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codeName="EstaPasta_de_trabalho" defaultThemeVersion="124226"/>
  <mc:AlternateContent xmlns:mc="http://schemas.openxmlformats.org/markup-compatibility/2006">
    <mc:Choice Requires="x15">
      <x15ac:absPath xmlns:x15ac="http://schemas.microsoft.com/office/spreadsheetml/2010/11/ac" url="C:\Users\HP PRO 400\Desktop\ANA PAULA\01-EMEB\EMEB MARIA PEDROSA\"/>
    </mc:Choice>
  </mc:AlternateContent>
  <xr:revisionPtr revIDLastSave="0" documentId="13_ncr:1_{F15C20D5-3E76-46FD-BD25-F9D9CD440D7E}" xr6:coauthVersionLast="47" xr6:coauthVersionMax="47" xr10:uidLastSave="{00000000-0000-0000-0000-000000000000}"/>
  <bookViews>
    <workbookView xWindow="-120" yWindow="-120" windowWidth="24240" windowHeight="13140" tabRatio="871" activeTab="4" xr2:uid="{00000000-000D-0000-FFFF-FFFF00000000}"/>
  </bookViews>
  <sheets>
    <sheet name="SINAPI ABRIL 2021" sheetId="39" r:id="rId1"/>
    <sheet name="QUANT" sheetId="44" r:id="rId2"/>
    <sheet name="1-RESUMO" sheetId="48" r:id="rId3"/>
    <sheet name="2-ORÇAMENTO" sheetId="41" r:id="rId4"/>
    <sheet name="3-CRONOGRAMA" sheetId="33" r:id="rId5"/>
    <sheet name="4-BDI" sheetId="45" r:id="rId6"/>
    <sheet name="5-COMP. PROPRIA" sheetId="43" r:id="rId7"/>
    <sheet name="6-CPUs" sheetId="63" r:id="rId8"/>
    <sheet name="7-ENCARGOS SOCIAIS" sheetId="62" r:id="rId9"/>
  </sheets>
  <externalReferences>
    <externalReference r:id="rId10"/>
    <externalReference r:id="rId11"/>
    <externalReference r:id="rId12"/>
  </externalReferences>
  <definedNames>
    <definedName name="_Fill" localSheetId="8" hidden="1">#REF!</definedName>
    <definedName name="_Fill" hidden="1">#REF!</definedName>
    <definedName name="_xlnm._FilterDatabase" localSheetId="3" hidden="1">'2-ORÇAMENTO'!$B$1:$K$711</definedName>
    <definedName name="_xlnm._FilterDatabase" localSheetId="6" hidden="1">'5-COMP. PROPRIA'!$B$1:$I$523</definedName>
    <definedName name="_xlnm._FilterDatabase" localSheetId="1" hidden="1">QUANT!$C$1:$N$958</definedName>
    <definedName name="_xlnm._FilterDatabase" localSheetId="0" hidden="1">'SINAPI ABRIL 2021'!$E$1:$G$12002</definedName>
    <definedName name="_Key1" localSheetId="8" hidden="1">#REF!</definedName>
    <definedName name="_Key1" hidden="1">#REF!</definedName>
    <definedName name="_Key12" localSheetId="8" hidden="1">#REF!</definedName>
    <definedName name="_Key12" hidden="1">#REF!</definedName>
    <definedName name="_Key2" hidden="1">#REF!</definedName>
    <definedName name="_kkey1" hidden="1">#REF!</definedName>
    <definedName name="_Order1" hidden="1">255</definedName>
    <definedName name="_Order2" hidden="1">255</definedName>
    <definedName name="_Sort" hidden="1">#REF!</definedName>
    <definedName name="_Sort1" localSheetId="8" hidden="1">#REF!</definedName>
    <definedName name="_Sort1" hidden="1">#REF!</definedName>
    <definedName name="_Sort2" hidden="1">#REF!</definedName>
    <definedName name="ACRE" hidden="1">#REF!</definedName>
    <definedName name="ademir" localSheetId="8" hidden="1">{#N/A,#N/A,FALSE,"Cronograma";#N/A,#N/A,FALSE,"Cronogr. 2"}</definedName>
    <definedName name="ademir" hidden="1">{#N/A,#N/A,FALSE,"Cronograma";#N/A,#N/A,FALSE,"Cronogr. 2"}</definedName>
    <definedName name="_xlnm.Print_Area" localSheetId="2">'1-RESUMO'!$A$1:$AE$66</definedName>
    <definedName name="_xlnm.Print_Area" localSheetId="3">'2-ORÇAMENTO'!$B$2:$K$464</definedName>
    <definedName name="_xlnm.Print_Area" localSheetId="4">'3-CRONOGRAMA'!$B$2:$L$55</definedName>
    <definedName name="_xlnm.Print_Area" localSheetId="5">'4-BDI'!$B$2:$D$49</definedName>
    <definedName name="_xlnm.Print_Area" localSheetId="6">'5-COMP. PROPRIA'!$B$2:$I$521</definedName>
    <definedName name="_xlnm.Print_Area" localSheetId="8">'7-ENCARGOS SOCIAIS'!$C$2:$M$58</definedName>
    <definedName name="_xlnm.Print_Area" localSheetId="1">QUANT!$B$2:$N$957</definedName>
    <definedName name="armadura">[1]Plan2!$A$48:$A$50</definedName>
    <definedName name="bosta" localSheetId="8" hidden="1">{#N/A,#N/A,FALSE,"Cronograma";#N/A,#N/A,FALSE,"Cronogr. 2"}</definedName>
    <definedName name="bosta" hidden="1">{#N/A,#N/A,FALSE,"Cronograma";#N/A,#N/A,FALSE,"Cronogr. 2"}</definedName>
    <definedName name="CA´L" localSheetId="8" hidden="1">{#N/A,#N/A,FALSE,"Cronograma";#N/A,#N/A,FALSE,"Cronogr. 2"}</definedName>
    <definedName name="CA´L" hidden="1">{#N/A,#N/A,FALSE,"Cronograma";#N/A,#N/A,FALSE,"Cronogr. 2"}</definedName>
    <definedName name="caixapassagem">[1]Plan2!$A$25:$A$28</definedName>
    <definedName name="concorrentes" localSheetId="8" hidden="1">{#N/A,#N/A,FALSE,"Cronograma";#N/A,#N/A,FALSE,"Cronogr. 2"}</definedName>
    <definedName name="concorrentes" hidden="1">{#N/A,#N/A,FALSE,"Cronograma";#N/A,#N/A,FALSE,"Cronogr. 2"}</definedName>
    <definedName name="concretodosado">[1]Plan2!$A$42:$A$46</definedName>
    <definedName name="concretoobra">[1]Plan2!$A$37:$A$40</definedName>
    <definedName name="dmt">[1]Plan2!$A$1:$A$3</definedName>
    <definedName name="ed">[2]s1!$A$43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localSheetId="8" hidden="1">{#N/A,#N/A,FALSE,"Cronograma";#N/A,#N/A,FALSE,"Cronogr. 2"}</definedName>
    <definedName name="Popular" hidden="1">{#N/A,#N/A,FALSE,"Cronograma";#N/A,#N/A,FALSE,"Cronogr. 2"}</definedName>
    <definedName name="ralo">[1]Plan2!$A$30:$A$31</definedName>
    <definedName name="registro">[1]Plan2!$A$77:$A$78</definedName>
    <definedName name="rio" localSheetId="8" hidden="1">{#N/A,#N/A,FALSE,"Cronograma";#N/A,#N/A,FALSE,"Cronogr. 2"}</definedName>
    <definedName name="rio" hidden="1">{#N/A,#N/A,FALSE,"Cronograma";#N/A,#N/A,FALSE,"Cronogr. 2"}</definedName>
    <definedName name="SINAPI_AC" hidden="1">#REF!</definedName>
    <definedName name="ss" localSheetId="8" hidden="1">{#N/A,#N/A,FALSE,"Cronograma";#N/A,#N/A,FALSE,"Cronogr. 2"}</definedName>
    <definedName name="ss" hidden="1">{#N/A,#N/A,FALSE,"Cronograma";#N/A,#N/A,FALSE,"Cronogr. 2"}</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localSheetId="8" hidden="1">{#N/A,#N/A,FALSE,"Cronograma";#N/A,#N/A,FALSE,"Cronogr. 2"}</definedName>
    <definedName name="wrn.Cronograma." hidden="1">{#N/A,#N/A,FALSE,"Cronograma";#N/A,#N/A,FALSE,"Cronogr. 2"}</definedName>
    <definedName name="wrn.GERAL." localSheetId="8" hidden="1">{#N/A,#N/A,FALSE,"ET-CAPA";#N/A,#N/A,FALSE,"ET-PAG1";#N/A,#N/A,FALSE,"ET-PAG2";#N/A,#N/A,FALSE,"ET-PAG3";#N/A,#N/A,FALSE,"ET-PAG4";#N/A,#N/A,FALSE,"ET-PAG5"}</definedName>
    <definedName name="wrn.GERAL." hidden="1">{#N/A,#N/A,FALSE,"ET-CAPA";#N/A,#N/A,FALSE,"ET-PAG1";#N/A,#N/A,FALSE,"ET-PAG2";#N/A,#N/A,FALSE,"ET-PAG3";#N/A,#N/A,FALSE,"ET-PAG4";#N/A,#N/A,FALSE,"ET-PAG5"}</definedName>
    <definedName name="wrn.PENDENCIAS." localSheetId="8"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s>
  <calcPr calcId="191029"/>
  <fileRecoveryPr autoRecover="0"/>
</workbook>
</file>

<file path=xl/calcChain.xml><?xml version="1.0" encoding="utf-8"?>
<calcChain xmlns="http://schemas.openxmlformats.org/spreadsheetml/2006/main">
  <c r="L48" i="33" l="1"/>
  <c r="L46" i="33"/>
  <c r="L44" i="33"/>
  <c r="L42" i="33"/>
  <c r="L40" i="33"/>
  <c r="L38" i="33"/>
  <c r="L36" i="33"/>
  <c r="L34" i="33"/>
  <c r="L32" i="33"/>
  <c r="L30" i="33"/>
  <c r="L28" i="33"/>
  <c r="L26" i="33"/>
  <c r="L24" i="33"/>
  <c r="L22" i="33"/>
  <c r="L20" i="33"/>
  <c r="L18" i="33"/>
  <c r="L16" i="33"/>
  <c r="L14" i="33"/>
  <c r="L12" i="33"/>
  <c r="B6" i="43"/>
  <c r="C634" i="44"/>
  <c r="C630" i="44"/>
  <c r="C648" i="44" s="1"/>
  <c r="H14" i="44"/>
  <c r="K14" i="44"/>
  <c r="K12" i="44" s="1"/>
  <c r="K10" i="44"/>
  <c r="K8" i="44" s="1"/>
  <c r="K630" i="44"/>
  <c r="K628" i="44"/>
  <c r="K626" i="44"/>
  <c r="K12" i="33"/>
  <c r="G444" i="41"/>
  <c r="D444" i="41"/>
  <c r="C444" i="41"/>
  <c r="K827" i="44"/>
  <c r="K826" i="44"/>
  <c r="K825" i="44"/>
  <c r="C231" i="44" l="1"/>
  <c r="C305" i="44" s="1"/>
  <c r="C198" i="44"/>
  <c r="C276" i="44" s="1"/>
  <c r="K663" i="44"/>
  <c r="E656" i="44"/>
  <c r="K656" i="44" s="1"/>
  <c r="K675" i="44"/>
  <c r="C671" i="44"/>
  <c r="E427" i="44"/>
  <c r="C452" i="44"/>
  <c r="G47" i="43"/>
  <c r="K636" i="44"/>
  <c r="E628" i="44"/>
  <c r="L628" i="44"/>
  <c r="K632" i="44" l="1"/>
  <c r="I298" i="43"/>
  <c r="H518" i="43"/>
  <c r="I518" i="43" s="1"/>
  <c r="H513" i="43"/>
  <c r="I513" i="43" s="1"/>
  <c r="H512" i="43"/>
  <c r="I512" i="43" s="1"/>
  <c r="H509" i="43"/>
  <c r="I509" i="43" s="1"/>
  <c r="H508" i="43"/>
  <c r="I508" i="43" s="1"/>
  <c r="H505" i="43"/>
  <c r="I505" i="43" s="1"/>
  <c r="H504" i="43"/>
  <c r="I504" i="43" s="1"/>
  <c r="H500" i="43"/>
  <c r="I500" i="43" s="1"/>
  <c r="H499" i="43"/>
  <c r="I499" i="43" s="1"/>
  <c r="H495" i="43"/>
  <c r="I495" i="43" s="1"/>
  <c r="H494" i="43"/>
  <c r="I494" i="43" s="1"/>
  <c r="H491" i="43"/>
  <c r="I491" i="43" s="1"/>
  <c r="H490" i="43"/>
  <c r="I490" i="43" s="1"/>
  <c r="H489" i="43"/>
  <c r="I489" i="43" s="1"/>
  <c r="H486" i="43"/>
  <c r="I486" i="43" s="1"/>
  <c r="H485" i="43"/>
  <c r="I485" i="43" s="1"/>
  <c r="H484" i="43"/>
  <c r="I484" i="43" s="1"/>
  <c r="H483" i="43"/>
  <c r="I483" i="43" s="1"/>
  <c r="H480" i="43"/>
  <c r="I480" i="43" s="1"/>
  <c r="H479" i="43"/>
  <c r="I479" i="43" s="1"/>
  <c r="H477" i="43"/>
  <c r="I477" i="43" s="1"/>
  <c r="H474" i="43"/>
  <c r="I474" i="43" s="1"/>
  <c r="H473" i="43"/>
  <c r="I473" i="43" s="1"/>
  <c r="H472" i="43"/>
  <c r="I472" i="43" s="1"/>
  <c r="H471" i="43"/>
  <c r="I471" i="43" s="1"/>
  <c r="H470" i="43"/>
  <c r="I470" i="43" s="1"/>
  <c r="H467" i="43"/>
  <c r="I467" i="43" s="1"/>
  <c r="H466" i="43"/>
  <c r="I466" i="43" s="1"/>
  <c r="H465" i="43"/>
  <c r="I465" i="43" s="1"/>
  <c r="H464" i="43"/>
  <c r="I464" i="43" s="1"/>
  <c r="H463" i="43"/>
  <c r="I463" i="43" s="1"/>
  <c r="H460" i="43"/>
  <c r="I460" i="43" s="1"/>
  <c r="H459" i="43"/>
  <c r="I459" i="43" s="1"/>
  <c r="H458" i="43"/>
  <c r="I458" i="43" s="1"/>
  <c r="H455" i="43"/>
  <c r="I455" i="43" s="1"/>
  <c r="H454" i="43"/>
  <c r="I454" i="43" s="1"/>
  <c r="H453" i="43"/>
  <c r="I453" i="43" s="1"/>
  <c r="H452" i="43"/>
  <c r="I452" i="43" s="1"/>
  <c r="H451" i="43"/>
  <c r="I451" i="43" s="1"/>
  <c r="H449" i="43"/>
  <c r="I449" i="43" s="1"/>
  <c r="H448" i="43"/>
  <c r="I448" i="43" s="1"/>
  <c r="H447" i="43"/>
  <c r="I447" i="43" s="1"/>
  <c r="H446" i="43"/>
  <c r="I446" i="43" s="1"/>
  <c r="H445" i="43"/>
  <c r="I445" i="43" s="1"/>
  <c r="H444" i="43"/>
  <c r="I444" i="43" s="1"/>
  <c r="H442" i="43"/>
  <c r="I442" i="43" s="1"/>
  <c r="H441" i="43"/>
  <c r="I441" i="43" s="1"/>
  <c r="H440" i="43"/>
  <c r="I440" i="43" s="1"/>
  <c r="H439" i="43"/>
  <c r="I439" i="43" s="1"/>
  <c r="H438" i="43"/>
  <c r="I438" i="43" s="1"/>
  <c r="H432" i="43"/>
  <c r="I432" i="43" s="1"/>
  <c r="H431" i="43"/>
  <c r="I431" i="43" s="1"/>
  <c r="H430" i="43"/>
  <c r="I430" i="43" s="1"/>
  <c r="H429" i="43"/>
  <c r="I429" i="43" s="1"/>
  <c r="H428" i="43"/>
  <c r="I428" i="43" s="1"/>
  <c r="H425" i="43"/>
  <c r="I425" i="43" s="1"/>
  <c r="H424" i="43"/>
  <c r="I424" i="43" s="1"/>
  <c r="H423" i="43"/>
  <c r="I423" i="43" s="1"/>
  <c r="H418" i="43"/>
  <c r="I418" i="43" s="1"/>
  <c r="H417" i="43"/>
  <c r="I417" i="43" s="1"/>
  <c r="H416" i="43"/>
  <c r="I416" i="43" s="1"/>
  <c r="H412" i="43"/>
  <c r="I412" i="43" s="1"/>
  <c r="H411" i="43"/>
  <c r="I411" i="43" s="1"/>
  <c r="H410" i="43"/>
  <c r="I410" i="43" s="1"/>
  <c r="H405" i="43"/>
  <c r="I405" i="43" s="1"/>
  <c r="H404" i="43"/>
  <c r="I404" i="43" s="1"/>
  <c r="H403" i="43"/>
  <c r="I403" i="43" s="1"/>
  <c r="H402" i="43"/>
  <c r="I402" i="43" s="1"/>
  <c r="H401" i="43"/>
  <c r="I401" i="43" s="1"/>
  <c r="H400" i="43"/>
  <c r="I400" i="43" s="1"/>
  <c r="H399" i="43"/>
  <c r="I399" i="43" s="1"/>
  <c r="H398" i="43"/>
  <c r="I398" i="43" s="1"/>
  <c r="H397" i="43"/>
  <c r="I397" i="43" s="1"/>
  <c r="H396" i="43"/>
  <c r="I396" i="43" s="1"/>
  <c r="H395" i="43"/>
  <c r="I395" i="43" s="1"/>
  <c r="H394" i="43"/>
  <c r="I394" i="43" s="1"/>
  <c r="H393" i="43"/>
  <c r="I393" i="43" s="1"/>
  <c r="H392" i="43"/>
  <c r="I392" i="43" s="1"/>
  <c r="H391" i="43"/>
  <c r="I391" i="43" s="1"/>
  <c r="H390" i="43"/>
  <c r="I390" i="43" s="1"/>
  <c r="H389" i="43"/>
  <c r="I389" i="43" s="1"/>
  <c r="H388" i="43"/>
  <c r="I388" i="43" s="1"/>
  <c r="H387" i="43"/>
  <c r="I387" i="43" s="1"/>
  <c r="H386" i="43"/>
  <c r="I386" i="43" s="1"/>
  <c r="H385" i="43"/>
  <c r="I385" i="43" s="1"/>
  <c r="H384" i="43"/>
  <c r="I384" i="43" s="1"/>
  <c r="H383" i="43"/>
  <c r="I383" i="43" s="1"/>
  <c r="H382" i="43"/>
  <c r="I382" i="43" s="1"/>
  <c r="H381" i="43"/>
  <c r="I381" i="43" s="1"/>
  <c r="H380" i="43"/>
  <c r="I380" i="43" s="1"/>
  <c r="H377" i="43"/>
  <c r="I377" i="43" s="1"/>
  <c r="H376" i="43"/>
  <c r="I376" i="43" s="1"/>
  <c r="H375" i="43"/>
  <c r="I375" i="43" s="1"/>
  <c r="H367" i="43"/>
  <c r="I367" i="43" s="1"/>
  <c r="H366" i="43"/>
  <c r="I366" i="43" s="1"/>
  <c r="H365" i="43"/>
  <c r="I365" i="43" s="1"/>
  <c r="H364" i="43"/>
  <c r="I364" i="43" s="1"/>
  <c r="H361" i="43"/>
  <c r="I361" i="43" s="1"/>
  <c r="H360" i="43"/>
  <c r="I360" i="43" s="1"/>
  <c r="H359" i="43"/>
  <c r="I359" i="43" s="1"/>
  <c r="H358" i="43"/>
  <c r="I358" i="43" s="1"/>
  <c r="H353" i="43"/>
  <c r="I353" i="43" s="1"/>
  <c r="H352" i="43"/>
  <c r="I352" i="43" s="1"/>
  <c r="H349" i="43"/>
  <c r="I349" i="43" s="1"/>
  <c r="H348" i="43"/>
  <c r="I348" i="43" s="1"/>
  <c r="H343" i="43"/>
  <c r="I343" i="43" s="1"/>
  <c r="H342" i="43"/>
  <c r="I342" i="43" s="1"/>
  <c r="H339" i="43"/>
  <c r="I339" i="43" s="1"/>
  <c r="H338" i="43"/>
  <c r="I338" i="43" s="1"/>
  <c r="H337" i="43"/>
  <c r="I337" i="43" s="1"/>
  <c r="H336" i="43"/>
  <c r="I336" i="43" s="1"/>
  <c r="H333" i="43"/>
  <c r="I333" i="43" s="1"/>
  <c r="H332" i="43"/>
  <c r="I332" i="43" s="1"/>
  <c r="H331" i="43"/>
  <c r="I331" i="43" s="1"/>
  <c r="H328" i="43"/>
  <c r="I328" i="43" s="1"/>
  <c r="H327" i="43"/>
  <c r="I327" i="43" s="1"/>
  <c r="H326" i="43"/>
  <c r="I326" i="43" s="1"/>
  <c r="H325" i="43"/>
  <c r="I325" i="43" s="1"/>
  <c r="H322" i="43"/>
  <c r="I322" i="43" s="1"/>
  <c r="H321" i="43"/>
  <c r="I321" i="43" s="1"/>
  <c r="H320" i="43"/>
  <c r="I320" i="43" s="1"/>
  <c r="H319" i="43"/>
  <c r="I319" i="43" s="1"/>
  <c r="H316" i="43"/>
  <c r="I316" i="43" s="1"/>
  <c r="H315" i="43"/>
  <c r="I315" i="43" s="1"/>
  <c r="H314" i="43"/>
  <c r="I314" i="43" s="1"/>
  <c r="H310" i="43"/>
  <c r="I310" i="43" s="1"/>
  <c r="H309" i="43"/>
  <c r="I309" i="43" s="1"/>
  <c r="H307" i="43"/>
  <c r="I307" i="43" s="1"/>
  <c r="H304" i="43"/>
  <c r="I304" i="43" s="1"/>
  <c r="H303" i="43"/>
  <c r="I303" i="43" s="1"/>
  <c r="H302" i="43"/>
  <c r="I302" i="43" s="1"/>
  <c r="H301" i="43"/>
  <c r="I301" i="43" s="1"/>
  <c r="H297" i="43"/>
  <c r="I297" i="43" s="1"/>
  <c r="H296" i="43"/>
  <c r="I296" i="43" s="1"/>
  <c r="H293" i="43"/>
  <c r="I293" i="43" s="1"/>
  <c r="H292" i="43"/>
  <c r="I292" i="43" s="1"/>
  <c r="H291" i="43"/>
  <c r="I291" i="43" s="1"/>
  <c r="H284" i="43"/>
  <c r="I284" i="43" s="1"/>
  <c r="H283" i="43"/>
  <c r="I283" i="43" s="1"/>
  <c r="H282" i="43"/>
  <c r="I282" i="43" s="1"/>
  <c r="H281" i="43"/>
  <c r="I281" i="43" s="1"/>
  <c r="H280" i="43"/>
  <c r="I280" i="43" s="1"/>
  <c r="H279" i="43"/>
  <c r="I279" i="43" s="1"/>
  <c r="H278" i="43"/>
  <c r="I278" i="43" s="1"/>
  <c r="H277" i="43"/>
  <c r="I277" i="43" s="1"/>
  <c r="H273" i="43"/>
  <c r="I273" i="43" s="1"/>
  <c r="H272" i="43"/>
  <c r="I272" i="43" s="1"/>
  <c r="H270" i="43"/>
  <c r="I270" i="43" s="1"/>
  <c r="H269" i="43"/>
  <c r="I269" i="43" s="1"/>
  <c r="H268" i="43"/>
  <c r="I268" i="43" s="1"/>
  <c r="H267" i="43"/>
  <c r="I267" i="43" s="1"/>
  <c r="H266" i="43"/>
  <c r="I266" i="43" s="1"/>
  <c r="H265" i="43"/>
  <c r="I265" i="43" s="1"/>
  <c r="H264" i="43"/>
  <c r="I264" i="43" s="1"/>
  <c r="H263" i="43"/>
  <c r="I263" i="43" s="1"/>
  <c r="H259" i="43"/>
  <c r="I259" i="43" s="1"/>
  <c r="H258" i="43"/>
  <c r="I258" i="43" s="1"/>
  <c r="H257" i="43"/>
  <c r="I257" i="43" s="1"/>
  <c r="H256" i="43"/>
  <c r="I256" i="43" s="1"/>
  <c r="H255" i="43"/>
  <c r="I255" i="43" s="1"/>
  <c r="H254" i="43"/>
  <c r="I254" i="43" s="1"/>
  <c r="H253" i="43"/>
  <c r="I253" i="43" s="1"/>
  <c r="H252" i="43"/>
  <c r="I252" i="43" s="1"/>
  <c r="H249" i="43"/>
  <c r="I249" i="43" s="1"/>
  <c r="H248" i="43"/>
  <c r="I248" i="43" s="1"/>
  <c r="H247" i="43"/>
  <c r="I247" i="43" s="1"/>
  <c r="H246" i="43"/>
  <c r="I246" i="43" s="1"/>
  <c r="H245" i="43"/>
  <c r="I245" i="43" s="1"/>
  <c r="H244" i="43"/>
  <c r="I244" i="43" s="1"/>
  <c r="H242" i="43"/>
  <c r="I242" i="43" s="1"/>
  <c r="H240" i="43"/>
  <c r="I240" i="43" s="1"/>
  <c r="H239" i="43"/>
  <c r="I239" i="43" s="1"/>
  <c r="H236" i="43"/>
  <c r="I236" i="43" s="1"/>
  <c r="H234" i="43"/>
  <c r="I234" i="43" s="1"/>
  <c r="H233" i="43"/>
  <c r="I233" i="43" s="1"/>
  <c r="H230" i="43"/>
  <c r="I230" i="43" s="1"/>
  <c r="H229" i="43"/>
  <c r="I229" i="43" s="1"/>
  <c r="H228" i="43"/>
  <c r="I228" i="43" s="1"/>
  <c r="H227" i="43"/>
  <c r="I227" i="43" s="1"/>
  <c r="H226" i="43"/>
  <c r="I226" i="43" s="1"/>
  <c r="H225" i="43"/>
  <c r="I225" i="43" s="1"/>
  <c r="H222" i="43"/>
  <c r="I222" i="43" s="1"/>
  <c r="H221" i="43"/>
  <c r="I221" i="43" s="1"/>
  <c r="H220" i="43"/>
  <c r="I220" i="43" s="1"/>
  <c r="H219" i="43"/>
  <c r="I219" i="43" s="1"/>
  <c r="H218" i="43"/>
  <c r="I218" i="43" s="1"/>
  <c r="H217" i="43"/>
  <c r="I217" i="43" s="1"/>
  <c r="H214" i="43"/>
  <c r="I214" i="43" s="1"/>
  <c r="H213" i="43"/>
  <c r="I213" i="43" s="1"/>
  <c r="H212" i="43"/>
  <c r="I212" i="43" s="1"/>
  <c r="H211" i="43"/>
  <c r="I211" i="43" s="1"/>
  <c r="H210" i="43"/>
  <c r="I210" i="43" s="1"/>
  <c r="H209" i="43"/>
  <c r="I209" i="43" s="1"/>
  <c r="H206" i="43"/>
  <c r="I206" i="43" s="1"/>
  <c r="H205" i="43"/>
  <c r="I205" i="43" s="1"/>
  <c r="H204" i="43"/>
  <c r="I204" i="43" s="1"/>
  <c r="H203" i="43"/>
  <c r="I203" i="43" s="1"/>
  <c r="H202" i="43"/>
  <c r="I202" i="43" s="1"/>
  <c r="H201" i="43"/>
  <c r="I201" i="43" s="1"/>
  <c r="H198" i="43"/>
  <c r="I198" i="43" s="1"/>
  <c r="H197" i="43"/>
  <c r="I197" i="43" s="1"/>
  <c r="H196" i="43"/>
  <c r="I196" i="43" s="1"/>
  <c r="H195" i="43"/>
  <c r="I195" i="43" s="1"/>
  <c r="H194" i="43"/>
  <c r="I194" i="43" s="1"/>
  <c r="H193" i="43"/>
  <c r="I193" i="43" s="1"/>
  <c r="H190" i="43"/>
  <c r="I190" i="43" s="1"/>
  <c r="H189" i="43"/>
  <c r="I189" i="43" s="1"/>
  <c r="H188" i="43"/>
  <c r="I188" i="43" s="1"/>
  <c r="H187" i="43"/>
  <c r="I187" i="43" s="1"/>
  <c r="H186" i="43"/>
  <c r="I186" i="43" s="1"/>
  <c r="H183" i="43"/>
  <c r="I183" i="43" s="1"/>
  <c r="H182" i="43"/>
  <c r="I182" i="43" s="1"/>
  <c r="H181" i="43"/>
  <c r="I181" i="43" s="1"/>
  <c r="H180" i="43"/>
  <c r="I180" i="43" s="1"/>
  <c r="H179" i="43"/>
  <c r="I179" i="43" s="1"/>
  <c r="H176" i="43"/>
  <c r="I176" i="43" s="1"/>
  <c r="H175" i="43"/>
  <c r="I175" i="43" s="1"/>
  <c r="H174" i="43"/>
  <c r="I174" i="43" s="1"/>
  <c r="H173" i="43"/>
  <c r="I173" i="43" s="1"/>
  <c r="H172" i="43"/>
  <c r="I172" i="43" s="1"/>
  <c r="H169" i="43"/>
  <c r="I169" i="43" s="1"/>
  <c r="H168" i="43"/>
  <c r="I168" i="43" s="1"/>
  <c r="H167" i="43"/>
  <c r="I167" i="43" s="1"/>
  <c r="H166" i="43"/>
  <c r="I166" i="43" s="1"/>
  <c r="H165" i="43"/>
  <c r="I165" i="43" s="1"/>
  <c r="H164" i="43"/>
  <c r="I164" i="43" s="1"/>
  <c r="H163" i="43"/>
  <c r="I163" i="43" s="1"/>
  <c r="H162" i="43"/>
  <c r="I162" i="43" s="1"/>
  <c r="H159" i="43"/>
  <c r="I159" i="43" s="1"/>
  <c r="H158" i="43"/>
  <c r="I158" i="43" s="1"/>
  <c r="H157" i="43"/>
  <c r="I157" i="43" s="1"/>
  <c r="H156" i="43"/>
  <c r="I156" i="43" s="1"/>
  <c r="H155" i="43"/>
  <c r="I155" i="43" s="1"/>
  <c r="H154" i="43"/>
  <c r="I154" i="43" s="1"/>
  <c r="H153" i="43"/>
  <c r="I153" i="43" s="1"/>
  <c r="H152" i="43"/>
  <c r="I152" i="43" s="1"/>
  <c r="H151" i="43"/>
  <c r="I151" i="43" s="1"/>
  <c r="H150" i="43"/>
  <c r="I150" i="43" s="1"/>
  <c r="H148" i="43"/>
  <c r="I148" i="43" s="1"/>
  <c r="H147" i="43"/>
  <c r="I147" i="43" s="1"/>
  <c r="H146" i="43"/>
  <c r="I146" i="43" s="1"/>
  <c r="H145" i="43"/>
  <c r="I145" i="43" s="1"/>
  <c r="H144" i="43"/>
  <c r="I144" i="43" s="1"/>
  <c r="H143" i="43"/>
  <c r="I143" i="43" s="1"/>
  <c r="H142" i="43"/>
  <c r="I142" i="43" s="1"/>
  <c r="H141" i="43"/>
  <c r="I141" i="43" s="1"/>
  <c r="H139" i="43"/>
  <c r="I139" i="43" s="1"/>
  <c r="H138" i="43"/>
  <c r="I138" i="43" s="1"/>
  <c r="H137" i="43"/>
  <c r="I137" i="43" s="1"/>
  <c r="H136" i="43"/>
  <c r="I136" i="43" s="1"/>
  <c r="H135" i="43"/>
  <c r="I135" i="43" s="1"/>
  <c r="H134" i="43"/>
  <c r="I134" i="43" s="1"/>
  <c r="H133" i="43"/>
  <c r="I133" i="43" s="1"/>
  <c r="H132" i="43"/>
  <c r="I132" i="43" s="1"/>
  <c r="H131" i="43"/>
  <c r="I131" i="43" s="1"/>
  <c r="H130" i="43"/>
  <c r="I130" i="43" s="1"/>
  <c r="H126" i="43"/>
  <c r="I126" i="43" s="1"/>
  <c r="H125" i="43"/>
  <c r="I125" i="43" s="1"/>
  <c r="H124" i="43"/>
  <c r="I124" i="43" s="1"/>
  <c r="H117" i="43"/>
  <c r="I117" i="43" s="1"/>
  <c r="H116" i="43"/>
  <c r="I116" i="43" s="1"/>
  <c r="H115" i="43"/>
  <c r="I115" i="43" s="1"/>
  <c r="H114" i="43"/>
  <c r="I114" i="43" s="1"/>
  <c r="H111" i="43"/>
  <c r="I111" i="43" s="1"/>
  <c r="H110" i="43"/>
  <c r="I110" i="43" s="1"/>
  <c r="H109" i="43"/>
  <c r="I109" i="43" s="1"/>
  <c r="H104" i="43"/>
  <c r="I104" i="43" s="1"/>
  <c r="H103" i="43"/>
  <c r="I103" i="43" s="1"/>
  <c r="H100" i="43"/>
  <c r="I100" i="43" s="1"/>
  <c r="H99" i="43"/>
  <c r="I99" i="43" s="1"/>
  <c r="H98" i="43"/>
  <c r="I98" i="43" s="1"/>
  <c r="H94" i="43"/>
  <c r="I94" i="43" s="1"/>
  <c r="H93" i="43"/>
  <c r="I93" i="43" s="1"/>
  <c r="H88" i="43"/>
  <c r="I88" i="43" s="1"/>
  <c r="H87" i="43"/>
  <c r="I87" i="43" s="1"/>
  <c r="H86" i="43"/>
  <c r="I86" i="43" s="1"/>
  <c r="H85" i="43"/>
  <c r="I85" i="43" s="1"/>
  <c r="H84" i="43"/>
  <c r="I84" i="43" s="1"/>
  <c r="H81" i="43"/>
  <c r="I81" i="43" s="1"/>
  <c r="H80" i="43"/>
  <c r="I80" i="43" s="1"/>
  <c r="H79" i="43"/>
  <c r="I79" i="43" s="1"/>
  <c r="H77" i="43"/>
  <c r="I77" i="43" s="1"/>
  <c r="H75" i="43"/>
  <c r="I75" i="43" s="1"/>
  <c r="H74" i="43"/>
  <c r="I74" i="43" s="1"/>
  <c r="H73" i="43"/>
  <c r="I73" i="43" s="1"/>
  <c r="H71" i="43"/>
  <c r="I71" i="43" s="1"/>
  <c r="H67" i="43"/>
  <c r="I67" i="43" s="1"/>
  <c r="H66" i="43"/>
  <c r="I66" i="43" s="1"/>
  <c r="H64" i="43"/>
  <c r="I64" i="43" s="1"/>
  <c r="H63" i="43"/>
  <c r="H62" i="43"/>
  <c r="H60" i="43"/>
  <c r="I60" i="43" s="1"/>
  <c r="H58" i="43"/>
  <c r="I58" i="43" s="1"/>
  <c r="H57" i="43"/>
  <c r="I57" i="43" s="1"/>
  <c r="H56" i="43"/>
  <c r="I56" i="43" s="1"/>
  <c r="H53" i="43"/>
  <c r="I53" i="43" s="1"/>
  <c r="H52" i="43"/>
  <c r="I52" i="43" s="1"/>
  <c r="H51" i="43"/>
  <c r="I51" i="43" s="1"/>
  <c r="H50" i="43"/>
  <c r="I50" i="43" s="1"/>
  <c r="H49" i="43"/>
  <c r="H48" i="43"/>
  <c r="H47" i="43"/>
  <c r="I47" i="43" s="1"/>
  <c r="H44" i="43"/>
  <c r="I44" i="43" s="1"/>
  <c r="H42" i="43"/>
  <c r="I42" i="43" s="1"/>
  <c r="H41" i="43"/>
  <c r="I41" i="43" s="1"/>
  <c r="H39" i="43"/>
  <c r="I39" i="43" s="1"/>
  <c r="H38" i="43"/>
  <c r="I38" i="43" s="1"/>
  <c r="H37" i="43"/>
  <c r="I37" i="43" s="1"/>
  <c r="H36" i="43"/>
  <c r="H35" i="43"/>
  <c r="H34" i="43"/>
  <c r="I34" i="43" s="1"/>
  <c r="H33" i="43"/>
  <c r="I33" i="43" s="1"/>
  <c r="H32" i="43"/>
  <c r="I32" i="43" s="1"/>
  <c r="H31" i="43"/>
  <c r="I31" i="43" s="1"/>
  <c r="H28" i="43"/>
  <c r="I28" i="43" s="1"/>
  <c r="H27" i="43"/>
  <c r="I27" i="43" s="1"/>
  <c r="H24" i="43"/>
  <c r="I24" i="43" s="1"/>
  <c r="H23" i="43"/>
  <c r="I23" i="43" s="1"/>
  <c r="H20" i="43"/>
  <c r="I20" i="43" s="1"/>
  <c r="H19" i="43"/>
  <c r="I19" i="43" s="1"/>
  <c r="H18" i="43"/>
  <c r="I18" i="43" s="1"/>
  <c r="H17" i="43"/>
  <c r="I17" i="43" s="1"/>
  <c r="H16" i="43"/>
  <c r="I16" i="43" s="1"/>
  <c r="H15" i="43"/>
  <c r="I15" i="43" s="1"/>
  <c r="F518" i="43"/>
  <c r="E518" i="43"/>
  <c r="F513" i="43"/>
  <c r="E513" i="43"/>
  <c r="F512" i="43"/>
  <c r="E512" i="43"/>
  <c r="F509" i="43"/>
  <c r="E509" i="43"/>
  <c r="F508" i="43"/>
  <c r="E508" i="43"/>
  <c r="F505" i="43"/>
  <c r="E505" i="43"/>
  <c r="F504" i="43"/>
  <c r="E504" i="43"/>
  <c r="F500" i="43"/>
  <c r="E500" i="43"/>
  <c r="F499" i="43"/>
  <c r="E499" i="43"/>
  <c r="F495" i="43"/>
  <c r="E495" i="43"/>
  <c r="F494" i="43"/>
  <c r="E494" i="43"/>
  <c r="F491" i="43"/>
  <c r="E491" i="43"/>
  <c r="F490" i="43"/>
  <c r="E490" i="43"/>
  <c r="F489" i="43"/>
  <c r="E489" i="43"/>
  <c r="F486" i="43"/>
  <c r="E486" i="43"/>
  <c r="F485" i="43"/>
  <c r="E485" i="43"/>
  <c r="F484" i="43"/>
  <c r="E484" i="43"/>
  <c r="F483" i="43"/>
  <c r="E483" i="43"/>
  <c r="F480" i="43"/>
  <c r="E480" i="43"/>
  <c r="F479" i="43"/>
  <c r="E479" i="43"/>
  <c r="F477" i="43"/>
  <c r="E477" i="43"/>
  <c r="F474" i="43"/>
  <c r="E474" i="43"/>
  <c r="F473" i="43"/>
  <c r="E473" i="43"/>
  <c r="F472" i="43"/>
  <c r="E472" i="43"/>
  <c r="F471" i="43"/>
  <c r="E471" i="43"/>
  <c r="F470" i="43"/>
  <c r="E470" i="43"/>
  <c r="F467" i="43"/>
  <c r="E467" i="43"/>
  <c r="F466" i="43"/>
  <c r="E466" i="43"/>
  <c r="F465" i="43"/>
  <c r="E465" i="43"/>
  <c r="F464" i="43"/>
  <c r="E464" i="43"/>
  <c r="F463" i="43"/>
  <c r="E463" i="43"/>
  <c r="F460" i="43"/>
  <c r="E460" i="43"/>
  <c r="F459" i="43"/>
  <c r="E459" i="43"/>
  <c r="F458" i="43"/>
  <c r="E458" i="43"/>
  <c r="F455" i="43"/>
  <c r="E455" i="43"/>
  <c r="F454" i="43"/>
  <c r="E454" i="43"/>
  <c r="F453" i="43"/>
  <c r="E453" i="43"/>
  <c r="F452" i="43"/>
  <c r="E452" i="43"/>
  <c r="F451" i="43"/>
  <c r="E451" i="43"/>
  <c r="F449" i="43"/>
  <c r="E449" i="43"/>
  <c r="F448" i="43"/>
  <c r="E448" i="43"/>
  <c r="F447" i="43"/>
  <c r="E447" i="43"/>
  <c r="F446" i="43"/>
  <c r="E446" i="43"/>
  <c r="F445" i="43"/>
  <c r="E445" i="43"/>
  <c r="F444" i="43"/>
  <c r="E444" i="43"/>
  <c r="F442" i="43"/>
  <c r="E442" i="43"/>
  <c r="F441" i="43"/>
  <c r="E441" i="43"/>
  <c r="F440" i="43"/>
  <c r="E440" i="43"/>
  <c r="F439" i="43"/>
  <c r="E439" i="43"/>
  <c r="F438" i="43"/>
  <c r="E438" i="43"/>
  <c r="F432" i="43"/>
  <c r="E432" i="43"/>
  <c r="F431" i="43"/>
  <c r="E431" i="43"/>
  <c r="F430" i="43"/>
  <c r="E430" i="43"/>
  <c r="F429" i="43"/>
  <c r="E429" i="43"/>
  <c r="F428" i="43"/>
  <c r="E428" i="43"/>
  <c r="F425" i="43"/>
  <c r="E425" i="43"/>
  <c r="F424" i="43"/>
  <c r="E424" i="43"/>
  <c r="F423" i="43"/>
  <c r="E423" i="43"/>
  <c r="F418" i="43"/>
  <c r="E418" i="43"/>
  <c r="F417" i="43"/>
  <c r="E417" i="43"/>
  <c r="F416" i="43"/>
  <c r="E416" i="43"/>
  <c r="F412" i="43"/>
  <c r="E412" i="43"/>
  <c r="F411" i="43"/>
  <c r="E411" i="43"/>
  <c r="F410" i="43"/>
  <c r="E410" i="43"/>
  <c r="F405" i="43"/>
  <c r="E405" i="43"/>
  <c r="F404" i="43"/>
  <c r="E404" i="43"/>
  <c r="F403" i="43"/>
  <c r="E403" i="43"/>
  <c r="F402" i="43"/>
  <c r="E402" i="43"/>
  <c r="F401" i="43"/>
  <c r="E401" i="43"/>
  <c r="F400" i="43"/>
  <c r="E400" i="43"/>
  <c r="F399" i="43"/>
  <c r="E399" i="43"/>
  <c r="F398" i="43"/>
  <c r="E398" i="43"/>
  <c r="F397" i="43"/>
  <c r="E397" i="43"/>
  <c r="F396" i="43"/>
  <c r="E396" i="43"/>
  <c r="F395" i="43"/>
  <c r="E395" i="43"/>
  <c r="F394" i="43"/>
  <c r="E394" i="43"/>
  <c r="F393" i="43"/>
  <c r="E393" i="43"/>
  <c r="F392" i="43"/>
  <c r="E392" i="43"/>
  <c r="F391" i="43"/>
  <c r="E391" i="43"/>
  <c r="F390" i="43"/>
  <c r="E390" i="43"/>
  <c r="F389" i="43"/>
  <c r="E389" i="43"/>
  <c r="F388" i="43"/>
  <c r="E388" i="43"/>
  <c r="F387" i="43"/>
  <c r="E387" i="43"/>
  <c r="F386" i="43"/>
  <c r="E386" i="43"/>
  <c r="F385" i="43"/>
  <c r="E385" i="43"/>
  <c r="F384" i="43"/>
  <c r="E384" i="43"/>
  <c r="F383" i="43"/>
  <c r="E383" i="43"/>
  <c r="F382" i="43"/>
  <c r="E382" i="43"/>
  <c r="F381" i="43"/>
  <c r="E381" i="43"/>
  <c r="F380" i="43"/>
  <c r="E380" i="43"/>
  <c r="F377" i="43"/>
  <c r="E377" i="43"/>
  <c r="F376" i="43"/>
  <c r="E376" i="43"/>
  <c r="F375" i="43"/>
  <c r="E375" i="43"/>
  <c r="F367" i="43"/>
  <c r="E367" i="43"/>
  <c r="F366" i="43"/>
  <c r="E366" i="43"/>
  <c r="F365" i="43"/>
  <c r="E365" i="43"/>
  <c r="F364" i="43"/>
  <c r="E364" i="43"/>
  <c r="F361" i="43"/>
  <c r="E361" i="43"/>
  <c r="F360" i="43"/>
  <c r="E360" i="43"/>
  <c r="F359" i="43"/>
  <c r="E359" i="43"/>
  <c r="F358" i="43"/>
  <c r="E358" i="43"/>
  <c r="F353" i="43"/>
  <c r="E353" i="43"/>
  <c r="F352" i="43"/>
  <c r="E352" i="43"/>
  <c r="F349" i="43"/>
  <c r="E349" i="43"/>
  <c r="F348" i="43"/>
  <c r="E348" i="43"/>
  <c r="F343" i="43"/>
  <c r="E343" i="43"/>
  <c r="F342" i="43"/>
  <c r="E342" i="43"/>
  <c r="F339" i="43"/>
  <c r="E339" i="43"/>
  <c r="F338" i="43"/>
  <c r="E338" i="43"/>
  <c r="F337" i="43"/>
  <c r="E337" i="43"/>
  <c r="F336" i="43"/>
  <c r="E336" i="43"/>
  <c r="F333" i="43"/>
  <c r="E333" i="43"/>
  <c r="F332" i="43"/>
  <c r="E332" i="43"/>
  <c r="F331" i="43"/>
  <c r="E331" i="43"/>
  <c r="F328" i="43"/>
  <c r="E328" i="43"/>
  <c r="F327" i="43"/>
  <c r="E327" i="43"/>
  <c r="F326" i="43"/>
  <c r="E326" i="43"/>
  <c r="F325" i="43"/>
  <c r="E325" i="43"/>
  <c r="F322" i="43"/>
  <c r="E322" i="43"/>
  <c r="F321" i="43"/>
  <c r="E321" i="43"/>
  <c r="F320" i="43"/>
  <c r="E320" i="43"/>
  <c r="F319" i="43"/>
  <c r="E319" i="43"/>
  <c r="F316" i="43"/>
  <c r="E316" i="43"/>
  <c r="F315" i="43"/>
  <c r="E315" i="43"/>
  <c r="F314" i="43"/>
  <c r="E314" i="43"/>
  <c r="F310" i="43"/>
  <c r="E310" i="43"/>
  <c r="F309" i="43"/>
  <c r="E309" i="43"/>
  <c r="F307" i="43"/>
  <c r="E307" i="43"/>
  <c r="F304" i="43"/>
  <c r="E304" i="43"/>
  <c r="F303" i="43"/>
  <c r="E303" i="43"/>
  <c r="F302" i="43"/>
  <c r="E302" i="43"/>
  <c r="F301" i="43"/>
  <c r="E301" i="43"/>
  <c r="F297" i="43"/>
  <c r="E297" i="43"/>
  <c r="F296" i="43"/>
  <c r="E296" i="43"/>
  <c r="F293" i="43"/>
  <c r="E293" i="43"/>
  <c r="F292" i="43"/>
  <c r="E292" i="43"/>
  <c r="F291" i="43"/>
  <c r="E291" i="43"/>
  <c r="F284" i="43"/>
  <c r="E284" i="43"/>
  <c r="F283" i="43"/>
  <c r="E283" i="43"/>
  <c r="F282" i="43"/>
  <c r="E282" i="43"/>
  <c r="F281" i="43"/>
  <c r="E281" i="43"/>
  <c r="F280" i="43"/>
  <c r="E280" i="43"/>
  <c r="F279" i="43"/>
  <c r="E279" i="43"/>
  <c r="F278" i="43"/>
  <c r="E278" i="43"/>
  <c r="F277" i="43"/>
  <c r="E277" i="43"/>
  <c r="F273" i="43"/>
  <c r="E273" i="43"/>
  <c r="F272" i="43"/>
  <c r="E272" i="43"/>
  <c r="F270" i="43"/>
  <c r="E270" i="43"/>
  <c r="F269" i="43"/>
  <c r="E269" i="43"/>
  <c r="F268" i="43"/>
  <c r="E268" i="43"/>
  <c r="F267" i="43"/>
  <c r="E267" i="43"/>
  <c r="F266" i="43"/>
  <c r="E266" i="43"/>
  <c r="F265" i="43"/>
  <c r="E265" i="43"/>
  <c r="F264" i="43"/>
  <c r="E264" i="43"/>
  <c r="F263" i="43"/>
  <c r="E263" i="43"/>
  <c r="F259" i="43"/>
  <c r="E259" i="43"/>
  <c r="F258" i="43"/>
  <c r="E258" i="43"/>
  <c r="F257" i="43"/>
  <c r="E257" i="43"/>
  <c r="F256" i="43"/>
  <c r="E256" i="43"/>
  <c r="F255" i="43"/>
  <c r="E255" i="43"/>
  <c r="F254" i="43"/>
  <c r="E254" i="43"/>
  <c r="F253" i="43"/>
  <c r="E253" i="43"/>
  <c r="F252" i="43"/>
  <c r="E252" i="43"/>
  <c r="F249" i="43"/>
  <c r="E249" i="43"/>
  <c r="F248" i="43"/>
  <c r="E248" i="43"/>
  <c r="F247" i="43"/>
  <c r="E247" i="43"/>
  <c r="F246" i="43"/>
  <c r="E246" i="43"/>
  <c r="F245" i="43"/>
  <c r="E245" i="43"/>
  <c r="F244" i="43"/>
  <c r="E244" i="43"/>
  <c r="F242" i="43"/>
  <c r="E242" i="43"/>
  <c r="F240" i="43"/>
  <c r="E240" i="43"/>
  <c r="F239" i="43"/>
  <c r="E239" i="43"/>
  <c r="F236" i="43"/>
  <c r="E236" i="43"/>
  <c r="F234" i="43"/>
  <c r="E234" i="43"/>
  <c r="F233" i="43"/>
  <c r="E233" i="43"/>
  <c r="F230" i="43"/>
  <c r="E230" i="43"/>
  <c r="F229" i="43"/>
  <c r="E229" i="43"/>
  <c r="F228" i="43"/>
  <c r="E228" i="43"/>
  <c r="F227" i="43"/>
  <c r="E227" i="43"/>
  <c r="F226" i="43"/>
  <c r="E226" i="43"/>
  <c r="F225" i="43"/>
  <c r="E225" i="43"/>
  <c r="F222" i="43"/>
  <c r="E222" i="43"/>
  <c r="F221" i="43"/>
  <c r="E221" i="43"/>
  <c r="F220" i="43"/>
  <c r="E220" i="43"/>
  <c r="F219" i="43"/>
  <c r="E219" i="43"/>
  <c r="F218" i="43"/>
  <c r="E218" i="43"/>
  <c r="F217" i="43"/>
  <c r="E217" i="43"/>
  <c r="F214" i="43"/>
  <c r="E214" i="43"/>
  <c r="F213" i="43"/>
  <c r="E213" i="43"/>
  <c r="F212" i="43"/>
  <c r="E212" i="43"/>
  <c r="F211" i="43"/>
  <c r="E211" i="43"/>
  <c r="F210" i="43"/>
  <c r="E210" i="43"/>
  <c r="F209" i="43"/>
  <c r="E209" i="43"/>
  <c r="F206" i="43"/>
  <c r="E206" i="43"/>
  <c r="F205" i="43"/>
  <c r="E205" i="43"/>
  <c r="F204" i="43"/>
  <c r="E204" i="43"/>
  <c r="F203" i="43"/>
  <c r="E203" i="43"/>
  <c r="F202" i="43"/>
  <c r="E202" i="43"/>
  <c r="F201" i="43"/>
  <c r="E201" i="43"/>
  <c r="F198" i="43"/>
  <c r="E198" i="43"/>
  <c r="F197" i="43"/>
  <c r="E197" i="43"/>
  <c r="F196" i="43"/>
  <c r="E196" i="43"/>
  <c r="F195" i="43"/>
  <c r="E195" i="43"/>
  <c r="F194" i="43"/>
  <c r="E194" i="43"/>
  <c r="F193" i="43"/>
  <c r="E193" i="43"/>
  <c r="F190" i="43"/>
  <c r="E190" i="43"/>
  <c r="F189" i="43"/>
  <c r="E189" i="43"/>
  <c r="F188" i="43"/>
  <c r="E188" i="43"/>
  <c r="F187" i="43"/>
  <c r="E187" i="43"/>
  <c r="F186" i="43"/>
  <c r="E186" i="43"/>
  <c r="F183" i="43"/>
  <c r="E183" i="43"/>
  <c r="F182" i="43"/>
  <c r="E182" i="43"/>
  <c r="F181" i="43"/>
  <c r="E181" i="43"/>
  <c r="F180" i="43"/>
  <c r="E180" i="43"/>
  <c r="F179" i="43"/>
  <c r="E179" i="43"/>
  <c r="F176" i="43"/>
  <c r="E176" i="43"/>
  <c r="F175" i="43"/>
  <c r="E175" i="43"/>
  <c r="F174" i="43"/>
  <c r="E174" i="43"/>
  <c r="F173" i="43"/>
  <c r="E173" i="43"/>
  <c r="F172" i="43"/>
  <c r="E172" i="43"/>
  <c r="F169" i="43"/>
  <c r="E169" i="43"/>
  <c r="F168" i="43"/>
  <c r="E168" i="43"/>
  <c r="F167" i="43"/>
  <c r="E167" i="43"/>
  <c r="F166" i="43"/>
  <c r="E166" i="43"/>
  <c r="F165" i="43"/>
  <c r="E165" i="43"/>
  <c r="F164" i="43"/>
  <c r="E164" i="43"/>
  <c r="F163" i="43"/>
  <c r="E163" i="43"/>
  <c r="F162" i="43"/>
  <c r="E162" i="43"/>
  <c r="F159" i="43"/>
  <c r="E159" i="43"/>
  <c r="F158" i="43"/>
  <c r="E158" i="43"/>
  <c r="F157" i="43"/>
  <c r="E157" i="43"/>
  <c r="F156" i="43"/>
  <c r="E156" i="43"/>
  <c r="F155" i="43"/>
  <c r="E155" i="43"/>
  <c r="F154" i="43"/>
  <c r="E154" i="43"/>
  <c r="F153" i="43"/>
  <c r="E153" i="43"/>
  <c r="F152" i="43"/>
  <c r="E152" i="43"/>
  <c r="F151" i="43"/>
  <c r="E151" i="43"/>
  <c r="F150" i="43"/>
  <c r="E150" i="43"/>
  <c r="F148" i="43"/>
  <c r="E148" i="43"/>
  <c r="F147" i="43"/>
  <c r="E147" i="43"/>
  <c r="F146" i="43"/>
  <c r="E146" i="43"/>
  <c r="F145" i="43"/>
  <c r="E145" i="43"/>
  <c r="F144" i="43"/>
  <c r="E144" i="43"/>
  <c r="F143" i="43"/>
  <c r="E143" i="43"/>
  <c r="F142" i="43"/>
  <c r="E142" i="43"/>
  <c r="F141" i="43"/>
  <c r="E141" i="43"/>
  <c r="F139" i="43"/>
  <c r="E139" i="43"/>
  <c r="F138" i="43"/>
  <c r="E138" i="43"/>
  <c r="F137" i="43"/>
  <c r="E137" i="43"/>
  <c r="F136" i="43"/>
  <c r="E136" i="43"/>
  <c r="F135" i="43"/>
  <c r="E135" i="43"/>
  <c r="F134" i="43"/>
  <c r="E134" i="43"/>
  <c r="F133" i="43"/>
  <c r="E133" i="43"/>
  <c r="F132" i="43"/>
  <c r="E132" i="43"/>
  <c r="F131" i="43"/>
  <c r="E131" i="43"/>
  <c r="F130" i="43"/>
  <c r="E130" i="43"/>
  <c r="F126" i="43"/>
  <c r="E126" i="43"/>
  <c r="F125" i="43"/>
  <c r="E125" i="43"/>
  <c r="F124" i="43"/>
  <c r="E124" i="43"/>
  <c r="F117" i="43"/>
  <c r="E117" i="43"/>
  <c r="F116" i="43"/>
  <c r="E116" i="43"/>
  <c r="F115" i="43"/>
  <c r="E115" i="43"/>
  <c r="F114" i="43"/>
  <c r="E114" i="43"/>
  <c r="F111" i="43"/>
  <c r="E111" i="43"/>
  <c r="F110" i="43"/>
  <c r="E110" i="43"/>
  <c r="F109" i="43"/>
  <c r="E109" i="43"/>
  <c r="F104" i="43"/>
  <c r="E104" i="43"/>
  <c r="F103" i="43"/>
  <c r="E103" i="43"/>
  <c r="F100" i="43"/>
  <c r="E100" i="43"/>
  <c r="F99" i="43"/>
  <c r="E99" i="43"/>
  <c r="F98" i="43"/>
  <c r="E98" i="43"/>
  <c r="F94" i="43"/>
  <c r="E94" i="43"/>
  <c r="F93" i="43"/>
  <c r="E93" i="43"/>
  <c r="F88" i="43"/>
  <c r="E88" i="43"/>
  <c r="F87" i="43"/>
  <c r="E87" i="43"/>
  <c r="F86" i="43"/>
  <c r="E86" i="43"/>
  <c r="F85" i="43"/>
  <c r="E85" i="43"/>
  <c r="F84" i="43"/>
  <c r="E84" i="43"/>
  <c r="F81" i="43"/>
  <c r="E81" i="43"/>
  <c r="F80" i="43"/>
  <c r="E80" i="43"/>
  <c r="F79" i="43"/>
  <c r="E79" i="43"/>
  <c r="F77" i="43"/>
  <c r="E77" i="43"/>
  <c r="F75" i="43"/>
  <c r="E75" i="43"/>
  <c r="F74" i="43"/>
  <c r="E74" i="43"/>
  <c r="F73" i="43"/>
  <c r="E73" i="43"/>
  <c r="F71" i="43"/>
  <c r="E71" i="43"/>
  <c r="F67" i="43"/>
  <c r="E67" i="43"/>
  <c r="F66" i="43"/>
  <c r="E66" i="43"/>
  <c r="F64" i="43"/>
  <c r="E64" i="43"/>
  <c r="F63" i="43"/>
  <c r="E63" i="43"/>
  <c r="F62" i="43"/>
  <c r="E62" i="43"/>
  <c r="F60" i="43"/>
  <c r="E60" i="43"/>
  <c r="F58" i="43"/>
  <c r="E58" i="43"/>
  <c r="F57" i="43"/>
  <c r="E57" i="43"/>
  <c r="F56" i="43"/>
  <c r="E56" i="43"/>
  <c r="F53" i="43"/>
  <c r="E53" i="43"/>
  <c r="F52" i="43"/>
  <c r="E52" i="43"/>
  <c r="F51" i="43"/>
  <c r="E51" i="43"/>
  <c r="F50" i="43"/>
  <c r="E50" i="43"/>
  <c r="F49" i="43"/>
  <c r="E49" i="43"/>
  <c r="F48" i="43"/>
  <c r="E48" i="43"/>
  <c r="F47" i="43"/>
  <c r="E47" i="43"/>
  <c r="F44" i="43"/>
  <c r="E44" i="43"/>
  <c r="F42" i="43"/>
  <c r="E42" i="43"/>
  <c r="F41" i="43"/>
  <c r="E41" i="43"/>
  <c r="F39" i="43"/>
  <c r="E39" i="43"/>
  <c r="F38" i="43"/>
  <c r="E38" i="43"/>
  <c r="F37" i="43"/>
  <c r="E37" i="43"/>
  <c r="F36" i="43"/>
  <c r="E36" i="43"/>
  <c r="F35" i="43"/>
  <c r="E35" i="43"/>
  <c r="F34" i="43"/>
  <c r="E34" i="43"/>
  <c r="F33" i="43"/>
  <c r="E33" i="43"/>
  <c r="F32" i="43"/>
  <c r="E32" i="43"/>
  <c r="F31" i="43"/>
  <c r="E31" i="43"/>
  <c r="F28" i="43"/>
  <c r="E28" i="43"/>
  <c r="F27" i="43"/>
  <c r="E27" i="43"/>
  <c r="F24" i="43"/>
  <c r="E24" i="43"/>
  <c r="F23" i="43"/>
  <c r="E23" i="43"/>
  <c r="F20" i="43"/>
  <c r="E20" i="43"/>
  <c r="F19" i="43"/>
  <c r="E19" i="43"/>
  <c r="F18" i="43"/>
  <c r="E18" i="43"/>
  <c r="F17" i="43"/>
  <c r="E17" i="43"/>
  <c r="F16" i="43"/>
  <c r="E16" i="43"/>
  <c r="F15" i="43"/>
  <c r="E15" i="43"/>
  <c r="D56" i="62"/>
  <c r="D55" i="62"/>
  <c r="D54" i="62"/>
  <c r="I363" i="43" l="1"/>
  <c r="C54" i="48"/>
  <c r="C55" i="48"/>
  <c r="C53" i="48"/>
  <c r="C55" i="33"/>
  <c r="C48" i="45" s="1"/>
  <c r="C54" i="33"/>
  <c r="C47" i="45" s="1"/>
  <c r="C53" i="33"/>
  <c r="C46" i="45" s="1"/>
  <c r="B47" i="48"/>
  <c r="B45" i="48"/>
  <c r="C43" i="48"/>
  <c r="B43" i="48"/>
  <c r="C41" i="48"/>
  <c r="B41" i="48"/>
  <c r="C39" i="48"/>
  <c r="B39" i="48"/>
  <c r="B37" i="48"/>
  <c r="B35" i="48"/>
  <c r="B33" i="48"/>
  <c r="B31" i="48"/>
  <c r="B29" i="48"/>
  <c r="B27" i="48"/>
  <c r="C25" i="48"/>
  <c r="B25" i="48"/>
  <c r="B23" i="48"/>
  <c r="B21" i="48"/>
  <c r="B19" i="48"/>
  <c r="B17" i="48"/>
  <c r="B15" i="48"/>
  <c r="B13" i="48"/>
  <c r="B11" i="48"/>
  <c r="B45" i="33"/>
  <c r="C43" i="33"/>
  <c r="B43" i="33"/>
  <c r="C41" i="33"/>
  <c r="B41" i="33"/>
  <c r="C39" i="33"/>
  <c r="B35" i="33"/>
  <c r="B33" i="33"/>
  <c r="B31" i="33"/>
  <c r="B29" i="33"/>
  <c r="B27" i="33"/>
  <c r="C25" i="33"/>
  <c r="B25" i="33"/>
  <c r="B23" i="33"/>
  <c r="B21" i="33"/>
  <c r="G191" i="41"/>
  <c r="D178" i="41"/>
  <c r="G178" i="41"/>
  <c r="C166" i="41"/>
  <c r="H166" i="41" s="1"/>
  <c r="D166" i="41"/>
  <c r="K450" i="44"/>
  <c r="K459" i="44" s="1"/>
  <c r="D487" i="44"/>
  <c r="D191" i="41" s="1"/>
  <c r="D486" i="44"/>
  <c r="D190" i="41" s="1"/>
  <c r="C460" i="44"/>
  <c r="C178" i="41" s="1"/>
  <c r="E178" i="41" s="1"/>
  <c r="G166" i="41"/>
  <c r="E432" i="44"/>
  <c r="L432" i="44"/>
  <c r="K897" i="44"/>
  <c r="E448" i="41"/>
  <c r="E441" i="41"/>
  <c r="C433" i="41"/>
  <c r="F433" i="41" s="1"/>
  <c r="D433" i="41"/>
  <c r="G433" i="41"/>
  <c r="C434" i="41"/>
  <c r="H434" i="41" s="1"/>
  <c r="I434" i="41" s="1"/>
  <c r="D434" i="41"/>
  <c r="G434" i="41"/>
  <c r="C435" i="41"/>
  <c r="D435" i="41"/>
  <c r="G435" i="41"/>
  <c r="C436" i="41"/>
  <c r="H436" i="41" s="1"/>
  <c r="I436" i="41" s="1"/>
  <c r="D436" i="41"/>
  <c r="G436" i="41"/>
  <c r="C437" i="41"/>
  <c r="D437" i="41"/>
  <c r="G437" i="41"/>
  <c r="C438" i="41"/>
  <c r="D438" i="41"/>
  <c r="G438" i="41"/>
  <c r="C423" i="41"/>
  <c r="F423" i="41" s="1"/>
  <c r="D423" i="41"/>
  <c r="G423" i="41"/>
  <c r="C424" i="41"/>
  <c r="H424" i="41" s="1"/>
  <c r="I424" i="41" s="1"/>
  <c r="D424" i="41"/>
  <c r="G424" i="41"/>
  <c r="C425" i="41"/>
  <c r="F425" i="41" s="1"/>
  <c r="D425" i="41"/>
  <c r="G425" i="41"/>
  <c r="C426" i="41"/>
  <c r="H426" i="41" s="1"/>
  <c r="I426" i="41" s="1"/>
  <c r="D426" i="41"/>
  <c r="G426" i="41"/>
  <c r="C427" i="41"/>
  <c r="F427" i="41" s="1"/>
  <c r="D427" i="41"/>
  <c r="G427" i="41"/>
  <c r="C428" i="41"/>
  <c r="H428" i="41" s="1"/>
  <c r="I428" i="41" s="1"/>
  <c r="D428" i="41"/>
  <c r="G428" i="41"/>
  <c r="C429" i="41"/>
  <c r="F429" i="41" s="1"/>
  <c r="D429" i="41"/>
  <c r="G429" i="41"/>
  <c r="C417" i="41"/>
  <c r="D417" i="41"/>
  <c r="G417" i="41"/>
  <c r="C418" i="41"/>
  <c r="D418" i="41"/>
  <c r="G418" i="41"/>
  <c r="C419" i="41"/>
  <c r="D419" i="41"/>
  <c r="G419" i="41"/>
  <c r="C420" i="41"/>
  <c r="D420" i="41"/>
  <c r="G420" i="41"/>
  <c r="C421" i="41"/>
  <c r="D421" i="41"/>
  <c r="G421" i="41"/>
  <c r="C422" i="41"/>
  <c r="D422" i="41"/>
  <c r="G422" i="41"/>
  <c r="G416" i="41"/>
  <c r="C410" i="41"/>
  <c r="H410" i="41" s="1"/>
  <c r="D410" i="41"/>
  <c r="G410" i="41"/>
  <c r="C411" i="41"/>
  <c r="F411" i="41" s="1"/>
  <c r="D411" i="41"/>
  <c r="G411" i="41"/>
  <c r="C412" i="41"/>
  <c r="D412" i="41"/>
  <c r="G412" i="41"/>
  <c r="G406" i="41"/>
  <c r="G405" i="41"/>
  <c r="G404" i="41"/>
  <c r="G403" i="41"/>
  <c r="C404" i="41"/>
  <c r="D404" i="41"/>
  <c r="C405" i="41"/>
  <c r="F405" i="41" s="1"/>
  <c r="D405" i="41"/>
  <c r="C406" i="41"/>
  <c r="D406" i="41"/>
  <c r="C398" i="41"/>
  <c r="E398" i="41" s="1"/>
  <c r="D398" i="41"/>
  <c r="G398" i="41"/>
  <c r="C399" i="41"/>
  <c r="H399" i="41" s="1"/>
  <c r="D399" i="41"/>
  <c r="G399" i="41"/>
  <c r="C400" i="41"/>
  <c r="H400" i="41" s="1"/>
  <c r="D400" i="41"/>
  <c r="G400" i="41"/>
  <c r="C392" i="41"/>
  <c r="D392" i="41"/>
  <c r="G392" i="41"/>
  <c r="C393" i="41"/>
  <c r="D393" i="41"/>
  <c r="G393" i="41"/>
  <c r="C394" i="41"/>
  <c r="D394" i="41"/>
  <c r="G394" i="41"/>
  <c r="C383" i="41"/>
  <c r="H383" i="41" s="1"/>
  <c r="D383" i="41"/>
  <c r="G383" i="41"/>
  <c r="C384" i="41"/>
  <c r="H384" i="41" s="1"/>
  <c r="D384" i="41"/>
  <c r="G384" i="41"/>
  <c r="C385" i="41"/>
  <c r="H385" i="41" s="1"/>
  <c r="I385" i="41" s="1"/>
  <c r="D385" i="41"/>
  <c r="G385" i="41"/>
  <c r="C386" i="41"/>
  <c r="H386" i="41" s="1"/>
  <c r="I386" i="41" s="1"/>
  <c r="D386" i="41"/>
  <c r="G386" i="41"/>
  <c r="C387" i="41"/>
  <c r="H387" i="41" s="1"/>
  <c r="D387" i="41"/>
  <c r="G387" i="41"/>
  <c r="C388" i="41"/>
  <c r="H388" i="41" s="1"/>
  <c r="D388" i="41"/>
  <c r="G388" i="41"/>
  <c r="C389" i="41"/>
  <c r="H389" i="41" s="1"/>
  <c r="I389" i="41" s="1"/>
  <c r="D389" i="41"/>
  <c r="G389" i="41"/>
  <c r="C390" i="41"/>
  <c r="D390" i="41"/>
  <c r="G390" i="41"/>
  <c r="C391" i="41"/>
  <c r="H391" i="41" s="1"/>
  <c r="D391" i="41"/>
  <c r="G391" i="41"/>
  <c r="C382" i="41"/>
  <c r="H382" i="41" s="1"/>
  <c r="D382" i="41"/>
  <c r="G382" i="41"/>
  <c r="D375" i="41"/>
  <c r="G375" i="41"/>
  <c r="C376" i="41"/>
  <c r="F376" i="41" s="1"/>
  <c r="D376" i="41"/>
  <c r="C377" i="41"/>
  <c r="E377" i="41" s="1"/>
  <c r="D377" i="41"/>
  <c r="C378" i="41"/>
  <c r="H378" i="41" s="1"/>
  <c r="I378" i="41" s="1"/>
  <c r="D378" i="41"/>
  <c r="D379" i="41"/>
  <c r="G379" i="41"/>
  <c r="C365" i="41"/>
  <c r="E365" i="41" s="1"/>
  <c r="D365" i="41"/>
  <c r="G365" i="41"/>
  <c r="C366" i="41"/>
  <c r="F366" i="41" s="1"/>
  <c r="D366" i="41"/>
  <c r="G366" i="41"/>
  <c r="C367" i="41"/>
  <c r="E367" i="41" s="1"/>
  <c r="D367" i="41"/>
  <c r="G367" i="41"/>
  <c r="C368" i="41"/>
  <c r="H368" i="41" s="1"/>
  <c r="I368" i="41" s="1"/>
  <c r="D368" i="41"/>
  <c r="G368" i="41"/>
  <c r="C369" i="41"/>
  <c r="E369" i="41" s="1"/>
  <c r="D369" i="41"/>
  <c r="G369" i="41"/>
  <c r="C370" i="41"/>
  <c r="F370" i="41" s="1"/>
  <c r="D370" i="41"/>
  <c r="G370" i="41"/>
  <c r="C371" i="41"/>
  <c r="H371" i="41" s="1"/>
  <c r="I371" i="41" s="1"/>
  <c r="D371" i="41"/>
  <c r="G371" i="41"/>
  <c r="C372" i="41"/>
  <c r="H372" i="41" s="1"/>
  <c r="I372" i="41" s="1"/>
  <c r="D372" i="41"/>
  <c r="G372" i="41"/>
  <c r="C373" i="41"/>
  <c r="E373" i="41" s="1"/>
  <c r="D373" i="41"/>
  <c r="G373" i="41"/>
  <c r="C374" i="41"/>
  <c r="D374" i="41"/>
  <c r="G374" i="41"/>
  <c r="C355" i="41"/>
  <c r="H355" i="41" s="1"/>
  <c r="D355" i="41"/>
  <c r="G355" i="41"/>
  <c r="C356" i="41"/>
  <c r="H356" i="41" s="1"/>
  <c r="D356" i="41"/>
  <c r="G356" i="41"/>
  <c r="C357" i="41"/>
  <c r="H357" i="41" s="1"/>
  <c r="I357" i="41" s="1"/>
  <c r="D357" i="41"/>
  <c r="G357" i="41"/>
  <c r="C358" i="41"/>
  <c r="H358" i="41" s="1"/>
  <c r="I358" i="41" s="1"/>
  <c r="D358" i="41"/>
  <c r="G358" i="41"/>
  <c r="C359" i="41"/>
  <c r="H359" i="41" s="1"/>
  <c r="D359" i="41"/>
  <c r="G359" i="41"/>
  <c r="C360" i="41"/>
  <c r="H360" i="41" s="1"/>
  <c r="D360" i="41"/>
  <c r="G360" i="41"/>
  <c r="C361" i="41"/>
  <c r="H361" i="41" s="1"/>
  <c r="I361" i="41" s="1"/>
  <c r="D361" i="41"/>
  <c r="G361" i="41"/>
  <c r="E353" i="41"/>
  <c r="E250" i="41"/>
  <c r="C37" i="48" s="1"/>
  <c r="E245" i="41"/>
  <c r="E238" i="41"/>
  <c r="E237" i="41"/>
  <c r="C35" i="48" s="1"/>
  <c r="C247" i="41"/>
  <c r="F247" i="41" s="1"/>
  <c r="D247" i="41"/>
  <c r="G247" i="41"/>
  <c r="C239" i="41"/>
  <c r="E239" i="41" s="1"/>
  <c r="D239" i="41"/>
  <c r="C240" i="41"/>
  <c r="H240" i="41" s="1"/>
  <c r="I240" i="41" s="1"/>
  <c r="D240" i="41"/>
  <c r="D241" i="41"/>
  <c r="C242" i="41"/>
  <c r="E242" i="41" s="1"/>
  <c r="D242" i="41"/>
  <c r="C243" i="41"/>
  <c r="D243" i="41"/>
  <c r="C246" i="41"/>
  <c r="F246" i="41" s="1"/>
  <c r="D246" i="41"/>
  <c r="C208" i="41"/>
  <c r="H208" i="41" s="1"/>
  <c r="I208" i="41" s="1"/>
  <c r="D208" i="41"/>
  <c r="C209" i="41"/>
  <c r="H209" i="41" s="1"/>
  <c r="I209" i="41" s="1"/>
  <c r="D209" i="41"/>
  <c r="C210" i="41"/>
  <c r="E210" i="41" s="1"/>
  <c r="D210" i="41"/>
  <c r="C211" i="41"/>
  <c r="F211" i="41" s="1"/>
  <c r="D211" i="41"/>
  <c r="E206" i="41"/>
  <c r="C29" i="33" s="1"/>
  <c r="D207" i="41"/>
  <c r="C207" i="41"/>
  <c r="F207" i="41" s="1"/>
  <c r="C348" i="41"/>
  <c r="F348" i="41" s="1"/>
  <c r="D348" i="41"/>
  <c r="G348" i="41"/>
  <c r="C339" i="41"/>
  <c r="F339" i="41" s="1"/>
  <c r="D339" i="41"/>
  <c r="G339" i="41"/>
  <c r="E219" i="41"/>
  <c r="C33" i="33" s="1"/>
  <c r="C214" i="41"/>
  <c r="F214" i="41" s="1"/>
  <c r="D214" i="41"/>
  <c r="C215" i="41"/>
  <c r="F215" i="41" s="1"/>
  <c r="D215" i="41"/>
  <c r="C216" i="41"/>
  <c r="H216" i="41" s="1"/>
  <c r="I216" i="41" s="1"/>
  <c r="D216" i="41"/>
  <c r="G216" i="41"/>
  <c r="C217" i="41"/>
  <c r="F217" i="41" s="1"/>
  <c r="D217" i="41"/>
  <c r="G217" i="41"/>
  <c r="E213" i="41"/>
  <c r="C31" i="48" s="1"/>
  <c r="C200" i="41"/>
  <c r="E200" i="41" s="1"/>
  <c r="D200" i="41"/>
  <c r="C201" i="41"/>
  <c r="F201" i="41" s="1"/>
  <c r="D201" i="41"/>
  <c r="C202" i="41"/>
  <c r="H202" i="41" s="1"/>
  <c r="I202" i="41" s="1"/>
  <c r="D202" i="41"/>
  <c r="C203" i="41"/>
  <c r="H203" i="41" s="1"/>
  <c r="I203" i="41" s="1"/>
  <c r="D203" i="41"/>
  <c r="G203" i="41"/>
  <c r="C199" i="41"/>
  <c r="F199" i="41" s="1"/>
  <c r="D199" i="41"/>
  <c r="E195" i="41"/>
  <c r="E185" i="41"/>
  <c r="C186" i="41"/>
  <c r="E186" i="41" s="1"/>
  <c r="D186" i="41"/>
  <c r="G186" i="41"/>
  <c r="D187" i="41"/>
  <c r="D188" i="41"/>
  <c r="C189" i="41"/>
  <c r="H189" i="41" s="1"/>
  <c r="I189" i="41" s="1"/>
  <c r="D189" i="41"/>
  <c r="G189" i="41"/>
  <c r="D192" i="41"/>
  <c r="C193" i="41"/>
  <c r="H193" i="41" s="1"/>
  <c r="I193" i="41" s="1"/>
  <c r="D193" i="41"/>
  <c r="C196" i="41"/>
  <c r="F196" i="41" s="1"/>
  <c r="D196" i="41"/>
  <c r="G196" i="41"/>
  <c r="C197" i="41"/>
  <c r="E197" i="41" s="1"/>
  <c r="D197" i="41"/>
  <c r="C198" i="41"/>
  <c r="E198" i="41" s="1"/>
  <c r="D198" i="41"/>
  <c r="C183" i="41"/>
  <c r="F183" i="41" s="1"/>
  <c r="D183" i="41"/>
  <c r="C182" i="41"/>
  <c r="F182" i="41" s="1"/>
  <c r="D182" i="41"/>
  <c r="C181" i="41"/>
  <c r="F181" i="41" s="1"/>
  <c r="D181" i="41"/>
  <c r="C179" i="41"/>
  <c r="F179" i="41" s="1"/>
  <c r="D179" i="41"/>
  <c r="D180" i="41"/>
  <c r="G180" i="41"/>
  <c r="D177" i="41"/>
  <c r="D175" i="41"/>
  <c r="D176" i="41"/>
  <c r="C174" i="41"/>
  <c r="E174" i="41" s="1"/>
  <c r="D174" i="41"/>
  <c r="G174" i="41"/>
  <c r="E172" i="41"/>
  <c r="C173" i="41"/>
  <c r="H173" i="41" s="1"/>
  <c r="I173" i="41" s="1"/>
  <c r="D173" i="41"/>
  <c r="G173" i="41"/>
  <c r="D169" i="41"/>
  <c r="C170" i="41"/>
  <c r="H170" i="41" s="1"/>
  <c r="I170" i="41" s="1"/>
  <c r="D170" i="41"/>
  <c r="C165" i="41"/>
  <c r="F165" i="41" s="1"/>
  <c r="D165" i="41"/>
  <c r="C167" i="41"/>
  <c r="H167" i="41" s="1"/>
  <c r="I167" i="41" s="1"/>
  <c r="D167" i="41"/>
  <c r="G167" i="41"/>
  <c r="C168" i="41"/>
  <c r="F168" i="41" s="1"/>
  <c r="D168" i="41"/>
  <c r="G168" i="41"/>
  <c r="C164" i="41"/>
  <c r="F164" i="41" s="1"/>
  <c r="D164" i="41"/>
  <c r="D163" i="41"/>
  <c r="C163" i="41"/>
  <c r="E162" i="41"/>
  <c r="E161" i="41"/>
  <c r="C27" i="48" s="1"/>
  <c r="C158" i="41"/>
  <c r="D158" i="41"/>
  <c r="C159" i="41"/>
  <c r="D159" i="41"/>
  <c r="C157" i="41"/>
  <c r="F157" i="41" s="1"/>
  <c r="D157" i="41"/>
  <c r="D155" i="41"/>
  <c r="C156" i="41"/>
  <c r="D156" i="41"/>
  <c r="C140" i="41"/>
  <c r="F140" i="41" s="1"/>
  <c r="D140" i="41"/>
  <c r="C141" i="41"/>
  <c r="F141" i="41" s="1"/>
  <c r="D141" i="41"/>
  <c r="E131" i="41"/>
  <c r="E126" i="41"/>
  <c r="E125" i="41"/>
  <c r="E118" i="41"/>
  <c r="C135" i="41"/>
  <c r="H135" i="41" s="1"/>
  <c r="I135" i="41" s="1"/>
  <c r="D135" i="41"/>
  <c r="C136" i="41"/>
  <c r="H136" i="41" s="1"/>
  <c r="I136" i="41" s="1"/>
  <c r="D136" i="41"/>
  <c r="C134" i="41"/>
  <c r="E134" i="41" s="1"/>
  <c r="D134" i="41"/>
  <c r="D129" i="41"/>
  <c r="D130" i="41"/>
  <c r="C132" i="41"/>
  <c r="H132" i="41" s="1"/>
  <c r="I132" i="41" s="1"/>
  <c r="D132" i="41"/>
  <c r="D133" i="41"/>
  <c r="C117" i="41"/>
  <c r="E117" i="41" s="1"/>
  <c r="D117" i="41"/>
  <c r="C119" i="41"/>
  <c r="E119" i="41" s="1"/>
  <c r="D119" i="41"/>
  <c r="D120" i="41"/>
  <c r="C121" i="41"/>
  <c r="E121" i="41" s="1"/>
  <c r="D121" i="41"/>
  <c r="C122" i="41"/>
  <c r="E122" i="41" s="1"/>
  <c r="D122" i="41"/>
  <c r="C123" i="41"/>
  <c r="E123" i="41" s="1"/>
  <c r="D123" i="41"/>
  <c r="C127" i="41"/>
  <c r="F127" i="41" s="1"/>
  <c r="D127" i="41"/>
  <c r="D128" i="41"/>
  <c r="C114" i="41"/>
  <c r="E114" i="41" s="1"/>
  <c r="D114" i="41"/>
  <c r="C115" i="41"/>
  <c r="F115" i="41" s="1"/>
  <c r="D115" i="41"/>
  <c r="C116" i="41"/>
  <c r="H116" i="41" s="1"/>
  <c r="I116" i="41" s="1"/>
  <c r="D116" i="41"/>
  <c r="E113" i="41"/>
  <c r="C105" i="41"/>
  <c r="H105" i="41" s="1"/>
  <c r="I105" i="41" s="1"/>
  <c r="D105" i="41"/>
  <c r="C106" i="41"/>
  <c r="H106" i="41" s="1"/>
  <c r="I106" i="41" s="1"/>
  <c r="D106" i="41"/>
  <c r="D107" i="41"/>
  <c r="D108" i="41"/>
  <c r="C103" i="41"/>
  <c r="E103" i="41" s="1"/>
  <c r="D103" i="41"/>
  <c r="C104" i="41"/>
  <c r="E104" i="41" s="1"/>
  <c r="D104" i="41"/>
  <c r="C98" i="41"/>
  <c r="F98" i="41" s="1"/>
  <c r="D98" i="41"/>
  <c r="C99" i="41"/>
  <c r="H99" i="41" s="1"/>
  <c r="I99" i="41" s="1"/>
  <c r="D99" i="41"/>
  <c r="D100" i="41"/>
  <c r="C101" i="41"/>
  <c r="F101" i="41" s="1"/>
  <c r="D101" i="41"/>
  <c r="C102" i="41"/>
  <c r="F102" i="41" s="1"/>
  <c r="D102" i="41"/>
  <c r="E96" i="41"/>
  <c r="C93" i="41"/>
  <c r="H93" i="41" s="1"/>
  <c r="I93" i="41" s="1"/>
  <c r="D93" i="41"/>
  <c r="C94" i="41"/>
  <c r="E94" i="41" s="1"/>
  <c r="D94" i="41"/>
  <c r="C95" i="41"/>
  <c r="H95" i="41" s="1"/>
  <c r="I95" i="41" s="1"/>
  <c r="D95" i="41"/>
  <c r="D97" i="41"/>
  <c r="C89" i="41"/>
  <c r="F89" i="41" s="1"/>
  <c r="D89" i="41"/>
  <c r="C90" i="41"/>
  <c r="F90" i="41" s="1"/>
  <c r="D90" i="41"/>
  <c r="C91" i="41"/>
  <c r="F91" i="41" s="1"/>
  <c r="D91" i="41"/>
  <c r="C92" i="41"/>
  <c r="F92" i="41" s="1"/>
  <c r="D92" i="41"/>
  <c r="D85" i="41"/>
  <c r="C85" i="41"/>
  <c r="F85" i="41" s="1"/>
  <c r="E88" i="41"/>
  <c r="C83" i="41"/>
  <c r="F83" i="41" s="1"/>
  <c r="D83" i="41"/>
  <c r="C84" i="41"/>
  <c r="F84" i="41" s="1"/>
  <c r="D84" i="41"/>
  <c r="C79" i="41"/>
  <c r="E79" i="41" s="1"/>
  <c r="D79" i="41"/>
  <c r="C80" i="41"/>
  <c r="F80" i="41" s="1"/>
  <c r="D80" i="41"/>
  <c r="C81" i="41"/>
  <c r="H81" i="41" s="1"/>
  <c r="I81" i="41" s="1"/>
  <c r="D81" i="41"/>
  <c r="C82" i="41"/>
  <c r="H82" i="41" s="1"/>
  <c r="I82" i="41" s="1"/>
  <c r="D82" i="41"/>
  <c r="E254" i="44"/>
  <c r="L254" i="44"/>
  <c r="C77" i="41"/>
  <c r="F77" i="41" s="1"/>
  <c r="D77" i="41"/>
  <c r="C78" i="41"/>
  <c r="H78" i="41" s="1"/>
  <c r="I78" i="41" s="1"/>
  <c r="D78" i="41"/>
  <c r="C75" i="41"/>
  <c r="E75" i="41" s="1"/>
  <c r="D75" i="41"/>
  <c r="C76" i="41"/>
  <c r="E76" i="41" s="1"/>
  <c r="D76" i="41"/>
  <c r="C73" i="41"/>
  <c r="E73" i="41" s="1"/>
  <c r="D73" i="41"/>
  <c r="C72" i="41"/>
  <c r="E72" i="41" s="1"/>
  <c r="D72" i="41"/>
  <c r="E74" i="41"/>
  <c r="E67" i="41"/>
  <c r="E66" i="41"/>
  <c r="C63" i="41"/>
  <c r="H63" i="41" s="1"/>
  <c r="D63" i="41"/>
  <c r="C64" i="41"/>
  <c r="H64" i="41" s="1"/>
  <c r="I64" i="41" s="1"/>
  <c r="D64" i="41"/>
  <c r="C68" i="41"/>
  <c r="H68" i="41" s="1"/>
  <c r="I68" i="41" s="1"/>
  <c r="D68" i="41"/>
  <c r="C69" i="41"/>
  <c r="H69" i="41" s="1"/>
  <c r="I69" i="41" s="1"/>
  <c r="D69" i="41"/>
  <c r="C70" i="41"/>
  <c r="H70" i="41" s="1"/>
  <c r="I70" i="41" s="1"/>
  <c r="D70" i="41"/>
  <c r="C71" i="41"/>
  <c r="H71" i="41" s="1"/>
  <c r="I71" i="41" s="1"/>
  <c r="D71" i="41"/>
  <c r="C61" i="41"/>
  <c r="E61" i="41" s="1"/>
  <c r="D61" i="41"/>
  <c r="C62" i="41"/>
  <c r="H62" i="41" s="1"/>
  <c r="D62" i="41"/>
  <c r="C60" i="41"/>
  <c r="E60" i="41" s="1"/>
  <c r="D60" i="41"/>
  <c r="C59" i="41"/>
  <c r="F59" i="41" s="1"/>
  <c r="D59" i="41"/>
  <c r="E49" i="41"/>
  <c r="E58" i="41"/>
  <c r="C52" i="41"/>
  <c r="E52" i="41" s="1"/>
  <c r="D52" i="41"/>
  <c r="C53" i="41"/>
  <c r="E53" i="41" s="1"/>
  <c r="D53" i="41"/>
  <c r="C54" i="41"/>
  <c r="H54" i="41" s="1"/>
  <c r="I54" i="41" s="1"/>
  <c r="D54" i="41"/>
  <c r="C55" i="41"/>
  <c r="F55" i="41" s="1"/>
  <c r="D55" i="41"/>
  <c r="L777" i="44"/>
  <c r="E777" i="44"/>
  <c r="E955" i="44"/>
  <c r="L955" i="44"/>
  <c r="E956" i="44"/>
  <c r="L956" i="44"/>
  <c r="C18" i="41"/>
  <c r="E18" i="41" s="1"/>
  <c r="D18" i="41"/>
  <c r="C22" i="41"/>
  <c r="F22" i="41" s="1"/>
  <c r="D22" i="41"/>
  <c r="C23" i="41"/>
  <c r="H23" i="41" s="1"/>
  <c r="D23" i="41"/>
  <c r="C24" i="41"/>
  <c r="D24" i="41"/>
  <c r="C25" i="41"/>
  <c r="D25" i="41"/>
  <c r="C26" i="41"/>
  <c r="H26" i="41" s="1"/>
  <c r="D26" i="41"/>
  <c r="G26" i="41"/>
  <c r="C27" i="41"/>
  <c r="E27" i="41" s="1"/>
  <c r="D27" i="41"/>
  <c r="G27" i="41"/>
  <c r="C28" i="41"/>
  <c r="E28" i="41" s="1"/>
  <c r="D28" i="41"/>
  <c r="C29" i="41"/>
  <c r="H29" i="41" s="1"/>
  <c r="I29" i="41" s="1"/>
  <c r="D29" i="41"/>
  <c r="C30" i="41"/>
  <c r="F30" i="41" s="1"/>
  <c r="D30" i="41"/>
  <c r="C31" i="41"/>
  <c r="D31" i="41"/>
  <c r="C32" i="41"/>
  <c r="E32" i="41" s="1"/>
  <c r="D32" i="41"/>
  <c r="C33" i="41"/>
  <c r="D33" i="41"/>
  <c r="G33" i="41"/>
  <c r="C34" i="41"/>
  <c r="H34" i="41" s="1"/>
  <c r="D34" i="41"/>
  <c r="G34" i="41"/>
  <c r="C35" i="41"/>
  <c r="E35" i="41" s="1"/>
  <c r="D35" i="41"/>
  <c r="G35" i="41"/>
  <c r="C36" i="41"/>
  <c r="D36" i="41"/>
  <c r="C37" i="41"/>
  <c r="F37" i="41" s="1"/>
  <c r="D37" i="41"/>
  <c r="G37" i="41"/>
  <c r="C38" i="41"/>
  <c r="D38" i="41"/>
  <c r="C39" i="41"/>
  <c r="H39" i="41" s="1"/>
  <c r="D39" i="41"/>
  <c r="G39" i="41"/>
  <c r="C40" i="41"/>
  <c r="D40" i="41"/>
  <c r="G40" i="41"/>
  <c r="C41" i="41"/>
  <c r="H41" i="41" s="1"/>
  <c r="D41" i="41"/>
  <c r="G41" i="41"/>
  <c r="C42" i="41"/>
  <c r="F42" i="41" s="1"/>
  <c r="D42" i="41"/>
  <c r="G42" i="41"/>
  <c r="C43" i="41"/>
  <c r="H43" i="41" s="1"/>
  <c r="D43" i="41"/>
  <c r="G43" i="41"/>
  <c r="C44" i="41"/>
  <c r="F44" i="41" s="1"/>
  <c r="D44" i="41"/>
  <c r="C45" i="41"/>
  <c r="D45" i="41"/>
  <c r="K30" i="44"/>
  <c r="G18" i="41" s="1"/>
  <c r="E920" i="44"/>
  <c r="L920" i="44"/>
  <c r="E922" i="44"/>
  <c r="L922" i="44"/>
  <c r="E924" i="44"/>
  <c r="L924" i="44"/>
  <c r="E926" i="44"/>
  <c r="L926" i="44"/>
  <c r="E928" i="44"/>
  <c r="L928" i="44"/>
  <c r="E930" i="44"/>
  <c r="L930" i="44"/>
  <c r="E932" i="44"/>
  <c r="L932" i="44"/>
  <c r="E937" i="44"/>
  <c r="L937" i="44"/>
  <c r="E939" i="44"/>
  <c r="L939" i="44"/>
  <c r="E941" i="44"/>
  <c r="L941" i="44"/>
  <c r="E945" i="44"/>
  <c r="L945" i="44"/>
  <c r="E864" i="44"/>
  <c r="L864" i="44"/>
  <c r="E858" i="44"/>
  <c r="L858" i="44"/>
  <c r="L850" i="44"/>
  <c r="L851" i="44"/>
  <c r="L852" i="44"/>
  <c r="E852" i="44"/>
  <c r="E851" i="44"/>
  <c r="E850" i="44"/>
  <c r="C379" i="41"/>
  <c r="C375" i="41"/>
  <c r="I351" i="43"/>
  <c r="I350" i="43"/>
  <c r="I347" i="43"/>
  <c r="I346" i="43"/>
  <c r="I345" i="43"/>
  <c r="I344" i="43"/>
  <c r="I313" i="43"/>
  <c r="F313" i="43"/>
  <c r="I308" i="43"/>
  <c r="B355" i="43"/>
  <c r="B372" i="43"/>
  <c r="C488" i="44"/>
  <c r="C192" i="41" s="1"/>
  <c r="G378" i="41"/>
  <c r="G377" i="41"/>
  <c r="G376" i="41"/>
  <c r="L815" i="44"/>
  <c r="L816" i="44"/>
  <c r="L817" i="44"/>
  <c r="L818" i="44"/>
  <c r="L819" i="44"/>
  <c r="L820" i="44"/>
  <c r="L821" i="44"/>
  <c r="L822" i="44"/>
  <c r="L823" i="44"/>
  <c r="L826" i="44"/>
  <c r="L827" i="44"/>
  <c r="L828" i="44"/>
  <c r="E815" i="44"/>
  <c r="E816" i="44"/>
  <c r="E817" i="44"/>
  <c r="E818" i="44"/>
  <c r="E819" i="44"/>
  <c r="E820" i="44"/>
  <c r="E821" i="44"/>
  <c r="E822" i="44"/>
  <c r="E823" i="44"/>
  <c r="E826" i="44"/>
  <c r="E827" i="44"/>
  <c r="E828" i="44"/>
  <c r="L814" i="44"/>
  <c r="E814" i="44"/>
  <c r="E809" i="44"/>
  <c r="L809" i="44"/>
  <c r="E810" i="44"/>
  <c r="L810" i="44"/>
  <c r="C487" i="44" l="1"/>
  <c r="C506" i="44" s="1"/>
  <c r="E506" i="44" s="1"/>
  <c r="L460" i="44"/>
  <c r="E460" i="44"/>
  <c r="I295" i="43"/>
  <c r="C27" i="33"/>
  <c r="C31" i="33"/>
  <c r="C35" i="33"/>
  <c r="C29" i="48"/>
  <c r="C33" i="48"/>
  <c r="H178" i="41"/>
  <c r="I178" i="41" s="1"/>
  <c r="K178" i="41" s="1"/>
  <c r="F178" i="41"/>
  <c r="F166" i="41"/>
  <c r="E166" i="41"/>
  <c r="I166" i="41"/>
  <c r="K166" i="41" s="1"/>
  <c r="J166" i="41"/>
  <c r="K434" i="41"/>
  <c r="E433" i="41"/>
  <c r="H411" i="41"/>
  <c r="I411" i="41" s="1"/>
  <c r="K411" i="41" s="1"/>
  <c r="E426" i="41"/>
  <c r="K436" i="41"/>
  <c r="J434" i="41"/>
  <c r="J436" i="41"/>
  <c r="F436" i="41"/>
  <c r="F434" i="41"/>
  <c r="H433" i="41"/>
  <c r="I433" i="41" s="1"/>
  <c r="K433" i="41" s="1"/>
  <c r="E436" i="41"/>
  <c r="E434" i="41"/>
  <c r="E428" i="41"/>
  <c r="K426" i="41"/>
  <c r="E424" i="41"/>
  <c r="J428" i="41"/>
  <c r="K424" i="41"/>
  <c r="K428" i="41"/>
  <c r="J424" i="41"/>
  <c r="J426" i="41"/>
  <c r="E429" i="41"/>
  <c r="E427" i="41"/>
  <c r="E425" i="41"/>
  <c r="E423" i="41"/>
  <c r="H429" i="41"/>
  <c r="I429" i="41" s="1"/>
  <c r="K429" i="41" s="1"/>
  <c r="F428" i="41"/>
  <c r="H427" i="41"/>
  <c r="I427" i="41" s="1"/>
  <c r="K427" i="41" s="1"/>
  <c r="F426" i="41"/>
  <c r="H425" i="41"/>
  <c r="I425" i="41" s="1"/>
  <c r="K425" i="41" s="1"/>
  <c r="F424" i="41"/>
  <c r="H423" i="41"/>
  <c r="I423" i="41" s="1"/>
  <c r="K423" i="41" s="1"/>
  <c r="F410" i="41"/>
  <c r="I410" i="41"/>
  <c r="K410" i="41" s="1"/>
  <c r="J410" i="41"/>
  <c r="J400" i="41"/>
  <c r="H398" i="41"/>
  <c r="I398" i="41" s="1"/>
  <c r="K398" i="41" s="1"/>
  <c r="E411" i="41"/>
  <c r="E410" i="41"/>
  <c r="E405" i="41"/>
  <c r="H405" i="41"/>
  <c r="I405" i="41" s="1"/>
  <c r="K405" i="41" s="1"/>
  <c r="F399" i="41"/>
  <c r="F400" i="41"/>
  <c r="E400" i="41"/>
  <c r="E399" i="41"/>
  <c r="F398" i="41"/>
  <c r="I400" i="41"/>
  <c r="K400" i="41" s="1"/>
  <c r="I399" i="41"/>
  <c r="K399" i="41" s="1"/>
  <c r="J399" i="41"/>
  <c r="H377" i="41"/>
  <c r="I377" i="41" s="1"/>
  <c r="K377" i="41" s="1"/>
  <c r="K389" i="41"/>
  <c r="K386" i="41"/>
  <c r="K385" i="41"/>
  <c r="F382" i="41"/>
  <c r="F385" i="41"/>
  <c r="E382" i="41"/>
  <c r="E388" i="41"/>
  <c r="F387" i="41"/>
  <c r="E385" i="41"/>
  <c r="F384" i="41"/>
  <c r="I382" i="41"/>
  <c r="K382" i="41" s="1"/>
  <c r="J382" i="41"/>
  <c r="F357" i="41"/>
  <c r="K378" i="41"/>
  <c r="F391" i="41"/>
  <c r="F389" i="41"/>
  <c r="E384" i="41"/>
  <c r="F383" i="41"/>
  <c r="E389" i="41"/>
  <c r="F388" i="41"/>
  <c r="J388" i="41"/>
  <c r="I388" i="41"/>
  <c r="K388" i="41" s="1"/>
  <c r="I387" i="41"/>
  <c r="K387" i="41" s="1"/>
  <c r="J387" i="41"/>
  <c r="J386" i="41"/>
  <c r="J391" i="41"/>
  <c r="I391" i="41"/>
  <c r="K391" i="41" s="1"/>
  <c r="J384" i="41"/>
  <c r="I384" i="41"/>
  <c r="K384" i="41" s="1"/>
  <c r="I383" i="41"/>
  <c r="K383" i="41" s="1"/>
  <c r="J383" i="41"/>
  <c r="E391" i="41"/>
  <c r="E387" i="41"/>
  <c r="F386" i="41"/>
  <c r="E383" i="41"/>
  <c r="J389" i="41"/>
  <c r="E386" i="41"/>
  <c r="J385" i="41"/>
  <c r="H373" i="41"/>
  <c r="I373" i="41" s="1"/>
  <c r="K373" i="41" s="1"/>
  <c r="H365" i="41"/>
  <c r="I365" i="41" s="1"/>
  <c r="K365" i="41" s="1"/>
  <c r="F371" i="41"/>
  <c r="E370" i="41"/>
  <c r="F373" i="41"/>
  <c r="K371" i="41"/>
  <c r="E360" i="41"/>
  <c r="F359" i="41"/>
  <c r="E357" i="41"/>
  <c r="F356" i="41"/>
  <c r="H367" i="41"/>
  <c r="I367" i="41" s="1"/>
  <c r="K367" i="41" s="1"/>
  <c r="H369" i="41"/>
  <c r="I369" i="41" s="1"/>
  <c r="K369" i="41" s="1"/>
  <c r="F377" i="41"/>
  <c r="E376" i="41"/>
  <c r="K372" i="41"/>
  <c r="F369" i="41"/>
  <c r="F367" i="41"/>
  <c r="E366" i="41"/>
  <c r="K368" i="41"/>
  <c r="J378" i="41"/>
  <c r="F378" i="41"/>
  <c r="H376" i="41"/>
  <c r="I376" i="41" s="1"/>
  <c r="K376" i="41" s="1"/>
  <c r="E378" i="41"/>
  <c r="E371" i="41"/>
  <c r="F365" i="41"/>
  <c r="K358" i="41"/>
  <c r="K361" i="41"/>
  <c r="K357" i="41"/>
  <c r="J368" i="41"/>
  <c r="J372" i="41"/>
  <c r="F372" i="41"/>
  <c r="H370" i="41"/>
  <c r="I370" i="41" s="1"/>
  <c r="K370" i="41" s="1"/>
  <c r="F368" i="41"/>
  <c r="H366" i="41"/>
  <c r="I366" i="41" s="1"/>
  <c r="K366" i="41" s="1"/>
  <c r="E372" i="41"/>
  <c r="J371" i="41"/>
  <c r="E368" i="41"/>
  <c r="F361" i="41"/>
  <c r="E356" i="41"/>
  <c r="F355" i="41"/>
  <c r="E361" i="41"/>
  <c r="F360" i="41"/>
  <c r="J360" i="41"/>
  <c r="I360" i="41"/>
  <c r="K360" i="41" s="1"/>
  <c r="J359" i="41"/>
  <c r="I359" i="41"/>
  <c r="K359" i="41" s="1"/>
  <c r="J358" i="41"/>
  <c r="J356" i="41"/>
  <c r="I356" i="41"/>
  <c r="K356" i="41" s="1"/>
  <c r="I355" i="41"/>
  <c r="K355" i="41" s="1"/>
  <c r="J355" i="41"/>
  <c r="E359" i="41"/>
  <c r="F358" i="41"/>
  <c r="E355" i="41"/>
  <c r="J361" i="41"/>
  <c r="E358" i="41"/>
  <c r="J357" i="41"/>
  <c r="H246" i="41"/>
  <c r="I246" i="41" s="1"/>
  <c r="H242" i="41"/>
  <c r="I242" i="41" s="1"/>
  <c r="F242" i="41"/>
  <c r="H239" i="41"/>
  <c r="I239" i="41" s="1"/>
  <c r="E247" i="41"/>
  <c r="F240" i="41"/>
  <c r="E246" i="41"/>
  <c r="E240" i="41"/>
  <c r="H210" i="41"/>
  <c r="I210" i="41" s="1"/>
  <c r="F239" i="41"/>
  <c r="H247" i="41"/>
  <c r="I247" i="41" s="1"/>
  <c r="K247" i="41" s="1"/>
  <c r="H207" i="41"/>
  <c r="I207" i="41" s="1"/>
  <c r="F210" i="41"/>
  <c r="F208" i="41"/>
  <c r="E208" i="41"/>
  <c r="H348" i="41"/>
  <c r="I348" i="41" s="1"/>
  <c r="K348" i="41" s="1"/>
  <c r="E211" i="41"/>
  <c r="H211" i="41"/>
  <c r="I211" i="41" s="1"/>
  <c r="F209" i="41"/>
  <c r="E209" i="41"/>
  <c r="E207" i="41"/>
  <c r="E348" i="41"/>
  <c r="E339" i="41"/>
  <c r="H339" i="41"/>
  <c r="I339" i="41" s="1"/>
  <c r="K339" i="41" s="1"/>
  <c r="E215" i="41"/>
  <c r="E214" i="41"/>
  <c r="E217" i="41"/>
  <c r="K216" i="41"/>
  <c r="J216" i="41"/>
  <c r="H217" i="41"/>
  <c r="I217" i="41" s="1"/>
  <c r="K217" i="41" s="1"/>
  <c r="F216" i="41"/>
  <c r="H215" i="41"/>
  <c r="I215" i="41" s="1"/>
  <c r="H214" i="41"/>
  <c r="I214" i="41" s="1"/>
  <c r="E216" i="41"/>
  <c r="H200" i="41"/>
  <c r="I200" i="41" s="1"/>
  <c r="H186" i="41"/>
  <c r="I186" i="41" s="1"/>
  <c r="K186" i="41" s="1"/>
  <c r="F200" i="41"/>
  <c r="F186" i="41"/>
  <c r="F202" i="41"/>
  <c r="K203" i="41"/>
  <c r="E202" i="41"/>
  <c r="E201" i="41"/>
  <c r="J203" i="41"/>
  <c r="F203" i="41"/>
  <c r="H201" i="41"/>
  <c r="I201" i="41" s="1"/>
  <c r="E203" i="41"/>
  <c r="E199" i="41"/>
  <c r="H196" i="41"/>
  <c r="I196" i="41" s="1"/>
  <c r="K196" i="41" s="1"/>
  <c r="K189" i="41"/>
  <c r="H199" i="41"/>
  <c r="I199" i="41" s="1"/>
  <c r="H198" i="41"/>
  <c r="I198" i="41" s="1"/>
  <c r="E196" i="41"/>
  <c r="F193" i="41"/>
  <c r="E193" i="41"/>
  <c r="J189" i="41"/>
  <c r="H197" i="41"/>
  <c r="I197" i="41" s="1"/>
  <c r="F189" i="41"/>
  <c r="F198" i="41"/>
  <c r="E189" i="41"/>
  <c r="F197" i="41"/>
  <c r="E182" i="41"/>
  <c r="H183" i="41"/>
  <c r="I183" i="41" s="1"/>
  <c r="E183" i="41"/>
  <c r="H182" i="41"/>
  <c r="I182" i="41" s="1"/>
  <c r="H174" i="41"/>
  <c r="J174" i="41" s="1"/>
  <c r="E181" i="41"/>
  <c r="K173" i="41"/>
  <c r="E179" i="41"/>
  <c r="H181" i="41"/>
  <c r="I181" i="41" s="1"/>
  <c r="H179" i="41"/>
  <c r="I179" i="41" s="1"/>
  <c r="J173" i="41"/>
  <c r="F173" i="41"/>
  <c r="F174" i="41"/>
  <c r="E173" i="41"/>
  <c r="H168" i="41"/>
  <c r="I168" i="41" s="1"/>
  <c r="K168" i="41" s="1"/>
  <c r="H165" i="41"/>
  <c r="I165" i="41" s="1"/>
  <c r="K167" i="41"/>
  <c r="F170" i="41"/>
  <c r="E170" i="41"/>
  <c r="E168" i="41"/>
  <c r="E165" i="41"/>
  <c r="J167" i="41"/>
  <c r="F167" i="41"/>
  <c r="E167" i="41"/>
  <c r="E164" i="41"/>
  <c r="H164" i="41"/>
  <c r="I164" i="41" s="1"/>
  <c r="E157" i="41"/>
  <c r="H157" i="41"/>
  <c r="I157" i="41" s="1"/>
  <c r="E141" i="41"/>
  <c r="E140" i="41"/>
  <c r="H141" i="41"/>
  <c r="I141" i="41" s="1"/>
  <c r="H140" i="41"/>
  <c r="I140" i="41" s="1"/>
  <c r="H119" i="41"/>
  <c r="I119" i="41" s="1"/>
  <c r="H114" i="41"/>
  <c r="I114" i="41" s="1"/>
  <c r="H123" i="41"/>
  <c r="I123" i="41" s="1"/>
  <c r="H115" i="41"/>
  <c r="I115" i="41" s="1"/>
  <c r="H121" i="41"/>
  <c r="I121" i="41" s="1"/>
  <c r="E135" i="41"/>
  <c r="E115" i="41"/>
  <c r="F114" i="41"/>
  <c r="F123" i="41"/>
  <c r="F119" i="41"/>
  <c r="H122" i="41"/>
  <c r="H117" i="41"/>
  <c r="H134" i="41"/>
  <c r="I134" i="41" s="1"/>
  <c r="F132" i="41"/>
  <c r="F136" i="41"/>
  <c r="F135" i="41"/>
  <c r="E136" i="41"/>
  <c r="F121" i="41"/>
  <c r="E132" i="41"/>
  <c r="F134" i="41"/>
  <c r="E127" i="41"/>
  <c r="F122" i="41"/>
  <c r="F117" i="41"/>
  <c r="H127" i="41"/>
  <c r="I127" i="41" s="1"/>
  <c r="F116" i="41"/>
  <c r="E116" i="41"/>
  <c r="E102" i="41"/>
  <c r="E101" i="41"/>
  <c r="H104" i="41"/>
  <c r="I104" i="41" s="1"/>
  <c r="F105" i="41"/>
  <c r="E105" i="41"/>
  <c r="E98" i="41"/>
  <c r="H103" i="41"/>
  <c r="I103" i="41" s="1"/>
  <c r="F104" i="41"/>
  <c r="F106" i="41"/>
  <c r="E106" i="41"/>
  <c r="F103" i="41"/>
  <c r="H102" i="41"/>
  <c r="I102" i="41" s="1"/>
  <c r="H101" i="41"/>
  <c r="I101" i="41" s="1"/>
  <c r="F99" i="41"/>
  <c r="H98" i="41"/>
  <c r="I98" i="41" s="1"/>
  <c r="E99" i="41"/>
  <c r="H94" i="41"/>
  <c r="I94" i="41" s="1"/>
  <c r="F93" i="41"/>
  <c r="H92" i="41"/>
  <c r="I92" i="41" s="1"/>
  <c r="F94" i="41"/>
  <c r="E93" i="41"/>
  <c r="E95" i="41"/>
  <c r="F95" i="41"/>
  <c r="E92" i="41"/>
  <c r="E89" i="41"/>
  <c r="E90" i="41"/>
  <c r="E91" i="41"/>
  <c r="H85" i="41"/>
  <c r="I85" i="41" s="1"/>
  <c r="H91" i="41"/>
  <c r="I91" i="41" s="1"/>
  <c r="H90" i="41"/>
  <c r="I90" i="41" s="1"/>
  <c r="H89" i="41"/>
  <c r="I89" i="41" s="1"/>
  <c r="E85" i="41"/>
  <c r="H79" i="41"/>
  <c r="I79" i="41" s="1"/>
  <c r="E83" i="41"/>
  <c r="F82" i="41"/>
  <c r="E81" i="41"/>
  <c r="F79" i="41"/>
  <c r="E84" i="41"/>
  <c r="H84" i="41"/>
  <c r="I84" i="41" s="1"/>
  <c r="H83" i="41"/>
  <c r="I83" i="41" s="1"/>
  <c r="E82" i="41"/>
  <c r="E80" i="41"/>
  <c r="F81" i="41"/>
  <c r="H80" i="41"/>
  <c r="I80" i="41" s="1"/>
  <c r="H76" i="41"/>
  <c r="I76" i="41" s="1"/>
  <c r="H75" i="41"/>
  <c r="I75" i="41" s="1"/>
  <c r="H77" i="41"/>
  <c r="I77" i="41" s="1"/>
  <c r="E77" i="41"/>
  <c r="F78" i="41"/>
  <c r="E78" i="41"/>
  <c r="F75" i="41"/>
  <c r="F76" i="41"/>
  <c r="H72" i="41"/>
  <c r="I72" i="41" s="1"/>
  <c r="H73" i="41"/>
  <c r="I73" i="41" s="1"/>
  <c r="F72" i="41"/>
  <c r="F73" i="41"/>
  <c r="F63" i="41"/>
  <c r="H61" i="41"/>
  <c r="I61" i="41" s="1"/>
  <c r="E63" i="41"/>
  <c r="I63" i="41"/>
  <c r="F71" i="41"/>
  <c r="F70" i="41"/>
  <c r="E71" i="41"/>
  <c r="E70" i="41"/>
  <c r="F69" i="41"/>
  <c r="F68" i="41"/>
  <c r="F64" i="41"/>
  <c r="E69" i="41"/>
  <c r="E68" i="41"/>
  <c r="E64" i="41"/>
  <c r="F61" i="41"/>
  <c r="H60" i="41"/>
  <c r="I60" i="41" s="1"/>
  <c r="F62" i="41"/>
  <c r="I62" i="41"/>
  <c r="E62" i="41"/>
  <c r="F60" i="41"/>
  <c r="H53" i="41"/>
  <c r="I53" i="41" s="1"/>
  <c r="H52" i="41"/>
  <c r="I52" i="41" s="1"/>
  <c r="E59" i="41"/>
  <c r="H59" i="41"/>
  <c r="I59" i="41" s="1"/>
  <c r="F54" i="41"/>
  <c r="E54" i="41"/>
  <c r="H55" i="41"/>
  <c r="I55" i="41" s="1"/>
  <c r="E55" i="41"/>
  <c r="F53" i="41"/>
  <c r="F52" i="41"/>
  <c r="H18" i="41"/>
  <c r="I18" i="41" s="1"/>
  <c r="K18" i="41" s="1"/>
  <c r="F18" i="41"/>
  <c r="F26" i="41"/>
  <c r="H37" i="41"/>
  <c r="J37" i="41" s="1"/>
  <c r="I23" i="41"/>
  <c r="H22" i="41"/>
  <c r="I22" i="41" s="1"/>
  <c r="F39" i="41"/>
  <c r="F43" i="41"/>
  <c r="H30" i="41"/>
  <c r="I30" i="41" s="1"/>
  <c r="E43" i="41"/>
  <c r="E29" i="41"/>
  <c r="J26" i="41"/>
  <c r="I26" i="41"/>
  <c r="K26" i="41" s="1"/>
  <c r="F41" i="41"/>
  <c r="E37" i="41"/>
  <c r="H35" i="41"/>
  <c r="J35" i="41" s="1"/>
  <c r="E26" i="41"/>
  <c r="E41" i="41"/>
  <c r="J39" i="41"/>
  <c r="I39" i="41"/>
  <c r="K39" i="41" s="1"/>
  <c r="J41" i="41"/>
  <c r="I41" i="41"/>
  <c r="K41" i="41" s="1"/>
  <c r="J43" i="41"/>
  <c r="I43" i="41"/>
  <c r="K43" i="41" s="1"/>
  <c r="E39" i="41"/>
  <c r="H27" i="41"/>
  <c r="I27" i="41" s="1"/>
  <c r="K27" i="41" s="1"/>
  <c r="H32" i="41"/>
  <c r="I32" i="41" s="1"/>
  <c r="H28" i="41"/>
  <c r="I28" i="41" s="1"/>
  <c r="E23" i="41"/>
  <c r="F28" i="41"/>
  <c r="F35" i="41"/>
  <c r="F32" i="41"/>
  <c r="E30" i="41"/>
  <c r="F29" i="41"/>
  <c r="F27" i="41"/>
  <c r="I34" i="41"/>
  <c r="K34" i="41" s="1"/>
  <c r="J34" i="41"/>
  <c r="H40" i="41"/>
  <c r="E40" i="41"/>
  <c r="H44" i="41"/>
  <c r="E44" i="41"/>
  <c r="F40" i="41"/>
  <c r="H45" i="41"/>
  <c r="E45" i="41"/>
  <c r="H38" i="41"/>
  <c r="E38" i="41"/>
  <c r="E34" i="41"/>
  <c r="F34" i="41"/>
  <c r="H31" i="41"/>
  <c r="I31" i="41" s="1"/>
  <c r="E31" i="41"/>
  <c r="F45" i="41"/>
  <c r="H42" i="41"/>
  <c r="I42" i="41" s="1"/>
  <c r="K42" i="41" s="1"/>
  <c r="E42" i="41"/>
  <c r="F38" i="41"/>
  <c r="F31" i="41"/>
  <c r="E22" i="41"/>
  <c r="F23" i="41"/>
  <c r="I318" i="43"/>
  <c r="I335" i="43"/>
  <c r="I324" i="43"/>
  <c r="I341" i="43"/>
  <c r="I357" i="43"/>
  <c r="I330" i="43"/>
  <c r="I300" i="43"/>
  <c r="I306" i="43"/>
  <c r="I312" i="43"/>
  <c r="I290" i="43"/>
  <c r="I374" i="43"/>
  <c r="L487" i="44" l="1"/>
  <c r="L506" i="44"/>
  <c r="C191" i="41"/>
  <c r="E487" i="44"/>
  <c r="J178" i="41"/>
  <c r="J398" i="41"/>
  <c r="J411" i="41"/>
  <c r="J433" i="41"/>
  <c r="J429" i="41"/>
  <c r="J425" i="41"/>
  <c r="J427" i="41"/>
  <c r="J423" i="41"/>
  <c r="J377" i="41"/>
  <c r="J405" i="41"/>
  <c r="J367" i="41"/>
  <c r="J365" i="41"/>
  <c r="J369" i="41"/>
  <c r="J373" i="41"/>
  <c r="J376" i="41"/>
  <c r="J370" i="41"/>
  <c r="J366" i="41"/>
  <c r="J247" i="41"/>
  <c r="J348" i="41"/>
  <c r="J339" i="41"/>
  <c r="J186" i="41"/>
  <c r="J217" i="41"/>
  <c r="J196" i="41"/>
  <c r="I174" i="41"/>
  <c r="K174" i="41" s="1"/>
  <c r="J168" i="41"/>
  <c r="I122" i="41"/>
  <c r="I117" i="41"/>
  <c r="I35" i="41"/>
  <c r="K35" i="41" s="1"/>
  <c r="I37" i="41"/>
  <c r="K37" i="41" s="1"/>
  <c r="J18" i="41"/>
  <c r="J27" i="41"/>
  <c r="I45" i="41"/>
  <c r="I44" i="41"/>
  <c r="J42" i="41"/>
  <c r="I38" i="41"/>
  <c r="I40" i="41"/>
  <c r="K40" i="41" s="1"/>
  <c r="J40" i="41"/>
  <c r="F191" i="41" l="1"/>
  <c r="E191" i="41"/>
  <c r="H191" i="41"/>
  <c r="K671" i="44"/>
  <c r="G243" i="41" s="1"/>
  <c r="I71" i="44"/>
  <c r="I72" i="44"/>
  <c r="C667" i="44"/>
  <c r="C241" i="41" s="1"/>
  <c r="L796" i="44"/>
  <c r="E796" i="44"/>
  <c r="L669" i="44"/>
  <c r="E669" i="44"/>
  <c r="E657" i="44"/>
  <c r="K657" i="44" s="1"/>
  <c r="G246" i="41"/>
  <c r="K545" i="44"/>
  <c r="L677" i="44"/>
  <c r="E677" i="44"/>
  <c r="E654" i="44"/>
  <c r="G239" i="41"/>
  <c r="L663" i="44"/>
  <c r="E663" i="44"/>
  <c r="L675" i="44"/>
  <c r="E675" i="44"/>
  <c r="L665" i="44"/>
  <c r="E665" i="44"/>
  <c r="L642" i="44"/>
  <c r="E642" i="44"/>
  <c r="H523" i="44"/>
  <c r="K528" i="44" s="1"/>
  <c r="G211" i="41" s="1"/>
  <c r="L528" i="44"/>
  <c r="E528" i="44"/>
  <c r="K527" i="44"/>
  <c r="G210" i="41" s="1"/>
  <c r="K526" i="44"/>
  <c r="G209" i="41" s="1"/>
  <c r="K525" i="44"/>
  <c r="G208" i="41" s="1"/>
  <c r="E526" i="44"/>
  <c r="L526" i="44"/>
  <c r="E527" i="44"/>
  <c r="L527" i="44"/>
  <c r="K521" i="44"/>
  <c r="I191" i="41" l="1"/>
  <c r="K191" i="41" s="1"/>
  <c r="J191" i="41"/>
  <c r="K208" i="41"/>
  <c r="J208" i="41"/>
  <c r="J239" i="41"/>
  <c r="K239" i="41"/>
  <c r="K209" i="41"/>
  <c r="J209" i="41"/>
  <c r="K211" i="41"/>
  <c r="J211" i="41"/>
  <c r="J246" i="41"/>
  <c r="J248" i="41" s="1"/>
  <c r="K246" i="41"/>
  <c r="K248" i="41" s="1"/>
  <c r="K210" i="41"/>
  <c r="J210" i="41"/>
  <c r="I113" i="43"/>
  <c r="K667" i="44"/>
  <c r="G241" i="41" s="1"/>
  <c r="K523" i="44"/>
  <c r="L525" i="44"/>
  <c r="E525" i="44"/>
  <c r="K522" i="44"/>
  <c r="K520" i="44"/>
  <c r="L518" i="44"/>
  <c r="E518" i="44"/>
  <c r="E540" i="44"/>
  <c r="K540" i="44" s="1"/>
  <c r="K539" i="44"/>
  <c r="E537" i="44"/>
  <c r="K538" i="44"/>
  <c r="K476" i="44"/>
  <c r="K486" i="44" s="1"/>
  <c r="G190" i="41" s="1"/>
  <c r="K490" i="44"/>
  <c r="G193" i="41" s="1"/>
  <c r="L490" i="44"/>
  <c r="E490" i="44"/>
  <c r="K488" i="44"/>
  <c r="G192" i="41" s="1"/>
  <c r="L485" i="44"/>
  <c r="E485" i="44"/>
  <c r="E482" i="44"/>
  <c r="G482" i="44" s="1"/>
  <c r="E481" i="44"/>
  <c r="G481" i="44" s="1"/>
  <c r="F482" i="44"/>
  <c r="F481" i="44"/>
  <c r="F480" i="44"/>
  <c r="K469" i="44"/>
  <c r="G183" i="41" s="1"/>
  <c r="K467" i="44"/>
  <c r="L469" i="44"/>
  <c r="E469" i="44"/>
  <c r="L467" i="44"/>
  <c r="E467" i="44"/>
  <c r="K465" i="44"/>
  <c r="G181" i="41" s="1"/>
  <c r="L465" i="44"/>
  <c r="E465" i="44"/>
  <c r="E442" i="44"/>
  <c r="K442" i="44" s="1"/>
  <c r="E441" i="44"/>
  <c r="K441" i="44" s="1"/>
  <c r="L439" i="44"/>
  <c r="E439" i="44"/>
  <c r="C463" i="44"/>
  <c r="C180" i="41" s="1"/>
  <c r="E456" i="44"/>
  <c r="G456" i="44" s="1"/>
  <c r="E455" i="44"/>
  <c r="G455" i="44" s="1"/>
  <c r="F456" i="44"/>
  <c r="F455" i="44"/>
  <c r="F454" i="44"/>
  <c r="K461" i="44"/>
  <c r="G179" i="41" s="1"/>
  <c r="C459" i="44"/>
  <c r="C450" i="44"/>
  <c r="L448" i="44"/>
  <c r="E448" i="44"/>
  <c r="F317" i="44"/>
  <c r="F313" i="44"/>
  <c r="F309" i="44"/>
  <c r="E401" i="44"/>
  <c r="I401" i="44" s="1"/>
  <c r="L416" i="44"/>
  <c r="E416" i="44"/>
  <c r="H414" i="44"/>
  <c r="F414" i="44"/>
  <c r="L412" i="44"/>
  <c r="E412" i="44"/>
  <c r="H410" i="44"/>
  <c r="F410" i="44"/>
  <c r="L408" i="44"/>
  <c r="E408" i="44"/>
  <c r="H406" i="44"/>
  <c r="F406" i="44"/>
  <c r="L399" i="44"/>
  <c r="E399" i="44"/>
  <c r="I383" i="44"/>
  <c r="F394" i="44"/>
  <c r="H394" i="44"/>
  <c r="H389" i="44"/>
  <c r="F389" i="44"/>
  <c r="H384" i="44"/>
  <c r="G389" i="44" s="1"/>
  <c r="C396" i="44"/>
  <c r="F393" i="44"/>
  <c r="G393" i="44"/>
  <c r="G388" i="44"/>
  <c r="F388" i="44"/>
  <c r="K383" i="44"/>
  <c r="L381" i="44"/>
  <c r="E381" i="44"/>
  <c r="H388" i="44"/>
  <c r="C391" i="44"/>
  <c r="C386" i="44"/>
  <c r="C364" i="44"/>
  <c r="H393" i="44"/>
  <c r="H374" i="44"/>
  <c r="H370" i="44"/>
  <c r="H366" i="44"/>
  <c r="H354" i="44"/>
  <c r="H349" i="44"/>
  <c r="F374" i="44"/>
  <c r="L372" i="44"/>
  <c r="E372" i="44"/>
  <c r="L376" i="44"/>
  <c r="E376" i="44"/>
  <c r="F370" i="44"/>
  <c r="L368" i="44"/>
  <c r="E368" i="44"/>
  <c r="F366" i="44"/>
  <c r="E362" i="44"/>
  <c r="K362" i="44" s="1"/>
  <c r="K360" i="44" s="1"/>
  <c r="G119" i="41" s="1"/>
  <c r="L360" i="44"/>
  <c r="E360" i="44"/>
  <c r="F354" i="44"/>
  <c r="F349" i="44"/>
  <c r="H342" i="44"/>
  <c r="K342" i="44" s="1"/>
  <c r="K340" i="44" s="1"/>
  <c r="G114" i="41" s="1"/>
  <c r="E338" i="44"/>
  <c r="K321" i="44"/>
  <c r="G104" i="41" s="1"/>
  <c r="L321" i="44"/>
  <c r="E321" i="44"/>
  <c r="C333" i="44"/>
  <c r="C108" i="41" s="1"/>
  <c r="C329" i="44"/>
  <c r="C107" i="41" s="1"/>
  <c r="L323" i="44"/>
  <c r="E323" i="44"/>
  <c r="L325" i="44"/>
  <c r="E325" i="44"/>
  <c r="L319" i="44"/>
  <c r="E319" i="44"/>
  <c r="H317" i="44"/>
  <c r="L315" i="44"/>
  <c r="E315" i="44"/>
  <c r="C307" i="44"/>
  <c r="H313" i="44"/>
  <c r="L311" i="44"/>
  <c r="E311" i="44"/>
  <c r="H309" i="44"/>
  <c r="L305" i="44"/>
  <c r="E305" i="44"/>
  <c r="L303" i="44"/>
  <c r="E303" i="44"/>
  <c r="E301" i="44"/>
  <c r="K301" i="44" s="1"/>
  <c r="K299" i="44" s="1"/>
  <c r="G97" i="41" s="1"/>
  <c r="C299" i="44"/>
  <c r="G296" i="44"/>
  <c r="G295" i="44"/>
  <c r="F295" i="44"/>
  <c r="E295" i="44"/>
  <c r="F290" i="44"/>
  <c r="F287" i="44"/>
  <c r="F286" i="44"/>
  <c r="H287" i="44"/>
  <c r="F283" i="44"/>
  <c r="H290" i="44"/>
  <c r="L288" i="44"/>
  <c r="E288" i="44"/>
  <c r="H283" i="44"/>
  <c r="E127" i="44"/>
  <c r="E278" i="44"/>
  <c r="H279" i="44"/>
  <c r="H278" i="44"/>
  <c r="E279" i="44"/>
  <c r="L276" i="44"/>
  <c r="E276" i="44"/>
  <c r="H274" i="44"/>
  <c r="K274" i="44" s="1"/>
  <c r="K272" i="44" s="1"/>
  <c r="G90" i="41" s="1"/>
  <c r="K270" i="44"/>
  <c r="K268" i="44" s="1"/>
  <c r="G89" i="41" s="1"/>
  <c r="E258" i="44"/>
  <c r="F246" i="44"/>
  <c r="H246" i="44"/>
  <c r="L243" i="44"/>
  <c r="E243" i="44"/>
  <c r="F241" i="44"/>
  <c r="F236" i="44"/>
  <c r="K229" i="44"/>
  <c r="H241" i="44"/>
  <c r="L238" i="44"/>
  <c r="E238" i="44"/>
  <c r="H236" i="44"/>
  <c r="L233" i="44"/>
  <c r="E233" i="44"/>
  <c r="K231" i="44"/>
  <c r="G77" i="41" s="1"/>
  <c r="L231" i="44"/>
  <c r="E231" i="44"/>
  <c r="F227" i="44"/>
  <c r="L229" i="44"/>
  <c r="E229" i="44"/>
  <c r="L225" i="44"/>
  <c r="E225" i="44"/>
  <c r="L252" i="44"/>
  <c r="E252" i="44"/>
  <c r="E221" i="44"/>
  <c r="F210" i="44"/>
  <c r="H216" i="44"/>
  <c r="F216" i="44"/>
  <c r="F215" i="44"/>
  <c r="H215" i="44"/>
  <c r="L212" i="44"/>
  <c r="E212" i="44"/>
  <c r="K205" i="44"/>
  <c r="K203" i="44" s="1"/>
  <c r="E201" i="44"/>
  <c r="E200" i="44"/>
  <c r="K200" i="44" s="1"/>
  <c r="H201" i="44"/>
  <c r="G215" i="44" s="1"/>
  <c r="G216" i="44" s="1"/>
  <c r="K196" i="44"/>
  <c r="K194" i="44" s="1"/>
  <c r="K52" i="44"/>
  <c r="L190" i="44"/>
  <c r="E190" i="44"/>
  <c r="L188" i="44"/>
  <c r="E188" i="44"/>
  <c r="F186" i="44"/>
  <c r="F185" i="44"/>
  <c r="H186" i="44"/>
  <c r="H185" i="44"/>
  <c r="L182" i="44"/>
  <c r="E182" i="44"/>
  <c r="K171" i="44"/>
  <c r="F180" i="44"/>
  <c r="H180" i="44"/>
  <c r="H179" i="44"/>
  <c r="K179" i="44" s="1"/>
  <c r="L176" i="44"/>
  <c r="E176" i="44"/>
  <c r="K166" i="44"/>
  <c r="K167" i="44"/>
  <c r="K173" i="44"/>
  <c r="K174" i="44"/>
  <c r="H165" i="44"/>
  <c r="K165" i="44" s="1"/>
  <c r="K164" i="44"/>
  <c r="E162" i="44"/>
  <c r="L162" i="44"/>
  <c r="H172" i="44"/>
  <c r="L169" i="44"/>
  <c r="E169" i="44"/>
  <c r="L157" i="44"/>
  <c r="E157" i="44"/>
  <c r="F136" i="44"/>
  <c r="F142" i="44"/>
  <c r="H142" i="44"/>
  <c r="L139" i="44"/>
  <c r="E139" i="44"/>
  <c r="F137" i="44"/>
  <c r="H137" i="44"/>
  <c r="C177" i="41" l="1"/>
  <c r="F177" i="41" s="1"/>
  <c r="C486" i="44"/>
  <c r="L299" i="44"/>
  <c r="C97" i="41"/>
  <c r="H107" i="41"/>
  <c r="I107" i="41" s="1"/>
  <c r="F107" i="41"/>
  <c r="E107" i="41"/>
  <c r="J104" i="41"/>
  <c r="K104" i="41"/>
  <c r="E386" i="44"/>
  <c r="C128" i="41"/>
  <c r="J179" i="41"/>
  <c r="K179" i="41"/>
  <c r="K119" i="41"/>
  <c r="J119" i="41"/>
  <c r="L364" i="44"/>
  <c r="C120" i="41"/>
  <c r="K183" i="41"/>
  <c r="J183" i="41"/>
  <c r="E480" i="44"/>
  <c r="G480" i="44" s="1"/>
  <c r="K480" i="44" s="1"/>
  <c r="G187" i="41"/>
  <c r="K89" i="41"/>
  <c r="J89" i="41"/>
  <c r="E108" i="41"/>
  <c r="H108" i="41"/>
  <c r="I108" i="41" s="1"/>
  <c r="F108" i="41"/>
  <c r="E391" i="44"/>
  <c r="C129" i="41"/>
  <c r="C476" i="44"/>
  <c r="C187" i="41" s="1"/>
  <c r="C175" i="41"/>
  <c r="J181" i="41"/>
  <c r="K181" i="41"/>
  <c r="K90" i="41"/>
  <c r="J90" i="41"/>
  <c r="E307" i="44"/>
  <c r="C100" i="41"/>
  <c r="J114" i="41"/>
  <c r="K114" i="41"/>
  <c r="L396" i="44"/>
  <c r="C130" i="41"/>
  <c r="G177" i="41"/>
  <c r="G175" i="41"/>
  <c r="E452" i="44"/>
  <c r="C176" i="41"/>
  <c r="G182" i="41"/>
  <c r="K193" i="41"/>
  <c r="J193" i="41"/>
  <c r="K249" i="44"/>
  <c r="G81" i="41" s="1"/>
  <c r="G76" i="41"/>
  <c r="G68" i="41"/>
  <c r="E220" i="44"/>
  <c r="K218" i="44" s="1"/>
  <c r="G70" i="41"/>
  <c r="J77" i="41"/>
  <c r="K77" i="41"/>
  <c r="L333" i="44"/>
  <c r="E329" i="44"/>
  <c r="K518" i="44"/>
  <c r="G207" i="41" s="1"/>
  <c r="K481" i="44"/>
  <c r="C478" i="44"/>
  <c r="K482" i="44"/>
  <c r="K439" i="44"/>
  <c r="G170" i="41" s="1"/>
  <c r="L452" i="44"/>
  <c r="K455" i="44"/>
  <c r="K456" i="44"/>
  <c r="E454" i="44"/>
  <c r="G454" i="44" s="1"/>
  <c r="K454" i="44" s="1"/>
  <c r="K406" i="44"/>
  <c r="K404" i="44" s="1"/>
  <c r="G133" i="41" s="1"/>
  <c r="K414" i="44"/>
  <c r="K412" i="44" s="1"/>
  <c r="G135" i="41" s="1"/>
  <c r="E402" i="44"/>
  <c r="K410" i="44"/>
  <c r="K408" i="44" s="1"/>
  <c r="G134" i="41" s="1"/>
  <c r="C404" i="44"/>
  <c r="K401" i="44"/>
  <c r="G394" i="44"/>
  <c r="K394" i="44" s="1"/>
  <c r="I384" i="44"/>
  <c r="K396" i="44" s="1"/>
  <c r="G130" i="41" s="1"/>
  <c r="K384" i="44"/>
  <c r="K381" i="44" s="1"/>
  <c r="G127" i="41" s="1"/>
  <c r="K389" i="44"/>
  <c r="K393" i="44"/>
  <c r="E396" i="44"/>
  <c r="K388" i="44"/>
  <c r="E364" i="44"/>
  <c r="K366" i="44"/>
  <c r="K364" i="44" s="1"/>
  <c r="G120" i="41" s="1"/>
  <c r="L391" i="44"/>
  <c r="L386" i="44"/>
  <c r="K374" i="44"/>
  <c r="K372" i="44" s="1"/>
  <c r="G122" i="41" s="1"/>
  <c r="K370" i="44"/>
  <c r="K368" i="44" s="1"/>
  <c r="G121" i="41" s="1"/>
  <c r="K376" i="44"/>
  <c r="G123" i="41" s="1"/>
  <c r="E333" i="44"/>
  <c r="L307" i="44"/>
  <c r="K356" i="44"/>
  <c r="G117" i="41" s="1"/>
  <c r="G349" i="44"/>
  <c r="G354" i="44" s="1"/>
  <c r="K354" i="44" s="1"/>
  <c r="K351" i="44" s="1"/>
  <c r="G116" i="41" s="1"/>
  <c r="E327" i="44"/>
  <c r="K303" i="44"/>
  <c r="E299" i="44"/>
  <c r="K313" i="44"/>
  <c r="K311" i="44" s="1"/>
  <c r="G101" i="41" s="1"/>
  <c r="K305" i="44"/>
  <c r="G99" i="41" s="1"/>
  <c r="K317" i="44"/>
  <c r="K315" i="44" s="1"/>
  <c r="G102" i="41" s="1"/>
  <c r="K309" i="44"/>
  <c r="K307" i="44" s="1"/>
  <c r="G100" i="41" s="1"/>
  <c r="H295" i="44"/>
  <c r="H296" i="44" s="1"/>
  <c r="K296" i="44" s="1"/>
  <c r="G283" i="44"/>
  <c r="K278" i="44"/>
  <c r="K279" i="44"/>
  <c r="K241" i="44"/>
  <c r="K238" i="44" s="1"/>
  <c r="G79" i="41" s="1"/>
  <c r="K246" i="44"/>
  <c r="K243" i="44" s="1"/>
  <c r="G80" i="41" s="1"/>
  <c r="K236" i="44"/>
  <c r="K233" i="44" s="1"/>
  <c r="G78" i="41" s="1"/>
  <c r="K227" i="44"/>
  <c r="K225" i="44" s="1"/>
  <c r="K216" i="44"/>
  <c r="K215" i="44"/>
  <c r="K201" i="44"/>
  <c r="K198" i="44" s="1"/>
  <c r="K180" i="44"/>
  <c r="K176" i="44" s="1"/>
  <c r="G61" i="41" s="1"/>
  <c r="K186" i="44"/>
  <c r="K185" i="44"/>
  <c r="K162" i="44"/>
  <c r="K172" i="44"/>
  <c r="H126" i="44"/>
  <c r="H127" i="44" s="1"/>
  <c r="K127" i="44" s="1"/>
  <c r="E126" i="44"/>
  <c r="K122" i="44"/>
  <c r="K120" i="44" s="1"/>
  <c r="K544" i="44"/>
  <c r="K543" i="44"/>
  <c r="K542" i="44"/>
  <c r="K541" i="44"/>
  <c r="K537" i="44"/>
  <c r="K546" i="44"/>
  <c r="G581" i="44"/>
  <c r="G582" i="44"/>
  <c r="K536" i="44"/>
  <c r="L534" i="44"/>
  <c r="E534" i="44"/>
  <c r="K585" i="44"/>
  <c r="K572" i="44"/>
  <c r="G155" i="41" s="1"/>
  <c r="C572" i="44"/>
  <c r="C155" i="41" s="1"/>
  <c r="E177" i="41" l="1"/>
  <c r="H177" i="41"/>
  <c r="I177" i="41" s="1"/>
  <c r="K177" i="41" s="1"/>
  <c r="E486" i="44"/>
  <c r="C190" i="41"/>
  <c r="L486" i="44"/>
  <c r="J79" i="41"/>
  <c r="K79" i="41"/>
  <c r="J99" i="41"/>
  <c r="K99" i="41"/>
  <c r="K127" i="41"/>
  <c r="J127" i="41"/>
  <c r="K182" i="41"/>
  <c r="J182" i="41"/>
  <c r="F128" i="41"/>
  <c r="H128" i="41"/>
  <c r="I128" i="41" s="1"/>
  <c r="E128" i="41"/>
  <c r="J117" i="41"/>
  <c r="K117" i="41"/>
  <c r="J121" i="41"/>
  <c r="K121" i="41"/>
  <c r="K170" i="41"/>
  <c r="J170" i="41"/>
  <c r="F256" i="44"/>
  <c r="E260" i="44" s="1"/>
  <c r="K260" i="44" s="1"/>
  <c r="H176" i="41"/>
  <c r="I176" i="41" s="1"/>
  <c r="E176" i="41"/>
  <c r="F176" i="41"/>
  <c r="H130" i="41"/>
  <c r="I130" i="41" s="1"/>
  <c r="K130" i="41" s="1"/>
  <c r="F130" i="41"/>
  <c r="E130" i="41"/>
  <c r="F100" i="41"/>
  <c r="E100" i="41"/>
  <c r="H100" i="41"/>
  <c r="I100" i="41" s="1"/>
  <c r="K100" i="41" s="1"/>
  <c r="E187" i="41"/>
  <c r="F187" i="41"/>
  <c r="H187" i="41"/>
  <c r="I187" i="41" s="1"/>
  <c r="K187" i="41" s="1"/>
  <c r="E120" i="41"/>
  <c r="H120" i="41"/>
  <c r="I120" i="41" s="1"/>
  <c r="K120" i="41" s="1"/>
  <c r="F120" i="41"/>
  <c r="L404" i="44"/>
  <c r="C133" i="41"/>
  <c r="J207" i="41"/>
  <c r="J212" i="41" s="1"/>
  <c r="K207" i="41"/>
  <c r="K212" i="41" s="1"/>
  <c r="J80" i="41"/>
  <c r="K80" i="41"/>
  <c r="K102" i="41"/>
  <c r="J102" i="41"/>
  <c r="K319" i="44"/>
  <c r="G103" i="41" s="1"/>
  <c r="G98" i="41"/>
  <c r="J122" i="41"/>
  <c r="K122" i="41"/>
  <c r="K135" i="41"/>
  <c r="J135" i="41"/>
  <c r="F129" i="41"/>
  <c r="H129" i="41"/>
  <c r="I129" i="41" s="1"/>
  <c r="E129" i="41"/>
  <c r="F97" i="41"/>
  <c r="E97" i="41"/>
  <c r="H97" i="41"/>
  <c r="K101" i="41"/>
  <c r="J101" i="41"/>
  <c r="J116" i="41"/>
  <c r="K116" i="41"/>
  <c r="J123" i="41"/>
  <c r="K123" i="41"/>
  <c r="J134" i="41"/>
  <c r="K134" i="41"/>
  <c r="L478" i="44"/>
  <c r="C188" i="41"/>
  <c r="J81" i="41"/>
  <c r="K81" i="41"/>
  <c r="F175" i="41"/>
  <c r="H175" i="41"/>
  <c r="I175" i="41" s="1"/>
  <c r="K175" i="41" s="1"/>
  <c r="E175" i="41"/>
  <c r="G75" i="41"/>
  <c r="J75" i="41" s="1"/>
  <c r="E256" i="44"/>
  <c r="J68" i="41"/>
  <c r="K68" i="41"/>
  <c r="K70" i="41"/>
  <c r="J70" i="41"/>
  <c r="J61" i="41"/>
  <c r="K61" i="41"/>
  <c r="K190" i="44"/>
  <c r="G64" i="41" s="1"/>
  <c r="G59" i="41"/>
  <c r="K252" i="44"/>
  <c r="G82" i="41" s="1"/>
  <c r="G69" i="41"/>
  <c r="K78" i="41"/>
  <c r="J78" i="41"/>
  <c r="K258" i="44"/>
  <c r="G84" i="41" s="1"/>
  <c r="J76" i="41"/>
  <c r="K76" i="41"/>
  <c r="G73" i="41"/>
  <c r="K534" i="44"/>
  <c r="G141" i="41" s="1"/>
  <c r="E478" i="44"/>
  <c r="K478" i="44"/>
  <c r="K452" i="44"/>
  <c r="I402" i="44"/>
  <c r="K416" i="44" s="1"/>
  <c r="G136" i="41" s="1"/>
  <c r="K402" i="44"/>
  <c r="K399" i="44" s="1"/>
  <c r="G132" i="41" s="1"/>
  <c r="E404" i="44"/>
  <c r="K391" i="44"/>
  <c r="G129" i="41" s="1"/>
  <c r="K386" i="44"/>
  <c r="G128" i="41" s="1"/>
  <c r="K349" i="44"/>
  <c r="K346" i="44" s="1"/>
  <c r="G115" i="41" s="1"/>
  <c r="K295" i="44"/>
  <c r="K293" i="44" s="1"/>
  <c r="K283" i="44"/>
  <c r="K281" i="44" s="1"/>
  <c r="G92" i="41" s="1"/>
  <c r="G287" i="44"/>
  <c r="G286" i="44"/>
  <c r="K276" i="44"/>
  <c r="K212" i="44"/>
  <c r="G72" i="41" s="1"/>
  <c r="K182" i="44"/>
  <c r="G62" i="41" s="1"/>
  <c r="K169" i="44"/>
  <c r="G60" i="41" s="1"/>
  <c r="H131" i="44"/>
  <c r="K126" i="44"/>
  <c r="K124" i="44" s="1"/>
  <c r="I83" i="43"/>
  <c r="H557" i="44"/>
  <c r="H558" i="44"/>
  <c r="H559" i="44"/>
  <c r="H556" i="44"/>
  <c r="L532" i="44"/>
  <c r="G62" i="43"/>
  <c r="I62" i="43" s="1"/>
  <c r="G63" i="43"/>
  <c r="I63" i="43" s="1"/>
  <c r="E82" i="44"/>
  <c r="K82" i="44" s="1"/>
  <c r="K511" i="44"/>
  <c r="L513" i="44"/>
  <c r="E513" i="44"/>
  <c r="K509" i="44"/>
  <c r="G201" i="41" s="1"/>
  <c r="E509" i="44"/>
  <c r="K507" i="44"/>
  <c r="G200" i="41" s="1"/>
  <c r="L509" i="44"/>
  <c r="L507" i="44"/>
  <c r="E507" i="44"/>
  <c r="L505" i="44"/>
  <c r="E505" i="44"/>
  <c r="F501" i="44"/>
  <c r="E502" i="44"/>
  <c r="G502" i="44" s="1"/>
  <c r="E501" i="44"/>
  <c r="G501" i="44" s="1"/>
  <c r="F502" i="44"/>
  <c r="F500" i="44"/>
  <c r="L498" i="44"/>
  <c r="E498" i="44"/>
  <c r="K496" i="44"/>
  <c r="E496" i="44"/>
  <c r="L496" i="44"/>
  <c r="G49" i="43"/>
  <c r="I49" i="43" s="1"/>
  <c r="G48" i="43"/>
  <c r="I48" i="43" s="1"/>
  <c r="K437" i="44"/>
  <c r="G169" i="41" s="1"/>
  <c r="C437" i="44"/>
  <c r="C169" i="41" s="1"/>
  <c r="J177" i="41" l="1"/>
  <c r="E190" i="41"/>
  <c r="H190" i="41"/>
  <c r="F190" i="41"/>
  <c r="K254" i="44"/>
  <c r="G83" i="41" s="1"/>
  <c r="K83" i="41" s="1"/>
  <c r="D29" i="33"/>
  <c r="D29" i="48"/>
  <c r="J130" i="41"/>
  <c r="J128" i="41"/>
  <c r="J187" i="41"/>
  <c r="J129" i="41"/>
  <c r="J120" i="41"/>
  <c r="K92" i="41"/>
  <c r="J92" i="41"/>
  <c r="G176" i="41"/>
  <c r="J201" i="41"/>
  <c r="K201" i="41"/>
  <c r="K323" i="44"/>
  <c r="G105" i="41" s="1"/>
  <c r="G91" i="41"/>
  <c r="F327" i="44"/>
  <c r="E331" i="44" s="1"/>
  <c r="G95" i="41"/>
  <c r="G188" i="41"/>
  <c r="J100" i="41"/>
  <c r="E500" i="44"/>
  <c r="G500" i="44" s="1"/>
  <c r="K500" i="44" s="1"/>
  <c r="G197" i="41"/>
  <c r="G202" i="41"/>
  <c r="K115" i="41"/>
  <c r="K124" i="41" s="1"/>
  <c r="J115" i="41"/>
  <c r="K132" i="41"/>
  <c r="J132" i="41"/>
  <c r="J98" i="41"/>
  <c r="K98" i="41"/>
  <c r="H133" i="41"/>
  <c r="E133" i="41"/>
  <c r="F133" i="41"/>
  <c r="J175" i="41"/>
  <c r="K200" i="41"/>
  <c r="J200" i="41"/>
  <c r="K136" i="41"/>
  <c r="J136" i="41"/>
  <c r="J141" i="41"/>
  <c r="K141" i="41"/>
  <c r="K84" i="41"/>
  <c r="J84" i="41"/>
  <c r="J82" i="41"/>
  <c r="K82" i="41"/>
  <c r="E188" i="41"/>
  <c r="F188" i="41"/>
  <c r="H188" i="41"/>
  <c r="I188" i="41" s="1"/>
  <c r="K188" i="41" s="1"/>
  <c r="I97" i="41"/>
  <c r="K97" i="41" s="1"/>
  <c r="J97" i="41"/>
  <c r="K129" i="41"/>
  <c r="K103" i="41"/>
  <c r="J103" i="41"/>
  <c r="K128" i="41"/>
  <c r="K75" i="41"/>
  <c r="K72" i="41"/>
  <c r="J72" i="41"/>
  <c r="E264" i="44"/>
  <c r="K264" i="44" s="1"/>
  <c r="K60" i="41"/>
  <c r="J60" i="41"/>
  <c r="K59" i="41"/>
  <c r="J59" i="41"/>
  <c r="J62" i="41"/>
  <c r="K62" i="41"/>
  <c r="J73" i="41"/>
  <c r="K73" i="41"/>
  <c r="K69" i="41"/>
  <c r="J69" i="41"/>
  <c r="K64" i="41"/>
  <c r="J64" i="41"/>
  <c r="E615" i="44"/>
  <c r="K615" i="44" s="1"/>
  <c r="G290" i="44"/>
  <c r="K290" i="44" s="1"/>
  <c r="K288" i="44" s="1"/>
  <c r="G94" i="41" s="1"/>
  <c r="K287" i="44"/>
  <c r="K131" i="44"/>
  <c r="K129" i="44" s="1"/>
  <c r="H146" i="44"/>
  <c r="E532" i="44"/>
  <c r="K501" i="44"/>
  <c r="K505" i="44"/>
  <c r="G199" i="41" s="1"/>
  <c r="K502" i="44"/>
  <c r="I46" i="43"/>
  <c r="L435" i="44"/>
  <c r="E435" i="44"/>
  <c r="L433" i="44"/>
  <c r="E433" i="44"/>
  <c r="L431" i="44"/>
  <c r="E431" i="44"/>
  <c r="F429" i="44"/>
  <c r="G429" i="44"/>
  <c r="G428" i="44"/>
  <c r="F428" i="44"/>
  <c r="F427" i="44"/>
  <c r="H29" i="33" l="1"/>
  <c r="J83" i="41"/>
  <c r="K325" i="44"/>
  <c r="G106" i="41" s="1"/>
  <c r="J106" i="41" s="1"/>
  <c r="I190" i="41"/>
  <c r="K190" i="41" s="1"/>
  <c r="J190" i="41"/>
  <c r="J124" i="41"/>
  <c r="K199" i="41"/>
  <c r="J199" i="41"/>
  <c r="J105" i="41"/>
  <c r="K105" i="41"/>
  <c r="K202" i="41"/>
  <c r="J202" i="41"/>
  <c r="K95" i="41"/>
  <c r="J95" i="41"/>
  <c r="K176" i="41"/>
  <c r="J176" i="41"/>
  <c r="J94" i="41"/>
  <c r="K94" i="41"/>
  <c r="I133" i="41"/>
  <c r="K133" i="41" s="1"/>
  <c r="K137" i="41" s="1"/>
  <c r="K138" i="41" s="1"/>
  <c r="J133" i="41"/>
  <c r="J137" i="41" s="1"/>
  <c r="K197" i="41"/>
  <c r="J197" i="41"/>
  <c r="J188" i="41"/>
  <c r="J91" i="41"/>
  <c r="K91" i="41"/>
  <c r="K188" i="44"/>
  <c r="G63" i="41" s="1"/>
  <c r="G52" i="41"/>
  <c r="K262" i="44"/>
  <c r="G85" i="41" s="1"/>
  <c r="H147" i="44"/>
  <c r="K147" i="44" s="1"/>
  <c r="K146" i="44"/>
  <c r="K498" i="44"/>
  <c r="K429" i="44"/>
  <c r="K428" i="44"/>
  <c r="K85" i="44"/>
  <c r="G32" i="41" s="1"/>
  <c r="K83" i="44"/>
  <c r="E53" i="44"/>
  <c r="K81" i="44"/>
  <c r="K80" i="44"/>
  <c r="K47" i="44"/>
  <c r="K46" i="44"/>
  <c r="K34" i="44"/>
  <c r="L34" i="44"/>
  <c r="E34" i="44"/>
  <c r="M29" i="33" l="1"/>
  <c r="M30" i="33" s="1"/>
  <c r="L29" i="33"/>
  <c r="K665" i="44"/>
  <c r="K669" i="44"/>
  <c r="K106" i="41"/>
  <c r="D19" i="33"/>
  <c r="D19" i="48"/>
  <c r="J138" i="41"/>
  <c r="G198" i="41"/>
  <c r="K85" i="41"/>
  <c r="J85" i="41"/>
  <c r="K52" i="41"/>
  <c r="J52" i="41"/>
  <c r="J63" i="41"/>
  <c r="K63" i="41"/>
  <c r="K32" i="41"/>
  <c r="J32" i="41"/>
  <c r="K144" i="44"/>
  <c r="G55" i="41" s="1"/>
  <c r="K78" i="44"/>
  <c r="G31" i="41" s="1"/>
  <c r="K44" i="44"/>
  <c r="G24" i="41" s="1"/>
  <c r="L30" i="44"/>
  <c r="E30" i="44"/>
  <c r="G19" i="33" l="1"/>
  <c r="L19" i="33" s="1"/>
  <c r="H19" i="33"/>
  <c r="I19" i="33"/>
  <c r="K198" i="41"/>
  <c r="J198" i="41"/>
  <c r="G242" i="41"/>
  <c r="G240" i="41"/>
  <c r="J55" i="41"/>
  <c r="K55" i="41"/>
  <c r="K31" i="41"/>
  <c r="J31" i="41"/>
  <c r="E152" i="44"/>
  <c r="K150" i="44" s="1"/>
  <c r="E156" i="44"/>
  <c r="K156" i="44" s="1"/>
  <c r="K154" i="44" s="1"/>
  <c r="K157" i="44" s="1"/>
  <c r="M95" i="44"/>
  <c r="K97" i="44"/>
  <c r="L97" i="44"/>
  <c r="E97" i="44"/>
  <c r="K93" i="44"/>
  <c r="G36" i="41" s="1"/>
  <c r="K66" i="44"/>
  <c r="L40" i="44"/>
  <c r="E40" i="44"/>
  <c r="K76" i="44"/>
  <c r="G30" i="41" s="1"/>
  <c r="E65" i="44"/>
  <c r="K71" i="44"/>
  <c r="K54" i="44"/>
  <c r="K55" i="44"/>
  <c r="K57" i="44"/>
  <c r="M19" i="33" l="1"/>
  <c r="M20" i="33" s="1"/>
  <c r="K240" i="41"/>
  <c r="J240" i="41"/>
  <c r="J242" i="41"/>
  <c r="K242" i="41"/>
  <c r="M97" i="44"/>
  <c r="G38" i="41"/>
  <c r="J30" i="41"/>
  <c r="K30" i="41"/>
  <c r="M61" i="44"/>
  <c r="J38" i="41" l="1"/>
  <c r="K38" i="41"/>
  <c r="K53" i="44"/>
  <c r="K576" i="44"/>
  <c r="C151" i="41"/>
  <c r="H151" i="41" s="1"/>
  <c r="I151" i="41" s="1"/>
  <c r="D151" i="41"/>
  <c r="G151" i="41"/>
  <c r="L561" i="44"/>
  <c r="E561" i="44"/>
  <c r="K582" i="44"/>
  <c r="C153" i="41"/>
  <c r="D153" i="41"/>
  <c r="G153" i="41"/>
  <c r="I76" i="43"/>
  <c r="I65" i="43"/>
  <c r="I285" i="43"/>
  <c r="I271" i="43"/>
  <c r="I260" i="43"/>
  <c r="K574" i="44" l="1"/>
  <c r="G156" i="41" s="1"/>
  <c r="K151" i="41"/>
  <c r="I78" i="43"/>
  <c r="J151" i="41"/>
  <c r="F151" i="41"/>
  <c r="E151" i="41"/>
  <c r="I72" i="43"/>
  <c r="I276" i="43"/>
  <c r="I262" i="43"/>
  <c r="I251" i="43"/>
  <c r="C340" i="41"/>
  <c r="F340" i="41" s="1"/>
  <c r="D340" i="41"/>
  <c r="G340" i="41"/>
  <c r="L779" i="44"/>
  <c r="E779" i="44"/>
  <c r="C328" i="41"/>
  <c r="E328" i="41" s="1"/>
  <c r="D328" i="41"/>
  <c r="G328" i="41"/>
  <c r="C329" i="41"/>
  <c r="F329" i="41" s="1"/>
  <c r="D329" i="41"/>
  <c r="G329" i="41"/>
  <c r="C330" i="41"/>
  <c r="F330" i="41" s="1"/>
  <c r="D330" i="41"/>
  <c r="G330" i="41"/>
  <c r="C331" i="41"/>
  <c r="D331" i="41"/>
  <c r="G331" i="41"/>
  <c r="C285" i="41"/>
  <c r="E285" i="41" s="1"/>
  <c r="D285" i="41"/>
  <c r="G285" i="41"/>
  <c r="C286" i="41"/>
  <c r="F286" i="41" s="1"/>
  <c r="D286" i="41"/>
  <c r="G286" i="41"/>
  <c r="C287" i="41"/>
  <c r="F287" i="41" s="1"/>
  <c r="D287" i="41"/>
  <c r="G287" i="41"/>
  <c r="C288" i="41"/>
  <c r="H288" i="41" s="1"/>
  <c r="I288" i="41" s="1"/>
  <c r="D288" i="41"/>
  <c r="G288" i="41"/>
  <c r="C289" i="41"/>
  <c r="E289" i="41" s="1"/>
  <c r="D289" i="41"/>
  <c r="G289" i="41"/>
  <c r="C290" i="41"/>
  <c r="D290" i="41"/>
  <c r="G290" i="41"/>
  <c r="C291" i="41"/>
  <c r="H291" i="41" s="1"/>
  <c r="I291" i="41" s="1"/>
  <c r="D291" i="41"/>
  <c r="G291" i="41"/>
  <c r="C292" i="41"/>
  <c r="D292" i="41"/>
  <c r="G292" i="41"/>
  <c r="C293" i="41"/>
  <c r="D293" i="41"/>
  <c r="G293" i="41"/>
  <c r="C294" i="41"/>
  <c r="F294" i="41" s="1"/>
  <c r="D294" i="41"/>
  <c r="G294" i="41"/>
  <c r="C295" i="41"/>
  <c r="H295" i="41" s="1"/>
  <c r="I295" i="41" s="1"/>
  <c r="D295" i="41"/>
  <c r="G295" i="41"/>
  <c r="C296" i="41"/>
  <c r="H296" i="41" s="1"/>
  <c r="I296" i="41" s="1"/>
  <c r="D296" i="41"/>
  <c r="G296" i="41"/>
  <c r="C297" i="41"/>
  <c r="E297" i="41" s="1"/>
  <c r="D297" i="41"/>
  <c r="G297" i="41"/>
  <c r="C298" i="41"/>
  <c r="F298" i="41" s="1"/>
  <c r="D298" i="41"/>
  <c r="G298" i="41"/>
  <c r="C299" i="41"/>
  <c r="H299" i="41" s="1"/>
  <c r="I299" i="41" s="1"/>
  <c r="D299" i="41"/>
  <c r="G299" i="41"/>
  <c r="C300" i="41"/>
  <c r="H300" i="41" s="1"/>
  <c r="I300" i="41" s="1"/>
  <c r="D300" i="41"/>
  <c r="G300" i="41"/>
  <c r="C301" i="41"/>
  <c r="E301" i="41" s="1"/>
  <c r="D301" i="41"/>
  <c r="G301" i="41"/>
  <c r="C302" i="41"/>
  <c r="F302" i="41" s="1"/>
  <c r="D302" i="41"/>
  <c r="G302" i="41"/>
  <c r="C303" i="41"/>
  <c r="D303" i="41"/>
  <c r="G303" i="41"/>
  <c r="C304" i="41"/>
  <c r="D304" i="41"/>
  <c r="G304" i="41"/>
  <c r="C305" i="41"/>
  <c r="D305" i="41"/>
  <c r="G305" i="41"/>
  <c r="C306" i="41"/>
  <c r="D306" i="41"/>
  <c r="G306" i="41"/>
  <c r="C307" i="41"/>
  <c r="D307" i="41"/>
  <c r="G307" i="41"/>
  <c r="C308" i="41"/>
  <c r="H308" i="41" s="1"/>
  <c r="I308" i="41" s="1"/>
  <c r="D308" i="41"/>
  <c r="G308" i="41"/>
  <c r="C309" i="41"/>
  <c r="E309" i="41" s="1"/>
  <c r="D309" i="41"/>
  <c r="G309" i="41"/>
  <c r="C310" i="41"/>
  <c r="F310" i="41" s="1"/>
  <c r="D310" i="41"/>
  <c r="G310" i="41"/>
  <c r="C311" i="41"/>
  <c r="H311" i="41" s="1"/>
  <c r="I311" i="41" s="1"/>
  <c r="D311" i="41"/>
  <c r="G311" i="41"/>
  <c r="C312" i="41"/>
  <c r="H312" i="41" s="1"/>
  <c r="I312" i="41" s="1"/>
  <c r="D312" i="41"/>
  <c r="G312" i="41"/>
  <c r="C313" i="41"/>
  <c r="E313" i="41" s="1"/>
  <c r="D313" i="41"/>
  <c r="G313" i="41"/>
  <c r="C314" i="41"/>
  <c r="F314" i="41" s="1"/>
  <c r="D314" i="41"/>
  <c r="G314" i="41"/>
  <c r="C315" i="41"/>
  <c r="E315" i="41" s="1"/>
  <c r="D315" i="41"/>
  <c r="G315" i="41"/>
  <c r="C316" i="41"/>
  <c r="H316" i="41" s="1"/>
  <c r="I316" i="41" s="1"/>
  <c r="D316" i="41"/>
  <c r="G316" i="41"/>
  <c r="C317" i="41"/>
  <c r="E317" i="41" s="1"/>
  <c r="D317" i="41"/>
  <c r="G317" i="41"/>
  <c r="C318" i="41"/>
  <c r="F318" i="41" s="1"/>
  <c r="D318" i="41"/>
  <c r="G318" i="41"/>
  <c r="C319" i="41"/>
  <c r="F319" i="41" s="1"/>
  <c r="D319" i="41"/>
  <c r="G319" i="41"/>
  <c r="C320" i="41"/>
  <c r="H320" i="41" s="1"/>
  <c r="I320" i="41" s="1"/>
  <c r="D320" i="41"/>
  <c r="G320" i="41"/>
  <c r="C321" i="41"/>
  <c r="E321" i="41" s="1"/>
  <c r="D321" i="41"/>
  <c r="G321" i="41"/>
  <c r="C322" i="41"/>
  <c r="F322" i="41" s="1"/>
  <c r="D322" i="41"/>
  <c r="G322" i="41"/>
  <c r="C323" i="41"/>
  <c r="F323" i="41" s="1"/>
  <c r="D323" i="41"/>
  <c r="G323" i="41"/>
  <c r="C324" i="41"/>
  <c r="H324" i="41" s="1"/>
  <c r="I324" i="41" s="1"/>
  <c r="D324" i="41"/>
  <c r="G324" i="41"/>
  <c r="C325" i="41"/>
  <c r="D325" i="41"/>
  <c r="G325" i="41"/>
  <c r="C326" i="41"/>
  <c r="F326" i="41" s="1"/>
  <c r="D326" i="41"/>
  <c r="G326" i="41"/>
  <c r="C327" i="41"/>
  <c r="F327" i="41" s="1"/>
  <c r="D327" i="41"/>
  <c r="G327" i="41"/>
  <c r="E762" i="44"/>
  <c r="L762" i="44"/>
  <c r="L742" i="44"/>
  <c r="E742" i="44"/>
  <c r="L741" i="44"/>
  <c r="E741" i="44"/>
  <c r="E727" i="44"/>
  <c r="L727" i="44"/>
  <c r="L726" i="44"/>
  <c r="E726" i="44"/>
  <c r="I241" i="43"/>
  <c r="I235" i="43"/>
  <c r="H309" i="41" l="1"/>
  <c r="I309" i="41" s="1"/>
  <c r="K309" i="41" s="1"/>
  <c r="H340" i="41"/>
  <c r="I340" i="41" s="1"/>
  <c r="K340" i="41" s="1"/>
  <c r="E340" i="41"/>
  <c r="H319" i="41"/>
  <c r="I319" i="41" s="1"/>
  <c r="K319" i="41" s="1"/>
  <c r="H328" i="41"/>
  <c r="I328" i="41" s="1"/>
  <c r="K328" i="41" s="1"/>
  <c r="E323" i="41"/>
  <c r="E322" i="41"/>
  <c r="H313" i="41"/>
  <c r="I313" i="41" s="1"/>
  <c r="K313" i="41" s="1"/>
  <c r="H287" i="41"/>
  <c r="I287" i="41" s="1"/>
  <c r="K287" i="41" s="1"/>
  <c r="I243" i="43"/>
  <c r="H327" i="41"/>
  <c r="I327" i="41" s="1"/>
  <c r="K327" i="41" s="1"/>
  <c r="K324" i="41"/>
  <c r="H317" i="41"/>
  <c r="I317" i="41" s="1"/>
  <c r="K317" i="41" s="1"/>
  <c r="J316" i="41"/>
  <c r="K295" i="41"/>
  <c r="H297" i="41"/>
  <c r="I297" i="41" s="1"/>
  <c r="K297" i="41" s="1"/>
  <c r="H330" i="41"/>
  <c r="I330" i="41" s="1"/>
  <c r="K330" i="41" s="1"/>
  <c r="E319" i="41"/>
  <c r="E318" i="41"/>
  <c r="E327" i="41"/>
  <c r="H323" i="41"/>
  <c r="I323" i="41" s="1"/>
  <c r="K323" i="41" s="1"/>
  <c r="K308" i="41"/>
  <c r="H301" i="41"/>
  <c r="I301" i="41" s="1"/>
  <c r="K301" i="41" s="1"/>
  <c r="J300" i="41"/>
  <c r="K288" i="41"/>
  <c r="E330" i="41"/>
  <c r="E329" i="41"/>
  <c r="F313" i="41"/>
  <c r="K311" i="41"/>
  <c r="E302" i="41"/>
  <c r="K299" i="41"/>
  <c r="E291" i="41"/>
  <c r="H321" i="41"/>
  <c r="I321" i="41" s="1"/>
  <c r="K321" i="41" s="1"/>
  <c r="K320" i="41"/>
  <c r="F295" i="41"/>
  <c r="K291" i="41"/>
  <c r="H289" i="41"/>
  <c r="I289" i="41" s="1"/>
  <c r="K289" i="41" s="1"/>
  <c r="H285" i="41"/>
  <c r="I285" i="41" s="1"/>
  <c r="K285" i="41" s="1"/>
  <c r="F328" i="41"/>
  <c r="H315" i="41"/>
  <c r="I315" i="41" s="1"/>
  <c r="K315" i="41" s="1"/>
  <c r="F309" i="41"/>
  <c r="F297" i="41"/>
  <c r="F291" i="41"/>
  <c r="E287" i="41"/>
  <c r="E286" i="41"/>
  <c r="H329" i="41"/>
  <c r="I329" i="41" s="1"/>
  <c r="K329" i="41" s="1"/>
  <c r="F311" i="41"/>
  <c r="F317" i="41"/>
  <c r="F315" i="41"/>
  <c r="K312" i="41"/>
  <c r="E311" i="41"/>
  <c r="E310" i="41"/>
  <c r="F301" i="41"/>
  <c r="F299" i="41"/>
  <c r="K296" i="41"/>
  <c r="E295" i="41"/>
  <c r="E294" i="41"/>
  <c r="F285" i="41"/>
  <c r="F321" i="41"/>
  <c r="K316" i="41"/>
  <c r="E314" i="41"/>
  <c r="K300" i="41"/>
  <c r="E299" i="41"/>
  <c r="E298" i="41"/>
  <c r="F289" i="41"/>
  <c r="J320" i="41"/>
  <c r="J288" i="41"/>
  <c r="J308" i="41"/>
  <c r="J324" i="41"/>
  <c r="J312" i="41"/>
  <c r="J296" i="41"/>
  <c r="E326" i="41"/>
  <c r="H326" i="41"/>
  <c r="I326" i="41" s="1"/>
  <c r="K326" i="41" s="1"/>
  <c r="F324" i="41"/>
  <c r="H322" i="41"/>
  <c r="I322" i="41" s="1"/>
  <c r="K322" i="41" s="1"/>
  <c r="F320" i="41"/>
  <c r="H318" i="41"/>
  <c r="I318" i="41" s="1"/>
  <c r="K318" i="41" s="1"/>
  <c r="F316" i="41"/>
  <c r="H314" i="41"/>
  <c r="I314" i="41" s="1"/>
  <c r="K314" i="41" s="1"/>
  <c r="F312" i="41"/>
  <c r="H310" i="41"/>
  <c r="I310" i="41" s="1"/>
  <c r="K310" i="41" s="1"/>
  <c r="F308" i="41"/>
  <c r="H302" i="41"/>
  <c r="I302" i="41" s="1"/>
  <c r="K302" i="41" s="1"/>
  <c r="F300" i="41"/>
  <c r="H298" i="41"/>
  <c r="I298" i="41" s="1"/>
  <c r="K298" i="41" s="1"/>
  <c r="F296" i="41"/>
  <c r="H294" i="41"/>
  <c r="I294" i="41" s="1"/>
  <c r="K294" i="41" s="1"/>
  <c r="F288" i="41"/>
  <c r="H286" i="41"/>
  <c r="I286" i="41" s="1"/>
  <c r="K286" i="41" s="1"/>
  <c r="E320" i="41"/>
  <c r="E316" i="41"/>
  <c r="E312" i="41"/>
  <c r="J311" i="41"/>
  <c r="E308" i="41"/>
  <c r="E300" i="41"/>
  <c r="J299" i="41"/>
  <c r="E296" i="41"/>
  <c r="J295" i="41"/>
  <c r="J291" i="41"/>
  <c r="E288" i="41"/>
  <c r="E324" i="41"/>
  <c r="I238" i="43"/>
  <c r="I232" i="43"/>
  <c r="I224" i="43"/>
  <c r="J309" i="41" l="1"/>
  <c r="J327" i="41"/>
  <c r="J319" i="41"/>
  <c r="J313" i="41"/>
  <c r="J328" i="41"/>
  <c r="J323" i="41"/>
  <c r="J297" i="41"/>
  <c r="J287" i="41"/>
  <c r="J340" i="41"/>
  <c r="J301" i="41"/>
  <c r="J330" i="41"/>
  <c r="J317" i="41"/>
  <c r="J289" i="41"/>
  <c r="J315" i="41"/>
  <c r="J321" i="41"/>
  <c r="J285" i="41"/>
  <c r="J329" i="41"/>
  <c r="J302" i="41"/>
  <c r="J326" i="41"/>
  <c r="J294" i="41"/>
  <c r="J298" i="41"/>
  <c r="J322" i="41"/>
  <c r="J310" i="41"/>
  <c r="J314" i="41"/>
  <c r="J286" i="41"/>
  <c r="J318" i="41"/>
  <c r="C443" i="41" l="1"/>
  <c r="D443" i="41"/>
  <c r="C445" i="41"/>
  <c r="D445" i="41"/>
  <c r="C446" i="41"/>
  <c r="D446" i="41"/>
  <c r="D442" i="41"/>
  <c r="C442" i="41"/>
  <c r="E440" i="41"/>
  <c r="C222" i="41"/>
  <c r="F222" i="41" s="1"/>
  <c r="D222" i="41"/>
  <c r="G222" i="41"/>
  <c r="L619" i="44"/>
  <c r="E619" i="44"/>
  <c r="K595" i="44"/>
  <c r="C45" i="48" l="1"/>
  <c r="C45" i="33"/>
  <c r="E222" i="41"/>
  <c r="H222" i="41"/>
  <c r="I222" i="41" s="1"/>
  <c r="K222" i="41" s="1"/>
  <c r="J222" i="41" l="1"/>
  <c r="K559" i="44" l="1"/>
  <c r="K552" i="44"/>
  <c r="K553" i="44"/>
  <c r="M85" i="44"/>
  <c r="L85" i="44"/>
  <c r="E85" i="44"/>
  <c r="M107" i="44"/>
  <c r="L107" i="44"/>
  <c r="E107" i="44"/>
  <c r="M78" i="44"/>
  <c r="L78" i="44"/>
  <c r="E78" i="44"/>
  <c r="M76" i="44"/>
  <c r="L76" i="44"/>
  <c r="E76" i="44"/>
  <c r="M105" i="44"/>
  <c r="L105" i="44"/>
  <c r="E105" i="44"/>
  <c r="M103" i="44"/>
  <c r="M101" i="44"/>
  <c r="M99" i="44"/>
  <c r="L103" i="44"/>
  <c r="E103" i="44"/>
  <c r="L101" i="44"/>
  <c r="E101" i="44"/>
  <c r="L99" i="44"/>
  <c r="E99" i="44"/>
  <c r="L74" i="44"/>
  <c r="E74" i="44"/>
  <c r="K72" i="44"/>
  <c r="E616" i="44" s="1"/>
  <c r="K616" i="44" s="1"/>
  <c r="K613" i="44" s="1"/>
  <c r="M59" i="44"/>
  <c r="C455" i="41"/>
  <c r="E455" i="41" s="1"/>
  <c r="D455" i="41"/>
  <c r="G455" i="41"/>
  <c r="C456" i="41"/>
  <c r="F456" i="41" s="1"/>
  <c r="D456" i="41"/>
  <c r="G456" i="41"/>
  <c r="C146" i="41"/>
  <c r="F146" i="41" s="1"/>
  <c r="D146" i="41"/>
  <c r="L609" i="44"/>
  <c r="E609" i="44"/>
  <c r="G214" i="41" l="1"/>
  <c r="K617" i="44"/>
  <c r="G215" i="41" s="1"/>
  <c r="K550" i="44"/>
  <c r="K532" i="44" s="1"/>
  <c r="H455" i="41"/>
  <c r="J455" i="41" s="1"/>
  <c r="F455" i="41"/>
  <c r="E456" i="41"/>
  <c r="H456" i="41"/>
  <c r="I456" i="41" s="1"/>
  <c r="K456" i="41" s="1"/>
  <c r="H146" i="41"/>
  <c r="I146" i="41" s="1"/>
  <c r="E146" i="41"/>
  <c r="G140" i="41" l="1"/>
  <c r="K215" i="41"/>
  <c r="J215" i="41"/>
  <c r="J214" i="41"/>
  <c r="K214" i="41"/>
  <c r="K609" i="44"/>
  <c r="G146" i="41" s="1"/>
  <c r="K146" i="41" s="1"/>
  <c r="I455" i="41"/>
  <c r="K455" i="41" s="1"/>
  <c r="J456" i="41"/>
  <c r="K140" i="41" l="1"/>
  <c r="J140" i="41"/>
  <c r="J146" i="41"/>
  <c r="L95" i="44" l="1"/>
  <c r="E95" i="44"/>
  <c r="M93" i="44" l="1"/>
  <c r="I43" i="43"/>
  <c r="M91" i="44"/>
  <c r="L91" i="44"/>
  <c r="E91" i="44"/>
  <c r="M89" i="44"/>
  <c r="C145" i="41"/>
  <c r="D145" i="41"/>
  <c r="G145" i="41"/>
  <c r="K604" i="44"/>
  <c r="K605" i="44"/>
  <c r="K603" i="44"/>
  <c r="K602" i="44"/>
  <c r="I108" i="43" l="1"/>
  <c r="I40" i="43"/>
  <c r="C335" i="41"/>
  <c r="F335" i="41" s="1"/>
  <c r="D335" i="41"/>
  <c r="G335" i="41"/>
  <c r="L769" i="44"/>
  <c r="E769" i="44"/>
  <c r="C341" i="41"/>
  <c r="F341" i="41" s="1"/>
  <c r="D341" i="41"/>
  <c r="G341" i="41"/>
  <c r="L781" i="44"/>
  <c r="E781" i="44"/>
  <c r="C342" i="41"/>
  <c r="F342" i="41" s="1"/>
  <c r="D342" i="41"/>
  <c r="G342" i="41"/>
  <c r="L783" i="44"/>
  <c r="E783" i="44"/>
  <c r="E758" i="44"/>
  <c r="L758" i="44"/>
  <c r="E759" i="44"/>
  <c r="L759" i="44"/>
  <c r="E760" i="44"/>
  <c r="L760" i="44"/>
  <c r="E761" i="44"/>
  <c r="L761" i="44"/>
  <c r="I216" i="43" l="1"/>
  <c r="E335" i="41"/>
  <c r="H335" i="41"/>
  <c r="I335" i="41" s="1"/>
  <c r="K335" i="41" s="1"/>
  <c r="E341" i="41"/>
  <c r="H341" i="41"/>
  <c r="I341" i="41" s="1"/>
  <c r="K341" i="41" s="1"/>
  <c r="E342" i="41"/>
  <c r="H342" i="41"/>
  <c r="I342" i="41" s="1"/>
  <c r="K342" i="41" s="1"/>
  <c r="I208" i="43"/>
  <c r="I200" i="43"/>
  <c r="I192" i="43"/>
  <c r="I185" i="43"/>
  <c r="I178" i="43"/>
  <c r="I171" i="43"/>
  <c r="I161" i="43"/>
  <c r="J335" i="41" l="1"/>
  <c r="J341" i="41"/>
  <c r="J342" i="41"/>
  <c r="M87" i="44" l="1"/>
  <c r="G35" i="43"/>
  <c r="G36" i="43" l="1"/>
  <c r="I36" i="43" s="1"/>
  <c r="I35" i="43"/>
  <c r="I30" i="43" l="1"/>
  <c r="L893" i="44"/>
  <c r="L888" i="44"/>
  <c r="L849" i="44"/>
  <c r="L808" i="44"/>
  <c r="L807" i="44"/>
  <c r="L806" i="44"/>
  <c r="L805" i="44"/>
  <c r="L804" i="44"/>
  <c r="L803" i="44"/>
  <c r="L798" i="44"/>
  <c r="L794" i="44"/>
  <c r="L792" i="44"/>
  <c r="L785" i="44"/>
  <c r="L775" i="44"/>
  <c r="L773" i="44"/>
  <c r="L771" i="44"/>
  <c r="L767" i="44"/>
  <c r="L721" i="44"/>
  <c r="L720" i="44"/>
  <c r="L719" i="44"/>
  <c r="L718" i="44"/>
  <c r="L717" i="44"/>
  <c r="L716" i="44"/>
  <c r="L683" i="44"/>
  <c r="L652" i="44"/>
  <c r="L646" i="44"/>
  <c r="L644" i="44"/>
  <c r="L632" i="44"/>
  <c r="L621" i="44"/>
  <c r="L617" i="44"/>
  <c r="L613" i="44"/>
  <c r="L579" i="44"/>
  <c r="L425" i="44"/>
  <c r="L422" i="44"/>
  <c r="L113" i="44"/>
  <c r="L109" i="44"/>
  <c r="L63" i="44"/>
  <c r="L61" i="44"/>
  <c r="L59" i="44"/>
  <c r="L42" i="44"/>
  <c r="L36" i="44"/>
  <c r="L19" i="44"/>
  <c r="L16" i="44"/>
  <c r="L12" i="44"/>
  <c r="I379" i="43" l="1"/>
  <c r="I129" i="43"/>
  <c r="E893" i="44"/>
  <c r="E888" i="44"/>
  <c r="E849" i="44"/>
  <c r="E808" i="44"/>
  <c r="E807" i="44"/>
  <c r="E806" i="44"/>
  <c r="E805" i="44"/>
  <c r="E804" i="44"/>
  <c r="E803" i="44"/>
  <c r="E798" i="44"/>
  <c r="E794" i="44"/>
  <c r="E792" i="44"/>
  <c r="E785" i="44"/>
  <c r="E775" i="44"/>
  <c r="E773" i="44"/>
  <c r="E771" i="44"/>
  <c r="E767" i="44"/>
  <c r="E721" i="44"/>
  <c r="E720" i="44"/>
  <c r="E719" i="44"/>
  <c r="E718" i="44"/>
  <c r="E717" i="44"/>
  <c r="E716" i="44"/>
  <c r="E683" i="44"/>
  <c r="E652" i="44"/>
  <c r="E646" i="44"/>
  <c r="E644" i="44"/>
  <c r="E632" i="44"/>
  <c r="E621" i="44"/>
  <c r="E617" i="44"/>
  <c r="E613" i="44"/>
  <c r="E579" i="44"/>
  <c r="E425" i="44"/>
  <c r="E422" i="44"/>
  <c r="E113" i="44"/>
  <c r="E109" i="44"/>
  <c r="E63" i="44"/>
  <c r="E61" i="44"/>
  <c r="E59" i="44"/>
  <c r="E42" i="44"/>
  <c r="E36" i="44"/>
  <c r="E19" i="44"/>
  <c r="E16" i="44"/>
  <c r="E12" i="44"/>
  <c r="L8" i="44"/>
  <c r="E8" i="44"/>
  <c r="D13" i="41"/>
  <c r="C13" i="41"/>
  <c r="H13" i="41" s="1"/>
  <c r="D334" i="41"/>
  <c r="D336" i="41"/>
  <c r="D337" i="41"/>
  <c r="D338" i="41"/>
  <c r="D343" i="41"/>
  <c r="D344" i="41"/>
  <c r="D345" i="41"/>
  <c r="D346" i="41"/>
  <c r="D347" i="41"/>
  <c r="D349" i="41"/>
  <c r="E333" i="41"/>
  <c r="C347" i="41"/>
  <c r="F347" i="41" s="1"/>
  <c r="G347" i="41"/>
  <c r="C349" i="41"/>
  <c r="H349" i="41" s="1"/>
  <c r="C345" i="41"/>
  <c r="C346" i="41"/>
  <c r="H346" i="41" s="1"/>
  <c r="C336" i="41"/>
  <c r="H336" i="41" s="1"/>
  <c r="G336" i="41"/>
  <c r="C337" i="41"/>
  <c r="H337" i="41" s="1"/>
  <c r="G337" i="41"/>
  <c r="C338" i="41"/>
  <c r="H338" i="41" s="1"/>
  <c r="G338" i="41"/>
  <c r="C343" i="41"/>
  <c r="C344" i="41"/>
  <c r="G284" i="41"/>
  <c r="G253" i="41"/>
  <c r="G254" i="41"/>
  <c r="G255" i="41"/>
  <c r="G256" i="41"/>
  <c r="G257" i="41"/>
  <c r="G258" i="41"/>
  <c r="G259" i="41"/>
  <c r="G260" i="41"/>
  <c r="G261" i="41"/>
  <c r="G262" i="41"/>
  <c r="G263" i="41"/>
  <c r="G264" i="41"/>
  <c r="G265" i="41"/>
  <c r="G266" i="41"/>
  <c r="G267" i="41"/>
  <c r="G268" i="41"/>
  <c r="G269" i="41"/>
  <c r="G270" i="41"/>
  <c r="G271" i="41"/>
  <c r="G272" i="41"/>
  <c r="G273" i="41"/>
  <c r="G274" i="41"/>
  <c r="G275" i="41"/>
  <c r="G276" i="41"/>
  <c r="G277" i="41"/>
  <c r="G278" i="41"/>
  <c r="G279" i="41"/>
  <c r="G280" i="41"/>
  <c r="G281" i="41"/>
  <c r="G252" i="41"/>
  <c r="D284" i="41"/>
  <c r="C334" i="41"/>
  <c r="F334" i="41" s="1"/>
  <c r="D252" i="41"/>
  <c r="D253" i="41"/>
  <c r="D254" i="41"/>
  <c r="D255" i="41"/>
  <c r="D256" i="41"/>
  <c r="D257" i="41"/>
  <c r="D258" i="41"/>
  <c r="D259" i="41"/>
  <c r="D260" i="41"/>
  <c r="D261" i="41"/>
  <c r="D262" i="41"/>
  <c r="D263" i="41"/>
  <c r="D264" i="41"/>
  <c r="D265" i="41"/>
  <c r="D266" i="41"/>
  <c r="D267" i="41"/>
  <c r="D268" i="41"/>
  <c r="D269" i="41"/>
  <c r="D270" i="41"/>
  <c r="D271" i="41"/>
  <c r="D272" i="41"/>
  <c r="D273" i="41"/>
  <c r="D274" i="41"/>
  <c r="D275" i="41"/>
  <c r="D276" i="41"/>
  <c r="D277" i="41"/>
  <c r="D278" i="41"/>
  <c r="D279" i="41"/>
  <c r="D280" i="41"/>
  <c r="D281" i="41"/>
  <c r="C284" i="41"/>
  <c r="E284" i="41" s="1"/>
  <c r="E283" i="41"/>
  <c r="C279" i="41"/>
  <c r="C280" i="41"/>
  <c r="C281" i="41"/>
  <c r="C269" i="41"/>
  <c r="C270" i="41"/>
  <c r="C271" i="41"/>
  <c r="C272" i="41"/>
  <c r="C273" i="41"/>
  <c r="C274" i="41"/>
  <c r="C275" i="41"/>
  <c r="C276" i="41"/>
  <c r="C277" i="41"/>
  <c r="C278" i="41"/>
  <c r="C253" i="41"/>
  <c r="C254" i="41"/>
  <c r="C255" i="41"/>
  <c r="C256" i="41"/>
  <c r="C257" i="41"/>
  <c r="C258" i="41"/>
  <c r="C259" i="41"/>
  <c r="C260" i="41"/>
  <c r="C261" i="41"/>
  <c r="C262" i="41"/>
  <c r="C263" i="41"/>
  <c r="C264" i="41"/>
  <c r="C265" i="41"/>
  <c r="C266" i="41"/>
  <c r="C267" i="41"/>
  <c r="C268" i="41"/>
  <c r="E251" i="41"/>
  <c r="C252" i="41"/>
  <c r="E252" i="41" s="1"/>
  <c r="F140" i="43"/>
  <c r="E140" i="43"/>
  <c r="K785" i="44"/>
  <c r="G343" i="41" s="1"/>
  <c r="F13" i="41" l="1"/>
  <c r="E13" i="41"/>
  <c r="G13" i="41"/>
  <c r="H347" i="41"/>
  <c r="E347" i="41"/>
  <c r="F349" i="41"/>
  <c r="E349" i="41"/>
  <c r="F346" i="41"/>
  <c r="E346" i="41"/>
  <c r="H284" i="41"/>
  <c r="J336" i="41"/>
  <c r="H334" i="41"/>
  <c r="F336" i="41"/>
  <c r="E336" i="41"/>
  <c r="E334" i="41"/>
  <c r="J338" i="41"/>
  <c r="E343" i="41"/>
  <c r="F343" i="41"/>
  <c r="J337" i="41"/>
  <c r="H343" i="41"/>
  <c r="E338" i="41"/>
  <c r="F338" i="41"/>
  <c r="F337" i="41"/>
  <c r="E337" i="41"/>
  <c r="F284" i="41"/>
  <c r="H252" i="41"/>
  <c r="F252" i="41"/>
  <c r="G334" i="41"/>
  <c r="J284" i="41" l="1"/>
  <c r="J13" i="41"/>
  <c r="J347" i="41"/>
  <c r="J334" i="41"/>
  <c r="J343" i="41"/>
  <c r="J252" i="41"/>
  <c r="E70" i="44" l="1"/>
  <c r="K70" i="44" s="1"/>
  <c r="C234" i="41" l="1"/>
  <c r="H234" i="41" s="1"/>
  <c r="D231" i="41"/>
  <c r="C231" i="41"/>
  <c r="D223" i="41"/>
  <c r="C223" i="41"/>
  <c r="C154" i="41"/>
  <c r="D449" i="41"/>
  <c r="D450" i="41"/>
  <c r="D432" i="41"/>
  <c r="D416" i="41"/>
  <c r="C416" i="41"/>
  <c r="D403" i="41"/>
  <c r="D364" i="41"/>
  <c r="D234" i="41"/>
  <c r="D228" i="41"/>
  <c r="D229" i="41"/>
  <c r="D230" i="41"/>
  <c r="D221" i="41"/>
  <c r="D224" i="41"/>
  <c r="D225" i="41"/>
  <c r="D154" i="41"/>
  <c r="D152" i="41"/>
  <c r="D149" i="41"/>
  <c r="D150" i="41"/>
  <c r="D50" i="41"/>
  <c r="D51" i="41"/>
  <c r="D56" i="41"/>
  <c r="D57" i="41"/>
  <c r="D21" i="41"/>
  <c r="D14" i="41"/>
  <c r="D11" i="41"/>
  <c r="D12" i="41"/>
  <c r="D354" i="41" l="1"/>
  <c r="C229" i="41"/>
  <c r="C228" i="41"/>
  <c r="B13" i="33"/>
  <c r="B15" i="33"/>
  <c r="B17" i="33"/>
  <c r="B19" i="33"/>
  <c r="B37" i="33"/>
  <c r="B39" i="33"/>
  <c r="B47" i="33"/>
  <c r="C51" i="41" l="1"/>
  <c r="E139" i="41"/>
  <c r="E143" i="41"/>
  <c r="E112" i="41"/>
  <c r="E111" i="41"/>
  <c r="C19" i="48" s="1"/>
  <c r="E87" i="41"/>
  <c r="E48" i="41"/>
  <c r="E47" i="41"/>
  <c r="C17" i="48" s="1"/>
  <c r="F234" i="41"/>
  <c r="E234" i="41"/>
  <c r="F14" i="43"/>
  <c r="F478" i="43"/>
  <c r="K42" i="44"/>
  <c r="G23" i="41" s="1"/>
  <c r="C23" i="48" l="1"/>
  <c r="C23" i="33"/>
  <c r="C21" i="48"/>
  <c r="C21" i="33"/>
  <c r="J23" i="41"/>
  <c r="K23" i="41"/>
  <c r="M42" i="44"/>
  <c r="C17" i="33"/>
  <c r="C19" i="33"/>
  <c r="E14" i="43"/>
  <c r="H14" i="43" l="1"/>
  <c r="I14" i="43" s="1"/>
  <c r="I13" i="43" l="1"/>
  <c r="G364" i="41" l="1"/>
  <c r="H286" i="44"/>
  <c r="K286" i="44" s="1"/>
  <c r="K284" i="44" s="1"/>
  <c r="K331" i="44" l="1"/>
  <c r="K329" i="44" s="1"/>
  <c r="G93" i="41"/>
  <c r="C364" i="41"/>
  <c r="J93" i="41" l="1"/>
  <c r="K93" i="41"/>
  <c r="E335" i="44"/>
  <c r="K335" i="44" s="1"/>
  <c r="K333" i="44" s="1"/>
  <c r="G108" i="41" s="1"/>
  <c r="G107" i="41"/>
  <c r="C224" i="41"/>
  <c r="K107" i="41" l="1"/>
  <c r="J107" i="41"/>
  <c r="J108" i="41"/>
  <c r="K108" i="41"/>
  <c r="F224" i="41"/>
  <c r="E224" i="41"/>
  <c r="H224" i="41"/>
  <c r="J109" i="41" l="1"/>
  <c r="K109" i="41"/>
  <c r="I503" i="43"/>
  <c r="I498" i="43"/>
  <c r="I70" i="43"/>
  <c r="I61" i="43"/>
  <c r="I59" i="43"/>
  <c r="I478" i="43"/>
  <c r="J5075" i="39"/>
  <c r="J5076" i="39" s="1"/>
  <c r="I427" i="43" l="1"/>
  <c r="I97" i="43"/>
  <c r="I462" i="43"/>
  <c r="I482" i="43"/>
  <c r="I488" i="43"/>
  <c r="I436" i="43"/>
  <c r="I457" i="43"/>
  <c r="I469" i="43"/>
  <c r="I476" i="43"/>
  <c r="I497" i="43"/>
  <c r="I422" i="43"/>
  <c r="I502" i="43"/>
  <c r="I102" i="43" l="1"/>
  <c r="I493" i="43"/>
  <c r="I511" i="43"/>
  <c r="I415" i="43"/>
  <c r="I69" i="43"/>
  <c r="I507" i="43"/>
  <c r="I517" i="43"/>
  <c r="I409" i="43" l="1"/>
  <c r="I123" i="43"/>
  <c r="I26" i="43"/>
  <c r="I55" i="43"/>
  <c r="C56" i="41" l="1"/>
  <c r="C50" i="41"/>
  <c r="C57" i="41" l="1"/>
  <c r="C21" i="41"/>
  <c r="C17" i="41"/>
  <c r="C14" i="41"/>
  <c r="C11" i="41"/>
  <c r="H14" i="41" l="1"/>
  <c r="F14" i="41"/>
  <c r="E14" i="41"/>
  <c r="H21" i="41"/>
  <c r="F21" i="41"/>
  <c r="E21" i="41"/>
  <c r="H11" i="41"/>
  <c r="E11" i="41"/>
  <c r="F11" i="41"/>
  <c r="C12" i="41"/>
  <c r="H12" i="41" l="1"/>
  <c r="E12" i="41"/>
  <c r="F12" i="41"/>
  <c r="G409" i="41"/>
  <c r="D409" i="41"/>
  <c r="E408" i="41"/>
  <c r="C409" i="41"/>
  <c r="E402" i="41"/>
  <c r="C403" i="41"/>
  <c r="D397" i="41"/>
  <c r="C397" i="41"/>
  <c r="E396" i="41"/>
  <c r="F397" i="41" l="1"/>
  <c r="E397" i="41"/>
  <c r="E381" i="41"/>
  <c r="E363" i="41"/>
  <c r="G354" i="41"/>
  <c r="C354" i="41"/>
  <c r="G397" i="41"/>
  <c r="F354" i="41" l="1"/>
  <c r="E354" i="41"/>
  <c r="K898" i="44" l="1"/>
  <c r="K896" i="44"/>
  <c r="C449" i="41"/>
  <c r="H449" i="41" s="1"/>
  <c r="K891" i="44"/>
  <c r="K890" i="44"/>
  <c r="C450" i="41"/>
  <c r="H450" i="41" s="1"/>
  <c r="K895" i="44"/>
  <c r="K69" i="44"/>
  <c r="F450" i="41" l="1"/>
  <c r="E450" i="41"/>
  <c r="F449" i="41"/>
  <c r="E449" i="41"/>
  <c r="K893" i="44"/>
  <c r="G450" i="41" s="1"/>
  <c r="J450" i="41" s="1"/>
  <c r="K888" i="44"/>
  <c r="G449" i="41" s="1"/>
  <c r="J449" i="41" s="1"/>
  <c r="K56" i="44"/>
  <c r="K67" i="44"/>
  <c r="K68" i="44"/>
  <c r="K654" i="44" l="1"/>
  <c r="H210" i="44" l="1"/>
  <c r="G210" i="44"/>
  <c r="K210" i="44" l="1"/>
  <c r="K207" i="44" s="1"/>
  <c r="G71" i="41" l="1"/>
  <c r="K71" i="41" l="1"/>
  <c r="K86" i="41" s="1"/>
  <c r="J71" i="41"/>
  <c r="J86" i="41" s="1"/>
  <c r="K594" i="44"/>
  <c r="K592" i="44" l="1"/>
  <c r="G159" i="41" s="1"/>
  <c r="G432" i="41" l="1"/>
  <c r="C432" i="41"/>
  <c r="F884" i="44" l="1"/>
  <c r="K884" i="44" s="1"/>
  <c r="K882" i="44" s="1"/>
  <c r="G446" i="41" s="1"/>
  <c r="G136" i="44" l="1"/>
  <c r="G137" i="44" s="1"/>
  <c r="H136" i="44"/>
  <c r="K137" i="44" l="1"/>
  <c r="G142" i="44"/>
  <c r="K142" i="44" s="1"/>
  <c r="K139" i="44" s="1"/>
  <c r="G54" i="41" s="1"/>
  <c r="K136" i="44"/>
  <c r="G50" i="41"/>
  <c r="G51" i="41"/>
  <c r="K54" i="41" l="1"/>
  <c r="J54" i="41"/>
  <c r="K133" i="44"/>
  <c r="G53" i="41" s="1"/>
  <c r="G56" i="41"/>
  <c r="K53" i="41" l="1"/>
  <c r="J53" i="41"/>
  <c r="G57" i="41"/>
  <c r="C221" i="41" l="1"/>
  <c r="K880" i="44"/>
  <c r="K878" i="44" s="1"/>
  <c r="G445" i="41" s="1"/>
  <c r="K876" i="44"/>
  <c r="K874" i="44" s="1"/>
  <c r="G443" i="41" s="1"/>
  <c r="K872" i="44"/>
  <c r="K870" i="44" s="1"/>
  <c r="G442" i="41" s="1"/>
  <c r="G349" i="41" l="1"/>
  <c r="J349" i="41" l="1"/>
  <c r="G346" i="41"/>
  <c r="G344" i="41"/>
  <c r="C230" i="41"/>
  <c r="J346" i="41" l="1"/>
  <c r="H230" i="41"/>
  <c r="F230" i="41"/>
  <c r="E230" i="41"/>
  <c r="G345" i="41"/>
  <c r="C225" i="41" l="1"/>
  <c r="I92" i="43" l="1"/>
  <c r="K583" i="44" l="1"/>
  <c r="K584" i="44"/>
  <c r="K581" i="44"/>
  <c r="K601" i="44"/>
  <c r="K600" i="44"/>
  <c r="K570" i="44"/>
  <c r="K569" i="44"/>
  <c r="K579" i="44" l="1"/>
  <c r="K567" i="44"/>
  <c r="K598" i="44"/>
  <c r="G157" i="41" l="1"/>
  <c r="K65" i="44"/>
  <c r="K157" i="41" l="1"/>
  <c r="J157" i="41"/>
  <c r="K63" i="44"/>
  <c r="M63" i="44" l="1"/>
  <c r="G28" i="41"/>
  <c r="K74" i="44"/>
  <c r="G29" i="41" s="1"/>
  <c r="H22" i="44"/>
  <c r="K22" i="44" s="1"/>
  <c r="H21" i="44"/>
  <c r="K21" i="44" s="1"/>
  <c r="K29" i="41" l="1"/>
  <c r="J29" i="41"/>
  <c r="K28" i="41"/>
  <c r="J28" i="41"/>
  <c r="M74" i="44"/>
  <c r="G12" i="41"/>
  <c r="J12" i="41" s="1"/>
  <c r="K19" i="44"/>
  <c r="G14" i="41" s="1"/>
  <c r="J14" i="41" l="1"/>
  <c r="D454" i="41" l="1"/>
  <c r="G454" i="41"/>
  <c r="C454" i="41"/>
  <c r="E453" i="41"/>
  <c r="C47" i="48" s="1"/>
  <c r="K590" i="44"/>
  <c r="K588" i="44" s="1"/>
  <c r="G158" i="41" s="1"/>
  <c r="C150" i="41"/>
  <c r="K557" i="44"/>
  <c r="K558" i="44"/>
  <c r="K556" i="44"/>
  <c r="K554" i="44" l="1"/>
  <c r="G150" i="41" s="1"/>
  <c r="B119" i="43" l="1"/>
  <c r="C149" i="41"/>
  <c r="K655" i="44"/>
  <c r="K652" i="44" s="1"/>
  <c r="E651" i="44"/>
  <c r="E638" i="44"/>
  <c r="K634" i="44"/>
  <c r="G225" i="41" s="1"/>
  <c r="E625" i="44"/>
  <c r="D144" i="41"/>
  <c r="C144" i="41"/>
  <c r="G224" i="41" l="1"/>
  <c r="G223" i="41"/>
  <c r="G144" i="41"/>
  <c r="G234" i="41"/>
  <c r="G231" i="41"/>
  <c r="G230" i="41"/>
  <c r="G221" i="41"/>
  <c r="G229" i="41" l="1"/>
  <c r="G228" i="41"/>
  <c r="J230" i="41"/>
  <c r="J224" i="41"/>
  <c r="J234" i="41"/>
  <c r="G154" i="41" l="1"/>
  <c r="C152" i="41" l="1"/>
  <c r="G152" i="41" l="1"/>
  <c r="E548" i="44" l="1"/>
  <c r="G149" i="41" l="1"/>
  <c r="K51" i="44" l="1"/>
  <c r="K49" i="44" s="1"/>
  <c r="G25" i="41" s="1"/>
  <c r="I22" i="43" l="1"/>
  <c r="M44" i="44"/>
  <c r="K36" i="44" l="1"/>
  <c r="E20" i="41"/>
  <c r="C15" i="48" s="1"/>
  <c r="D17" i="41"/>
  <c r="M36" i="44" l="1"/>
  <c r="G21" i="41"/>
  <c r="K422" i="44" l="1"/>
  <c r="G22" i="41"/>
  <c r="M40" i="44"/>
  <c r="E111" i="44" s="1"/>
  <c r="K109" i="44" s="1"/>
  <c r="G44" i="41" s="1"/>
  <c r="J21" i="41"/>
  <c r="G165" i="41" l="1"/>
  <c r="G163" i="41"/>
  <c r="G427" i="44"/>
  <c r="K427" i="44" s="1"/>
  <c r="K425" i="44" s="1"/>
  <c r="J44" i="41"/>
  <c r="K44" i="41"/>
  <c r="K22" i="41"/>
  <c r="J22" i="41"/>
  <c r="E115" i="44"/>
  <c r="K115" i="44" s="1"/>
  <c r="K113" i="44" s="1"/>
  <c r="G45" i="41" s="1"/>
  <c r="B7" i="48"/>
  <c r="B6" i="48"/>
  <c r="B5" i="48"/>
  <c r="B4" i="48"/>
  <c r="B3" i="48"/>
  <c r="G164" i="41" l="1"/>
  <c r="J165" i="41"/>
  <c r="K165" i="41"/>
  <c r="J45" i="41"/>
  <c r="K45" i="41"/>
  <c r="K164" i="41" l="1"/>
  <c r="J164" i="41"/>
  <c r="B515" i="43"/>
  <c r="C47" i="33"/>
  <c r="E550" i="44" l="1"/>
  <c r="L550" i="44"/>
  <c r="H149" i="41"/>
  <c r="J149" i="41" s="1"/>
  <c r="E149" i="41"/>
  <c r="F149" i="41"/>
  <c r="L511" i="44"/>
  <c r="E511" i="44"/>
  <c r="F432" i="41"/>
  <c r="F364" i="41"/>
  <c r="E432" i="41"/>
  <c r="E364" i="41"/>
  <c r="H364" i="41"/>
  <c r="J364" i="41" s="1"/>
  <c r="H432" i="41"/>
  <c r="J432" i="41" s="1"/>
  <c r="B3" i="44" l="1"/>
  <c r="B2" i="44"/>
  <c r="B7" i="43"/>
  <c r="B5" i="43"/>
  <c r="B4" i="43"/>
  <c r="B3" i="43"/>
  <c r="K28" i="44" l="1"/>
  <c r="G11" i="41"/>
  <c r="J11" i="41" s="1"/>
  <c r="J15" i="41" s="1"/>
  <c r="H379" i="41"/>
  <c r="H444" i="41" l="1"/>
  <c r="F444" i="41"/>
  <c r="E444" i="41"/>
  <c r="L824" i="44"/>
  <c r="H374" i="41"/>
  <c r="F243" i="41"/>
  <c r="E374" i="41"/>
  <c r="E824" i="44"/>
  <c r="F374" i="41"/>
  <c r="L671" i="44"/>
  <c r="E243" i="41"/>
  <c r="E671" i="44"/>
  <c r="H243" i="41"/>
  <c r="E437" i="41"/>
  <c r="H435" i="41"/>
  <c r="F438" i="41"/>
  <c r="H438" i="41"/>
  <c r="F437" i="41"/>
  <c r="E438" i="41"/>
  <c r="F435" i="41"/>
  <c r="E435" i="41"/>
  <c r="H437" i="41"/>
  <c r="F418" i="41"/>
  <c r="E421" i="41"/>
  <c r="F417" i="41"/>
  <c r="E420" i="41"/>
  <c r="E419" i="41"/>
  <c r="H404" i="41"/>
  <c r="I404" i="41" s="1"/>
  <c r="K404" i="41" s="1"/>
  <c r="F421" i="41"/>
  <c r="H418" i="41"/>
  <c r="H419" i="41"/>
  <c r="F419" i="41"/>
  <c r="E418" i="41"/>
  <c r="H422" i="41"/>
  <c r="H420" i="41"/>
  <c r="E417" i="41"/>
  <c r="E422" i="41"/>
  <c r="H421" i="41"/>
  <c r="F420" i="41"/>
  <c r="F422" i="41"/>
  <c r="H417" i="41"/>
  <c r="F412" i="41"/>
  <c r="E404" i="41"/>
  <c r="E412" i="41"/>
  <c r="H406" i="41"/>
  <c r="I406" i="41" s="1"/>
  <c r="K406" i="41" s="1"/>
  <c r="H412" i="41"/>
  <c r="F392" i="41"/>
  <c r="E406" i="41"/>
  <c r="E393" i="41"/>
  <c r="F406" i="41"/>
  <c r="F404" i="41"/>
  <c r="H394" i="41"/>
  <c r="F390" i="41"/>
  <c r="H393" i="41"/>
  <c r="E394" i="41"/>
  <c r="F393" i="41"/>
  <c r="E392" i="41"/>
  <c r="F394" i="41"/>
  <c r="H392" i="41"/>
  <c r="E379" i="41"/>
  <c r="H375" i="41"/>
  <c r="J375" i="41" s="1"/>
  <c r="H390" i="41"/>
  <c r="E390" i="41"/>
  <c r="I379" i="41"/>
  <c r="K379" i="41" s="1"/>
  <c r="J379" i="41"/>
  <c r="F379" i="41"/>
  <c r="E375" i="41"/>
  <c r="F375" i="41"/>
  <c r="E241" i="41"/>
  <c r="F241" i="41"/>
  <c r="H241" i="41"/>
  <c r="F192" i="41"/>
  <c r="H192" i="41"/>
  <c r="E192" i="41"/>
  <c r="F180" i="41"/>
  <c r="E180" i="41"/>
  <c r="H180" i="41"/>
  <c r="H169" i="41"/>
  <c r="I169" i="41" s="1"/>
  <c r="K169" i="41" s="1"/>
  <c r="F169" i="41"/>
  <c r="E169" i="41"/>
  <c r="F158" i="41"/>
  <c r="H159" i="41"/>
  <c r="E159" i="41"/>
  <c r="H158" i="41"/>
  <c r="E158" i="41"/>
  <c r="F159" i="41"/>
  <c r="F156" i="41"/>
  <c r="E156" i="41"/>
  <c r="H155" i="41"/>
  <c r="H156" i="41"/>
  <c r="F155" i="41"/>
  <c r="E155" i="41"/>
  <c r="E954" i="44"/>
  <c r="L954" i="44"/>
  <c r="E24" i="41"/>
  <c r="F24" i="41"/>
  <c r="E36" i="41"/>
  <c r="H24" i="41"/>
  <c r="F36" i="41"/>
  <c r="E33" i="41"/>
  <c r="F33" i="41"/>
  <c r="H33" i="41"/>
  <c r="F25" i="41"/>
  <c r="E25" i="41"/>
  <c r="H36" i="41"/>
  <c r="H25" i="41"/>
  <c r="E912" i="44"/>
  <c r="L916" i="44"/>
  <c r="L908" i="44"/>
  <c r="L912" i="44"/>
  <c r="E943" i="44"/>
  <c r="E947" i="44"/>
  <c r="E918" i="44"/>
  <c r="E949" i="44"/>
  <c r="E910" i="44"/>
  <c r="E914" i="44"/>
  <c r="L943" i="44"/>
  <c r="L866" i="44"/>
  <c r="L914" i="44"/>
  <c r="L918" i="44"/>
  <c r="L906" i="44"/>
  <c r="L910" i="44"/>
  <c r="L947" i="44"/>
  <c r="E859" i="44"/>
  <c r="E916" i="44"/>
  <c r="L949" i="44"/>
  <c r="E908" i="44"/>
  <c r="E906" i="44"/>
  <c r="L825" i="44"/>
  <c r="E857" i="44"/>
  <c r="L859" i="44"/>
  <c r="L857" i="44"/>
  <c r="E866" i="44"/>
  <c r="L833" i="44"/>
  <c r="L834" i="44"/>
  <c r="E837" i="44"/>
  <c r="E834" i="44"/>
  <c r="E840" i="44"/>
  <c r="E845" i="44"/>
  <c r="E836" i="44"/>
  <c r="E833" i="44"/>
  <c r="L837" i="44"/>
  <c r="L845" i="44"/>
  <c r="L844" i="44"/>
  <c r="E839" i="44"/>
  <c r="L835" i="44"/>
  <c r="L839" i="44"/>
  <c r="E838" i="44"/>
  <c r="L841" i="44"/>
  <c r="E842" i="44"/>
  <c r="E835" i="44"/>
  <c r="L840" i="44"/>
  <c r="L838" i="44"/>
  <c r="E843" i="44"/>
  <c r="L836" i="44"/>
  <c r="L842" i="44"/>
  <c r="L843" i="44"/>
  <c r="E844" i="44"/>
  <c r="E841" i="44"/>
  <c r="E829" i="44"/>
  <c r="L667" i="44"/>
  <c r="E825" i="44"/>
  <c r="L829" i="44"/>
  <c r="E667" i="44"/>
  <c r="L488" i="44"/>
  <c r="E463" i="44"/>
  <c r="E488" i="44"/>
  <c r="L463" i="44"/>
  <c r="E572" i="44"/>
  <c r="L572" i="44"/>
  <c r="J142" i="41"/>
  <c r="E554" i="44"/>
  <c r="L554" i="44"/>
  <c r="E150" i="41"/>
  <c r="F150" i="41"/>
  <c r="H150" i="41"/>
  <c r="J150" i="41" s="1"/>
  <c r="E474" i="44"/>
  <c r="E494" i="44"/>
  <c r="L476" i="44"/>
  <c r="L450" i="44"/>
  <c r="E446" i="44"/>
  <c r="E461" i="44"/>
  <c r="E437" i="44"/>
  <c r="H163" i="41"/>
  <c r="J163" i="41" s="1"/>
  <c r="L474" i="44"/>
  <c r="L494" i="44"/>
  <c r="L437" i="44"/>
  <c r="J204" i="41"/>
  <c r="L461" i="44"/>
  <c r="L446" i="44"/>
  <c r="E163" i="41"/>
  <c r="E476" i="44"/>
  <c r="E450" i="44"/>
  <c r="F163" i="41"/>
  <c r="L120" i="44"/>
  <c r="L218" i="44"/>
  <c r="L198" i="44"/>
  <c r="E129" i="44"/>
  <c r="L150" i="44"/>
  <c r="L194" i="44"/>
  <c r="E340" i="44"/>
  <c r="E351" i="44"/>
  <c r="L154" i="44"/>
  <c r="E133" i="44"/>
  <c r="E194" i="44"/>
  <c r="E207" i="44"/>
  <c r="E356" i="44"/>
  <c r="L293" i="44"/>
  <c r="E218" i="44"/>
  <c r="L344" i="44"/>
  <c r="L144" i="44"/>
  <c r="H56" i="41"/>
  <c r="J56" i="41" s="1"/>
  <c r="F56" i="41"/>
  <c r="H50" i="41"/>
  <c r="J50" i="41" s="1"/>
  <c r="E50" i="41"/>
  <c r="H51" i="41"/>
  <c r="J51" i="41" s="1"/>
  <c r="E51" i="41"/>
  <c r="E344" i="44"/>
  <c r="E120" i="44"/>
  <c r="E154" i="44"/>
  <c r="E150" i="44"/>
  <c r="E459" i="44"/>
  <c r="L203" i="44"/>
  <c r="L249" i="44"/>
  <c r="L281" i="44"/>
  <c r="H57" i="41"/>
  <c r="J57" i="41" s="1"/>
  <c r="F50" i="41"/>
  <c r="L133" i="44"/>
  <c r="E284" i="44"/>
  <c r="L459" i="44"/>
  <c r="E346" i="44"/>
  <c r="E203" i="44"/>
  <c r="L284" i="44"/>
  <c r="L351" i="44"/>
  <c r="E268" i="44"/>
  <c r="L268" i="44"/>
  <c r="L207" i="44"/>
  <c r="L272" i="44"/>
  <c r="L124" i="44"/>
  <c r="L356" i="44"/>
  <c r="E293" i="44"/>
  <c r="E124" i="44"/>
  <c r="E144" i="44"/>
  <c r="E272" i="44"/>
  <c r="F51" i="41"/>
  <c r="E56" i="41"/>
  <c r="E57" i="41"/>
  <c r="E49" i="44"/>
  <c r="L340" i="44"/>
  <c r="E198" i="44"/>
  <c r="L262" i="44"/>
  <c r="E262" i="44"/>
  <c r="L129" i="44"/>
  <c r="L346" i="44"/>
  <c r="E281" i="44"/>
  <c r="E249" i="44"/>
  <c r="F57" i="41"/>
  <c r="L574" i="44"/>
  <c r="E574" i="44"/>
  <c r="H153" i="41"/>
  <c r="F153" i="41"/>
  <c r="E153" i="41"/>
  <c r="E565" i="44"/>
  <c r="L565" i="44"/>
  <c r="L712" i="44"/>
  <c r="F279" i="41"/>
  <c r="E280" i="41"/>
  <c r="E710" i="44"/>
  <c r="L710" i="44"/>
  <c r="F281" i="41"/>
  <c r="H280" i="41"/>
  <c r="J280" i="41" s="1"/>
  <c r="E711" i="44"/>
  <c r="L711" i="44"/>
  <c r="H279" i="41"/>
  <c r="J279" i="41" s="1"/>
  <c r="E281" i="41"/>
  <c r="E712" i="44"/>
  <c r="H281" i="41"/>
  <c r="J281" i="41" s="1"/>
  <c r="F280" i="41"/>
  <c r="E279" i="41"/>
  <c r="F331" i="41"/>
  <c r="H331" i="41"/>
  <c r="E331" i="41"/>
  <c r="F304" i="41"/>
  <c r="E304" i="41"/>
  <c r="H304" i="41"/>
  <c r="H290" i="41"/>
  <c r="H305" i="41"/>
  <c r="H325" i="41"/>
  <c r="E307" i="41"/>
  <c r="F292" i="41"/>
  <c r="E292" i="41"/>
  <c r="F306" i="41"/>
  <c r="H306" i="41"/>
  <c r="H303" i="41"/>
  <c r="H307" i="41"/>
  <c r="F307" i="41"/>
  <c r="F290" i="41"/>
  <c r="F305" i="41"/>
  <c r="E293" i="41"/>
  <c r="E325" i="41"/>
  <c r="E290" i="41"/>
  <c r="H293" i="41"/>
  <c r="E303" i="41"/>
  <c r="E305" i="41"/>
  <c r="H292" i="41"/>
  <c r="F303" i="41"/>
  <c r="E306" i="41"/>
  <c r="F325" i="41"/>
  <c r="F293" i="41"/>
  <c r="E738" i="44"/>
  <c r="L738" i="44"/>
  <c r="E724" i="44"/>
  <c r="L724" i="44"/>
  <c r="L598" i="44"/>
  <c r="E144" i="41"/>
  <c r="F144" i="41"/>
  <c r="E598" i="44"/>
  <c r="H144" i="41"/>
  <c r="J144" i="41" s="1"/>
  <c r="L763" i="44"/>
  <c r="F445" i="41"/>
  <c r="E446" i="41"/>
  <c r="F442" i="41"/>
  <c r="H443" i="41"/>
  <c r="H446" i="41"/>
  <c r="E442" i="41"/>
  <c r="E445" i="41"/>
  <c r="F443" i="41"/>
  <c r="E443" i="41"/>
  <c r="F446" i="41"/>
  <c r="H445" i="41"/>
  <c r="H442" i="41"/>
  <c r="E763" i="44"/>
  <c r="L93" i="44"/>
  <c r="E89" i="44"/>
  <c r="E93" i="44"/>
  <c r="F145" i="41"/>
  <c r="H145" i="41"/>
  <c r="I145" i="41" s="1"/>
  <c r="K145" i="41" s="1"/>
  <c r="E145" i="41"/>
  <c r="L89" i="44"/>
  <c r="E607" i="44"/>
  <c r="L607" i="44"/>
  <c r="E734" i="44"/>
  <c r="E753" i="44"/>
  <c r="E735" i="44"/>
  <c r="E754" i="44"/>
  <c r="E743" i="44"/>
  <c r="E722" i="44"/>
  <c r="E744" i="44"/>
  <c r="L754" i="44"/>
  <c r="L737" i="44"/>
  <c r="L723" i="44"/>
  <c r="L745" i="44"/>
  <c r="L731" i="44"/>
  <c r="L750" i="44"/>
  <c r="L743" i="44"/>
  <c r="L756" i="44"/>
  <c r="E739" i="44"/>
  <c r="E757" i="44"/>
  <c r="E740" i="44"/>
  <c r="E728" i="44"/>
  <c r="E747" i="44"/>
  <c r="E729" i="44"/>
  <c r="E748" i="44"/>
  <c r="L722" i="44"/>
  <c r="L744" i="44"/>
  <c r="L730" i="44"/>
  <c r="L749" i="44"/>
  <c r="L735" i="44"/>
  <c r="L728" i="44"/>
  <c r="L747" i="44"/>
  <c r="L757" i="44"/>
  <c r="E723" i="44"/>
  <c r="E745" i="44"/>
  <c r="E725" i="44"/>
  <c r="E746" i="44"/>
  <c r="E732" i="44"/>
  <c r="E751" i="44"/>
  <c r="E733" i="44"/>
  <c r="E752" i="44"/>
  <c r="L729" i="44"/>
  <c r="L748" i="44"/>
  <c r="L734" i="44"/>
  <c r="L753" i="44"/>
  <c r="L740" i="44"/>
  <c r="L732" i="44"/>
  <c r="L751" i="44"/>
  <c r="E730" i="44"/>
  <c r="E749" i="44"/>
  <c r="E731" i="44"/>
  <c r="E750" i="44"/>
  <c r="E736" i="44"/>
  <c r="E755" i="44"/>
  <c r="E737" i="44"/>
  <c r="E756" i="44"/>
  <c r="L733" i="44"/>
  <c r="L752" i="44"/>
  <c r="L739" i="44"/>
  <c r="L725" i="44"/>
  <c r="L746" i="44"/>
  <c r="L736" i="44"/>
  <c r="L755" i="44"/>
  <c r="L87" i="44"/>
  <c r="E697" i="44"/>
  <c r="E701" i="44"/>
  <c r="E685" i="44"/>
  <c r="E702" i="44"/>
  <c r="E684" i="44"/>
  <c r="E699" i="44"/>
  <c r="E700" i="44"/>
  <c r="L689" i="44"/>
  <c r="L690" i="44"/>
  <c r="L696" i="44"/>
  <c r="L701" i="44"/>
  <c r="F259" i="41"/>
  <c r="E260" i="41"/>
  <c r="E278" i="41"/>
  <c r="H257" i="41"/>
  <c r="J257" i="41" s="1"/>
  <c r="F276" i="41"/>
  <c r="H271" i="41"/>
  <c r="J271" i="41" s="1"/>
  <c r="H274" i="41"/>
  <c r="J274" i="41" s="1"/>
  <c r="E275" i="41"/>
  <c r="H260" i="41"/>
  <c r="J260" i="41" s="1"/>
  <c r="E272" i="41"/>
  <c r="E270" i="41"/>
  <c r="H259" i="41"/>
  <c r="J259" i="41" s="1"/>
  <c r="H258" i="41"/>
  <c r="J258" i="41" s="1"/>
  <c r="F254" i="41"/>
  <c r="E267" i="41"/>
  <c r="F267" i="41"/>
  <c r="E269" i="41"/>
  <c r="F274" i="41"/>
  <c r="E688" i="44"/>
  <c r="E705" i="44"/>
  <c r="E689" i="44"/>
  <c r="E686" i="44"/>
  <c r="E703" i="44"/>
  <c r="E687" i="44"/>
  <c r="E704" i="44"/>
  <c r="L707" i="44"/>
  <c r="L694" i="44"/>
  <c r="L706" i="44"/>
  <c r="L695" i="44"/>
  <c r="L700" i="44"/>
  <c r="L688" i="44"/>
  <c r="L705" i="44"/>
  <c r="F268" i="41"/>
  <c r="E268" i="41"/>
  <c r="H253" i="41"/>
  <c r="J253" i="41" s="1"/>
  <c r="H273" i="41"/>
  <c r="J273" i="41" s="1"/>
  <c r="E259" i="41"/>
  <c r="F264" i="41"/>
  <c r="H261" i="41"/>
  <c r="J261" i="41" s="1"/>
  <c r="F257" i="41"/>
  <c r="E256" i="41"/>
  <c r="F275" i="41"/>
  <c r="E274" i="41"/>
  <c r="H256" i="41"/>
  <c r="J256" i="41" s="1"/>
  <c r="H276" i="41"/>
  <c r="J276" i="41" s="1"/>
  <c r="E276" i="41"/>
  <c r="F277" i="41"/>
  <c r="H269" i="41"/>
  <c r="J269" i="41" s="1"/>
  <c r="E273" i="41"/>
  <c r="E255" i="41"/>
  <c r="E692" i="44"/>
  <c r="E694" i="44"/>
  <c r="E706" i="44"/>
  <c r="E690" i="44"/>
  <c r="E691" i="44"/>
  <c r="L708" i="44"/>
  <c r="L698" i="44"/>
  <c r="L684" i="44"/>
  <c r="L699" i="44"/>
  <c r="L687" i="44"/>
  <c r="L704" i="44"/>
  <c r="L692" i="44"/>
  <c r="F256" i="41"/>
  <c r="F265" i="41"/>
  <c r="H267" i="41"/>
  <c r="J267" i="41" s="1"/>
  <c r="H270" i="41"/>
  <c r="J270" i="41" s="1"/>
  <c r="F266" i="41"/>
  <c r="F271" i="41"/>
  <c r="E265" i="41"/>
  <c r="F278" i="41"/>
  <c r="E264" i="41"/>
  <c r="F272" i="41"/>
  <c r="E254" i="41"/>
  <c r="H265" i="41"/>
  <c r="J265" i="41" s="1"/>
  <c r="H264" i="41"/>
  <c r="J264" i="41" s="1"/>
  <c r="F270" i="41"/>
  <c r="F255" i="41"/>
  <c r="F261" i="41"/>
  <c r="H263" i="41"/>
  <c r="J263" i="41" s="1"/>
  <c r="H266" i="41"/>
  <c r="J266" i="41" s="1"/>
  <c r="F258" i="41"/>
  <c r="E709" i="44"/>
  <c r="E698" i="44"/>
  <c r="E695" i="44"/>
  <c r="E707" i="44"/>
  <c r="E696" i="44"/>
  <c r="E708" i="44"/>
  <c r="L685" i="44"/>
  <c r="L702" i="44"/>
  <c r="L686" i="44"/>
  <c r="L703" i="44"/>
  <c r="L691" i="44"/>
  <c r="L697" i="44"/>
  <c r="L709" i="44"/>
  <c r="E257" i="41"/>
  <c r="E271" i="41"/>
  <c r="H272" i="41"/>
  <c r="J272" i="41" s="1"/>
  <c r="F263" i="41"/>
  <c r="H255" i="41"/>
  <c r="J255" i="41" s="1"/>
  <c r="H254" i="41"/>
  <c r="J254" i="41" s="1"/>
  <c r="E277" i="41"/>
  <c r="E263" i="41"/>
  <c r="F260" i="41"/>
  <c r="F273" i="41"/>
  <c r="E266" i="41"/>
  <c r="H277" i="41"/>
  <c r="J277" i="41" s="1"/>
  <c r="F269" i="41"/>
  <c r="E253" i="41"/>
  <c r="F253" i="41"/>
  <c r="E258" i="41"/>
  <c r="H275" i="41"/>
  <c r="J275" i="41" s="1"/>
  <c r="H278" i="41"/>
  <c r="J278" i="41" s="1"/>
  <c r="H268" i="41"/>
  <c r="J268" i="41" s="1"/>
  <c r="E261" i="41"/>
  <c r="E87" i="44"/>
  <c r="J235" i="41"/>
  <c r="H262" i="41"/>
  <c r="E882" i="44"/>
  <c r="E878" i="44"/>
  <c r="E874" i="44"/>
  <c r="E865" i="44"/>
  <c r="E26" i="44"/>
  <c r="E634" i="44"/>
  <c r="E788" i="44"/>
  <c r="E592" i="44"/>
  <c r="E567" i="44"/>
  <c r="L790" i="44"/>
  <c r="L693" i="44"/>
  <c r="L626" i="44"/>
  <c r="L26" i="44"/>
  <c r="L788" i="44"/>
  <c r="L865" i="44"/>
  <c r="L902" i="44"/>
  <c r="E44" i="44"/>
  <c r="E563" i="44"/>
  <c r="E648" i="44"/>
  <c r="E863" i="44"/>
  <c r="E626" i="44"/>
  <c r="L592" i="44"/>
  <c r="L44" i="44"/>
  <c r="L870" i="44"/>
  <c r="L882" i="44"/>
  <c r="L878" i="44"/>
  <c r="L856" i="44"/>
  <c r="E790" i="44"/>
  <c r="E640" i="44"/>
  <c r="E588" i="44"/>
  <c r="E856" i="44"/>
  <c r="L49" i="44"/>
  <c r="L634" i="44"/>
  <c r="L588" i="44"/>
  <c r="E902" i="44"/>
  <c r="L874" i="44"/>
  <c r="E870" i="44"/>
  <c r="L863" i="44"/>
  <c r="E630" i="44"/>
  <c r="E693" i="44"/>
  <c r="L563" i="44"/>
  <c r="L648" i="44"/>
  <c r="L640" i="44"/>
  <c r="L567" i="44"/>
  <c r="L630" i="44"/>
  <c r="H345" i="41"/>
  <c r="E345" i="41"/>
  <c r="F345" i="41"/>
  <c r="F344" i="41"/>
  <c r="E344" i="41"/>
  <c r="H344" i="41"/>
  <c r="F262" i="41"/>
  <c r="E262" i="41"/>
  <c r="E713" i="44"/>
  <c r="L713" i="44"/>
  <c r="E228" i="41"/>
  <c r="F228" i="41"/>
  <c r="H229" i="41"/>
  <c r="F229" i="41"/>
  <c r="H231" i="41"/>
  <c r="H228" i="41"/>
  <c r="F231" i="41"/>
  <c r="H416" i="41"/>
  <c r="J416" i="41" s="1"/>
  <c r="H454" i="41"/>
  <c r="E223" i="41"/>
  <c r="E409" i="41"/>
  <c r="E152" i="41"/>
  <c r="E221" i="41"/>
  <c r="F225" i="41"/>
  <c r="F403" i="41"/>
  <c r="F454" i="41"/>
  <c r="H221" i="41"/>
  <c r="F223" i="41"/>
  <c r="F409" i="41"/>
  <c r="E154" i="41"/>
  <c r="H152" i="41"/>
  <c r="E229" i="41"/>
  <c r="E416" i="41"/>
  <c r="F17" i="41"/>
  <c r="E225" i="41"/>
  <c r="E403" i="41"/>
  <c r="E454" i="41"/>
  <c r="F152" i="41"/>
  <c r="F221" i="41"/>
  <c r="E231" i="41"/>
  <c r="E17" i="41"/>
  <c r="F416" i="41"/>
  <c r="F154" i="41"/>
  <c r="H154" i="41"/>
  <c r="H225" i="41"/>
  <c r="H17" i="41"/>
  <c r="H223" i="41"/>
  <c r="H397" i="41"/>
  <c r="J397" i="41" s="1"/>
  <c r="J401" i="41" s="1"/>
  <c r="H354" i="41"/>
  <c r="J354" i="41" s="1"/>
  <c r="J362" i="41" s="1"/>
  <c r="H409" i="41"/>
  <c r="H403" i="41"/>
  <c r="K26" i="44"/>
  <c r="G17" i="41" s="1"/>
  <c r="J444" i="41" l="1"/>
  <c r="I444" i="41"/>
  <c r="K444" i="41" s="1"/>
  <c r="I374" i="41"/>
  <c r="K374" i="41" s="1"/>
  <c r="J374" i="41"/>
  <c r="J380" i="41" s="1"/>
  <c r="I375" i="41"/>
  <c r="K375" i="41" s="1"/>
  <c r="I243" i="41"/>
  <c r="K243" i="41" s="1"/>
  <c r="J243" i="41"/>
  <c r="I435" i="41"/>
  <c r="K435" i="41" s="1"/>
  <c r="J435" i="41"/>
  <c r="I437" i="41"/>
  <c r="K437" i="41" s="1"/>
  <c r="J437" i="41"/>
  <c r="I438" i="41"/>
  <c r="K438" i="41" s="1"/>
  <c r="J438" i="41"/>
  <c r="J404" i="41"/>
  <c r="I420" i="41"/>
  <c r="K420" i="41" s="1"/>
  <c r="J420" i="41"/>
  <c r="I417" i="41"/>
  <c r="K417" i="41" s="1"/>
  <c r="J417" i="41"/>
  <c r="I418" i="41"/>
  <c r="K418" i="41" s="1"/>
  <c r="J418" i="41"/>
  <c r="I422" i="41"/>
  <c r="K422" i="41" s="1"/>
  <c r="J422" i="41"/>
  <c r="I421" i="41"/>
  <c r="K421" i="41" s="1"/>
  <c r="J421" i="41"/>
  <c r="I419" i="41"/>
  <c r="K419" i="41" s="1"/>
  <c r="J419" i="41"/>
  <c r="J406" i="41"/>
  <c r="I412" i="41"/>
  <c r="K412" i="41" s="1"/>
  <c r="J412" i="41"/>
  <c r="I393" i="41"/>
  <c r="K393" i="41" s="1"/>
  <c r="J393" i="41"/>
  <c r="I392" i="41"/>
  <c r="K392" i="41" s="1"/>
  <c r="J392" i="41"/>
  <c r="I394" i="41"/>
  <c r="K394" i="41" s="1"/>
  <c r="J394" i="41"/>
  <c r="I390" i="41"/>
  <c r="K390" i="41" s="1"/>
  <c r="J390" i="41"/>
  <c r="I241" i="41"/>
  <c r="K241" i="41" s="1"/>
  <c r="J241" i="41"/>
  <c r="J244" i="41" s="1"/>
  <c r="J249" i="41" s="1"/>
  <c r="K218" i="41"/>
  <c r="J218" i="41"/>
  <c r="I192" i="41"/>
  <c r="K192" i="41" s="1"/>
  <c r="K194" i="41" s="1"/>
  <c r="J192" i="41"/>
  <c r="J194" i="41" s="1"/>
  <c r="I180" i="41"/>
  <c r="K180" i="41" s="1"/>
  <c r="K184" i="41" s="1"/>
  <c r="J180" i="41"/>
  <c r="J184" i="41" s="1"/>
  <c r="J169" i="41"/>
  <c r="J171" i="41" s="1"/>
  <c r="I159" i="41"/>
  <c r="K159" i="41" s="1"/>
  <c r="J159" i="41"/>
  <c r="I158" i="41"/>
  <c r="K158" i="41" s="1"/>
  <c r="J158" i="41"/>
  <c r="I156" i="41"/>
  <c r="K156" i="41" s="1"/>
  <c r="J156" i="41"/>
  <c r="I155" i="41"/>
  <c r="K155" i="41" s="1"/>
  <c r="J155" i="41"/>
  <c r="J65" i="41"/>
  <c r="J110" i="41" s="1"/>
  <c r="I25" i="41"/>
  <c r="K25" i="41" s="1"/>
  <c r="J25" i="41"/>
  <c r="I36" i="41"/>
  <c r="K36" i="41" s="1"/>
  <c r="J36" i="41"/>
  <c r="I33" i="41"/>
  <c r="K33" i="41" s="1"/>
  <c r="J33" i="41"/>
  <c r="I24" i="41"/>
  <c r="K24" i="41" s="1"/>
  <c r="J24" i="41"/>
  <c r="I153" i="41"/>
  <c r="K153" i="41" s="1"/>
  <c r="J153" i="41"/>
  <c r="I331" i="41"/>
  <c r="K331" i="41" s="1"/>
  <c r="J331" i="41"/>
  <c r="I293" i="41"/>
  <c r="K293" i="41" s="1"/>
  <c r="J293" i="41"/>
  <c r="I303" i="41"/>
  <c r="K303" i="41" s="1"/>
  <c r="J303" i="41"/>
  <c r="I290" i="41"/>
  <c r="K290" i="41" s="1"/>
  <c r="J290" i="41"/>
  <c r="I292" i="41"/>
  <c r="K292" i="41" s="1"/>
  <c r="J292" i="41"/>
  <c r="I306" i="41"/>
  <c r="K306" i="41" s="1"/>
  <c r="J306" i="41"/>
  <c r="I304" i="41"/>
  <c r="K304" i="41" s="1"/>
  <c r="J304" i="41"/>
  <c r="I325" i="41"/>
  <c r="K325" i="41" s="1"/>
  <c r="J325" i="41"/>
  <c r="I307" i="41"/>
  <c r="K307" i="41" s="1"/>
  <c r="J307" i="41"/>
  <c r="I305" i="41"/>
  <c r="K305" i="41" s="1"/>
  <c r="J305" i="41"/>
  <c r="I445" i="41"/>
  <c r="K445" i="41" s="1"/>
  <c r="J445" i="41"/>
  <c r="I446" i="41"/>
  <c r="K446" i="41" s="1"/>
  <c r="J446" i="41"/>
  <c r="I443" i="41"/>
  <c r="K443" i="41" s="1"/>
  <c r="J443" i="41"/>
  <c r="I442" i="41"/>
  <c r="K442" i="41" s="1"/>
  <c r="J442" i="41"/>
  <c r="J145" i="41"/>
  <c r="J147" i="41" s="1"/>
  <c r="J345" i="41"/>
  <c r="J344" i="41"/>
  <c r="J262" i="41"/>
  <c r="J282" i="41" s="1"/>
  <c r="J228" i="41"/>
  <c r="J229" i="41"/>
  <c r="J231" i="41"/>
  <c r="J451" i="41"/>
  <c r="J454" i="41"/>
  <c r="J457" i="41" s="1"/>
  <c r="J17" i="41"/>
  <c r="J19" i="41" s="1"/>
  <c r="J225" i="41"/>
  <c r="J221" i="41"/>
  <c r="J223" i="41"/>
  <c r="J154" i="41"/>
  <c r="J152" i="41"/>
  <c r="J409" i="41"/>
  <c r="J413" i="41" s="1"/>
  <c r="J403" i="41"/>
  <c r="B4" i="33"/>
  <c r="B5" i="33"/>
  <c r="B6" i="33"/>
  <c r="B7" i="33"/>
  <c r="B3" i="33"/>
  <c r="B11" i="33"/>
  <c r="K244" i="41" l="1"/>
  <c r="K249" i="41" s="1"/>
  <c r="D35" i="33" s="1"/>
  <c r="D31" i="33"/>
  <c r="D31" i="48"/>
  <c r="J46" i="41"/>
  <c r="J160" i="41"/>
  <c r="J430" i="41"/>
  <c r="J439" i="41"/>
  <c r="J447" i="41"/>
  <c r="J452" i="41" s="1"/>
  <c r="K447" i="41"/>
  <c r="J407" i="41"/>
  <c r="J395" i="41"/>
  <c r="K395" i="41"/>
  <c r="J205" i="41"/>
  <c r="J332" i="41"/>
  <c r="J350" i="41"/>
  <c r="J232" i="41"/>
  <c r="J226" i="41"/>
  <c r="C37" i="33"/>
  <c r="I31" i="33" l="1"/>
  <c r="J31" i="33"/>
  <c r="H31" i="33"/>
  <c r="L31" i="33" s="1"/>
  <c r="I35" i="33"/>
  <c r="H35" i="33"/>
  <c r="D35" i="48"/>
  <c r="K35" i="33"/>
  <c r="J35" i="33"/>
  <c r="J351" i="41"/>
  <c r="J414" i="41"/>
  <c r="J236" i="41"/>
  <c r="C15" i="33"/>
  <c r="E16" i="41"/>
  <c r="C13" i="48" s="1"/>
  <c r="D9" i="45"/>
  <c r="L35" i="33" l="1"/>
  <c r="J459" i="41"/>
  <c r="M31" i="33"/>
  <c r="M32" i="33" s="1"/>
  <c r="M35" i="33"/>
  <c r="M36" i="33" s="1"/>
  <c r="C13" i="33"/>
  <c r="E10" i="41" l="1"/>
  <c r="C11" i="48" s="1"/>
  <c r="C11" i="33" l="1"/>
  <c r="D23" i="45"/>
  <c r="D17" i="45"/>
  <c r="D27" i="45" l="1"/>
  <c r="D29" i="45" s="1"/>
  <c r="E29" i="45" s="1"/>
  <c r="I336" i="41" l="1"/>
  <c r="K336" i="41" s="1"/>
  <c r="I337" i="41"/>
  <c r="K337" i="41" s="1"/>
  <c r="I256" i="41"/>
  <c r="K256" i="41" s="1"/>
  <c r="I254" i="41"/>
  <c r="K254" i="41" s="1"/>
  <c r="I349" i="41"/>
  <c r="K349" i="41" s="1"/>
  <c r="I264" i="41"/>
  <c r="K264" i="41" s="1"/>
  <c r="I260" i="41"/>
  <c r="K260" i="41" s="1"/>
  <c r="I276" i="41"/>
  <c r="K276" i="41" s="1"/>
  <c r="I338" i="41"/>
  <c r="K338" i="41" s="1"/>
  <c r="I346" i="41"/>
  <c r="K346" i="41" s="1"/>
  <c r="I13" i="41"/>
  <c r="K13" i="41" s="1"/>
  <c r="I268" i="41"/>
  <c r="K268" i="41" s="1"/>
  <c r="I272" i="41"/>
  <c r="K272" i="41" s="1"/>
  <c r="I266" i="41"/>
  <c r="K266" i="41" s="1"/>
  <c r="I255" i="41"/>
  <c r="K255" i="41" s="1"/>
  <c r="I270" i="41"/>
  <c r="K270" i="41" s="1"/>
  <c r="I275" i="41"/>
  <c r="K275" i="41" s="1"/>
  <c r="I253" i="41"/>
  <c r="K253" i="41" s="1"/>
  <c r="I263" i="41"/>
  <c r="K263" i="41" s="1"/>
  <c r="I273" i="41"/>
  <c r="K273" i="41" s="1"/>
  <c r="I258" i="41"/>
  <c r="K258" i="41" s="1"/>
  <c r="I278" i="41"/>
  <c r="K278" i="41" s="1"/>
  <c r="I279" i="41"/>
  <c r="K279" i="41" s="1"/>
  <c r="I334" i="41"/>
  <c r="K334" i="41" s="1"/>
  <c r="I343" i="41"/>
  <c r="K343" i="41" s="1"/>
  <c r="I267" i="41"/>
  <c r="K267" i="41" s="1"/>
  <c r="I284" i="41"/>
  <c r="K284" i="41" s="1"/>
  <c r="I261" i="41"/>
  <c r="K261" i="41" s="1"/>
  <c r="I252" i="41"/>
  <c r="K252" i="41" s="1"/>
  <c r="I271" i="41"/>
  <c r="K271" i="41" s="1"/>
  <c r="I281" i="41"/>
  <c r="K281" i="41" s="1"/>
  <c r="I265" i="41"/>
  <c r="K265" i="41" s="1"/>
  <c r="I280" i="41"/>
  <c r="K280" i="41" s="1"/>
  <c r="I259" i="41"/>
  <c r="K259" i="41" s="1"/>
  <c r="I274" i="41"/>
  <c r="K274" i="41" s="1"/>
  <c r="I277" i="41"/>
  <c r="K277" i="41" s="1"/>
  <c r="I257" i="41"/>
  <c r="K257" i="41" s="1"/>
  <c r="I347" i="41"/>
  <c r="K347" i="41" s="1"/>
  <c r="I269" i="41"/>
  <c r="K269" i="41" s="1"/>
  <c r="I345" i="41"/>
  <c r="K345" i="41" s="1"/>
  <c r="I262" i="41"/>
  <c r="K262" i="41" s="1"/>
  <c r="I344" i="41"/>
  <c r="K344" i="41" s="1"/>
  <c r="I224" i="41"/>
  <c r="K224" i="41" s="1"/>
  <c r="K204" i="41"/>
  <c r="I56" i="41"/>
  <c r="K56" i="41" s="1"/>
  <c r="I51" i="41"/>
  <c r="K51" i="41" s="1"/>
  <c r="I50" i="41"/>
  <c r="K50" i="41" s="1"/>
  <c r="I57" i="41"/>
  <c r="K57" i="41" s="1"/>
  <c r="I21" i="41"/>
  <c r="K21" i="41" s="1"/>
  <c r="K46" i="41" s="1"/>
  <c r="D15" i="48" s="1"/>
  <c r="I14" i="41"/>
  <c r="K14" i="41" s="1"/>
  <c r="I163" i="41"/>
  <c r="K163" i="41" s="1"/>
  <c r="K171" i="41" s="1"/>
  <c r="I12" i="41"/>
  <c r="K12" i="41" s="1"/>
  <c r="K142" i="41"/>
  <c r="I450" i="41"/>
  <c r="K450" i="41" s="1"/>
  <c r="I449" i="41"/>
  <c r="K449" i="41" s="1"/>
  <c r="I432" i="41"/>
  <c r="K432" i="41" s="1"/>
  <c r="K439" i="41" s="1"/>
  <c r="I230" i="41"/>
  <c r="K230" i="41" s="1"/>
  <c r="I150" i="41"/>
  <c r="K150" i="41" s="1"/>
  <c r="I149" i="41"/>
  <c r="K149" i="41" s="1"/>
  <c r="I144" i="41"/>
  <c r="K144" i="41" s="1"/>
  <c r="K147" i="41" s="1"/>
  <c r="I416" i="41"/>
  <c r="K416" i="41" s="1"/>
  <c r="K430" i="41" s="1"/>
  <c r="I228" i="41"/>
  <c r="K228" i="41" s="1"/>
  <c r="I223" i="41"/>
  <c r="K223" i="41" s="1"/>
  <c r="I231" i="41"/>
  <c r="K231" i="41" s="1"/>
  <c r="I454" i="41"/>
  <c r="K454" i="41" s="1"/>
  <c r="I221" i="41"/>
  <c r="K221" i="41" s="1"/>
  <c r="I17" i="41"/>
  <c r="K17" i="41" s="1"/>
  <c r="I225" i="41"/>
  <c r="K225" i="41" s="1"/>
  <c r="I154" i="41"/>
  <c r="K154" i="41" s="1"/>
  <c r="I152" i="41"/>
  <c r="K152" i="41" s="1"/>
  <c r="I229" i="41"/>
  <c r="K229" i="41" s="1"/>
  <c r="I364" i="41"/>
  <c r="K364" i="41" s="1"/>
  <c r="K380" i="41" s="1"/>
  <c r="I397" i="41"/>
  <c r="K397" i="41" s="1"/>
  <c r="K401" i="41" s="1"/>
  <c r="I354" i="41"/>
  <c r="K354" i="41" s="1"/>
  <c r="K362" i="41" s="1"/>
  <c r="I403" i="41"/>
  <c r="K403" i="41" s="1"/>
  <c r="K407" i="41" s="1"/>
  <c r="I409" i="41"/>
  <c r="K409" i="41" s="1"/>
  <c r="K413" i="41" s="1"/>
  <c r="I234" i="41"/>
  <c r="K234" i="41" s="1"/>
  <c r="I11" i="41"/>
  <c r="K11" i="41" s="1"/>
  <c r="D23" i="33" l="1"/>
  <c r="D23" i="48"/>
  <c r="D43" i="33"/>
  <c r="D43" i="48"/>
  <c r="D21" i="33"/>
  <c r="D21" i="48"/>
  <c r="D41" i="33"/>
  <c r="D41" i="48"/>
  <c r="K19" i="41"/>
  <c r="D13" i="48" s="1"/>
  <c r="K160" i="41"/>
  <c r="K451" i="41"/>
  <c r="K452" i="41" s="1"/>
  <c r="K414" i="41"/>
  <c r="K205" i="41"/>
  <c r="K65" i="41"/>
  <c r="K110" i="41" s="1"/>
  <c r="D17" i="48" s="1"/>
  <c r="K332" i="41"/>
  <c r="K457" i="41"/>
  <c r="D47" i="48" s="1"/>
  <c r="K350" i="41"/>
  <c r="K282" i="41"/>
  <c r="K232" i="41"/>
  <c r="K15" i="41"/>
  <c r="D11" i="48" s="1"/>
  <c r="K235" i="41"/>
  <c r="K226" i="41"/>
  <c r="K41" i="33" l="1"/>
  <c r="K43" i="33"/>
  <c r="I21" i="33"/>
  <c r="J23" i="33"/>
  <c r="L23" i="33" s="1"/>
  <c r="H21" i="33"/>
  <c r="K23" i="33"/>
  <c r="D25" i="33"/>
  <c r="D25" i="48"/>
  <c r="D27" i="33"/>
  <c r="D27" i="48"/>
  <c r="D39" i="33"/>
  <c r="D39" i="48"/>
  <c r="K351" i="41"/>
  <c r="K236" i="41"/>
  <c r="D33" i="48" s="1"/>
  <c r="D47" i="33"/>
  <c r="D11" i="33"/>
  <c r="M43" i="33" l="1"/>
  <c r="M44" i="33" s="1"/>
  <c r="L43" i="33"/>
  <c r="L21" i="33"/>
  <c r="M41" i="33"/>
  <c r="M42" i="33" s="1"/>
  <c r="L41" i="33"/>
  <c r="D37" i="48"/>
  <c r="K460" i="41"/>
  <c r="M21" i="33"/>
  <c r="M22" i="33" s="1"/>
  <c r="M23" i="33"/>
  <c r="M24" i="33" s="1"/>
  <c r="K47" i="33"/>
  <c r="J25" i="33"/>
  <c r="I39" i="33"/>
  <c r="I25" i="33"/>
  <c r="K25" i="33"/>
  <c r="D45" i="33"/>
  <c r="D45" i="48"/>
  <c r="D51" i="48" s="1"/>
  <c r="E25" i="48" s="1"/>
  <c r="G27" i="33"/>
  <c r="H27" i="33"/>
  <c r="J27" i="33"/>
  <c r="I27" i="33"/>
  <c r="J39" i="33"/>
  <c r="K39" i="33"/>
  <c r="G39" i="33"/>
  <c r="H39" i="33"/>
  <c r="D33" i="33"/>
  <c r="D17" i="33"/>
  <c r="L39" i="33" l="1"/>
  <c r="M47" i="33"/>
  <c r="M48" i="33" s="1"/>
  <c r="L47" i="33"/>
  <c r="L27" i="33"/>
  <c r="L25" i="33"/>
  <c r="M25" i="33"/>
  <c r="M26" i="33" s="1"/>
  <c r="I45" i="33"/>
  <c r="L45" i="33" s="1"/>
  <c r="J45" i="33"/>
  <c r="K45" i="33"/>
  <c r="H33" i="33"/>
  <c r="I33" i="33"/>
  <c r="M39" i="33"/>
  <c r="M40" i="33" s="1"/>
  <c r="M27" i="33"/>
  <c r="M28" i="33" s="1"/>
  <c r="E37" i="48"/>
  <c r="K33" i="33"/>
  <c r="E29" i="48"/>
  <c r="E19" i="48"/>
  <c r="E31" i="48"/>
  <c r="E35" i="48"/>
  <c r="E15" i="48"/>
  <c r="E21" i="48"/>
  <c r="E47" i="48"/>
  <c r="E41" i="48"/>
  <c r="E11" i="48"/>
  <c r="E23" i="48"/>
  <c r="E43" i="48"/>
  <c r="E17" i="48"/>
  <c r="E13" i="48"/>
  <c r="E27" i="48"/>
  <c r="E45" i="48"/>
  <c r="E33" i="48"/>
  <c r="E39" i="48"/>
  <c r="J33" i="33"/>
  <c r="G17" i="33"/>
  <c r="F17" i="33"/>
  <c r="L17" i="33" l="1"/>
  <c r="L33" i="33"/>
  <c r="M45" i="33"/>
  <c r="M46" i="33" s="1"/>
  <c r="M33" i="33"/>
  <c r="M34" i="33" s="1"/>
  <c r="M17" i="33"/>
  <c r="M18" i="33" s="1"/>
  <c r="E51" i="48"/>
  <c r="D37" i="33" l="1"/>
  <c r="I37" i="33" l="1"/>
  <c r="G37" i="33"/>
  <c r="F37" i="33"/>
  <c r="L37" i="33" s="1"/>
  <c r="J37" i="33"/>
  <c r="D13" i="33"/>
  <c r="M37" i="33" l="1"/>
  <c r="M38" i="33" s="1"/>
  <c r="F13" i="33"/>
  <c r="D15" i="33"/>
  <c r="D51" i="33" s="1"/>
  <c r="M13" i="33" l="1"/>
  <c r="M14" i="33" s="1"/>
  <c r="L13" i="33"/>
  <c r="F15" i="33"/>
  <c r="M15" i="33" l="1"/>
  <c r="M16" i="33" s="1"/>
  <c r="L15" i="33"/>
  <c r="E31" i="33"/>
  <c r="E35" i="33"/>
  <c r="E29" i="33"/>
  <c r="E33" i="33"/>
  <c r="E23" i="33"/>
  <c r="E25" i="33"/>
  <c r="E27" i="33"/>
  <c r="E43" i="33"/>
  <c r="E45" i="33"/>
  <c r="E39" i="33"/>
  <c r="E21" i="33"/>
  <c r="E17" i="33"/>
  <c r="E19" i="33"/>
  <c r="E47" i="33"/>
  <c r="E11" i="33" l="1"/>
  <c r="E15" i="33"/>
  <c r="E37" i="33"/>
  <c r="E41" i="33"/>
  <c r="E13" i="33"/>
  <c r="E51" i="33" l="1"/>
  <c r="I11" i="33"/>
  <c r="H11" i="33"/>
  <c r="H49" i="33" s="1"/>
  <c r="H50" i="33" s="1"/>
  <c r="G11" i="33"/>
  <c r="G49" i="33" s="1"/>
  <c r="G50" i="33" s="1"/>
  <c r="K11" i="33"/>
  <c r="J11" i="33"/>
  <c r="F11" i="33"/>
  <c r="F49" i="33" l="1"/>
  <c r="L11" i="33"/>
  <c r="L49" i="33" s="1"/>
  <c r="L50" i="33" s="1"/>
  <c r="J49" i="33"/>
  <c r="J50" i="33" s="1"/>
  <c r="K49" i="33"/>
  <c r="K50" i="33" s="1"/>
  <c r="I49" i="33"/>
  <c r="I50" i="33" s="1"/>
  <c r="M11" i="33"/>
  <c r="M12" i="33" s="1"/>
  <c r="F50" i="33"/>
  <c r="F51" i="33"/>
  <c r="G51" i="33" s="1"/>
  <c r="H51" i="33" s="1"/>
  <c r="I51" i="33" l="1"/>
  <c r="J51" i="33" s="1"/>
  <c r="K51" i="33"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<sst xmlns="http://schemas.openxmlformats.org/spreadsheetml/2006/main" count="50859" uniqueCount="14136">
  <si>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</si>
  <si>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</si>
  <si>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</si>
  <si>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</si>
  <si>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</si>
  <si>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</si>
  <si>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</si>
  <si>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</si>
  <si>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</si>
  <si>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</si>
  <si>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</si>
  <si>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</si>
  <si>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</si>
  <si>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</si>
  <si>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</si>
  <si>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</si>
  <si>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</si>
  <si>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</si>
  <si>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</si>
  <si>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</si>
  <si>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</si>
  <si>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</si>
  <si>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DESCRIÇÃO</t>
  </si>
  <si>
    <t>H</t>
  </si>
  <si>
    <t>AZULEJISTA OU LADRILHISTA COM ENCARGOS COMPLEMENTARES</t>
  </si>
  <si>
    <t>SERVENTE COM ENCARGOS COMPLEMENTARES</t>
  </si>
  <si>
    <t>3.1</t>
  </si>
  <si>
    <t>7.1</t>
  </si>
  <si>
    <t>7.2</t>
  </si>
  <si>
    <t>7.3</t>
  </si>
  <si>
    <t>8.1</t>
  </si>
  <si>
    <t>8.2</t>
  </si>
  <si>
    <t>8.3</t>
  </si>
  <si>
    <t>4.1</t>
  </si>
  <si>
    <t>6.1</t>
  </si>
  <si>
    <t>9.1</t>
  </si>
  <si>
    <t>9.2</t>
  </si>
  <si>
    <t>9.3</t>
  </si>
  <si>
    <t>M3</t>
  </si>
  <si>
    <t>APLICAÇÃO MANUAL DE PINTURA COM TINTA LÁTEX ACRÍLICA EM PAREDES, DUAS DEMÃOS. AF_06/2014</t>
  </si>
  <si>
    <t/>
  </si>
  <si>
    <t>UN</t>
  </si>
  <si>
    <t>CRONOGRAMA FÍSICO-FINANCEIRO</t>
  </si>
  <si>
    <t>3.5</t>
  </si>
  <si>
    <t>3.7</t>
  </si>
  <si>
    <t>APLICAÇÃO DE FUNDO SELADOR ACRÍLICO EM PAREDES, UMA DEMÃO. AF_06/2014</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</si>
  <si>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</si>
  <si>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</si>
  <si>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</si>
  <si>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</si>
  <si>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</si>
  <si>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</si>
  <si>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</si>
  <si>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</si>
  <si>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</si>
  <si>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</si>
  <si>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</si>
  <si>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</si>
  <si>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</si>
  <si>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</si>
  <si>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</si>
  <si>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</si>
  <si>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</si>
  <si>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</si>
  <si>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</si>
  <si>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</si>
  <si>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</si>
  <si>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</si>
  <si>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</si>
  <si>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</si>
  <si>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</si>
  <si>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</si>
  <si>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</si>
  <si>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</si>
  <si>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</si>
  <si>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</si>
  <si>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</si>
  <si>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</si>
  <si>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</si>
  <si>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</si>
  <si>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</si>
  <si>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</si>
  <si>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</si>
  <si>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</si>
  <si>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</si>
  <si>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</si>
  <si>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</si>
  <si>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</si>
  <si>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</si>
  <si>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</si>
  <si>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</si>
  <si>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</si>
  <si>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</si>
  <si>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</si>
  <si>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</si>
  <si>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</si>
  <si>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</si>
  <si>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</si>
  <si>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APLICACAO DE TINTA A BASE DE EPOXI SOBRE PISO</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</si>
  <si>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</si>
  <si>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</si>
  <si>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</si>
  <si>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</si>
  <si>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</si>
  <si>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</si>
  <si>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</si>
  <si>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</si>
  <si>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ML</t>
  </si>
  <si>
    <t>CAIACAO EM MEIO FIO</t>
  </si>
  <si>
    <t>PINTURA ACRILICA PARA SINALIZAÇÃO HORIZONTAL EM PISO CIMENTADO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</si>
  <si>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</si>
  <si>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</si>
  <si>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</si>
  <si>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</si>
  <si>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</si>
  <si>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</si>
  <si>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</si>
  <si>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</si>
  <si>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</si>
  <si>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</si>
  <si>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</si>
  <si>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</si>
  <si>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</si>
  <si>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</si>
  <si>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</si>
  <si>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</si>
  <si>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</si>
  <si>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</si>
  <si>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</si>
  <si>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</si>
  <si>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</si>
  <si>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</si>
  <si>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</si>
  <si>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</si>
  <si>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</si>
  <si>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</si>
  <si>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</si>
  <si>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</si>
  <si>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</si>
  <si>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</si>
  <si>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</si>
  <si>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</si>
  <si>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</si>
  <si>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</si>
  <si>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</si>
  <si>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</si>
  <si>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</si>
  <si>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</si>
  <si>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</si>
  <si>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</si>
  <si>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</si>
  <si>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</si>
  <si>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</si>
  <si>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</si>
  <si>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</si>
  <si>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</si>
  <si>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</si>
  <si>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</si>
  <si>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</si>
  <si>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</si>
  <si>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</si>
  <si>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</si>
  <si>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</si>
  <si>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</si>
  <si>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</si>
  <si>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</si>
  <si>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</si>
  <si>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</si>
  <si>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</si>
  <si>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</si>
  <si>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</si>
  <si>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</si>
  <si>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</si>
  <si>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</si>
  <si>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</si>
  <si>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</si>
  <si>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</si>
  <si>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</si>
  <si>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</si>
  <si>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</si>
  <si>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</si>
  <si>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</si>
  <si>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</si>
  <si>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</si>
  <si>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</si>
  <si>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</si>
  <si>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</si>
  <si>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</si>
  <si>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</si>
  <si>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</si>
  <si>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</si>
  <si>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</si>
  <si>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</si>
  <si>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</si>
  <si>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</si>
  <si>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</si>
  <si>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</si>
  <si>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</si>
  <si>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</si>
  <si>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</si>
  <si>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</si>
  <si>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</si>
  <si>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</si>
  <si>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</si>
  <si>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</si>
  <si>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</si>
  <si>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</si>
  <si>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</si>
  <si>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</si>
  <si>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</si>
  <si>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</si>
  <si>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</si>
  <si>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</si>
  <si>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</si>
  <si>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</si>
  <si>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</si>
  <si>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</si>
  <si>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</si>
  <si>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</si>
  <si>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</si>
  <si>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</si>
  <si>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</si>
  <si>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</si>
  <si>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</si>
  <si>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</si>
  <si>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</si>
  <si>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</si>
  <si>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</si>
  <si>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</si>
  <si>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</si>
  <si>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</si>
  <si>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</si>
  <si>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</si>
  <si>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</si>
  <si>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</si>
  <si>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</si>
  <si>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</si>
  <si>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</si>
  <si>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</si>
  <si>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</si>
  <si>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</si>
  <si>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</si>
  <si>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</si>
  <si>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</si>
  <si>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</si>
  <si>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</si>
  <si>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</si>
  <si>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</si>
  <si>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</si>
  <si>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</si>
  <si>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</si>
  <si>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</si>
  <si>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</si>
  <si>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</si>
  <si>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</si>
  <si>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</si>
  <si>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</si>
  <si>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</si>
  <si>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</si>
  <si>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</si>
  <si>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</si>
  <si>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</si>
  <si>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</si>
  <si>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</si>
  <si>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</si>
  <si>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</si>
  <si>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</si>
  <si>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</si>
  <si>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</si>
  <si>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</si>
  <si>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</si>
  <si>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</si>
  <si>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</si>
  <si>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</si>
  <si>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</si>
  <si>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</si>
  <si>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</si>
  <si>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</si>
  <si>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</si>
  <si>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</si>
  <si>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</si>
  <si>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</si>
  <si>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</si>
  <si>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</si>
  <si>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</si>
  <si>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</si>
  <si>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</si>
  <si>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</si>
  <si>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</si>
  <si>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</si>
  <si>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</si>
  <si>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</si>
  <si>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</si>
  <si>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</si>
  <si>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</si>
  <si>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</si>
  <si>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</si>
  <si>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</si>
  <si>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</si>
  <si>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</si>
  <si>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</si>
  <si>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</si>
  <si>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</si>
  <si>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</si>
  <si>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</si>
  <si>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</si>
  <si>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</si>
  <si>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</si>
  <si>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</si>
  <si>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</si>
  <si>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</si>
  <si>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</si>
  <si>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</si>
  <si>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</si>
  <si>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</si>
  <si>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</si>
  <si>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</si>
  <si>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</si>
  <si>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</si>
  <si>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</si>
  <si>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</si>
  <si>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</si>
  <si>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</si>
  <si>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</si>
  <si>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</si>
  <si>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</si>
  <si>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</si>
  <si>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</si>
  <si>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</si>
  <si>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</si>
  <si>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</si>
  <si>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</si>
  <si>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</si>
  <si>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</si>
  <si>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</si>
  <si>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</si>
  <si>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</si>
  <si>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</si>
  <si>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</si>
  <si>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</si>
  <si>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</si>
  <si>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</si>
  <si>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</si>
  <si>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</si>
  <si>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</si>
  <si>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</si>
  <si>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</si>
  <si>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</si>
  <si>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</si>
  <si>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</si>
  <si>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</si>
  <si>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</si>
  <si>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</si>
  <si>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</si>
  <si>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</si>
  <si>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</si>
  <si>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</si>
  <si>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</si>
  <si>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</si>
  <si>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</si>
  <si>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</si>
  <si>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</si>
  <si>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</si>
  <si>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</si>
  <si>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</si>
  <si>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</si>
  <si>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</si>
  <si>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</si>
  <si>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</si>
  <si>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</si>
  <si>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</si>
  <si>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</si>
  <si>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</si>
  <si>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</si>
  <si>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</si>
  <si>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</si>
  <si>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</si>
  <si>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</si>
  <si>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</si>
  <si>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</si>
  <si>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</si>
  <si>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</si>
  <si>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</si>
  <si>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</si>
  <si>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</si>
  <si>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</si>
  <si>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</si>
  <si>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</si>
  <si>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</si>
  <si>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</si>
  <si>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</si>
  <si>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</si>
  <si>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</si>
  <si>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</si>
  <si>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</si>
  <si>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</si>
  <si>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</si>
  <si>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</si>
  <si>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</si>
  <si>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</si>
  <si>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</si>
  <si>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</si>
  <si>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</si>
  <si>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</si>
  <si>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</si>
  <si>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</si>
  <si>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</si>
  <si>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</si>
  <si>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</si>
  <si>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</si>
  <si>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</si>
  <si>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</si>
  <si>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</si>
  <si>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</si>
  <si>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</si>
  <si>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</si>
  <si>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</si>
  <si>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</si>
  <si>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</si>
  <si>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</si>
  <si>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</si>
  <si>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</si>
  <si>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</si>
  <si>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</si>
  <si>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</si>
  <si>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</si>
  <si>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</si>
  <si>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</si>
  <si>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</si>
  <si>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</si>
  <si>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</si>
  <si>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</si>
  <si>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</si>
  <si>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</si>
  <si>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</si>
  <si>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</si>
  <si>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</si>
  <si>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</si>
  <si>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</si>
  <si>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</si>
  <si>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</si>
  <si>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</si>
  <si>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</si>
  <si>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</si>
  <si>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</si>
  <si>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</si>
  <si>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</si>
  <si>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</si>
  <si>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</si>
  <si>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</si>
  <si>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</si>
  <si>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</si>
  <si>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</si>
  <si>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</si>
  <si>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</si>
  <si>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</si>
  <si>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</si>
  <si>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</si>
  <si>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</si>
  <si>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</si>
  <si>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</si>
  <si>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</si>
  <si>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</si>
  <si>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</si>
  <si>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</si>
  <si>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</si>
  <si>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</si>
  <si>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</si>
  <si>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</si>
  <si>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</si>
  <si>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</si>
  <si>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</si>
  <si>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</si>
  <si>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</si>
  <si>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</si>
  <si>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</si>
  <si>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</si>
  <si>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</si>
  <si>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</si>
  <si>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</si>
  <si>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</si>
  <si>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</si>
  <si>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</si>
  <si>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</si>
  <si>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</si>
  <si>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</si>
  <si>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</si>
  <si>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</si>
  <si>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</si>
  <si>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</si>
  <si>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</si>
  <si>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</si>
  <si>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</si>
  <si>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</si>
  <si>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</si>
  <si>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</si>
  <si>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</si>
  <si>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</si>
  <si>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</si>
  <si>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</si>
  <si>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</si>
  <si>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</si>
  <si>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</si>
  <si>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</si>
  <si>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</si>
  <si>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</si>
  <si>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</si>
  <si>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</si>
  <si>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</si>
  <si>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</si>
  <si>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</si>
  <si>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</si>
  <si>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</si>
  <si>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</si>
  <si>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</si>
  <si>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</si>
  <si>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</si>
  <si>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</si>
  <si>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</si>
  <si>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</si>
  <si>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</si>
  <si>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</si>
  <si>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</si>
  <si>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</si>
  <si>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</si>
  <si>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</si>
  <si>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</si>
  <si>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</si>
  <si>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</si>
  <si>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</si>
  <si>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</si>
  <si>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</si>
  <si>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</si>
  <si>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</si>
  <si>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</si>
  <si>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</si>
  <si>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</si>
  <si>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</si>
  <si>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</si>
  <si>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</si>
  <si>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</si>
  <si>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</si>
  <si>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</si>
  <si>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</si>
  <si>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</si>
  <si>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</si>
  <si>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</si>
  <si>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</si>
  <si>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</si>
  <si>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</si>
  <si>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</si>
  <si>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</si>
  <si>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</si>
  <si>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</si>
  <si>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</si>
  <si>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</si>
  <si>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</si>
  <si>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</si>
  <si>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</si>
  <si>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</si>
  <si>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</si>
  <si>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</si>
  <si>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</si>
  <si>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</si>
  <si>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</si>
  <si>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</si>
  <si>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</si>
  <si>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</si>
  <si>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</si>
  <si>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</si>
  <si>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</si>
  <si>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</si>
  <si>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</si>
  <si>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</si>
  <si>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</si>
  <si>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</si>
  <si>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</si>
  <si>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</si>
  <si>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</si>
  <si>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</si>
  <si>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</si>
  <si>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</si>
  <si>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</si>
  <si>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</si>
  <si>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</si>
  <si>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</si>
  <si>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</si>
  <si>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</si>
  <si>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</si>
  <si>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</si>
  <si>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</si>
  <si>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EXECUCAO DE DRENO COM MANTA GEOTEXTIL 200 G/M2</t>
  </si>
  <si>
    <t>EXECUCAO DE DRENO FRANCES COM BRITA NUM 2</t>
  </si>
  <si>
    <t>PINTURA ACRILICA EM PISO CIMENTADO DUAS DEMAOS</t>
  </si>
  <si>
    <t>PINTURA ACRILICA EM PISO CIMENTADO, TRES DEMAOS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</si>
  <si>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</si>
  <si>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</si>
  <si>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</si>
  <si>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</si>
  <si>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</si>
  <si>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</si>
  <si>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</si>
  <si>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</si>
  <si>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</si>
  <si>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</si>
  <si>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</si>
  <si>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</si>
  <si>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</si>
  <si>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</si>
  <si>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</si>
  <si>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</si>
  <si>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</si>
  <si>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</si>
  <si>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</si>
  <si>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</si>
  <si>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</si>
  <si>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</si>
  <si>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</si>
  <si>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</si>
  <si>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</si>
  <si>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</si>
  <si>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</si>
  <si>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</si>
  <si>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</si>
  <si>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</si>
  <si>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</si>
  <si>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</si>
  <si>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</si>
  <si>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</si>
  <si>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</si>
  <si>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</si>
  <si>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</si>
  <si>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</si>
  <si>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</si>
  <si>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</si>
  <si>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</si>
  <si>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</si>
  <si>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</si>
  <si>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</si>
  <si>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</si>
  <si>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</si>
  <si>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11.0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</si>
  <si>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</si>
  <si>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</si>
  <si>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</si>
  <si>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</si>
  <si>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</si>
  <si>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</si>
  <si>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</si>
  <si>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</si>
  <si>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</si>
  <si>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</si>
  <si>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</si>
  <si>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</si>
  <si>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</si>
  <si>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</si>
  <si>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</si>
  <si>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</si>
  <si>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</si>
  <si>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</si>
  <si>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</si>
  <si>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</si>
  <si>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</si>
  <si>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</si>
  <si>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</si>
  <si>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</si>
  <si>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</si>
  <si>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</si>
  <si>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</si>
  <si>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</si>
  <si>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</si>
  <si>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</si>
  <si>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</si>
  <si>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</si>
  <si>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</si>
  <si>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</si>
  <si>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</si>
  <si>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</si>
  <si>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quant (uni)</t>
  </si>
  <si>
    <t>larg (m)</t>
  </si>
  <si>
    <t>comp (m)</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</si>
  <si>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</si>
  <si>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</si>
  <si>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</si>
  <si>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</si>
  <si>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</si>
  <si>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período de execução (meses)</t>
  </si>
  <si>
    <t>quant/obra</t>
  </si>
  <si>
    <t xml:space="preserve">quant ou repetições </t>
  </si>
  <si>
    <t xml:space="preserve">volume total da carga (m3) </t>
  </si>
  <si>
    <t>DMT 5-10 (km)</t>
  </si>
  <si>
    <t>coef de inclinação</t>
  </si>
  <si>
    <t>esp (m)</t>
  </si>
  <si>
    <t>INSTALAÇÕES DE CANTEIRO E SERVIÇOS PRELIMINARES</t>
  </si>
  <si>
    <t>CÓDIGO/SINAPI</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</si>
  <si>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</si>
  <si>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</si>
  <si>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</si>
  <si>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</si>
  <si>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</si>
  <si>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</si>
  <si>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</si>
  <si>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</si>
  <si>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</si>
  <si>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</si>
  <si>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</si>
  <si>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</si>
  <si>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</si>
  <si>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QT.DE.PROJ OU VARI.</t>
  </si>
  <si>
    <t>QUANT</t>
  </si>
  <si>
    <t>larg(m) ou área (m2)</t>
  </si>
  <si>
    <t>comp(m) ou uni</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</si>
  <si>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</si>
  <si>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</si>
  <si>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</si>
  <si>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</si>
  <si>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</si>
  <si>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</si>
  <si>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</si>
  <si>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</si>
  <si>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</si>
  <si>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</si>
  <si>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</si>
  <si>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</si>
  <si>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</si>
  <si>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</si>
  <si>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</si>
  <si>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</si>
  <si>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</si>
  <si>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</si>
  <si>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</si>
  <si>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</si>
  <si>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</si>
  <si>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</si>
  <si>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</si>
  <si>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</si>
  <si>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</si>
  <si>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</si>
  <si>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</si>
  <si>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</si>
  <si>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</si>
  <si>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</si>
  <si>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</si>
  <si>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</si>
  <si>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</si>
  <si>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</si>
  <si>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</si>
  <si>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</si>
  <si>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</si>
  <si>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</si>
  <si>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</si>
  <si>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</si>
  <si>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</si>
  <si>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</si>
  <si>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</si>
  <si>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</si>
  <si>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</si>
  <si>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</si>
  <si>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</si>
  <si>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</si>
  <si>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</si>
  <si>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</si>
  <si>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</si>
  <si>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</si>
  <si>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</si>
  <si>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</si>
  <si>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</si>
  <si>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</si>
  <si>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</si>
  <si>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</si>
  <si>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</si>
  <si>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</si>
  <si>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</si>
  <si>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</si>
  <si>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</si>
  <si>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</si>
  <si>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</si>
  <si>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</si>
  <si>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</si>
  <si>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</si>
  <si>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</si>
  <si>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</si>
  <si>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</si>
  <si>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</si>
  <si>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</si>
  <si>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</si>
  <si>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</si>
  <si>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</si>
  <si>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</si>
  <si>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</si>
  <si>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</si>
  <si>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</si>
  <si>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</si>
  <si>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</si>
  <si>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</si>
  <si>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</si>
  <si>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</si>
  <si>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</si>
  <si>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</si>
  <si>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</si>
  <si>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</si>
  <si>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</si>
  <si>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</si>
  <si>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</si>
  <si>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</si>
  <si>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</si>
  <si>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</si>
  <si>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</si>
  <si>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</si>
  <si>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</si>
  <si>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</si>
  <si>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</si>
  <si>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</si>
  <si>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</si>
  <si>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</si>
  <si>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</si>
  <si>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</si>
  <si>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</si>
  <si>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</si>
  <si>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</si>
  <si>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</si>
  <si>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</si>
  <si>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</si>
  <si>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</si>
  <si>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</si>
  <si>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</si>
  <si>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</si>
  <si>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</si>
  <si>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</si>
  <si>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</si>
  <si>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</si>
  <si>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</si>
  <si>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</si>
  <si>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</si>
  <si>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</si>
  <si>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</si>
  <si>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</si>
  <si>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</si>
  <si>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</si>
  <si>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</si>
  <si>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</si>
  <si>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</si>
  <si>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</si>
  <si>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</si>
  <si>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</si>
  <si>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</si>
  <si>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</si>
  <si>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</si>
  <si>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</si>
  <si>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</si>
  <si>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</si>
  <si>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</si>
  <si>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</si>
  <si>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</si>
  <si>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</si>
  <si>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</si>
  <si>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</si>
  <si>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</si>
  <si>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</si>
  <si>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</si>
  <si>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</si>
  <si>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</si>
  <si>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</si>
  <si>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</si>
  <si>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</si>
  <si>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</si>
  <si>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</si>
  <si>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SINALIZACAO HORIZONTAL COM TINTA RETRORREFLETIVA A BASE DE RESINA ACRILICA COM MICROESFERAS DE VIDRO</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</si>
  <si>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</si>
  <si>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</si>
  <si>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</si>
  <si>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</si>
  <si>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</si>
  <si>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</si>
  <si>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</si>
  <si>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</si>
  <si>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PINTURA COM TINTA A BASE DE BORRACHA CLORADA , DE FAIXAS DE DEMARCACAO, EM QUADRA POLIESPORTIVA, 5 CM DE LARGURA.</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</si>
  <si>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</si>
  <si>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</si>
  <si>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</si>
  <si>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</si>
  <si>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</si>
  <si>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</si>
  <si>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</si>
  <si>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</si>
  <si>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</si>
  <si>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</si>
  <si>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</si>
  <si>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</si>
  <si>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</si>
  <si>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</si>
  <si>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</si>
  <si>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</si>
  <si>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</si>
  <si>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</si>
  <si>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</si>
  <si>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</si>
  <si>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</si>
  <si>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</si>
  <si>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</si>
  <si>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</si>
  <si>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</si>
  <si>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</si>
  <si>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</si>
  <si>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</si>
  <si>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</si>
  <si>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</si>
  <si>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</si>
  <si>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</si>
  <si>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</si>
  <si>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</si>
  <si>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</si>
  <si>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</si>
  <si>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</si>
  <si>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</si>
  <si>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</si>
  <si>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</si>
  <si>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</si>
  <si>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</si>
  <si>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</si>
  <si>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</si>
  <si>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</si>
  <si>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</si>
  <si>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</si>
  <si>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</si>
  <si>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</si>
  <si>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</si>
  <si>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</si>
  <si>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</si>
  <si>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</si>
  <si>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</si>
  <si>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</si>
  <si>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</si>
  <si>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</si>
  <si>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</si>
  <si>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</si>
  <si>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</si>
  <si>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</si>
  <si>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</si>
  <si>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</si>
  <si>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</si>
  <si>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</si>
  <si>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</si>
  <si>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</si>
  <si>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</si>
  <si>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</si>
  <si>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</si>
  <si>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</si>
  <si>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</si>
  <si>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</si>
  <si>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</si>
  <si>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</si>
  <si>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</si>
  <si>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</si>
  <si>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</si>
  <si>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</si>
  <si>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</si>
  <si>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</si>
  <si>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</si>
  <si>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</si>
  <si>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</si>
  <si>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</si>
  <si>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</si>
  <si>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</si>
  <si>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</si>
  <si>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</si>
  <si>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</si>
  <si>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</si>
  <si>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</si>
  <si>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</si>
  <si>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</si>
  <si>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</si>
  <si>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</si>
  <si>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</si>
  <si>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</si>
  <si>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</si>
  <si>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</si>
  <si>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</si>
  <si>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</si>
  <si>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</si>
  <si>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</si>
  <si>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</si>
  <si>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</si>
  <si>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</si>
  <si>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</si>
  <si>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</si>
  <si>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</si>
  <si>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</si>
  <si>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</si>
  <si>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</si>
  <si>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</si>
  <si>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</si>
  <si>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</si>
  <si>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</si>
  <si>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</si>
  <si>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</si>
  <si>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</si>
  <si>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</si>
  <si>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</si>
  <si>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</si>
  <si>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</si>
  <si>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</si>
  <si>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</si>
  <si>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</si>
  <si>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</si>
  <si>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</si>
  <si>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</si>
  <si>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</si>
  <si>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</si>
  <si>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</si>
  <si>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</si>
  <si>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</si>
  <si>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</si>
  <si>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</si>
  <si>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</si>
  <si>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</si>
  <si>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</si>
  <si>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</si>
  <si>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</si>
  <si>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</si>
  <si>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</si>
  <si>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</si>
  <si>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</si>
  <si>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</si>
  <si>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</si>
  <si>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</si>
  <si>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</si>
  <si>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</si>
  <si>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</si>
  <si>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</si>
  <si>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</si>
  <si>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</si>
  <si>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</si>
  <si>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</si>
  <si>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</si>
  <si>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</si>
  <si>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</si>
  <si>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</si>
  <si>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</si>
  <si>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</si>
  <si>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</si>
  <si>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</si>
  <si>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</si>
  <si>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</si>
  <si>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</si>
  <si>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</si>
  <si>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</si>
  <si>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</si>
  <si>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</si>
  <si>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</si>
  <si>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</si>
  <si>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</si>
  <si>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</si>
  <si>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</si>
  <si>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</si>
  <si>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</si>
  <si>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</si>
  <si>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</si>
  <si>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</si>
  <si>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</si>
  <si>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</si>
  <si>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</si>
  <si>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</si>
  <si>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</si>
  <si>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</si>
  <si>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</si>
  <si>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</si>
  <si>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</si>
  <si>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</si>
  <si>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</si>
  <si>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</si>
  <si>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</si>
  <si>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</si>
  <si>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</si>
  <si>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</si>
  <si>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</si>
  <si>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</si>
  <si>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</si>
  <si>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</si>
  <si>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</si>
  <si>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</si>
  <si>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</si>
  <si>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</si>
  <si>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</si>
  <si>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</si>
  <si>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</si>
  <si>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</si>
  <si>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</si>
  <si>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</si>
  <si>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</si>
  <si>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</si>
  <si>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</si>
  <si>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</si>
  <si>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</si>
  <si>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</si>
  <si>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</si>
  <si>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</si>
  <si>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</si>
  <si>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</si>
  <si>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</si>
  <si>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</si>
  <si>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</si>
  <si>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</si>
  <si>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</si>
  <si>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</si>
  <si>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</si>
  <si>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</si>
  <si>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</si>
  <si>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</si>
  <si>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</si>
  <si>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</si>
  <si>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</si>
  <si>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</si>
  <si>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</si>
  <si>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</si>
  <si>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</si>
  <si>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</si>
  <si>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</si>
  <si>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</si>
  <si>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</si>
  <si>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</si>
  <si>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</si>
  <si>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</si>
  <si>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</si>
  <si>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</si>
  <si>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</si>
  <si>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</si>
  <si>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</si>
  <si>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</si>
  <si>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</si>
  <si>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</si>
  <si>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</si>
  <si>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</si>
  <si>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</si>
  <si>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</si>
  <si>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</si>
  <si>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</si>
  <si>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</si>
  <si>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</si>
  <si>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</si>
  <si>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</si>
  <si>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</si>
  <si>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</si>
  <si>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</si>
  <si>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</si>
  <si>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</si>
  <si>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</si>
  <si>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</si>
  <si>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</si>
  <si>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</si>
  <si>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</si>
  <si>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</si>
  <si>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</si>
  <si>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</si>
  <si>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</si>
  <si>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</si>
  <si>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</si>
  <si>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</si>
  <si>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</si>
  <si>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</si>
  <si>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</si>
  <si>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</si>
  <si>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</si>
  <si>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</si>
  <si>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</si>
  <si>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</si>
  <si>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</si>
  <si>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</si>
  <si>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</si>
  <si>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</si>
  <si>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</si>
  <si>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</si>
  <si>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</si>
  <si>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</si>
  <si>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</si>
  <si>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</si>
  <si>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</si>
  <si>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</si>
  <si>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</si>
  <si>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</si>
  <si>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</si>
  <si>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</si>
  <si>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</si>
  <si>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</si>
  <si>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</si>
  <si>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</si>
  <si>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</si>
  <si>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</si>
  <si>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</si>
  <si>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</si>
  <si>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</si>
  <si>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</si>
  <si>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</si>
  <si>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</si>
  <si>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</si>
  <si>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</si>
  <si>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</si>
  <si>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</si>
  <si>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</si>
  <si>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</si>
  <si>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</si>
  <si>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</si>
  <si>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</si>
  <si>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</si>
  <si>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</si>
  <si>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</si>
  <si>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</si>
  <si>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</si>
  <si>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</si>
  <si>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</si>
  <si>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</si>
  <si>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</si>
  <si>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</si>
  <si>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</si>
  <si>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</si>
  <si>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</si>
  <si>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</si>
  <si>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</si>
  <si>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</si>
  <si>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</si>
  <si>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</si>
  <si>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</si>
  <si>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</si>
  <si>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</si>
  <si>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</si>
  <si>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</si>
  <si>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</si>
  <si>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</si>
  <si>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</si>
  <si>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</si>
  <si>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</si>
  <si>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</si>
  <si>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</si>
  <si>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</si>
  <si>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</si>
  <si>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</si>
  <si>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</si>
  <si>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</si>
  <si>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</si>
  <si>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</si>
  <si>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</si>
  <si>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</si>
  <si>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</si>
  <si>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</si>
  <si>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</si>
  <si>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</si>
  <si>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</si>
  <si>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</si>
  <si>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</si>
  <si>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</si>
  <si>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</si>
  <si>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</si>
  <si>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</si>
  <si>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</si>
  <si>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</si>
  <si>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</si>
  <si>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</si>
  <si>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</si>
  <si>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</si>
  <si>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</si>
  <si>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</si>
  <si>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</si>
  <si>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</si>
  <si>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</si>
  <si>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</si>
  <si>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</si>
  <si>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</si>
  <si>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</si>
  <si>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</si>
  <si>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</si>
  <si>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</si>
  <si>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</si>
  <si>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</si>
  <si>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</si>
  <si>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</si>
  <si>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</si>
  <si>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</si>
  <si>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</si>
  <si>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</si>
  <si>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</si>
  <si>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</si>
  <si>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</si>
  <si>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</si>
  <si>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</si>
  <si>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</si>
  <si>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</si>
  <si>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</si>
  <si>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</si>
  <si>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</si>
  <si>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</si>
  <si>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</si>
  <si>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</si>
  <si>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</si>
  <si>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</si>
  <si>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</si>
  <si>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</si>
  <si>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</si>
  <si>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</si>
  <si>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</si>
  <si>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</si>
  <si>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</si>
  <si>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</si>
  <si>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</si>
  <si>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</si>
  <si>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</si>
  <si>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</si>
  <si>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</si>
  <si>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</si>
  <si>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</si>
  <si>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</si>
  <si>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</si>
  <si>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</si>
  <si>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</si>
  <si>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</si>
  <si>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</si>
  <si>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</si>
  <si>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</si>
  <si>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</si>
  <si>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</si>
  <si>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</si>
  <si>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</si>
  <si>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</si>
  <si>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</si>
  <si>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</si>
  <si>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</si>
  <si>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</si>
  <si>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</si>
  <si>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</si>
  <si>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</si>
  <si>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</si>
  <si>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</si>
  <si>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</si>
  <si>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</si>
  <si>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</si>
  <si>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</si>
  <si>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</si>
  <si>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</si>
  <si>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</si>
  <si>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</si>
  <si>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</si>
  <si>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</si>
  <si>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</si>
  <si>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</si>
  <si>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</si>
  <si>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</si>
  <si>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</si>
  <si>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</si>
  <si>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</si>
  <si>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</si>
  <si>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</si>
  <si>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</si>
  <si>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</si>
  <si>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</si>
  <si>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</si>
  <si>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</si>
  <si>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</si>
  <si>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</si>
  <si>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</si>
  <si>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</si>
  <si>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</si>
  <si>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</si>
  <si>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</si>
  <si>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</si>
  <si>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</si>
  <si>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</si>
  <si>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</si>
  <si>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</si>
  <si>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</si>
  <si>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</si>
  <si>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</si>
  <si>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</si>
  <si>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</si>
  <si>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</si>
  <si>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</si>
  <si>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</si>
  <si>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</si>
  <si>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</si>
  <si>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</si>
  <si>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</si>
  <si>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</si>
  <si>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</si>
  <si>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</si>
  <si>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</si>
  <si>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</si>
  <si>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</si>
  <si>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</si>
  <si>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</si>
  <si>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</si>
  <si>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</si>
  <si>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</si>
  <si>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</si>
  <si>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</si>
  <si>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</si>
  <si>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</si>
  <si>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</si>
  <si>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</si>
  <si>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</si>
  <si>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</si>
  <si>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</si>
  <si>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</si>
  <si>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</si>
  <si>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</si>
  <si>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</si>
  <si>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</si>
  <si>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</si>
  <si>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</si>
  <si>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</si>
  <si>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</si>
  <si>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</si>
  <si>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</si>
  <si>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</si>
  <si>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</si>
  <si>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</si>
  <si>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</si>
  <si>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</si>
  <si>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</si>
  <si>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</si>
  <si>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</si>
  <si>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</si>
  <si>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</si>
  <si>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</si>
  <si>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</si>
  <si>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</si>
  <si>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</si>
  <si>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</si>
  <si>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</si>
  <si>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</si>
  <si>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</si>
  <si>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</si>
  <si>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</si>
  <si>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</si>
  <si>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</si>
  <si>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</si>
  <si>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</si>
  <si>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</si>
  <si>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</si>
  <si>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</si>
  <si>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</si>
  <si>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</si>
  <si>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</si>
  <si>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</si>
  <si>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</si>
  <si>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</si>
  <si>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</si>
  <si>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</si>
  <si>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</si>
  <si>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</si>
  <si>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</si>
  <si>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</si>
  <si>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</si>
  <si>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</si>
  <si>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</si>
  <si>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</si>
  <si>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</si>
  <si>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</si>
  <si>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</si>
  <si>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</si>
  <si>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</si>
  <si>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</si>
  <si>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</si>
  <si>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</si>
  <si>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</si>
  <si>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</si>
  <si>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</si>
  <si>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</si>
  <si>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</si>
  <si>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</si>
  <si>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</si>
  <si>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</si>
  <si>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</si>
  <si>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</si>
  <si>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</si>
  <si>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</si>
  <si>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</si>
  <si>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</si>
  <si>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</si>
  <si>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</si>
  <si>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</si>
  <si>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</si>
  <si>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</si>
  <si>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</si>
  <si>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</si>
  <si>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</si>
  <si>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</si>
  <si>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</si>
  <si>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</si>
  <si>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</si>
  <si>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</si>
  <si>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</si>
  <si>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</si>
  <si>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</si>
  <si>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</si>
  <si>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</si>
  <si>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</si>
  <si>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</si>
  <si>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</si>
  <si>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</si>
  <si>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</si>
  <si>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</si>
  <si>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</si>
  <si>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</si>
  <si>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</si>
  <si>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</si>
  <si>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</si>
  <si>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</si>
  <si>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</si>
  <si>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</si>
  <si>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</si>
  <si>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</si>
  <si>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</si>
  <si>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</si>
  <si>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</si>
  <si>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</si>
  <si>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</si>
  <si>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</si>
  <si>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</si>
  <si>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</si>
  <si>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</si>
  <si>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</si>
  <si>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</si>
  <si>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</si>
  <si>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</si>
  <si>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</si>
  <si>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</si>
  <si>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</si>
  <si>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</si>
  <si>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</si>
  <si>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</si>
  <si>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</si>
  <si>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</si>
  <si>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</si>
  <si>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</si>
  <si>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</si>
  <si>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</si>
  <si>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</si>
  <si>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</si>
  <si>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</si>
  <si>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</si>
  <si>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</si>
  <si>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</si>
  <si>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</si>
  <si>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</si>
  <si>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</si>
  <si>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</si>
  <si>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</si>
  <si>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</si>
  <si>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</si>
  <si>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</si>
  <si>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</si>
  <si>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</si>
  <si>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</si>
  <si>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</si>
  <si>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</si>
  <si>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</si>
  <si>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</si>
  <si>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</si>
  <si>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</si>
  <si>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</si>
  <si>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</si>
  <si>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</si>
  <si>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</si>
  <si>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</si>
  <si>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</si>
  <si>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</si>
  <si>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</si>
  <si>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</si>
  <si>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</si>
  <si>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</si>
  <si>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</si>
  <si>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</si>
  <si>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</si>
  <si>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</si>
  <si>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</si>
  <si>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</si>
  <si>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</si>
  <si>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</si>
  <si>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</si>
  <si>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</si>
  <si>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</si>
  <si>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</si>
  <si>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</si>
  <si>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</si>
  <si>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</si>
  <si>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</si>
  <si>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</si>
  <si>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</si>
  <si>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</si>
  <si>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</si>
  <si>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</si>
  <si>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</si>
  <si>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</si>
  <si>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</si>
  <si>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</si>
  <si>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</si>
  <si>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</si>
  <si>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</si>
  <si>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</si>
  <si>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</si>
  <si>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</si>
  <si>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</si>
  <si>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</si>
  <si>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</si>
  <si>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</si>
  <si>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</si>
  <si>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</si>
  <si>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</si>
  <si>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</si>
  <si>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</si>
  <si>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</si>
  <si>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</si>
  <si>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</si>
  <si>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</si>
  <si>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</si>
  <si>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</si>
  <si>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</si>
  <si>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</si>
  <si>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</si>
  <si>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</si>
  <si>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</si>
  <si>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</si>
  <si>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</si>
  <si>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</si>
  <si>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</si>
  <si>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</si>
  <si>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</si>
  <si>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</si>
  <si>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</si>
  <si>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</si>
  <si>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</si>
  <si>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</si>
  <si>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</si>
  <si>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</si>
  <si>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</si>
  <si>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</si>
  <si>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</si>
  <si>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</si>
  <si>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</si>
  <si>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</si>
  <si>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</si>
  <si>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</si>
  <si>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</si>
  <si>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</si>
  <si>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</si>
  <si>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</si>
  <si>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</si>
  <si>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</si>
  <si>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</si>
  <si>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</si>
  <si>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</si>
  <si>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</si>
  <si>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</si>
  <si>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</si>
  <si>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</si>
  <si>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</si>
  <si>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</si>
  <si>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</si>
  <si>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</si>
  <si>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</si>
  <si>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</si>
  <si>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</si>
  <si>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</si>
  <si>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</si>
  <si>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</si>
  <si>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</si>
  <si>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</si>
  <si>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</si>
  <si>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</si>
  <si>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</si>
  <si>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</si>
  <si>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</si>
  <si>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</si>
  <si>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</si>
  <si>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</si>
  <si>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</si>
  <si>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</si>
  <si>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</si>
  <si>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</si>
  <si>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</si>
  <si>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</si>
  <si>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</si>
  <si>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</si>
  <si>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</si>
  <si>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</si>
  <si>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</si>
  <si>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</si>
  <si>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</si>
  <si>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</si>
  <si>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</si>
  <si>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</si>
  <si>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</si>
  <si>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</si>
  <si>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</si>
  <si>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</si>
  <si>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</si>
  <si>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</si>
  <si>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</si>
  <si>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</si>
  <si>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</si>
  <si>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</si>
  <si>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</si>
  <si>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</si>
  <si>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</si>
  <si>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</si>
  <si>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</si>
  <si>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</si>
  <si>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</si>
  <si>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</si>
  <si>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</si>
  <si>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</si>
  <si>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</si>
  <si>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</si>
  <si>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</si>
  <si>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</si>
  <si>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</si>
  <si>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</si>
  <si>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</si>
  <si>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</si>
  <si>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</si>
  <si>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</si>
  <si>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</si>
  <si>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</si>
  <si>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</si>
  <si>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</si>
  <si>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</si>
  <si>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</si>
  <si>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</si>
  <si>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</si>
  <si>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</si>
  <si>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</si>
  <si>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</si>
  <si>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</si>
  <si>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</si>
  <si>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</si>
  <si>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</si>
  <si>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</si>
  <si>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</si>
  <si>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</si>
  <si>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</si>
  <si>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</si>
  <si>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</si>
  <si>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</si>
  <si>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</si>
  <si>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</si>
  <si>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</si>
  <si>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</si>
  <si>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</si>
  <si>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</si>
  <si>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</si>
  <si>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</si>
  <si>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</si>
  <si>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</si>
  <si>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</si>
  <si>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</si>
  <si>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</si>
  <si>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</si>
  <si>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</si>
  <si>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</si>
  <si>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</si>
  <si>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</si>
  <si>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</si>
  <si>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</si>
  <si>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</si>
  <si>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</si>
  <si>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</si>
  <si>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</si>
  <si>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</si>
  <si>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</si>
  <si>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</si>
  <si>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</si>
  <si>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</si>
  <si>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</si>
  <si>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</si>
  <si>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</si>
  <si>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</si>
  <si>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</si>
  <si>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</si>
  <si>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</si>
  <si>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</si>
  <si>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</si>
  <si>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</si>
  <si>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</si>
  <si>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</si>
  <si>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</si>
  <si>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</si>
  <si>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</si>
  <si>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</si>
  <si>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</si>
  <si>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</si>
  <si>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</si>
  <si>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</si>
  <si>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</si>
  <si>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</si>
  <si>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</si>
  <si>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</si>
  <si>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</si>
  <si>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</si>
  <si>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</si>
  <si>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</si>
  <si>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</si>
  <si>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</si>
  <si>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</si>
  <si>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</si>
  <si>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</si>
  <si>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</si>
  <si>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</si>
  <si>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</si>
  <si>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</si>
  <si>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</si>
  <si>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</si>
  <si>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</si>
  <si>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</si>
  <si>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</si>
  <si>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</si>
  <si>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</si>
  <si>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</si>
  <si>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</si>
  <si>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</si>
  <si>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</si>
  <si>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</si>
  <si>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</si>
  <si>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</si>
  <si>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</si>
  <si>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</si>
  <si>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</si>
  <si>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</si>
  <si>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</si>
  <si>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</si>
  <si>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</si>
  <si>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</si>
  <si>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</si>
  <si>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</si>
  <si>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</si>
  <si>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</si>
  <si>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</si>
  <si>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</si>
  <si>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</si>
  <si>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</si>
  <si>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</si>
  <si>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</si>
  <si>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</si>
  <si>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</si>
  <si>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</si>
  <si>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</si>
  <si>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</si>
  <si>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</si>
  <si>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</si>
  <si>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</si>
  <si>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</si>
  <si>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</si>
  <si>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</si>
  <si>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</si>
  <si>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</si>
  <si>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</si>
  <si>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</si>
  <si>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</si>
  <si>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</si>
  <si>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</si>
  <si>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</si>
  <si>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</si>
  <si>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</si>
  <si>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</si>
  <si>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</si>
  <si>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</si>
  <si>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</si>
  <si>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</si>
  <si>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</si>
  <si>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</si>
  <si>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</si>
  <si>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</si>
  <si>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</si>
  <si>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</si>
  <si>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</si>
  <si>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</si>
  <si>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</si>
  <si>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</si>
  <si>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</si>
  <si>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</si>
  <si>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</si>
  <si>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</si>
  <si>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</si>
  <si>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</si>
  <si>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</si>
  <si>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</si>
  <si>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</si>
  <si>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</si>
  <si>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</si>
  <si>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</si>
  <si>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</si>
  <si>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</si>
  <si>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</si>
  <si>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</si>
  <si>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</si>
  <si>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</si>
  <si>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</si>
  <si>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</si>
  <si>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</si>
  <si>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</si>
  <si>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</si>
  <si>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</si>
  <si>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</si>
  <si>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</si>
  <si>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</si>
  <si>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</si>
  <si>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</si>
  <si>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</si>
  <si>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</si>
  <si>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</si>
  <si>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</si>
  <si>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</si>
  <si>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</si>
  <si>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</si>
  <si>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</si>
  <si>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</si>
  <si>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</si>
  <si>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</si>
  <si>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</si>
  <si>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</si>
  <si>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</si>
  <si>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</si>
  <si>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</si>
  <si>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</si>
  <si>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</si>
  <si>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</si>
  <si>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</si>
  <si>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</si>
  <si>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</si>
  <si>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</si>
  <si>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</si>
  <si>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</si>
  <si>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</si>
  <si>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</si>
  <si>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</si>
  <si>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</si>
  <si>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</si>
  <si>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</si>
  <si>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</si>
  <si>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</si>
  <si>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</si>
  <si>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</si>
  <si>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</si>
  <si>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</si>
  <si>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</si>
  <si>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</si>
  <si>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</si>
  <si>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</si>
  <si>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</si>
  <si>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</si>
  <si>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</si>
  <si>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</si>
  <si>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</si>
  <si>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</si>
  <si>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</si>
  <si>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</si>
  <si>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</si>
  <si>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</si>
  <si>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</si>
  <si>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</si>
  <si>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</si>
  <si>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</si>
  <si>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</si>
  <si>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</si>
  <si>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</si>
  <si>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</si>
  <si>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</si>
  <si>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</si>
  <si>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</si>
  <si>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</si>
  <si>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</si>
  <si>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</si>
  <si>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</si>
  <si>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</si>
  <si>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</si>
  <si>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</si>
  <si>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</si>
  <si>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</si>
  <si>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</si>
  <si>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</si>
  <si>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</si>
  <si>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</si>
  <si>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</si>
  <si>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</si>
  <si>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</si>
  <si>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</si>
  <si>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</si>
  <si>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</si>
  <si>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</si>
  <si>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</si>
  <si>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</si>
  <si>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</si>
  <si>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</si>
  <si>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</si>
  <si>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</si>
  <si>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</si>
  <si>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</si>
  <si>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</si>
  <si>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</si>
  <si>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</si>
  <si>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</si>
  <si>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</si>
  <si>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</si>
  <si>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</si>
  <si>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</si>
  <si>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</si>
  <si>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</si>
  <si>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</si>
  <si>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</si>
  <si>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</si>
  <si>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</si>
  <si>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</si>
  <si>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</si>
  <si>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</si>
  <si>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</si>
  <si>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</si>
  <si>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</si>
  <si>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</si>
  <si>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</si>
  <si>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</si>
  <si>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</si>
  <si>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</si>
  <si>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</si>
  <si>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</si>
  <si>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</si>
  <si>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</si>
  <si>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</si>
  <si>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</si>
  <si>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</si>
  <si>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</si>
  <si>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</si>
  <si>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</si>
  <si>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</si>
  <si>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</si>
  <si>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</si>
  <si>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</si>
  <si>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</si>
  <si>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</si>
  <si>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</si>
  <si>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</si>
  <si>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</si>
  <si>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</si>
  <si>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</si>
  <si>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</si>
  <si>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</si>
  <si>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</si>
  <si>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</si>
  <si>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</si>
  <si>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</si>
  <si>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</si>
  <si>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</si>
  <si>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</si>
  <si>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</si>
  <si>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</si>
  <si>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</si>
  <si>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</si>
  <si>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</si>
  <si>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</si>
  <si>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</si>
  <si>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</si>
  <si>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</si>
  <si>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</si>
  <si>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</si>
  <si>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</si>
  <si>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</si>
  <si>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</si>
  <si>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</si>
  <si>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</si>
  <si>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</si>
  <si>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</si>
  <si>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</si>
  <si>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</si>
  <si>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</si>
  <si>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</si>
  <si>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</si>
  <si>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</si>
  <si>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</si>
  <si>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</si>
  <si>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</si>
  <si>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</si>
  <si>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</si>
  <si>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</si>
  <si>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</si>
  <si>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</si>
  <si>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</si>
  <si>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</si>
  <si>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</si>
  <si>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</si>
  <si>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</si>
  <si>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</si>
  <si>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</si>
  <si>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</si>
  <si>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</si>
  <si>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</si>
  <si>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</si>
  <si>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</si>
  <si>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</si>
  <si>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</si>
  <si>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</si>
  <si>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</si>
  <si>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</si>
  <si>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</si>
  <si>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</si>
  <si>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</si>
  <si>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</si>
  <si>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</si>
  <si>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</si>
  <si>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</si>
  <si>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</si>
  <si>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</si>
  <si>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</si>
  <si>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</si>
  <si>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</si>
  <si>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</si>
  <si>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</si>
  <si>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</si>
  <si>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</si>
  <si>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</si>
  <si>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</si>
  <si>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</si>
  <si>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</si>
  <si>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</si>
  <si>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</si>
  <si>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</si>
  <si>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</si>
  <si>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</si>
  <si>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</si>
  <si>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</si>
  <si>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</si>
  <si>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</si>
  <si>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</si>
  <si>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</si>
  <si>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</si>
  <si>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</si>
  <si>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</si>
  <si>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</si>
  <si>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</si>
  <si>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</si>
  <si>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</si>
  <si>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</si>
  <si>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</si>
  <si>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</si>
  <si>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</si>
  <si>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</si>
  <si>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</si>
  <si>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</si>
  <si>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</si>
  <si>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</si>
  <si>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</si>
  <si>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</si>
  <si>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</si>
  <si>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</si>
  <si>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</si>
  <si>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</si>
  <si>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</si>
  <si>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</si>
  <si>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</si>
  <si>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</si>
  <si>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</si>
  <si>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</si>
  <si>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</si>
  <si>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</si>
  <si>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</si>
  <si>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</si>
  <si>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</si>
  <si>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</si>
  <si>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</si>
  <si>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</si>
  <si>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</si>
  <si>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</si>
  <si>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</si>
  <si>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</si>
  <si>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</si>
  <si>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</si>
  <si>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</si>
  <si>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</si>
  <si>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</si>
  <si>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</si>
  <si>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</si>
  <si>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</si>
  <si>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</si>
  <si>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</si>
  <si>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</si>
  <si>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</si>
  <si>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</si>
  <si>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</si>
  <si>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</si>
  <si>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</si>
  <si>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</si>
  <si>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</si>
  <si>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</si>
  <si>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</si>
  <si>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</si>
  <si>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</si>
  <si>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</si>
  <si>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</si>
  <si>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</si>
  <si>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</si>
  <si>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</si>
  <si>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</si>
  <si>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</si>
  <si>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</si>
  <si>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</si>
  <si>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</si>
  <si>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</si>
  <si>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</si>
  <si>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</si>
  <si>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</si>
  <si>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</si>
  <si>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</si>
  <si>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</si>
  <si>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</si>
  <si>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</si>
  <si>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</si>
  <si>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</si>
  <si>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</si>
  <si>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</si>
  <si>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</si>
  <si>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</si>
  <si>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</si>
  <si>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</si>
  <si>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</si>
  <si>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</si>
  <si>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</si>
  <si>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</si>
  <si>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</si>
  <si>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</si>
  <si>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</si>
  <si>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</si>
  <si>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</si>
  <si>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</si>
  <si>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</si>
  <si>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</si>
  <si>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</si>
  <si>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</si>
  <si>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</si>
  <si>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</si>
  <si>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</si>
  <si>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</si>
  <si>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</si>
  <si>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</si>
  <si>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</si>
  <si>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</si>
  <si>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</si>
  <si>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</si>
  <si>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</si>
  <si>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</si>
  <si>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</si>
  <si>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</si>
  <si>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</si>
  <si>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</si>
  <si>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</si>
  <si>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</si>
  <si>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</si>
  <si>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</si>
  <si>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</si>
  <si>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</si>
  <si>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</si>
  <si>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</si>
  <si>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</si>
  <si>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</si>
  <si>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</si>
  <si>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</si>
  <si>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</si>
  <si>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</si>
  <si>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</si>
  <si>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</si>
  <si>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</si>
  <si>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</si>
  <si>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</si>
  <si>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</si>
  <si>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</si>
  <si>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</si>
  <si>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</si>
  <si>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</si>
  <si>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</si>
  <si>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</si>
  <si>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</si>
  <si>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</si>
  <si>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</si>
  <si>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</si>
  <si>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</si>
  <si>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</si>
  <si>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</si>
  <si>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</si>
  <si>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</si>
  <si>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</si>
  <si>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</si>
  <si>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</si>
  <si>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</si>
  <si>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</si>
  <si>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</si>
  <si>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</si>
  <si>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</si>
  <si>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</si>
  <si>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</si>
  <si>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</si>
  <si>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</si>
  <si>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</si>
  <si>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</si>
  <si>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</si>
  <si>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</si>
  <si>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</si>
  <si>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</si>
  <si>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</si>
  <si>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</si>
  <si>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</si>
  <si>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</si>
  <si>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</si>
  <si>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</si>
  <si>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</si>
  <si>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</si>
  <si>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</si>
  <si>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</si>
  <si>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</si>
  <si>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</si>
  <si>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</si>
  <si>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</si>
  <si>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</si>
  <si>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</si>
  <si>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</si>
  <si>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</si>
  <si>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</si>
  <si>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</si>
  <si>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</si>
  <si>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</si>
  <si>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</si>
  <si>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</si>
  <si>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</si>
  <si>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</si>
  <si>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</si>
  <si>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</si>
  <si>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</si>
  <si>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</si>
  <si>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</si>
  <si>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</si>
  <si>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</si>
  <si>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</si>
  <si>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</si>
  <si>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</si>
  <si>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</si>
  <si>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</si>
  <si>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</si>
  <si>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</si>
  <si>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</si>
  <si>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</si>
  <si>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</si>
  <si>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</si>
  <si>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</si>
  <si>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</si>
  <si>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</si>
  <si>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</si>
  <si>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</si>
  <si>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</si>
  <si>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</si>
  <si>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</si>
  <si>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</si>
  <si>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</si>
  <si>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</si>
  <si>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</si>
  <si>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</si>
  <si>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</si>
  <si>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</si>
  <si>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</si>
  <si>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</si>
  <si>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</si>
  <si>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</si>
  <si>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</si>
  <si>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</si>
  <si>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</si>
  <si>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</si>
  <si>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</si>
  <si>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</si>
  <si>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</si>
  <si>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</si>
  <si>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</si>
  <si>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</si>
  <si>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</si>
  <si>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</si>
  <si>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</si>
  <si>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</si>
  <si>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</si>
  <si>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</si>
  <si>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</si>
  <si>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</si>
  <si>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</si>
  <si>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</si>
  <si>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</si>
  <si>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</si>
  <si>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</si>
  <si>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</si>
  <si>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</si>
  <si>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</si>
  <si>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</si>
  <si>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</si>
  <si>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</si>
  <si>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</si>
  <si>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</si>
  <si>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</si>
  <si>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</si>
  <si>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</si>
  <si>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</si>
  <si>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</si>
  <si>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</si>
  <si>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</si>
  <si>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</si>
  <si>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</si>
  <si>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</si>
  <si>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</si>
  <si>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</si>
  <si>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</si>
  <si>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</si>
  <si>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</si>
  <si>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</si>
  <si>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</si>
  <si>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</si>
  <si>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</si>
  <si>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</si>
  <si>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</si>
  <si>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</si>
  <si>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</si>
  <si>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</si>
  <si>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</si>
  <si>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</si>
  <si>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</si>
  <si>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</si>
  <si>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</si>
  <si>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</si>
  <si>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</si>
  <si>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</si>
  <si>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</si>
  <si>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</si>
  <si>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</si>
  <si>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</si>
  <si>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</si>
  <si>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</si>
  <si>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</si>
  <si>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</si>
  <si>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</si>
  <si>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</si>
  <si>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</si>
  <si>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</si>
  <si>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</si>
  <si>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</si>
  <si>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</si>
  <si>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</si>
  <si>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</si>
  <si>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</si>
  <si>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</si>
  <si>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</si>
  <si>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</si>
  <si>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</si>
  <si>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</si>
  <si>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</si>
  <si>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</si>
  <si>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</si>
  <si>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</si>
  <si>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</si>
  <si>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</si>
  <si>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</si>
  <si>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</si>
  <si>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</si>
  <si>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</si>
  <si>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</si>
  <si>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</si>
  <si>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</si>
  <si>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</si>
  <si>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</si>
  <si>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</si>
  <si>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</si>
  <si>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</si>
  <si>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</si>
  <si>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</si>
  <si>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</si>
  <si>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</si>
  <si>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</si>
  <si>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</si>
  <si>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</si>
  <si>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</si>
  <si>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</si>
  <si>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</si>
  <si>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</si>
  <si>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</si>
  <si>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</si>
  <si>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</si>
  <si>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</si>
  <si>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</si>
  <si>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</si>
  <si>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</si>
  <si>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</si>
  <si>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</si>
  <si>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</si>
  <si>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</si>
  <si>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</si>
  <si>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</si>
  <si>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</si>
  <si>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</si>
  <si>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</si>
  <si>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</si>
  <si>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</si>
  <si>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</si>
  <si>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</si>
  <si>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</si>
  <si>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</si>
  <si>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</si>
  <si>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</si>
  <si>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</si>
  <si>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</si>
  <si>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</si>
  <si>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</si>
  <si>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</si>
  <si>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</si>
  <si>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</si>
  <si>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</si>
  <si>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</si>
  <si>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</si>
  <si>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</si>
  <si>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</si>
  <si>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</si>
  <si>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</si>
  <si>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</si>
  <si>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</si>
  <si>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</si>
  <si>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</si>
  <si>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</si>
  <si>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</si>
  <si>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</si>
  <si>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</si>
  <si>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</si>
  <si>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</si>
  <si>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</si>
  <si>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</si>
  <si>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</si>
  <si>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</si>
  <si>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</si>
  <si>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</si>
  <si>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</si>
  <si>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</si>
  <si>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</si>
  <si>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</si>
  <si>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</si>
  <si>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</si>
  <si>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</si>
  <si>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</si>
  <si>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</si>
  <si>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</si>
  <si>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</si>
  <si>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</si>
  <si>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</si>
  <si>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</si>
  <si>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</si>
  <si>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</si>
  <si>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</si>
  <si>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</si>
  <si>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</si>
  <si>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</si>
  <si>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</si>
  <si>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</si>
  <si>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</si>
  <si>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</si>
  <si>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</si>
  <si>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</si>
  <si>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</si>
  <si>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</si>
  <si>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</si>
  <si>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</si>
  <si>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</si>
  <si>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</si>
  <si>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</si>
  <si>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</si>
  <si>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</si>
  <si>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</si>
  <si>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</si>
  <si>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</si>
  <si>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</si>
  <si>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</si>
  <si>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</si>
  <si>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</si>
  <si>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</si>
  <si>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</si>
  <si>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</si>
  <si>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</si>
  <si>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</si>
  <si>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</si>
  <si>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</si>
  <si>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</si>
  <si>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</si>
  <si>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</si>
  <si>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</si>
  <si>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</si>
  <si>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</si>
  <si>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</si>
  <si>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</si>
  <si>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</si>
  <si>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</si>
  <si>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</si>
  <si>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</si>
  <si>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</si>
  <si>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</si>
  <si>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</si>
  <si>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</si>
  <si>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</si>
  <si>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</si>
  <si>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</si>
  <si>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</si>
  <si>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</si>
  <si>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</si>
  <si>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</si>
  <si>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</si>
  <si>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</si>
  <si>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</si>
  <si>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</si>
  <si>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</si>
  <si>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</si>
  <si>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</si>
  <si>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</si>
  <si>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</si>
  <si>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</si>
  <si>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</si>
  <si>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</si>
  <si>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</si>
  <si>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</si>
  <si>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</si>
  <si>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</si>
  <si>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</si>
  <si>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</si>
  <si>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</si>
  <si>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</si>
  <si>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</si>
  <si>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</si>
  <si>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</si>
  <si>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</si>
  <si>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</si>
  <si>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</si>
  <si>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</si>
  <si>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</si>
  <si>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</si>
  <si>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</si>
  <si>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</si>
  <si>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</si>
  <si>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</si>
  <si>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</si>
  <si>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</si>
  <si>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</si>
  <si>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</si>
  <si>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</si>
  <si>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</si>
  <si>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</si>
  <si>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</si>
  <si>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</si>
  <si>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</si>
  <si>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</si>
  <si>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</si>
  <si>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</si>
  <si>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</si>
  <si>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</si>
  <si>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</si>
  <si>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</si>
  <si>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</si>
  <si>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</si>
  <si>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</si>
  <si>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</si>
  <si>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</si>
  <si>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</si>
  <si>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</si>
  <si>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</si>
  <si>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</si>
  <si>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</si>
  <si>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</si>
  <si>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</si>
  <si>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</si>
  <si>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</si>
  <si>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</si>
  <si>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</si>
  <si>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</si>
  <si>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</si>
  <si>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</si>
  <si>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</si>
  <si>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</si>
  <si>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</si>
  <si>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</si>
  <si>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</si>
  <si>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</si>
  <si>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</si>
  <si>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</si>
  <si>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</si>
  <si>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</si>
  <si>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</si>
  <si>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</si>
  <si>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</si>
  <si>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</si>
  <si>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</si>
  <si>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</si>
  <si>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</si>
  <si>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</si>
  <si>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</si>
  <si>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</si>
  <si>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</si>
  <si>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</si>
  <si>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</si>
  <si>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</si>
  <si>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</si>
  <si>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</si>
  <si>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</si>
  <si>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</si>
  <si>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</si>
  <si>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</si>
  <si>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</si>
  <si>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</si>
  <si>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</si>
  <si>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</si>
  <si>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</si>
  <si>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</si>
  <si>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</si>
  <si>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</si>
  <si>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</si>
  <si>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</si>
  <si>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</si>
  <si>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</si>
  <si>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</si>
  <si>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</si>
  <si>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</si>
  <si>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</si>
  <si>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</si>
  <si>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</si>
  <si>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</si>
  <si>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</si>
  <si>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</si>
  <si>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</si>
  <si>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</si>
  <si>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</si>
  <si>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</si>
  <si>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</si>
  <si>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</si>
  <si>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</si>
  <si>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</si>
  <si>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</si>
  <si>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</si>
  <si>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</si>
  <si>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</si>
  <si>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</si>
  <si>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</si>
  <si>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</si>
  <si>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</si>
  <si>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</si>
  <si>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</si>
  <si>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</si>
  <si>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</si>
  <si>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</si>
  <si>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</si>
  <si>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</si>
  <si>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</si>
  <si>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</si>
  <si>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</si>
  <si>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</si>
  <si>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</si>
  <si>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</si>
  <si>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</si>
  <si>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</si>
  <si>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</si>
  <si>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</si>
  <si>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</si>
  <si>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</si>
  <si>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</si>
  <si>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</si>
  <si>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</si>
  <si>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</si>
  <si>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</si>
  <si>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</si>
  <si>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</si>
  <si>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</si>
  <si>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</si>
  <si>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</si>
  <si>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</si>
  <si>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</si>
  <si>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</si>
  <si>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</si>
  <si>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</si>
  <si>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</si>
  <si>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</si>
  <si>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</si>
  <si>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</si>
  <si>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</si>
  <si>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</si>
  <si>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</si>
  <si>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</si>
  <si>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</si>
  <si>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</si>
  <si>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</si>
  <si>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</si>
  <si>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</si>
  <si>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</si>
  <si>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</si>
  <si>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</si>
  <si>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</si>
  <si>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</si>
  <si>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</si>
  <si>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</si>
  <si>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</si>
  <si>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</si>
  <si>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</si>
  <si>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</si>
  <si>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</si>
  <si>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</si>
  <si>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</si>
  <si>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</si>
  <si>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</si>
  <si>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</si>
  <si>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</si>
  <si>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</si>
  <si>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</si>
  <si>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</si>
  <si>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</si>
  <si>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</si>
  <si>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</si>
  <si>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</si>
  <si>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</si>
  <si>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</si>
  <si>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</si>
  <si>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</si>
  <si>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</si>
  <si>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</si>
  <si>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</si>
  <si>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</si>
  <si>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</si>
  <si>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</si>
  <si>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</si>
  <si>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</si>
  <si>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</si>
  <si>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</si>
  <si>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</si>
  <si>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</si>
  <si>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</si>
  <si>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</si>
  <si>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</si>
  <si>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</si>
  <si>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</si>
  <si>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</si>
  <si>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</si>
  <si>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</si>
  <si>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</si>
  <si>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</si>
  <si>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</si>
  <si>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</si>
  <si>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</si>
  <si>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</si>
  <si>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</si>
  <si>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</si>
  <si>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</si>
  <si>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</si>
  <si>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</si>
  <si>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</si>
  <si>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</si>
  <si>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</si>
  <si>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</si>
  <si>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</si>
  <si>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</si>
  <si>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</si>
  <si>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</si>
  <si>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</si>
  <si>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</si>
  <si>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</si>
  <si>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</si>
  <si>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</si>
  <si>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</si>
  <si>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</si>
  <si>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</si>
  <si>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</si>
  <si>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</si>
  <si>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</si>
  <si>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</si>
  <si>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</si>
  <si>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</si>
  <si>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</si>
  <si>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</si>
  <si>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</si>
  <si>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</si>
  <si>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</si>
  <si>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</si>
  <si>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</si>
  <si>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</si>
  <si>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</si>
  <si>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</si>
  <si>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</si>
  <si>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</si>
  <si>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</si>
  <si>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</si>
  <si>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</si>
  <si>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</si>
  <si>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</si>
  <si>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</si>
  <si>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</si>
  <si>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</si>
  <si>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</si>
  <si>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</si>
  <si>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</si>
  <si>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</si>
  <si>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</si>
  <si>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</si>
  <si>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</si>
  <si>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</si>
  <si>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</si>
  <si>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</si>
  <si>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</si>
  <si>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</si>
  <si>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</si>
  <si>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</si>
  <si>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</si>
  <si>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</si>
  <si>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</si>
  <si>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</si>
  <si>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</si>
  <si>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</si>
  <si>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</si>
  <si>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</si>
  <si>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</si>
  <si>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</si>
  <si>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</si>
  <si>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</si>
  <si>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</si>
  <si>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</si>
  <si>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</si>
  <si>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</si>
  <si>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</si>
  <si>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</si>
  <si>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</si>
  <si>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</si>
  <si>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</si>
  <si>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</si>
  <si>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</si>
  <si>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</si>
  <si>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</si>
  <si>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</si>
  <si>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</si>
  <si>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</si>
  <si>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</si>
  <si>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</si>
  <si>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</si>
  <si>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</si>
  <si>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</si>
  <si>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</si>
  <si>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</si>
  <si>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</si>
  <si>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</si>
  <si>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</si>
  <si>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</si>
  <si>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</si>
  <si>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</si>
  <si>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</si>
  <si>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</si>
  <si>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</si>
  <si>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</si>
  <si>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</si>
  <si>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</si>
  <si>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</si>
  <si>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</si>
  <si>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</si>
  <si>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</si>
  <si>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</si>
  <si>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</si>
  <si>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</si>
  <si>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</si>
  <si>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</si>
  <si>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</si>
  <si>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</si>
  <si>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</si>
  <si>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</si>
  <si>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</si>
  <si>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</si>
  <si>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</si>
  <si>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</si>
  <si>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</si>
  <si>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</si>
  <si>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</si>
  <si>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</si>
  <si>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</si>
  <si>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</si>
  <si>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</si>
  <si>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</si>
  <si>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</si>
  <si>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</si>
  <si>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</si>
  <si>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</si>
  <si>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</si>
  <si>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</si>
  <si>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</si>
  <si>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</si>
  <si>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</si>
  <si>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</si>
  <si>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</si>
  <si>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</si>
  <si>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</si>
  <si>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</si>
  <si>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</si>
  <si>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</si>
  <si>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</si>
  <si>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</si>
  <si>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</si>
  <si>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</si>
  <si>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</si>
  <si>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</si>
  <si>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</si>
  <si>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</si>
  <si>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</si>
  <si>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</si>
  <si>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</si>
  <si>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</si>
  <si>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</si>
  <si>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</si>
  <si>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</si>
  <si>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</si>
  <si>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</si>
  <si>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</si>
  <si>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</si>
  <si>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</si>
  <si>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</si>
  <si>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</si>
  <si>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</si>
  <si>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</si>
  <si>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</si>
  <si>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</si>
  <si>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</si>
  <si>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</si>
  <si>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</si>
  <si>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</si>
  <si>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</si>
  <si>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</si>
  <si>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</si>
  <si>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</si>
  <si>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</si>
  <si>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</si>
  <si>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</si>
  <si>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</si>
  <si>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</si>
  <si>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</si>
  <si>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</si>
  <si>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</si>
  <si>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</si>
  <si>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</si>
  <si>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</si>
  <si>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</si>
  <si>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</si>
  <si>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</si>
  <si>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</si>
  <si>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</si>
  <si>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</si>
  <si>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</si>
  <si>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</si>
  <si>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</si>
  <si>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</si>
  <si>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</si>
  <si>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</si>
  <si>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</si>
  <si>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</si>
  <si>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</si>
  <si>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</si>
  <si>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</si>
  <si>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</si>
  <si>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</si>
  <si>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</si>
  <si>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</si>
  <si>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</si>
  <si>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</si>
  <si>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</si>
  <si>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</si>
  <si>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</si>
  <si>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</si>
  <si>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</si>
  <si>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</si>
  <si>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</si>
  <si>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</si>
  <si>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</si>
  <si>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</si>
  <si>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</si>
  <si>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</si>
  <si>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</si>
  <si>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</si>
  <si>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</si>
  <si>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</si>
  <si>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</si>
  <si>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</si>
  <si>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</si>
  <si>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</si>
  <si>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</si>
  <si>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</si>
  <si>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</si>
  <si>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</si>
  <si>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</si>
  <si>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</si>
  <si>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</si>
  <si>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</si>
  <si>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</si>
  <si>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</si>
  <si>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</si>
  <si>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</si>
  <si>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</si>
  <si>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</si>
  <si>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</si>
  <si>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</si>
  <si>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</si>
  <si>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</si>
  <si>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</si>
  <si>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</si>
  <si>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</si>
  <si>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</si>
  <si>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</si>
  <si>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</si>
  <si>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</si>
  <si>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</si>
  <si>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</si>
  <si>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</si>
  <si>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</si>
  <si>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</si>
  <si>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</si>
  <si>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</si>
  <si>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</si>
  <si>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</si>
  <si>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</si>
  <si>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</si>
  <si>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</si>
  <si>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</si>
  <si>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</si>
  <si>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</si>
  <si>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</si>
  <si>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</si>
  <si>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</si>
  <si>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</si>
  <si>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</si>
  <si>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</si>
  <si>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</si>
  <si>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</si>
  <si>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</si>
  <si>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</si>
  <si>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</si>
  <si>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</si>
  <si>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</si>
  <si>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</si>
  <si>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</si>
  <si>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</si>
  <si>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</si>
  <si>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</si>
  <si>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</si>
  <si>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</si>
  <si>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</si>
  <si>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</si>
  <si>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</si>
  <si>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</si>
  <si>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</si>
  <si>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</si>
  <si>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</si>
  <si>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</si>
  <si>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</si>
  <si>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</si>
  <si>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</si>
  <si>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</si>
  <si>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</si>
  <si>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</si>
  <si>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</si>
  <si>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</si>
  <si>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</si>
  <si>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</si>
  <si>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</si>
  <si>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</si>
  <si>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</si>
  <si>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</si>
  <si>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</si>
  <si>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</si>
  <si>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</si>
  <si>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</si>
  <si>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</si>
  <si>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</si>
  <si>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</si>
  <si>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</si>
  <si>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</si>
  <si>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</si>
  <si>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</si>
  <si>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</si>
  <si>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</si>
  <si>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</si>
  <si>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</si>
  <si>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</si>
  <si>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</si>
  <si>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</si>
  <si>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</si>
  <si>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</si>
  <si>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</si>
  <si>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</si>
  <si>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</si>
  <si>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</si>
  <si>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</si>
  <si>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</si>
  <si>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</si>
  <si>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</si>
  <si>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</si>
  <si>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</si>
  <si>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</si>
  <si>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</si>
  <si>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</si>
  <si>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</si>
  <si>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</si>
  <si>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</si>
  <si>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</si>
  <si>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</si>
  <si>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</si>
  <si>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</si>
  <si>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</si>
  <si>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</si>
  <si>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</si>
  <si>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</si>
  <si>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</si>
  <si>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</si>
  <si>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</si>
  <si>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</si>
  <si>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</si>
  <si>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</si>
  <si>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</si>
  <si>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</si>
  <si>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</si>
  <si>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</si>
  <si>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</si>
  <si>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</si>
  <si>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</si>
  <si>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</si>
  <si>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</si>
  <si>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</si>
  <si>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</si>
  <si>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</si>
  <si>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</si>
  <si>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</si>
  <si>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</si>
  <si>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</si>
  <si>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</si>
  <si>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</si>
  <si>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</si>
  <si>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</si>
  <si>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</si>
  <si>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</si>
  <si>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</si>
  <si>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</si>
  <si>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</si>
  <si>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</si>
  <si>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</si>
  <si>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</si>
  <si>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</si>
  <si>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</si>
  <si>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</si>
  <si>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</si>
  <si>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</si>
  <si>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</si>
  <si>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</si>
  <si>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</si>
  <si>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</si>
  <si>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</si>
  <si>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</si>
  <si>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</si>
  <si>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</si>
  <si>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</si>
  <si>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</si>
  <si>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</si>
  <si>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</si>
  <si>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</si>
  <si>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</si>
  <si>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</si>
  <si>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</si>
  <si>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</si>
  <si>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</si>
  <si>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</si>
  <si>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</si>
  <si>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</si>
  <si>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</si>
  <si>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</si>
  <si>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</si>
  <si>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</si>
  <si>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</si>
  <si>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</si>
  <si>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</si>
  <si>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</si>
  <si>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</si>
  <si>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</si>
  <si>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</si>
  <si>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</si>
  <si>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</si>
  <si>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</si>
  <si>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</si>
  <si>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</si>
  <si>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</si>
  <si>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</si>
  <si>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</si>
  <si>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</si>
  <si>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</si>
  <si>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</si>
  <si>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</si>
  <si>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</si>
  <si>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</si>
  <si>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</si>
  <si>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</si>
  <si>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</si>
  <si>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</si>
  <si>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</si>
  <si>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</si>
  <si>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</si>
  <si>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</si>
  <si>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</si>
  <si>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</si>
  <si>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</si>
  <si>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</si>
  <si>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</si>
  <si>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</si>
  <si>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</si>
  <si>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</si>
  <si>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</si>
  <si>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</si>
  <si>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</si>
  <si>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</si>
  <si>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</si>
  <si>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</si>
  <si>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</si>
  <si>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</si>
  <si>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</si>
  <si>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</si>
  <si>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</si>
  <si>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</si>
  <si>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</si>
  <si>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</si>
  <si>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</si>
  <si>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</si>
  <si>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</si>
  <si>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</si>
  <si>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</si>
  <si>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</si>
  <si>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</si>
  <si>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</si>
  <si>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</si>
  <si>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</si>
  <si>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</si>
  <si>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</si>
  <si>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</si>
  <si>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</si>
  <si>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</si>
  <si>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</si>
  <si>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</si>
  <si>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</si>
  <si>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</si>
  <si>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</si>
  <si>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</si>
  <si>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</si>
  <si>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</si>
  <si>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</si>
  <si>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</si>
  <si>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</si>
  <si>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</si>
  <si>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</si>
  <si>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</si>
  <si>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</si>
  <si>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</si>
  <si>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</si>
  <si>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</si>
  <si>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</si>
  <si>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</si>
  <si>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</si>
  <si>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</si>
  <si>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</si>
  <si>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</si>
  <si>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</si>
  <si>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</si>
  <si>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</si>
  <si>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</si>
  <si>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</si>
  <si>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</si>
  <si>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</si>
  <si>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</si>
  <si>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</si>
  <si>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</si>
  <si>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</si>
  <si>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</si>
  <si>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</si>
  <si>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</si>
  <si>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</si>
  <si>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</si>
  <si>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</si>
  <si>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</si>
  <si>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</si>
  <si>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</si>
  <si>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</si>
  <si>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</si>
  <si>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</si>
  <si>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</si>
  <si>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</si>
  <si>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</si>
  <si>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</si>
  <si>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</si>
  <si>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</si>
  <si>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</si>
  <si>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</si>
  <si>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</si>
  <si>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</si>
  <si>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</si>
  <si>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</si>
  <si>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</si>
  <si>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</si>
  <si>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</si>
  <si>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</si>
  <si>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</si>
  <si>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</si>
  <si>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</si>
  <si>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</si>
  <si>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</si>
  <si>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</si>
  <si>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</si>
  <si>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</si>
  <si>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</si>
  <si>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</si>
  <si>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</si>
  <si>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</si>
  <si>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</si>
  <si>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</si>
  <si>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</si>
  <si>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</si>
  <si>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</si>
  <si>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</si>
  <si>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</si>
  <si>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</si>
  <si>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</si>
  <si>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</si>
  <si>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</si>
  <si>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</si>
  <si>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</si>
  <si>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</si>
  <si>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</si>
  <si>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</si>
  <si>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</si>
  <si>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</si>
  <si>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</si>
  <si>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</si>
  <si>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</si>
  <si>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</si>
  <si>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</si>
  <si>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</si>
  <si>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</si>
  <si>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</si>
  <si>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</si>
  <si>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</si>
  <si>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</si>
  <si>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</si>
  <si>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</si>
  <si>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</si>
  <si>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</si>
  <si>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</si>
  <si>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</si>
  <si>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</si>
  <si>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</si>
  <si>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</si>
  <si>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</si>
  <si>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</si>
  <si>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</si>
  <si>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</si>
  <si>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</si>
  <si>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</si>
  <si>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</si>
  <si>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</si>
  <si>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</si>
  <si>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</si>
  <si>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</si>
  <si>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74245/1</t>
  </si>
  <si>
    <t>79500/2</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</si>
  <si>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</si>
  <si>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</si>
  <si>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</si>
  <si>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</si>
  <si>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</si>
  <si>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</si>
  <si>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</si>
  <si>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</si>
  <si>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</si>
  <si>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</si>
  <si>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</si>
  <si>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</si>
  <si>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</si>
  <si>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</si>
  <si>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</si>
  <si>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</si>
  <si>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</si>
  <si>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</si>
  <si>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</si>
  <si>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</si>
  <si>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</si>
  <si>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</si>
  <si>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5.2</t>
  </si>
  <si>
    <t>11.1</t>
  </si>
  <si>
    <t>FORNECIMENTO E INSTALAÇÃO DE CASA DE GÁS MODELO PADRÃO DE 2,00X1,00</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</si>
  <si>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</si>
  <si>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</si>
  <si>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</si>
  <si>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</si>
  <si>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</si>
  <si>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</si>
  <si>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PORCENTAGEM PREVISTA</t>
  </si>
  <si>
    <t>FORNECIMENTO E INSTALAÇÃO DE PLACA DE INAUGURAÇÃO DE 40X60CM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</si>
  <si>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</si>
  <si>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</si>
  <si>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</si>
  <si>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</si>
  <si>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</si>
  <si>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</si>
  <si>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</si>
  <si>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</si>
  <si>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</si>
  <si>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</si>
  <si>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</si>
  <si>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</si>
  <si>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</si>
  <si>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</si>
  <si>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</si>
  <si>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</si>
  <si>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</si>
  <si>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</si>
  <si>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</si>
  <si>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</si>
  <si>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</si>
  <si>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</si>
  <si>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</si>
  <si>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</si>
  <si>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</si>
  <si>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</si>
  <si>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</si>
  <si>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</si>
  <si>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</si>
  <si>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</si>
  <si>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</si>
  <si>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</si>
  <si>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</si>
  <si>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</si>
  <si>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</si>
  <si>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</si>
  <si>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</si>
  <si>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</si>
  <si>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</si>
  <si>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</si>
  <si>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</si>
  <si>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</si>
  <si>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</si>
  <si>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</si>
  <si>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</si>
  <si>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</si>
  <si>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</si>
  <si>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</si>
  <si>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</si>
  <si>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</si>
  <si>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</si>
  <si>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</si>
  <si>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</si>
  <si>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</si>
  <si>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</si>
  <si>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</si>
  <si>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</si>
  <si>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</si>
  <si>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</si>
  <si>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</si>
  <si>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</si>
  <si>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</si>
  <si>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</si>
  <si>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</si>
  <si>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</si>
  <si>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</si>
  <si>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</si>
  <si>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</si>
  <si>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</si>
  <si>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</si>
  <si>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</si>
  <si>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</si>
  <si>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</si>
  <si>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</si>
  <si>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</si>
  <si>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</si>
  <si>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</si>
  <si>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</si>
  <si>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</si>
  <si>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</si>
  <si>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</si>
  <si>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</si>
  <si>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</si>
  <si>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</si>
  <si>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</si>
  <si>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</si>
  <si>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</si>
  <si>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</si>
  <si>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</si>
  <si>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</si>
  <si>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</si>
  <si>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</si>
  <si>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</si>
  <si>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</si>
  <si>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</si>
  <si>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</si>
  <si>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</si>
  <si>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</si>
  <si>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</si>
  <si>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</si>
  <si>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</si>
  <si>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</si>
  <si>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</si>
  <si>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</si>
  <si>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</si>
  <si>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</si>
  <si>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</si>
  <si>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</si>
  <si>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</si>
  <si>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</si>
  <si>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</si>
  <si>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</si>
  <si>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</si>
  <si>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</si>
  <si>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</si>
  <si>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</si>
  <si>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</si>
  <si>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</si>
  <si>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</si>
  <si>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</si>
  <si>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</si>
  <si>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</si>
  <si>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</si>
  <si>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</si>
  <si>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</si>
  <si>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</si>
  <si>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</si>
  <si>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</si>
  <si>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</si>
  <si>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</si>
  <si>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</si>
  <si>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</si>
  <si>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</si>
  <si>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</si>
  <si>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</si>
  <si>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</si>
  <si>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</si>
  <si>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</si>
  <si>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</si>
  <si>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</si>
  <si>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</si>
  <si>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</si>
  <si>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</si>
  <si>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</si>
  <si>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</si>
  <si>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</si>
  <si>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</si>
  <si>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</si>
  <si>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</si>
  <si>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</si>
  <si>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</si>
  <si>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</si>
  <si>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</si>
  <si>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</si>
  <si>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</si>
  <si>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</si>
  <si>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</si>
  <si>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</si>
  <si>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</si>
  <si>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</si>
  <si>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</si>
  <si>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</si>
  <si>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</si>
  <si>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</si>
  <si>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</si>
  <si>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</si>
  <si>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</si>
  <si>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</si>
  <si>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</si>
  <si>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DEMOLIÇÃO DE CONCRETO SIMPLES</t>
  </si>
  <si>
    <t>MONTAGEM E DESMONTAGEM DE FÔRMA DE PILARES CIRCULARES, COM ÁREA MÉDIA DAS SEÇÕES MAIOR QUE 0,28 M², PÉ-DIREITO DUPLO, EM MADEIRA, 2 UTILIZAÇÕES.  AF_06/2017</t>
  </si>
  <si>
    <t>PLANILHA ORÇAMENTÁRIA</t>
  </si>
  <si>
    <t>Obra convencional 3x2 m; Obras menores 2,5x1,25</t>
  </si>
  <si>
    <t>ACIDO MURIATICO, DILUICAO 10% A 12% PARA USO EM LIMPEZA</t>
  </si>
  <si>
    <t>FITA VEDA ROSCA EM ROLOS DE 18 MM X 10 M (L X C)</t>
  </si>
  <si>
    <t>FITA VEDA ROSCA EM ROLOS DE 18 MM X 50 M (L X C)</t>
  </si>
  <si>
    <t>LIXA EM FOLHA PARA PAREDE OU MADEIRA, NUMERO 120 (COR VERMELHA)</t>
  </si>
  <si>
    <t>PORTA DE ABRIR EM ALUMINIO TIPO VENEZIANA, ACABAMENTO ANODIZADO NATURAL, SEM GUARNICAO/ALIZAR/VISTA</t>
  </si>
  <si>
    <t>TE DE REDUCAO DE FERRO GALVANIZADO, COM ROSCA BSP, DE 3/4" X 1/2"</t>
  </si>
  <si>
    <t>FUNDO ANTICORROSIVO PARA METAIS FERROSOS (ZARCAO)</t>
  </si>
  <si>
    <t>RESINA ACRILICA BASE AGUA - COR BRANCA</t>
  </si>
  <si>
    <t>VALVULA DE ESFERA BRUTA EM BRONZE, BITOLA 3/4 " (REF 1552-B)</t>
  </si>
  <si>
    <t>MANOMETRO COM CAIXA EM ACO PINTADO, ESCALA *10* KGF/CM2 (*10* BAR), DIAMETRO NOMINAL DE 100 MM, CONEXAO DE 1/2"</t>
  </si>
  <si>
    <t>PORTA VIDRO TEMPERADO INCOLOR, 2 FOLHAS DE CORRER, E = 10 MM (SEM FERRAGENS E SEM COLOCACAO)</t>
  </si>
  <si>
    <t>TUBO MULTICAMADA PEX, DN 20 MM, PARA INSTALACOES A GAS (AMARELO)</t>
  </si>
  <si>
    <t>FITA ADESIVA ANTICORROSIVA DE PVC FLEXIVEL, COR PRETA, PARA PROTECAO TUBULACAO, 50 MM X 30 M (L X C), E= *0,25* MM</t>
  </si>
  <si>
    <t xml:space="preserve">TOTAL DO ITEM </t>
  </si>
  <si>
    <t>TOTAL DO ITEM</t>
  </si>
  <si>
    <t>PINTURA</t>
  </si>
  <si>
    <t xml:space="preserve">PINTURA DE LOGOMARCA  E NOMENCLATURA </t>
  </si>
  <si>
    <t>PINTURA ANTICORROSIVA DE DUTO METÁLICO. AF_04/2018</t>
  </si>
  <si>
    <t>SINALIZAÇÃO COM FITA FIXADA NA ESTRUTURA. AF_11/2017</t>
  </si>
  <si>
    <t>SINALIZAÇÃO COM FITA FIXADA EM CONE PLÁSTICO, INCLUINDO CONE. AF_11/2017</t>
  </si>
  <si>
    <t>RESUMO</t>
  </si>
  <si>
    <t xml:space="preserve">INSTALAÇÕES HIDROSSANITÁRIAS  </t>
  </si>
  <si>
    <t>M2XMES</t>
  </si>
  <si>
    <t xml:space="preserve">MXMES </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</si>
  <si>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</si>
  <si>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</si>
  <si>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</si>
  <si>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</si>
  <si>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</si>
  <si>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</si>
  <si>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</si>
  <si>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</si>
  <si>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</si>
  <si>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</si>
  <si>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</si>
  <si>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</si>
  <si>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</si>
  <si>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</si>
  <si>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</si>
  <si>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</si>
  <si>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</si>
  <si>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</si>
  <si>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</si>
  <si>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</si>
  <si>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</si>
  <si>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</si>
  <si>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</si>
  <si>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</si>
  <si>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</si>
  <si>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</si>
  <si>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</si>
  <si>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</si>
  <si>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</si>
  <si>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</si>
  <si>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</si>
  <si>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</si>
  <si>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</si>
  <si>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</si>
  <si>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</si>
  <si>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</si>
  <si>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</si>
  <si>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</si>
  <si>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</si>
  <si>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</si>
  <si>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</si>
  <si>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</si>
  <si>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</si>
  <si>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</si>
  <si>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</si>
  <si>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</si>
  <si>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</si>
  <si>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</si>
  <si>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</si>
  <si>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</si>
  <si>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</si>
  <si>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</si>
  <si>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</si>
  <si>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</si>
  <si>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</si>
  <si>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</si>
  <si>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</si>
  <si>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</si>
  <si>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</si>
  <si>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</si>
  <si>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</si>
  <si>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</si>
  <si>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</si>
  <si>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</si>
  <si>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</si>
  <si>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</si>
  <si>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</si>
  <si>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</si>
  <si>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</si>
  <si>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</si>
  <si>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</si>
  <si>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</si>
  <si>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</si>
  <si>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</si>
  <si>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</si>
  <si>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</si>
  <si>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</si>
  <si>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</si>
  <si>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</si>
  <si>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</si>
  <si>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</si>
  <si>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</si>
  <si>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</si>
  <si>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</si>
  <si>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</si>
  <si>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</si>
  <si>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</si>
  <si>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</si>
  <si>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</si>
  <si>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</si>
  <si>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</si>
  <si>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</si>
  <si>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</si>
  <si>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</si>
  <si>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</si>
  <si>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</si>
  <si>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</si>
  <si>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</si>
  <si>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</si>
  <si>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</si>
  <si>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</si>
  <si>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</si>
  <si>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</si>
  <si>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</si>
  <si>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</si>
  <si>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</si>
  <si>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</si>
  <si>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</si>
  <si>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</si>
  <si>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</si>
  <si>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</si>
  <si>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</si>
  <si>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</si>
  <si>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</si>
  <si>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</si>
  <si>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</si>
  <si>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</si>
  <si>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</si>
  <si>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</si>
  <si>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</si>
  <si>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</si>
  <si>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</si>
  <si>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</si>
  <si>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</si>
  <si>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</si>
  <si>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</si>
  <si>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</si>
  <si>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</si>
  <si>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</si>
  <si>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</si>
  <si>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</si>
  <si>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</si>
  <si>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</si>
  <si>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</si>
  <si>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</si>
  <si>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</si>
  <si>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</si>
  <si>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</si>
  <si>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</si>
  <si>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</si>
  <si>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</si>
  <si>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</si>
  <si>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</si>
  <si>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</si>
  <si>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</si>
  <si>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</si>
  <si>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</si>
  <si>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</si>
  <si>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</si>
  <si>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</si>
  <si>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</si>
  <si>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</si>
  <si>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</si>
  <si>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</si>
  <si>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</si>
  <si>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</si>
  <si>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</si>
  <si>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</si>
  <si>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</si>
  <si>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</si>
  <si>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</si>
  <si>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</si>
  <si>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</si>
  <si>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</si>
  <si>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</si>
  <si>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</si>
  <si>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</si>
  <si>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</si>
  <si>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</si>
  <si>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</si>
  <si>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</si>
  <si>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</si>
  <si>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</si>
  <si>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</si>
  <si>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</si>
  <si>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</si>
  <si>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</si>
  <si>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</si>
  <si>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</si>
  <si>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</si>
  <si>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</si>
  <si>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</si>
  <si>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</si>
  <si>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</si>
  <si>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</si>
  <si>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</si>
  <si>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</si>
  <si>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</si>
  <si>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</si>
  <si>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</si>
  <si>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</si>
  <si>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</si>
  <si>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</si>
  <si>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</si>
  <si>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</si>
  <si>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</si>
  <si>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</si>
  <si>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</si>
  <si>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</si>
  <si>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</si>
  <si>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</si>
  <si>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</si>
  <si>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</si>
  <si>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</si>
  <si>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</si>
  <si>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</si>
  <si>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</si>
  <si>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</si>
  <si>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</si>
  <si>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</si>
  <si>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</si>
  <si>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</si>
  <si>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</si>
  <si>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</si>
  <si>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</si>
  <si>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</si>
  <si>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</si>
  <si>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</si>
  <si>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</si>
  <si>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</si>
  <si>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</si>
  <si>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</si>
  <si>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</si>
  <si>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</si>
  <si>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</si>
  <si>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</si>
  <si>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</si>
  <si>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</si>
  <si>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</si>
  <si>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</si>
  <si>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</si>
  <si>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</si>
  <si>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</si>
  <si>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</si>
  <si>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</si>
  <si>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</si>
  <si>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</si>
  <si>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</si>
  <si>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</si>
  <si>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</si>
  <si>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</si>
  <si>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</si>
  <si>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</si>
  <si>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</si>
  <si>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</si>
  <si>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</si>
  <si>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</si>
  <si>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</si>
  <si>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</si>
  <si>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</si>
  <si>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</si>
  <si>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</si>
  <si>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</si>
  <si>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</si>
  <si>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</si>
  <si>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</si>
  <si>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</si>
  <si>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</si>
  <si>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</si>
  <si>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</si>
  <si>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</si>
  <si>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</si>
  <si>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</si>
  <si>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</si>
  <si>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</si>
  <si>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</si>
  <si>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</si>
  <si>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</si>
  <si>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</si>
  <si>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</si>
  <si>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</si>
  <si>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</si>
  <si>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</si>
  <si>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</si>
  <si>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</si>
  <si>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</si>
  <si>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</si>
  <si>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</si>
  <si>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</si>
  <si>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</si>
  <si>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</si>
  <si>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</si>
  <si>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</si>
  <si>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</si>
  <si>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</si>
  <si>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</si>
  <si>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</si>
  <si>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</si>
  <si>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</si>
  <si>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</si>
  <si>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</si>
  <si>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</si>
  <si>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</si>
  <si>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</si>
  <si>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</si>
  <si>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</si>
  <si>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</si>
  <si>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</si>
  <si>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</si>
  <si>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</si>
  <si>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</si>
  <si>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</si>
  <si>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</si>
  <si>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</si>
  <si>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</si>
  <si>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</si>
  <si>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</si>
  <si>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</si>
  <si>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</si>
  <si>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</si>
  <si>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</si>
  <si>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</si>
  <si>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</si>
  <si>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</si>
  <si>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</si>
  <si>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</si>
  <si>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</si>
  <si>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</si>
  <si>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</si>
  <si>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</si>
  <si>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</si>
  <si>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</si>
  <si>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</si>
  <si>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</si>
  <si>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</si>
  <si>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</si>
  <si>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</si>
  <si>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</si>
  <si>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</si>
  <si>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</si>
  <si>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</si>
  <si>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</si>
  <si>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</si>
  <si>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</si>
  <si>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</si>
  <si>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</si>
  <si>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</si>
  <si>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</si>
  <si>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</si>
  <si>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</si>
  <si>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</si>
  <si>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</si>
  <si>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</si>
  <si>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</si>
  <si>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</si>
  <si>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</si>
  <si>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</si>
  <si>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</si>
  <si>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</si>
  <si>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</si>
  <si>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</si>
  <si>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</si>
  <si>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</si>
  <si>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</si>
  <si>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</si>
  <si>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</si>
  <si>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</si>
  <si>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</si>
  <si>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</si>
  <si>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</si>
  <si>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</si>
  <si>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</si>
  <si>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</si>
  <si>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</si>
  <si>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</si>
  <si>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</si>
  <si>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</si>
  <si>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</si>
  <si>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</si>
  <si>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</si>
  <si>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</si>
  <si>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</si>
  <si>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</si>
  <si>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</si>
  <si>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</si>
  <si>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</si>
  <si>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</si>
  <si>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</si>
  <si>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</si>
  <si>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</si>
  <si>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</si>
  <si>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</si>
  <si>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</si>
  <si>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</si>
  <si>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</si>
  <si>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</si>
  <si>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</si>
  <si>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</si>
  <si>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</si>
  <si>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</si>
  <si>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</si>
  <si>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</si>
  <si>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</si>
  <si>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</si>
  <si>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</si>
  <si>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</si>
  <si>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</si>
  <si>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</si>
  <si>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</si>
  <si>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</si>
  <si>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</si>
  <si>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</si>
  <si>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</si>
  <si>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</si>
  <si>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</si>
  <si>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</si>
  <si>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</si>
  <si>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</si>
  <si>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</si>
  <si>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</si>
  <si>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</si>
  <si>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</si>
  <si>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</si>
  <si>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</si>
  <si>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</si>
  <si>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</si>
  <si>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</si>
  <si>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</si>
  <si>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</si>
  <si>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</si>
  <si>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</si>
  <si>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</si>
  <si>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</si>
  <si>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</si>
  <si>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</si>
  <si>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</si>
  <si>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</si>
  <si>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</si>
  <si>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</si>
  <si>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</si>
  <si>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</si>
  <si>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</si>
  <si>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</si>
  <si>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</si>
  <si>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</si>
  <si>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</si>
  <si>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</si>
  <si>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</si>
  <si>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</si>
  <si>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</si>
  <si>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</si>
  <si>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</si>
  <si>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</si>
  <si>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</si>
  <si>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</si>
  <si>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</si>
  <si>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</si>
  <si>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</si>
  <si>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</si>
  <si>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</si>
  <si>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</si>
  <si>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</si>
  <si>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</si>
  <si>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</si>
  <si>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</si>
  <si>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</si>
  <si>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</si>
  <si>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</si>
  <si>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</si>
  <si>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</si>
  <si>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</si>
  <si>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</si>
  <si>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</si>
  <si>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</si>
  <si>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</si>
  <si>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</si>
  <si>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</si>
  <si>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</si>
  <si>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</si>
  <si>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</si>
  <si>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</si>
  <si>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</si>
  <si>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</si>
  <si>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</si>
  <si>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</si>
  <si>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</si>
  <si>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</si>
  <si>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</si>
  <si>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</si>
  <si>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</si>
  <si>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</si>
  <si>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</si>
  <si>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</si>
  <si>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</si>
  <si>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</si>
  <si>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</si>
  <si>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</si>
  <si>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</si>
  <si>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</si>
  <si>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</si>
  <si>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</si>
  <si>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</si>
  <si>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</si>
  <si>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</si>
  <si>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</si>
  <si>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</si>
  <si>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</si>
  <si>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</si>
  <si>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</si>
  <si>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</si>
  <si>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</si>
  <si>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</si>
  <si>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</si>
  <si>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</si>
  <si>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</si>
  <si>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</si>
  <si>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</si>
  <si>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</si>
  <si>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</si>
  <si>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</si>
  <si>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</si>
  <si>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</si>
  <si>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</si>
  <si>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</si>
  <si>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</si>
  <si>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</si>
  <si>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</si>
  <si>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</si>
  <si>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</si>
  <si>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</si>
  <si>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</si>
  <si>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</si>
  <si>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</si>
  <si>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</si>
  <si>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</si>
  <si>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</si>
  <si>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</si>
  <si>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</si>
  <si>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</si>
  <si>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</si>
  <si>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</si>
  <si>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</si>
  <si>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</si>
  <si>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</si>
  <si>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</si>
  <si>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</si>
  <si>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</si>
  <si>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</si>
  <si>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</si>
  <si>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</si>
  <si>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</si>
  <si>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</si>
  <si>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</si>
  <si>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</si>
  <si>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</si>
  <si>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</si>
  <si>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</si>
  <si>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</si>
  <si>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</si>
  <si>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</si>
  <si>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</si>
  <si>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</si>
  <si>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</si>
  <si>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</si>
  <si>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</si>
  <si>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</si>
  <si>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</si>
  <si>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</si>
  <si>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</si>
  <si>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</si>
  <si>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</si>
  <si>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</si>
  <si>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</si>
  <si>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</si>
  <si>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</si>
  <si>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</si>
  <si>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</si>
  <si>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</si>
  <si>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</si>
  <si>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</si>
  <si>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</si>
  <si>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</si>
  <si>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</si>
  <si>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</si>
  <si>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</si>
  <si>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</si>
  <si>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</si>
  <si>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</si>
  <si>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</si>
  <si>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</si>
  <si>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</si>
  <si>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</si>
  <si>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</si>
  <si>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</si>
  <si>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</si>
  <si>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</si>
  <si>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</si>
  <si>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</si>
  <si>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</si>
  <si>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</si>
  <si>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</si>
  <si>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</si>
  <si>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</si>
  <si>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</si>
  <si>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</si>
  <si>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</si>
  <si>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</si>
  <si>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</si>
  <si>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</si>
  <si>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</si>
  <si>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</si>
  <si>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</si>
  <si>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</si>
  <si>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</si>
  <si>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</si>
  <si>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</si>
  <si>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</si>
  <si>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</si>
  <si>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</si>
  <si>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</si>
  <si>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</si>
  <si>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</si>
  <si>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</si>
  <si>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</si>
  <si>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</si>
  <si>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</si>
  <si>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</si>
  <si>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</si>
  <si>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</si>
  <si>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</si>
  <si>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</si>
  <si>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</si>
  <si>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</si>
  <si>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</si>
  <si>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</si>
  <si>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</si>
  <si>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</si>
  <si>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</si>
  <si>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</si>
  <si>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</si>
  <si>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</si>
  <si>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</si>
  <si>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</si>
  <si>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</si>
  <si>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</si>
  <si>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</si>
  <si>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</si>
  <si>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</si>
  <si>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</si>
  <si>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</si>
  <si>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</si>
  <si>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</si>
  <si>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</si>
  <si>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</si>
  <si>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</si>
  <si>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</si>
  <si>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</si>
  <si>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</si>
  <si>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</si>
  <si>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</si>
  <si>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</si>
  <si>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</si>
  <si>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</si>
  <si>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</si>
  <si>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</si>
  <si>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</si>
  <si>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</si>
  <si>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</si>
  <si>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</si>
  <si>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</si>
  <si>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</si>
  <si>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</si>
  <si>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</si>
  <si>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</si>
  <si>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</si>
  <si>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</si>
  <si>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</si>
  <si>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</si>
  <si>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</si>
  <si>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</si>
  <si>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</si>
  <si>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</si>
  <si>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</si>
  <si>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</si>
  <si>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</si>
  <si>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</si>
  <si>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</si>
  <si>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</si>
  <si>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</si>
  <si>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</si>
  <si>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</si>
  <si>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</si>
  <si>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</si>
  <si>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</si>
  <si>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</si>
  <si>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</si>
  <si>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</si>
  <si>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</si>
  <si>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</si>
  <si>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</si>
  <si>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</si>
  <si>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</si>
  <si>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</si>
  <si>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</si>
  <si>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</si>
  <si>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</si>
  <si>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</si>
  <si>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</si>
  <si>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</si>
  <si>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</si>
  <si>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</si>
  <si>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</si>
  <si>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</si>
  <si>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</si>
  <si>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</si>
  <si>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</si>
  <si>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</si>
  <si>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</si>
  <si>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</si>
  <si>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</si>
  <si>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</si>
  <si>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</si>
  <si>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</si>
  <si>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</si>
  <si>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</si>
  <si>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</si>
  <si>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</si>
  <si>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</si>
  <si>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</si>
  <si>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</si>
  <si>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</si>
  <si>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</si>
  <si>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</si>
  <si>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</si>
  <si>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</si>
  <si>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</si>
  <si>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</si>
  <si>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</si>
  <si>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</si>
  <si>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</si>
  <si>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</si>
  <si>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</si>
  <si>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</si>
  <si>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</si>
  <si>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</si>
  <si>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</si>
  <si>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</si>
  <si>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</si>
  <si>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</si>
  <si>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</si>
  <si>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</si>
  <si>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</si>
  <si>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</si>
  <si>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</si>
  <si>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</si>
  <si>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</si>
  <si>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</si>
  <si>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</si>
  <si>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</si>
  <si>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</si>
  <si>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</si>
  <si>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</si>
  <si>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</si>
  <si>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</si>
  <si>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</si>
  <si>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</si>
  <si>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</si>
  <si>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CP-DEM-01</t>
  </si>
  <si>
    <t>REMOÇÃO DA TELHA CERÂMICA</t>
  </si>
  <si>
    <t>COMPOSIÇÕES PARA DEMOLIÇÕES E RETIRADAS</t>
  </si>
  <si>
    <t>PRÓPRIA</t>
  </si>
  <si>
    <t>CP-DEM-02</t>
  </si>
  <si>
    <t>CP-DEM-03</t>
  </si>
  <si>
    <t>volumes de demolições e retiradas (m3)</t>
  </si>
  <si>
    <t>empolamenteo p/demolições</t>
  </si>
  <si>
    <t>Geralmente considera-se o dobro da quantidade demolida - devido após a demolição o material praticamente dobra seu volume por aumentar os vazios</t>
  </si>
  <si>
    <t>soma de todos os volumes gereados pelas retiradas e demolições</t>
  </si>
  <si>
    <t xml:space="preserve">Exatamente o volume total da caga x a distancia de transporte </t>
  </si>
  <si>
    <t>ESQUADRIAS</t>
  </si>
  <si>
    <t>CP-ESQ-01</t>
  </si>
  <si>
    <t>PORTA DE FERRO, DE ABRIR, TIPO CHAPA CORRUGADA, COM GUARNICOES (0,90 X 2,10)M</t>
  </si>
  <si>
    <t>CP-ESQ-02</t>
  </si>
  <si>
    <t>CP-ESQ-03</t>
  </si>
  <si>
    <t>quantidade</t>
  </si>
  <si>
    <t>MURO</t>
  </si>
  <si>
    <t>CP-PIN-02</t>
  </si>
  <si>
    <t>CP-PIN-01</t>
  </si>
  <si>
    <t>PINTURA INTERNA E EXTERNA</t>
  </si>
  <si>
    <t>ESCOLA- INTERNO E SALAS</t>
  </si>
  <si>
    <t>CP-PIN-03</t>
  </si>
  <si>
    <t>calçada externa</t>
  </si>
  <si>
    <t>CALÇADA INTERNA E EXTERNA</t>
  </si>
  <si>
    <t>janela guilhotina para cozinha</t>
  </si>
  <si>
    <t>CP-PIS-01</t>
  </si>
  <si>
    <t>CP-SD-01</t>
  </si>
  <si>
    <t>CP-SD-02</t>
  </si>
  <si>
    <t>drenagem do ar no corredor ao lado as salas 11 e 12</t>
  </si>
  <si>
    <t>CASA DE GÁS</t>
  </si>
  <si>
    <t>CP-GAS-01</t>
  </si>
  <si>
    <t>RADIER</t>
  </si>
  <si>
    <t>FECHAMENTO</t>
  </si>
  <si>
    <t>LAJE</t>
  </si>
  <si>
    <t>CP-GAS-02</t>
  </si>
  <si>
    <t>CP-GAS-03</t>
  </si>
  <si>
    <t>CP-GAS-04</t>
  </si>
  <si>
    <t>CP-GAS-05</t>
  </si>
  <si>
    <t>CP-GAS-06</t>
  </si>
  <si>
    <t>CP-GAS-07</t>
  </si>
  <si>
    <t>CP-CBI-01</t>
  </si>
  <si>
    <t>CP-CBI-02</t>
  </si>
  <si>
    <t>LIMPEZA DE OBRA</t>
  </si>
  <si>
    <t>limpeza geral da obra</t>
  </si>
  <si>
    <t>CP-LP-01</t>
  </si>
  <si>
    <t>CONJUNTO DE MASTRO PARA TRÊS BANDEIRAS E PEDESTAL</t>
  </si>
  <si>
    <t>QUADROS</t>
  </si>
  <si>
    <t>CP-QUA-01</t>
  </si>
  <si>
    <t>PINTURA DE QUADRO NEGRO ESCOLAR</t>
  </si>
  <si>
    <t>CP-QUA-02</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</si>
  <si>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</si>
  <si>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</si>
  <si>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</si>
  <si>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</si>
  <si>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</si>
  <si>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</si>
  <si>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1.2</t>
  </si>
  <si>
    <t>1.3</t>
  </si>
  <si>
    <t>área de cobertura nova</t>
  </si>
  <si>
    <t>COMBATE A INCÊNDIO</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</si>
  <si>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</si>
  <si>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</si>
  <si>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</si>
  <si>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</si>
  <si>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</si>
  <si>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</si>
  <si>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</si>
  <si>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</si>
  <si>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</si>
  <si>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</si>
  <si>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</si>
  <si>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</si>
  <si>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</si>
  <si>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</si>
  <si>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</si>
  <si>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</si>
  <si>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</si>
  <si>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</si>
  <si>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</si>
  <si>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</si>
  <si>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</si>
  <si>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</si>
  <si>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</si>
  <si>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</si>
  <si>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</si>
  <si>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</si>
  <si>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</si>
  <si>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</si>
  <si>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</si>
  <si>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</si>
  <si>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</si>
  <si>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</si>
  <si>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</si>
  <si>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</si>
  <si>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</si>
  <si>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</si>
  <si>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</si>
  <si>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</si>
  <si>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</si>
  <si>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</si>
  <si>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</si>
  <si>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</si>
  <si>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</si>
  <si>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</si>
  <si>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</si>
  <si>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</si>
  <si>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</si>
  <si>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</si>
  <si>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</si>
  <si>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</si>
  <si>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</si>
  <si>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</si>
  <si>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</si>
  <si>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</si>
  <si>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</si>
  <si>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</si>
  <si>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</si>
  <si>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</si>
  <si>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</si>
  <si>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</si>
  <si>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</si>
  <si>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</si>
  <si>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</si>
  <si>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</si>
  <si>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</si>
  <si>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</si>
  <si>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</si>
  <si>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</si>
  <si>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</si>
  <si>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</si>
  <si>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</si>
  <si>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</si>
  <si>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</si>
  <si>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</si>
  <si>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</si>
  <si>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</si>
  <si>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</si>
  <si>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</si>
  <si>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</si>
  <si>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</si>
  <si>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</si>
  <si>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</si>
  <si>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</si>
  <si>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</si>
  <si>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</si>
  <si>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</si>
  <si>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</si>
  <si>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</si>
  <si>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</si>
  <si>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</si>
  <si>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</si>
  <si>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</si>
  <si>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</si>
  <si>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</si>
  <si>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</si>
  <si>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</si>
  <si>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</si>
  <si>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</si>
  <si>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</si>
  <si>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</si>
  <si>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</si>
  <si>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</si>
  <si>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</si>
  <si>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</si>
  <si>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</si>
  <si>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</si>
  <si>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</si>
  <si>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</si>
  <si>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</si>
  <si>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</si>
  <si>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</si>
  <si>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</si>
  <si>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</si>
  <si>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</si>
  <si>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</si>
  <si>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</si>
  <si>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</si>
  <si>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</si>
  <si>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</si>
  <si>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</si>
  <si>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</si>
  <si>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</si>
  <si>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</si>
  <si>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</si>
  <si>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</si>
  <si>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</si>
  <si>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</si>
  <si>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</si>
  <si>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</si>
  <si>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</si>
  <si>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</si>
  <si>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</si>
  <si>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</si>
  <si>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</si>
  <si>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</si>
  <si>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</si>
  <si>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</si>
  <si>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</si>
  <si>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</si>
  <si>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</si>
  <si>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</si>
  <si>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</si>
  <si>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lados</t>
  </si>
  <si>
    <t>CP-HID-03</t>
  </si>
  <si>
    <t>CP-PIS-02</t>
  </si>
  <si>
    <t>ARGAMASSA COLANTE AC I PARA CERAMICAS</t>
  </si>
  <si>
    <t xml:space="preserve">RODAPE PRE-MOLDADO DE GRANILITE, MARMORITE OU GRANITINA L = 10 CM, FORNECIMENTO E INSTALAÇÃO.                                                                                                                                                                                                                                                                                                                                                                                                                                       </t>
  </si>
  <si>
    <t>4.1.1</t>
  </si>
  <si>
    <t>INFRAESTRUTURA</t>
  </si>
  <si>
    <t>comp(m)</t>
  </si>
  <si>
    <t>larg(m)</t>
  </si>
  <si>
    <t>alt(m)</t>
  </si>
  <si>
    <t>quant ou repetições</t>
  </si>
  <si>
    <t>Taxa cálculada kg/m3</t>
  </si>
  <si>
    <t>diam Ø (mm)</t>
  </si>
  <si>
    <t>quant uni</t>
  </si>
  <si>
    <t>kg/m</t>
  </si>
  <si>
    <t>volume escavado(m3)</t>
  </si>
  <si>
    <t>volume concretado (m3)</t>
  </si>
  <si>
    <t xml:space="preserve">SUPERESTRUTURA </t>
  </si>
  <si>
    <t xml:space="preserve">SUBTOTAL DO ITEM </t>
  </si>
  <si>
    <t>CORREDOR ENTRE OS BLOCOS</t>
  </si>
  <si>
    <t>4.2</t>
  </si>
  <si>
    <t>4.2.1</t>
  </si>
  <si>
    <t>4.2.2</t>
  </si>
  <si>
    <t>4.3</t>
  </si>
  <si>
    <t>PLACA DE SINALIZACAO DE SEGURANCA CONTRA INCENDIO, FOTOLUMINESCENTE, RETANGULAR, *13X26* CM, EM PVC *2* MM ANTI-CHAMAS (SIMBOLOS, CORES E PICTOGRAMAS CONFORME NBR 13434) - FORNECIMENTO E INSTALAÇÃO</t>
  </si>
  <si>
    <t>CP-CBI-03</t>
  </si>
  <si>
    <t>LUMINÁRIA DE INCÊNDIO LED RETANGULAR 3000 LUMENS, COM 2 FAROIS. FORNECIMENTO E INSTALAÇÃO</t>
  </si>
  <si>
    <t>LUMINÁRIA DE INCÊNDIO LED RETANGULAR EXD (A PROVA DE EXPLOSÃO). FORNECIMENTO E INSTALAÇÃO</t>
  </si>
  <si>
    <t xml:space="preserve">FUNDAÇÃO E BASE DE CONCRETO PARA FIXAÇÃO DE RESERVATORIO METÁLICO DE 15000 LITROS DE ÁGUA. </t>
  </si>
  <si>
    <t>AREIA MEDIA - POSTO JAZIDA/FORNECEDOR (RETIRADO NA JAZIDA, SEM TRANSPORTE)</t>
  </si>
  <si>
    <t>CIMENTO PORTLAND COMPOSTO CP II-32</t>
  </si>
  <si>
    <t>PEDRA BRITADA N. 1 (9,5 a 19 MM) POSTO PEDREIRA/FORNECEDOR, SEM FRETE</t>
  </si>
  <si>
    <t>ESPACADOR / DISTANCIADOR CIRCULAR COM ENTRADA LATERAL, EM PLASTICO, PARA VERGALHAO *4,2 A 12,5* MM, COBRIMENTO 20 MM</t>
  </si>
  <si>
    <t>REVESTIMENTO INTERNO E EXTERNO</t>
  </si>
  <si>
    <t>12.0</t>
  </si>
  <si>
    <t>12.1</t>
  </si>
  <si>
    <t>CHAPISCO A SER APLICADO NO MURO EXTERNO DA RUA DOS FUNDOS</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</si>
  <si>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</si>
  <si>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</si>
  <si>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</si>
  <si>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</si>
  <si>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</si>
  <si>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</si>
  <si>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</si>
  <si>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</si>
  <si>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</si>
  <si>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</si>
  <si>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</si>
  <si>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</si>
  <si>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</si>
  <si>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</si>
  <si>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</si>
  <si>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</si>
  <si>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</si>
  <si>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</si>
  <si>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</si>
  <si>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</si>
  <si>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</si>
  <si>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</si>
  <si>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</si>
  <si>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</si>
  <si>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</si>
  <si>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</si>
  <si>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</si>
  <si>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</si>
  <si>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</si>
  <si>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</si>
  <si>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</si>
  <si>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</si>
  <si>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</si>
  <si>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</si>
  <si>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</si>
  <si>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</si>
  <si>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</si>
  <si>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</si>
  <si>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</si>
  <si>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</si>
  <si>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</si>
  <si>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</si>
  <si>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</si>
  <si>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</si>
  <si>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</si>
  <si>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</si>
  <si>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</si>
  <si>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</si>
  <si>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</si>
  <si>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</si>
  <si>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</si>
  <si>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</si>
  <si>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</si>
  <si>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</si>
  <si>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</si>
  <si>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32,0 MM, VERGALHAO</t>
  </si>
  <si>
    <t>ACO CA-50, 10,0 MM, VERGALHAO</t>
  </si>
  <si>
    <t>ACO CA-50, 6,3 MM, DOBRADO E CORTADO</t>
  </si>
  <si>
    <t>ACO CA-50, 6,3 MM, VERGALHAO</t>
  </si>
  <si>
    <t>ACO CA-50, 8,0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</si>
  <si>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</si>
  <si>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</si>
  <si>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</si>
  <si>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</si>
  <si>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</si>
  <si>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</si>
  <si>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</si>
  <si>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</si>
  <si>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</si>
  <si>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</si>
  <si>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</si>
  <si>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</si>
  <si>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</si>
  <si>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</si>
  <si>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</si>
  <si>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</si>
  <si>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</si>
  <si>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</si>
  <si>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</si>
  <si>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</si>
  <si>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</si>
  <si>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</si>
  <si>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</si>
  <si>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</si>
  <si>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</si>
  <si>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</si>
  <si>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</si>
  <si>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</si>
  <si>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</si>
  <si>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</si>
  <si>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</si>
  <si>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</si>
  <si>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</si>
  <si>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</si>
  <si>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</si>
  <si>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</si>
  <si>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</si>
  <si>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</si>
  <si>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</si>
  <si>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</si>
  <si>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</si>
  <si>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</si>
  <si>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</si>
  <si>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</si>
  <si>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</si>
  <si>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</si>
  <si>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</si>
  <si>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</si>
  <si>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</si>
  <si>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</si>
  <si>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</si>
  <si>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</si>
  <si>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</si>
  <si>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</si>
  <si>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</si>
  <si>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</si>
  <si>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</si>
  <si>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</si>
  <si>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</si>
  <si>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</si>
  <si>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</si>
  <si>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</si>
  <si>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</si>
  <si>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</si>
  <si>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</si>
  <si>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</si>
  <si>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</si>
  <si>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</si>
  <si>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</si>
  <si>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</si>
  <si>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</si>
  <si>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</si>
  <si>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</si>
  <si>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</si>
  <si>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</si>
  <si>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</si>
  <si>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</si>
  <si>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</si>
  <si>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</si>
  <si>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</si>
  <si>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</si>
  <si>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</si>
  <si>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</si>
  <si>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</si>
  <si>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</si>
  <si>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</si>
  <si>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</si>
  <si>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</si>
  <si>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</si>
  <si>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</si>
  <si>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</si>
  <si>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</si>
  <si>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</si>
  <si>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</si>
  <si>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</si>
  <si>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</si>
  <si>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</si>
  <si>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</si>
  <si>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</si>
  <si>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</si>
  <si>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</si>
  <si>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</si>
  <si>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</si>
  <si>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</si>
  <si>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</si>
  <si>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</si>
  <si>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</si>
  <si>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</si>
  <si>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</si>
  <si>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</si>
  <si>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</si>
  <si>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</si>
  <si>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</si>
  <si>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</si>
  <si>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</si>
  <si>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</si>
  <si>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</si>
  <si>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</si>
  <si>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</si>
  <si>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</si>
  <si>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</si>
  <si>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</si>
  <si>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</si>
  <si>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</si>
  <si>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</si>
  <si>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</si>
  <si>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</si>
  <si>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</si>
  <si>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</si>
  <si>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</si>
  <si>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</si>
  <si>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</si>
  <si>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</si>
  <si>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</si>
  <si>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</si>
  <si>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</si>
  <si>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</si>
  <si>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</si>
  <si>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</si>
  <si>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</si>
  <si>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</si>
  <si>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</si>
  <si>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</si>
  <si>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</si>
  <si>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</si>
  <si>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</si>
  <si>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</si>
  <si>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</si>
  <si>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</si>
  <si>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</si>
  <si>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</si>
  <si>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</si>
  <si>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</si>
  <si>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</si>
  <si>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</si>
  <si>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</si>
  <si>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</si>
  <si>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</si>
  <si>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</si>
  <si>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</si>
  <si>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</si>
  <si>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</si>
  <si>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</si>
  <si>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</si>
  <si>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</si>
  <si>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</si>
  <si>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</si>
  <si>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</si>
  <si>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</si>
  <si>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</si>
  <si>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</si>
  <si>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</si>
  <si>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</si>
  <si>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</si>
  <si>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</si>
  <si>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</si>
  <si>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</si>
  <si>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</si>
  <si>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</si>
  <si>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</si>
  <si>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</si>
  <si>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</si>
  <si>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</si>
  <si>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</si>
  <si>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</si>
  <si>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</si>
  <si>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</si>
  <si>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</si>
  <si>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</si>
  <si>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</si>
  <si>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</si>
  <si>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</si>
  <si>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</si>
  <si>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</si>
  <si>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</si>
  <si>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</si>
  <si>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</si>
  <si>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</si>
  <si>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</si>
  <si>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FINA - POSTO JAZIDA/FORNECEDOR (RETIRADO NA JAZIDA, SEM TRANSPORTE)</t>
  </si>
  <si>
    <t>AREIA GROSSA - POSTO JAZIDA/FORNECEDOR (RETIRADO NA JAZIDA, SEM TRANSPORTE)</t>
  </si>
  <si>
    <t>AREIA PARA ATERRO - POSTO JAZIDA/FORNECEDOR (RETIRADO NA JAZIDA, SEM TRANSPORTE)</t>
  </si>
  <si>
    <t>AREIA PARA LEITO FILTRANTE (0,42 A 1,68 MM) - POSTO JAZIDA/FORNECEDOR (RETIRADO NA JAZIDA, SEM TRANSPORTE)</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</si>
  <si>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</si>
  <si>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</si>
  <si>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</si>
  <si>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</si>
  <si>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</si>
  <si>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</si>
  <si>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</si>
  <si>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</si>
  <si>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</si>
  <si>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</si>
  <si>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</si>
  <si>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</si>
  <si>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</si>
  <si>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</si>
  <si>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</si>
  <si>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</si>
  <si>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</si>
  <si>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</si>
  <si>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</si>
  <si>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</si>
  <si>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</si>
  <si>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</si>
  <si>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</si>
  <si>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</si>
  <si>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</si>
  <si>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</si>
  <si>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</si>
  <si>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</si>
  <si>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</si>
  <si>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</si>
  <si>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</si>
  <si>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</si>
  <si>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</si>
  <si>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</si>
  <si>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</si>
  <si>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</si>
  <si>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</si>
  <si>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</si>
  <si>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</si>
  <si>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</si>
  <si>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</si>
  <si>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</si>
  <si>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</si>
  <si>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</si>
  <si>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</si>
  <si>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</si>
  <si>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</si>
  <si>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</si>
  <si>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</si>
  <si>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</si>
  <si>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</si>
  <si>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</si>
  <si>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</si>
  <si>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</si>
  <si>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</si>
  <si>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</si>
  <si>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</si>
  <si>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</si>
  <si>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</si>
  <si>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</si>
  <si>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</si>
  <si>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</si>
  <si>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</si>
  <si>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</si>
  <si>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</si>
  <si>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</si>
  <si>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</si>
  <si>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</si>
  <si>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</si>
  <si>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</si>
  <si>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</si>
  <si>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</si>
  <si>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</si>
  <si>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</si>
  <si>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</si>
  <si>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</si>
  <si>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</si>
  <si>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</si>
  <si>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</si>
  <si>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</si>
  <si>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</si>
  <si>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</si>
  <si>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</si>
  <si>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</si>
  <si>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</si>
  <si>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</si>
  <si>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</si>
  <si>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</si>
  <si>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</si>
  <si>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</si>
  <si>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</si>
  <si>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</si>
  <si>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</si>
  <si>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</si>
  <si>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</si>
  <si>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</si>
  <si>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</si>
  <si>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</si>
  <si>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</si>
  <si>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</si>
  <si>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</si>
  <si>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</si>
  <si>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</si>
  <si>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</si>
  <si>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</si>
  <si>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</si>
  <si>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</si>
  <si>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</si>
  <si>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</si>
  <si>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</si>
  <si>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</si>
  <si>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</si>
  <si>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</si>
  <si>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</si>
  <si>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</si>
  <si>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</si>
  <si>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</si>
  <si>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</si>
  <si>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</si>
  <si>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</si>
  <si>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</si>
  <si>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</si>
  <si>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</si>
  <si>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</si>
  <si>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</si>
  <si>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</si>
  <si>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</si>
  <si>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</si>
  <si>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</si>
  <si>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</si>
  <si>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</si>
  <si>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</si>
  <si>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</si>
  <si>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</si>
  <si>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</si>
  <si>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</si>
  <si>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</si>
  <si>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</si>
  <si>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</si>
  <si>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</si>
  <si>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</si>
  <si>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</si>
  <si>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</si>
  <si>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</si>
  <si>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</si>
  <si>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</si>
  <si>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</si>
  <si>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</si>
  <si>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</si>
  <si>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</si>
  <si>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</si>
  <si>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</si>
  <si>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</si>
  <si>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</si>
  <si>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</si>
  <si>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</si>
  <si>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</si>
  <si>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</si>
  <si>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</si>
  <si>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</si>
  <si>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</si>
  <si>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</si>
  <si>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</si>
  <si>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</si>
  <si>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</si>
  <si>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</si>
  <si>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</si>
  <si>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</si>
  <si>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</si>
  <si>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</si>
  <si>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</si>
  <si>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</si>
  <si>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</si>
  <si>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</si>
  <si>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</si>
  <si>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</si>
  <si>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</si>
  <si>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</si>
  <si>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</si>
  <si>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</si>
  <si>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</si>
  <si>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</si>
  <si>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</si>
  <si>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</si>
  <si>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</si>
  <si>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</si>
  <si>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</si>
  <si>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</si>
  <si>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</si>
  <si>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</si>
  <si>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</si>
  <si>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</si>
  <si>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</si>
  <si>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</si>
  <si>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</si>
  <si>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</si>
  <si>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</si>
  <si>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</si>
  <si>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</si>
  <si>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</si>
  <si>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</si>
  <si>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</si>
  <si>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</si>
  <si>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</si>
  <si>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</si>
  <si>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</si>
  <si>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</si>
  <si>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</si>
  <si>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</si>
  <si>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</si>
  <si>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</si>
  <si>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</si>
  <si>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</si>
  <si>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</si>
  <si>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</si>
  <si>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</si>
  <si>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</si>
  <si>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</si>
  <si>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</si>
  <si>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</si>
  <si>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</si>
  <si>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</si>
  <si>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</si>
  <si>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</si>
  <si>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</si>
  <si>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</si>
  <si>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</si>
  <si>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</si>
  <si>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</si>
  <si>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</si>
  <si>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</si>
  <si>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</si>
  <si>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</si>
  <si>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</si>
  <si>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</si>
  <si>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</si>
  <si>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</si>
  <si>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</si>
  <si>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</si>
  <si>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</si>
  <si>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</si>
  <si>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</si>
  <si>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</si>
  <si>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</si>
  <si>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</si>
  <si>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</si>
  <si>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</si>
  <si>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</si>
  <si>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</si>
  <si>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</si>
  <si>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</si>
  <si>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</si>
  <si>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</si>
  <si>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</si>
  <si>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</si>
  <si>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</si>
  <si>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</si>
  <si>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</si>
  <si>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</si>
  <si>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</si>
  <si>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</si>
  <si>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</si>
  <si>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</si>
  <si>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</si>
  <si>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</si>
  <si>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</si>
  <si>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</si>
  <si>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</si>
  <si>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</si>
  <si>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</si>
  <si>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</si>
  <si>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</si>
  <si>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</si>
  <si>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</si>
  <si>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</si>
  <si>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</si>
  <si>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</si>
  <si>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</si>
  <si>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</si>
  <si>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</si>
  <si>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</si>
  <si>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</si>
  <si>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</si>
  <si>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</si>
  <si>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</si>
  <si>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</si>
  <si>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</si>
  <si>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</si>
  <si>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</si>
  <si>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</si>
  <si>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</si>
  <si>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</si>
  <si>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</si>
  <si>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</si>
  <si>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</si>
  <si>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</si>
  <si>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</si>
  <si>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</si>
  <si>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</si>
  <si>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</si>
  <si>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</si>
  <si>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</si>
  <si>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</si>
  <si>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</si>
  <si>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</si>
  <si>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</si>
  <si>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</si>
  <si>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</si>
  <si>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</si>
  <si>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</si>
  <si>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</si>
  <si>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</si>
  <si>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</si>
  <si>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</si>
  <si>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</si>
  <si>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</si>
  <si>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</si>
  <si>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</si>
  <si>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</si>
  <si>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</si>
  <si>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</si>
  <si>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</si>
  <si>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</si>
  <si>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</si>
  <si>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</si>
  <si>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</si>
  <si>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</si>
  <si>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</si>
  <si>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</si>
  <si>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</si>
  <si>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</si>
  <si>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</si>
  <si>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</si>
  <si>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</si>
  <si>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</si>
  <si>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</si>
  <si>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</si>
  <si>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</si>
  <si>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</si>
  <si>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</si>
  <si>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</si>
  <si>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</si>
  <si>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</si>
  <si>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</si>
  <si>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</si>
  <si>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</si>
  <si>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</si>
  <si>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</si>
  <si>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</si>
  <si>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</si>
  <si>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</si>
  <si>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</si>
  <si>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</si>
  <si>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</si>
  <si>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</si>
  <si>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</si>
  <si>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</si>
  <si>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</si>
  <si>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</si>
  <si>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</si>
  <si>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</si>
  <si>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</si>
  <si>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</si>
  <si>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</si>
  <si>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</si>
  <si>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</si>
  <si>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</si>
  <si>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</si>
  <si>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</si>
  <si>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</si>
  <si>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</si>
  <si>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</si>
  <si>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</si>
  <si>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</si>
  <si>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</si>
  <si>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</si>
  <si>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</si>
  <si>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</si>
  <si>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</si>
  <si>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</si>
  <si>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</si>
  <si>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</si>
  <si>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</si>
  <si>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</si>
  <si>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</si>
  <si>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</si>
  <si>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</si>
  <si>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</si>
  <si>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</si>
  <si>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</si>
  <si>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</si>
  <si>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</si>
  <si>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</si>
  <si>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</si>
  <si>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</si>
  <si>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</si>
  <si>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</si>
  <si>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</si>
  <si>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</si>
  <si>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</si>
  <si>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</si>
  <si>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</si>
  <si>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</si>
  <si>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</si>
  <si>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</si>
  <si>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</si>
  <si>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</si>
  <si>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</si>
  <si>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</si>
  <si>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</si>
  <si>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</si>
  <si>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</si>
  <si>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</si>
  <si>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</si>
  <si>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</si>
  <si>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</si>
  <si>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</si>
  <si>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</si>
  <si>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</si>
  <si>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</si>
  <si>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</si>
  <si>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</si>
  <si>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</si>
  <si>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</si>
  <si>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</si>
  <si>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</si>
  <si>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</si>
  <si>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</si>
  <si>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</si>
  <si>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</si>
  <si>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</si>
  <si>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</si>
  <si>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</si>
  <si>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</si>
  <si>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</si>
  <si>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</si>
  <si>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</si>
  <si>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</si>
  <si>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</si>
  <si>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</si>
  <si>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</si>
  <si>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</si>
  <si>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</si>
  <si>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</si>
  <si>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</si>
  <si>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</si>
  <si>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</si>
  <si>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</si>
  <si>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</si>
  <si>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</si>
  <si>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</si>
  <si>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</si>
  <si>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</si>
  <si>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</si>
  <si>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</si>
  <si>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</si>
  <si>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</si>
  <si>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</si>
  <si>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</si>
  <si>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</si>
  <si>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</si>
  <si>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</si>
  <si>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</si>
  <si>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</si>
  <si>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</si>
  <si>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</si>
  <si>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</si>
  <si>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</si>
  <si>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</si>
  <si>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</si>
  <si>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</si>
  <si>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</si>
  <si>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</si>
  <si>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</si>
  <si>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</si>
  <si>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</si>
  <si>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</si>
  <si>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</si>
  <si>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</si>
  <si>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</si>
  <si>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</si>
  <si>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</si>
  <si>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</si>
  <si>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</si>
  <si>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</si>
  <si>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</si>
  <si>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</si>
  <si>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</si>
  <si>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</si>
  <si>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</si>
  <si>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</si>
  <si>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</si>
  <si>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</si>
  <si>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</si>
  <si>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</si>
  <si>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</si>
  <si>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</si>
  <si>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</si>
  <si>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</si>
  <si>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</si>
  <si>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</si>
  <si>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</si>
  <si>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</si>
  <si>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</si>
  <si>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</si>
  <si>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</si>
  <si>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</si>
  <si>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</si>
  <si>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</si>
  <si>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</si>
  <si>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</si>
  <si>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</si>
  <si>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</si>
  <si>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</si>
  <si>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</si>
  <si>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</si>
  <si>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</si>
  <si>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</si>
  <si>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</si>
  <si>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</si>
  <si>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</si>
  <si>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</si>
  <si>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</si>
  <si>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</si>
  <si>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</si>
  <si>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</si>
  <si>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</si>
  <si>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</si>
  <si>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</si>
  <si>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</si>
  <si>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</si>
  <si>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</si>
  <si>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</si>
  <si>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</si>
  <si>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</si>
  <si>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</si>
  <si>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</si>
  <si>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</si>
  <si>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</si>
  <si>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</si>
  <si>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</si>
  <si>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</si>
  <si>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</si>
  <si>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</si>
  <si>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</si>
  <si>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</si>
  <si>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</si>
  <si>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</si>
  <si>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</si>
  <si>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</si>
  <si>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</si>
  <si>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</si>
  <si>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</si>
  <si>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</si>
  <si>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</si>
  <si>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</si>
  <si>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</si>
  <si>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</si>
  <si>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</si>
  <si>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</si>
  <si>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</si>
  <si>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</si>
  <si>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</si>
  <si>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</si>
  <si>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</si>
  <si>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</si>
  <si>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</si>
  <si>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</si>
  <si>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</si>
  <si>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</si>
  <si>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</si>
  <si>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</si>
  <si>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</si>
  <si>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</si>
  <si>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</si>
  <si>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</si>
  <si>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</si>
  <si>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</si>
  <si>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</si>
  <si>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</si>
  <si>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</si>
  <si>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</si>
  <si>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</si>
  <si>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</si>
  <si>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</si>
  <si>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</si>
  <si>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</si>
  <si>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</si>
  <si>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</si>
  <si>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</si>
  <si>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</si>
  <si>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</si>
  <si>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</si>
  <si>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</si>
  <si>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</si>
  <si>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</si>
  <si>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</si>
  <si>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</si>
  <si>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</si>
  <si>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</si>
  <si>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</si>
  <si>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</si>
  <si>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</si>
  <si>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</si>
  <si>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</si>
  <si>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</si>
  <si>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</si>
  <si>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</si>
  <si>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</si>
  <si>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</si>
  <si>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</si>
  <si>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</si>
  <si>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</si>
  <si>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</si>
  <si>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</si>
  <si>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</si>
  <si>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</si>
  <si>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</si>
  <si>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</si>
  <si>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</si>
  <si>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</si>
  <si>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</si>
  <si>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</si>
  <si>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</si>
  <si>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</si>
  <si>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</si>
  <si>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</si>
  <si>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</si>
  <si>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</si>
  <si>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</si>
  <si>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</si>
  <si>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</si>
  <si>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</si>
  <si>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</si>
  <si>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</si>
  <si>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</si>
  <si>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</si>
  <si>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</si>
  <si>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</si>
  <si>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</si>
  <si>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</si>
  <si>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</si>
  <si>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</si>
  <si>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</si>
  <si>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</si>
  <si>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</si>
  <si>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</si>
  <si>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</si>
  <si>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</si>
  <si>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</si>
  <si>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</si>
  <si>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</si>
  <si>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</si>
  <si>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</si>
  <si>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</si>
  <si>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</si>
  <si>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</si>
  <si>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</si>
  <si>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</si>
  <si>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</si>
  <si>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</si>
  <si>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</si>
  <si>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</si>
  <si>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</si>
  <si>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</si>
  <si>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</si>
  <si>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</si>
  <si>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</si>
  <si>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</si>
  <si>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</si>
  <si>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</si>
  <si>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</si>
  <si>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</si>
  <si>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</si>
  <si>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</si>
  <si>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</si>
  <si>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</si>
  <si>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</si>
  <si>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</si>
  <si>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</si>
  <si>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</si>
  <si>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</si>
  <si>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</si>
  <si>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</si>
  <si>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</si>
  <si>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</si>
  <si>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</si>
  <si>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</si>
  <si>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</si>
  <si>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</si>
  <si>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</si>
  <si>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</si>
  <si>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</si>
  <si>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</si>
  <si>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</si>
  <si>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</si>
  <si>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</si>
  <si>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</si>
  <si>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</si>
  <si>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</si>
  <si>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</si>
  <si>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</si>
  <si>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</si>
  <si>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</si>
  <si>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</si>
  <si>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</si>
  <si>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</si>
  <si>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</si>
  <si>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</si>
  <si>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</si>
  <si>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</si>
  <si>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</si>
  <si>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</si>
  <si>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</si>
  <si>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</si>
  <si>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</si>
  <si>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</si>
  <si>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</si>
  <si>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</si>
  <si>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</si>
  <si>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</si>
  <si>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</si>
  <si>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</si>
  <si>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</si>
  <si>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</si>
  <si>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</si>
  <si>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</si>
  <si>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</si>
  <si>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</si>
  <si>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</si>
  <si>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</si>
  <si>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</si>
  <si>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</si>
  <si>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</si>
  <si>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</si>
  <si>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</si>
  <si>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</si>
  <si>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</si>
  <si>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</si>
  <si>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</si>
  <si>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</si>
  <si>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</si>
  <si>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</si>
  <si>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</si>
  <si>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</si>
  <si>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</si>
  <si>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</si>
  <si>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</si>
  <si>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</si>
  <si>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</si>
  <si>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</si>
  <si>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</si>
  <si>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</si>
  <si>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</si>
  <si>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</si>
  <si>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</si>
  <si>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</si>
  <si>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</si>
  <si>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</si>
  <si>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</si>
  <si>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</si>
  <si>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</si>
  <si>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</si>
  <si>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</si>
  <si>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</si>
  <si>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</si>
  <si>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</si>
  <si>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</si>
  <si>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</si>
  <si>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</si>
  <si>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</si>
  <si>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</si>
  <si>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</si>
  <si>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</si>
  <si>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</si>
  <si>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</si>
  <si>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</si>
  <si>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</si>
  <si>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</si>
  <si>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</si>
  <si>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</si>
  <si>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</si>
  <si>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</si>
  <si>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</si>
  <si>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</si>
  <si>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</si>
  <si>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</si>
  <si>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</si>
  <si>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</si>
  <si>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</si>
  <si>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</si>
  <si>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</si>
  <si>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</si>
  <si>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</si>
  <si>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</si>
  <si>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</si>
  <si>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</si>
  <si>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</si>
  <si>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</si>
  <si>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</si>
  <si>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</si>
  <si>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</si>
  <si>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</si>
  <si>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</si>
  <si>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</si>
  <si>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</si>
  <si>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</si>
  <si>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</si>
  <si>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</si>
  <si>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</si>
  <si>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</si>
  <si>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</si>
  <si>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</si>
  <si>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</si>
  <si>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</si>
  <si>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</si>
  <si>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</si>
  <si>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</si>
  <si>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</si>
  <si>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</si>
  <si>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</si>
  <si>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</si>
  <si>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</si>
  <si>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</si>
  <si>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</si>
  <si>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</si>
  <si>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</si>
  <si>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</si>
  <si>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</si>
  <si>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</si>
  <si>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</si>
  <si>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</si>
  <si>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</si>
  <si>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</si>
  <si>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</si>
  <si>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</si>
  <si>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</si>
  <si>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</si>
  <si>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</si>
  <si>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</si>
  <si>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</si>
  <si>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</si>
  <si>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</si>
  <si>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</si>
  <si>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</si>
  <si>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</si>
  <si>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</si>
  <si>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</si>
  <si>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</si>
  <si>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</si>
  <si>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</si>
  <si>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</si>
  <si>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</si>
  <si>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</si>
  <si>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</si>
  <si>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</si>
  <si>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</si>
  <si>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</si>
  <si>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</si>
  <si>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</si>
  <si>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</si>
  <si>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</si>
  <si>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</si>
  <si>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</si>
  <si>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</si>
  <si>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</si>
  <si>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</si>
  <si>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</si>
  <si>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</si>
  <si>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</si>
  <si>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</si>
  <si>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</si>
  <si>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</si>
  <si>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</si>
  <si>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</si>
  <si>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</si>
  <si>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</si>
  <si>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</si>
  <si>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</si>
  <si>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</si>
  <si>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</si>
  <si>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</si>
  <si>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</si>
  <si>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</si>
  <si>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</si>
  <si>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</si>
  <si>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</si>
  <si>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</si>
  <si>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</si>
  <si>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</si>
  <si>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</si>
  <si>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</si>
  <si>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</si>
  <si>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</si>
  <si>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</si>
  <si>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</si>
  <si>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</si>
  <si>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</si>
  <si>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</si>
  <si>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</si>
  <si>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</si>
  <si>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</si>
  <si>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</si>
  <si>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</si>
  <si>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</si>
  <si>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</si>
  <si>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</si>
  <si>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</si>
  <si>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</si>
  <si>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</si>
  <si>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</si>
  <si>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</si>
  <si>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</si>
  <si>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</si>
  <si>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</si>
  <si>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</si>
  <si>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</si>
  <si>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</si>
  <si>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</si>
  <si>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</si>
  <si>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</si>
  <si>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</si>
  <si>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</si>
  <si>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</si>
  <si>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</si>
  <si>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</si>
  <si>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</si>
  <si>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</si>
  <si>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</si>
  <si>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</si>
  <si>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</si>
  <si>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</si>
  <si>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</si>
  <si>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</si>
  <si>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</si>
  <si>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</si>
  <si>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</si>
  <si>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</si>
  <si>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</si>
  <si>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</si>
  <si>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</si>
  <si>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</si>
  <si>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</si>
  <si>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</si>
  <si>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</si>
  <si>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</si>
  <si>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</si>
  <si>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</si>
  <si>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</si>
  <si>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</si>
  <si>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</si>
  <si>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</si>
  <si>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</si>
  <si>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</si>
  <si>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</si>
  <si>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</si>
  <si>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</si>
  <si>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</si>
  <si>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</si>
  <si>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</si>
  <si>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</si>
  <si>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</si>
  <si>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</si>
  <si>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</si>
  <si>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</si>
  <si>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</si>
  <si>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</si>
  <si>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</si>
  <si>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</si>
  <si>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</si>
  <si>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</si>
  <si>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</si>
  <si>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</si>
  <si>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</si>
  <si>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</si>
  <si>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</si>
  <si>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</si>
  <si>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</si>
  <si>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</si>
  <si>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</si>
  <si>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</si>
  <si>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</si>
  <si>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</si>
  <si>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</si>
  <si>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</si>
  <si>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</si>
  <si>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</si>
  <si>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</si>
  <si>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</si>
  <si>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</si>
  <si>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</si>
  <si>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</si>
  <si>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</si>
  <si>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</si>
  <si>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</si>
  <si>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</si>
  <si>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</si>
  <si>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</si>
  <si>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</si>
  <si>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</si>
  <si>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</si>
  <si>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</si>
  <si>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</si>
  <si>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</si>
  <si>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</si>
  <si>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</si>
  <si>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</si>
  <si>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</si>
  <si>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</si>
  <si>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</si>
  <si>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</si>
  <si>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</si>
  <si>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</si>
  <si>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</si>
  <si>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</si>
  <si>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</si>
  <si>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</si>
  <si>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</si>
  <si>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</si>
  <si>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</si>
  <si>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</si>
  <si>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</si>
  <si>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</si>
  <si>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</si>
  <si>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</si>
  <si>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</si>
  <si>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</si>
  <si>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</si>
  <si>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</si>
  <si>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</si>
  <si>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</si>
  <si>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</si>
  <si>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</si>
  <si>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</si>
  <si>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</si>
  <si>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</si>
  <si>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</si>
  <si>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</si>
  <si>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</si>
  <si>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</si>
  <si>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</si>
  <si>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</si>
  <si>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</si>
  <si>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</si>
  <si>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</si>
  <si>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</si>
  <si>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</si>
  <si>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</si>
  <si>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</si>
  <si>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</si>
  <si>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</si>
  <si>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</si>
  <si>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</si>
  <si>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</si>
  <si>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</si>
  <si>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</si>
  <si>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</si>
  <si>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</si>
  <si>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</si>
  <si>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</si>
  <si>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</si>
  <si>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</si>
  <si>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</si>
  <si>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</si>
  <si>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</si>
  <si>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</si>
  <si>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</si>
  <si>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</si>
  <si>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</si>
  <si>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</si>
  <si>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</si>
  <si>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</si>
  <si>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</si>
  <si>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</si>
  <si>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</si>
  <si>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</si>
  <si>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</si>
  <si>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</si>
  <si>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</si>
  <si>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</si>
  <si>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</si>
  <si>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</si>
  <si>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</si>
  <si>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</si>
  <si>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</si>
  <si>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</si>
  <si>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</si>
  <si>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</si>
  <si>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</si>
  <si>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</si>
  <si>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</si>
  <si>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</si>
  <si>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</si>
  <si>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</si>
  <si>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</si>
  <si>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</si>
  <si>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</si>
  <si>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</si>
  <si>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</si>
  <si>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</si>
  <si>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</si>
  <si>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</si>
  <si>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</si>
  <si>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</si>
  <si>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</si>
  <si>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</si>
  <si>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</si>
  <si>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</si>
  <si>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</si>
  <si>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</si>
  <si>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</si>
  <si>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</si>
  <si>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</si>
  <si>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</si>
  <si>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</si>
  <si>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</si>
  <si>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</si>
  <si>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</si>
  <si>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</si>
  <si>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</si>
  <si>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</si>
  <si>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</si>
  <si>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</si>
  <si>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</si>
  <si>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</si>
  <si>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</si>
  <si>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</si>
  <si>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</si>
  <si>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</si>
  <si>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</si>
  <si>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</si>
  <si>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</si>
  <si>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</si>
  <si>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</si>
  <si>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</si>
  <si>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</si>
  <si>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</si>
  <si>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</si>
  <si>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</si>
  <si>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</si>
  <si>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</si>
  <si>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</si>
  <si>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</si>
  <si>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</si>
  <si>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</si>
  <si>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</si>
  <si>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</si>
  <si>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</si>
  <si>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</si>
  <si>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</si>
  <si>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</si>
  <si>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</si>
  <si>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</si>
  <si>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</si>
  <si>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</si>
  <si>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</si>
  <si>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</si>
  <si>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</si>
  <si>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</si>
  <si>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</si>
  <si>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</si>
  <si>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</si>
  <si>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</si>
  <si>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</si>
  <si>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</si>
  <si>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</si>
  <si>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</si>
  <si>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</si>
  <si>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</si>
  <si>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</si>
  <si>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</si>
  <si>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</si>
  <si>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</si>
  <si>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</si>
  <si>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</si>
  <si>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</si>
  <si>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</si>
  <si>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</si>
  <si>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</si>
  <si>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</si>
  <si>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</si>
  <si>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</si>
  <si>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</si>
  <si>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</si>
  <si>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</si>
  <si>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</si>
  <si>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</si>
  <si>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</si>
  <si>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</si>
  <si>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</si>
  <si>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</si>
  <si>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</si>
  <si>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</si>
  <si>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</si>
  <si>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</si>
  <si>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</si>
  <si>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</si>
  <si>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</si>
  <si>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</si>
  <si>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</si>
  <si>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</si>
  <si>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</si>
  <si>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</si>
  <si>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</si>
  <si>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</si>
  <si>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</si>
  <si>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</si>
  <si>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</si>
  <si>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</si>
  <si>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</si>
  <si>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</si>
  <si>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</si>
  <si>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</si>
  <si>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</si>
  <si>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</si>
  <si>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</si>
  <si>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</si>
  <si>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</si>
  <si>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</si>
  <si>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</si>
  <si>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</si>
  <si>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</si>
  <si>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</si>
  <si>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</si>
  <si>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</si>
  <si>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</si>
  <si>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</si>
  <si>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</si>
  <si>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</si>
  <si>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</si>
  <si>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</si>
  <si>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</si>
  <si>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</si>
  <si>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</si>
  <si>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</si>
  <si>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</si>
  <si>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</si>
  <si>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</si>
  <si>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</si>
  <si>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</si>
  <si>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</si>
  <si>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</si>
  <si>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</si>
  <si>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</si>
  <si>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</si>
  <si>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</si>
  <si>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</si>
  <si>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</si>
  <si>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</si>
  <si>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</si>
  <si>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</si>
  <si>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</si>
  <si>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</si>
  <si>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</si>
  <si>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</si>
  <si>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</si>
  <si>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</si>
  <si>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</si>
  <si>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</si>
  <si>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</si>
  <si>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</si>
  <si>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</si>
  <si>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</si>
  <si>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</si>
  <si>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</si>
  <si>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</si>
  <si>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</si>
  <si>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</si>
  <si>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</si>
  <si>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</si>
  <si>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</si>
  <si>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</si>
  <si>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</si>
  <si>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</si>
  <si>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</si>
  <si>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</si>
  <si>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</si>
  <si>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</si>
  <si>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</si>
  <si>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</si>
  <si>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</si>
  <si>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</si>
  <si>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</si>
  <si>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</si>
  <si>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</si>
  <si>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</si>
  <si>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</si>
  <si>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</si>
  <si>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</si>
  <si>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</si>
  <si>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</si>
  <si>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</si>
  <si>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</si>
  <si>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</si>
  <si>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</si>
  <si>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</si>
  <si>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</si>
  <si>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</si>
  <si>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</si>
  <si>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</si>
  <si>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</si>
  <si>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</si>
  <si>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</si>
  <si>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</si>
  <si>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</si>
  <si>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</si>
  <si>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</si>
  <si>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</si>
  <si>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</si>
  <si>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</si>
  <si>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</si>
  <si>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</si>
  <si>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</si>
  <si>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</si>
  <si>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</si>
  <si>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</si>
  <si>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</si>
  <si>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</si>
  <si>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</si>
  <si>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</si>
  <si>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</si>
  <si>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</si>
  <si>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</si>
  <si>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</si>
  <si>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</si>
  <si>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</si>
  <si>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</si>
  <si>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</si>
  <si>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</si>
  <si>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</si>
  <si>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</si>
  <si>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</si>
  <si>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</si>
  <si>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</si>
  <si>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</si>
  <si>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</si>
  <si>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</si>
  <si>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</si>
  <si>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</si>
  <si>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</si>
  <si>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</si>
  <si>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</si>
  <si>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</si>
  <si>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</si>
  <si>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</si>
  <si>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</si>
  <si>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</si>
  <si>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</si>
  <si>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</si>
  <si>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</si>
  <si>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</si>
  <si>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</si>
  <si>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</si>
  <si>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</si>
  <si>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</si>
  <si>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</si>
  <si>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</si>
  <si>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</si>
  <si>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</si>
  <si>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</si>
  <si>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</si>
  <si>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</si>
  <si>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</si>
  <si>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</si>
  <si>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</si>
  <si>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</si>
  <si>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</si>
  <si>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</si>
  <si>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</si>
  <si>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</si>
  <si>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</si>
  <si>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</si>
  <si>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</si>
  <si>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</si>
  <si>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</si>
  <si>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</si>
  <si>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</si>
  <si>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</si>
  <si>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</si>
  <si>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</si>
  <si>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</si>
  <si>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</si>
  <si>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</si>
  <si>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</si>
  <si>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</si>
  <si>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</si>
  <si>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</si>
  <si>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</si>
  <si>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</si>
  <si>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</si>
  <si>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</si>
  <si>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</si>
  <si>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</si>
  <si>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</si>
  <si>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</si>
  <si>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</si>
  <si>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</si>
  <si>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</si>
  <si>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</si>
  <si>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</si>
  <si>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</si>
  <si>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</si>
  <si>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</si>
  <si>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</si>
  <si>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</si>
  <si>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</si>
  <si>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</si>
  <si>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</si>
  <si>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</si>
  <si>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</si>
  <si>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</si>
  <si>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</si>
  <si>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</si>
  <si>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</si>
  <si>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</si>
  <si>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</si>
  <si>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</si>
  <si>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</si>
  <si>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</si>
  <si>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</si>
  <si>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</si>
  <si>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</si>
  <si>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</si>
  <si>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</si>
  <si>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</si>
  <si>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</si>
  <si>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</si>
  <si>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</si>
  <si>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</si>
  <si>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</si>
  <si>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</si>
  <si>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</si>
  <si>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</si>
  <si>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</si>
  <si>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</si>
  <si>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</si>
  <si>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</si>
  <si>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</si>
  <si>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</si>
  <si>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</si>
  <si>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</si>
  <si>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</si>
  <si>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</si>
  <si>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</si>
  <si>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</si>
  <si>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</si>
  <si>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</si>
  <si>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</si>
  <si>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</si>
  <si>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</si>
  <si>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</si>
  <si>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</si>
  <si>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</si>
  <si>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</si>
  <si>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</si>
  <si>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</si>
  <si>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</si>
  <si>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</si>
  <si>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</si>
  <si>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</si>
  <si>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</si>
  <si>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</si>
  <si>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</si>
  <si>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</si>
  <si>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</si>
  <si>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</si>
  <si>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</si>
  <si>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</si>
  <si>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</si>
  <si>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</si>
  <si>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</si>
  <si>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</si>
  <si>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</si>
  <si>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</si>
  <si>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</si>
  <si>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</si>
  <si>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</si>
  <si>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</si>
  <si>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</si>
  <si>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</si>
  <si>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</si>
  <si>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</si>
  <si>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</si>
  <si>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</si>
  <si>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</si>
  <si>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</si>
  <si>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</si>
  <si>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</si>
  <si>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</si>
  <si>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</si>
  <si>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</si>
  <si>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</si>
  <si>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</si>
  <si>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</si>
  <si>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</si>
  <si>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</si>
  <si>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</si>
  <si>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</si>
  <si>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</si>
  <si>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</si>
  <si>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</si>
  <si>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</si>
  <si>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</si>
  <si>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</si>
  <si>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</si>
  <si>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</si>
  <si>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</si>
  <si>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</si>
  <si>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</si>
  <si>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</si>
  <si>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</si>
  <si>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</si>
  <si>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</si>
  <si>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</si>
  <si>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</si>
  <si>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</si>
  <si>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</si>
  <si>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</si>
  <si>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</si>
  <si>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</si>
  <si>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</si>
  <si>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</si>
  <si>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</si>
  <si>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</si>
  <si>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</si>
  <si>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</si>
  <si>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</si>
  <si>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</si>
  <si>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</si>
  <si>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</si>
  <si>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</si>
  <si>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</si>
  <si>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</si>
  <si>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</si>
  <si>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</si>
  <si>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</si>
  <si>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</si>
  <si>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</si>
  <si>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</si>
  <si>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</si>
  <si>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</si>
  <si>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</si>
  <si>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</si>
  <si>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</si>
  <si>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</si>
  <si>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</si>
  <si>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</si>
  <si>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</si>
  <si>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</si>
  <si>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</si>
  <si>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</si>
  <si>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</si>
  <si>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</si>
  <si>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</si>
  <si>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</si>
  <si>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</si>
  <si>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</si>
  <si>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</si>
  <si>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</si>
  <si>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</si>
  <si>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</si>
  <si>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</si>
  <si>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</si>
  <si>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</si>
  <si>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</si>
  <si>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</si>
  <si>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</si>
  <si>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</si>
  <si>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</si>
  <si>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</si>
  <si>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</si>
  <si>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</si>
  <si>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</si>
  <si>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</si>
  <si>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</si>
  <si>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</si>
  <si>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</si>
  <si>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</si>
  <si>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</si>
  <si>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</si>
  <si>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</si>
  <si>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</si>
  <si>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</si>
  <si>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</si>
  <si>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</si>
  <si>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</si>
  <si>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</si>
  <si>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</si>
  <si>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</si>
  <si>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</si>
  <si>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</si>
  <si>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</si>
  <si>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</si>
  <si>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</si>
  <si>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</si>
  <si>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</si>
  <si>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</si>
  <si>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</si>
  <si>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</si>
  <si>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</si>
  <si>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</si>
  <si>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</si>
  <si>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</si>
  <si>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</si>
  <si>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</si>
  <si>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</si>
  <si>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</si>
  <si>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</si>
  <si>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</si>
  <si>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</si>
  <si>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</si>
  <si>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</si>
  <si>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</si>
  <si>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</si>
  <si>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</si>
  <si>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</si>
  <si>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</si>
  <si>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</si>
  <si>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</si>
  <si>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</si>
  <si>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</si>
  <si>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</si>
  <si>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</si>
  <si>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</si>
  <si>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</si>
  <si>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</si>
  <si>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</si>
  <si>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</si>
  <si>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</si>
  <si>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</si>
  <si>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</si>
  <si>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</si>
  <si>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</si>
  <si>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</si>
  <si>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</si>
  <si>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</si>
  <si>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</si>
  <si>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</si>
  <si>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</si>
  <si>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</si>
  <si>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</si>
  <si>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</si>
  <si>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</si>
  <si>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</si>
  <si>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</si>
  <si>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25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</si>
  <si>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</si>
  <si>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</si>
  <si>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</si>
  <si>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</si>
  <si>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</si>
  <si>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</si>
  <si>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</si>
  <si>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</si>
  <si>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</si>
  <si>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</si>
  <si>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</si>
  <si>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</si>
  <si>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</si>
  <si>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</si>
  <si>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</si>
  <si>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</si>
  <si>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</si>
  <si>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</si>
  <si>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</si>
  <si>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</si>
  <si>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</si>
  <si>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</si>
  <si>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</si>
  <si>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</si>
  <si>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</si>
  <si>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</si>
  <si>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</si>
  <si>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</si>
  <si>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</si>
  <si>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</si>
  <si>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</si>
  <si>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</si>
  <si>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</si>
  <si>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</si>
  <si>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</si>
  <si>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</si>
  <si>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</si>
  <si>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</si>
  <si>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</si>
  <si>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</si>
  <si>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</si>
  <si>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</si>
  <si>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</si>
  <si>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</si>
  <si>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</si>
  <si>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</si>
  <si>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</si>
  <si>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</si>
  <si>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</si>
  <si>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</si>
  <si>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</si>
  <si>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</si>
  <si>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</si>
  <si>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</si>
  <si>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</si>
  <si>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</si>
  <si>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</si>
  <si>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</si>
  <si>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</si>
  <si>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</si>
  <si>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</si>
  <si>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</si>
  <si>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</si>
  <si>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</si>
  <si>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</si>
  <si>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</si>
  <si>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</si>
  <si>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</si>
  <si>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</si>
  <si>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</si>
  <si>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</si>
  <si>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</si>
  <si>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</si>
  <si>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</si>
  <si>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</si>
  <si>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</si>
  <si>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</si>
  <si>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</si>
  <si>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</si>
  <si>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</si>
  <si>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</si>
  <si>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</si>
  <si>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</si>
  <si>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</si>
  <si>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</si>
  <si>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</si>
  <si>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</si>
  <si>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</si>
  <si>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</si>
  <si>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</si>
  <si>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</si>
  <si>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</si>
  <si>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</si>
  <si>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</si>
  <si>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</si>
  <si>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</si>
  <si>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</si>
  <si>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</si>
  <si>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</si>
  <si>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</si>
  <si>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</si>
  <si>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</si>
  <si>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</si>
  <si>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</si>
  <si>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</si>
  <si>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</si>
  <si>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</si>
  <si>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</si>
  <si>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</si>
  <si>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</si>
  <si>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</si>
  <si>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</si>
  <si>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</si>
  <si>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</si>
  <si>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</si>
  <si>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</si>
  <si>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</si>
  <si>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</si>
  <si>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</si>
  <si>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</si>
  <si>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</si>
  <si>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</si>
  <si>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</si>
  <si>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</si>
  <si>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</si>
  <si>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</si>
  <si>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</si>
  <si>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</si>
  <si>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</si>
  <si>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</si>
  <si>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</si>
  <si>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</si>
  <si>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</si>
  <si>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</si>
  <si>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</si>
  <si>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</si>
  <si>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</si>
  <si>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</si>
  <si>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</si>
  <si>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</si>
  <si>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</si>
  <si>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</si>
  <si>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</si>
  <si>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</si>
  <si>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</si>
  <si>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</si>
  <si>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</si>
  <si>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</si>
  <si>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</si>
  <si>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</si>
  <si>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</si>
  <si>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</si>
  <si>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</si>
  <si>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</si>
  <si>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</si>
  <si>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</si>
  <si>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</si>
  <si>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</si>
  <si>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</si>
  <si>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</si>
  <si>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</si>
  <si>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</si>
  <si>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</si>
  <si>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</si>
  <si>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</si>
  <si>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</si>
  <si>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</si>
  <si>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</si>
  <si>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</si>
  <si>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</si>
  <si>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</si>
  <si>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</si>
  <si>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</si>
  <si>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</si>
  <si>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</si>
  <si>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</si>
  <si>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</si>
  <si>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</si>
  <si>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</si>
  <si>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</si>
  <si>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</si>
  <si>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</si>
  <si>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</si>
  <si>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</si>
  <si>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</si>
  <si>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</si>
  <si>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</si>
  <si>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</si>
  <si>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</si>
  <si>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</si>
  <si>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</si>
  <si>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</si>
  <si>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</si>
  <si>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</si>
  <si>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</si>
  <si>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</si>
  <si>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</si>
  <si>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</si>
  <si>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</si>
  <si>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</si>
  <si>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</si>
  <si>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</si>
  <si>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</si>
  <si>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</si>
  <si>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</si>
  <si>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</si>
  <si>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</si>
  <si>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</si>
  <si>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</si>
  <si>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</si>
  <si>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</si>
  <si>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</si>
  <si>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</si>
  <si>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</si>
  <si>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</si>
  <si>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</si>
  <si>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</si>
  <si>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</si>
  <si>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</si>
  <si>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</si>
  <si>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</si>
  <si>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</si>
  <si>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</si>
  <si>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</si>
  <si>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</si>
  <si>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</si>
  <si>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</si>
  <si>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</si>
  <si>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</si>
  <si>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</si>
  <si>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</si>
  <si>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</si>
  <si>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</si>
  <si>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</si>
  <si>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</si>
  <si>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</si>
  <si>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</si>
  <si>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</si>
  <si>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</si>
  <si>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</si>
  <si>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</si>
  <si>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</si>
  <si>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</si>
  <si>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</si>
  <si>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</si>
  <si>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</si>
  <si>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</si>
  <si>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</si>
  <si>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</si>
  <si>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</si>
  <si>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</si>
  <si>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</si>
  <si>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</si>
  <si>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</si>
  <si>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</si>
  <si>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</si>
  <si>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</si>
  <si>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</si>
  <si>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</si>
  <si>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</si>
  <si>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</si>
  <si>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</si>
  <si>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</si>
  <si>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</si>
  <si>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</si>
  <si>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</si>
  <si>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</si>
  <si>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</si>
  <si>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</si>
  <si>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</si>
  <si>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</si>
  <si>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</si>
  <si>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</si>
  <si>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</si>
  <si>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</si>
  <si>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</si>
  <si>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</si>
  <si>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</si>
  <si>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</si>
  <si>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</si>
  <si>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</si>
  <si>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</si>
  <si>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</si>
  <si>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</si>
  <si>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</si>
  <si>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</si>
  <si>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</si>
  <si>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</si>
  <si>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</si>
  <si>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</si>
  <si>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</si>
  <si>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</si>
  <si>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</si>
  <si>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</si>
  <si>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</si>
  <si>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</si>
  <si>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</si>
  <si>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</si>
  <si>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</si>
  <si>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</si>
  <si>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</si>
  <si>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</si>
  <si>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</si>
  <si>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</si>
  <si>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</si>
  <si>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</si>
  <si>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</si>
  <si>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</si>
  <si>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</si>
  <si>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</si>
  <si>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</si>
  <si>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</si>
  <si>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</si>
  <si>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</si>
  <si>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</si>
  <si>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</si>
  <si>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</si>
  <si>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</si>
  <si>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</si>
  <si>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</si>
  <si>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</si>
  <si>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</si>
  <si>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</si>
  <si>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</si>
  <si>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</si>
  <si>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</si>
  <si>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</si>
  <si>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</si>
  <si>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</si>
  <si>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</si>
  <si>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</si>
  <si>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</si>
  <si>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</si>
  <si>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</si>
  <si>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</si>
  <si>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</si>
  <si>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</si>
  <si>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</si>
  <si>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</si>
  <si>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</si>
  <si>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</si>
  <si>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</si>
  <si>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</si>
  <si>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</si>
  <si>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</si>
  <si>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</si>
  <si>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</si>
  <si>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</si>
  <si>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</si>
  <si>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</si>
  <si>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</si>
  <si>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</si>
  <si>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</si>
  <si>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</si>
  <si>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</si>
  <si>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</si>
  <si>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</si>
  <si>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</si>
  <si>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</si>
  <si>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</si>
  <si>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</si>
  <si>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</si>
  <si>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</si>
  <si>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</si>
  <si>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</si>
  <si>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</si>
  <si>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</si>
  <si>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</si>
  <si>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</si>
  <si>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</si>
  <si>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</si>
  <si>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</si>
  <si>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</si>
  <si>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</si>
  <si>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</si>
  <si>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</si>
  <si>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</si>
  <si>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</si>
  <si>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</si>
  <si>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</si>
  <si>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</si>
  <si>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</si>
  <si>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</si>
  <si>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</si>
  <si>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</si>
  <si>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</si>
  <si>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</si>
  <si>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</si>
  <si>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</si>
  <si>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</si>
  <si>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</si>
  <si>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</si>
  <si>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</si>
  <si>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</si>
  <si>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</si>
  <si>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</si>
  <si>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</si>
  <si>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</si>
  <si>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</si>
  <si>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</si>
  <si>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</si>
  <si>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</si>
  <si>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</si>
  <si>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</si>
  <si>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</si>
  <si>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</si>
  <si>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</si>
  <si>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</si>
  <si>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</si>
  <si>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</si>
  <si>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</si>
  <si>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</si>
  <si>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</si>
  <si>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</si>
  <si>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</si>
  <si>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</si>
  <si>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</si>
  <si>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</si>
  <si>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</si>
  <si>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</si>
  <si>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</si>
  <si>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</si>
  <si>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</si>
  <si>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</si>
  <si>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</si>
  <si>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</si>
  <si>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</si>
  <si>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</si>
  <si>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</si>
  <si>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</si>
  <si>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</si>
  <si>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</si>
  <si>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</si>
  <si>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</si>
  <si>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</si>
  <si>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</si>
  <si>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</si>
  <si>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</si>
  <si>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</si>
  <si>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</si>
  <si>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</si>
  <si>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</si>
  <si>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</si>
  <si>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</si>
  <si>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</si>
  <si>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</si>
  <si>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</si>
  <si>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</si>
  <si>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</si>
  <si>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</si>
  <si>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</si>
  <si>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</si>
  <si>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</si>
  <si>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</si>
  <si>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</si>
  <si>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</si>
  <si>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</si>
  <si>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</si>
  <si>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</si>
  <si>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</si>
  <si>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</si>
  <si>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</si>
  <si>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</si>
  <si>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</si>
  <si>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</si>
  <si>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</si>
  <si>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</si>
  <si>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</si>
  <si>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</si>
  <si>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</si>
  <si>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</si>
  <si>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</si>
  <si>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</si>
  <si>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</si>
  <si>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</si>
  <si>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</si>
  <si>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</si>
  <si>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</si>
  <si>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</si>
  <si>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</si>
  <si>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</si>
  <si>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</si>
  <si>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</si>
  <si>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</si>
  <si>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</si>
  <si>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</si>
  <si>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</si>
  <si>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</si>
  <si>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</si>
  <si>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</si>
  <si>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</si>
  <si>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</si>
  <si>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</si>
  <si>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</si>
  <si>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</si>
  <si>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</si>
  <si>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</si>
  <si>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</si>
  <si>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</si>
  <si>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</si>
  <si>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</si>
  <si>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</si>
  <si>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</si>
  <si>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</si>
  <si>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</si>
  <si>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</si>
  <si>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</si>
  <si>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</si>
  <si>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</si>
  <si>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</si>
  <si>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</si>
  <si>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</si>
  <si>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</si>
  <si>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</si>
  <si>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</si>
  <si>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</si>
  <si>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</si>
  <si>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</si>
  <si>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</si>
  <si>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</si>
  <si>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</si>
  <si>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</si>
  <si>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</si>
  <si>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</si>
  <si>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</si>
  <si>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</si>
  <si>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</si>
  <si>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</si>
  <si>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</si>
  <si>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</si>
  <si>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</si>
  <si>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</si>
  <si>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</si>
  <si>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</si>
  <si>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</si>
  <si>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</si>
  <si>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</si>
  <si>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</si>
  <si>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</si>
  <si>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</si>
  <si>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</si>
  <si>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</si>
  <si>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</si>
  <si>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</si>
  <si>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</si>
  <si>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</si>
  <si>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</si>
  <si>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</si>
  <si>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</si>
  <si>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</si>
  <si>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</si>
  <si>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</si>
  <si>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</si>
  <si>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</si>
  <si>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</si>
  <si>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</si>
  <si>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</si>
  <si>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</si>
  <si>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</si>
  <si>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</si>
  <si>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</si>
  <si>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</si>
  <si>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</si>
  <si>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</si>
  <si>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</si>
  <si>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</si>
  <si>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</si>
  <si>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</si>
  <si>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</si>
  <si>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</si>
  <si>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</si>
  <si>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</si>
  <si>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</si>
  <si>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</si>
  <si>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</si>
  <si>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</si>
  <si>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</si>
  <si>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</si>
  <si>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</si>
  <si>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</si>
  <si>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</si>
  <si>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</si>
  <si>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</si>
  <si>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</si>
  <si>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</si>
  <si>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</si>
  <si>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</si>
  <si>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</si>
  <si>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</si>
  <si>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</si>
  <si>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</si>
  <si>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</si>
  <si>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</si>
  <si>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</si>
  <si>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</si>
  <si>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</si>
  <si>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</si>
  <si>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</si>
  <si>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</si>
  <si>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</si>
  <si>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</si>
  <si>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</si>
  <si>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</si>
  <si>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</si>
  <si>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</si>
  <si>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</si>
  <si>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</si>
  <si>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</si>
  <si>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</si>
  <si>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</si>
  <si>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</si>
  <si>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</si>
  <si>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</si>
  <si>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</si>
  <si>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</si>
  <si>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</si>
  <si>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</si>
  <si>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</si>
  <si>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</si>
  <si>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</si>
  <si>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</si>
  <si>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</si>
  <si>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</si>
  <si>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</si>
  <si>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</si>
  <si>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</si>
  <si>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</si>
  <si>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</si>
  <si>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</si>
  <si>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</si>
  <si>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</si>
  <si>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</si>
  <si>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</si>
  <si>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</si>
  <si>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</si>
  <si>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</si>
  <si>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</si>
  <si>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</si>
  <si>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</si>
  <si>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</si>
  <si>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</si>
  <si>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</si>
  <si>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</si>
  <si>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</si>
  <si>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</si>
  <si>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</si>
  <si>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</si>
  <si>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</si>
  <si>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</si>
  <si>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</si>
  <si>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</si>
  <si>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</si>
  <si>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</si>
  <si>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</si>
  <si>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</si>
  <si>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</si>
  <si>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</si>
  <si>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</si>
  <si>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</si>
  <si>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</si>
  <si>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</si>
  <si>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</si>
  <si>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</si>
  <si>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</si>
  <si>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</si>
  <si>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</si>
  <si>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</si>
  <si>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</si>
  <si>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</si>
  <si>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</si>
  <si>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</si>
  <si>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</si>
  <si>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</si>
  <si>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</si>
  <si>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</si>
  <si>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</si>
  <si>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</si>
  <si>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</si>
  <si>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</si>
  <si>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</si>
  <si>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</si>
  <si>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</si>
  <si>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</si>
  <si>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</si>
  <si>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</si>
  <si>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</si>
  <si>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</si>
  <si>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</si>
  <si>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</si>
  <si>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</si>
  <si>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</si>
  <si>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</si>
  <si>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</si>
  <si>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</si>
  <si>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</si>
  <si>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</si>
  <si>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</si>
  <si>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</si>
  <si>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</si>
  <si>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</si>
  <si>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</si>
  <si>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</si>
  <si>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</si>
  <si>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</si>
  <si>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</si>
  <si>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</si>
  <si>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</si>
  <si>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</si>
  <si>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</si>
  <si>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</si>
  <si>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</si>
  <si>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</si>
  <si>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</si>
  <si>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</si>
  <si>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</si>
  <si>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</si>
  <si>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</si>
  <si>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</si>
  <si>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</si>
  <si>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</si>
  <si>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</si>
  <si>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</si>
  <si>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</si>
  <si>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</si>
  <si>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</si>
  <si>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</si>
  <si>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</si>
  <si>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</si>
  <si>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</si>
  <si>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</si>
  <si>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</si>
  <si>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</si>
  <si>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</si>
  <si>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</si>
  <si>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</si>
  <si>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</si>
  <si>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</si>
  <si>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</si>
  <si>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</si>
  <si>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</si>
  <si>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</si>
  <si>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</si>
  <si>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</si>
  <si>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</si>
  <si>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</si>
  <si>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</si>
  <si>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</si>
  <si>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</si>
  <si>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</si>
  <si>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</si>
  <si>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</si>
  <si>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</si>
  <si>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</si>
  <si>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</si>
  <si>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</si>
  <si>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</si>
  <si>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</si>
  <si>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</si>
  <si>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</si>
  <si>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</si>
  <si>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</si>
  <si>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</si>
  <si>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</si>
  <si>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</si>
  <si>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</si>
  <si>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</si>
  <si>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</si>
  <si>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</si>
  <si>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</si>
  <si>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</si>
  <si>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</si>
  <si>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</si>
  <si>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</si>
  <si>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</si>
  <si>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</si>
  <si>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</si>
  <si>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</si>
  <si>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</si>
  <si>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</si>
  <si>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</si>
  <si>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</si>
  <si>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</si>
  <si>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</si>
  <si>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</si>
  <si>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</si>
  <si>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</si>
  <si>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</si>
  <si>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</si>
  <si>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</si>
  <si>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</si>
  <si>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</si>
  <si>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</si>
  <si>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</si>
  <si>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</si>
  <si>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</si>
  <si>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</si>
  <si>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</si>
  <si>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</si>
  <si>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</si>
  <si>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</si>
  <si>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</si>
  <si>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</si>
  <si>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</si>
  <si>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</si>
  <si>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</si>
  <si>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</si>
  <si>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</si>
  <si>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</si>
  <si>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</si>
  <si>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</si>
  <si>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</si>
  <si>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</si>
  <si>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</si>
  <si>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</si>
  <si>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</si>
  <si>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</si>
  <si>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</si>
  <si>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</si>
  <si>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</si>
  <si>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</si>
  <si>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</si>
  <si>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</si>
  <si>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</si>
  <si>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</si>
  <si>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</si>
  <si>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</si>
  <si>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</si>
  <si>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</si>
  <si>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</si>
  <si>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</si>
  <si>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</si>
  <si>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</si>
  <si>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</si>
  <si>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</si>
  <si>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</si>
  <si>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</si>
  <si>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</si>
  <si>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</si>
  <si>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</si>
  <si>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</si>
  <si>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</si>
  <si>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</si>
  <si>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</si>
  <si>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</si>
  <si>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</si>
  <si>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</si>
  <si>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</si>
  <si>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</si>
  <si>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</si>
  <si>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</si>
  <si>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</si>
  <si>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</si>
  <si>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</si>
  <si>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</si>
  <si>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</si>
  <si>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</si>
  <si>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</si>
  <si>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</si>
  <si>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</si>
  <si>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</si>
  <si>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</si>
  <si>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</si>
  <si>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</si>
  <si>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</si>
  <si>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</si>
  <si>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</si>
  <si>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</si>
  <si>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</si>
  <si>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</si>
  <si>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</si>
  <si>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</si>
  <si>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</si>
  <si>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</si>
  <si>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</si>
  <si>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</si>
  <si>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</si>
  <si>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</si>
  <si>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</si>
  <si>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</si>
  <si>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</si>
  <si>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</si>
  <si>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</si>
  <si>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</si>
  <si>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</si>
  <si>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</si>
  <si>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</si>
  <si>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</si>
  <si>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</si>
  <si>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</si>
  <si>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</si>
  <si>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</si>
  <si>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</si>
  <si>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</si>
  <si>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</si>
  <si>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</si>
  <si>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</si>
  <si>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</si>
  <si>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</si>
  <si>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</si>
  <si>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</si>
  <si>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</si>
  <si>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</si>
  <si>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</si>
  <si>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</si>
  <si>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</si>
  <si>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</si>
  <si>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</si>
  <si>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</si>
  <si>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</si>
  <si>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</si>
  <si>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</si>
  <si>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</si>
  <si>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</si>
  <si>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</si>
  <si>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</si>
  <si>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</si>
  <si>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</si>
  <si>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</si>
  <si>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</si>
  <si>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</si>
  <si>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</si>
  <si>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</si>
  <si>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</si>
  <si>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</si>
  <si>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</si>
  <si>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</si>
  <si>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</si>
  <si>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</si>
  <si>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</si>
  <si>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</si>
  <si>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</si>
  <si>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</si>
  <si>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</si>
  <si>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</si>
  <si>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</si>
  <si>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</si>
  <si>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</si>
  <si>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</si>
  <si>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</si>
  <si>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</si>
  <si>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</si>
  <si>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</si>
  <si>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</si>
  <si>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</si>
  <si>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</si>
  <si>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</si>
  <si>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</si>
  <si>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</si>
  <si>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</si>
  <si>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</si>
  <si>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</si>
  <si>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</si>
  <si>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</si>
  <si>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</si>
  <si>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</si>
  <si>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</si>
  <si>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</si>
  <si>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</si>
  <si>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</si>
  <si>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</si>
  <si>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</si>
  <si>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</si>
  <si>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</si>
  <si>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</si>
  <si>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</si>
  <si>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</si>
  <si>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</si>
  <si>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</si>
  <si>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</si>
  <si>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</si>
  <si>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</si>
  <si>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</si>
  <si>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</si>
  <si>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</si>
  <si>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</si>
  <si>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</si>
  <si>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</si>
  <si>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</si>
  <si>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</si>
  <si>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</si>
  <si>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</si>
  <si>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</si>
  <si>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</si>
  <si>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</si>
  <si>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</si>
  <si>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</si>
  <si>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</si>
  <si>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</si>
  <si>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</si>
  <si>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</si>
  <si>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</si>
  <si>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</si>
  <si>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</si>
  <si>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</si>
  <si>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</si>
  <si>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</si>
  <si>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</si>
  <si>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</si>
  <si>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</si>
  <si>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</si>
  <si>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</si>
  <si>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</si>
  <si>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</si>
  <si>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</si>
  <si>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</si>
  <si>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</si>
  <si>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</si>
  <si>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</si>
  <si>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</si>
  <si>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</si>
  <si>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</si>
  <si>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</si>
  <si>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</si>
  <si>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</si>
  <si>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</si>
  <si>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</si>
  <si>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</si>
  <si>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</si>
  <si>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</si>
  <si>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</si>
  <si>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</si>
  <si>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</si>
  <si>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</si>
  <si>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</si>
  <si>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</si>
  <si>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</si>
  <si>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</si>
  <si>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</si>
  <si>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</si>
  <si>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</si>
  <si>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</si>
  <si>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</si>
  <si>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</si>
  <si>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</si>
  <si>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</si>
  <si>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</si>
  <si>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</si>
  <si>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</si>
  <si>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</si>
  <si>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</si>
  <si>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</si>
  <si>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</si>
  <si>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</si>
  <si>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</si>
  <si>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</si>
  <si>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</si>
  <si>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</si>
  <si>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</si>
  <si>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</si>
  <si>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</si>
  <si>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</si>
  <si>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</si>
  <si>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</si>
  <si>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</si>
  <si>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</si>
  <si>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</si>
  <si>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</si>
  <si>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</si>
  <si>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</si>
  <si>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</si>
  <si>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</si>
  <si>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</si>
  <si>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</si>
  <si>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</si>
  <si>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</si>
  <si>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</si>
  <si>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</si>
  <si>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</si>
  <si>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</si>
  <si>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</si>
  <si>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</si>
  <si>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</si>
  <si>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</si>
  <si>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</si>
  <si>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</si>
  <si>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</si>
  <si>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</si>
  <si>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</si>
  <si>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</si>
  <si>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</si>
  <si>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</si>
  <si>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</si>
  <si>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</si>
  <si>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</si>
  <si>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</si>
  <si>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</si>
  <si>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</si>
  <si>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</si>
  <si>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</si>
  <si>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</si>
  <si>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</si>
  <si>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</si>
  <si>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</si>
  <si>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</si>
  <si>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</si>
  <si>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</si>
  <si>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</si>
  <si>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</si>
  <si>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</si>
  <si>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</si>
  <si>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</si>
  <si>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</si>
  <si>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</si>
  <si>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</si>
  <si>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</si>
  <si>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</si>
  <si>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</si>
  <si>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</si>
  <si>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</si>
  <si>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</si>
  <si>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</si>
  <si>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</si>
  <si>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</si>
  <si>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</si>
  <si>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</si>
  <si>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</si>
  <si>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</si>
  <si>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</si>
  <si>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</si>
  <si>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</si>
  <si>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</si>
  <si>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</si>
  <si>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</si>
  <si>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</si>
  <si>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</si>
  <si>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</si>
  <si>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</si>
  <si>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</si>
  <si>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</si>
  <si>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</si>
  <si>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</si>
  <si>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</si>
  <si>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</si>
  <si>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</si>
  <si>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</si>
  <si>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</si>
  <si>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</si>
  <si>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</si>
  <si>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</si>
  <si>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</si>
  <si>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</si>
  <si>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</si>
  <si>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</si>
  <si>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</si>
  <si>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</si>
  <si>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</si>
  <si>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</si>
  <si>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</si>
  <si>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</si>
  <si>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</si>
  <si>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</si>
  <si>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</si>
  <si>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</si>
  <si>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</si>
  <si>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</si>
  <si>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</si>
  <si>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</si>
  <si>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</si>
  <si>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</si>
  <si>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</si>
  <si>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</si>
  <si>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</si>
  <si>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</si>
  <si>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</si>
  <si>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</si>
  <si>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</si>
  <si>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</si>
  <si>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</si>
  <si>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</si>
  <si>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</si>
  <si>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</si>
  <si>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</si>
  <si>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</si>
  <si>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</si>
  <si>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</si>
  <si>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</si>
  <si>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</si>
  <si>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</si>
  <si>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</si>
  <si>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</si>
  <si>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</si>
  <si>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</si>
  <si>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</si>
  <si>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</si>
  <si>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</si>
  <si>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</si>
  <si>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</si>
  <si>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</si>
  <si>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</si>
  <si>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</si>
  <si>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</si>
  <si>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</si>
  <si>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</si>
  <si>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</si>
  <si>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</si>
  <si>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</si>
  <si>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</si>
  <si>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</si>
  <si>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</si>
  <si>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</si>
  <si>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</si>
  <si>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</si>
  <si>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</si>
  <si>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</si>
  <si>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</si>
  <si>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</si>
  <si>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</si>
  <si>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</si>
  <si>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</si>
  <si>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</si>
  <si>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</si>
  <si>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</si>
  <si>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</si>
  <si>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</si>
  <si>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</si>
  <si>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</si>
  <si>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</si>
  <si>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</si>
  <si>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</si>
  <si>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</si>
  <si>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</si>
  <si>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</si>
  <si>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</si>
  <si>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</si>
  <si>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</si>
  <si>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</si>
  <si>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</si>
  <si>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</si>
  <si>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</si>
  <si>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</si>
  <si>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</si>
  <si>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</si>
  <si>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</si>
  <si>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</si>
  <si>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</si>
  <si>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</si>
  <si>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</si>
  <si>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</si>
  <si>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</si>
  <si>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</si>
  <si>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</si>
  <si>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</si>
  <si>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OBRA (PARA CONSTRUCAO CIVIL) EM CHAPA GALVANIZADA *N. 22*, ADESIVADA, DE *2,0 X 1,125* 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</si>
  <si>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</si>
  <si>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</si>
  <si>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</si>
  <si>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</si>
  <si>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</si>
  <si>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</si>
  <si>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</si>
  <si>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</si>
  <si>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</si>
  <si>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</si>
  <si>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</si>
  <si>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</si>
  <si>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</si>
  <si>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</si>
  <si>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</si>
  <si>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</si>
  <si>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</si>
  <si>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</si>
  <si>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</si>
  <si>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</si>
  <si>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</si>
  <si>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</si>
  <si>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</si>
  <si>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</si>
  <si>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</si>
  <si>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</si>
  <si>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</si>
  <si>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</si>
  <si>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</si>
  <si>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</si>
  <si>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</si>
  <si>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</si>
  <si>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</si>
  <si>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</si>
  <si>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</si>
  <si>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</si>
  <si>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</si>
  <si>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</si>
  <si>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</si>
  <si>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</si>
  <si>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</si>
  <si>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</si>
  <si>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</si>
  <si>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</si>
  <si>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</si>
  <si>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</si>
  <si>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</si>
  <si>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</si>
  <si>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</si>
  <si>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</si>
  <si>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</si>
  <si>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</si>
  <si>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</si>
  <si>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</si>
  <si>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</si>
  <si>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</si>
  <si>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</si>
  <si>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</si>
  <si>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</si>
  <si>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</si>
  <si>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</si>
  <si>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</si>
  <si>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</si>
  <si>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</si>
  <si>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</si>
  <si>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</si>
  <si>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</si>
  <si>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</si>
  <si>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</si>
  <si>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</si>
  <si>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</si>
  <si>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</si>
  <si>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</si>
  <si>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</si>
  <si>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</si>
  <si>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</si>
  <si>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</si>
  <si>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</si>
  <si>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</si>
  <si>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</si>
  <si>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</si>
  <si>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</si>
  <si>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</si>
  <si>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</si>
  <si>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</si>
  <si>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</si>
  <si>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</si>
  <si>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</si>
  <si>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</si>
  <si>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</si>
  <si>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</si>
  <si>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</si>
  <si>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</si>
  <si>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</si>
  <si>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</si>
  <si>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</si>
  <si>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</si>
  <si>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</si>
  <si>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</si>
  <si>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</si>
  <si>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</si>
  <si>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</si>
  <si>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</si>
  <si>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</si>
  <si>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</si>
  <si>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</si>
  <si>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</si>
  <si>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</si>
  <si>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</si>
  <si>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</si>
  <si>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</si>
  <si>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</si>
  <si>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</si>
  <si>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</si>
  <si>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</si>
  <si>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</si>
  <si>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</si>
  <si>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</si>
  <si>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</si>
  <si>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</si>
  <si>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</si>
  <si>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</si>
  <si>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</si>
  <si>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</si>
  <si>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</si>
  <si>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</si>
  <si>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</si>
  <si>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</si>
  <si>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</si>
  <si>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</si>
  <si>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</si>
  <si>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</si>
  <si>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</si>
  <si>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</si>
  <si>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</si>
  <si>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</si>
  <si>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</si>
  <si>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</si>
  <si>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</si>
  <si>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</si>
  <si>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</si>
  <si>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</si>
  <si>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</si>
  <si>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</si>
  <si>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</si>
  <si>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</si>
  <si>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</si>
  <si>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</si>
  <si>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</si>
  <si>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</si>
  <si>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</si>
  <si>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</si>
  <si>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</si>
  <si>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</si>
  <si>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</si>
  <si>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</si>
  <si>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</si>
  <si>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</si>
  <si>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</si>
  <si>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</si>
  <si>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</si>
  <si>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</si>
  <si>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</si>
  <si>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</si>
  <si>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</si>
  <si>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</si>
  <si>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</si>
  <si>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</si>
  <si>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</si>
  <si>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</si>
  <si>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</si>
  <si>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</si>
  <si>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</si>
  <si>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</si>
  <si>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</si>
  <si>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</si>
  <si>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</si>
  <si>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</si>
  <si>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</si>
  <si>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</si>
  <si>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</si>
  <si>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</si>
  <si>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</si>
  <si>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</si>
  <si>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</si>
  <si>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</si>
  <si>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</si>
  <si>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</si>
  <si>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</si>
  <si>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</si>
  <si>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</si>
  <si>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</si>
  <si>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</si>
  <si>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</si>
  <si>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</si>
  <si>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</si>
  <si>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</si>
  <si>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</si>
  <si>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</si>
  <si>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</si>
  <si>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</si>
  <si>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</si>
  <si>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</si>
  <si>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</si>
  <si>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</si>
  <si>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</si>
  <si>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</si>
  <si>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</si>
  <si>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</si>
  <si>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</si>
  <si>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</si>
  <si>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</si>
  <si>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</si>
  <si>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</si>
  <si>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</si>
  <si>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</si>
  <si>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</si>
  <si>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</si>
  <si>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</si>
  <si>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</si>
  <si>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</si>
  <si>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</si>
  <si>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</si>
  <si>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</si>
  <si>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</si>
  <si>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</si>
  <si>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</si>
  <si>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</si>
  <si>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</si>
  <si>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</si>
  <si>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</si>
  <si>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</si>
  <si>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</si>
  <si>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</si>
  <si>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</si>
  <si>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</si>
  <si>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</si>
  <si>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</si>
  <si>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</si>
  <si>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</si>
  <si>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</si>
  <si>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</si>
  <si>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</si>
  <si>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</si>
  <si>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</si>
  <si>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</si>
  <si>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</si>
  <si>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</si>
  <si>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</si>
  <si>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</si>
  <si>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</si>
  <si>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</si>
  <si>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</si>
  <si>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</si>
  <si>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</si>
  <si>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</si>
  <si>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</si>
  <si>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</si>
  <si>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</si>
  <si>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</si>
  <si>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</si>
  <si>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</si>
  <si>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</si>
  <si>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</si>
  <si>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</si>
  <si>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</si>
  <si>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</si>
  <si>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</si>
  <si>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</si>
  <si>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</si>
  <si>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</si>
  <si>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</si>
  <si>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</si>
  <si>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</si>
  <si>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</si>
  <si>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</si>
  <si>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</si>
  <si>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</si>
  <si>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</si>
  <si>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</si>
  <si>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</si>
  <si>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</si>
  <si>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</si>
  <si>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</si>
  <si>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</si>
  <si>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</si>
  <si>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</si>
  <si>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</si>
  <si>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</si>
  <si>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</si>
  <si>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</si>
  <si>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</si>
  <si>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</si>
  <si>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</si>
  <si>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</si>
  <si>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</si>
  <si>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</si>
  <si>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</si>
  <si>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</si>
  <si>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</si>
  <si>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</si>
  <si>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</si>
  <si>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</si>
  <si>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</si>
  <si>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</si>
  <si>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</si>
  <si>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</si>
  <si>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</si>
  <si>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</si>
  <si>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</si>
  <si>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</si>
  <si>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</si>
  <si>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</si>
  <si>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</si>
  <si>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</si>
  <si>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</si>
  <si>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</si>
  <si>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</si>
  <si>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</si>
  <si>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</si>
  <si>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</si>
  <si>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</si>
  <si>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</si>
  <si>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</si>
  <si>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</si>
  <si>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</si>
  <si>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</si>
  <si>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</si>
  <si>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</si>
  <si>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</si>
  <si>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</si>
  <si>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</si>
  <si>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</si>
  <si>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</si>
  <si>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</si>
  <si>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</si>
  <si>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</si>
  <si>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</si>
  <si>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</si>
  <si>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</si>
  <si>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</si>
  <si>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</si>
  <si>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</si>
  <si>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</si>
  <si>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</si>
  <si>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</si>
  <si>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</si>
  <si>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</si>
  <si>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</si>
  <si>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</si>
  <si>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</si>
  <si>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</si>
  <si>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</si>
  <si>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</si>
  <si>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</si>
  <si>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</si>
  <si>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</si>
  <si>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</si>
  <si>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</si>
  <si>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</si>
  <si>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</si>
  <si>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</si>
  <si>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</si>
  <si>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</si>
  <si>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</si>
  <si>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</si>
  <si>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</si>
  <si>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</si>
  <si>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</si>
  <si>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</si>
  <si>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</si>
  <si>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</si>
  <si>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</si>
  <si>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</si>
  <si>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</si>
  <si>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</si>
  <si>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</si>
  <si>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</si>
  <si>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</si>
  <si>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</si>
  <si>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</si>
  <si>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</si>
  <si>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</si>
  <si>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</si>
  <si>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</si>
  <si>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</si>
  <si>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</si>
  <si>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</si>
  <si>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</si>
  <si>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</si>
  <si>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</si>
  <si>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</si>
  <si>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</si>
  <si>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</si>
  <si>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</si>
  <si>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</si>
  <si>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</si>
  <si>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</si>
  <si>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</si>
  <si>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</si>
  <si>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</si>
  <si>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</si>
  <si>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</si>
  <si>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</si>
  <si>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</si>
  <si>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</si>
  <si>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</si>
  <si>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</si>
  <si>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</si>
  <si>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</si>
  <si>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</si>
  <si>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</si>
  <si>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</si>
  <si>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</si>
  <si>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</si>
  <si>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</si>
  <si>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</si>
  <si>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</si>
  <si>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</si>
  <si>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</si>
  <si>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</si>
  <si>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</si>
  <si>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</si>
  <si>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</si>
  <si>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</si>
  <si>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</si>
  <si>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</si>
  <si>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</si>
  <si>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</si>
  <si>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</si>
  <si>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</si>
  <si>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</si>
  <si>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</si>
  <si>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</si>
  <si>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</si>
  <si>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</si>
  <si>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</si>
  <si>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</si>
  <si>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</si>
  <si>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</si>
  <si>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</si>
  <si>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</si>
  <si>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</si>
  <si>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</si>
  <si>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</si>
  <si>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</si>
  <si>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</si>
  <si>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</si>
  <si>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</si>
  <si>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</si>
  <si>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</si>
  <si>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</si>
  <si>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</si>
  <si>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</si>
  <si>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</si>
  <si>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</si>
  <si>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</si>
  <si>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</si>
  <si>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</si>
  <si>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</si>
  <si>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</si>
  <si>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</si>
  <si>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</si>
  <si>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</si>
  <si>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</si>
  <si>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</si>
  <si>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</si>
  <si>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</si>
  <si>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</si>
  <si>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</si>
  <si>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</si>
  <si>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</si>
  <si>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</si>
  <si>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</si>
  <si>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</si>
  <si>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</si>
  <si>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</si>
  <si>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</si>
  <si>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</si>
  <si>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</si>
  <si>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</si>
  <si>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</si>
  <si>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</si>
  <si>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</si>
  <si>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</si>
  <si>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</si>
  <si>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</si>
  <si>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</si>
  <si>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</si>
  <si>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</si>
  <si>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</si>
  <si>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</si>
  <si>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</si>
  <si>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</si>
  <si>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</si>
  <si>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</si>
  <si>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</si>
  <si>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</si>
  <si>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</si>
  <si>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</si>
  <si>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</si>
  <si>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</si>
  <si>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</si>
  <si>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</si>
  <si>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</si>
  <si>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</si>
  <si>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</si>
  <si>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</si>
  <si>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</si>
  <si>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</si>
  <si>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</si>
  <si>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</si>
  <si>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</si>
  <si>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</si>
  <si>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</si>
  <si>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</si>
  <si>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</si>
  <si>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</si>
  <si>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</si>
  <si>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</si>
  <si>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</si>
  <si>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</si>
  <si>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</si>
  <si>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</si>
  <si>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</si>
  <si>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</si>
  <si>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</si>
  <si>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</si>
  <si>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</si>
  <si>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</si>
  <si>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</si>
  <si>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</si>
  <si>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</si>
  <si>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</si>
  <si>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</si>
  <si>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</si>
  <si>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</si>
  <si>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</si>
  <si>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</si>
  <si>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</si>
  <si>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</si>
  <si>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</si>
  <si>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</si>
  <si>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</si>
  <si>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</si>
  <si>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</si>
  <si>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</si>
  <si>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</si>
  <si>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</si>
  <si>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</si>
  <si>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</si>
  <si>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</si>
  <si>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</si>
  <si>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</si>
  <si>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</si>
  <si>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</si>
  <si>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</si>
  <si>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</si>
  <si>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</si>
  <si>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</si>
  <si>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</si>
  <si>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</si>
  <si>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</si>
  <si>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</si>
  <si>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</si>
  <si>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</si>
  <si>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</si>
  <si>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</si>
  <si>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</si>
  <si>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</si>
  <si>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</si>
  <si>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</si>
  <si>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</si>
  <si>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</si>
  <si>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</si>
  <si>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</si>
  <si>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</si>
  <si>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</si>
  <si>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</si>
  <si>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</si>
  <si>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</si>
  <si>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</si>
  <si>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</si>
  <si>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</si>
  <si>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</si>
  <si>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</si>
  <si>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</si>
  <si>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</si>
  <si>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</si>
  <si>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</si>
  <si>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</si>
  <si>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</si>
  <si>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</si>
  <si>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</si>
  <si>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</si>
  <si>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</si>
  <si>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</si>
  <si>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</si>
  <si>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</si>
  <si>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</si>
  <si>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</si>
  <si>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</si>
  <si>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</si>
  <si>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</si>
  <si>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</si>
  <si>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</si>
  <si>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</si>
  <si>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</si>
  <si>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</si>
  <si>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</si>
  <si>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</si>
  <si>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</si>
  <si>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</si>
  <si>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</si>
  <si>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</si>
  <si>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</si>
  <si>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</si>
  <si>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</si>
  <si>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</si>
  <si>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</si>
  <si>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</si>
  <si>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</si>
  <si>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</si>
  <si>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</si>
  <si>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</si>
  <si>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</si>
  <si>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</si>
  <si>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</si>
  <si>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</si>
  <si>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</si>
  <si>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</si>
  <si>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</si>
  <si>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</si>
  <si>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</si>
  <si>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</si>
  <si>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</si>
  <si>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</si>
  <si>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</si>
  <si>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</si>
  <si>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</si>
  <si>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</si>
  <si>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</si>
  <si>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</si>
  <si>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</si>
  <si>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</si>
  <si>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</si>
  <si>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</si>
  <si>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</si>
  <si>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</si>
  <si>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</si>
  <si>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</si>
  <si>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</si>
  <si>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</si>
  <si>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</si>
  <si>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</si>
  <si>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</si>
  <si>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</si>
  <si>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</si>
  <si>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</si>
  <si>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</si>
  <si>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</si>
  <si>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</si>
  <si>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</si>
  <si>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</si>
  <si>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</si>
  <si>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</si>
  <si>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</si>
  <si>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</si>
  <si>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</si>
  <si>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</si>
  <si>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</si>
  <si>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</si>
  <si>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</si>
  <si>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</si>
  <si>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</si>
  <si>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</si>
  <si>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</si>
  <si>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</si>
  <si>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</si>
  <si>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</si>
  <si>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</si>
  <si>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</si>
  <si>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</si>
  <si>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</si>
  <si>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</si>
  <si>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</si>
  <si>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</si>
  <si>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</si>
  <si>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</si>
  <si>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</si>
  <si>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</si>
  <si>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</si>
  <si>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</si>
  <si>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</si>
  <si>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</si>
  <si>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</si>
  <si>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</si>
  <si>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</si>
  <si>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</si>
  <si>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</si>
  <si>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</si>
  <si>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</si>
  <si>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</si>
  <si>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</si>
  <si>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</si>
  <si>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</si>
  <si>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</si>
  <si>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</si>
  <si>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</si>
  <si>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</si>
  <si>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</si>
  <si>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</si>
  <si>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</si>
  <si>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</si>
  <si>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</si>
  <si>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</si>
  <si>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</si>
  <si>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</si>
  <si>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</si>
  <si>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</si>
  <si>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</si>
  <si>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</si>
  <si>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</si>
  <si>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</si>
  <si>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</si>
  <si>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</si>
  <si>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</si>
  <si>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</si>
  <si>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</si>
  <si>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</si>
  <si>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</si>
  <si>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</si>
  <si>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</si>
  <si>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</si>
  <si>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</si>
  <si>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</si>
  <si>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</si>
  <si>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</si>
  <si>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</si>
  <si>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</si>
  <si>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</si>
  <si>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</si>
  <si>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</si>
  <si>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</si>
  <si>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</si>
  <si>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</si>
  <si>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</si>
  <si>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</si>
  <si>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</si>
  <si>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</si>
  <si>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</si>
  <si>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</si>
  <si>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</si>
  <si>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</si>
  <si>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</si>
  <si>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</si>
  <si>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</si>
  <si>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</si>
  <si>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</si>
  <si>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</si>
  <si>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</si>
  <si>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</si>
  <si>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</si>
  <si>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</si>
  <si>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</si>
  <si>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</si>
  <si>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</si>
  <si>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</si>
  <si>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</si>
  <si>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</si>
  <si>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</si>
  <si>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</si>
  <si>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</si>
  <si>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</si>
  <si>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</si>
  <si>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</si>
  <si>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</si>
  <si>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</si>
  <si>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</si>
  <si>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</si>
  <si>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</si>
  <si>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</si>
  <si>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</si>
  <si>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</si>
  <si>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</si>
  <si>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</si>
  <si>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</si>
  <si>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</si>
  <si>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</si>
  <si>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</si>
  <si>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</si>
  <si>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</si>
  <si>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</si>
  <si>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</si>
  <si>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</si>
  <si>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</si>
  <si>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</si>
  <si>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</si>
  <si>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</si>
  <si>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</si>
  <si>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</si>
  <si>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</si>
  <si>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</si>
  <si>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</si>
  <si>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</si>
  <si>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</si>
  <si>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</si>
  <si>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</si>
  <si>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</si>
  <si>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</si>
  <si>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</si>
  <si>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</si>
  <si>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</si>
  <si>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</si>
  <si>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</si>
  <si>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</si>
  <si>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</si>
  <si>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</si>
  <si>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</si>
  <si>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</si>
  <si>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</si>
  <si>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</si>
  <si>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</si>
  <si>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</si>
  <si>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</si>
  <si>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</si>
  <si>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</si>
  <si>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</si>
  <si>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</si>
  <si>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</si>
  <si>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</si>
  <si>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</si>
  <si>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</si>
  <si>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</si>
  <si>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</si>
  <si>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</si>
  <si>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</si>
  <si>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</si>
  <si>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</si>
  <si>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</si>
  <si>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</si>
  <si>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</si>
  <si>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</si>
  <si>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</si>
  <si>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</si>
  <si>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</si>
  <si>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</si>
  <si>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</si>
  <si>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</si>
  <si>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</si>
  <si>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</si>
  <si>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</si>
  <si>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</si>
  <si>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</si>
  <si>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</si>
  <si>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</si>
  <si>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</si>
  <si>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</si>
  <si>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</si>
  <si>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</si>
  <si>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</si>
  <si>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</si>
  <si>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</si>
  <si>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</si>
  <si>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</si>
  <si>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</si>
  <si>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</si>
  <si>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</si>
  <si>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</si>
  <si>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</si>
  <si>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</si>
  <si>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</si>
  <si>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</si>
  <si>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</si>
  <si>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</si>
  <si>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</si>
  <si>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</si>
  <si>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</si>
  <si>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</si>
  <si>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</si>
  <si>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</si>
  <si>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</si>
  <si>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</si>
  <si>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</si>
  <si>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</si>
  <si>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</si>
  <si>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</si>
  <si>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</si>
  <si>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</si>
  <si>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</si>
  <si>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</si>
  <si>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</si>
  <si>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</si>
  <si>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</si>
  <si>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</si>
  <si>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</si>
  <si>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</si>
  <si>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</si>
  <si>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</si>
  <si>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</si>
  <si>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</si>
  <si>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</si>
  <si>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</si>
  <si>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</si>
  <si>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</si>
  <si>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</si>
  <si>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</si>
  <si>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</si>
  <si>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</si>
  <si>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</si>
  <si>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</si>
  <si>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</si>
  <si>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</si>
  <si>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</si>
  <si>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</si>
  <si>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</si>
  <si>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</si>
  <si>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</si>
  <si>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</si>
  <si>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</si>
  <si>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</si>
  <si>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</si>
  <si>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</si>
  <si>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</si>
  <si>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</si>
  <si>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</si>
  <si>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</si>
  <si>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</si>
  <si>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</si>
  <si>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</si>
  <si>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</si>
  <si>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</si>
  <si>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</si>
  <si>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</si>
  <si>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</si>
  <si>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</si>
  <si>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</si>
  <si>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</si>
  <si>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</si>
  <si>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</si>
  <si>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</si>
  <si>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</si>
  <si>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</si>
  <si>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</si>
  <si>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</si>
  <si>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</si>
  <si>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</si>
  <si>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</si>
  <si>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</si>
  <si>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</si>
  <si>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</si>
  <si>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</si>
  <si>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</si>
  <si>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</si>
  <si>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</si>
  <si>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</si>
  <si>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</si>
  <si>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</si>
  <si>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</si>
  <si>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</si>
  <si>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</si>
  <si>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</si>
  <si>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</si>
  <si>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</si>
  <si>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</si>
  <si>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</si>
  <si>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</si>
  <si>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</si>
  <si>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</si>
  <si>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</si>
  <si>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</si>
  <si>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</si>
  <si>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</si>
  <si>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</si>
  <si>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</si>
  <si>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</si>
  <si>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</si>
  <si>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</si>
  <si>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</si>
  <si>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</si>
  <si>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</si>
  <si>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</si>
  <si>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</si>
  <si>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</si>
  <si>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</si>
  <si>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</si>
  <si>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</si>
  <si>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</si>
  <si>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</si>
  <si>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</si>
  <si>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</si>
  <si>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</si>
  <si>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</si>
  <si>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</si>
  <si>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</si>
  <si>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</si>
  <si>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</si>
  <si>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</si>
  <si>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</si>
  <si>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</si>
  <si>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</si>
  <si>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</si>
  <si>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</si>
  <si>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</si>
  <si>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</si>
  <si>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</si>
  <si>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</si>
  <si>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</si>
  <si>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</si>
  <si>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</si>
  <si>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</si>
  <si>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</si>
  <si>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</si>
  <si>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</si>
  <si>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</si>
  <si>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</si>
  <si>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</si>
  <si>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</si>
  <si>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</si>
  <si>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</si>
  <si>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</si>
  <si>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</si>
  <si>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</si>
  <si>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</si>
  <si>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</si>
  <si>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</si>
  <si>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</si>
  <si>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</si>
  <si>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</si>
  <si>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</si>
  <si>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</si>
  <si>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</si>
  <si>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</si>
  <si>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</si>
  <si>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</si>
  <si>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</si>
  <si>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</si>
  <si>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</si>
  <si>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</si>
  <si>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</si>
  <si>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</si>
  <si>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</si>
  <si>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</si>
  <si>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</si>
  <si>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</si>
  <si>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</si>
  <si>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</si>
  <si>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</si>
  <si>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</si>
  <si>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</si>
  <si>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</si>
  <si>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</si>
  <si>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</si>
  <si>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</si>
  <si>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</si>
  <si>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</si>
  <si>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</si>
  <si>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</si>
  <si>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</si>
  <si>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</si>
  <si>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</si>
  <si>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</si>
  <si>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</si>
  <si>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</si>
  <si>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</si>
  <si>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</si>
  <si>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</si>
  <si>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</si>
  <si>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</si>
  <si>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</si>
  <si>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</si>
  <si>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</si>
  <si>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</si>
  <si>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</si>
  <si>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</si>
  <si>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</si>
  <si>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</si>
  <si>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</si>
  <si>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</si>
  <si>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</si>
  <si>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</si>
  <si>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</si>
  <si>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</si>
  <si>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</si>
  <si>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</si>
  <si>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</si>
  <si>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</si>
  <si>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</si>
  <si>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</si>
  <si>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</si>
  <si>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</si>
  <si>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</si>
  <si>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</si>
  <si>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</si>
  <si>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</si>
  <si>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</si>
  <si>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</si>
  <si>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</si>
  <si>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</si>
  <si>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</si>
  <si>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</si>
  <si>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</si>
  <si>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</si>
  <si>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</si>
  <si>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</si>
  <si>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</si>
  <si>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</si>
  <si>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</si>
  <si>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</si>
  <si>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</si>
  <si>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</si>
  <si>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</si>
  <si>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</si>
  <si>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</si>
  <si>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</si>
  <si>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</si>
  <si>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</si>
  <si>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</si>
  <si>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</si>
  <si>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</si>
  <si>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</si>
  <si>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</si>
  <si>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</si>
  <si>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</si>
  <si>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</si>
  <si>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</si>
  <si>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</si>
  <si>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</si>
  <si>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</si>
  <si>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</si>
  <si>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</si>
  <si>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</si>
  <si>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</si>
  <si>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</si>
  <si>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</si>
  <si>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</si>
  <si>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</si>
  <si>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</si>
  <si>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</si>
  <si>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</si>
  <si>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</si>
  <si>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</si>
  <si>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</si>
  <si>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</si>
  <si>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</si>
  <si>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</si>
  <si>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</si>
  <si>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</si>
  <si>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</si>
  <si>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</si>
  <si>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</si>
  <si>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</si>
  <si>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</si>
  <si>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</si>
  <si>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</si>
  <si>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</si>
  <si>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</si>
  <si>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</si>
  <si>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</si>
  <si>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</si>
  <si>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</si>
  <si>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</si>
  <si>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</si>
  <si>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</si>
  <si>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</si>
  <si>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</si>
  <si>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</si>
  <si>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</si>
  <si>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</si>
  <si>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</si>
  <si>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</si>
  <si>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</si>
  <si>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</si>
  <si>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</si>
  <si>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</si>
  <si>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</si>
  <si>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</si>
  <si>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</si>
  <si>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</si>
  <si>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</si>
  <si>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</si>
  <si>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</si>
  <si>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</si>
  <si>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</si>
  <si>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</si>
  <si>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</si>
  <si>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</si>
  <si>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</si>
  <si>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</si>
  <si>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</si>
  <si>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</si>
  <si>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</si>
  <si>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</si>
  <si>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</si>
  <si>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</si>
  <si>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</si>
  <si>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</si>
  <si>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</si>
  <si>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</si>
  <si>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</si>
  <si>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</si>
  <si>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</si>
  <si>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</si>
  <si>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</si>
  <si>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</si>
  <si>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</si>
  <si>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</si>
  <si>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</si>
  <si>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</si>
  <si>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</si>
  <si>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</si>
  <si>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</si>
  <si>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</si>
  <si>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</si>
  <si>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</si>
  <si>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</si>
  <si>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</si>
  <si>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</si>
  <si>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</si>
  <si>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</si>
  <si>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</si>
  <si>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</si>
  <si>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</si>
  <si>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</si>
  <si>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</si>
  <si>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</si>
  <si>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</si>
  <si>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</si>
  <si>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</si>
  <si>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</si>
  <si>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</si>
  <si>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</si>
  <si>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</si>
  <si>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</si>
  <si>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</si>
  <si>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</si>
  <si>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</si>
  <si>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</si>
  <si>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</si>
  <si>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</si>
  <si>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</si>
  <si>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</si>
  <si>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</si>
  <si>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</si>
  <si>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</si>
  <si>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</si>
  <si>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</si>
  <si>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</si>
  <si>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</si>
  <si>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</si>
  <si>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</si>
  <si>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</si>
  <si>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</si>
  <si>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</si>
  <si>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</si>
  <si>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</si>
  <si>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</si>
  <si>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</si>
  <si>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</si>
  <si>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</si>
  <si>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</si>
  <si>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</si>
  <si>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</si>
  <si>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</si>
  <si>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</si>
  <si>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</si>
  <si>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</si>
  <si>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</si>
  <si>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</si>
  <si>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</si>
  <si>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</si>
  <si>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</si>
  <si>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</si>
  <si>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</si>
  <si>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</si>
  <si>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WASH PRIMER PARA TINTA AUTOMOTIVA</t>
  </si>
  <si>
    <t>RAMPA 2</t>
  </si>
  <si>
    <t>RAMPA 1</t>
  </si>
  <si>
    <t>CP-RP- 01</t>
  </si>
  <si>
    <t>FITA ADESIVA ANTIDERRAPANTE</t>
  </si>
  <si>
    <t>OBSERBAR A ESPECIFICAÇÃO DO ITEM</t>
  </si>
  <si>
    <t>CP-GR- 01</t>
  </si>
  <si>
    <t>CANALETA DE CONCRETO ESTRUTURAL 14X19X39 CM</t>
  </si>
  <si>
    <t>UND</t>
  </si>
  <si>
    <t>PISO CERÂMICO EM FRENTE DA ENTRADA PRINCIPAL</t>
  </si>
  <si>
    <t>*OBSERVAR: SÃO DUAS DEMÃOS</t>
  </si>
  <si>
    <t>RAMPAS INTERNAS</t>
  </si>
  <si>
    <t xml:space="preserve">CORRIMÃOFIXADA NA PAREDE, AO LADO DA RAMPA 1 </t>
  </si>
  <si>
    <t>CORRIMÃOFIXADA NA PAREDE, AO LADO DA RAMPA 2</t>
  </si>
  <si>
    <t>ÁREAS INTERNAS DO JARDIM COM OS CORREDORES, JUNTO AOS GUARDA CORPO</t>
  </si>
  <si>
    <t>REALOCAÇÃO - PORTÃO DE VEÍCULOS</t>
  </si>
  <si>
    <t>RETIRADA E REALOCAÇÃO DE PORTÃO (4,00 X 2,10 M), COM REAPROVEITAMENTO</t>
  </si>
  <si>
    <t>CP-SD-05</t>
  </si>
  <si>
    <t>retirada do portão de veículos para reaproveitamento na nova abertura nos fundo da escola</t>
  </si>
  <si>
    <t>4.3.1</t>
  </si>
  <si>
    <t>4.3.2</t>
  </si>
  <si>
    <t>REBOCO A SER APLICADO NO MURO EXTERNO DA RUA DOS FUNDOS E LATERAL</t>
  </si>
  <si>
    <t>NOVA COBERTURA NO CANTEIRO CENTRAL DA ESCOLA</t>
  </si>
  <si>
    <t>PORTA DE ABRIR EM GRADIL COM BARRA CHATA 3 CM X 1/4", COM REQUADRO E GUARNICAO - COMPLETO - ACABAMENTO NATURAL, FORNECIMENTO E INSTALAÇÃO</t>
  </si>
  <si>
    <t>CP-SD-07</t>
  </si>
  <si>
    <t>ELÉTRICO</t>
  </si>
  <si>
    <t>12.1.1</t>
  </si>
  <si>
    <t>12.1.2</t>
  </si>
  <si>
    <t>12.1.3</t>
  </si>
  <si>
    <t>12.1.4</t>
  </si>
  <si>
    <t>12.2</t>
  </si>
  <si>
    <t>12.2.1</t>
  </si>
  <si>
    <t>12.2.2</t>
  </si>
  <si>
    <t>12.3</t>
  </si>
  <si>
    <t>12.3.1</t>
  </si>
  <si>
    <t>13.0</t>
  </si>
  <si>
    <t>13.1</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</si>
  <si>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</si>
  <si>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</si>
  <si>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TECNICO DE EDIFICACOES COM ENCARGOS COMPLEMENTARES</t>
  </si>
  <si>
    <t>CURSO DE CAPACITAÇÃO PARA TECNICO DE EDIFICACOES (ENCARGOS COMPLEMENTARES) - HORISTA</t>
  </si>
  <si>
    <t>CURSO DE CAPACITAÇÃO PARA TECNICO DE EDIFICACOES (ENCARGOS COMPLEMENTARES) - MENSALISTA</t>
  </si>
  <si>
    <t>INSTALAÇÕES ELÉTRICAS - 127 V</t>
  </si>
  <si>
    <t>10.1</t>
  </si>
  <si>
    <t xml:space="preserve">INSTALAÇÕES ELÉTRICAS  </t>
  </si>
  <si>
    <t>10.2</t>
  </si>
  <si>
    <t>10.3</t>
  </si>
  <si>
    <t>4.1.2</t>
  </si>
  <si>
    <t>VALOR TOTAL ACUMULADO COM BDI</t>
  </si>
  <si>
    <t>ENDEREÇO: Rua 15, Qd 15, S/N, Bairro: Parque Sabiá.</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</si>
  <si>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</si>
  <si>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</si>
  <si>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</si>
  <si>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</si>
  <si>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</si>
  <si>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</si>
  <si>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</si>
  <si>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</si>
  <si>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</si>
  <si>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</si>
  <si>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</si>
  <si>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</si>
  <si>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</si>
  <si>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</si>
  <si>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</si>
  <si>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</si>
  <si>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</si>
  <si>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</si>
  <si>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</si>
  <si>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</si>
  <si>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</si>
  <si>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</si>
  <si>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</si>
  <si>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</si>
  <si>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</si>
  <si>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</si>
  <si>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</si>
  <si>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</si>
  <si>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</si>
  <si>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</si>
  <si>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</si>
  <si>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</si>
  <si>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</si>
  <si>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</si>
  <si>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</si>
  <si>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</si>
  <si>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</si>
  <si>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</si>
  <si>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</si>
  <si>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</si>
  <si>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</si>
  <si>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</si>
  <si>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</si>
  <si>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</si>
  <si>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</si>
  <si>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</si>
  <si>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</si>
  <si>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</si>
  <si>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</si>
  <si>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</si>
  <si>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</si>
  <si>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</si>
  <si>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</si>
  <si>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</si>
  <si>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</si>
  <si>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</si>
  <si>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</si>
  <si>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</si>
  <si>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</si>
  <si>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</si>
  <si>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</si>
  <si>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</si>
  <si>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</si>
  <si>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</si>
  <si>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</si>
  <si>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</si>
  <si>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</si>
  <si>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</si>
  <si>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</si>
  <si>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</si>
  <si>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</si>
  <si>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</si>
  <si>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</si>
  <si>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</si>
  <si>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</si>
  <si>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</si>
  <si>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</si>
  <si>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</si>
  <si>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</si>
  <si>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</si>
  <si>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</si>
  <si>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</si>
  <si>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</si>
  <si>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</si>
  <si>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</si>
  <si>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</si>
  <si>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</si>
  <si>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</si>
  <si>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</si>
  <si>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</si>
  <si>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</si>
  <si>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</si>
  <si>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</si>
  <si>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</si>
  <si>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</si>
  <si>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</si>
  <si>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</si>
  <si>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</si>
  <si>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</si>
  <si>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</si>
  <si>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</si>
  <si>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</si>
  <si>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</si>
  <si>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</si>
  <si>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</si>
  <si>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</si>
  <si>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</si>
  <si>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</si>
  <si>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</si>
  <si>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</si>
  <si>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</si>
  <si>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</si>
  <si>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</si>
  <si>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</si>
  <si>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</si>
  <si>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</si>
  <si>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</si>
  <si>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</si>
  <si>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</si>
  <si>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</si>
  <si>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</si>
  <si>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</si>
  <si>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</si>
  <si>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</si>
  <si>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</si>
  <si>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</si>
  <si>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</si>
  <si>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</si>
  <si>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</si>
  <si>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</si>
  <si>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</si>
  <si>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</si>
  <si>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</si>
  <si>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</si>
  <si>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</si>
  <si>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</si>
  <si>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</si>
  <si>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</si>
  <si>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</si>
  <si>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</si>
  <si>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</si>
  <si>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</si>
  <si>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</si>
  <si>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</si>
  <si>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</si>
  <si>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</si>
  <si>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</si>
  <si>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</si>
  <si>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</si>
  <si>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</si>
  <si>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</si>
  <si>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</si>
  <si>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</si>
  <si>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</si>
  <si>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</si>
  <si>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</si>
  <si>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</si>
  <si>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</si>
  <si>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</si>
  <si>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</si>
  <si>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</si>
  <si>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</si>
  <si>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</si>
  <si>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</si>
  <si>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</si>
  <si>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</si>
  <si>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</si>
  <si>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</si>
  <si>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</si>
  <si>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</si>
  <si>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</si>
  <si>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</si>
  <si>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</si>
  <si>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</si>
  <si>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</si>
  <si>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</si>
  <si>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</si>
  <si>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</si>
  <si>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</si>
  <si>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</si>
  <si>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</si>
  <si>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</si>
  <si>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</si>
  <si>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</si>
  <si>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</si>
  <si>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</si>
  <si>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</si>
  <si>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</si>
  <si>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</si>
  <si>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</si>
  <si>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</si>
  <si>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</si>
  <si>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</si>
  <si>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</si>
  <si>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</si>
  <si>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</si>
  <si>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</si>
  <si>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</si>
  <si>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</si>
  <si>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</si>
  <si>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</si>
  <si>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</si>
  <si>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</si>
  <si>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</si>
  <si>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</si>
  <si>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</si>
  <si>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</si>
  <si>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</si>
  <si>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</si>
  <si>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</si>
  <si>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</si>
  <si>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</si>
  <si>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</si>
  <si>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</si>
  <si>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</si>
  <si>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</si>
  <si>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</si>
  <si>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</si>
  <si>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</si>
  <si>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</si>
  <si>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</si>
  <si>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</si>
  <si>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</si>
  <si>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</si>
  <si>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</si>
  <si>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</si>
  <si>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</si>
  <si>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</si>
  <si>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</si>
  <si>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</si>
  <si>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</si>
  <si>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</si>
  <si>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</si>
  <si>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</si>
  <si>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</si>
  <si>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</si>
  <si>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</si>
  <si>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ACABAMENTO POLIDO PARA PISO DE CONCRETO ARMADO DE ALTA RESISTÊNCIA. AF_09/2017</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</si>
  <si>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</si>
  <si>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</si>
  <si>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</si>
  <si>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</si>
  <si>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</si>
  <si>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</si>
  <si>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</si>
  <si>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</si>
  <si>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</si>
  <si>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</si>
  <si>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</si>
  <si>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</si>
  <si>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</si>
  <si>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</si>
  <si>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</si>
  <si>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</si>
  <si>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</si>
  <si>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</si>
  <si>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</si>
  <si>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</si>
  <si>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</si>
  <si>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</si>
  <si>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</si>
  <si>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</si>
  <si>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</si>
  <si>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</si>
  <si>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</si>
  <si>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</si>
  <si>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</si>
  <si>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</si>
  <si>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</si>
  <si>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</si>
  <si>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</si>
  <si>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</si>
  <si>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</si>
  <si>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</si>
  <si>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</si>
  <si>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</si>
  <si>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</si>
  <si>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</si>
  <si>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</si>
  <si>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</si>
  <si>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</si>
  <si>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</si>
  <si>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</si>
  <si>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</si>
  <si>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</si>
  <si>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</si>
  <si>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</si>
  <si>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</si>
  <si>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</si>
  <si>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</si>
  <si>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</si>
  <si>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</si>
  <si>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</si>
  <si>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</si>
  <si>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</si>
  <si>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</si>
  <si>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</si>
  <si>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</si>
  <si>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</si>
  <si>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</si>
  <si>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</si>
  <si>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</si>
  <si>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</si>
  <si>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</si>
  <si>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</si>
  <si>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</si>
  <si>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</si>
  <si>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</si>
  <si>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</si>
  <si>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</si>
  <si>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</si>
  <si>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</si>
  <si>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</si>
  <si>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</si>
  <si>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</si>
  <si>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</si>
  <si>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</si>
  <si>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</si>
  <si>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</si>
  <si>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</si>
  <si>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</si>
  <si>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</si>
  <si>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</si>
  <si>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</si>
  <si>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</si>
  <si>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</si>
  <si>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</si>
  <si>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</si>
  <si>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</si>
  <si>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</si>
  <si>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</si>
  <si>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</si>
  <si>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</si>
  <si>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</si>
  <si>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</si>
  <si>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</si>
  <si>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</si>
  <si>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</si>
  <si>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</si>
  <si>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</si>
  <si>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</si>
  <si>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</si>
  <si>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</si>
  <si>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</si>
  <si>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</si>
  <si>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</si>
  <si>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</si>
  <si>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</si>
  <si>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</si>
  <si>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</si>
  <si>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</si>
  <si>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</si>
  <si>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</si>
  <si>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</si>
  <si>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</si>
  <si>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</si>
  <si>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</si>
  <si>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</si>
  <si>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</si>
  <si>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</si>
  <si>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</si>
  <si>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</si>
  <si>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</si>
  <si>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</si>
  <si>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</si>
  <si>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</si>
  <si>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</si>
  <si>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</si>
  <si>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</si>
  <si>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</si>
  <si>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</si>
  <si>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</si>
  <si>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</si>
  <si>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</si>
  <si>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</si>
  <si>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</si>
  <si>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</si>
  <si>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</si>
  <si>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</si>
  <si>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</si>
  <si>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</si>
  <si>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</si>
  <si>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</si>
  <si>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</si>
  <si>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</si>
  <si>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</si>
  <si>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</si>
  <si>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</si>
  <si>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</si>
  <si>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</si>
  <si>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</si>
  <si>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</si>
  <si>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</si>
  <si>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</si>
  <si>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</si>
  <si>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</si>
  <si>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</si>
  <si>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</si>
  <si>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</si>
  <si>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</si>
  <si>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</si>
  <si>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</si>
  <si>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</si>
  <si>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</si>
  <si>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</si>
  <si>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</si>
  <si>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</si>
  <si>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</si>
  <si>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</si>
  <si>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</si>
  <si>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</si>
  <si>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</si>
  <si>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</si>
  <si>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</si>
  <si>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</si>
  <si>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</si>
  <si>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</si>
  <si>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</si>
  <si>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</si>
  <si>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</si>
  <si>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</si>
  <si>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</si>
  <si>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</si>
  <si>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</si>
  <si>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</si>
  <si>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</si>
  <si>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</si>
  <si>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</si>
  <si>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</si>
  <si>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</si>
  <si>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</si>
  <si>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</si>
  <si>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</si>
  <si>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</si>
  <si>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</si>
  <si>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</si>
  <si>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</si>
  <si>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</si>
  <si>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</si>
  <si>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</si>
  <si>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</si>
  <si>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</si>
  <si>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</si>
  <si>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</si>
  <si>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</si>
  <si>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</si>
  <si>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</si>
  <si>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</si>
  <si>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</si>
  <si>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</si>
  <si>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</si>
  <si>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</si>
  <si>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</si>
  <si>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</si>
  <si>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</si>
  <si>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</si>
  <si>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</si>
  <si>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</si>
  <si>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</si>
  <si>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</si>
  <si>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</si>
  <si>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</si>
  <si>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</si>
  <si>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</si>
  <si>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</si>
  <si>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</si>
  <si>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</si>
  <si>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</si>
  <si>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</si>
  <si>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</si>
  <si>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</si>
  <si>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</si>
  <si>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</si>
  <si>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</si>
  <si>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</si>
  <si>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</si>
  <si>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</si>
  <si>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</si>
  <si>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</si>
  <si>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</si>
  <si>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</si>
  <si>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</si>
  <si>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</si>
  <si>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</si>
  <si>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</si>
  <si>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</si>
  <si>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</si>
  <si>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</si>
  <si>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</si>
  <si>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</si>
  <si>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</si>
  <si>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</si>
  <si>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</si>
  <si>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</si>
  <si>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</si>
  <si>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</si>
  <si>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</si>
  <si>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</si>
  <si>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</si>
  <si>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</si>
  <si>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</si>
  <si>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</si>
  <si>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</si>
  <si>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</si>
  <si>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</si>
  <si>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</si>
  <si>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</si>
  <si>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</si>
  <si>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</si>
  <si>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</si>
  <si>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</si>
  <si>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</si>
  <si>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</si>
  <si>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</si>
  <si>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</si>
  <si>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</si>
  <si>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</si>
  <si>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</si>
  <si>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</si>
  <si>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</si>
  <si>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</si>
  <si>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</si>
  <si>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</si>
  <si>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</si>
  <si>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</si>
  <si>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</si>
  <si>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</si>
  <si>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</si>
  <si>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</si>
  <si>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</si>
  <si>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</si>
  <si>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</si>
  <si>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</si>
  <si>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</si>
  <si>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</si>
  <si>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</si>
  <si>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</si>
  <si>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</si>
  <si>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</si>
  <si>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</si>
  <si>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</si>
  <si>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</si>
  <si>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</si>
  <si>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</si>
  <si>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</si>
  <si>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</si>
  <si>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</si>
  <si>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</si>
  <si>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</si>
  <si>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</si>
  <si>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</si>
  <si>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</si>
  <si>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</si>
  <si>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</si>
  <si>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</si>
  <si>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</si>
  <si>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</si>
  <si>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</si>
  <si>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</si>
  <si>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</si>
  <si>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</si>
  <si>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</si>
  <si>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</si>
  <si>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</si>
  <si>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</si>
  <si>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</si>
  <si>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</si>
  <si>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</si>
  <si>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</si>
  <si>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</si>
  <si>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</si>
  <si>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</si>
  <si>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</si>
  <si>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</si>
  <si>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</si>
  <si>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</si>
  <si>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</si>
  <si>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</si>
  <si>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</si>
  <si>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</si>
  <si>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</si>
  <si>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</si>
  <si>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</si>
  <si>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</si>
  <si>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</si>
  <si>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</si>
  <si>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</si>
  <si>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</si>
  <si>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</si>
  <si>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</si>
  <si>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</si>
  <si>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</si>
  <si>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</si>
  <si>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</si>
  <si>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</si>
  <si>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</si>
  <si>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</si>
  <si>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</si>
  <si>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</si>
  <si>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</si>
  <si>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</si>
  <si>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</si>
  <si>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</si>
  <si>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</si>
  <si>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</si>
  <si>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</si>
  <si>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</si>
  <si>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</si>
  <si>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</si>
  <si>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</si>
  <si>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</si>
  <si>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</si>
  <si>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</si>
  <si>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</si>
  <si>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</si>
  <si>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</si>
  <si>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</si>
  <si>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</si>
  <si>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</si>
  <si>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</si>
  <si>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</si>
  <si>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</si>
  <si>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</si>
  <si>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</si>
  <si>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</si>
  <si>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</si>
  <si>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</si>
  <si>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</si>
  <si>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</si>
  <si>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</si>
  <si>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</si>
  <si>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</si>
  <si>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</si>
  <si>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</si>
  <si>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</si>
  <si>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</si>
  <si>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</si>
  <si>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</si>
  <si>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</si>
  <si>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</si>
  <si>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</si>
  <si>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</si>
  <si>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</si>
  <si>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</si>
  <si>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</si>
  <si>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</si>
  <si>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</si>
  <si>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</si>
  <si>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</si>
  <si>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</si>
  <si>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</si>
  <si>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</si>
  <si>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</si>
  <si>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</si>
  <si>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</si>
  <si>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</si>
  <si>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</si>
  <si>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</si>
  <si>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</si>
  <si>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</si>
  <si>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</si>
  <si>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</si>
  <si>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</si>
  <si>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</si>
  <si>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</si>
  <si>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</si>
  <si>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</si>
  <si>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</si>
  <si>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</si>
  <si>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</si>
  <si>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</si>
  <si>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</si>
  <si>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</si>
  <si>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</si>
  <si>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</si>
  <si>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</si>
  <si>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</si>
  <si>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</si>
  <si>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</si>
  <si>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</si>
  <si>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</si>
  <si>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</si>
  <si>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</si>
  <si>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</si>
  <si>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</si>
  <si>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</si>
  <si>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</si>
  <si>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</si>
  <si>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</si>
  <si>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</si>
  <si>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</si>
  <si>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</si>
  <si>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</si>
  <si>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</si>
  <si>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</si>
  <si>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</si>
  <si>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</si>
  <si>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</si>
  <si>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</si>
  <si>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</si>
  <si>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</si>
  <si>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</si>
  <si>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</si>
  <si>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</si>
  <si>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</si>
  <si>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</si>
  <si>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</si>
  <si>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</si>
  <si>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</si>
  <si>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</si>
  <si>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</si>
  <si>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</si>
  <si>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</si>
  <si>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</si>
  <si>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</si>
  <si>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</si>
  <si>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</si>
  <si>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</si>
  <si>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</si>
  <si>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</si>
  <si>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</si>
  <si>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</si>
  <si>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</si>
  <si>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</si>
  <si>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</si>
  <si>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</si>
  <si>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</si>
  <si>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</si>
  <si>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</si>
  <si>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</si>
  <si>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</si>
  <si>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</si>
  <si>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</si>
  <si>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</si>
  <si>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</si>
  <si>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</si>
  <si>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</si>
  <si>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</si>
  <si>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</si>
  <si>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</si>
  <si>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</si>
  <si>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</si>
  <si>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</si>
  <si>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</si>
  <si>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</si>
  <si>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</si>
  <si>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</si>
  <si>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</si>
  <si>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</si>
  <si>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</si>
  <si>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</si>
  <si>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</si>
  <si>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</si>
  <si>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</si>
  <si>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</si>
  <si>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</si>
  <si>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</si>
  <si>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</si>
  <si>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</si>
  <si>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</si>
  <si>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</si>
  <si>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</si>
  <si>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</si>
  <si>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</si>
  <si>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</si>
  <si>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</si>
  <si>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</si>
  <si>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</si>
  <si>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</si>
  <si>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</si>
  <si>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</si>
  <si>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</si>
  <si>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</si>
  <si>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</si>
  <si>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</si>
  <si>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</si>
  <si>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</si>
  <si>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</si>
  <si>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</si>
  <si>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</si>
  <si>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</si>
  <si>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</si>
  <si>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</si>
  <si>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</si>
  <si>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</si>
  <si>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</si>
  <si>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</si>
  <si>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</si>
  <si>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</si>
  <si>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</si>
  <si>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</si>
  <si>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</si>
  <si>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</si>
  <si>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</si>
  <si>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</si>
  <si>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</si>
  <si>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</si>
  <si>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</si>
  <si>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</si>
  <si>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</si>
  <si>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</si>
  <si>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</si>
  <si>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</si>
  <si>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</si>
  <si>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</si>
  <si>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</si>
  <si>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</si>
  <si>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</si>
  <si>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</si>
  <si>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</si>
  <si>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</si>
  <si>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</si>
  <si>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</si>
  <si>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</si>
  <si>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</si>
  <si>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</si>
  <si>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</si>
  <si>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</si>
  <si>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</si>
  <si>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</si>
  <si>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</si>
  <si>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</si>
  <si>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</si>
  <si>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</si>
  <si>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</si>
  <si>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</si>
  <si>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</si>
  <si>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</si>
  <si>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</si>
  <si>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</si>
  <si>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</si>
  <si>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</si>
  <si>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</si>
  <si>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</si>
  <si>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</si>
  <si>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</si>
  <si>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</si>
  <si>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</si>
  <si>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</si>
  <si>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</si>
  <si>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</si>
  <si>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</si>
  <si>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</si>
  <si>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</si>
  <si>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</si>
  <si>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</si>
  <si>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</si>
  <si>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</si>
  <si>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</si>
  <si>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</si>
  <si>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</si>
  <si>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</si>
  <si>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</si>
  <si>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</si>
  <si>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</si>
  <si>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</si>
  <si>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</si>
  <si>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</si>
  <si>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</si>
  <si>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</si>
  <si>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</si>
  <si>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</si>
  <si>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</si>
  <si>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</si>
  <si>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</si>
  <si>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</si>
  <si>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</si>
  <si>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</si>
  <si>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</si>
  <si>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</si>
  <si>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</si>
  <si>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</si>
  <si>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</si>
  <si>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</si>
  <si>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</si>
  <si>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</si>
  <si>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</si>
  <si>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</si>
  <si>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</si>
  <si>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</si>
  <si>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</si>
  <si>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</si>
  <si>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</si>
  <si>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</si>
  <si>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</si>
  <si>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</si>
  <si>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</si>
  <si>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</si>
  <si>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</si>
  <si>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</si>
  <si>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</si>
  <si>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</si>
  <si>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</si>
  <si>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</si>
  <si>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</si>
  <si>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</si>
  <si>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</si>
  <si>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</si>
  <si>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</si>
  <si>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</si>
  <si>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</si>
  <si>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</si>
  <si>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</si>
  <si>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</si>
  <si>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</si>
  <si>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</si>
  <si>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</si>
  <si>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</si>
  <si>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</si>
  <si>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</si>
  <si>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</si>
  <si>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</si>
  <si>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</si>
  <si>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</si>
  <si>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</si>
  <si>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</si>
  <si>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</si>
  <si>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</si>
  <si>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</si>
  <si>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</si>
  <si>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</si>
  <si>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</si>
  <si>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</si>
  <si>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</si>
  <si>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</si>
  <si>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</si>
  <si>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</si>
  <si>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</si>
  <si>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</si>
  <si>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</si>
  <si>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</si>
  <si>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</si>
  <si>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</si>
  <si>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</si>
  <si>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</si>
  <si>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</si>
  <si>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</si>
  <si>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</si>
  <si>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</si>
  <si>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</si>
  <si>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</si>
  <si>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</si>
  <si>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</si>
  <si>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</si>
  <si>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</si>
  <si>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</si>
  <si>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</si>
  <si>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</si>
  <si>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</si>
  <si>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</si>
  <si>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</si>
  <si>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</si>
  <si>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</si>
  <si>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</si>
  <si>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</si>
  <si>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</si>
  <si>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</si>
  <si>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</si>
  <si>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</si>
  <si>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</si>
  <si>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</si>
  <si>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</si>
  <si>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</si>
  <si>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</si>
  <si>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</si>
  <si>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</si>
  <si>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</si>
  <si>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</si>
  <si>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</si>
  <si>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</si>
  <si>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</si>
  <si>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</si>
  <si>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</si>
  <si>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</si>
  <si>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</si>
  <si>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</si>
  <si>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</si>
  <si>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</si>
  <si>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</si>
  <si>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</si>
  <si>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</si>
  <si>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</si>
  <si>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</si>
  <si>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</si>
  <si>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</si>
  <si>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</si>
  <si>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</si>
  <si>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</si>
  <si>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</si>
  <si>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</si>
  <si>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</si>
  <si>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</si>
  <si>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</si>
  <si>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</si>
  <si>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</si>
  <si>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</si>
  <si>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</si>
  <si>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</si>
  <si>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</si>
  <si>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</si>
  <si>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</si>
  <si>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</si>
  <si>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</si>
  <si>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ARGAMASSA TRAÇO 1:1,93 (EM VOLUME DE CIMENTO E AREIA MÉDIA ÚMIDA), FCK 20 MPA, PREPARO MECÂNICO COM MISTURADOR DUPLO HORIZONTAL DE ALTA TURBULÊNCIA. AF_03/2020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</si>
  <si>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</si>
  <si>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</si>
  <si>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</si>
  <si>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</si>
  <si>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</si>
  <si>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</si>
  <si>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</si>
  <si>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</si>
  <si>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</si>
  <si>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</si>
  <si>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</si>
  <si>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</si>
  <si>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</si>
  <si>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</si>
  <si>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</si>
  <si>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</si>
  <si>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</si>
  <si>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</si>
  <si>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</si>
  <si>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</si>
  <si>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</si>
  <si>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</si>
  <si>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</si>
  <si>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</si>
  <si>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</si>
  <si>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</si>
  <si>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</si>
  <si>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</si>
  <si>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</si>
  <si>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</si>
  <si>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</si>
  <si>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</si>
  <si>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</si>
  <si>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</si>
  <si>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</si>
  <si>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</si>
  <si>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</si>
  <si>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</si>
  <si>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</si>
  <si>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</si>
  <si>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</si>
  <si>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</si>
  <si>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</si>
  <si>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</si>
  <si>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</si>
  <si>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</si>
  <si>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</si>
  <si>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</si>
  <si>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</si>
  <si>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</si>
  <si>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</si>
  <si>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</si>
  <si>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</si>
  <si>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</si>
  <si>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</si>
  <si>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</si>
  <si>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</si>
  <si>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</si>
  <si>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</si>
  <si>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</si>
  <si>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</si>
  <si>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</si>
  <si>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</si>
  <si>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</si>
  <si>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</si>
  <si>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</si>
  <si>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</si>
  <si>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</si>
  <si>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</si>
  <si>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</si>
  <si>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</si>
  <si>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</si>
  <si>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</si>
  <si>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</si>
  <si>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</si>
  <si>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</si>
  <si>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</si>
  <si>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</si>
  <si>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</si>
  <si>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</si>
  <si>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</si>
  <si>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</si>
  <si>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</si>
  <si>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</si>
  <si>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</si>
  <si>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</si>
  <si>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</si>
  <si>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</si>
  <si>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</si>
  <si>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</si>
  <si>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</si>
  <si>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</si>
  <si>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</si>
  <si>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</si>
  <si>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</si>
  <si>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</si>
  <si>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</si>
  <si>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</si>
  <si>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</si>
  <si>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</si>
  <si>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</si>
  <si>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</si>
  <si>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</si>
  <si>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</si>
  <si>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</si>
  <si>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</si>
  <si>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</si>
  <si>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</si>
  <si>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</si>
  <si>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</si>
  <si>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</si>
  <si>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</si>
  <si>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</si>
  <si>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</si>
  <si>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</si>
  <si>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</si>
  <si>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</si>
  <si>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</si>
  <si>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</si>
  <si>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</si>
  <si>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</si>
  <si>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</si>
  <si>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</si>
  <si>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</si>
  <si>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</si>
  <si>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</si>
  <si>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</si>
  <si>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</si>
  <si>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</si>
  <si>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</si>
  <si>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</si>
  <si>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</si>
  <si>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</si>
  <si>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</si>
  <si>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</si>
  <si>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</si>
  <si>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</si>
  <si>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</si>
  <si>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</si>
  <si>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</si>
  <si>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</si>
  <si>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</si>
  <si>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</si>
  <si>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</si>
  <si>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</si>
  <si>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</si>
  <si>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</si>
  <si>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</si>
  <si>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</si>
  <si>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</si>
  <si>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</si>
  <si>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</si>
  <si>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</si>
  <si>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</si>
  <si>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</si>
  <si>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</si>
  <si>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</si>
  <si>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</si>
  <si>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</si>
  <si>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</si>
  <si>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</si>
  <si>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</si>
  <si>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</si>
  <si>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</si>
  <si>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</si>
  <si>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</si>
  <si>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</si>
  <si>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</si>
  <si>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</si>
  <si>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</si>
  <si>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</si>
  <si>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</si>
  <si>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</si>
  <si>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</si>
  <si>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</si>
  <si>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</si>
  <si>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</si>
  <si>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</si>
  <si>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</si>
  <si>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</si>
  <si>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</si>
  <si>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</si>
  <si>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</si>
  <si>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</si>
  <si>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</si>
  <si>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</si>
  <si>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</si>
  <si>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</si>
  <si>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</si>
  <si>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</si>
  <si>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</si>
  <si>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</si>
  <si>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</si>
  <si>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</si>
  <si>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</si>
  <si>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</si>
  <si>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</si>
  <si>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</si>
  <si>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</si>
  <si>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</si>
  <si>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</si>
  <si>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</si>
  <si>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</si>
  <si>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</si>
  <si>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</si>
  <si>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</si>
  <si>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</si>
  <si>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</si>
  <si>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</si>
  <si>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</si>
  <si>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</si>
  <si>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</si>
  <si>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</si>
  <si>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</si>
  <si>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</si>
  <si>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</si>
  <si>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</si>
  <si>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</si>
  <si>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</si>
  <si>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</si>
  <si>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</si>
  <si>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</si>
  <si>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</si>
  <si>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</si>
  <si>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</si>
  <si>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</si>
  <si>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</si>
  <si>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</si>
  <si>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</si>
  <si>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</si>
  <si>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</si>
  <si>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</si>
  <si>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</si>
  <si>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</si>
  <si>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</si>
  <si>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</si>
  <si>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</si>
  <si>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</si>
  <si>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</si>
  <si>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</si>
  <si>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</si>
  <si>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</si>
  <si>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</si>
  <si>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</si>
  <si>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</si>
  <si>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</si>
  <si>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</si>
  <si>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</si>
  <si>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</si>
  <si>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</si>
  <si>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</si>
  <si>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</si>
  <si>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</si>
  <si>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</si>
  <si>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</si>
  <si>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</si>
  <si>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</si>
  <si>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</si>
  <si>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</si>
  <si>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</si>
  <si>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</si>
  <si>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</si>
  <si>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</si>
  <si>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</si>
  <si>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</si>
  <si>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</si>
  <si>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</si>
  <si>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</si>
  <si>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</si>
  <si>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</si>
  <si>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</si>
  <si>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</si>
  <si>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</si>
  <si>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</si>
  <si>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</si>
  <si>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</si>
  <si>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</si>
  <si>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</si>
  <si>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</si>
  <si>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</si>
  <si>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</si>
  <si>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</si>
  <si>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</si>
  <si>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</si>
  <si>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</si>
  <si>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</si>
  <si>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</si>
  <si>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</si>
  <si>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</si>
  <si>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</si>
  <si>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</si>
  <si>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</si>
  <si>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</si>
  <si>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</si>
  <si>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</si>
  <si>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</si>
  <si>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</si>
  <si>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</si>
  <si>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</si>
  <si>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</si>
  <si>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</si>
  <si>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</si>
  <si>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</si>
  <si>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</si>
  <si>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</si>
  <si>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</si>
  <si>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</si>
  <si>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</si>
  <si>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</si>
  <si>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</si>
  <si>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</si>
  <si>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</si>
  <si>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</si>
  <si>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</si>
  <si>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</si>
  <si>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</si>
  <si>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</si>
  <si>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</si>
  <si>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</si>
  <si>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</si>
  <si>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</si>
  <si>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</si>
  <si>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</si>
  <si>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</si>
  <si>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</si>
  <si>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</si>
  <si>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</si>
  <si>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</si>
  <si>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</si>
  <si>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</si>
  <si>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</si>
  <si>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</si>
  <si>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</si>
  <si>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</si>
  <si>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</si>
  <si>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</si>
  <si>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</si>
  <si>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</si>
  <si>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</si>
  <si>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</si>
  <si>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</si>
  <si>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</si>
  <si>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</si>
  <si>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</si>
  <si>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</si>
  <si>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</si>
  <si>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</si>
  <si>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</si>
  <si>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</si>
  <si>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</si>
  <si>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</si>
  <si>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APONTADOR OU APROPRIADOR DE MAO DE OBRA</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</si>
  <si>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</si>
  <si>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</si>
  <si>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</si>
  <si>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</si>
  <si>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</si>
  <si>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</si>
  <si>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</si>
  <si>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</si>
  <si>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</si>
  <si>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</si>
  <si>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</si>
  <si>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</si>
  <si>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</si>
  <si>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</si>
  <si>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</si>
  <si>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</si>
  <si>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</si>
  <si>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</si>
  <si>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</si>
  <si>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</si>
  <si>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</si>
  <si>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RECOZIDO 16 BWG, D = 1,65 MM (0,016 KG/M) OU 18 BWG, D = 1,25 MM (0,01 KG/M)</t>
  </si>
  <si>
    <t>ARGAMASSA COLANTE AC II</t>
  </si>
  <si>
    <t>ARGAMASSA COLANTE TIPO AC III</t>
  </si>
  <si>
    <t>ARGAMASSA COLANTE TIPO AC III E</t>
  </si>
  <si>
    <t>ARGAMASSA PARA REVESTIMENTO DECORATIVO MONOCAMADA</t>
  </si>
  <si>
    <t>ARRUELA LISA, REDONDA, DE LATAO POLIDO, DIAMETRO NOMINAL 5/8", DIAMETRO EXTERNO = 34 MM, DIAMETRO DO FURO = 17 MM, ESPESSURA = *2,5* MM</t>
  </si>
  <si>
    <t>AUXILIAR DE LABORATORISTA DE SOLOS E DE CONCRETO</t>
  </si>
  <si>
    <t>AZULEJISTA OU LADRILHEIRO</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</si>
  <si>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</si>
  <si>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</si>
  <si>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</si>
  <si>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</si>
  <si>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</si>
  <si>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</si>
  <si>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</si>
  <si>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</si>
  <si>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</si>
  <si>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</si>
  <si>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</si>
  <si>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</si>
  <si>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</si>
  <si>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</si>
  <si>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</si>
  <si>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</si>
  <si>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</si>
  <si>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</si>
  <si>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</si>
  <si>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</si>
  <si>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</si>
  <si>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</si>
  <si>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</si>
  <si>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</si>
  <si>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</si>
  <si>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</si>
  <si>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</si>
  <si>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</si>
  <si>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</si>
  <si>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</si>
  <si>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</si>
  <si>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</si>
  <si>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</si>
  <si>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</si>
  <si>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</si>
  <si>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</si>
  <si>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</si>
  <si>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</si>
  <si>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</si>
  <si>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</si>
  <si>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</si>
  <si>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</si>
  <si>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</si>
  <si>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</si>
  <si>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</si>
  <si>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CABO DE ACO GALVANIZADO, DIAMETRO 12,7 MM (1/2"), COM ALMA DE ACO CABO INDEPENDENTE 6 X 25 F</t>
  </si>
  <si>
    <t>CABO DE ACO GALVANIZADO, DIAMETRO 12,7 MM (1/2"), COM ALMA DE FIBRA 6 X 25 F</t>
  </si>
  <si>
    <t>CABO DE ACO GALVANIZADO, DIAMETRO 9,53 MM (3/8"), COM ALMA DE FIBRA 6 X 25 F</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</si>
  <si>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</si>
  <si>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</si>
  <si>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</si>
  <si>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</si>
  <si>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</si>
  <si>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</si>
  <si>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</si>
  <si>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</si>
  <si>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</si>
  <si>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</si>
  <si>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</si>
  <si>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</si>
  <si>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</si>
  <si>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</si>
  <si>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</si>
  <si>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</si>
  <si>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GORDURA CILINDRICA EM CONCRETO SIMPLES,  PRE-MOLDADA, COM DIAMETRO DE 40 CM E ALTURA DE 45 CM, COM TAMPA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</si>
  <si>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</si>
  <si>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</si>
  <si>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</si>
  <si>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</si>
  <si>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</si>
  <si>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</si>
  <si>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</si>
  <si>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</si>
  <si>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</si>
  <si>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</si>
  <si>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</si>
  <si>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</si>
  <si>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</si>
  <si>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</si>
  <si>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</si>
  <si>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</si>
  <si>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</si>
  <si>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</si>
  <si>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</si>
  <si>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</si>
  <si>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</si>
  <si>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</si>
  <si>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</si>
  <si>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</si>
  <si>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</si>
  <si>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</si>
  <si>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</si>
  <si>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</si>
  <si>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</si>
  <si>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</si>
  <si>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 QUADRADA DE CHAPA DE ACO GALVANIZADA NUM 24, CORTE 100 CM</t>
  </si>
  <si>
    <t>CALHA QUADRADA DE CHAPA DE ACO GALVANIZADA NUM 24, CORTE 33 CM</t>
  </si>
  <si>
    <t>CALHA QUADRADA DE CHAPA DE ACO GALVANIZADA NUM 24, CORTE 50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</si>
  <si>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</si>
  <si>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</si>
  <si>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</si>
  <si>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</si>
  <si>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</si>
  <si>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</si>
  <si>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</si>
  <si>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</si>
  <si>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</si>
  <si>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</si>
  <si>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</si>
  <si>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</si>
  <si>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</si>
  <si>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</si>
  <si>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</si>
  <si>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</si>
  <si>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</si>
  <si>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</si>
  <si>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</si>
  <si>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</si>
  <si>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</si>
  <si>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</si>
  <si>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LIGA 1.200 - H14, QUALQUER ESPESSURA, QUALQUER LARGURA</t>
  </si>
  <si>
    <t>CONCRETO USINADO BOMBEAVEL, CLASSE DE RESISTENCIA C30, COM BRITA 0 E 1, SLUMP = 220 +/- 30 MM, EXCLUI SERVICO DE BOMBEAMENTO (NBR 8953)</t>
  </si>
  <si>
    <t>CONJUNTO PRE-MOLDADO COMPOSTO POR GRELHA (0,99 X 0,45 M), QUADRO (1,10 X 0,52 M) E CANTONEIRA (1,10 X 0,35 M), EM CONCRETO ARMADO, COM FCK DE 21 MPA</t>
  </si>
  <si>
    <t>CUMEEIRA PARA TELHA DE CONCRETO, PARA 2 AGUAS DE TELHADO, COR CINZA, RENDIMENTO DE *3* TELHAS/M</t>
  </si>
  <si>
    <t>DESMOLDANTE PARA CONCRETO ESTAMPADO</t>
  </si>
  <si>
    <t>ELEMENTO VAZADO CERAMICO DIAGONAL (TIPO FLOR/QUADRADO/XIS) 25 X 18 X 7 CM</t>
  </si>
  <si>
    <t>ELEMENTO VAZADO CERAMICO QUADRADO (RETO OU REDONDO), *7 A 9 X 20 X 20* CM (L X A X C)</t>
  </si>
  <si>
    <t>ENDURECEDOR MINERAL DE BASE CIMENTICIA PARA PISO DE CONCRETO</t>
  </si>
  <si>
    <t>EPI - FAMILIA ALMOXARIFE - MENSALISTA (ENCARGOS COMPLEMENTARES - COLETADO CAIXA)</t>
  </si>
  <si>
    <t>EPI - FAMILIA ENCARREGADO GERAL - MENSALISTA (ENCARGOS COMPLEMENTARES - COLETADO CAIXA)</t>
  </si>
  <si>
    <t>ESTABILIZADOR BIVOLT AUTOMATICO, 1000 VA</t>
  </si>
  <si>
    <t>ESTABILIZADOR BIVOLT AUTOMATICO, 1500 VA</t>
  </si>
  <si>
    <t>ESTABILIZADOR BIVOLT AUTOMATICO, 2000 VA</t>
  </si>
  <si>
    <t>ESTABILIZADOR BIVOLT AUTOMATICO, 300 VA</t>
  </si>
  <si>
    <t>ESTABILIZADOR BIVOLT AUTOMATICO, 500 VA</t>
  </si>
  <si>
    <t>FERRAMENTAS - FAMILIA ENCARREGADO GERAL - MENSALISTA (ENCARGOS COMPLEMENTARES - COLETADO CAIXA)</t>
  </si>
  <si>
    <t>LAMBRI EM ALUMINIO, DE APROXIMADAMENTE 0,6 KG/M, COM APROXIMADAMENTE 168,0 MM DE LARGURA, 6,0 MM DE ALTURA E 6,0 M DE EXTENSAO</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</si>
  <si>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</si>
  <si>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</si>
  <si>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</si>
  <si>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</si>
  <si>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</si>
  <si>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</si>
  <si>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</si>
  <si>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</si>
  <si>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</si>
  <si>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</si>
  <si>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</si>
  <si>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</si>
  <si>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</si>
  <si>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</si>
  <si>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</si>
  <si>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</si>
  <si>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</si>
  <si>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</si>
  <si>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</si>
  <si>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</si>
  <si>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</si>
  <si>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MEMBRANA IMPERMEABILIZANTE A BASE DE POLIUREIA, BICOMPONENTE, APLICACAO A FRIO</t>
  </si>
  <si>
    <t>MEMBRANA IMPERMEABILIZANTE A BASE DE POLIURETANO</t>
  </si>
  <si>
    <t>MEMBRANA IMPERMEABILIZANTE ACRILICA MONOCOMPONENTE</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</si>
  <si>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</si>
  <si>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</si>
  <si>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</si>
  <si>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</si>
  <si>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</si>
  <si>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</si>
  <si>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</si>
  <si>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</si>
  <si>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</si>
  <si>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</si>
  <si>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</si>
  <si>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</si>
  <si>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</si>
  <si>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</si>
  <si>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</si>
  <si>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</si>
  <si>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</si>
  <si>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</si>
  <si>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</si>
  <si>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</si>
  <si>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</si>
  <si>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</si>
  <si>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</si>
  <si>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</si>
  <si>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</si>
  <si>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QUADRO DE DISTRIBUICAO COM BARRAMENTO TRIFASICO, DE EMBUTIR, EM CHAPA DE ACO GALVANIZADO, PARA 18 DISJUNTORES DIN, 100 A, INCLUINDO BARRAMENTO</t>
  </si>
  <si>
    <t>QUADRO DE DISTRIBUICAO COM BARRAMENTO TRIFASICO, DE SOBREPOR, EM CHAPA DE ACO GALVANIZADO, PARA *42*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</si>
  <si>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</si>
  <si>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</si>
  <si>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</si>
  <si>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</si>
  <si>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</si>
  <si>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</si>
  <si>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</si>
  <si>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</si>
  <si>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</si>
  <si>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</si>
  <si>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</si>
  <si>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</si>
  <si>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</si>
  <si>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</si>
  <si>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</si>
  <si>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REJUNTE CIMENTICIO, QUALQUER COR</t>
  </si>
  <si>
    <t>REJUNTE EPOXI, QUALQUER COR</t>
  </si>
  <si>
    <t>RUFO INTERNO/EXTERNO DE CHAPA DE ACO GALVANIZADA NUM 24, CORTE 25 CM</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</si>
  <si>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</si>
  <si>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</si>
  <si>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</si>
  <si>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</si>
  <si>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</si>
  <si>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</si>
  <si>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</si>
  <si>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</si>
  <si>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</si>
  <si>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</si>
  <si>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</si>
  <si>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</si>
  <si>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</si>
  <si>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</si>
  <si>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</si>
  <si>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</si>
  <si>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</si>
  <si>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</si>
  <si>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</si>
  <si>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</si>
  <si>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</si>
  <si>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</si>
  <si>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</si>
  <si>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</si>
  <si>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</si>
  <si>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</si>
  <si>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</si>
  <si>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</si>
  <si>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</si>
  <si>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</si>
  <si>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</si>
  <si>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</si>
  <si>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</si>
  <si>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</si>
  <si>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</si>
  <si>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</si>
  <si>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</si>
  <si>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DE CONCRETO TIPO CLASSICA, COR CINZA, COMPRIMENTO DE *42* CM,  RENDIMENTO DE *10* TELHAS/M2</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</si>
  <si>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</si>
  <si>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</si>
  <si>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</si>
  <si>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</si>
  <si>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</si>
  <si>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</si>
  <si>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</si>
  <si>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</si>
  <si>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TELHADOR  (MENSALISTA)</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</si>
  <si>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</si>
  <si>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</si>
  <si>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</si>
  <si>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</si>
  <si>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</si>
  <si>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</si>
  <si>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TINTA / REVESTIMENTO A BASE DE RESINA EPOXI COM ALCATRAO, BICOMPONENTE</t>
  </si>
  <si>
    <t>TRELICA NERVURADA (ESPACADOR), ALTURA = 120,0 MM, DIAMETRO DOS BANZOS INFERIORES E SUPERIOR = 6,0 MM, DIAMETRO DA DIAGONAL = 4,2 MM</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</si>
  <si>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</si>
  <si>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</si>
  <si>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</si>
  <si>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</si>
  <si>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</si>
  <si>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</si>
  <si>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</si>
  <si>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</si>
  <si>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</si>
  <si>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</si>
  <si>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</si>
  <si>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</si>
  <si>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</si>
  <si>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</si>
  <si>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</si>
  <si>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</si>
  <si>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</si>
  <si>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</si>
  <si>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</si>
  <si>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</si>
  <si>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</si>
  <si>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</si>
  <si>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</si>
  <si>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</si>
  <si>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</si>
  <si>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</si>
  <si>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</si>
  <si>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</si>
  <si>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</si>
  <si>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</si>
  <si>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</si>
  <si>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</si>
  <si>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</si>
  <si>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</si>
  <si>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</si>
  <si>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</si>
  <si>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</si>
  <si>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</si>
  <si>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</si>
  <si>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</si>
  <si>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</si>
  <si>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</si>
  <si>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</si>
  <si>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</si>
  <si>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</si>
  <si>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</si>
  <si>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</si>
  <si>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</si>
  <si>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</si>
  <si>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</si>
  <si>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</si>
  <si>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</si>
  <si>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</si>
  <si>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</si>
  <si>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</si>
  <si>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</si>
  <si>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</si>
  <si>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</si>
  <si>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</si>
  <si>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</si>
  <si>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</si>
  <si>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</si>
  <si>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</si>
  <si>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</si>
  <si>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</si>
  <si>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</si>
  <si>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</si>
  <si>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</si>
  <si>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</si>
  <si>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</si>
  <si>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</si>
  <si>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</si>
  <si>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</si>
  <si>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</si>
  <si>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</si>
  <si>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</si>
  <si>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</si>
  <si>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</si>
  <si>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</si>
  <si>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</si>
  <si>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LUMINÁRIA DE INCÊNDIO LED RETANGULAR 3000 LUMENS, COM 2 FAROIS</t>
  </si>
  <si>
    <t>LUMINÁRIA DE INCÊNDIO LED RETANGULAR EXD (A PROVA DE EXPLOSÃO)</t>
  </si>
  <si>
    <t>REGUALADOR DE 1º ESTÁGIO PARA 10KG</t>
  </si>
  <si>
    <t>3.9</t>
  </si>
  <si>
    <t>CP-IP-02</t>
  </si>
  <si>
    <t>5.1.1</t>
  </si>
  <si>
    <t>5.1.2</t>
  </si>
  <si>
    <t>5.2.1</t>
  </si>
  <si>
    <t>5.2.2</t>
  </si>
  <si>
    <t>6.2</t>
  </si>
  <si>
    <t>8.5</t>
  </si>
  <si>
    <t>8.6</t>
  </si>
  <si>
    <t>8.8</t>
  </si>
  <si>
    <t>11.2</t>
  </si>
  <si>
    <t>11.3</t>
  </si>
  <si>
    <t>12.1.5</t>
  </si>
  <si>
    <t>12.2.3</t>
  </si>
  <si>
    <t>13.1.1</t>
  </si>
  <si>
    <t>13.1.2</t>
  </si>
  <si>
    <t>13.1.3</t>
  </si>
  <si>
    <t>14.0</t>
  </si>
  <si>
    <t>14.1</t>
  </si>
  <si>
    <t>14.2</t>
  </si>
  <si>
    <t>14.3</t>
  </si>
  <si>
    <t>15.0</t>
  </si>
  <si>
    <t>15.1</t>
  </si>
  <si>
    <t>PLACA DE OBRA EM CHAPA DE AÇO GALVANIZADO</t>
  </si>
  <si>
    <t>BANHEIRO INFANTIL</t>
  </si>
  <si>
    <t>13.1.4</t>
  </si>
  <si>
    <t>13.1.5</t>
  </si>
  <si>
    <t>REQUADRO EM MADEIRA DE QUADRO ESCOLAR - INCLUSO VERNIZ (TRES DEMAOS)</t>
  </si>
  <si>
    <t xml:space="preserve">INSTALAÇÕES SANITÁRIAS  </t>
  </si>
  <si>
    <t>INSTALAÇÕES HIDRAÚLICAS</t>
  </si>
  <si>
    <t xml:space="preserve"> LOUÇAS E METÁIS </t>
  </si>
  <si>
    <t>FORNECIMENTO E MONTAGEM DE RESERVATÓRIO COLUNA CILÍNDRICA TIPO TUBULAR DE CAP.15.000L, COM AS SEGUINTES DIMENSÕES: -COLUNA SECA: Ø 1,27 X 2,80M; -RESERVA: Ø 2,00M x 7,20M; -ALTURA TOTAL: 10,00M; INCLUSO ESCADA TIPO MARINHEIRO COM PROTEÇÃO NA PARTE EXTERNA, GUARDA CORPO PARTE EXTERNA NO TOPO, TAMPA SUPERIOR, DEGRAUS NA PARTE INTERNA, CHUMBADORES TIPO "J" COM ROSCAS, PINTURA EPÓXI DUAS DEMÃOS COM FUNDO ANTICORROSIVO, INCLUSO BLOCO SOBRE ESTACA DE CONCRETO E SPDA</t>
  </si>
  <si>
    <t>SITEMA DE PROTEÇÃO (SPDA)</t>
  </si>
  <si>
    <t>1.4</t>
  </si>
  <si>
    <t>BASE PARA POÇO DE VISITA CIRCULAR PARA DRENAGEM, EM CONCRETO PRÉ-MOLDADO, DIÂMETRO INTERNO = 1 M, PROFUNDIDADE = 1,45 M, EXCLUINDO TAMPÃO. AF_05/2018</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</si>
  <si>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</si>
  <si>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</si>
  <si>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</si>
  <si>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</si>
  <si>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</si>
  <si>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</si>
  <si>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</si>
  <si>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</si>
  <si>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</si>
  <si>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</si>
  <si>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</si>
  <si>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</si>
  <si>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</si>
  <si>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</si>
  <si>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</si>
  <si>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</si>
  <si>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</si>
  <si>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</si>
  <si>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</si>
  <si>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</si>
  <si>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</si>
  <si>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</si>
  <si>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</si>
  <si>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</si>
  <si>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</si>
  <si>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</si>
  <si>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</si>
  <si>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</si>
  <si>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</si>
  <si>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</si>
  <si>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</si>
  <si>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</si>
  <si>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</si>
  <si>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</si>
  <si>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</si>
  <si>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</si>
  <si>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</si>
  <si>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</si>
  <si>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</si>
  <si>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</si>
  <si>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</si>
  <si>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</si>
  <si>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</si>
  <si>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</si>
  <si>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</si>
  <si>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</si>
  <si>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</si>
  <si>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</si>
  <si>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</si>
  <si>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</si>
  <si>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</si>
  <si>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</si>
  <si>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</si>
  <si>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</si>
  <si>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</si>
  <si>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</si>
  <si>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</si>
  <si>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</si>
  <si>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</si>
  <si>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</si>
  <si>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</si>
  <si>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</si>
  <si>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</si>
  <si>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</si>
  <si>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</si>
  <si>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</si>
  <si>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</si>
  <si>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</si>
  <si>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</si>
  <si>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</si>
  <si>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</si>
  <si>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</si>
  <si>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</si>
  <si>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</si>
  <si>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</si>
  <si>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</si>
  <si>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</si>
  <si>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</si>
  <si>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</si>
  <si>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</si>
  <si>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</si>
  <si>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</si>
  <si>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</si>
  <si>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</si>
  <si>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</si>
  <si>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</si>
  <si>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</si>
  <si>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</si>
  <si>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</si>
  <si>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</si>
  <si>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</si>
  <si>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</si>
  <si>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</si>
  <si>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</si>
  <si>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</si>
  <si>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</si>
  <si>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</si>
  <si>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</si>
  <si>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</si>
  <si>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</si>
  <si>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</si>
  <si>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</si>
  <si>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</si>
  <si>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</si>
  <si>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</si>
  <si>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</si>
  <si>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</si>
  <si>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</si>
  <si>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</si>
  <si>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</si>
  <si>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</si>
  <si>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</si>
  <si>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</si>
  <si>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</si>
  <si>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</si>
  <si>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</si>
  <si>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</si>
  <si>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</si>
  <si>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</si>
  <si>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</si>
  <si>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</si>
  <si>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</si>
  <si>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</si>
  <si>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</si>
  <si>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</si>
  <si>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</si>
  <si>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</si>
  <si>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</si>
  <si>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</si>
  <si>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</si>
  <si>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</si>
  <si>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</si>
  <si>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</si>
  <si>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</si>
  <si>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</si>
  <si>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</si>
  <si>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</si>
  <si>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</si>
  <si>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</si>
  <si>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</si>
  <si>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</si>
  <si>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</si>
  <si>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</si>
  <si>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</si>
  <si>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</si>
  <si>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</si>
  <si>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</si>
  <si>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</si>
  <si>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</si>
  <si>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</si>
  <si>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</si>
  <si>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</si>
  <si>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</si>
  <si>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</si>
  <si>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</si>
  <si>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</si>
  <si>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</si>
  <si>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</si>
  <si>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</si>
  <si>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</si>
  <si>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</si>
  <si>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</si>
  <si>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</si>
  <si>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</si>
  <si>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</si>
  <si>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</si>
  <si>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</si>
  <si>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</si>
  <si>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</si>
  <si>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</si>
  <si>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</si>
  <si>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</si>
  <si>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</si>
  <si>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</si>
  <si>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</si>
  <si>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</si>
  <si>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</si>
  <si>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</si>
  <si>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</si>
  <si>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</si>
  <si>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</si>
  <si>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</si>
  <si>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</si>
  <si>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</si>
  <si>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</si>
  <si>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</si>
  <si>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</si>
  <si>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</si>
  <si>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</si>
  <si>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</si>
  <si>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</si>
  <si>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</si>
  <si>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</si>
  <si>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</si>
  <si>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</si>
  <si>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</si>
  <si>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</si>
  <si>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</si>
  <si>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</si>
  <si>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</si>
  <si>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</si>
  <si>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</si>
  <si>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</si>
  <si>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</si>
  <si>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</si>
  <si>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</si>
  <si>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</si>
  <si>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</si>
  <si>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</si>
  <si>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</si>
  <si>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</si>
  <si>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</si>
  <si>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</si>
  <si>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</si>
  <si>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</si>
  <si>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</si>
  <si>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</si>
  <si>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</si>
  <si>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</si>
  <si>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</si>
  <si>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</si>
  <si>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</si>
  <si>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</si>
  <si>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</si>
  <si>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</si>
  <si>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</si>
  <si>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</si>
  <si>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</si>
  <si>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</si>
  <si>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</si>
  <si>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</si>
  <si>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</si>
  <si>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</si>
  <si>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</si>
  <si>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</si>
  <si>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</si>
  <si>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</si>
  <si>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</si>
  <si>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</si>
  <si>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</si>
  <si>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</si>
  <si>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</si>
  <si>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</si>
  <si>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</si>
  <si>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</si>
  <si>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</si>
  <si>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</si>
  <si>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</si>
  <si>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</si>
  <si>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</si>
  <si>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</si>
  <si>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</si>
  <si>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</si>
  <si>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</si>
  <si>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</si>
  <si>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</si>
  <si>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</si>
  <si>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</si>
  <si>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</si>
  <si>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</si>
  <si>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</si>
  <si>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</si>
  <si>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</si>
  <si>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</si>
  <si>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</si>
  <si>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</si>
  <si>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</si>
  <si>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</si>
  <si>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</si>
  <si>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</si>
  <si>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</si>
  <si>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</si>
  <si>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</si>
  <si>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</si>
  <si>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</si>
  <si>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</si>
  <si>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</si>
  <si>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</si>
  <si>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</si>
  <si>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</si>
  <si>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</si>
  <si>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</si>
  <si>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</si>
  <si>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</si>
  <si>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</si>
  <si>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</si>
  <si>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</si>
  <si>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</si>
  <si>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</si>
  <si>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</si>
  <si>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</si>
  <si>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</si>
  <si>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</si>
  <si>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</si>
  <si>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</si>
  <si>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</si>
  <si>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</si>
  <si>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</si>
  <si>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</si>
  <si>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</si>
  <si>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</si>
  <si>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</si>
  <si>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</si>
  <si>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</si>
  <si>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</si>
  <si>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</si>
  <si>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</si>
  <si>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</si>
  <si>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</si>
  <si>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</si>
  <si>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</si>
  <si>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</si>
  <si>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</si>
  <si>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</si>
  <si>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</si>
  <si>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</si>
  <si>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</si>
  <si>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</si>
  <si>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</si>
  <si>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</si>
  <si>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</si>
  <si>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</si>
  <si>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</si>
  <si>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</si>
  <si>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</si>
  <si>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</si>
  <si>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</si>
  <si>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</si>
  <si>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</si>
  <si>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</si>
  <si>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</si>
  <si>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</si>
  <si>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</si>
  <si>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</si>
  <si>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</si>
  <si>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</si>
  <si>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</si>
  <si>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</si>
  <si>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</si>
  <si>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</si>
  <si>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</si>
  <si>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</si>
  <si>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</si>
  <si>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</si>
  <si>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</si>
  <si>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</si>
  <si>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</si>
  <si>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</si>
  <si>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</si>
  <si>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</si>
  <si>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</si>
  <si>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</si>
  <si>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</si>
  <si>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</si>
  <si>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</si>
  <si>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</si>
  <si>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</si>
  <si>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</si>
  <si>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</si>
  <si>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</si>
  <si>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</si>
  <si>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</si>
  <si>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</si>
  <si>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</si>
  <si>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</si>
  <si>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</si>
  <si>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</si>
  <si>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</si>
  <si>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</si>
  <si>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</si>
  <si>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</si>
  <si>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</si>
  <si>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</si>
  <si>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</si>
  <si>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</si>
  <si>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</si>
  <si>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</si>
  <si>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</si>
  <si>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</si>
  <si>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</si>
  <si>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</si>
  <si>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</si>
  <si>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</si>
  <si>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</si>
  <si>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</si>
  <si>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</si>
  <si>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</si>
  <si>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</si>
  <si>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</si>
  <si>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DE GESSO COMPACTO / MACICO, BRANCO, E = 10 CM, DIMENSOES *67 X 50* CM</t>
  </si>
  <si>
    <t>BLOCO DE GESSO VAZADO, BRANCO, E = *7* CM, DIMENSOES *67 X 50* CM</t>
  </si>
  <si>
    <t>CAIBRO ROLICO DE MADEIRA TRATADA, D = 4 A 7 CM, H = 3,00 M, EM EUCALIPTO OU EQUIVALENTE DA REGIAO</t>
  </si>
  <si>
    <t>CAIBRO 5 X 5 CM EM PINUS, MISTA OU EQUIVALENTE DA REGIAO - BRUTA</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</si>
  <si>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</si>
  <si>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</si>
  <si>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</si>
  <si>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</si>
  <si>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CRUZETA DE MADEIRA TRATADA, *90 X 115 X 2400* MM, EM EUCALIPTO OU EQUIVALENTE DA REGIAO</t>
  </si>
  <si>
    <t>GESSO EM PO PARA REVESTIMENTOS/MOLDURAS/SANCAS E USO GERAL</t>
  </si>
  <si>
    <t>LONA PLASTICA EXTRA FORTE PRETA, E = 200 MICRA</t>
  </si>
  <si>
    <t>LONA PLASTICA PESADA PRETA, E = 150 MICRA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</si>
  <si>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</si>
  <si>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</si>
  <si>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</si>
  <si>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</si>
  <si>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</si>
  <si>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MASSA DE REJUNTE EM PO PARA DRYWALL, A BASE DE GESSO, SECAGEM RAPIDA, PARA TRATAMENTO DE JUNTAS DE CHAPA DE GESSO (NECESSITA ADICAO DE AGUA)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</si>
  <si>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</si>
  <si>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</si>
  <si>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</si>
  <si>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</si>
  <si>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</si>
  <si>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</si>
  <si>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</si>
  <si>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</si>
  <si>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</si>
  <si>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</si>
  <si>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</si>
  <si>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</si>
  <si>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</si>
  <si>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</si>
  <si>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</si>
  <si>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</si>
  <si>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</si>
  <si>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</si>
  <si>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</si>
  <si>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</si>
  <si>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</si>
  <si>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</si>
  <si>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</si>
  <si>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</si>
  <si>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</si>
  <si>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POSTE ROLICO DE MADEIRA TRATADA, D = 20 A 25 CM, H = 12,00 M, EM EUCALIPTO OU EQUIVALENTE DA REGIAO</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</si>
  <si>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</si>
  <si>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</si>
  <si>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</si>
  <si>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</si>
  <si>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</si>
  <si>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</si>
  <si>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VIGA *7,5 X 10* CM EM PINUS, MISTA OU EQUIVALENTE DA REGIAO - BRUTA</t>
  </si>
  <si>
    <t>VIGA *7,5 X 15 CM EM PINUS, MISTA OU EQUIVALENTE DA REGIAO - BRUTA</t>
  </si>
  <si>
    <t xml:space="preserve">LIMPEZA DE ESQUADRIAS COM PANO ÚMIDO </t>
  </si>
  <si>
    <t>ESGOTAMENTO, DEMOLIÇÃO E RETIRADA DE FOSSA</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</si>
  <si>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</si>
  <si>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</si>
  <si>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</si>
  <si>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</si>
  <si>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</si>
  <si>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</si>
  <si>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</si>
  <si>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</si>
  <si>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</si>
  <si>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</si>
  <si>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</si>
  <si>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</si>
  <si>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</si>
  <si>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</si>
  <si>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</si>
  <si>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</si>
  <si>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</si>
  <si>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</si>
  <si>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</si>
  <si>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</si>
  <si>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</si>
  <si>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</si>
  <si>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</si>
  <si>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</si>
  <si>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</si>
  <si>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</si>
  <si>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</si>
  <si>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</si>
  <si>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</si>
  <si>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</si>
  <si>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</si>
  <si>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</si>
  <si>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</si>
  <si>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</si>
  <si>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</si>
  <si>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</si>
  <si>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</si>
  <si>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</si>
  <si>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</si>
  <si>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</si>
  <si>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</si>
  <si>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</si>
  <si>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</si>
  <si>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</si>
  <si>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</si>
  <si>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</si>
  <si>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</si>
  <si>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</si>
  <si>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</si>
  <si>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</si>
  <si>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</si>
  <si>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</si>
  <si>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</si>
  <si>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</si>
  <si>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</si>
  <si>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</si>
  <si>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</si>
  <si>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</si>
  <si>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</si>
  <si>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</si>
  <si>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</si>
  <si>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</si>
  <si>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</si>
  <si>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</si>
  <si>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</si>
  <si>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</si>
  <si>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</si>
  <si>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</si>
  <si>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</si>
  <si>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</si>
  <si>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</si>
  <si>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</si>
  <si>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</si>
  <si>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</si>
  <si>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</si>
  <si>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</si>
  <si>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</si>
  <si>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</si>
  <si>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</si>
  <si>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</si>
  <si>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</si>
  <si>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</si>
  <si>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</si>
  <si>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</si>
  <si>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</si>
  <si>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</si>
  <si>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</si>
  <si>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</si>
  <si>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</si>
  <si>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</si>
  <si>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</si>
  <si>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</si>
  <si>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</si>
  <si>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</si>
  <si>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</si>
  <si>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</si>
  <si>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</si>
  <si>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</si>
  <si>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</si>
  <si>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</si>
  <si>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</si>
  <si>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</si>
  <si>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</si>
  <si>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</si>
  <si>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</si>
  <si>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</si>
  <si>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</si>
  <si>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</si>
  <si>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</si>
  <si>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</si>
  <si>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</si>
  <si>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</si>
  <si>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</si>
  <si>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</si>
  <si>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TUBO DE AÇO PRETO SEM COSTURA, CLASSE MÉDIA,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</si>
  <si>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</si>
  <si>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</si>
  <si>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</si>
  <si>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</si>
  <si>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</si>
  <si>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</si>
  <si>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</si>
  <si>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</si>
  <si>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</si>
  <si>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</si>
  <si>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</si>
  <si>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</si>
  <si>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</si>
  <si>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</si>
  <si>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</si>
  <si>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</si>
  <si>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</si>
  <si>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BARRA ANTIPANICO DUPLA, CEGA EM LADO OPOSTO, COR CINZA</t>
  </si>
  <si>
    <t>BARRA ANTIPANICO SIMPLES, CEGA EM LADO OPOSTO, COR CINZA</t>
  </si>
  <si>
    <t>BORBOLETA PARA JANELA TIPO GUILHOTINA, EM ZAMAC CROMADO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</si>
  <si>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</si>
  <si>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</si>
  <si>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</si>
  <si>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CONJ. DE FERRAGENS PARA PORTA DE VIDRO TEMPERADO, EM ZAMAC CROMADO, CONTEMPLANDO: DOBRADICA INF.; DOBRADICA SUP.; PIVO PARA DOBRADICA INF.; PIVO PARA DOBRADICA SUP.; FECHADURA CENTRAL EM ZAMC CROMADO; CONTRA FECHADURA DE PRESSAO</t>
  </si>
  <si>
    <t>CREMONA RETANGULAR INJETADA LISA COM CHAVE, COM CASTANHA / ALCA, EM LATAO, COM ACABAMENTO CROMADO, DE SOBREPOR / EMBUTIR</t>
  </si>
  <si>
    <t>CREMONA RETANGULAR INJETADA LISA, COM CASTANHA / ALCA, EM LATAO, COM ACABAMENTO CROMADO, DE SOBREPOR / EMBUTIR</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</si>
  <si>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</si>
  <si>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</si>
  <si>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</si>
  <si>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</si>
  <si>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</si>
  <si>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</si>
  <si>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</si>
  <si>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</si>
  <si>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</si>
  <si>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</si>
  <si>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</si>
  <si>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</si>
  <si>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</si>
  <si>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</si>
  <si>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</si>
  <si>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</si>
  <si>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</si>
  <si>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</si>
  <si>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</si>
  <si>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</si>
  <si>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</si>
  <si>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</si>
  <si>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</si>
  <si>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</si>
  <si>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</si>
  <si>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</si>
  <si>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</si>
  <si>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</si>
  <si>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</si>
  <si>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</si>
  <si>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</si>
  <si>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</si>
  <si>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</si>
  <si>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</si>
  <si>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</si>
  <si>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</si>
  <si>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</si>
  <si>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</si>
  <si>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</si>
  <si>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</si>
  <si>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</si>
  <si>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</si>
  <si>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</si>
  <si>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</si>
  <si>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</si>
  <si>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</si>
  <si>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</si>
  <si>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</si>
  <si>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</si>
  <si>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</si>
  <si>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</si>
  <si>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</si>
  <si>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</si>
  <si>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</si>
  <si>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</si>
  <si>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</si>
  <si>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</si>
  <si>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</si>
  <si>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</si>
  <si>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MACANETA ALAVANCA RETA OCA, EM ZAMAC COM ACABAMENTO CROMADO, COMPRIMENTO APROX DE 15 CM</t>
  </si>
  <si>
    <t>MACANETA BOLA, EM ZAMAC COM ACABAMENTO CROMADO, DIAMETRO DE APROX 2 1/2"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</si>
  <si>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</si>
  <si>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</si>
  <si>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</si>
  <si>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</si>
  <si>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</si>
  <si>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</si>
  <si>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</si>
  <si>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</si>
  <si>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</si>
  <si>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</si>
  <si>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</si>
  <si>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</si>
  <si>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</si>
  <si>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U DE ABAS IGUAIS, EM ALUMINIO, 1/2" (1,27 X 1,27 CM), PARA PORTA OU JANELA DE CORRER</t>
  </si>
  <si>
    <t>PINO GUIA RETO, EM LATAO, CHAPA COM 3 MM DE ESPESSURA E GUIA COM ROLETE DE 9 MM</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</si>
  <si>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</si>
  <si>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</si>
  <si>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</si>
  <si>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</si>
  <si>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</si>
  <si>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</si>
  <si>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</si>
  <si>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</si>
  <si>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</si>
  <si>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</si>
  <si>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</si>
  <si>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</si>
  <si>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</si>
  <si>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</si>
  <si>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</si>
  <si>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</si>
  <si>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</si>
  <si>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</si>
  <si>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</si>
  <si>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</si>
  <si>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</si>
  <si>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</si>
  <si>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</si>
  <si>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</si>
  <si>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</si>
  <si>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</si>
  <si>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</si>
  <si>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</si>
  <si>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</si>
  <si>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</si>
  <si>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TARJETA LIVRE / OCUPADO PARA PORTA DE BANHEIRO, CORPO EM ZAMAC E ESPELHO EM LATAO</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</si>
  <si>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</si>
  <si>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</si>
  <si>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</si>
  <si>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</si>
  <si>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</si>
  <si>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</si>
  <si>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</si>
  <si>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</si>
  <si>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</si>
  <si>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</si>
  <si>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</si>
  <si>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</si>
  <si>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</si>
  <si>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VARA FINA PARA CREMONA, EM FERRO ZINCADO BRANCO, COM DIAMETRO DE APROX 10 MM E COMPRIMENTO DE 1,20 M</t>
  </si>
  <si>
    <t>VARA FINA PARA CREMONA, EM FERRO ZINCADO BRANCO, COM DIAMETRO DE APROX 10 MM E COMPRIMENTO DE 1,50 M</t>
  </si>
  <si>
    <t>CP-HID-07</t>
  </si>
  <si>
    <t>CAIXA SIFONADA PVC, 150X150X50 MM, COM GRELHA QUADRADA BRANCA - NBR 5688 - FORNECIMENTO E INSTALAÇÃO</t>
  </si>
  <si>
    <t>CP-HID-09</t>
  </si>
  <si>
    <t>JUNCAO SIMPLES, PVC, DN 100 X 50 MM, SERIE NORMAL PARA ESGOTO PREDIAL -  FORNECIMENTO E INSTALAÇÃO</t>
  </si>
  <si>
    <t>CP-HID-10</t>
  </si>
  <si>
    <t>JUNCAO SIMPLES, PVC, DN 75 X 50 MM, SERIE NORMAL PARA ESGOTO PREDIAL -  FORNECIMENTO E INSTALAÇÃO</t>
  </si>
  <si>
    <t>CP-HID-11</t>
  </si>
  <si>
    <t>BOLSA DE LIGACAO EM PVC FLEXIVEL PARA VASO SANITARIO 1.1/2 " (40 MM) -  FORNECIMENTO E INSTALAÇÃO</t>
  </si>
  <si>
    <t>CP-HID-12</t>
  </si>
  <si>
    <t>BUCHA DE REDUCAO DE PVC, SOLDAVEL, CURTA, COM 60 X 50 MM, PARA AGUA FRIA PREDIAL -  FORNECIMENTO E INSTALAÇÃO</t>
  </si>
  <si>
    <t>CP-HID-13</t>
  </si>
  <si>
    <t>CP-HID-14</t>
  </si>
  <si>
    <t>CP-HID-15</t>
  </si>
  <si>
    <t>BUCHA DE REDUCAO DE PVC, SOLDAVEL, CURTA, COM 75 X 60 MM, PARA AGUA FRIA PREDIAL-  FORNECIMENTO E INSTALAÇÃO</t>
  </si>
  <si>
    <t>BUCHA DE REDUCAO DE PVC, SOLDAVEL, LONGA, COM 60 X 50 MM, PARA AGUA FRIA PREDIAL -  FORNECIMENTO E INSTALAÇÃO</t>
  </si>
  <si>
    <t>PAPELEIRA PLÁSTICA TIPO DISPENSER PARA PAPEL HIGIENICO ROLAO, FORNECIMENTO E INSTALAÇÃO</t>
  </si>
  <si>
    <t>CP-REV-01</t>
  </si>
  <si>
    <t>GRANITO PARA BANCADA, POLIDO, TIPO ANDORINHA/ QUARTZ/ CASTELO/ CORUMBA OU OUTROS EQUIVALENTES DA REGIAO, E=  *2,5* CM - FORNECIMENTO E INSTALAÇÃO</t>
  </si>
  <si>
    <t>PROPRIA</t>
  </si>
  <si>
    <t>CP-HID-06</t>
  </si>
  <si>
    <t>CP-DEM-04</t>
  </si>
  <si>
    <t>RETIRADA DE PEÇAS SANITARIAS SEM REAPROVEITAMENTO</t>
  </si>
  <si>
    <t>CP-DEM-05</t>
  </si>
  <si>
    <t>3.14</t>
  </si>
  <si>
    <t>DIVISORIAS, BANCADAS, PEITORIS</t>
  </si>
  <si>
    <t>16.0</t>
  </si>
  <si>
    <t>16.1</t>
  </si>
  <si>
    <t>16.2</t>
  </si>
  <si>
    <t>16.3</t>
  </si>
  <si>
    <t>15.2</t>
  </si>
  <si>
    <t>15.3</t>
  </si>
  <si>
    <t>15.4</t>
  </si>
  <si>
    <t>15.5</t>
  </si>
  <si>
    <t>15.6</t>
  </si>
  <si>
    <t>todas as portas</t>
  </si>
  <si>
    <t>mastro, corrimao enferrujados</t>
  </si>
  <si>
    <t>3.24</t>
  </si>
  <si>
    <t>PORTAS 0.90</t>
  </si>
  <si>
    <t>JANELA DE ALUMÍNIO DE CORRER, 2 FOLHAS, FIXAÇÃO COM ARGAMASSA, COM VIDROS, PADRONIZADA INCLUSO PEITORIL EM GRANILITE 60CM (ABERTURA NA VERTICAL "PASSA PRATO" - FORNECIMENTO E INSTALAÇÃO</t>
  </si>
  <si>
    <t>TELA DE PROTEÇÃO DE FIBRA DE VIDRO ANTI CHAMAS COM BORDA DE ALUMINIO</t>
  </si>
  <si>
    <t>TELA DE PROTEÇÃO DE FIBRA DE VIDRO ANTI CHAMAS COM BORDA DE ALUMINIO - FORNECIMENTO E INSTALAÇÃO</t>
  </si>
  <si>
    <t>PARA PREENCHIMENTO DE FRISOS DA PAREDE EXTERNA DA ESCOLA]</t>
  </si>
  <si>
    <t>9.4</t>
  </si>
  <si>
    <t>LIXAMENTO MANUAL DE PAREDE</t>
  </si>
  <si>
    <t>mês 05</t>
  </si>
  <si>
    <t>mês 06</t>
  </si>
  <si>
    <t>16.4</t>
  </si>
  <si>
    <t>16.5</t>
  </si>
  <si>
    <t>17.0</t>
  </si>
  <si>
    <t>17.1</t>
  </si>
  <si>
    <t>17.2</t>
  </si>
  <si>
    <t>17.3</t>
  </si>
  <si>
    <t>17.4</t>
  </si>
  <si>
    <t>17.5</t>
  </si>
  <si>
    <t>17.6</t>
  </si>
  <si>
    <t>17.7</t>
  </si>
  <si>
    <t>18.0</t>
  </si>
  <si>
    <t>18.1</t>
  </si>
  <si>
    <t>18.2</t>
  </si>
  <si>
    <t>19.0</t>
  </si>
  <si>
    <t>19.1</t>
  </si>
  <si>
    <t>19.2</t>
  </si>
  <si>
    <t>19.3</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</si>
  <si>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</si>
  <si>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</si>
  <si>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</si>
  <si>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</si>
  <si>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</si>
  <si>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</si>
  <si>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</si>
  <si>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</si>
  <si>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</si>
  <si>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</si>
  <si>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</si>
  <si>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</si>
  <si>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</si>
  <si>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</si>
  <si>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</si>
  <si>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</si>
  <si>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</si>
  <si>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</si>
  <si>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</si>
  <si>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</si>
  <si>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</si>
  <si>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</si>
  <si>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</si>
  <si>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</si>
  <si>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</si>
  <si>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</si>
  <si>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</si>
  <si>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</si>
  <si>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</si>
  <si>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</si>
  <si>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</si>
  <si>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</si>
  <si>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</si>
  <si>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</si>
  <si>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</si>
  <si>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</si>
  <si>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</si>
  <si>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</si>
  <si>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</si>
  <si>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</si>
  <si>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</si>
  <si>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</si>
  <si>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</si>
  <si>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</si>
  <si>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</si>
  <si>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</si>
  <si>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</si>
  <si>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</si>
  <si>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</si>
  <si>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</si>
  <si>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</si>
  <si>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</si>
  <si>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</si>
  <si>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</si>
  <si>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</si>
  <si>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</si>
  <si>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</si>
  <si>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</si>
  <si>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</si>
  <si>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</si>
  <si>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</si>
  <si>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</si>
  <si>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</si>
  <si>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</si>
  <si>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</si>
  <si>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</si>
  <si>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</si>
  <si>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</si>
  <si>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</si>
  <si>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</si>
  <si>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</si>
  <si>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</si>
  <si>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</si>
  <si>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</si>
  <si>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</si>
  <si>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</si>
  <si>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</si>
  <si>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</si>
  <si>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</si>
  <si>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</si>
  <si>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</si>
  <si>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</si>
  <si>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</si>
  <si>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</si>
  <si>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</si>
  <si>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</si>
  <si>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</si>
  <si>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</si>
  <si>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</si>
  <si>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</si>
  <si>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</si>
  <si>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</si>
  <si>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</si>
  <si>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</si>
  <si>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</si>
  <si>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</si>
  <si>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</si>
  <si>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</si>
  <si>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</si>
  <si>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</si>
  <si>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</si>
  <si>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</si>
  <si>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</si>
  <si>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</si>
  <si>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</si>
  <si>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</si>
  <si>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</si>
  <si>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</si>
  <si>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</si>
  <si>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</si>
  <si>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</si>
  <si>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</si>
  <si>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</si>
  <si>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</si>
  <si>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</si>
  <si>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</si>
  <si>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</si>
  <si>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</si>
  <si>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</si>
  <si>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</si>
  <si>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</si>
  <si>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</si>
  <si>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</si>
  <si>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</si>
  <si>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</si>
  <si>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</si>
  <si>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</si>
  <si>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</si>
  <si>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</si>
  <si>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</si>
  <si>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</si>
  <si>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</si>
  <si>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</si>
  <si>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</si>
  <si>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</si>
  <si>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</si>
  <si>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</si>
  <si>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</si>
  <si>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</si>
  <si>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</si>
  <si>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</si>
  <si>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</si>
  <si>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</si>
  <si>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</si>
  <si>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</si>
  <si>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</si>
  <si>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</si>
  <si>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</si>
  <si>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</si>
  <si>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</si>
  <si>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</si>
  <si>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</si>
  <si>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</si>
  <si>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</si>
  <si>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</si>
  <si>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</si>
  <si>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</si>
  <si>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</si>
  <si>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</si>
  <si>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</si>
  <si>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</si>
  <si>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</si>
  <si>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</si>
  <si>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</si>
  <si>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</si>
  <si>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</si>
  <si>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</si>
  <si>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</si>
  <si>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</si>
  <si>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</si>
  <si>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</si>
  <si>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</si>
  <si>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</si>
  <si>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</si>
  <si>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</si>
  <si>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</si>
  <si>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</si>
  <si>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</si>
  <si>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</si>
  <si>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</si>
  <si>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</si>
  <si>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</si>
  <si>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</si>
  <si>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</si>
  <si>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</si>
  <si>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</si>
  <si>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</si>
  <si>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</si>
  <si>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</si>
  <si>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</si>
  <si>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</si>
  <si>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</si>
  <si>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</si>
  <si>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</si>
  <si>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</si>
  <si>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</si>
  <si>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</si>
  <si>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</si>
  <si>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</si>
  <si>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</si>
  <si>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</si>
  <si>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</si>
  <si>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</si>
  <si>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</si>
  <si>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</si>
  <si>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</si>
  <si>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</si>
  <si>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</si>
  <si>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</si>
  <si>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</si>
  <si>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</si>
  <si>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</si>
  <si>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</si>
  <si>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</si>
  <si>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</si>
  <si>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</si>
  <si>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</si>
  <si>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</si>
  <si>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</si>
  <si>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</si>
  <si>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</si>
  <si>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</si>
  <si>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</si>
  <si>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</si>
  <si>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</si>
  <si>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</si>
  <si>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</si>
  <si>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</si>
  <si>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</si>
  <si>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</si>
  <si>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</si>
  <si>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</si>
  <si>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</si>
  <si>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</si>
  <si>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</si>
  <si>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</si>
  <si>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</si>
  <si>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</si>
  <si>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</si>
  <si>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</si>
  <si>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</si>
  <si>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</si>
  <si>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</si>
  <si>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</si>
  <si>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</si>
  <si>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</si>
  <si>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</si>
  <si>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</si>
  <si>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</si>
  <si>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</si>
  <si>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</si>
  <si>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</si>
  <si>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</si>
  <si>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</si>
  <si>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</si>
  <si>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</si>
  <si>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</si>
  <si>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</si>
  <si>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</si>
  <si>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</si>
  <si>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</si>
  <si>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</si>
  <si>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</si>
  <si>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</si>
  <si>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</si>
  <si>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</si>
  <si>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</si>
  <si>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</si>
  <si>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</si>
  <si>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</si>
  <si>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</si>
  <si>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</si>
  <si>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</si>
  <si>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</si>
  <si>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</si>
  <si>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</si>
  <si>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</si>
  <si>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</si>
  <si>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</si>
  <si>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</si>
  <si>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</si>
  <si>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</si>
  <si>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</si>
  <si>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</si>
  <si>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</si>
  <si>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</si>
  <si>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</si>
  <si>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</si>
  <si>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</si>
  <si>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</si>
  <si>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</si>
  <si>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</si>
  <si>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</si>
  <si>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</si>
  <si>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</si>
  <si>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</si>
  <si>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</si>
  <si>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</si>
  <si>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</si>
  <si>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</si>
  <si>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</si>
  <si>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</si>
  <si>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</si>
  <si>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</si>
  <si>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</si>
  <si>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</si>
  <si>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</si>
  <si>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</si>
  <si>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</si>
  <si>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</si>
  <si>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</si>
  <si>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</si>
  <si>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</si>
  <si>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</si>
  <si>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</si>
  <si>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</si>
  <si>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</si>
  <si>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</si>
  <si>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</si>
  <si>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</si>
  <si>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</si>
  <si>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</si>
  <si>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</si>
  <si>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</si>
  <si>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</si>
  <si>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</si>
  <si>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</si>
  <si>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</si>
  <si>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</si>
  <si>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</si>
  <si>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</si>
  <si>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</si>
  <si>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</si>
  <si>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</si>
  <si>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</si>
  <si>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</si>
  <si>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</si>
  <si>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</si>
  <si>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</si>
  <si>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</si>
  <si>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</si>
  <si>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</si>
  <si>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</si>
  <si>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</si>
  <si>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</si>
  <si>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</si>
  <si>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</si>
  <si>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</si>
  <si>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</si>
  <si>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</si>
  <si>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</si>
  <si>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</si>
  <si>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</si>
  <si>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</si>
  <si>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</si>
  <si>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</si>
  <si>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</si>
  <si>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</si>
  <si>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</si>
  <si>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</si>
  <si>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</si>
  <si>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</si>
  <si>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</si>
  <si>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</si>
  <si>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</si>
  <si>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</si>
  <si>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</si>
  <si>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</si>
  <si>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</si>
  <si>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</si>
  <si>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</si>
  <si>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</si>
  <si>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</si>
  <si>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</si>
  <si>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</si>
  <si>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</si>
  <si>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</si>
  <si>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</si>
  <si>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</si>
  <si>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</si>
  <si>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</si>
  <si>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</si>
  <si>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</si>
  <si>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</si>
  <si>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</si>
  <si>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</si>
  <si>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</si>
  <si>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</si>
  <si>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</si>
  <si>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</si>
  <si>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</si>
  <si>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</si>
  <si>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</si>
  <si>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</si>
  <si>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</si>
  <si>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</si>
  <si>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</si>
  <si>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</si>
  <si>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</si>
  <si>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</si>
  <si>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</si>
  <si>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</si>
  <si>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</si>
  <si>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</si>
  <si>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</si>
  <si>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</si>
  <si>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</si>
  <si>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</si>
  <si>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</si>
  <si>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</si>
  <si>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</si>
  <si>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</si>
  <si>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</si>
  <si>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</si>
  <si>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</si>
  <si>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</si>
  <si>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</si>
  <si>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</si>
  <si>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</si>
  <si>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</si>
  <si>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</si>
  <si>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</si>
  <si>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</si>
  <si>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</si>
  <si>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</si>
  <si>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</si>
  <si>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</si>
  <si>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</si>
  <si>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</si>
  <si>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</si>
  <si>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</si>
  <si>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</si>
  <si>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</si>
  <si>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</si>
  <si>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</si>
  <si>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</si>
  <si>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</si>
  <si>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</si>
  <si>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</si>
  <si>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</si>
  <si>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</si>
  <si>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</si>
  <si>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</si>
  <si>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</si>
  <si>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</si>
  <si>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</si>
  <si>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</si>
  <si>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</si>
  <si>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</si>
  <si>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</si>
  <si>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</si>
  <si>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</si>
  <si>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</si>
  <si>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</si>
  <si>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</si>
  <si>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</si>
  <si>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</si>
  <si>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</si>
  <si>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</si>
  <si>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</si>
  <si>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</si>
  <si>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</si>
  <si>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</si>
  <si>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</si>
  <si>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</si>
  <si>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</si>
  <si>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</si>
  <si>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</si>
  <si>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</si>
  <si>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</si>
  <si>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</si>
  <si>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</si>
  <si>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</si>
  <si>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</si>
  <si>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</si>
  <si>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</si>
  <si>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</si>
  <si>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</si>
  <si>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</si>
  <si>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</si>
  <si>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</si>
  <si>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</si>
  <si>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</si>
  <si>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</si>
  <si>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</si>
  <si>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</si>
  <si>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</si>
  <si>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</si>
  <si>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</si>
  <si>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</si>
  <si>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</si>
  <si>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</si>
  <si>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</si>
  <si>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</si>
  <si>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</si>
  <si>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</si>
  <si>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</si>
  <si>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</si>
  <si>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</si>
  <si>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</si>
  <si>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</si>
  <si>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</si>
  <si>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</si>
  <si>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</si>
  <si>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</si>
  <si>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</si>
  <si>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</si>
  <si>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</si>
  <si>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</si>
  <si>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</si>
  <si>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</si>
  <si>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</si>
  <si>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</si>
  <si>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</si>
  <si>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</si>
  <si>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</si>
  <si>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</si>
  <si>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</si>
  <si>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</si>
  <si>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</si>
  <si>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</si>
  <si>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</si>
  <si>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</si>
  <si>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</si>
  <si>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</si>
  <si>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</si>
  <si>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</si>
  <si>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</si>
  <si>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</si>
  <si>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</si>
  <si>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</si>
  <si>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</si>
  <si>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</si>
  <si>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</si>
  <si>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</si>
  <si>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</si>
  <si>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</si>
  <si>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</si>
  <si>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</si>
  <si>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</si>
  <si>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</si>
  <si>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</si>
  <si>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</si>
  <si>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</si>
  <si>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</si>
  <si>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</si>
  <si>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</si>
  <si>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</si>
  <si>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</si>
  <si>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</si>
  <si>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</si>
  <si>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</si>
  <si>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</si>
  <si>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</si>
  <si>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</si>
  <si>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</si>
  <si>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</si>
  <si>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</si>
  <si>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</si>
  <si>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</si>
  <si>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</si>
  <si>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</si>
  <si>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</si>
  <si>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</si>
  <si>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</si>
  <si>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</si>
  <si>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</si>
  <si>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</si>
  <si>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</si>
  <si>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</si>
  <si>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</si>
  <si>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</si>
  <si>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</si>
  <si>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</si>
  <si>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</si>
  <si>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</si>
  <si>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</si>
  <si>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</si>
  <si>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</si>
  <si>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</si>
  <si>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</si>
  <si>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</si>
  <si>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</si>
  <si>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</si>
  <si>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</si>
  <si>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</si>
  <si>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BUCHA DE REDUCAO DE PVC, SOLDAVEL, LONGA, COM 60 X 25 MM, PARA AGUA FRIA PREDIAL-  FORNECIMENTO E INSTALAÇÃO</t>
  </si>
  <si>
    <t>BUCHA DE REDUCAO DE PVC, SOLDAVEL, LONGA, COM 50 X 25 MM, PARA AGUA FRIA PREDIAL-  FORNECIMENTO E INSTALAÇÃO</t>
  </si>
  <si>
    <t>CP-HID-16</t>
  </si>
  <si>
    <t>CP-HID-17</t>
  </si>
  <si>
    <t>TUBO DE DESCARGA VDE 38 MM. FORNECIMENTO E INSTALAÇÃO</t>
  </si>
  <si>
    <t xml:space="preserve">TUBO DE DESCARGA VDE 38 MM. </t>
  </si>
  <si>
    <t>CP-HID-18</t>
  </si>
  <si>
    <t>TUBO DE LIGAÇÃO LATÃO CROMADO C/ CANOPLA CROMADA P/ VASO SANITARIO 38 MM. FORNECIMENTO E INSTALAÇÃO.</t>
  </si>
  <si>
    <t>TUBO DE LIGAÇÃO LATÃO CROMADO C/ CANOPLA CROMADA P/ VASO SANITARIO 38 MM.</t>
  </si>
  <si>
    <t>CP-HID-19</t>
  </si>
  <si>
    <t>TE DE REDUCAO, PVC, SOLDAVEL, 90 GRAUS, 50 MM X 25 MM, PARA AGUA FRIA PREDIAL. FORNECIMENTO E INSTALAÇÃO</t>
  </si>
  <si>
    <t>ANEL EM CONCRETO ARMADO, LISO, PARA FOSSAS SEPTICAS E SUMIDOUROS, SEM FUNDO, DIAMETRO INTERNO DE 3,20 M E ALTURA DE 0,50 M</t>
  </si>
  <si>
    <t>CP-HID-20</t>
  </si>
  <si>
    <t>ANEL EM CONCRETO ARMADO, LISO, PARA FOSSAS SEPTICAS E SUMIDOUROS, SEM FUNDO, DIAMETRO INTERNO DE 4,55 M E ALTURA DE 0,50 M</t>
  </si>
  <si>
    <t>TANQUE SÉPTICO CIRCULAR, EM CONCRETO PRÉ-MOLDADO, DIÂMETRO INTERNO = 3,20 M, ALTURA INTERNA = 2,50 M, VOLUME ÚTIL: 17693 L.</t>
  </si>
  <si>
    <t>FILTRO ANAERÓBIO CIRCULAR, EM CONCRETO PRÉ-MOLDADO, DIÂMETRO INTERNO =4,55 M, ALTURA INTERNA = 1,50 M, VOLUME ÚTIL: 21525,1 L.</t>
  </si>
  <si>
    <t>CP-HID-21</t>
  </si>
  <si>
    <t>ANEL EM CONCRETO ARMADO, PERFURADO, PARA FOSSAS SEPTICAS E SUMIDOUROS, SEM FUNDO, DIAMETRO INTERNO DE 3,50 M E ALTURA DE 0,50 M</t>
  </si>
  <si>
    <t xml:space="preserve">SUMIDOURO CIRCULAR, EM CONCRETO PRÉ-MOLDADO, DIÂMETRO INTERNO = 3,50 M, ALTURA INTERNA = 3,5 M, ÁREA DE INFILTRAÇÃO: 38,4 M² </t>
  </si>
  <si>
    <t>CP-HID-22</t>
  </si>
  <si>
    <t xml:space="preserve">TELA DE PROTEÇÃO DE FIBRA DE VIDRO ANTI CHAMAS </t>
  </si>
  <si>
    <t>COZINHA, REFEITORIO, DESPENSAS, DML, AREA DE SERVICO E TODOS WC</t>
  </si>
  <si>
    <t>8.4</t>
  </si>
  <si>
    <t>8.7</t>
  </si>
  <si>
    <t>CP-ESQ-04</t>
  </si>
  <si>
    <t>PORTA DE FERRO, DE ABRIR, TIPO CHAPA CORRUGADA, COM GUARNICOES (0,80 X 2,10)M</t>
  </si>
  <si>
    <t>PORTAS 0.80</t>
  </si>
  <si>
    <t>CP-ESQ-05</t>
  </si>
  <si>
    <t>PORTAO DE CORRER EM CHAPA TIPO PAINEL LAMBRIL QUADRADO, COM PORTA SOCIAL COMPLETA INCLUIDA, COM REQUADRO, ACABAMENTO NATURAL, COM TRILHOS E ROLDANAS. FORNECIMENTO E INSTALAÇÃO.</t>
  </si>
  <si>
    <t>8.9</t>
  </si>
  <si>
    <t>8.10</t>
  </si>
  <si>
    <t>FECHAMENTO EM ALVENARIA</t>
  </si>
  <si>
    <t>piso granilite nos corredores onde esta rachado conforme projeto</t>
  </si>
  <si>
    <t xml:space="preserve">calçada externa LATERAL onde contem raizes </t>
  </si>
  <si>
    <t>CALÇADA EXTERNA NOVA ENTRADA</t>
  </si>
  <si>
    <t>RAMPA EXISTENTE NA CALÇADA NO FUNDO</t>
  </si>
  <si>
    <t>PISO RAMPA 1 , CIRCULAÇÃO INTERNA</t>
  </si>
  <si>
    <t>PISO RAMPA 2, CIRCULAÇÃO INTERNA</t>
  </si>
  <si>
    <t>REFEITÓRIO</t>
  </si>
  <si>
    <t>COZINHA  (PAREDE)</t>
  </si>
  <si>
    <t>corredores, PILARES e demais ambientes</t>
  </si>
  <si>
    <t>REV. PAREDE TODAS AS SALAS</t>
  </si>
  <si>
    <t>BEBEDOURO</t>
  </si>
  <si>
    <t>TODAS DIVISÓRIAS DOS BANHEIROS E BANCADAS DA COZINHA</t>
  </si>
  <si>
    <t xml:space="preserve">ONDE HAVERÁ DEMOLIÇÃO DO MURO E RETIRADA DE GRADIL </t>
  </si>
  <si>
    <t>REMOÇÃO DE GRADE E BEIRAL SEM APROVEITAMENTO</t>
  </si>
  <si>
    <t>BEIRAL SALAS ANEXAS</t>
  </si>
  <si>
    <t>GRADIL MURO ENTRADA (ANTIGA) H=1,00M</t>
  </si>
  <si>
    <t>BANHEIROS</t>
  </si>
  <si>
    <t>MURO NOVA ENTRADA</t>
  </si>
  <si>
    <t>ANTIGA ENTRADA PARA AMPLIAÇÃO DE SALA DE AULA</t>
  </si>
  <si>
    <t>TODOS OS BANHEIROS PAREDE</t>
  </si>
  <si>
    <t>demolição de piso granilite e CONTRAPISO dos BANHEIROS e COZINHA (INSTALAÇÃO SANITÁRIA)</t>
  </si>
  <si>
    <t>DEMOLIÇÃO DE DIVISORIA/GRANITO OU SIMILAR SEM REAPROVEITAMENTO</t>
  </si>
  <si>
    <t>pilares de tubo(PUXADINHO),  muro (FUNDOS), ENTRADA ANTIGA PARA AMPLIAÇÃO SALA</t>
  </si>
  <si>
    <t>ESCOLA E SALAS ANEXA</t>
  </si>
  <si>
    <t>SISTEMA DE COBERTURA</t>
  </si>
  <si>
    <t>area chapa (m2)</t>
  </si>
  <si>
    <t>coef (kg/m)</t>
  </si>
  <si>
    <t>Perfil U enrijecido 200x75x25 e=3,75</t>
  </si>
  <si>
    <t>peso total (conforme composição) verificar coef.</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</si>
  <si>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</si>
  <si>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</si>
  <si>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</si>
  <si>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</si>
  <si>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</si>
  <si>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</si>
  <si>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</si>
  <si>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</si>
  <si>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</si>
  <si>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</si>
  <si>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</si>
  <si>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</si>
  <si>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</si>
  <si>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</si>
  <si>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</si>
  <si>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ARMAÇÃO DO SISTEMA DE PAREDES DE CONCRETO, EXECUTADA COMO ARMADURA POSITIVA DE LAJES, TELA Q-159. AF_06/2019</t>
  </si>
  <si>
    <t>LUMINÁRIA TIPO CALHA, DE SOBREPOR, COM 1 LÂMPADA TUBULAR LED DE 9 W, SEM REATOR - FORNECIMENTO E INSTALAÇÃO. AF_02/2020</t>
  </si>
  <si>
    <t>LUMINÁRIA TIPO CALHA, DE SOBREPOR, COM 2 LÂMPADAS TUBULARES LED DE 9 W, SEM REATOR - FORNECIMENTO E INSTALAÇÃO. AF_02/2020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</si>
  <si>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</si>
  <si>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</si>
  <si>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</si>
  <si>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</si>
  <si>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</si>
  <si>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</si>
  <si>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</si>
  <si>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</si>
  <si>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</si>
  <si>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</si>
  <si>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</si>
  <si>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</si>
  <si>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</si>
  <si>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</si>
  <si>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</si>
  <si>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</si>
  <si>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</si>
  <si>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</si>
  <si>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</si>
  <si>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</si>
  <si>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</si>
  <si>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</si>
  <si>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</si>
  <si>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</si>
  <si>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</si>
  <si>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</si>
  <si>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</si>
  <si>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</si>
  <si>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</si>
  <si>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</si>
  <si>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</si>
  <si>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</si>
  <si>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</si>
  <si>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</si>
  <si>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</si>
  <si>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</si>
  <si>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</si>
  <si>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</si>
  <si>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</si>
  <si>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</si>
  <si>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</si>
  <si>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</si>
  <si>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</si>
  <si>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</si>
  <si>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</si>
  <si>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</si>
  <si>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</si>
  <si>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</si>
  <si>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</si>
  <si>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</si>
  <si>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</si>
  <si>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</si>
  <si>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</si>
  <si>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</si>
  <si>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</si>
  <si>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</si>
  <si>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</si>
  <si>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</si>
  <si>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</si>
  <si>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</si>
  <si>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</si>
  <si>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</si>
  <si>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</si>
  <si>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</si>
  <si>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</si>
  <si>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</si>
  <si>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</si>
  <si>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</si>
  <si>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</si>
  <si>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</si>
  <si>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</si>
  <si>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</si>
  <si>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</si>
  <si>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</si>
  <si>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</si>
  <si>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</si>
  <si>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</si>
  <si>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</si>
  <si>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</si>
  <si>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</si>
  <si>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</si>
  <si>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</si>
  <si>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</si>
  <si>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</si>
  <si>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</si>
  <si>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</si>
  <si>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</si>
  <si>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</si>
  <si>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</si>
  <si>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</si>
  <si>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</si>
  <si>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</si>
  <si>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</si>
  <si>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</si>
  <si>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</si>
  <si>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</si>
  <si>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CIMENTO PORTLAND DE ALTO FORNO (AF) CP III-40</t>
  </si>
  <si>
    <t>LAVADORA DE ALTA PRESSAO (LAVA - JATO) PARA AGUA FRIA, PRESSAO DE OPERACAO ENTRE 1400 E 1900 LIB/POL2, VAZAO MAXIMA ENTRE  400 E 700 L/H, POTENCIA DE OPERACAO ENTRE 2,50 E 3,00 CV</t>
  </si>
  <si>
    <t>LOCACAO DE GRUPO GERADOR *80 A 125* KVA, MOTOR DIESEL, REBOCAVEL, ACIONAMENTO MANUAL</t>
  </si>
  <si>
    <t>LOCACAO DE GRUPO GERADOR ACIMA DE * 125 ATE 180* KVA, MOTOR DIESEL, REBOCAVEL, ACIONAMENTO MANUAL</t>
  </si>
  <si>
    <t>LOCACAO DE GRUPO GERADOR DE *260* KVA, DIESEL REBOCAVEL, ACIONAMENTO MANUAL</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</si>
  <si>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</si>
  <si>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</si>
  <si>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</si>
  <si>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</si>
  <si>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</si>
  <si>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</si>
  <si>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</si>
  <si>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TELHA DE BARRO / CERAMICA, NAO ESMALTADA, TIPO ROMANA, AMERICANA, PORTUGUESA, FRANCESA, COMPRIMENTO DE *41* CM,  RENDIMENTO DE *16* TELHAS/M2</t>
  </si>
  <si>
    <t>TESTE</t>
  </si>
  <si>
    <t xml:space="preserve">CX    </t>
  </si>
  <si>
    <t>(TESOURA) PERFIL U SIMPLES 127X50</t>
  </si>
  <si>
    <t>Area telhado (m2) ou Quantidade de tesouras</t>
  </si>
  <si>
    <t>(TESOURA) CANTONEIRA ABAS IGUAIS BITOLA 1/8 E 1/2</t>
  </si>
  <si>
    <t>DIFERENÇA DE ALTURA DOS TELHADOS</t>
  </si>
  <si>
    <t>CP- COB-01</t>
  </si>
  <si>
    <t>MARQUISE (ENTRADA NOVA)</t>
  </si>
  <si>
    <t>INCLINAÇÃO MÁX. 10% (1 ÁGUA)</t>
  </si>
  <si>
    <t xml:space="preserve">4,5M COMO CUMEEIRA </t>
  </si>
  <si>
    <t>JANELA ALTA DIRETORIA/DEPOSITO</t>
  </si>
  <si>
    <t>CP-ESQ-06</t>
  </si>
  <si>
    <t>VIDRO FIXO COM ABERTURA MEIA LUA PARA ATENDIMENTO (GUICHÊ)</t>
  </si>
  <si>
    <t>BANHEIRO FUNC. ADULTO</t>
  </si>
  <si>
    <t>BANCADAS E PASSA PRATOS</t>
  </si>
  <si>
    <t>METRO LINEAR</t>
  </si>
  <si>
    <t>PEITORIL EM TODAS ESQUADRIAS</t>
  </si>
  <si>
    <t>PISOS E CALÇAMENTOS</t>
  </si>
  <si>
    <t>PISO INTERNO</t>
  </si>
  <si>
    <t>PORTAO DE ABRIR EM CHAPA TIPO PAINEL LAMBRIL QUADRADO MEIA ALTURA, COM GRADE SUPERIOR, COMPLETA COM REQUADRO, ACABAMENTO NATURAL, COM FEICHOS E TRINCOS FORNECIMENTO E INSTALAÇÃO.</t>
  </si>
  <si>
    <t>PORTAO ACESSO</t>
  </si>
  <si>
    <t>PORTAO VEICULOS</t>
  </si>
  <si>
    <t>PORTAO PEDESTRE</t>
  </si>
  <si>
    <t>FECHAMENTO JANELA DEPOSITO/DIRETORIA</t>
  </si>
  <si>
    <t>pé direito</t>
  </si>
  <si>
    <t>MURETA BANHEIROS PCD</t>
  </si>
  <si>
    <t xml:space="preserve"> MURETA PATIO PARA CONTENÇÃO</t>
  </si>
  <si>
    <t>SAPATA</t>
  </si>
  <si>
    <t xml:space="preserve"> AMPLIAÇÃO PÁTIO E INTERLIGAÇÃO SALAS ANEXA</t>
  </si>
  <si>
    <t>SAPATAS</t>
  </si>
  <si>
    <t>PESCOÇO</t>
  </si>
  <si>
    <t>ESTRIBO PESCOÇO DOS PILARES C/ 0,10M</t>
  </si>
  <si>
    <t>emp.</t>
  </si>
  <si>
    <t>BALDRAMES</t>
  </si>
  <si>
    <t>VB2 E VB4 (PÁTIO)</t>
  </si>
  <si>
    <t>VB11 E VB12 (PÁTIO)</t>
  </si>
  <si>
    <t>VB9 E VB10 INTERLIGAÇÃO SALAS ANEXAS</t>
  </si>
  <si>
    <t>VB3 E VB5 INTERLIGAÇÃO SALAS ANEXAS</t>
  </si>
  <si>
    <t>ESTRIBO DAS VIGAS PÁTIO</t>
  </si>
  <si>
    <t>ESTRIBOS DAS VIGAS INTERLIGAÇÃO SALAS ANEXAS</t>
  </si>
  <si>
    <t>AMPLIAÇÃO SALA DE AULA (ENTRADA)</t>
  </si>
  <si>
    <t>ESTRIBO PESCOÇO PILAR</t>
  </si>
  <si>
    <t>VOLUME</t>
  </si>
  <si>
    <t>ESTRIBOS VB6 E VB7</t>
  </si>
  <si>
    <t>VB6</t>
  </si>
  <si>
    <t>EMP.</t>
  </si>
  <si>
    <t>MURO ESTRUTURAL E MURO FRONTAL</t>
  </si>
  <si>
    <t xml:space="preserve">SAPATAS </t>
  </si>
  <si>
    <t>alt. (m)</t>
  </si>
  <si>
    <t>TODAS AS FACES (SAPATAS, PESCOÇO PILAR E BALDRAME)</t>
  </si>
  <si>
    <t>VIGA BALDRAME</t>
  </si>
  <si>
    <t>3 FIADAS A SEREM EXECUTADAS NO PERIMETRO ONDE SE ENCONTRA A NOVA ENTRADA DA ESCOLA (MURO ARRIMO)</t>
  </si>
  <si>
    <t>TODAS AS FACES (SAPATAS, PESCOÇO PILAR E BALDRAME) E MURO ARRIMO SOMENTE FACE INTERNA (EM CONTATO COM SOLO)</t>
  </si>
  <si>
    <t>PILARES</t>
  </si>
  <si>
    <t>ESTRIBO PILARES</t>
  </si>
  <si>
    <t>ESTRIBO VIGAS</t>
  </si>
  <si>
    <t>AMPLIAÇÃO SALA</t>
  </si>
  <si>
    <t>ESTRIBOS</t>
  </si>
  <si>
    <t>MURO E AMPLIAÇÃO DE SALA</t>
  </si>
  <si>
    <t>PILAR</t>
  </si>
  <si>
    <t>VIGA</t>
  </si>
  <si>
    <t>TRAMA E TESOURAS</t>
  </si>
  <si>
    <t>ÁGUAS FURTADAS</t>
  </si>
  <si>
    <t>ENCONTRO TELHADO PÁTIO X ESCOLA</t>
  </si>
  <si>
    <t xml:space="preserve"> </t>
  </si>
  <si>
    <t>INTERLIGAÇÃO SALAS ANEXAS</t>
  </si>
  <si>
    <t>MURETA INTERNA RAMPA ENTRADA NOVA</t>
  </si>
  <si>
    <t>FECHAMENTO PORTÃO ACESSO VEICULOS</t>
  </si>
  <si>
    <t>MURO ONDE RETIROU GRADIL</t>
  </si>
  <si>
    <t>FECHAMENTO SALA DE AULA AMPLIADA</t>
  </si>
  <si>
    <t>MURO ENTRADA NOVA MARQUISE</t>
  </si>
  <si>
    <t>FECHAMENTO DO MURO ENTRADA ANTIGA (PEDESTRE)</t>
  </si>
  <si>
    <t>ÁGUAS PLUVIAIS</t>
  </si>
  <si>
    <t xml:space="preserve">DRENAGEM ÁGUA PÁTIO </t>
  </si>
  <si>
    <t>CX 60X60X50 SEMI ENTERRADA</t>
  </si>
  <si>
    <t>CX 40X40X40 SEMI ENTERRADA</t>
  </si>
  <si>
    <t>CX 80X80X50 ENTERRADA</t>
  </si>
  <si>
    <t>TUBULAÇÃO DO PÁTIO ATÉ AREA PERMEAVEL</t>
  </si>
  <si>
    <t>COM TAMPA PERFURADA</t>
  </si>
  <si>
    <t>TUBO PÁTIO COBERTO E PÁTIO ABERTO</t>
  </si>
  <si>
    <t>PORTAS SALAS/DEPOSITO ATRÁS DO PCD</t>
  </si>
  <si>
    <t>VERGAS JANELAS + 15CM DE CADA LADO</t>
  </si>
  <si>
    <r>
      <t xml:space="preserve">OBSERVAR ESPECIFICAÇÃO DO ITEM, MASSA ACRÍLICA, </t>
    </r>
    <r>
      <rPr>
        <u/>
        <sz val="10"/>
        <color rgb="FFFF0000"/>
        <rFont val="Arial"/>
        <family val="2"/>
      </rPr>
      <t>DUAS DEMÃOS</t>
    </r>
    <r>
      <rPr>
        <sz val="10"/>
        <color rgb="FFFF0000"/>
        <rFont val="Arial"/>
        <family val="2"/>
      </rPr>
      <t xml:space="preserve">, PARA AMBIENTES INTERNOS TAMBÉM, PARA MELHOR ACABAMEN TO NA PINTURA. </t>
    </r>
  </si>
  <si>
    <t>CP-REV-02</t>
  </si>
  <si>
    <t>APICOAMENTO MECANIZADO EM CONCRETO/ALVENARIA</t>
  </si>
  <si>
    <t>TODO PERIMETRO ONDE NÃO HAVERÁ MAIS REVESTIMENTO CERÂMICO</t>
  </si>
  <si>
    <t>pintura dos barrados cinza na altura de 1,1m dentro das salas. Nos corredores e externos na altura de 1,00m barrado , e 2 cm da faixa vermelha, 2,5 cm da faixa branca e 5 cm da faixa verde</t>
  </si>
  <si>
    <t>TODA CALÇADA QUE FOI DEMOLIDA</t>
  </si>
  <si>
    <t>CALÇADA PASSEIO EXTERNO</t>
  </si>
  <si>
    <t>MURETA ESTACIONAMENTO</t>
  </si>
  <si>
    <t>PISO EXTERNO</t>
  </si>
  <si>
    <t>PORTA BANHEIRO PCD</t>
  </si>
  <si>
    <t>READEQUAÇÃO DE RAMPAS INTERNAS (ACESSIBILIDADE)</t>
  </si>
  <si>
    <t>RODAPÉ EM TODAS AS SALAS QUE CONTINHAM REVESTIMENTO CERÂMICO NAS PAREDES</t>
  </si>
  <si>
    <t>TODOS OS PISOS QUE FORAM DEMOLIDOS E RAMPAS INTERNAS</t>
  </si>
  <si>
    <t>impermeabilização de todo piso granilite inclusive rodapé</t>
  </si>
  <si>
    <t>ESTACIONAMENTO COM PAVERS E=10CM</t>
  </si>
  <si>
    <t>CP-ELE-8</t>
  </si>
  <si>
    <t>CP-ELE-2</t>
  </si>
  <si>
    <t>CP-ELE-1</t>
  </si>
  <si>
    <t>REFLETOR LED 50 W - FORNECIMENTO E INSTALAÇÃO</t>
  </si>
  <si>
    <t>VENTILADOR DE PAREDE 50 cm - FORNECIMENTO E INSTALAÇÃO</t>
  </si>
  <si>
    <t>VENTILADOR DE PAREDE 50 cm</t>
  </si>
  <si>
    <t>CP-ELE-3</t>
  </si>
  <si>
    <t>DISJUNTOR TERMOMAGNETICO TRIPOLAR DIN 150A</t>
  </si>
  <si>
    <t>CP-ELE-4</t>
  </si>
  <si>
    <t>LUMINARIA Á PROVA DE EXPLOSÃO LED 20 W (INCLUI LAMPADA) - FORNECIMENTO E INSTALAÇÃO</t>
  </si>
  <si>
    <t>LUMINARIA Á PROVA DE EXPLOSÃO</t>
  </si>
  <si>
    <t>CP-ELE-5</t>
  </si>
  <si>
    <t>LUMINARIA DE TETO PLAFON/PLAFONIER EM PLASTICO COM BASE E27, POTENCIA 40 W (INCLUI LAMPADA LED) - FORNECIMENTO E INSTALAÇÃO</t>
  </si>
  <si>
    <t>LÂMPADA LED 40W</t>
  </si>
  <si>
    <t>CP-ELE-6</t>
  </si>
  <si>
    <t>DISPOSITIVO DR, 2 POLOS, SENSIBILIDADE DE 30 MA, CORRENTE DE 25 A</t>
  </si>
  <si>
    <t>CP-ELE-7</t>
  </si>
  <si>
    <t>DISJUNTOR TERMOMAGNETICO TRIPOLAR 63 A</t>
  </si>
  <si>
    <t>,</t>
  </si>
  <si>
    <t>CP-ELE-9</t>
  </si>
  <si>
    <t>DISPOSITIVO DPS CLASSE I, 1 POLO, TENSAO MAXIMA DE 175 V, CORRENTE MAXIMA DE *90* KA</t>
  </si>
  <si>
    <t>CP-ELE-10</t>
  </si>
  <si>
    <t>QUADRO DE DISTRIBUIÇÃO GERAL (QGBT) METÁLICO DE 600X1000X200 COMPLETO</t>
  </si>
  <si>
    <t>QUADRO DE DISTRIBUIÇÃO GERAL TIPO QUADRO DE COMANDO (QGBT) METÁLICO DE 600X1000X200</t>
  </si>
  <si>
    <t>Barra Chata de Cobre Eletrolítico 3/4 X 1/8 146 Amperes </t>
  </si>
  <si>
    <t>Barra Chata de Cobre Eletrolítico 1/2 X 1/8 97 Amperes </t>
  </si>
  <si>
    <t>Barra Chata de Cobre Eletrolítico 2 X 1/8</t>
  </si>
  <si>
    <t>Parafuso cobreado de Ø 3/8"</t>
  </si>
  <si>
    <t>ISOLADOR EPOXI 3/4"</t>
  </si>
  <si>
    <t>banheiros func. Masc. E fem.</t>
  </si>
  <si>
    <t>4.1.1.1</t>
  </si>
  <si>
    <t>4.1.1.2</t>
  </si>
  <si>
    <t>4.1.1.3</t>
  </si>
  <si>
    <t>4.1.1.4</t>
  </si>
  <si>
    <t>4.1.1.5</t>
  </si>
  <si>
    <t>4.1.1.6</t>
  </si>
  <si>
    <t>4.1.1.7</t>
  </si>
  <si>
    <t>4.1.1.8</t>
  </si>
  <si>
    <t>4.2.1.1</t>
  </si>
  <si>
    <t>4.1.2.7</t>
  </si>
  <si>
    <t>4.1.2.14</t>
  </si>
  <si>
    <t>4.1.2.21</t>
  </si>
  <si>
    <t>4.1.2.27</t>
  </si>
  <si>
    <t>4.1.2.33</t>
  </si>
  <si>
    <t>4.1.2.35</t>
  </si>
  <si>
    <t>4.2.1.2</t>
  </si>
  <si>
    <t>4.2.1.3</t>
  </si>
  <si>
    <t>4.2.1.4</t>
  </si>
  <si>
    <t>4.2.1.5</t>
  </si>
  <si>
    <t>4.2.1.6</t>
  </si>
  <si>
    <t>4.2.2.1</t>
  </si>
  <si>
    <t>4.2.2.2</t>
  </si>
  <si>
    <t>4.2.2.3</t>
  </si>
  <si>
    <t>4.2.2.4</t>
  </si>
  <si>
    <t>4.2.2.5</t>
  </si>
  <si>
    <t>4.2.2.6</t>
  </si>
  <si>
    <t>4.2.2.7</t>
  </si>
  <si>
    <t>4.2.2.8</t>
  </si>
  <si>
    <t>4.2.2.9</t>
  </si>
  <si>
    <t>4.2.2.10</t>
  </si>
  <si>
    <t>4.2.2.11</t>
  </si>
  <si>
    <t>SAPATA DE DIVISA</t>
  </si>
  <si>
    <t>4.3.1.1</t>
  </si>
  <si>
    <t>4.3.1.2</t>
  </si>
  <si>
    <t>4.3.1.3</t>
  </si>
  <si>
    <t>4.3.1.4</t>
  </si>
  <si>
    <t>4.3.1.5</t>
  </si>
  <si>
    <t>4.3.1.6</t>
  </si>
  <si>
    <t>4.3.1.7</t>
  </si>
  <si>
    <t>4.3.2.1</t>
  </si>
  <si>
    <t>4.3.2.2</t>
  </si>
  <si>
    <t>4.3.2.3</t>
  </si>
  <si>
    <t>4.3.2.4</t>
  </si>
  <si>
    <t>4.3.2.5</t>
  </si>
  <si>
    <t>4.3.2.6</t>
  </si>
  <si>
    <t>4.3.2.7</t>
  </si>
  <si>
    <t>4.3.2.8</t>
  </si>
  <si>
    <t>4.3.2.9</t>
  </si>
  <si>
    <t>4.3.2.10</t>
  </si>
  <si>
    <t>4.3.2.11</t>
  </si>
  <si>
    <t>4.3.2.12</t>
  </si>
  <si>
    <t>5.1.1.1</t>
  </si>
  <si>
    <t>5.1.1.2</t>
  </si>
  <si>
    <t>5.1.1.3</t>
  </si>
  <si>
    <t>5.1.1.4</t>
  </si>
  <si>
    <t>5.1.2.1</t>
  </si>
  <si>
    <t>5.1.2.2</t>
  </si>
  <si>
    <t>5.1.2.3</t>
  </si>
  <si>
    <t>5.1.2.4</t>
  </si>
  <si>
    <t>5.1.2.5</t>
  </si>
  <si>
    <t>5.2.1.1</t>
  </si>
  <si>
    <t>5.2.1.2</t>
  </si>
  <si>
    <t>5.2.1.3</t>
  </si>
  <si>
    <t>5.2.1.4</t>
  </si>
  <si>
    <t>5.2.2.1</t>
  </si>
  <si>
    <t>5.2.2.2</t>
  </si>
  <si>
    <t>5.2.2.3</t>
  </si>
  <si>
    <t>5.2.2.4</t>
  </si>
  <si>
    <t>5.2.2.5</t>
  </si>
  <si>
    <t>8.11</t>
  </si>
  <si>
    <t>AMPLIAÇÃO DO PÁTIO</t>
  </si>
  <si>
    <t>CABO UNIPOLAR (COBRE)</t>
  </si>
  <si>
    <t>EMBUTIDOS</t>
  </si>
  <si>
    <t>DISJUNTORES</t>
  </si>
  <si>
    <t>ELETRODUTO</t>
  </si>
  <si>
    <t>QUADROS DE DISTRIBUIÇÃO</t>
  </si>
  <si>
    <t>LUMINÁRIAS E ACESSÓRIOS</t>
  </si>
  <si>
    <t>SERVIÇOS COMPLEMENTARES</t>
  </si>
  <si>
    <t>DIVERSOS</t>
  </si>
  <si>
    <t>12.2.4</t>
  </si>
  <si>
    <t>13.2</t>
  </si>
  <si>
    <t>15.1.1</t>
  </si>
  <si>
    <t>15.1.2</t>
  </si>
  <si>
    <t>15.1.3</t>
  </si>
  <si>
    <t>15.1.4</t>
  </si>
  <si>
    <t>15.2.1</t>
  </si>
  <si>
    <t>15.2.2</t>
  </si>
  <si>
    <t>15.2.3</t>
  </si>
  <si>
    <t>15.2.4</t>
  </si>
  <si>
    <t>15.2.5</t>
  </si>
  <si>
    <t>15.2.6</t>
  </si>
  <si>
    <t>CORRIMÃO NOVA ENTRADA FIXADO NO MURO</t>
  </si>
  <si>
    <t>15.3.1</t>
  </si>
  <si>
    <t>15.3.2</t>
  </si>
  <si>
    <t>15.3.3</t>
  </si>
  <si>
    <t>15.3.4</t>
  </si>
  <si>
    <t>15.3.5</t>
  </si>
  <si>
    <t>15.3.6</t>
  </si>
  <si>
    <t>15.3.7</t>
  </si>
  <si>
    <t>15.3.8</t>
  </si>
  <si>
    <t>15.3.9</t>
  </si>
  <si>
    <t>15.3.10</t>
  </si>
  <si>
    <t>15.3.11</t>
  </si>
  <si>
    <t>15.3.12</t>
  </si>
  <si>
    <t>15.4.1</t>
  </si>
  <si>
    <t>15.5.1</t>
  </si>
  <si>
    <t>15.5.2</t>
  </si>
  <si>
    <t>15.5.3</t>
  </si>
  <si>
    <t>15.5.4</t>
  </si>
  <si>
    <t>9.1.1</t>
  </si>
  <si>
    <t>9.1.2</t>
  </si>
  <si>
    <t>9.1.3</t>
  </si>
  <si>
    <t>9.1.4</t>
  </si>
  <si>
    <t>9.1.5</t>
  </si>
  <si>
    <t>9.1.6</t>
  </si>
  <si>
    <t>9.1.7</t>
  </si>
  <si>
    <t>9.1.8</t>
  </si>
  <si>
    <t>9.2.1</t>
  </si>
  <si>
    <t>9.2.2</t>
  </si>
  <si>
    <t>9.2.3</t>
  </si>
  <si>
    <t>9.2.4</t>
  </si>
  <si>
    <t>9.2.5</t>
  </si>
  <si>
    <t>9.2.6</t>
  </si>
  <si>
    <t>9.2.7</t>
  </si>
  <si>
    <t>9.2.8</t>
  </si>
  <si>
    <t>9.2.9</t>
  </si>
  <si>
    <t>9.2.10</t>
  </si>
  <si>
    <t>9.2.11</t>
  </si>
  <si>
    <t>9.3.1</t>
  </si>
  <si>
    <t>9.3.2</t>
  </si>
  <si>
    <t>9.3.3</t>
  </si>
  <si>
    <t>9.3.4</t>
  </si>
  <si>
    <t>9.3.5</t>
  </si>
  <si>
    <t>9.3.6</t>
  </si>
  <si>
    <t>9.3.7</t>
  </si>
  <si>
    <t>9.3.8</t>
  </si>
  <si>
    <t>9.4.1</t>
  </si>
  <si>
    <t>9.4.2</t>
  </si>
  <si>
    <t>9.4.3</t>
  </si>
  <si>
    <t>9.4.4</t>
  </si>
  <si>
    <t>9.4.5</t>
  </si>
  <si>
    <t>9.4.6</t>
  </si>
  <si>
    <t>9.4.7</t>
  </si>
  <si>
    <t>9.4.8</t>
  </si>
  <si>
    <t>10.4</t>
  </si>
  <si>
    <t>10.5</t>
  </si>
  <si>
    <t>11.4</t>
  </si>
  <si>
    <t>13.2.1</t>
  </si>
  <si>
    <t>13.2.2</t>
  </si>
  <si>
    <t>14.1.1</t>
  </si>
  <si>
    <t>14.1.2</t>
  </si>
  <si>
    <t>14.1.3</t>
  </si>
  <si>
    <t>14.1.4</t>
  </si>
  <si>
    <t>14.1.5</t>
  </si>
  <si>
    <t>14.1.6</t>
  </si>
  <si>
    <t>14.1.7</t>
  </si>
  <si>
    <t>14.1.8</t>
  </si>
  <si>
    <t>14.1.9</t>
  </si>
  <si>
    <t>14.1.10</t>
  </si>
  <si>
    <t>14.1.11</t>
  </si>
  <si>
    <t>14.1.12</t>
  </si>
  <si>
    <t>14.1.13</t>
  </si>
  <si>
    <t>14.1.14</t>
  </si>
  <si>
    <t>14.1.15</t>
  </si>
  <si>
    <t>14.1.16</t>
  </si>
  <si>
    <t>14.1.17</t>
  </si>
  <si>
    <t>14.1.18</t>
  </si>
  <si>
    <t>14.1.19</t>
  </si>
  <si>
    <t>14.1.20</t>
  </si>
  <si>
    <t>14.1.21</t>
  </si>
  <si>
    <t>14.1.22</t>
  </si>
  <si>
    <t>14.1.23</t>
  </si>
  <si>
    <t>14.1.24</t>
  </si>
  <si>
    <t>14.1.25</t>
  </si>
  <si>
    <t>14.1.26</t>
  </si>
  <si>
    <t>14.1.27</t>
  </si>
  <si>
    <t>14.1.28</t>
  </si>
  <si>
    <t>14.1.29</t>
  </si>
  <si>
    <t>14.1.30</t>
  </si>
  <si>
    <t>14.2.1</t>
  </si>
  <si>
    <t>14.2.2</t>
  </si>
  <si>
    <t>14.2.3</t>
  </si>
  <si>
    <t>14.2.4</t>
  </si>
  <si>
    <t>14.2.5</t>
  </si>
  <si>
    <t>14.2.6</t>
  </si>
  <si>
    <t>14.2.7</t>
  </si>
  <si>
    <t>14.2.8</t>
  </si>
  <si>
    <t>14.2.9</t>
  </si>
  <si>
    <t>14.2.10</t>
  </si>
  <si>
    <t>14.2.11</t>
  </si>
  <si>
    <t>14.2.12</t>
  </si>
  <si>
    <t>14.2.13</t>
  </si>
  <si>
    <t>14.2.14</t>
  </si>
  <si>
    <t>14.2.15</t>
  </si>
  <si>
    <t>14.2.16</t>
  </si>
  <si>
    <t>14.2.17</t>
  </si>
  <si>
    <t>14.2.18</t>
  </si>
  <si>
    <t>14.2.19</t>
  </si>
  <si>
    <t>14.2.20</t>
  </si>
  <si>
    <t>14.2.21</t>
  </si>
  <si>
    <t>14.2.22</t>
  </si>
  <si>
    <t>14.2.23</t>
  </si>
  <si>
    <t>14.2.24</t>
  </si>
  <si>
    <t>14.2.25</t>
  </si>
  <si>
    <t>14.2.26</t>
  </si>
  <si>
    <t>14.2.27</t>
  </si>
  <si>
    <t>14.2.28</t>
  </si>
  <si>
    <t>14.2.29</t>
  </si>
  <si>
    <t>14.2.30</t>
  </si>
  <si>
    <t>14.2.31</t>
  </si>
  <si>
    <t>14.2.32</t>
  </si>
  <si>
    <t>14.2.33</t>
  </si>
  <si>
    <t>14.2.34</t>
  </si>
  <si>
    <t>14.2.35</t>
  </si>
  <si>
    <t>14.2.36</t>
  </si>
  <si>
    <t>14.2.37</t>
  </si>
  <si>
    <t>14.2.38</t>
  </si>
  <si>
    <t>14.2.39</t>
  </si>
  <si>
    <t>14.2.40</t>
  </si>
  <si>
    <t>14.2.41</t>
  </si>
  <si>
    <t>14.2.42</t>
  </si>
  <si>
    <t>14.2.43</t>
  </si>
  <si>
    <t>14.2.44</t>
  </si>
  <si>
    <t>14.2.45</t>
  </si>
  <si>
    <t>14.2.46</t>
  </si>
  <si>
    <t>14.2.47</t>
  </si>
  <si>
    <t>14.2.48</t>
  </si>
  <si>
    <t>14.3.1</t>
  </si>
  <si>
    <t>14.3.2</t>
  </si>
  <si>
    <t>14.3.3</t>
  </si>
  <si>
    <t>14.3.4</t>
  </si>
  <si>
    <t>14.3.5</t>
  </si>
  <si>
    <t>14.3.6</t>
  </si>
  <si>
    <t>14.3.7</t>
  </si>
  <si>
    <t>14.3.8</t>
  </si>
  <si>
    <t>14.3.9</t>
  </si>
  <si>
    <t>14.3.10</t>
  </si>
  <si>
    <t>14.3.11</t>
  </si>
  <si>
    <t>14.3.12</t>
  </si>
  <si>
    <t>14.3.13</t>
  </si>
  <si>
    <t>14.3.14</t>
  </si>
  <si>
    <t>14.3.15</t>
  </si>
  <si>
    <t>14.3.16</t>
  </si>
  <si>
    <t>15.1.5</t>
  </si>
  <si>
    <t>15.1.6</t>
  </si>
  <si>
    <t>15.1.7</t>
  </si>
  <si>
    <t>15.1.8</t>
  </si>
  <si>
    <t>15.2.7</t>
  </si>
  <si>
    <t>15.2.8</t>
  </si>
  <si>
    <t>15.2.9</t>
  </si>
  <si>
    <t>15.2.10</t>
  </si>
  <si>
    <t>15.2.11</t>
  </si>
  <si>
    <t>15.2.12</t>
  </si>
  <si>
    <t>15.2.13</t>
  </si>
  <si>
    <t>15.2.14</t>
  </si>
  <si>
    <t>15.2.15</t>
  </si>
  <si>
    <t>15.2.16</t>
  </si>
  <si>
    <t>15.3.13</t>
  </si>
  <si>
    <t>15.4.2</t>
  </si>
  <si>
    <t>15.4.3</t>
  </si>
  <si>
    <t>15.4.4</t>
  </si>
  <si>
    <t>15.6.1</t>
  </si>
  <si>
    <t>15.6.2</t>
  </si>
  <si>
    <t>15.6.3</t>
  </si>
  <si>
    <t>15.6.4</t>
  </si>
  <si>
    <t>16.6</t>
  </si>
  <si>
    <t>16.7</t>
  </si>
  <si>
    <t>16.8</t>
  </si>
  <si>
    <t>16.9</t>
  </si>
  <si>
    <t>16.10</t>
  </si>
  <si>
    <t>16.11</t>
  </si>
  <si>
    <t>16.12</t>
  </si>
  <si>
    <t>16.13</t>
  </si>
  <si>
    <t>16.14</t>
  </si>
  <si>
    <t>VITOR GUSTAVO VERHALEN</t>
  </si>
  <si>
    <t>ENGENHEIRO CIVIL</t>
  </si>
  <si>
    <t>CREA MT 49989</t>
  </si>
  <si>
    <t>MUNICÍPIO: VÁRZEA GRANDE - MT</t>
  </si>
  <si>
    <t>DATA BASE: SINAPI ABRIL - MATO GROSSO/COM DESONERAÇÃO/2021 - BDI - 28,24%</t>
  </si>
  <si>
    <t>incluso muro com vizinho</t>
  </si>
  <si>
    <t xml:space="preserve">NOME DA ESCOLA E BRASÃO 3 MURO </t>
  </si>
  <si>
    <t>BEIRAL METALICO EM CHAPA DE AÇO DOBRADO #16 E=1,50MM, INCLUSIVE 2 DEMÃO DE PINTURA ESMALTE SOBRE 2 DEMÃO DE FUNDO ANTICORROSIVO (ZARCÃO) - FORNECIMENTO E INSTALAÇÃO (L= 20 CM)</t>
  </si>
  <si>
    <t>calçada (passeio) parcialmente onde estiver quebrado (arvores)</t>
  </si>
  <si>
    <t>DEMOLIÇÃO de PISO PARA SAPATA FECHAMENTO DE SALA DE AULA</t>
  </si>
  <si>
    <t>FECHAMENTOS EM ALVENARIA (SALAS E MURO)</t>
  </si>
  <si>
    <t>POLIMENTO E IMPERMEABILIZAÇÃO DE PISO GRANILITE COM RESINA ACRÍLICA BASE ÁGUA 2 DEMÃOS</t>
  </si>
  <si>
    <t>TODA CALÇADA DEMOLIDA E PÁTIO COBERTO</t>
  </si>
  <si>
    <t>PINTURA TINTA DE ACABAMENTO (PIGMENTADA) ESMALTE BRILHANTE BASE B2, 2 DEMÃOS.</t>
  </si>
  <si>
    <t>PÁTIO COBERTO</t>
  </si>
  <si>
    <t>18.1.1</t>
  </si>
  <si>
    <t>18.1.2</t>
  </si>
  <si>
    <t>18.1.3</t>
  </si>
  <si>
    <t>18.1.4</t>
  </si>
  <si>
    <t>18.1.5</t>
  </si>
  <si>
    <t>18.2.1</t>
  </si>
  <si>
    <t>18.2.2</t>
  </si>
  <si>
    <t>PORTAO DE ACESSO VEICULOS</t>
  </si>
  <si>
    <t>MURO INTERNO E EXTERNO TODO PERIMETRO</t>
  </si>
  <si>
    <t>SOMENTE ONDE FOR FAZER NOMENCLATURA E LOGOMARCA</t>
  </si>
  <si>
    <t>2.2</t>
  </si>
  <si>
    <t>3.2</t>
  </si>
  <si>
    <t>3.3</t>
  </si>
  <si>
    <t>3.4</t>
  </si>
  <si>
    <t>3.6</t>
  </si>
  <si>
    <t>3.8</t>
  </si>
  <si>
    <t>3.10</t>
  </si>
  <si>
    <t>3.11</t>
  </si>
  <si>
    <t>3.12</t>
  </si>
  <si>
    <t>3.13</t>
  </si>
  <si>
    <t>3.15</t>
  </si>
  <si>
    <t>3.16</t>
  </si>
  <si>
    <t>3.17</t>
  </si>
  <si>
    <t>3.18</t>
  </si>
  <si>
    <t>3.19</t>
  </si>
  <si>
    <t>3.20</t>
  </si>
  <si>
    <t>3.21</t>
  </si>
  <si>
    <t>3.22</t>
  </si>
  <si>
    <t>3.23</t>
  </si>
  <si>
    <t>3.25</t>
  </si>
  <si>
    <t>Valor com BDI =&gt;</t>
  </si>
  <si>
    <t>Valor do BDI =&gt;</t>
  </si>
  <si>
    <t>MO com LS =&gt;</t>
  </si>
  <si>
    <t>LS =&gt;</t>
  </si>
  <si>
    <t>MO sem LS =&gt;</t>
  </si>
  <si>
    <t>Material</t>
  </si>
  <si>
    <t xml:space="preserve"> 00037588 </t>
  </si>
  <si>
    <t>Insumo</t>
  </si>
  <si>
    <t xml:space="preserve"> 00003146 </t>
  </si>
  <si>
    <t>SEDI - SERVIÇOS DIVERSOS</t>
  </si>
  <si>
    <t xml:space="preserve"> 88316 </t>
  </si>
  <si>
    <t>Composição Auxiliar</t>
  </si>
  <si>
    <t xml:space="preserve"> 88267 </t>
  </si>
  <si>
    <t>INHI - INSTALAÇÕES HIDROS SANITÁRIAS</t>
  </si>
  <si>
    <t xml:space="preserve"> 86877 </t>
  </si>
  <si>
    <t>Composição</t>
  </si>
  <si>
    <t>Total</t>
  </si>
  <si>
    <t>Valor Unit</t>
  </si>
  <si>
    <t>Quant.</t>
  </si>
  <si>
    <t>Und</t>
  </si>
  <si>
    <t>Tipo</t>
  </si>
  <si>
    <t>Descrição</t>
  </si>
  <si>
    <t>Banco</t>
  </si>
  <si>
    <t>Código</t>
  </si>
  <si>
    <t>KW/H</t>
  </si>
  <si>
    <t xml:space="preserve"> 00002705 </t>
  </si>
  <si>
    <t>CHOR - CUSTOS HORÁRIOS DE MÁQUINAS E EQUIPAMENTOS</t>
  </si>
  <si>
    <t xml:space="preserve"> 90585 </t>
  </si>
  <si>
    <t>Equipamento</t>
  </si>
  <si>
    <t xml:space="preserve"> 00013896 </t>
  </si>
  <si>
    <t xml:space="preserve"> 90584 </t>
  </si>
  <si>
    <t xml:space="preserve"> 90583 </t>
  </si>
  <si>
    <t xml:space="preserve"> 90582 </t>
  </si>
  <si>
    <t xml:space="preserve"> 90586 </t>
  </si>
  <si>
    <t xml:space="preserve"> 90587 </t>
  </si>
  <si>
    <t xml:space="preserve"> 00006138 </t>
  </si>
  <si>
    <t xml:space="preserve"> 00037329 </t>
  </si>
  <si>
    <t xml:space="preserve"> 00004384 </t>
  </si>
  <si>
    <t xml:space="preserve"> 00036520 </t>
  </si>
  <si>
    <t xml:space="preserve"> 95471 </t>
  </si>
  <si>
    <t xml:space="preserve"> 00010420 </t>
  </si>
  <si>
    <t xml:space="preserve"> 95469 </t>
  </si>
  <si>
    <t xml:space="preserve"> 5903 </t>
  </si>
  <si>
    <t xml:space="preserve"> 5901 </t>
  </si>
  <si>
    <t>m³</t>
  </si>
  <si>
    <t>MOVT - MOVIMENTO DE TERRA</t>
  </si>
  <si>
    <t xml:space="preserve"> 95606 </t>
  </si>
  <si>
    <t xml:space="preserve"> 00013417 </t>
  </si>
  <si>
    <t xml:space="preserve"> 86914 </t>
  </si>
  <si>
    <t xml:space="preserve"> 00038102 </t>
  </si>
  <si>
    <t xml:space="preserve"> 88247 </t>
  </si>
  <si>
    <t xml:space="preserve"> 88264 </t>
  </si>
  <si>
    <t>INEL - INSTALAÇÃO ELÉTRICA/ELETRIFICAÇÃO E ILUMINAÇÃO EXTERNA</t>
  </si>
  <si>
    <t xml:space="preserve"> 91995 </t>
  </si>
  <si>
    <t xml:space="preserve"> 00038101 </t>
  </si>
  <si>
    <t xml:space="preserve"> 91994 </t>
  </si>
  <si>
    <t xml:space="preserve"> 92006 </t>
  </si>
  <si>
    <t xml:space="preserve"> 91998 </t>
  </si>
  <si>
    <t xml:space="preserve"> 91990 </t>
  </si>
  <si>
    <t>Serviços</t>
  </si>
  <si>
    <t xml:space="preserve"> 00037371 </t>
  </si>
  <si>
    <t>Mão de Obra</t>
  </si>
  <si>
    <t xml:space="preserve"> 00012869 </t>
  </si>
  <si>
    <t>Taxas</t>
  </si>
  <si>
    <t xml:space="preserve"> 00037373 </t>
  </si>
  <si>
    <t>Outros</t>
  </si>
  <si>
    <t xml:space="preserve"> 00037372 </t>
  </si>
  <si>
    <t xml:space="preserve"> 00043483 </t>
  </si>
  <si>
    <t xml:space="preserve"> 00043459 </t>
  </si>
  <si>
    <t xml:space="preserve"> 00037370 </t>
  </si>
  <si>
    <t xml:space="preserve"> 95385 </t>
  </si>
  <si>
    <t xml:space="preserve"> 88323 </t>
  </si>
  <si>
    <t xml:space="preserve"> 00020271 </t>
  </si>
  <si>
    <t xml:space="preserve"> 00004351 </t>
  </si>
  <si>
    <t xml:space="preserve"> 86872 </t>
  </si>
  <si>
    <t xml:space="preserve"> 00038099 </t>
  </si>
  <si>
    <t xml:space="preserve"> 00038094 </t>
  </si>
  <si>
    <t xml:space="preserve"> 91946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</si>
  <si>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</si>
  <si>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</si>
  <si>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</si>
  <si>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</si>
  <si>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</si>
  <si>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</si>
  <si>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</si>
  <si>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</si>
  <si>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</si>
  <si>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73315 </t>
  </si>
  <si>
    <t xml:space="preserve"> 00014513 </t>
  </si>
  <si>
    <t xml:space="preserve"> 5089 </t>
  </si>
  <si>
    <t xml:space="preserve"> 73313 </t>
  </si>
  <si>
    <t xml:space="preserve"> 73309 </t>
  </si>
  <si>
    <t xml:space="preserve"> 88303 </t>
  </si>
  <si>
    <t xml:space="preserve"> 73436 </t>
  </si>
  <si>
    <t xml:space="preserve"> 93244 </t>
  </si>
  <si>
    <t xml:space="preserve"> 53786 </t>
  </si>
  <si>
    <t xml:space="preserve"> 00036531 </t>
  </si>
  <si>
    <t xml:space="preserve"> 5664 </t>
  </si>
  <si>
    <t xml:space="preserve"> 88858 </t>
  </si>
  <si>
    <t xml:space="preserve"> 88857 </t>
  </si>
  <si>
    <t xml:space="preserve"> 5668 </t>
  </si>
  <si>
    <t xml:space="preserve"> 00036530 </t>
  </si>
  <si>
    <t xml:space="preserve"> 5667 </t>
  </si>
  <si>
    <t xml:space="preserve"> 88860 </t>
  </si>
  <si>
    <t xml:space="preserve"> 88859 </t>
  </si>
  <si>
    <t xml:space="preserve"> 88294 </t>
  </si>
  <si>
    <t xml:space="preserve"> 5680 </t>
  </si>
  <si>
    <t xml:space="preserve"> 95217 </t>
  </si>
  <si>
    <t xml:space="preserve"> 00041757 </t>
  </si>
  <si>
    <t xml:space="preserve"> 95216 </t>
  </si>
  <si>
    <t xml:space="preserve"> 95215 </t>
  </si>
  <si>
    <t xml:space="preserve"> 95214 </t>
  </si>
  <si>
    <t xml:space="preserve"> 88310 </t>
  </si>
  <si>
    <t xml:space="preserve"> 95218 </t>
  </si>
  <si>
    <t xml:space="preserve"> 95219 </t>
  </si>
  <si>
    <t xml:space="preserve"> 00000370 </t>
  </si>
  <si>
    <t xml:space="preserve"> 88309 </t>
  </si>
  <si>
    <t xml:space="preserve"> 91534 </t>
  </si>
  <si>
    <t xml:space="preserve"> 5679 </t>
  </si>
  <si>
    <t xml:space="preserve"> 91533 </t>
  </si>
  <si>
    <t xml:space="preserve"> 5678 </t>
  </si>
  <si>
    <t xml:space="preserve"> 101622 </t>
  </si>
  <si>
    <t xml:space="preserve"> 101618 </t>
  </si>
  <si>
    <t>m²</t>
  </si>
  <si>
    <t xml:space="preserve"> 101616 </t>
  </si>
  <si>
    <t xml:space="preserve"> 00004720 </t>
  </si>
  <si>
    <t xml:space="preserve"> 101624 </t>
  </si>
  <si>
    <t xml:space="preserve"> 95275 </t>
  </si>
  <si>
    <t xml:space="preserve"> 00013954 </t>
  </si>
  <si>
    <t xml:space="preserve"> 95274 </t>
  </si>
  <si>
    <t xml:space="preserve"> 95273 </t>
  </si>
  <si>
    <t xml:space="preserve"> 95272 </t>
  </si>
  <si>
    <t xml:space="preserve"> 00004222 </t>
  </si>
  <si>
    <t xml:space="preserve"> 91276 </t>
  </si>
  <si>
    <t xml:space="preserve"> 00001442 </t>
  </si>
  <si>
    <t xml:space="preserve"> 91275 </t>
  </si>
  <si>
    <t xml:space="preserve"> 91274 </t>
  </si>
  <si>
    <t xml:space="preserve"> 91273 </t>
  </si>
  <si>
    <t xml:space="preserve"> 91277 </t>
  </si>
  <si>
    <t xml:space="preserve"> 91278 </t>
  </si>
  <si>
    <t xml:space="preserve"> 00004785 </t>
  </si>
  <si>
    <t xml:space="preserve"> 00043466 </t>
  </si>
  <si>
    <t xml:space="preserve"> 00043490 </t>
  </si>
  <si>
    <t xml:space="preserve"> 95374 </t>
  </si>
  <si>
    <t xml:space="preserve"> 88312 </t>
  </si>
  <si>
    <t xml:space="preserve"> 00004517 </t>
  </si>
  <si>
    <t xml:space="preserve"> 00020247 </t>
  </si>
  <si>
    <t xml:space="preserve"> 00002692 </t>
  </si>
  <si>
    <t xml:space="preserve"> 00001358 </t>
  </si>
  <si>
    <t xml:space="preserve"> 88239 </t>
  </si>
  <si>
    <t xml:space="preserve"> 88261 </t>
  </si>
  <si>
    <t>FUES - FUNDAÇÕES E ESTRUTURAS</t>
  </si>
  <si>
    <t xml:space="preserve"> 94972 </t>
  </si>
  <si>
    <t xml:space="preserve"> 92783 </t>
  </si>
  <si>
    <t xml:space="preserve"> 97735 </t>
  </si>
  <si>
    <t xml:space="preserve"> 94971 </t>
  </si>
  <si>
    <t xml:space="preserve"> 97734 </t>
  </si>
  <si>
    <t xml:space="preserve"> 00011651 </t>
  </si>
  <si>
    <t xml:space="preserve"> 95619 </t>
  </si>
  <si>
    <t xml:space="preserve"> 95618 </t>
  </si>
  <si>
    <t xml:space="preserve"> 95617 </t>
  </si>
  <si>
    <t xml:space="preserve"> 00004238 </t>
  </si>
  <si>
    <t xml:space="preserve"> 00043464 </t>
  </si>
  <si>
    <t xml:space="preserve"> 00043488 </t>
  </si>
  <si>
    <t xml:space="preserve"> 95366 </t>
  </si>
  <si>
    <t xml:space="preserve"> 00004230 </t>
  </si>
  <si>
    <t xml:space="preserve"> 95360 </t>
  </si>
  <si>
    <t xml:space="preserve"> 00004239 </t>
  </si>
  <si>
    <t xml:space="preserve"> 95363 </t>
  </si>
  <si>
    <t xml:space="preserve"> 88300 </t>
  </si>
  <si>
    <t xml:space="preserve"> 00004257 </t>
  </si>
  <si>
    <t xml:space="preserve"> 95361 </t>
  </si>
  <si>
    <t xml:space="preserve"> 88298 </t>
  </si>
  <si>
    <t xml:space="preserve"> 00004254 </t>
  </si>
  <si>
    <t xml:space="preserve"> 95359 </t>
  </si>
  <si>
    <t xml:space="preserve"> 88296 </t>
  </si>
  <si>
    <t xml:space="preserve"> 00004253 </t>
  </si>
  <si>
    <t xml:space="preserve"> 95358 </t>
  </si>
  <si>
    <t xml:space="preserve"> 88295 </t>
  </si>
  <si>
    <t xml:space="preserve"> 00004234 </t>
  </si>
  <si>
    <t xml:space="preserve"> 95357 </t>
  </si>
  <si>
    <t xml:space="preserve"> 00037666 </t>
  </si>
  <si>
    <t xml:space="preserve"> 95389 </t>
  </si>
  <si>
    <t xml:space="preserve"> 88377 </t>
  </si>
  <si>
    <t xml:space="preserve"> 00004096 </t>
  </si>
  <si>
    <t xml:space="preserve"> 95351 </t>
  </si>
  <si>
    <t xml:space="preserve"> 88286 </t>
  </si>
  <si>
    <t xml:space="preserve"> 00004093 </t>
  </si>
  <si>
    <t xml:space="preserve"> 95347 </t>
  </si>
  <si>
    <t xml:space="preserve"> 88282 </t>
  </si>
  <si>
    <t xml:space="preserve"> 00020020 </t>
  </si>
  <si>
    <t xml:space="preserve"> 95346 </t>
  </si>
  <si>
    <t xml:space="preserve"> 88281 </t>
  </si>
  <si>
    <t xml:space="preserve"> 53849 </t>
  </si>
  <si>
    <t xml:space="preserve"> 00004090 </t>
  </si>
  <si>
    <t xml:space="preserve"> 5779 </t>
  </si>
  <si>
    <t xml:space="preserve"> 89229 </t>
  </si>
  <si>
    <t xml:space="preserve"> 89228 </t>
  </si>
  <si>
    <t xml:space="preserve"> 5932 </t>
  </si>
  <si>
    <t xml:space="preserve"> 5934 </t>
  </si>
  <si>
    <t xml:space="preserve"> 88391 </t>
  </si>
  <si>
    <t xml:space="preserve"> 00037544 </t>
  </si>
  <si>
    <t xml:space="preserve"> 88390 </t>
  </si>
  <si>
    <t xml:space="preserve"> 88389 </t>
  </si>
  <si>
    <t xml:space="preserve"> 88387 </t>
  </si>
  <si>
    <t xml:space="preserve"> 88386 </t>
  </si>
  <si>
    <t xml:space="preserve"> 88392 </t>
  </si>
  <si>
    <t xml:space="preserve"> 00041898 </t>
  </si>
  <si>
    <t xml:space="preserve"> 53863 </t>
  </si>
  <si>
    <t xml:space="preserve"> 95115 </t>
  </si>
  <si>
    <t xml:space="preserve"> 95114 </t>
  </si>
  <si>
    <t xml:space="preserve"> 5795 </t>
  </si>
  <si>
    <t xml:space="preserve"> 5952 </t>
  </si>
  <si>
    <t xml:space="preserve"> 99832 </t>
  </si>
  <si>
    <t xml:space="preserve"> 00000746 </t>
  </si>
  <si>
    <t xml:space="preserve"> 99831 </t>
  </si>
  <si>
    <t xml:space="preserve"> 99830 </t>
  </si>
  <si>
    <t xml:space="preserve"> 99829 </t>
  </si>
  <si>
    <t xml:space="preserve"> 99833 </t>
  </si>
  <si>
    <t xml:space="preserve"> 00025964 </t>
  </si>
  <si>
    <t xml:space="preserve"> 00043465 </t>
  </si>
  <si>
    <t xml:space="preserve"> 00043489 </t>
  </si>
  <si>
    <t xml:space="preserve"> 95390 </t>
  </si>
  <si>
    <t xml:space="preserve"> 88441 </t>
  </si>
  <si>
    <t xml:space="preserve"> 00038112 </t>
  </si>
  <si>
    <t xml:space="preserve"> 91966 </t>
  </si>
  <si>
    <t xml:space="preserve"> 91958 </t>
  </si>
  <si>
    <t xml:space="preserve"> 91952 </t>
  </si>
  <si>
    <t xml:space="preserve"> 92022 </t>
  </si>
  <si>
    <t xml:space="preserve"> 00038113 </t>
  </si>
  <si>
    <t xml:space="preserve"> 91954 </t>
  </si>
  <si>
    <t xml:space="preserve"> 00011964 </t>
  </si>
  <si>
    <t xml:space="preserve"> 88278 </t>
  </si>
  <si>
    <t xml:space="preserve"> 93288 </t>
  </si>
  <si>
    <t xml:space="preserve"> 93287 </t>
  </si>
  <si>
    <t>COBE - COBERTURA</t>
  </si>
  <si>
    <t xml:space="preserve"> 92257 </t>
  </si>
  <si>
    <t xml:space="preserve"> 92255 </t>
  </si>
  <si>
    <t xml:space="preserve"> 92258 </t>
  </si>
  <si>
    <t xml:space="preserve"> 91467 </t>
  </si>
  <si>
    <t xml:space="preserve"> 00003363 </t>
  </si>
  <si>
    <t xml:space="preserve"> 00037761 </t>
  </si>
  <si>
    <t xml:space="preserve"> 89262 </t>
  </si>
  <si>
    <t xml:space="preserve"> 89260 </t>
  </si>
  <si>
    <t xml:space="preserve"> 91466 </t>
  </si>
  <si>
    <t xml:space="preserve"> 89259 </t>
  </si>
  <si>
    <t xml:space="preserve"> 5928 </t>
  </si>
  <si>
    <t xml:space="preserve"> 5930 </t>
  </si>
  <si>
    <t xml:space="preserve"> 93286 </t>
  </si>
  <si>
    <t xml:space="preserve"> 00025954 </t>
  </si>
  <si>
    <t xml:space="preserve"> 93285 </t>
  </si>
  <si>
    <t xml:space="preserve"> 93284 </t>
  </si>
  <si>
    <t xml:space="preserve"> 93296 </t>
  </si>
  <si>
    <t xml:space="preserve"> 93283 </t>
  </si>
  <si>
    <t xml:space="preserve"> 89271 </t>
  </si>
  <si>
    <t xml:space="preserve"> 00025952 </t>
  </si>
  <si>
    <t xml:space="preserve"> 89270 </t>
  </si>
  <si>
    <t xml:space="preserve"> 89268 </t>
  </si>
  <si>
    <t xml:space="preserve"> 89269 </t>
  </si>
  <si>
    <t xml:space="preserve"> 89267 </t>
  </si>
  <si>
    <t xml:space="preserve"> 89273 </t>
  </si>
  <si>
    <t xml:space="preserve"> 93280 </t>
  </si>
  <si>
    <t xml:space="preserve"> 00036487 </t>
  </si>
  <si>
    <t xml:space="preserve"> 93279 </t>
  </si>
  <si>
    <t xml:space="preserve"> 93278 </t>
  </si>
  <si>
    <t xml:space="preserve"> 93277 </t>
  </si>
  <si>
    <t xml:space="preserve"> 93281 </t>
  </si>
  <si>
    <t xml:space="preserve"> 93282 </t>
  </si>
  <si>
    <t xml:space="preserve"> 90279 </t>
  </si>
  <si>
    <t xml:space="preserve"> 89993 </t>
  </si>
  <si>
    <t xml:space="preserve"> 89995 </t>
  </si>
  <si>
    <t xml:space="preserve"> 00001379 </t>
  </si>
  <si>
    <t xml:space="preserve"> 00001106 </t>
  </si>
  <si>
    <t xml:space="preserve"> 00000367 </t>
  </si>
  <si>
    <t xml:space="preserve"> 88831 </t>
  </si>
  <si>
    <t xml:space="preserve"> 88830 </t>
  </si>
  <si>
    <t xml:space="preserve"> 00000392 </t>
  </si>
  <si>
    <t xml:space="preserve"> 88248 </t>
  </si>
  <si>
    <t xml:space="preserve"> 91173 </t>
  </si>
  <si>
    <t xml:space="preserve"> 91170 </t>
  </si>
  <si>
    <t xml:space="preserve"> 00005068 </t>
  </si>
  <si>
    <t xml:space="preserve"> 00004491 </t>
  </si>
  <si>
    <t xml:space="preserve"> 88262 </t>
  </si>
  <si>
    <t xml:space="preserve"> 92265 </t>
  </si>
  <si>
    <t xml:space="preserve"> 00006189 </t>
  </si>
  <si>
    <t xml:space="preserve"> 92270 </t>
  </si>
  <si>
    <t xml:space="preserve"> 92263 </t>
  </si>
  <si>
    <t xml:space="preserve"> 92273 </t>
  </si>
  <si>
    <t xml:space="preserve"> 00001345 </t>
  </si>
  <si>
    <t xml:space="preserve"> 92272 </t>
  </si>
  <si>
    <t xml:space="preserve"> 5630 </t>
  </si>
  <si>
    <t xml:space="preserve"> 00010685 </t>
  </si>
  <si>
    <t xml:space="preserve"> 5629 </t>
  </si>
  <si>
    <t xml:space="preserve"> 5628 </t>
  </si>
  <si>
    <t xml:space="preserve"> 5627 </t>
  </si>
  <si>
    <t xml:space="preserve"> 5631 </t>
  </si>
  <si>
    <t xml:space="preserve"> 5632 </t>
  </si>
  <si>
    <t xml:space="preserve"> 00041776 </t>
  </si>
  <si>
    <t xml:space="preserve"> 95388 </t>
  </si>
  <si>
    <t xml:space="preserve"> 00041096 </t>
  </si>
  <si>
    <t xml:space="preserve"> 101372 </t>
  </si>
  <si>
    <t xml:space="preserve"> 00006160 </t>
  </si>
  <si>
    <t xml:space="preserve"> 95379 </t>
  </si>
  <si>
    <t xml:space="preserve"> 00006111 </t>
  </si>
  <si>
    <t xml:space="preserve"> 95378 </t>
  </si>
  <si>
    <t xml:space="preserve"> 00006110 </t>
  </si>
  <si>
    <t xml:space="preserve"> 95377 </t>
  </si>
  <si>
    <t xml:space="preserve"> 00012874 </t>
  </si>
  <si>
    <t xml:space="preserve"> 95373 </t>
  </si>
  <si>
    <t xml:space="preserve"> 00004783 </t>
  </si>
  <si>
    <t xml:space="preserve"> 95372 </t>
  </si>
  <si>
    <t xml:space="preserve"> 00004750 </t>
  </si>
  <si>
    <t xml:space="preserve"> 95371 </t>
  </si>
  <si>
    <t xml:space="preserve"> 00025957 </t>
  </si>
  <si>
    <t xml:space="preserve"> 95344 </t>
  </si>
  <si>
    <t xml:space="preserve"> 00004755 </t>
  </si>
  <si>
    <t xml:space="preserve"> 95341 </t>
  </si>
  <si>
    <t xml:space="preserve"> 00012873 </t>
  </si>
  <si>
    <t xml:space="preserve"> 95338 </t>
  </si>
  <si>
    <t xml:space="preserve"> 00002706 </t>
  </si>
  <si>
    <t xml:space="preserve"> 95402 </t>
  </si>
  <si>
    <t xml:space="preserve"> 00004083 </t>
  </si>
  <si>
    <t xml:space="preserve"> 95401 </t>
  </si>
  <si>
    <t xml:space="preserve"> 00002696 </t>
  </si>
  <si>
    <t xml:space="preserve"> 95335 </t>
  </si>
  <si>
    <t xml:space="preserve"> 00002436 </t>
  </si>
  <si>
    <t xml:space="preserve"> 95332 </t>
  </si>
  <si>
    <t xml:space="preserve"> 00001213 </t>
  </si>
  <si>
    <t xml:space="preserve"> 95330 </t>
  </si>
  <si>
    <t xml:space="preserve"> 00001214 </t>
  </si>
  <si>
    <t xml:space="preserve"> 95329 </t>
  </si>
  <si>
    <t xml:space="preserve"> 00004759 </t>
  </si>
  <si>
    <t xml:space="preserve"> 95328 </t>
  </si>
  <si>
    <t xml:space="preserve"> 00004760 </t>
  </si>
  <si>
    <t xml:space="preserve"> 95324 </t>
  </si>
  <si>
    <t xml:space="preserve"> 00000252 </t>
  </si>
  <si>
    <t xml:space="preserve"> 95320 </t>
  </si>
  <si>
    <t xml:space="preserve"> 00000246 </t>
  </si>
  <si>
    <t xml:space="preserve"> 95317 </t>
  </si>
  <si>
    <t xml:space="preserve"> 00000247 </t>
  </si>
  <si>
    <t xml:space="preserve"> 95316 </t>
  </si>
  <si>
    <t xml:space="preserve"> 00000378 </t>
  </si>
  <si>
    <t xml:space="preserve"> 95314 </t>
  </si>
  <si>
    <t xml:space="preserve"> 00000242 </t>
  </si>
  <si>
    <t xml:space="preserve"> 95313 </t>
  </si>
  <si>
    <t xml:space="preserve"> 00006117 </t>
  </si>
  <si>
    <t xml:space="preserve"> 95309 </t>
  </si>
  <si>
    <t xml:space="preserve"> 00006114 </t>
  </si>
  <si>
    <t xml:space="preserve"> 95308 </t>
  </si>
  <si>
    <t xml:space="preserve"> 86883 </t>
  </si>
  <si>
    <t xml:space="preserve"> 86901 </t>
  </si>
  <si>
    <t xml:space="preserve"> 86937 </t>
  </si>
  <si>
    <t xml:space="preserve"> 00043059 </t>
  </si>
  <si>
    <t xml:space="preserve"> 88238 </t>
  </si>
  <si>
    <t xml:space="preserve"> 88245 </t>
  </si>
  <si>
    <t xml:space="preserve"> 92800 </t>
  </si>
  <si>
    <t xml:space="preserve"> 92791 </t>
  </si>
  <si>
    <t xml:space="preserve"> 92799 </t>
  </si>
  <si>
    <t xml:space="preserve"> 00000033 </t>
  </si>
  <si>
    <t xml:space="preserve"> 92802 </t>
  </si>
  <si>
    <t xml:space="preserve"> 00000032 </t>
  </si>
  <si>
    <t xml:space="preserve"> 92792 </t>
  </si>
  <si>
    <t xml:space="preserve"> 00043055 </t>
  </si>
  <si>
    <t xml:space="preserve"> 92796 </t>
  </si>
  <si>
    <t xml:space="preserve"> 00000034 </t>
  </si>
  <si>
    <t xml:space="preserve"> 92794 </t>
  </si>
  <si>
    <t xml:space="preserve"> 91282 </t>
  </si>
  <si>
    <t xml:space="preserve"> 00013887 </t>
  </si>
  <si>
    <t xml:space="preserve"> 00011280 </t>
  </si>
  <si>
    <t xml:space="preserve"> 91281 </t>
  </si>
  <si>
    <t xml:space="preserve"> 91280 </t>
  </si>
  <si>
    <t xml:space="preserve"> 91279 </t>
  </si>
  <si>
    <t xml:space="preserve"> 91283 </t>
  </si>
  <si>
    <t xml:space="preserve"> 91285 </t>
  </si>
  <si>
    <t xml:space="preserve"> 00004721 </t>
  </si>
  <si>
    <t xml:space="preserve"> 89226 </t>
  </si>
  <si>
    <t xml:space="preserve"> 89225 </t>
  </si>
  <si>
    <t xml:space="preserve"> 94968 </t>
  </si>
  <si>
    <t xml:space="preserve"> 94974 </t>
  </si>
  <si>
    <t xml:space="preserve"> 94970 </t>
  </si>
  <si>
    <t xml:space="preserve"> 96307 </t>
  </si>
  <si>
    <t xml:space="preserve"> 96304 </t>
  </si>
  <si>
    <t xml:space="preserve"> 96306 </t>
  </si>
  <si>
    <t xml:space="preserve"> 96305 </t>
  </si>
  <si>
    <t xml:space="preserve"> 96309 </t>
  </si>
  <si>
    <t xml:space="preserve"> 00041991 </t>
  </si>
  <si>
    <t xml:space="preserve"> 96308 </t>
  </si>
  <si>
    <t xml:space="preserve"> 91532 </t>
  </si>
  <si>
    <t xml:space="preserve"> 00013458 </t>
  </si>
  <si>
    <t xml:space="preserve"> 91531 </t>
  </si>
  <si>
    <t xml:space="preserve"> 91530 </t>
  </si>
  <si>
    <t xml:space="preserve"> 91529 </t>
  </si>
  <si>
    <t xml:space="preserve"> 53831 </t>
  </si>
  <si>
    <t xml:space="preserve"> 00037736 </t>
  </si>
  <si>
    <t xml:space="preserve"> 00037747 </t>
  </si>
  <si>
    <t xml:space="preserve"> 5763 </t>
  </si>
  <si>
    <t xml:space="preserve"> 91397 </t>
  </si>
  <si>
    <t xml:space="preserve"> 91398 </t>
  </si>
  <si>
    <t xml:space="preserve"> 91396 </t>
  </si>
  <si>
    <t xml:space="preserve"> 7061 </t>
  </si>
  <si>
    <t xml:space="preserve"> 00037752 </t>
  </si>
  <si>
    <t xml:space="preserve"> 00037733 </t>
  </si>
  <si>
    <t xml:space="preserve"> 7060 </t>
  </si>
  <si>
    <t xml:space="preserve"> 7059 </t>
  </si>
  <si>
    <t xml:space="preserve"> 91402 </t>
  </si>
  <si>
    <t xml:space="preserve"> 7058 </t>
  </si>
  <si>
    <t xml:space="preserve"> 67826 </t>
  </si>
  <si>
    <t xml:space="preserve"> 67827 </t>
  </si>
  <si>
    <t xml:space="preserve"> 91384 </t>
  </si>
  <si>
    <t xml:space="preserve"> 00037734 </t>
  </si>
  <si>
    <t xml:space="preserve"> 91383 </t>
  </si>
  <si>
    <t xml:space="preserve"> 91381 </t>
  </si>
  <si>
    <t xml:space="preserve"> 91382 </t>
  </si>
  <si>
    <t xml:space="preserve"> 91380 </t>
  </si>
  <si>
    <t xml:space="preserve"> 91386 </t>
  </si>
  <si>
    <t xml:space="preserve"> 91387 </t>
  </si>
  <si>
    <t xml:space="preserve"> 88260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</si>
  <si>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</si>
  <si>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</si>
  <si>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</si>
  <si>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</si>
  <si>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</si>
  <si>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</si>
  <si>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</si>
  <si>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</si>
  <si>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</si>
  <si>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</si>
  <si>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00037590 </t>
  </si>
  <si>
    <t xml:space="preserve"> 00004823 </t>
  </si>
  <si>
    <t xml:space="preserve"> 00011795 </t>
  </si>
  <si>
    <t xml:space="preserve"> 00007568 </t>
  </si>
  <si>
    <t xml:space="preserve"> 88274 </t>
  </si>
  <si>
    <t xml:space="preserve"> 86895 </t>
  </si>
  <si>
    <t xml:space="preserve"> 89996 </t>
  </si>
  <si>
    <t xml:space="preserve"> 00039017 </t>
  </si>
  <si>
    <t xml:space="preserve"> 00043132 </t>
  </si>
  <si>
    <t xml:space="preserve"> 92784 </t>
  </si>
  <si>
    <t xml:space="preserve"> 89998 </t>
  </si>
  <si>
    <t xml:space="preserve"> 00043617 </t>
  </si>
  <si>
    <t xml:space="preserve"> 87283 </t>
  </si>
  <si>
    <t xml:space="preserve"> 87301 </t>
  </si>
  <si>
    <t xml:space="preserve"> 87316 </t>
  </si>
  <si>
    <t xml:space="preserve"> 88629 </t>
  </si>
  <si>
    <t xml:space="preserve"> 87298 </t>
  </si>
  <si>
    <t xml:space="preserve"> 87313 </t>
  </si>
  <si>
    <t xml:space="preserve"> 87337 </t>
  </si>
  <si>
    <t xml:space="preserve"> 87294 </t>
  </si>
  <si>
    <t xml:space="preserve"> 87292 </t>
  </si>
  <si>
    <t xml:space="preserve"> 87286 </t>
  </si>
  <si>
    <t xml:space="preserve"> 87367 </t>
  </si>
  <si>
    <t xml:space="preserve"> 00000002 </t>
  </si>
  <si>
    <t xml:space="preserve"> 00000001 </t>
  </si>
  <si>
    <t xml:space="preserve"> 92715 </t>
  </si>
  <si>
    <t xml:space="preserve"> 00013761 </t>
  </si>
  <si>
    <t xml:space="preserve"> 92714 </t>
  </si>
  <si>
    <t xml:space="preserve"> 92713 </t>
  </si>
  <si>
    <t xml:space="preserve"> 92712 </t>
  </si>
  <si>
    <t xml:space="preserve"> 92717 </t>
  </si>
  <si>
    <t xml:space="preserve"> 00043491 </t>
  </si>
  <si>
    <t xml:space="preserve"> 00043467 </t>
  </si>
  <si>
    <t xml:space="preserve"> 88243 </t>
  </si>
  <si>
    <t>Composições Auxiliares</t>
  </si>
  <si>
    <t xml:space="preserve"> COMPOSIÇÃO </t>
  </si>
  <si>
    <t xml:space="preserve"> 88256 </t>
  </si>
  <si>
    <t xml:space="preserve"> 88251 </t>
  </si>
  <si>
    <t>TRAN - TRANSPORTES, CARGAS E DESCARGAS</t>
  </si>
  <si>
    <t xml:space="preserve"> 93588 </t>
  </si>
  <si>
    <t xml:space="preserve"> 88627 </t>
  </si>
  <si>
    <t xml:space="preserve"> 00000123 </t>
  </si>
  <si>
    <t xml:space="preserve"> 100475 </t>
  </si>
  <si>
    <t>REVE - REVESTIMENTO E TRATAMENTO DE SUPERFÍCIES</t>
  </si>
  <si>
    <t xml:space="preserve"> 87529 </t>
  </si>
  <si>
    <t xml:space="preserve"> 87905 </t>
  </si>
  <si>
    <t xml:space="preserve"> 00005318 </t>
  </si>
  <si>
    <t xml:space="preserve"> 00007307 </t>
  </si>
  <si>
    <t>PINT - PINTURAS</t>
  </si>
  <si>
    <t xml:space="preserve"> 100721 </t>
  </si>
  <si>
    <t xml:space="preserve"> 00003767 </t>
  </si>
  <si>
    <t>GL</t>
  </si>
  <si>
    <t xml:space="preserve"> 00004056 </t>
  </si>
  <si>
    <t xml:space="preserve"> 96130 </t>
  </si>
  <si>
    <t xml:space="preserve"> 00010475 </t>
  </si>
  <si>
    <t xml:space="preserve"> 102214 </t>
  </si>
  <si>
    <t xml:space="preserve"> 00007304 </t>
  </si>
  <si>
    <t xml:space="preserve"> 00005330 </t>
  </si>
  <si>
    <t xml:space="preserve"> 100751 </t>
  </si>
  <si>
    <t>PAVI - PAVIMENTAÇÃO</t>
  </si>
  <si>
    <t xml:space="preserve"> 100576 </t>
  </si>
  <si>
    <t xml:space="preserve"> 00034547 </t>
  </si>
  <si>
    <t xml:space="preserve"> 00034788 </t>
  </si>
  <si>
    <t xml:space="preserve"> 00034649 </t>
  </si>
  <si>
    <t xml:space="preserve"> 00034586 </t>
  </si>
  <si>
    <t>PARE - PAREDES/PAINEIS</t>
  </si>
  <si>
    <t xml:space="preserve"> 89312 </t>
  </si>
  <si>
    <t xml:space="preserve"> 101625 </t>
  </si>
  <si>
    <t xml:space="preserve"> 90084 </t>
  </si>
  <si>
    <t xml:space="preserve"> 96521 </t>
  </si>
  <si>
    <t xml:space="preserve"> 00034643 </t>
  </si>
  <si>
    <t xml:space="preserve"> 98111 </t>
  </si>
  <si>
    <t xml:space="preserve"> 00038060 </t>
  </si>
  <si>
    <t xml:space="preserve"> 96987 </t>
  </si>
  <si>
    <t xml:space="preserve"> 00012357 </t>
  </si>
  <si>
    <t xml:space="preserve"> 96988 </t>
  </si>
  <si>
    <t xml:space="preserve"> 00012070 </t>
  </si>
  <si>
    <t xml:space="preserve"> 96984 </t>
  </si>
  <si>
    <t xml:space="preserve"> 00000863 </t>
  </si>
  <si>
    <t xml:space="preserve"> 98463 </t>
  </si>
  <si>
    <t xml:space="preserve"> 96973 </t>
  </si>
  <si>
    <t xml:space="preserve"> 00004274 </t>
  </si>
  <si>
    <t xml:space="preserve"> 96989 </t>
  </si>
  <si>
    <t xml:space="preserve"> 00007572 </t>
  </si>
  <si>
    <t xml:space="preserve"> 00004356 </t>
  </si>
  <si>
    <t xml:space="preserve"> 00005073 </t>
  </si>
  <si>
    <t xml:space="preserve"> 00039995 </t>
  </si>
  <si>
    <t xml:space="preserve"> 00001351 </t>
  </si>
  <si>
    <t xml:space="preserve"> 97740 </t>
  </si>
  <si>
    <t xml:space="preserve"> 00039014 </t>
  </si>
  <si>
    <t xml:space="preserve"> 00001359 </t>
  </si>
  <si>
    <t xml:space="preserve"> 97738 </t>
  </si>
  <si>
    <t xml:space="preserve"> 94965 </t>
  </si>
  <si>
    <t xml:space="preserve"> 92873 </t>
  </si>
  <si>
    <t xml:space="preserve"> 96544 </t>
  </si>
  <si>
    <t xml:space="preserve"> 92786 </t>
  </si>
  <si>
    <t xml:space="preserve"> 92793 </t>
  </si>
  <si>
    <t xml:space="preserve"> 00006193 </t>
  </si>
  <si>
    <t xml:space="preserve"> 00040304 </t>
  </si>
  <si>
    <t xml:space="preserve"> 92448 </t>
  </si>
  <si>
    <t xml:space="preserve"> 97086 </t>
  </si>
  <si>
    <t xml:space="preserve"> 101173 </t>
  </si>
  <si>
    <t xml:space="preserve"> 00002420 </t>
  </si>
  <si>
    <t>ESQV - ESQUADRIAS/FERRAGENS/VIDROS</t>
  </si>
  <si>
    <t xml:space="preserve"> 100709 </t>
  </si>
  <si>
    <t xml:space="preserve"> 94224 </t>
  </si>
  <si>
    <t xml:space="preserve"> 92105 </t>
  </si>
  <si>
    <t xml:space="preserve"> 92716 </t>
  </si>
  <si>
    <t xml:space="preserve"> COMPOSICAO </t>
  </si>
  <si>
    <t xml:space="preserve"> 00043492 </t>
  </si>
  <si>
    <t xml:space="preserve"> 00043468 </t>
  </si>
  <si>
    <t xml:space="preserve"> 88317 </t>
  </si>
  <si>
    <t xml:space="preserve"> 88315 </t>
  </si>
  <si>
    <t xml:space="preserve"> 88311 </t>
  </si>
  <si>
    <t xml:space="preserve"> 00043460 </t>
  </si>
  <si>
    <t xml:space="preserve"> 00043484 </t>
  </si>
  <si>
    <t xml:space="preserve"> 00043485 </t>
  </si>
  <si>
    <t xml:space="preserve"> 00043461 </t>
  </si>
  <si>
    <t xml:space="preserve"> 88270 </t>
  </si>
  <si>
    <t xml:space="preserve"> 00007356 </t>
  </si>
  <si>
    <t xml:space="preserve"> 88489 </t>
  </si>
  <si>
    <t xml:space="preserve"> 95277 </t>
  </si>
  <si>
    <t xml:space="preserve"> 95276 </t>
  </si>
  <si>
    <t xml:space="preserve"> 87307 </t>
  </si>
  <si>
    <t xml:space="preserve"> INSUMO </t>
  </si>
  <si>
    <t xml:space="preserve"> 100719 </t>
  </si>
  <si>
    <t xml:space="preserve"> 00007292 </t>
  </si>
  <si>
    <t xml:space="preserve"> 100759 </t>
  </si>
  <si>
    <t xml:space="preserve"> 00037591 </t>
  </si>
  <si>
    <t xml:space="preserve"> 100862 </t>
  </si>
  <si>
    <t xml:space="preserve"> 00039961 </t>
  </si>
  <si>
    <t xml:space="preserve"> 00004377 </t>
  </si>
  <si>
    <t xml:space="preserve"> 00036896 </t>
  </si>
  <si>
    <t xml:space="preserve"> 94570 </t>
  </si>
  <si>
    <t xml:space="preserve"> 95621 </t>
  </si>
  <si>
    <t xml:space="preserve"> 95620 </t>
  </si>
  <si>
    <t xml:space="preserve"> 89272 </t>
  </si>
  <si>
    <t xml:space="preserve"> 99814 </t>
  </si>
  <si>
    <t xml:space="preserve"> 19.3 </t>
  </si>
  <si>
    <t xml:space="preserve"> 99806 </t>
  </si>
  <si>
    <t xml:space="preserve"> 19.2 </t>
  </si>
  <si>
    <t xml:space="preserve"> 00021012 </t>
  </si>
  <si>
    <t xml:space="preserve"> 00011033 </t>
  </si>
  <si>
    <t xml:space="preserve"> 00011002 </t>
  </si>
  <si>
    <t xml:space="preserve"> 99855 </t>
  </si>
  <si>
    <t xml:space="preserve"> 18.2.2 </t>
  </si>
  <si>
    <t xml:space="preserve"> 00000368 </t>
  </si>
  <si>
    <t xml:space="preserve"> 94342 </t>
  </si>
  <si>
    <t xml:space="preserve"> 18.2.1 </t>
  </si>
  <si>
    <t xml:space="preserve"> 00010889 </t>
  </si>
  <si>
    <t xml:space="preserve"> 00004350 </t>
  </si>
  <si>
    <t>INES - INSTALAÇÕES ESPECIAIS</t>
  </si>
  <si>
    <t xml:space="preserve"> 101907 </t>
  </si>
  <si>
    <t xml:space="preserve"> 17.3 </t>
  </si>
  <si>
    <t xml:space="preserve"> 00010892 </t>
  </si>
  <si>
    <t xml:space="preserve"> 101909 </t>
  </si>
  <si>
    <t xml:space="preserve"> 17.2 </t>
  </si>
  <si>
    <t xml:space="preserve"> 00010886 </t>
  </si>
  <si>
    <t xml:space="preserve"> 101905 </t>
  </si>
  <si>
    <t xml:space="preserve"> 17.1 </t>
  </si>
  <si>
    <t xml:space="preserve"> 00003148 </t>
  </si>
  <si>
    <t xml:space="preserve"> 00003456 </t>
  </si>
  <si>
    <t xml:space="preserve"> 92701 </t>
  </si>
  <si>
    <t xml:space="preserve"> 16.14 </t>
  </si>
  <si>
    <t xml:space="preserve"> 00012406 </t>
  </si>
  <si>
    <t xml:space="preserve"> 92953 </t>
  </si>
  <si>
    <t xml:space="preserve"> 16.13 </t>
  </si>
  <si>
    <t xml:space="preserve"> 00004177 </t>
  </si>
  <si>
    <t xml:space="preserve"> 92692 </t>
  </si>
  <si>
    <t xml:space="preserve"> 16.12 </t>
  </si>
  <si>
    <t xml:space="preserve"> 00004178 </t>
  </si>
  <si>
    <t xml:space="preserve"> 92694 </t>
  </si>
  <si>
    <t xml:space="preserve"> 16.11 </t>
  </si>
  <si>
    <t xml:space="preserve"> 00009885 </t>
  </si>
  <si>
    <t xml:space="preserve"> 92905 </t>
  </si>
  <si>
    <t xml:space="preserve"> 16.10 </t>
  </si>
  <si>
    <t xml:space="preserve"> 94962 </t>
  </si>
  <si>
    <t xml:space="preserve"> 16.9 </t>
  </si>
  <si>
    <t xml:space="preserve"> 00007700 </t>
  </si>
  <si>
    <t xml:space="preserve"> 92688 </t>
  </si>
  <si>
    <t xml:space="preserve"> 16.8 </t>
  </si>
  <si>
    <t xml:space="preserve"> 00012039 </t>
  </si>
  <si>
    <t xml:space="preserve"> 101879 </t>
  </si>
  <si>
    <t xml:space="preserve"> 15.6.2 </t>
  </si>
  <si>
    <t xml:space="preserve"> 00038774 </t>
  </si>
  <si>
    <t xml:space="preserve"> 97599 </t>
  </si>
  <si>
    <t xml:space="preserve"> 15.5.3 </t>
  </si>
  <si>
    <t xml:space="preserve"> 00002442 </t>
  </si>
  <si>
    <t xml:space="preserve"> 97669 </t>
  </si>
  <si>
    <t xml:space="preserve"> 15.4.4 </t>
  </si>
  <si>
    <t xml:space="preserve"> 00002446 </t>
  </si>
  <si>
    <t xml:space="preserve"> 97668 </t>
  </si>
  <si>
    <t xml:space="preserve"> 15.4.3 </t>
  </si>
  <si>
    <t xml:space="preserve"> 00002690 </t>
  </si>
  <si>
    <t xml:space="preserve"> 91836 </t>
  </si>
  <si>
    <t xml:space="preserve"> 15.4.2 </t>
  </si>
  <si>
    <t xml:space="preserve"> 00002688 </t>
  </si>
  <si>
    <t xml:space="preserve"> 91834 </t>
  </si>
  <si>
    <t xml:space="preserve"> 15.4.1 </t>
  </si>
  <si>
    <t xml:space="preserve"> 00001578 </t>
  </si>
  <si>
    <t xml:space="preserve"> 00002391 </t>
  </si>
  <si>
    <t xml:space="preserve"> 101895 </t>
  </si>
  <si>
    <t xml:space="preserve"> 15.3.10 </t>
  </si>
  <si>
    <t xml:space="preserve"> 00001574 </t>
  </si>
  <si>
    <t xml:space="preserve"> 00034623 </t>
  </si>
  <si>
    <t xml:space="preserve"> 93665 </t>
  </si>
  <si>
    <t xml:space="preserve"> 15.3.8 </t>
  </si>
  <si>
    <t xml:space="preserve"> 00001573 </t>
  </si>
  <si>
    <t xml:space="preserve"> 00034616 </t>
  </si>
  <si>
    <t xml:space="preserve"> 93664 </t>
  </si>
  <si>
    <t xml:space="preserve"> 15.3.7 </t>
  </si>
  <si>
    <t xml:space="preserve"> 00001571 </t>
  </si>
  <si>
    <t xml:space="preserve"> 93663 </t>
  </si>
  <si>
    <t xml:space="preserve"> 15.3.6 </t>
  </si>
  <si>
    <t xml:space="preserve"> 00001570 </t>
  </si>
  <si>
    <t xml:space="preserve"> 93661 </t>
  </si>
  <si>
    <t xml:space="preserve"> 15.3.5 </t>
  </si>
  <si>
    <t xml:space="preserve"> 93660 </t>
  </si>
  <si>
    <t xml:space="preserve"> 15.3.4 </t>
  </si>
  <si>
    <t xml:space="preserve"> 00034653 </t>
  </si>
  <si>
    <t xml:space="preserve"> 93655 </t>
  </si>
  <si>
    <t xml:space="preserve"> 15.3.3 </t>
  </si>
  <si>
    <t xml:space="preserve"> 93654 </t>
  </si>
  <si>
    <t xml:space="preserve"> 15.3.2 </t>
  </si>
  <si>
    <t xml:space="preserve"> 93653 </t>
  </si>
  <si>
    <t xml:space="preserve"> 15.3.1 </t>
  </si>
  <si>
    <t xml:space="preserve"> 00007588 </t>
  </si>
  <si>
    <t xml:space="preserve"> 102137 </t>
  </si>
  <si>
    <t xml:space="preserve"> 15.2.16 </t>
  </si>
  <si>
    <t xml:space="preserve"> 00001872 </t>
  </si>
  <si>
    <t xml:space="preserve"> 91939 </t>
  </si>
  <si>
    <t xml:space="preserve"> 15.2.14 </t>
  </si>
  <si>
    <t xml:space="preserve"> 91940 </t>
  </si>
  <si>
    <t xml:space="preserve"> 15.2.13 </t>
  </si>
  <si>
    <t xml:space="preserve"> 91941 </t>
  </si>
  <si>
    <t xml:space="preserve"> 15.2.12 </t>
  </si>
  <si>
    <t xml:space="preserve"> 91992 </t>
  </si>
  <si>
    <t xml:space="preserve"> 15.2.10 </t>
  </si>
  <si>
    <t xml:space="preserve"> 91997 </t>
  </si>
  <si>
    <t xml:space="preserve"> 15.2.9 </t>
  </si>
  <si>
    <t xml:space="preserve"> 91996 </t>
  </si>
  <si>
    <t xml:space="preserve"> 15.2.8 </t>
  </si>
  <si>
    <t xml:space="preserve"> 92008 </t>
  </si>
  <si>
    <t xml:space="preserve"> 15.2.7 </t>
  </si>
  <si>
    <t xml:space="preserve"> 92000 </t>
  </si>
  <si>
    <t xml:space="preserve"> 15.2.6 </t>
  </si>
  <si>
    <t xml:space="preserve"> 91955 </t>
  </si>
  <si>
    <t xml:space="preserve"> 15.2.5 </t>
  </si>
  <si>
    <t xml:space="preserve"> 91967 </t>
  </si>
  <si>
    <t xml:space="preserve"> 15.2.4 </t>
  </si>
  <si>
    <t xml:space="preserve"> 91959 </t>
  </si>
  <si>
    <t xml:space="preserve"> 15.2.3 </t>
  </si>
  <si>
    <t xml:space="preserve"> 92023 </t>
  </si>
  <si>
    <t xml:space="preserve"> 15.2.2 </t>
  </si>
  <si>
    <t xml:space="preserve"> 91953 </t>
  </si>
  <si>
    <t xml:space="preserve"> 15.2.1 </t>
  </si>
  <si>
    <t xml:space="preserve"> 00021127 </t>
  </si>
  <si>
    <t xml:space="preserve"> 00001018 </t>
  </si>
  <si>
    <t xml:space="preserve"> 92988 </t>
  </si>
  <si>
    <t xml:space="preserve"> 15.1.8 </t>
  </si>
  <si>
    <t xml:space="preserve"> 00001019 </t>
  </si>
  <si>
    <t xml:space="preserve"> 92986 </t>
  </si>
  <si>
    <t xml:space="preserve"> 15.1.7 </t>
  </si>
  <si>
    <t xml:space="preserve"> 00000996 </t>
  </si>
  <si>
    <t xml:space="preserve"> 92984 </t>
  </si>
  <si>
    <t xml:space="preserve"> 15.1.6 </t>
  </si>
  <si>
    <t xml:space="preserve"> 00000995 </t>
  </si>
  <si>
    <t xml:space="preserve"> 92982 </t>
  </si>
  <si>
    <t xml:space="preserve"> 15.1.5 </t>
  </si>
  <si>
    <t xml:space="preserve"> 00001020 </t>
  </si>
  <si>
    <t xml:space="preserve"> 92980 </t>
  </si>
  <si>
    <t xml:space="preserve"> 15.1.4 </t>
  </si>
  <si>
    <t xml:space="preserve"> 00000982 </t>
  </si>
  <si>
    <t xml:space="preserve"> 91930 </t>
  </si>
  <si>
    <t xml:space="preserve"> 15.1.3 </t>
  </si>
  <si>
    <t xml:space="preserve"> 00000981 </t>
  </si>
  <si>
    <t xml:space="preserve"> 91928 </t>
  </si>
  <si>
    <t xml:space="preserve"> 15.1.2 </t>
  </si>
  <si>
    <t xml:space="preserve"> 00001014 </t>
  </si>
  <si>
    <t xml:space="preserve"> 91926 </t>
  </si>
  <si>
    <t xml:space="preserve"> 15.1.1 </t>
  </si>
  <si>
    <t xml:space="preserve"> 00001368 </t>
  </si>
  <si>
    <t xml:space="preserve"> 100860 </t>
  </si>
  <si>
    <t xml:space="preserve"> 14.3.16 </t>
  </si>
  <si>
    <t xml:space="preserve"> 00036218 </t>
  </si>
  <si>
    <t xml:space="preserve"> 100870 </t>
  </si>
  <si>
    <t xml:space="preserve"> 14.3.15 </t>
  </si>
  <si>
    <t xml:space="preserve"> 00036209 </t>
  </si>
  <si>
    <t xml:space="preserve"> 100864 </t>
  </si>
  <si>
    <t xml:space="preserve"> 14.3.14 </t>
  </si>
  <si>
    <t xml:space="preserve"> 00011758 </t>
  </si>
  <si>
    <t xml:space="preserve"> 95547 </t>
  </si>
  <si>
    <t xml:space="preserve"> 14.3.13 </t>
  </si>
  <si>
    <t xml:space="preserve"> 00011703 </t>
  </si>
  <si>
    <t xml:space="preserve"> 95544 </t>
  </si>
  <si>
    <t xml:space="preserve"> 14.3.11 </t>
  </si>
  <si>
    <t xml:space="preserve"> 00000377 </t>
  </si>
  <si>
    <t xml:space="preserve"> 100849 </t>
  </si>
  <si>
    <t xml:space="preserve"> 14.3.10 </t>
  </si>
  <si>
    <t xml:space="preserve"> 86919 </t>
  </si>
  <si>
    <t xml:space="preserve"> 14.3.9 </t>
  </si>
  <si>
    <t xml:space="preserve"> 00001747 </t>
  </si>
  <si>
    <t xml:space="preserve"> 100852 </t>
  </si>
  <si>
    <t xml:space="preserve"> 14.3.8 </t>
  </si>
  <si>
    <t xml:space="preserve"> 00036794 </t>
  </si>
  <si>
    <t xml:space="preserve"> 86902 </t>
  </si>
  <si>
    <t xml:space="preserve"> 14.3.7 </t>
  </si>
  <si>
    <t xml:space="preserve"> 86906 </t>
  </si>
  <si>
    <t xml:space="preserve"> 86884 </t>
  </si>
  <si>
    <t xml:space="preserve"> 93396 </t>
  </si>
  <si>
    <t xml:space="preserve"> 14.3.6 </t>
  </si>
  <si>
    <t xml:space="preserve"> 00020269 </t>
  </si>
  <si>
    <t xml:space="preserve"> 14.3.5 </t>
  </si>
  <si>
    <t xml:space="preserve"> 00006142 </t>
  </si>
  <si>
    <t xml:space="preserve"> 95472 </t>
  </si>
  <si>
    <t xml:space="preserve"> 14.3.4 </t>
  </si>
  <si>
    <t xml:space="preserve"> 95470 </t>
  </si>
  <si>
    <t xml:space="preserve"> 14.3.3 </t>
  </si>
  <si>
    <t xml:space="preserve"> 00011773 </t>
  </si>
  <si>
    <t xml:space="preserve"> 86910 </t>
  </si>
  <si>
    <t xml:space="preserve"> 14.3.2 </t>
  </si>
  <si>
    <t xml:space="preserve"> 00013415 </t>
  </si>
  <si>
    <t xml:space="preserve"> 14.3.1 </t>
  </si>
  <si>
    <t xml:space="preserve"> 00007114 </t>
  </si>
  <si>
    <t xml:space="preserve"> 00020083 </t>
  </si>
  <si>
    <t xml:space="preserve"> 00038383 </t>
  </si>
  <si>
    <t xml:space="preserve"> 00000122 </t>
  </si>
  <si>
    <t xml:space="preserve"> 89444 </t>
  </si>
  <si>
    <t xml:space="preserve"> 14.2.47 </t>
  </si>
  <si>
    <t xml:space="preserve"> 00007137 </t>
  </si>
  <si>
    <t xml:space="preserve"> 89396 </t>
  </si>
  <si>
    <t xml:space="preserve"> 14.2.46 </t>
  </si>
  <si>
    <t xml:space="preserve"> 00020147 </t>
  </si>
  <si>
    <t xml:space="preserve"> 90373 </t>
  </si>
  <si>
    <t xml:space="preserve"> 14.2.45 </t>
  </si>
  <si>
    <t xml:space="preserve"> 00003524 </t>
  </si>
  <si>
    <t xml:space="preserve"> 89366 </t>
  </si>
  <si>
    <t xml:space="preserve"> 14.2.44 </t>
  </si>
  <si>
    <t xml:space="preserve"> 00007132 </t>
  </si>
  <si>
    <t xml:space="preserve"> 89630 </t>
  </si>
  <si>
    <t xml:space="preserve"> 14.2.43 </t>
  </si>
  <si>
    <t xml:space="preserve"> 00007143 </t>
  </si>
  <si>
    <t xml:space="preserve"> 89628 </t>
  </si>
  <si>
    <t xml:space="preserve"> 14.2.41 </t>
  </si>
  <si>
    <t xml:space="preserve"> 00007142 </t>
  </si>
  <si>
    <t xml:space="preserve"> 89625 </t>
  </si>
  <si>
    <t xml:space="preserve"> 14.2.40 </t>
  </si>
  <si>
    <t xml:space="preserve"> 00007139 </t>
  </si>
  <si>
    <t xml:space="preserve"> 89440 </t>
  </si>
  <si>
    <t xml:space="preserve"> 14.2.39 </t>
  </si>
  <si>
    <t xml:space="preserve"> 00009871 </t>
  </si>
  <si>
    <t xml:space="preserve"> 89451 </t>
  </si>
  <si>
    <t xml:space="preserve"> 14.2.38 </t>
  </si>
  <si>
    <t xml:space="preserve"> 00009873 </t>
  </si>
  <si>
    <t xml:space="preserve"> 89450 </t>
  </si>
  <si>
    <t xml:space="preserve"> 14.2.37 </t>
  </si>
  <si>
    <t xml:space="preserve"> 00009875 </t>
  </si>
  <si>
    <t xml:space="preserve"> 89449 </t>
  </si>
  <si>
    <t xml:space="preserve"> 14.2.36 </t>
  </si>
  <si>
    <t xml:space="preserve"> 00009868 </t>
  </si>
  <si>
    <t xml:space="preserve"> 89446 </t>
  </si>
  <si>
    <t xml:space="preserve"> 14.2.35 </t>
  </si>
  <si>
    <t xml:space="preserve"> 00003850 </t>
  </si>
  <si>
    <t xml:space="preserve"> 89605 </t>
  </si>
  <si>
    <t xml:space="preserve"> 14.2.34 </t>
  </si>
  <si>
    <t xml:space="preserve"> 00003539 </t>
  </si>
  <si>
    <t xml:space="preserve"> 89505 </t>
  </si>
  <si>
    <t xml:space="preserve"> 14.2.33 </t>
  </si>
  <si>
    <t xml:space="preserve"> 00003540 </t>
  </si>
  <si>
    <t xml:space="preserve"> 89501 </t>
  </si>
  <si>
    <t xml:space="preserve"> 14.2.32 </t>
  </si>
  <si>
    <t xml:space="preserve"> 00003529 </t>
  </si>
  <si>
    <t xml:space="preserve"> 89408 </t>
  </si>
  <si>
    <t xml:space="preserve"> 14.2.31 </t>
  </si>
  <si>
    <t xml:space="preserve"> 00003478 </t>
  </si>
  <si>
    <t xml:space="preserve"> 89515 </t>
  </si>
  <si>
    <t xml:space="preserve"> 14.2.30 </t>
  </si>
  <si>
    <t xml:space="preserve"> 00001960 </t>
  </si>
  <si>
    <t xml:space="preserve"> 89517 </t>
  </si>
  <si>
    <t xml:space="preserve"> 14.2.29 </t>
  </si>
  <si>
    <t xml:space="preserve"> 00001925 </t>
  </si>
  <si>
    <t xml:space="preserve"> 89507 </t>
  </si>
  <si>
    <t xml:space="preserve"> 14.2.28 </t>
  </si>
  <si>
    <t xml:space="preserve"> 00001959 </t>
  </si>
  <si>
    <t xml:space="preserve"> 89503 </t>
  </si>
  <si>
    <t xml:space="preserve"> 14.2.27 </t>
  </si>
  <si>
    <t xml:space="preserve"> 00003511 </t>
  </si>
  <si>
    <t xml:space="preserve"> 89513 </t>
  </si>
  <si>
    <t xml:space="preserve"> 14.2.26 </t>
  </si>
  <si>
    <t xml:space="preserve"> 00001924 </t>
  </si>
  <si>
    <t xml:space="preserve"> 89510 </t>
  </si>
  <si>
    <t xml:space="preserve"> 14.2.25 </t>
  </si>
  <si>
    <t xml:space="preserve"> 00000104 </t>
  </si>
  <si>
    <t xml:space="preserve"> 89613 </t>
  </si>
  <si>
    <t xml:space="preserve"> 14.2.19 </t>
  </si>
  <si>
    <t xml:space="preserve"> 00000113 </t>
  </si>
  <si>
    <t xml:space="preserve"> 89610 </t>
  </si>
  <si>
    <t xml:space="preserve"> 14.2.18 </t>
  </si>
  <si>
    <t xml:space="preserve"> 00020080 </t>
  </si>
  <si>
    <t xml:space="preserve"> 00000112 </t>
  </si>
  <si>
    <t xml:space="preserve"> 94662 </t>
  </si>
  <si>
    <t xml:space="preserve"> 14.2.17 </t>
  </si>
  <si>
    <t xml:space="preserve"> 00000065 </t>
  </si>
  <si>
    <t xml:space="preserve"> 89429 </t>
  </si>
  <si>
    <t xml:space="preserve"> 14.2.16 </t>
  </si>
  <si>
    <t xml:space="preserve"> 00000083 </t>
  </si>
  <si>
    <t xml:space="preserve"> 94713 </t>
  </si>
  <si>
    <t xml:space="preserve"> 14.2.15 </t>
  </si>
  <si>
    <t xml:space="preserve"> 00000069 </t>
  </si>
  <si>
    <t xml:space="preserve"> 94712 </t>
  </si>
  <si>
    <t xml:space="preserve"> 14.2.14 </t>
  </si>
  <si>
    <t xml:space="preserve"> 00000100 </t>
  </si>
  <si>
    <t xml:space="preserve"> 94707 </t>
  </si>
  <si>
    <t xml:space="preserve"> 14.2.13 </t>
  </si>
  <si>
    <t xml:space="preserve"> 00000066 </t>
  </si>
  <si>
    <t xml:space="preserve"> 94711 </t>
  </si>
  <si>
    <t xml:space="preserve"> 14.2.12 </t>
  </si>
  <si>
    <t xml:space="preserve"> 00003906 </t>
  </si>
  <si>
    <t xml:space="preserve"> 89385 </t>
  </si>
  <si>
    <t xml:space="preserve"> 14.2.11 </t>
  </si>
  <si>
    <t xml:space="preserve"> 00006141 </t>
  </si>
  <si>
    <t xml:space="preserve"> 14.2.8 </t>
  </si>
  <si>
    <t xml:space="preserve"> 00010228 </t>
  </si>
  <si>
    <t xml:space="preserve"> 99635 </t>
  </si>
  <si>
    <t xml:space="preserve"> 14.2.6 </t>
  </si>
  <si>
    <t xml:space="preserve"> 00011753 </t>
  </si>
  <si>
    <t xml:space="preserve"> 89351 </t>
  </si>
  <si>
    <t xml:space="preserve"> 14.2.5 </t>
  </si>
  <si>
    <t xml:space="preserve"> 00006016 </t>
  </si>
  <si>
    <t xml:space="preserve"> 94494 </t>
  </si>
  <si>
    <t xml:space="preserve"> 14.2.4 </t>
  </si>
  <si>
    <t xml:space="preserve"> 00006028 </t>
  </si>
  <si>
    <t xml:space="preserve"> 94498 </t>
  </si>
  <si>
    <t xml:space="preserve"> 14.2.3 </t>
  </si>
  <si>
    <t xml:space="preserve"> 00006010 </t>
  </si>
  <si>
    <t xml:space="preserve"> 94497 </t>
  </si>
  <si>
    <t xml:space="preserve"> 14.2.2 </t>
  </si>
  <si>
    <t xml:space="preserve"> 00006011 </t>
  </si>
  <si>
    <t xml:space="preserve"> 94499 </t>
  </si>
  <si>
    <t xml:space="preserve"> 14.2.1 </t>
  </si>
  <si>
    <t xml:space="preserve"> 00000660 </t>
  </si>
  <si>
    <t xml:space="preserve"> 00025067 </t>
  </si>
  <si>
    <t xml:space="preserve"> 88628 </t>
  </si>
  <si>
    <t xml:space="preserve"> 98101 </t>
  </si>
  <si>
    <t xml:space="preserve"> 14.1.30 </t>
  </si>
  <si>
    <t xml:space="preserve"> 00012568 </t>
  </si>
  <si>
    <t xml:space="preserve"> 98057 </t>
  </si>
  <si>
    <t xml:space="preserve"> 14.1.28 </t>
  </si>
  <si>
    <t xml:space="preserve"> 00011658 </t>
  </si>
  <si>
    <t xml:space="preserve"> 00020078 </t>
  </si>
  <si>
    <t xml:space="preserve"> 00000297 </t>
  </si>
  <si>
    <t xml:space="preserve"> 89829 </t>
  </si>
  <si>
    <t xml:space="preserve"> 14.1.27 </t>
  </si>
  <si>
    <t xml:space="preserve"> 00007097 </t>
  </si>
  <si>
    <t xml:space="preserve"> 00000296 </t>
  </si>
  <si>
    <t xml:space="preserve"> 89825 </t>
  </si>
  <si>
    <t xml:space="preserve"> 14.1.26 </t>
  </si>
  <si>
    <t xml:space="preserve"> 00003526 </t>
  </si>
  <si>
    <t xml:space="preserve"> 89731 </t>
  </si>
  <si>
    <t xml:space="preserve"> 14.1.25 </t>
  </si>
  <si>
    <t xml:space="preserve"> 00009837 </t>
  </si>
  <si>
    <t xml:space="preserve"> 89713 </t>
  </si>
  <si>
    <t xml:space="preserve"> 14.1.23 </t>
  </si>
  <si>
    <t xml:space="preserve"> 00009838 </t>
  </si>
  <si>
    <t xml:space="preserve"> 89712 </t>
  </si>
  <si>
    <t xml:space="preserve"> 14.1.22 </t>
  </si>
  <si>
    <t xml:space="preserve"> 00009835 </t>
  </si>
  <si>
    <t xml:space="preserve"> 89711 </t>
  </si>
  <si>
    <t xml:space="preserve"> 14.1.21 </t>
  </si>
  <si>
    <t xml:space="preserve"> 00020065 </t>
  </si>
  <si>
    <t xml:space="preserve"> 89849 </t>
  </si>
  <si>
    <t xml:space="preserve"> 14.1.20 </t>
  </si>
  <si>
    <t xml:space="preserve"> 00009836 </t>
  </si>
  <si>
    <t xml:space="preserve"> 89714 </t>
  </si>
  <si>
    <t xml:space="preserve"> 14.1.19 </t>
  </si>
  <si>
    <t xml:space="preserve"> 00020045 </t>
  </si>
  <si>
    <t xml:space="preserve"> 00000298 </t>
  </si>
  <si>
    <t xml:space="preserve"> 89549 </t>
  </si>
  <si>
    <t xml:space="preserve"> 14.1.18 </t>
  </si>
  <si>
    <t xml:space="preserve"> 00003662 </t>
  </si>
  <si>
    <t xml:space="preserve"> 89785 </t>
  </si>
  <si>
    <t xml:space="preserve"> 14.1.16 </t>
  </si>
  <si>
    <t xml:space="preserve"> 00003670 </t>
  </si>
  <si>
    <t xml:space="preserve"> 00000301 </t>
  </si>
  <si>
    <t xml:space="preserve"> 89797 </t>
  </si>
  <si>
    <t xml:space="preserve"> 14.1.15 </t>
  </si>
  <si>
    <t xml:space="preserve"> 00003517 </t>
  </si>
  <si>
    <t xml:space="preserve"> 89724 </t>
  </si>
  <si>
    <t xml:space="preserve"> 14.1.13 </t>
  </si>
  <si>
    <t xml:space="preserve"> 89801 </t>
  </si>
  <si>
    <t xml:space="preserve"> 14.1.12 </t>
  </si>
  <si>
    <t xml:space="preserve"> 00003520 </t>
  </si>
  <si>
    <t xml:space="preserve"> 89809 </t>
  </si>
  <si>
    <t xml:space="preserve"> 14.1.11 </t>
  </si>
  <si>
    <t xml:space="preserve"> 00003519 </t>
  </si>
  <si>
    <t xml:space="preserve"> 89739 </t>
  </si>
  <si>
    <t xml:space="preserve"> 14.1.10 </t>
  </si>
  <si>
    <t xml:space="preserve"> 00003518 </t>
  </si>
  <si>
    <t xml:space="preserve"> 89732 </t>
  </si>
  <si>
    <t xml:space="preserve"> 14.1.9 </t>
  </si>
  <si>
    <t xml:space="preserve"> 00003516 </t>
  </si>
  <si>
    <t xml:space="preserve"> 89726 </t>
  </si>
  <si>
    <t xml:space="preserve"> 14.1.8 </t>
  </si>
  <si>
    <t xml:space="preserve"> 00003528 </t>
  </si>
  <si>
    <t xml:space="preserve"> 89746 </t>
  </si>
  <si>
    <t xml:space="preserve"> 14.1.7 </t>
  </si>
  <si>
    <t xml:space="preserve"> 00001933 </t>
  </si>
  <si>
    <t xml:space="preserve"> 89728 </t>
  </si>
  <si>
    <t xml:space="preserve"> 14.1.6 </t>
  </si>
  <si>
    <t xml:space="preserve"> 00006153 </t>
  </si>
  <si>
    <t xml:space="preserve"> 86879 </t>
  </si>
  <si>
    <t xml:space="preserve"> 14.1.5 </t>
  </si>
  <si>
    <t xml:space="preserve"> 00006148 </t>
  </si>
  <si>
    <t xml:space="preserve"> 14.1.4 </t>
  </si>
  <si>
    <t xml:space="preserve"> 00011741 </t>
  </si>
  <si>
    <t xml:space="preserve"> 89495 </t>
  </si>
  <si>
    <t xml:space="preserve"> 14.1.3 </t>
  </si>
  <si>
    <t xml:space="preserve"> 00007258 </t>
  </si>
  <si>
    <t xml:space="preserve"> 97902 </t>
  </si>
  <si>
    <t xml:space="preserve"> 14.1.1 </t>
  </si>
  <si>
    <t xml:space="preserve"> 00004741 </t>
  </si>
  <si>
    <t xml:space="preserve"> 00036170 </t>
  </si>
  <si>
    <t xml:space="preserve"> 92398 </t>
  </si>
  <si>
    <t xml:space="preserve"> 13.2.2 </t>
  </si>
  <si>
    <t>PISO - PISOS</t>
  </si>
  <si>
    <t xml:space="preserve"> 87700 </t>
  </si>
  <si>
    <t xml:space="preserve"> 13.2.1 </t>
  </si>
  <si>
    <t xml:space="preserve"> 00003671 </t>
  </si>
  <si>
    <t xml:space="preserve"> 00004824 </t>
  </si>
  <si>
    <t xml:space="preserve"> 101752 </t>
  </si>
  <si>
    <t xml:space="preserve"> 13.1.4 </t>
  </si>
  <si>
    <t xml:space="preserve"> 00007334 </t>
  </si>
  <si>
    <t xml:space="preserve"> 87640 </t>
  </si>
  <si>
    <t xml:space="preserve"> 13.1.2 </t>
  </si>
  <si>
    <t xml:space="preserve"> 00006079 </t>
  </si>
  <si>
    <t xml:space="preserve"> 94319 </t>
  </si>
  <si>
    <t xml:space="preserve"> 13.1.1 </t>
  </si>
  <si>
    <t xml:space="preserve"> 00007348 </t>
  </si>
  <si>
    <t xml:space="preserve"> 74245/001 </t>
  </si>
  <si>
    <t xml:space="preserve"> 12.3.1 </t>
  </si>
  <si>
    <t xml:space="preserve"> 00004047 </t>
  </si>
  <si>
    <t xml:space="preserve"> 88495 </t>
  </si>
  <si>
    <t xml:space="preserve"> 12.2.2 </t>
  </si>
  <si>
    <t xml:space="preserve"> 88493 </t>
  </si>
  <si>
    <t xml:space="preserve"> 12.1.4 </t>
  </si>
  <si>
    <t xml:space="preserve"> 00006085 </t>
  </si>
  <si>
    <t xml:space="preserve"> 88415 </t>
  </si>
  <si>
    <t xml:space="preserve"> 12.1.2 </t>
  </si>
  <si>
    <t xml:space="preserve"> 88497 </t>
  </si>
  <si>
    <t xml:space="preserve"> 12.1.1 </t>
  </si>
  <si>
    <t xml:space="preserve"> 00000536 </t>
  </si>
  <si>
    <t xml:space="preserve"> 00034357 </t>
  </si>
  <si>
    <t xml:space="preserve"> 00001381 </t>
  </si>
  <si>
    <t xml:space="preserve"> 87273 </t>
  </si>
  <si>
    <t xml:space="preserve"> 11.4 </t>
  </si>
  <si>
    <t xml:space="preserve"> 11.3 </t>
  </si>
  <si>
    <t xml:space="preserve"> 87547 </t>
  </si>
  <si>
    <t xml:space="preserve"> 11.2 </t>
  </si>
  <si>
    <t xml:space="preserve"> 87894 </t>
  </si>
  <si>
    <t xml:space="preserve"> 11.1 </t>
  </si>
  <si>
    <t xml:space="preserve"> 00009840 </t>
  </si>
  <si>
    <t xml:space="preserve"> 89580 </t>
  </si>
  <si>
    <t xml:space="preserve"> 10.5 </t>
  </si>
  <si>
    <t xml:space="preserve"> 00043437 </t>
  </si>
  <si>
    <t xml:space="preserve"> 97898 </t>
  </si>
  <si>
    <t xml:space="preserve"> 10.4 </t>
  </si>
  <si>
    <t xml:space="preserve"> 00041629 </t>
  </si>
  <si>
    <t xml:space="preserve"> 97897 </t>
  </si>
  <si>
    <t xml:space="preserve"> 10.3 </t>
  </si>
  <si>
    <t xml:space="preserve"> 00041628 </t>
  </si>
  <si>
    <t xml:space="preserve"> 97896 </t>
  </si>
  <si>
    <t xml:space="preserve"> 10.2 </t>
  </si>
  <si>
    <t xml:space="preserve"> 93358 </t>
  </si>
  <si>
    <t xml:space="preserve"> 10.1 </t>
  </si>
  <si>
    <t xml:space="preserve"> 00007243 </t>
  </si>
  <si>
    <t>CJ</t>
  </si>
  <si>
    <t xml:space="preserve"> 00011029 </t>
  </si>
  <si>
    <t xml:space="preserve"> 94213 </t>
  </si>
  <si>
    <t xml:space="preserve"> 9.4.4 </t>
  </si>
  <si>
    <t xml:space="preserve"> 00040598 </t>
  </si>
  <si>
    <t xml:space="preserve"> 00010997 </t>
  </si>
  <si>
    <t xml:space="preserve"> 00004777 </t>
  </si>
  <si>
    <t xml:space="preserve"> 92604 </t>
  </si>
  <si>
    <t xml:space="preserve"> 9.3.1 </t>
  </si>
  <si>
    <t xml:space="preserve"> 00020157 </t>
  </si>
  <si>
    <t xml:space="preserve"> 89584 </t>
  </si>
  <si>
    <t xml:space="preserve"> 9.2.11 </t>
  </si>
  <si>
    <t xml:space="preserve"> 00009841 </t>
  </si>
  <si>
    <t xml:space="preserve"> 89578 </t>
  </si>
  <si>
    <t xml:space="preserve"> 9.2.10 </t>
  </si>
  <si>
    <t xml:space="preserve"> 92612 </t>
  </si>
  <si>
    <t xml:space="preserve"> 9.2.2 </t>
  </si>
  <si>
    <t xml:space="preserve"> 92620 </t>
  </si>
  <si>
    <t xml:space="preserve"> 9.2.1 </t>
  </si>
  <si>
    <t xml:space="preserve"> 00013388 </t>
  </si>
  <si>
    <t>310ML</t>
  </si>
  <si>
    <t xml:space="preserve"> 00000142 </t>
  </si>
  <si>
    <t xml:space="preserve"> 00005061 </t>
  </si>
  <si>
    <t xml:space="preserve"> 00005104 </t>
  </si>
  <si>
    <t xml:space="preserve"> 00040784 </t>
  </si>
  <si>
    <t xml:space="preserve"> 94229 </t>
  </si>
  <si>
    <t xml:space="preserve"> 9.1.8 </t>
  </si>
  <si>
    <t xml:space="preserve"> 00001113 </t>
  </si>
  <si>
    <t xml:space="preserve"> 100327 </t>
  </si>
  <si>
    <t xml:space="preserve"> 9.1.6 </t>
  </si>
  <si>
    <t xml:space="preserve"> 00004302 </t>
  </si>
  <si>
    <t xml:space="preserve"> 00007219 </t>
  </si>
  <si>
    <t xml:space="preserve"> 00001607 </t>
  </si>
  <si>
    <t xml:space="preserve"> 94223 </t>
  </si>
  <si>
    <t xml:space="preserve"> 9.1.5 </t>
  </si>
  <si>
    <t>CENTO</t>
  </si>
  <si>
    <t xml:space="preserve"> 00040547 </t>
  </si>
  <si>
    <t xml:space="preserve"> 00039427 </t>
  </si>
  <si>
    <t xml:space="preserve"> 00039430 </t>
  </si>
  <si>
    <t xml:space="preserve"> 00040552 </t>
  </si>
  <si>
    <t xml:space="preserve"> 00036238 </t>
  </si>
  <si>
    <t xml:space="preserve"> 00043131 </t>
  </si>
  <si>
    <t xml:space="preserve"> 96111 </t>
  </si>
  <si>
    <t xml:space="preserve"> 9.1.4 </t>
  </si>
  <si>
    <t xml:space="preserve"> 00007194 </t>
  </si>
  <si>
    <t xml:space="preserve"> 94207 </t>
  </si>
  <si>
    <t xml:space="preserve"> 9.1.3 </t>
  </si>
  <si>
    <t xml:space="preserve"> 00007293 </t>
  </si>
  <si>
    <t xml:space="preserve"> 100723 </t>
  </si>
  <si>
    <t xml:space="preserve"> 9.1.2 </t>
  </si>
  <si>
    <t xml:space="preserve"> 00040549 </t>
  </si>
  <si>
    <t xml:space="preserve"> 00043083 </t>
  </si>
  <si>
    <t xml:space="preserve"> 92580 </t>
  </si>
  <si>
    <t xml:space="preserve"> 9.1.1 </t>
  </si>
  <si>
    <t xml:space="preserve"> 00007288 </t>
  </si>
  <si>
    <t xml:space="preserve"> 100761 </t>
  </si>
  <si>
    <t xml:space="preserve"> 8.9 </t>
  </si>
  <si>
    <t xml:space="preserve"> 00039025 </t>
  </si>
  <si>
    <t xml:space="preserve"> 00036888 </t>
  </si>
  <si>
    <t xml:space="preserve"> 91341 </t>
  </si>
  <si>
    <t xml:space="preserve"> 8.6 </t>
  </si>
  <si>
    <t xml:space="preserve"> 00000599 </t>
  </si>
  <si>
    <t xml:space="preserve"> 100674 </t>
  </si>
  <si>
    <t xml:space="preserve"> 8.3 </t>
  </si>
  <si>
    <t xml:space="preserve"> 00034381 </t>
  </si>
  <si>
    <t xml:space="preserve"> 94569 </t>
  </si>
  <si>
    <t xml:space="preserve"> 8.2 </t>
  </si>
  <si>
    <t xml:space="preserve"> 00034364 </t>
  </si>
  <si>
    <t xml:space="preserve"> 94573 </t>
  </si>
  <si>
    <t xml:space="preserve"> 8.1 </t>
  </si>
  <si>
    <t xml:space="preserve"> 00034747 </t>
  </si>
  <si>
    <t xml:space="preserve"> 101965 </t>
  </si>
  <si>
    <t xml:space="preserve"> 7.3 </t>
  </si>
  <si>
    <t xml:space="preserve"> 00025976 </t>
  </si>
  <si>
    <t xml:space="preserve"> 00037596 </t>
  </si>
  <si>
    <t xml:space="preserve"> 00000131 </t>
  </si>
  <si>
    <t xml:space="preserve"> 102253 </t>
  </si>
  <si>
    <t xml:space="preserve"> 7.1 </t>
  </si>
  <si>
    <t xml:space="preserve"> 00034557 </t>
  </si>
  <si>
    <t xml:space="preserve"> 00037395 </t>
  </si>
  <si>
    <t xml:space="preserve"> 00007267 </t>
  </si>
  <si>
    <t xml:space="preserve"> 87515 </t>
  </si>
  <si>
    <t xml:space="preserve"> 6.2 </t>
  </si>
  <si>
    <t xml:space="preserve"> 00001524 </t>
  </si>
  <si>
    <t xml:space="preserve"> 92725 </t>
  </si>
  <si>
    <t xml:space="preserve"> 5.1.2.5 </t>
  </si>
  <si>
    <t xml:space="preserve"> 92777 </t>
  </si>
  <si>
    <t xml:space="preserve"> 5.1.2.3 </t>
  </si>
  <si>
    <t xml:space="preserve"> 92463 </t>
  </si>
  <si>
    <t xml:space="preserve"> 5.1.2.1 </t>
  </si>
  <si>
    <t xml:space="preserve"> 00001527 </t>
  </si>
  <si>
    <t xml:space="preserve"> 92720 </t>
  </si>
  <si>
    <t xml:space="preserve"> 5.1.1.4 </t>
  </si>
  <si>
    <t xml:space="preserve"> 92778 </t>
  </si>
  <si>
    <t xml:space="preserve"> 5.1.1.3 </t>
  </si>
  <si>
    <t xml:space="preserve"> 92775 </t>
  </si>
  <si>
    <t xml:space="preserve"> 5.1.1.2 </t>
  </si>
  <si>
    <t xml:space="preserve"> 00040287 </t>
  </si>
  <si>
    <t xml:space="preserve"> 00040271 </t>
  </si>
  <si>
    <t xml:space="preserve"> 00040275 </t>
  </si>
  <si>
    <t xml:space="preserve"> 92415 </t>
  </si>
  <si>
    <t xml:space="preserve"> 5.1.1.1 </t>
  </si>
  <si>
    <t xml:space="preserve"> 00000659 </t>
  </si>
  <si>
    <t xml:space="preserve"> 93205 </t>
  </si>
  <si>
    <t xml:space="preserve"> 4.3.2.8 </t>
  </si>
  <si>
    <t xml:space="preserve"> 96548 </t>
  </si>
  <si>
    <t xml:space="preserve"> 4.3.1.6 </t>
  </si>
  <si>
    <t xml:space="preserve"> 96527 </t>
  </si>
  <si>
    <t xml:space="preserve"> 4.2.2.1 </t>
  </si>
  <si>
    <t xml:space="preserve"> 00001525 </t>
  </si>
  <si>
    <t xml:space="preserve"> 96557 </t>
  </si>
  <si>
    <t xml:space="preserve"> 4.1.2.35 </t>
  </si>
  <si>
    <t xml:space="preserve"> 00000626 </t>
  </si>
  <si>
    <t>IMPE - IMPERMEABILIZAÇÕES E PROTEÇÕES DIVERSAS</t>
  </si>
  <si>
    <t xml:space="preserve"> 98557 </t>
  </si>
  <si>
    <t xml:space="preserve"> 4.1.2.33 </t>
  </si>
  <si>
    <t xml:space="preserve"> 96545 </t>
  </si>
  <si>
    <t xml:space="preserve"> 4.1.2.27 </t>
  </si>
  <si>
    <t xml:space="preserve"> 96536 </t>
  </si>
  <si>
    <t xml:space="preserve"> 4.1.2.14 </t>
  </si>
  <si>
    <t xml:space="preserve"> 96617 </t>
  </si>
  <si>
    <t xml:space="preserve"> 4.1.2.7 </t>
  </si>
  <si>
    <t xml:space="preserve"> 93382 </t>
  </si>
  <si>
    <t xml:space="preserve"> 4.1.1.7 </t>
  </si>
  <si>
    <t xml:space="preserve"> 96558 </t>
  </si>
  <si>
    <t xml:space="preserve"> 4.1.1.6 </t>
  </si>
  <si>
    <t xml:space="preserve"> 96543 </t>
  </si>
  <si>
    <t xml:space="preserve"> 4.1.1.5 </t>
  </si>
  <si>
    <t xml:space="preserve"> 96546 </t>
  </si>
  <si>
    <t xml:space="preserve"> 4.1.1.4 </t>
  </si>
  <si>
    <t xml:space="preserve"> 96619 </t>
  </si>
  <si>
    <t xml:space="preserve"> 4.1.1.3 </t>
  </si>
  <si>
    <t xml:space="preserve"> 00005074 </t>
  </si>
  <si>
    <t xml:space="preserve"> 96535 </t>
  </si>
  <si>
    <t xml:space="preserve"> 4.1.1.2 </t>
  </si>
  <si>
    <t xml:space="preserve"> 96523 </t>
  </si>
  <si>
    <t xml:space="preserve"> 4.1.1.1 </t>
  </si>
  <si>
    <t xml:space="preserve"> 97914 </t>
  </si>
  <si>
    <t xml:space="preserve"> 3.25 </t>
  </si>
  <si>
    <t xml:space="preserve"> 100981 </t>
  </si>
  <si>
    <t xml:space="preserve"> 3.24 </t>
  </si>
  <si>
    <t>SERP - SERVIÇOS PRELIMINARES</t>
  </si>
  <si>
    <t xml:space="preserve"> 97664 </t>
  </si>
  <si>
    <t xml:space="preserve"> 3.23 </t>
  </si>
  <si>
    <t>URBA - URBANIZAÇÃO</t>
  </si>
  <si>
    <t xml:space="preserve"> 98524 </t>
  </si>
  <si>
    <t xml:space="preserve"> 3.22 </t>
  </si>
  <si>
    <t xml:space="preserve"> 98528 </t>
  </si>
  <si>
    <t xml:space="preserve"> 3.21 </t>
  </si>
  <si>
    <t xml:space="preserve"> 98531 </t>
  </si>
  <si>
    <t xml:space="preserve"> 3.20 </t>
  </si>
  <si>
    <t xml:space="preserve"> 98535 </t>
  </si>
  <si>
    <t xml:space="preserve"> 3.19 </t>
  </si>
  <si>
    <t xml:space="preserve"> 91222 </t>
  </si>
  <si>
    <t xml:space="preserve"> 3.18 </t>
  </si>
  <si>
    <t xml:space="preserve"> 97662 </t>
  </si>
  <si>
    <t xml:space="preserve"> 3.17 </t>
  </si>
  <si>
    <t xml:space="preserve"> 97661 </t>
  </si>
  <si>
    <t xml:space="preserve"> 3.15 </t>
  </si>
  <si>
    <t xml:space="preserve"> 97663 </t>
  </si>
  <si>
    <t xml:space="preserve"> 3.14 </t>
  </si>
  <si>
    <t xml:space="preserve"> 00041954 </t>
  </si>
  <si>
    <t xml:space="preserve"> 97627 </t>
  </si>
  <si>
    <t xml:space="preserve"> 3.12 </t>
  </si>
  <si>
    <t xml:space="preserve"> 97622 </t>
  </si>
  <si>
    <t xml:space="preserve"> 3.11 </t>
  </si>
  <si>
    <t xml:space="preserve"> 97632 </t>
  </si>
  <si>
    <t xml:space="preserve"> 3.10 </t>
  </si>
  <si>
    <t xml:space="preserve"> 97631 </t>
  </si>
  <si>
    <t xml:space="preserve"> 3.9 </t>
  </si>
  <si>
    <t xml:space="preserve"> 97634 </t>
  </si>
  <si>
    <t xml:space="preserve"> 3.8 </t>
  </si>
  <si>
    <t xml:space="preserve"> 97644 </t>
  </si>
  <si>
    <t xml:space="preserve"> 3.7 </t>
  </si>
  <si>
    <t xml:space="preserve"> 97645 </t>
  </si>
  <si>
    <t xml:space="preserve"> 3.6 </t>
  </si>
  <si>
    <t xml:space="preserve"> 97640 </t>
  </si>
  <si>
    <t xml:space="preserve"> 3.3 </t>
  </si>
  <si>
    <t xml:space="preserve"> 97655 </t>
  </si>
  <si>
    <t xml:space="preserve"> 3.2 </t>
  </si>
  <si>
    <t xml:space="preserve"> 97647 </t>
  </si>
  <si>
    <t xml:space="preserve"> 3.1 </t>
  </si>
  <si>
    <t xml:space="preserve"> 00003992 </t>
  </si>
  <si>
    <t xml:space="preserve"> 00004433 </t>
  </si>
  <si>
    <t>CANT - CANTEIRO DE OBRAS</t>
  </si>
  <si>
    <t xml:space="preserve"> 98459 </t>
  </si>
  <si>
    <t xml:space="preserve"> 2.2 </t>
  </si>
  <si>
    <t xml:space="preserve"> 88326 </t>
  </si>
  <si>
    <t xml:space="preserve"> 1.4 </t>
  </si>
  <si>
    <t xml:space="preserve"> 00040861 </t>
  </si>
  <si>
    <t xml:space="preserve"> 00040864 </t>
  </si>
  <si>
    <t xml:space="preserve"> 00043479 </t>
  </si>
  <si>
    <t xml:space="preserve"> 00040863 </t>
  </si>
  <si>
    <t xml:space="preserve"> 00043503 </t>
  </si>
  <si>
    <t xml:space="preserve"> 00040862 </t>
  </si>
  <si>
    <t xml:space="preserve"> 101460 </t>
  </si>
  <si>
    <t xml:space="preserve"> 1.3 </t>
  </si>
  <si>
    <t xml:space="preserve"> 00043463 </t>
  </si>
  <si>
    <t xml:space="preserve"> 00043487 </t>
  </si>
  <si>
    <t xml:space="preserve"> 90776 </t>
  </si>
  <si>
    <t xml:space="preserve"> 1.2 </t>
  </si>
  <si>
    <t xml:space="preserve"> 00043462 </t>
  </si>
  <si>
    <t xml:space="preserve"> 00043486 </t>
  </si>
  <si>
    <t xml:space="preserve"> 90777 </t>
  </si>
  <si>
    <t xml:space="preserve"> 1.1 </t>
  </si>
  <si>
    <t>Composições Principais</t>
  </si>
  <si>
    <t>Composições Analíticas com Preço Unitário</t>
  </si>
  <si>
    <t xml:space="preserve"> 28,24%</t>
  </si>
  <si>
    <t xml:space="preserve">SINAPI - 04/2021 - Mato Grosso
</t>
  </si>
  <si>
    <t>EMEB MARIA PEDROSA DE MIRANDA</t>
  </si>
  <si>
    <t>B.D.I.</t>
  </si>
  <si>
    <t>Bancos</t>
  </si>
  <si>
    <t xml:space="preserve">ADMINISTRAÇÃO DE OBRA </t>
  </si>
  <si>
    <t xml:space="preserve">OBRA:  REFORMA E AMPLIAÇÃO DA ESCOLA MUNICIPAL DE EDUCAÇÃO BASICA </t>
  </si>
  <si>
    <t>LOCAL: EMEB MARIA PEDROSA DE MIRANDA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</si>
</sst>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_-[$R$-416]\ * #,##0.00_-;\-[$R$-416]\ * #,##0.00_-;_-[$R$-416]\ * &quot;-&quot;??_-;_-@_-"/>
    <numFmt numFmtId="174" formatCode="_-* #,##0.00\ _€_-;\-* #,##0.00\ _€_-;_-* &quot;-&quot;??\ _€_-;_-@_-"/>
    <numFmt numFmtId="175" formatCode="#\,##0."/>
    <numFmt numFmtId="176" formatCode="_(&quot;$&quot;* #,##0_);_(&quot;$&quot;* \(#,##0\);_(&quot;$&quot;* &quot;-&quot;_);_(@_)"/>
    <numFmt numFmtId="177" formatCode="_(&quot;$&quot;* #,##0.00_);_(&quot;$&quot;* \(#,##0.00\);_(&quot;$&quot;* &quot;-&quot;??_);_(@_)"/>
    <numFmt numFmtId="178" formatCode="\$#."/>
    <numFmt numFmtId="179" formatCode="#,##0.00&quot; &quot;;&quot; (&quot;#,##0.00&quot;)&quot;;&quot; -&quot;#&quot; &quot;;@&quot; &quot;"/>
    <numFmt numFmtId="180" formatCode="#,##0.00&quot; &quot;;&quot;-&quot;#,##0.00&quot; &quot;;&quot; -&quot;#&quot; &quot;;@&quot; &quot;"/>
    <numFmt numFmtId="181" formatCode="#.00"/>
    <numFmt numFmtId="182" formatCode="0.00_)"/>
    <numFmt numFmtId="183" formatCode="%#.00"/>
    <numFmt numFmtId="184" formatCode="#\,##0.00"/>
    <numFmt numFmtId="185" formatCode="[$R$-416]&quot; &quot;#,##0.00;[Red]&quot;-&quot;[$R$-416]&quot; &quot;#,##0.00"/>
    <numFmt numFmtId="186" formatCode="#,"/>
    <numFmt numFmtId="187" formatCode="_(* #,##0.000000_);_(* \(#,##0.000000\);_(* &quot;-&quot;??_);_(@_)"/>
    <numFmt numFmtId="188" formatCode="#,##0.0000000"/>
  </numFmts>
  <fonts count="12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sz val="10"/>
      <color theme="1"/>
      <name val="Arial"/>
      <family val="2"/>
    </font>
    <font>
      <sz val="10"/>
      <name val="Calibri"/>
      <family val="2"/>
      <scheme val="minor"/>
    </font>
    <font>
      <b/>
      <sz val="14"/>
      <name val="Calibri"/>
      <family val="2"/>
      <scheme val="minor"/>
    </font>
    <font>
      <b/>
      <sz val="10"/>
      <color theme="1"/>
      <name val="Arial"/>
      <family val="2"/>
    </font>
    <font>
      <b/>
      <u/>
      <sz val="10"/>
      <color rgb="FFFF0000"/>
      <name val="Arial"/>
      <family val="2"/>
    </font>
    <font>
      <sz val="10"/>
      <name val="Arial"/>
      <family val="2"/>
    </font>
    <font>
      <b/>
      <sz val="11"/>
      <color theme="1"/>
      <name val="Calibri"/>
      <family val="2"/>
      <scheme val="minor"/>
    </font>
    <font>
      <sz val="10"/>
      <color theme="0"/>
      <name val="Arial"/>
      <family val="2"/>
    </font>
    <font>
      <sz val="11"/>
      <color rgb="FF000000"/>
      <name val="Calibri"/>
      <family val="2"/>
    </font>
    <font>
      <sz val="10"/>
      <color indexed="8"/>
      <name val="Arial"/>
      <family val="2"/>
    </font>
    <font>
      <b/>
      <sz val="11"/>
      <color rgb="FFFF0000"/>
      <name val="Calibri"/>
      <family val="2"/>
      <scheme val="minor"/>
    </font>
    <font>
      <u/>
      <sz val="10"/>
      <color rgb="FFFF0000"/>
      <name val="Arial"/>
      <family val="2"/>
    </font>
    <font>
      <b/>
      <sz val="10"/>
      <color rgb="FF000000"/>
      <name val="Arial"/>
      <family val="2"/>
    </font>
    <font>
      <b/>
      <sz val="10"/>
      <color indexed="8"/>
      <name val="Courier"/>
      <family val="3"/>
    </font>
    <font>
      <b/>
      <sz val="10"/>
      <name val="Calibri"/>
      <family val="2"/>
      <scheme val="minor"/>
    </font>
    <font>
      <sz val="10"/>
      <name val="Calibri"/>
      <family val="2"/>
    </font>
    <font>
      <sz val="10"/>
      <color indexed="8"/>
      <name val="MS Sans Serif"/>
      <family val="2"/>
    </font>
    <font>
      <sz val="10"/>
      <color rgb="FF000000"/>
      <name val="Arial1"/>
    </font>
    <font>
      <sz val="1"/>
      <color indexed="8"/>
      <name val="Courier"/>
      <family val="3"/>
    </font>
    <font>
      <u/>
      <sz val="6"/>
      <color indexed="36"/>
      <name val="MS Sans Serif"/>
      <family val="2"/>
    </font>
    <font>
      <b/>
      <i/>
      <sz val="16"/>
      <color rgb="FF000000"/>
      <name val="Arial"/>
      <family val="2"/>
    </font>
    <font>
      <u/>
      <sz val="11"/>
      <color indexed="12"/>
      <name val="Arial"/>
      <family val="2"/>
    </font>
    <font>
      <sz val="10"/>
      <name val="Courier"/>
      <family val="3"/>
    </font>
    <font>
      <sz val="12"/>
      <name val="Times New Roman"/>
      <family val="1"/>
    </font>
    <font>
      <b/>
      <i/>
      <sz val="16"/>
      <name val="Helv"/>
    </font>
    <font>
      <sz val="10"/>
      <name val="Times New Roman"/>
      <family val="1"/>
    </font>
    <font>
      <sz val="11"/>
      <name val="Arial"/>
      <family val="1"/>
    </font>
    <font>
      <b/>
      <i/>
      <u/>
      <sz val="11"/>
      <color rgb="FF000000"/>
      <name val="Arial"/>
      <family val="2"/>
    </font>
    <font>
      <sz val="10"/>
      <name val="MS Sans Serif"/>
      <family val="2"/>
    </font>
    <font>
      <sz val="1"/>
      <color indexed="18"/>
      <name val="Courier"/>
      <family val="3"/>
    </font>
    <font>
      <b/>
      <sz val="1"/>
      <color indexed="8"/>
      <name val="Courier"/>
      <family val="3"/>
    </font>
    <font>
      <sz val="8"/>
      <name val="Arial"/>
    </font>
    <font>
      <sz val="10"/>
      <name val="Courier New"/>
      <family val="3"/>
    </font>
    <font>
      <b/>
      <sz val="11"/>
      <color rgb="FFFF0000"/>
      <name val="Arial"/>
      <family val="2"/>
    </font>
    <font>
      <sz val="10"/>
      <color rgb="FF000000"/>
      <name val="Arial"/>
      <family val="1"/>
    </font>
    <font>
      <sz val="10"/>
      <name val="Arial"/>
      <family val="1"/>
    </font>
    <font>
      <b/>
      <sz val="11"/>
      <name val="Arial"/>
      <family val="1"/>
    </font>
    <font>
      <b/>
      <sz val="10"/>
      <name val="Arial"/>
      <family val="1"/>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79998168889431442"/>
        <bgColor indexed="64"/>
      </patternFill>
    </fill>
    <fill>
      <patternFill patternType="solid">
        <fgColor indexed="9"/>
        <bgColor indexed="8"/>
      </patternFill>
    </fill>
    <fill>
      <patternFill patternType="solid">
        <fgColor rgb="FF00B050"/>
        <bgColor indexed="8"/>
      </patternFill>
    </fill>
    <fill>
      <patternFill patternType="solid">
        <fgColor indexed="52"/>
        <bgColor indexed="64"/>
      </patternFill>
    </fill>
    <fill>
      <patternFill patternType="solid">
        <fgColor indexed="22"/>
        <bgColor indexed="64"/>
      </patternFill>
    </fill>
    <fill>
      <patternFill patternType="solid">
        <fgColor indexed="26"/>
        <bgColor indexed="64"/>
      </patternFill>
    </fill>
    <fill>
      <patternFill patternType="solid">
        <fgColor theme="2" tint="-9.9978637043366805E-2"/>
        <bgColor indexed="64"/>
      </patternFill>
    </fill>
    <fill>
      <patternFill patternType="solid">
        <fgColor rgb="FFFFFF66"/>
        <bgColor indexed="64"/>
      </patternFill>
    </fill>
    <fill>
      <patternFill patternType="solid">
        <fgColor theme="4" tint="0.39997558519241921"/>
        <bgColor indexed="64"/>
      </patternFill>
    </fill>
    <fill>
      <patternFill patternType="solid">
        <fgColor rgb="FFFF0000"/>
        <bgColor indexed="64"/>
      </patternFill>
    </fill>
    <fill>
      <patternFill patternType="solid">
        <fgColor rgb="FFDFF0D8"/>
      </patternFill>
    </fill>
    <fill>
      <patternFill patternType="solid">
        <fgColor rgb="FFFFFFFF"/>
      </patternFill>
    </fill>
    <fill>
      <patternFill patternType="solid">
        <fgColor rgb="FFEFEFEF"/>
      </patternFill>
    </fill>
    <fill>
      <patternFill patternType="solid">
        <fgColor rgb="FFD6D6D6"/>
      </patternFill>
    </fill>
  </fills>
  <borders count="77">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theme="1"/>
      </left>
      <right style="thin">
        <color theme="1"/>
      </right>
      <top style="thin">
        <color theme="1"/>
      </top>
      <bottom style="thin">
        <color theme="1"/>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medium">
        <color indexed="64"/>
      </left>
      <right style="medium">
        <color indexed="64"/>
      </right>
      <top/>
      <bottom style="thin">
        <color indexed="64"/>
      </bottom>
      <diagonal/>
    </border>
  </borders>
  <cellStyleXfs count="412">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3" fillId="2" borderId="0" applyNumberFormat="0" applyFont="0" applyFill="0" applyProtection="0"/>
    <xf numFmtId="0" fontId="12" fillId="8" borderId="0" applyNumberFormat="0" applyBorder="0" applyAlignment="0" applyProtection="0"/>
    <xf numFmtId="0" fontId="13" fillId="3" borderId="0" applyNumberFormat="0" applyFont="0" applyFill="0" applyProtection="0"/>
    <xf numFmtId="0" fontId="12" fillId="9" borderId="0" applyNumberFormat="0" applyBorder="0" applyAlignment="0" applyProtection="0"/>
    <xf numFmtId="0" fontId="13" fillId="4" borderId="0" applyNumberFormat="0" applyFont="0" applyFill="0" applyProtection="0"/>
    <xf numFmtId="0" fontId="12" fillId="10" borderId="0" applyNumberFormat="0" applyBorder="0" applyAlignment="0" applyProtection="0"/>
    <xf numFmtId="0" fontId="13" fillId="2" borderId="0" applyNumberFormat="0" applyFont="0" applyFill="0" applyProtection="0"/>
    <xf numFmtId="0" fontId="12" fillId="7" borderId="0" applyNumberFormat="0" applyBorder="0" applyAlignment="0" applyProtection="0"/>
    <xf numFmtId="0" fontId="13" fillId="4" borderId="0" applyNumberFormat="0" applyFont="0" applyFill="0" applyProtection="0"/>
    <xf numFmtId="0" fontId="12" fillId="6" borderId="0" applyNumberFormat="0" applyBorder="0" applyAlignment="0" applyProtection="0"/>
    <xf numFmtId="0" fontId="13" fillId="3" borderId="0" applyNumberFormat="0" applyFont="0" applyFill="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2" borderId="0" applyNumberFormat="0" applyBorder="0" applyAlignment="0" applyProtection="0"/>
    <xf numFmtId="0" fontId="13" fillId="2" borderId="0" applyNumberFormat="0" applyFont="0" applyFill="0" applyProtection="0"/>
    <xf numFmtId="0" fontId="12" fillId="6" borderId="0" applyNumberFormat="0" applyBorder="0" applyAlignment="0" applyProtection="0"/>
    <xf numFmtId="0" fontId="13" fillId="9" borderId="0" applyNumberFormat="0" applyFont="0" applyFill="0" applyProtection="0"/>
    <xf numFmtId="0" fontId="12" fillId="9" borderId="0" applyNumberFormat="0" applyBorder="0" applyAlignment="0" applyProtection="0"/>
    <xf numFmtId="0" fontId="13" fillId="13" borderId="0" applyNumberFormat="0" applyFont="0" applyFill="0" applyProtection="0"/>
    <xf numFmtId="0" fontId="12" fillId="14" borderId="0" applyNumberFormat="0" applyBorder="0" applyAlignment="0" applyProtection="0"/>
    <xf numFmtId="0" fontId="13" fillId="2" borderId="0" applyNumberFormat="0" applyFont="0" applyFill="0" applyProtection="0"/>
    <xf numFmtId="0" fontId="12" fillId="3" borderId="0" applyNumberFormat="0" applyBorder="0" applyAlignment="0" applyProtection="0"/>
    <xf numFmtId="0" fontId="13" fillId="2" borderId="0" applyNumberFormat="0" applyFont="0" applyFill="0" applyProtection="0"/>
    <xf numFmtId="0" fontId="12" fillId="6" borderId="0" applyNumberFormat="0" applyBorder="0" applyAlignment="0" applyProtection="0"/>
    <xf numFmtId="0" fontId="13" fillId="15" borderId="0" applyNumberFormat="0" applyFont="0" applyFill="0" applyProtection="0"/>
    <xf numFmtId="0" fontId="12" fillId="10" borderId="0" applyNumberFormat="0" applyBorder="0" applyAlignment="0" applyProtection="0"/>
    <xf numFmtId="0" fontId="42" fillId="16" borderId="0" applyNumberFormat="0" applyBorder="0" applyAlignment="0" applyProtection="0"/>
    <xf numFmtId="0" fontId="42" fillId="9" borderId="0" applyNumberFormat="0" applyBorder="0" applyAlignment="0" applyProtection="0"/>
    <xf numFmtId="0" fontId="42" fillId="11"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14" fillId="16" borderId="0" applyNumberFormat="0" applyFont="0" applyFill="0" applyProtection="0"/>
    <xf numFmtId="0" fontId="42" fillId="6" borderId="0" applyNumberFormat="0" applyBorder="0" applyAlignment="0" applyProtection="0"/>
    <xf numFmtId="0" fontId="14" fillId="9" borderId="0" applyNumberFormat="0" applyFont="0" applyFill="0" applyProtection="0"/>
    <xf numFmtId="0" fontId="42" fillId="20" borderId="0" applyNumberFormat="0" applyBorder="0" applyAlignment="0" applyProtection="0"/>
    <xf numFmtId="0" fontId="14" fillId="13" borderId="0" applyNumberFormat="0" applyFont="0" applyFill="0" applyProtection="0"/>
    <xf numFmtId="0" fontId="42" fillId="12" borderId="0" applyNumberFormat="0" applyBorder="0" applyAlignment="0" applyProtection="0"/>
    <xf numFmtId="0" fontId="14" fillId="21" borderId="0" applyNumberFormat="0" applyFont="0" applyFill="0" applyProtection="0"/>
    <xf numFmtId="0" fontId="42" fillId="3" borderId="0" applyNumberFormat="0" applyBorder="0" applyAlignment="0" applyProtection="0"/>
    <xf numFmtId="0" fontId="14" fillId="18" borderId="0" applyNumberFormat="0" applyFont="0" applyFill="0" applyProtection="0"/>
    <xf numFmtId="0" fontId="42" fillId="6" borderId="0" applyNumberFormat="0" applyBorder="0" applyAlignment="0" applyProtection="0"/>
    <xf numFmtId="0" fontId="14" fillId="15" borderId="0" applyNumberFormat="0" applyFont="0" applyFill="0" applyProtection="0"/>
    <xf numFmtId="0" fontId="42" fillId="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20" borderId="0" applyNumberFormat="0" applyBorder="0" applyAlignment="0" applyProtection="0"/>
    <xf numFmtId="0" fontId="43" fillId="3" borderId="0" applyNumberFormat="0" applyBorder="0" applyAlignment="0" applyProtection="0"/>
    <xf numFmtId="0" fontId="15" fillId="4" borderId="0" applyNumberFormat="0" applyFont="0" applyFill="0" applyProtection="0"/>
    <xf numFmtId="0" fontId="47" fillId="6" borderId="0" applyNumberFormat="0" applyBorder="0" applyAlignment="0" applyProtection="0"/>
    <xf numFmtId="0" fontId="44" fillId="25" borderId="1" applyNumberFormat="0" applyAlignment="0" applyProtection="0"/>
    <xf numFmtId="0" fontId="16" fillId="26" borderId="1" applyNumberFormat="0" applyFont="0" applyProtection="0"/>
    <xf numFmtId="0" fontId="58" fillId="27" borderId="1" applyNumberFormat="0" applyAlignment="0" applyProtection="0"/>
    <xf numFmtId="0" fontId="17" fillId="28" borderId="2" applyNumberFormat="0" applyFont="0" applyProtection="0"/>
    <xf numFmtId="0" fontId="45" fillId="28" borderId="3" applyNumberFormat="0" applyAlignment="0" applyProtection="0"/>
    <xf numFmtId="0" fontId="18" fillId="0" borderId="4" applyNumberFormat="0" applyFont="0" applyAlignment="0" applyProtection="0"/>
    <xf numFmtId="0" fontId="57" fillId="0" borderId="5" applyNumberFormat="0" applyFill="0" applyAlignment="0" applyProtection="0"/>
    <xf numFmtId="0" fontId="45" fillId="28" borderId="3" applyNumberFormat="0" applyAlignment="0" applyProtection="0"/>
    <xf numFmtId="3" fontId="13" fillId="0" borderId="0" applyFont="0" applyFill="0" applyBorder="0" applyAlignment="0" applyProtection="0"/>
    <xf numFmtId="3" fontId="13" fillId="0" borderId="0" applyFont="0" applyFill="0" applyBorder="0" applyAlignment="0" applyProtection="0"/>
    <xf numFmtId="0" fontId="14" fillId="22" borderId="0" applyNumberFormat="0" applyFont="0" applyFill="0" applyProtection="0"/>
    <xf numFmtId="0" fontId="42" fillId="29" borderId="0" applyNumberFormat="0" applyBorder="0" applyAlignment="0" applyProtection="0"/>
    <xf numFmtId="0" fontId="14" fillId="30" borderId="0" applyNumberFormat="0" applyFont="0" applyFill="0" applyProtection="0"/>
    <xf numFmtId="0" fontId="42" fillId="20" borderId="0" applyNumberFormat="0" applyBorder="0" applyAlignment="0" applyProtection="0"/>
    <xf numFmtId="0" fontId="14" fillId="31" borderId="0" applyNumberFormat="0" applyFont="0" applyFill="0" applyProtection="0"/>
    <xf numFmtId="0" fontId="42" fillId="12" borderId="0" applyNumberFormat="0" applyBorder="0" applyAlignment="0" applyProtection="0"/>
    <xf numFmtId="0" fontId="14" fillId="21" borderId="0" applyNumberFormat="0" applyFont="0" applyFill="0" applyProtection="0"/>
    <xf numFmtId="0" fontId="42" fillId="32" borderId="0" applyNumberFormat="0" applyBorder="0" applyAlignment="0" applyProtection="0"/>
    <xf numFmtId="0" fontId="14" fillId="18" borderId="0" applyNumberFormat="0" applyFont="0" applyFill="0" applyProtection="0"/>
    <xf numFmtId="0" fontId="42" fillId="18" borderId="0" applyNumberFormat="0" applyBorder="0" applyAlignment="0" applyProtection="0"/>
    <xf numFmtId="0" fontId="14" fillId="23" borderId="0" applyNumberFormat="0" applyFont="0" applyFill="0" applyProtection="0"/>
    <xf numFmtId="0" fontId="42" fillId="23" borderId="0" applyNumberFormat="0" applyBorder="0" applyAlignment="0" applyProtection="0"/>
    <xf numFmtId="0" fontId="19" fillId="3" borderId="1" applyNumberFormat="0" applyFont="0" applyProtection="0"/>
    <xf numFmtId="0" fontId="51" fillId="14" borderId="1" applyNumberFormat="0" applyAlignment="0" applyProtection="0"/>
    <xf numFmtId="0" fontId="12" fillId="0" borderId="0"/>
    <xf numFmtId="0" fontId="46" fillId="0" borderId="0" applyNumberFormat="0" applyFill="0" applyBorder="0" applyAlignment="0" applyProtection="0"/>
    <xf numFmtId="0" fontId="47" fillId="4" borderId="0" applyNumberFormat="0" applyBorder="0" applyAlignment="0" applyProtection="0"/>
    <xf numFmtId="0" fontId="48" fillId="0" borderId="6" applyNumberFormat="0" applyFill="0" applyAlignment="0" applyProtection="0"/>
    <xf numFmtId="0" fontId="49" fillId="0" borderId="7" applyNumberFormat="0" applyFill="0" applyAlignment="0" applyProtection="0"/>
    <xf numFmtId="0" fontId="50" fillId="0" borderId="8" applyNumberFormat="0" applyFill="0" applyAlignment="0" applyProtection="0"/>
    <xf numFmtId="0" fontId="50" fillId="0" borderId="0" applyNumberFormat="0" applyFill="0" applyBorder="0" applyAlignment="0" applyProtection="0"/>
    <xf numFmtId="0" fontId="20" fillId="3" borderId="0" applyNumberFormat="0" applyFont="0" applyFill="0" applyProtection="0"/>
    <xf numFmtId="0" fontId="43" fillId="5" borderId="0" applyNumberFormat="0" applyBorder="0" applyAlignment="0" applyProtection="0"/>
    <xf numFmtId="0" fontId="51" fillId="7" borderId="1" applyNumberFormat="0" applyAlignment="0" applyProtection="0"/>
    <xf numFmtId="0" fontId="52" fillId="0" borderId="9" applyNumberFormat="0" applyFill="0" applyAlignment="0" applyProtection="0"/>
    <xf numFmtId="165" fontId="3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1" fillId="10" borderId="0" applyNumberFormat="0" applyFont="0" applyFill="0" applyProtection="0"/>
    <xf numFmtId="0" fontId="59" fillId="14" borderId="0" applyNumberFormat="0" applyBorder="0" applyAlignment="0" applyProtection="0"/>
    <xf numFmtId="0" fontId="53" fillId="14" borderId="0" applyNumberFormat="0" applyBorder="0" applyAlignment="0" applyProtection="0"/>
    <xf numFmtId="0" fontId="13" fillId="0" borderId="0"/>
    <xf numFmtId="0" fontId="64" fillId="0" borderId="0"/>
    <xf numFmtId="0" fontId="13" fillId="0" borderId="0"/>
    <xf numFmtId="0" fontId="13" fillId="0" borderId="0"/>
    <xf numFmtId="0" fontId="13" fillId="0" borderId="0"/>
    <xf numFmtId="0" fontId="13" fillId="10" borderId="10" applyNumberFormat="0" applyFont="0" applyBorder="0" applyProtection="0"/>
    <xf numFmtId="0" fontId="41" fillId="10" borderId="10" applyNumberFormat="0" applyFont="0" applyAlignment="0" applyProtection="0"/>
    <xf numFmtId="0" fontId="12" fillId="10" borderId="10" applyNumberFormat="0" applyFont="0" applyAlignment="0" applyProtection="0"/>
    <xf numFmtId="0" fontId="54" fillId="25" borderId="11" applyNumberFormat="0" applyAlignment="0" applyProtection="0"/>
    <xf numFmtId="9" fontId="3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22" fillId="26" borderId="12" applyNumberFormat="0" applyFont="0" applyProtection="0"/>
    <xf numFmtId="0" fontId="54" fillId="27" borderId="11" applyNumberFormat="0" applyAlignment="0" applyProtection="0"/>
    <xf numFmtId="166" fontId="13" fillId="0" borderId="0" applyFont="0" applyFill="0" applyBorder="0" applyAlignment="0" applyProtection="0"/>
    <xf numFmtId="166" fontId="13" fillId="0" borderId="0" applyFont="0" applyFill="0" applyBorder="0" applyAlignment="0" applyProtection="0"/>
    <xf numFmtId="165" fontId="13" fillId="0" borderId="0" applyFont="0" applyFill="0" applyBorder="0" applyAlignment="0" applyProtection="0"/>
    <xf numFmtId="170" fontId="13" fillId="0" borderId="0" applyFont="0" applyFill="0" applyBorder="0" applyAlignment="0" applyProtection="0"/>
    <xf numFmtId="0" fontId="23" fillId="0" borderId="0" applyNumberFormat="0" applyFont="0" applyFill="0" applyAlignment="0" applyProtection="0"/>
    <xf numFmtId="0" fontId="57" fillId="0" borderId="0" applyNumberFormat="0" applyFill="0" applyBorder="0" applyAlignment="0" applyProtection="0"/>
    <xf numFmtId="0" fontId="24" fillId="0" borderId="0" applyNumberFormat="0" applyFont="0" applyFill="0" applyAlignment="0" applyProtection="0"/>
    <xf numFmtId="0" fontId="46" fillId="0" borderId="0" applyNumberFormat="0" applyFill="0" applyBorder="0" applyAlignment="0" applyProtection="0"/>
    <xf numFmtId="0" fontId="55" fillId="0" borderId="0" applyNumberFormat="0" applyFill="0" applyBorder="0" applyAlignment="0" applyProtection="0"/>
    <xf numFmtId="0" fontId="25" fillId="0" borderId="0" applyNumberFormat="0" applyFont="0" applyFill="0" applyAlignment="0" applyProtection="0"/>
    <xf numFmtId="0" fontId="26" fillId="0" borderId="13" applyNumberFormat="0" applyFont="0" applyAlignment="0" applyProtection="0"/>
    <xf numFmtId="0" fontId="61" fillId="0" borderId="14" applyNumberFormat="0" applyFill="0" applyAlignment="0" applyProtection="0"/>
    <xf numFmtId="0" fontId="27" fillId="0" borderId="7" applyNumberFormat="0" applyFont="0" applyAlignment="0" applyProtection="0"/>
    <xf numFmtId="0" fontId="62" fillId="0" borderId="15" applyNumberFormat="0" applyFill="0" applyAlignment="0" applyProtection="0"/>
    <xf numFmtId="0" fontId="28" fillId="0" borderId="13" applyNumberFormat="0" applyFont="0" applyAlignment="0" applyProtection="0"/>
    <xf numFmtId="0" fontId="63" fillId="0" borderId="16" applyNumberFormat="0" applyFill="0" applyAlignment="0" applyProtection="0"/>
    <xf numFmtId="0" fontId="28" fillId="0" borderId="0" applyNumberFormat="0" applyFont="0" applyFill="0" applyAlignment="0" applyProtection="0"/>
    <xf numFmtId="0" fontId="63" fillId="0" borderId="0" applyNumberFormat="0" applyFill="0" applyBorder="0" applyAlignment="0" applyProtection="0"/>
    <xf numFmtId="0" fontId="60" fillId="0" borderId="0" applyNumberFormat="0" applyFill="0" applyBorder="0" applyAlignment="0" applyProtection="0"/>
    <xf numFmtId="0" fontId="29" fillId="0" borderId="17" applyNumberFormat="0" applyFont="0" applyAlignment="0" applyProtection="0"/>
    <xf numFmtId="0" fontId="56" fillId="0" borderId="18" applyNumberFormat="0" applyFill="0" applyAlignment="0" applyProtection="0"/>
    <xf numFmtId="166" fontId="40" fillId="0" borderId="0" applyFont="0" applyFill="0" applyBorder="0" applyAlignment="0" applyProtection="0"/>
    <xf numFmtId="170" fontId="13" fillId="0" borderId="0" applyFont="0" applyFill="0" applyBorder="0" applyAlignment="0" applyProtection="0"/>
    <xf numFmtId="166" fontId="13" fillId="0" borderId="0" applyFont="0" applyFill="0" applyBorder="0" applyAlignment="0" applyProtection="0"/>
    <xf numFmtId="0" fontId="57" fillId="0" borderId="0" applyNumberFormat="0" applyFill="0" applyBorder="0" applyAlignment="0" applyProtection="0"/>
    <xf numFmtId="0" fontId="11" fillId="0" borderId="0"/>
    <xf numFmtId="0" fontId="88" fillId="0" borderId="0"/>
    <xf numFmtId="0" fontId="13" fillId="0" borderId="0"/>
    <xf numFmtId="168" fontId="13" fillId="0" borderId="0" applyFont="0" applyFill="0" applyBorder="0" applyAlignment="0" applyProtection="0"/>
    <xf numFmtId="166" fontId="13" fillId="0" borderId="0" applyFont="0" applyFill="0" applyBorder="0" applyAlignment="0" applyProtection="0"/>
    <xf numFmtId="0" fontId="13" fillId="0" borderId="0"/>
    <xf numFmtId="165" fontId="13" fillId="0" borderId="0" applyFont="0" applyFill="0" applyBorder="0" applyAlignment="0" applyProtection="0"/>
    <xf numFmtId="0" fontId="13" fillId="10" borderId="10" applyNumberFormat="0" applyFont="0" applyAlignment="0" applyProtection="0"/>
    <xf numFmtId="0" fontId="6" fillId="0" borderId="0"/>
    <xf numFmtId="0" fontId="91" fillId="0" borderId="0"/>
    <xf numFmtId="0" fontId="6" fillId="0" borderId="0"/>
    <xf numFmtId="43" fontId="6" fillId="0" borderId="0" applyFont="0" applyFill="0" applyBorder="0" applyAlignment="0" applyProtection="0"/>
    <xf numFmtId="164" fontId="6" fillId="0" borderId="0" applyFont="0" applyFill="0" applyBorder="0" applyAlignment="0" applyProtection="0"/>
    <xf numFmtId="165" fontId="13" fillId="0" borderId="0" applyFont="0" applyFill="0" applyBorder="0" applyAlignment="0" applyProtection="0"/>
    <xf numFmtId="0" fontId="13" fillId="0" borderId="0"/>
    <xf numFmtId="169" fontId="13" fillId="0" borderId="0" applyFont="0" applyFill="0" applyBorder="0" applyAlignment="0" applyProtection="0"/>
    <xf numFmtId="168" fontId="13" fillId="0" borderId="0" applyFont="0" applyFill="0" applyBorder="0" applyAlignment="0" applyProtection="0"/>
    <xf numFmtId="0" fontId="13" fillId="0" borderId="0"/>
    <xf numFmtId="0" fontId="99" fillId="0" borderId="0"/>
    <xf numFmtId="0" fontId="13" fillId="2" borderId="0" applyNumberFormat="0" applyFont="0" applyFill="0" applyProtection="0"/>
    <xf numFmtId="0" fontId="13" fillId="3" borderId="0" applyNumberFormat="0" applyFont="0" applyFill="0" applyProtection="0"/>
    <xf numFmtId="0" fontId="13" fillId="4" borderId="0" applyNumberFormat="0" applyFont="0" applyFill="0" applyProtection="0"/>
    <xf numFmtId="0" fontId="13" fillId="2" borderId="0" applyNumberFormat="0" applyFont="0" applyFill="0" applyProtection="0"/>
    <xf numFmtId="0" fontId="13" fillId="4" borderId="0" applyNumberFormat="0" applyFont="0" applyFill="0" applyProtection="0"/>
    <xf numFmtId="0" fontId="13" fillId="3" borderId="0" applyNumberFormat="0" applyFont="0" applyFill="0" applyProtection="0"/>
    <xf numFmtId="0" fontId="100" fillId="0" borderId="0" applyNumberFormat="0" applyBorder="0" applyProtection="0"/>
    <xf numFmtId="0" fontId="13" fillId="2" borderId="0" applyNumberFormat="0" applyFont="0" applyFill="0" applyProtection="0"/>
    <xf numFmtId="0" fontId="13" fillId="9" borderId="0" applyNumberFormat="0" applyFont="0" applyFill="0" applyProtection="0"/>
    <xf numFmtId="0" fontId="13" fillId="13" borderId="0" applyNumberFormat="0" applyFont="0" applyFill="0" applyProtection="0"/>
    <xf numFmtId="0" fontId="13" fillId="2" borderId="0" applyNumberFormat="0" applyFont="0" applyFill="0" applyProtection="0"/>
    <xf numFmtId="0" fontId="13" fillId="2" borderId="0" applyNumberFormat="0" applyFont="0" applyFill="0" applyProtection="0"/>
    <xf numFmtId="0" fontId="13" fillId="15" borderId="0" applyNumberFormat="0" applyFont="0" applyFill="0" applyProtection="0"/>
    <xf numFmtId="0" fontId="14" fillId="16" borderId="0" applyNumberFormat="0" applyFont="0" applyFill="0" applyProtection="0"/>
    <xf numFmtId="0" fontId="14" fillId="9" borderId="0" applyNumberFormat="0" applyFont="0" applyFill="0" applyProtection="0"/>
    <xf numFmtId="0" fontId="14" fillId="13" borderId="0" applyNumberFormat="0" applyFont="0" applyFill="0" applyProtection="0"/>
    <xf numFmtId="0" fontId="14" fillId="21" borderId="0" applyNumberFormat="0" applyFont="0" applyFill="0" applyProtection="0"/>
    <xf numFmtId="0" fontId="14" fillId="18" borderId="0" applyNumberFormat="0" applyFont="0" applyFill="0" applyProtection="0"/>
    <xf numFmtId="0" fontId="14" fillId="15" borderId="0" applyNumberFormat="0" applyFont="0" applyFill="0" applyProtection="0"/>
    <xf numFmtId="0" fontId="100" fillId="0" borderId="0" applyNumberFormat="0" applyBorder="0" applyProtection="0"/>
    <xf numFmtId="0" fontId="14" fillId="22" borderId="0" applyNumberFormat="0" applyFont="0" applyFill="0" applyProtection="0"/>
    <xf numFmtId="0" fontId="14" fillId="30" borderId="0" applyNumberFormat="0" applyFont="0" applyFill="0" applyProtection="0"/>
    <xf numFmtId="0" fontId="14" fillId="31" borderId="0" applyNumberFormat="0" applyFont="0" applyFill="0" applyProtection="0"/>
    <xf numFmtId="0" fontId="14" fillId="21" borderId="0" applyNumberFormat="0" applyFont="0" applyFill="0" applyProtection="0"/>
    <xf numFmtId="0" fontId="14" fillId="18" borderId="0" applyNumberFormat="0" applyFont="0" applyFill="0" applyProtection="0"/>
    <xf numFmtId="0" fontId="14" fillId="23" borderId="0" applyNumberFormat="0" applyFont="0" applyFill="0" applyProtection="0"/>
    <xf numFmtId="0" fontId="20" fillId="3" borderId="0" applyNumberFormat="0" applyFont="0" applyFill="0" applyProtection="0"/>
    <xf numFmtId="0" fontId="16" fillId="26" borderId="1" applyNumberFormat="0" applyFont="0" applyProtection="0"/>
    <xf numFmtId="174" fontId="13" fillId="0" borderId="0" applyFont="0" applyFill="0" applyBorder="0" applyAlignment="0" applyProtection="0"/>
    <xf numFmtId="175" fontId="101" fillId="0" borderId="0">
      <protection locked="0"/>
    </xf>
    <xf numFmtId="0" fontId="29" fillId="45" borderId="52" applyFill="0" applyBorder="0" applyAlignment="0" applyProtection="0">
      <alignment vertical="center"/>
      <protection locked="0"/>
    </xf>
    <xf numFmtId="176" fontId="13" fillId="0" borderId="0" applyFont="0" applyFill="0" applyBorder="0" applyAlignment="0" applyProtection="0"/>
    <xf numFmtId="177" fontId="13" fillId="0" borderId="0" applyFont="0" applyFill="0" applyBorder="0" applyAlignment="0" applyProtection="0"/>
    <xf numFmtId="178" fontId="101" fillId="0" borderId="0">
      <protection locked="0"/>
    </xf>
    <xf numFmtId="0" fontId="101" fillId="0" borderId="0">
      <protection locked="0"/>
    </xf>
    <xf numFmtId="0" fontId="101" fillId="0" borderId="0">
      <protection locked="0"/>
    </xf>
    <xf numFmtId="179" fontId="100" fillId="0" borderId="0" applyBorder="0" applyProtection="0"/>
    <xf numFmtId="179" fontId="100" fillId="0" borderId="0" applyBorder="0" applyProtection="0"/>
    <xf numFmtId="0" fontId="100" fillId="0" borderId="0" applyNumberFormat="0" applyBorder="0" applyProtection="0"/>
    <xf numFmtId="0" fontId="91" fillId="0" borderId="0" applyNumberFormat="0" applyBorder="0" applyProtection="0"/>
    <xf numFmtId="0" fontId="12" fillId="0" borderId="0"/>
    <xf numFmtId="0" fontId="91" fillId="0" borderId="0" applyNumberFormat="0" applyBorder="0" applyProtection="0"/>
    <xf numFmtId="180" fontId="91" fillId="0" borderId="0" applyBorder="0" applyProtection="0"/>
    <xf numFmtId="0" fontId="24" fillId="0" borderId="0" applyNumberFormat="0" applyFont="0" applyFill="0" applyAlignment="0" applyProtection="0"/>
    <xf numFmtId="181" fontId="101" fillId="0" borderId="0">
      <protection locked="0"/>
    </xf>
    <xf numFmtId="181" fontId="101" fillId="0" borderId="0">
      <protection locked="0"/>
    </xf>
    <xf numFmtId="0" fontId="102" fillId="0" borderId="0" applyNumberFormat="0" applyFill="0" applyBorder="0" applyAlignment="0" applyProtection="0">
      <alignment vertical="top"/>
      <protection locked="0"/>
    </xf>
    <xf numFmtId="38" fontId="36" fillId="46" borderId="0" applyNumberFormat="0" applyBorder="0" applyAlignment="0" applyProtection="0"/>
    <xf numFmtId="0" fontId="103" fillId="0" borderId="0" applyNumberFormat="0" applyBorder="0" applyProtection="0">
      <alignment horizontal="center"/>
    </xf>
    <xf numFmtId="0" fontId="101" fillId="0" borderId="0">
      <protection locked="0"/>
    </xf>
    <xf numFmtId="0" fontId="101" fillId="0" borderId="0">
      <protection locked="0"/>
    </xf>
    <xf numFmtId="0" fontId="28" fillId="0" borderId="13" applyNumberFormat="0" applyFont="0" applyAlignment="0" applyProtection="0"/>
    <xf numFmtId="0" fontId="28" fillId="0" borderId="0" applyNumberFormat="0" applyFont="0" applyFill="0" applyAlignment="0" applyProtection="0"/>
    <xf numFmtId="0" fontId="103" fillId="0" borderId="0" applyNumberFormat="0" applyBorder="0" applyProtection="0">
      <alignment horizontal="center" textRotation="90"/>
    </xf>
    <xf numFmtId="0" fontId="104" fillId="0" borderId="0" applyNumberFormat="0" applyFill="0" applyBorder="0" applyAlignment="0" applyProtection="0">
      <alignment vertical="top"/>
      <protection locked="0"/>
    </xf>
    <xf numFmtId="0" fontId="105" fillId="0" borderId="0"/>
    <xf numFmtId="10" fontId="36" fillId="47" borderId="19" applyNumberFormat="0" applyBorder="0" applyAlignment="0" applyProtection="0"/>
    <xf numFmtId="0" fontId="13" fillId="0" borderId="0">
      <alignment horizontal="centerContinuous" vertical="justify"/>
    </xf>
    <xf numFmtId="0" fontId="106" fillId="0" borderId="0" applyAlignment="0">
      <alignment horizontal="center"/>
    </xf>
    <xf numFmtId="164" fontId="4" fillId="0" borderId="0" applyFont="0" applyFill="0" applyBorder="0" applyAlignment="0" applyProtection="0"/>
    <xf numFmtId="164" fontId="4"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164" fontId="13" fillId="0" borderId="0" applyFont="0" applyFill="0" applyBorder="0" applyAlignment="0" applyProtection="0"/>
    <xf numFmtId="182" fontId="107" fillId="0" borderId="0"/>
    <xf numFmtId="0" fontId="13"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0" fontId="108" fillId="0" borderId="0"/>
    <xf numFmtId="0" fontId="4" fillId="0" borderId="0"/>
    <xf numFmtId="0" fontId="4"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 fillId="0" borderId="0"/>
    <xf numFmtId="0" fontId="4" fillId="0" borderId="0"/>
    <xf numFmtId="0" fontId="4" fillId="0" borderId="0"/>
    <xf numFmtId="0" fontId="13" fillId="0" borderId="0"/>
    <xf numFmtId="0" fontId="13" fillId="0" borderId="0"/>
    <xf numFmtId="0" fontId="109" fillId="0" borderId="0"/>
    <xf numFmtId="0" fontId="4" fillId="0" borderId="0"/>
    <xf numFmtId="0" fontId="4" fillId="0" borderId="0"/>
    <xf numFmtId="0" fontId="4" fillId="0" borderId="0"/>
    <xf numFmtId="0" fontId="4" fillId="0" borderId="0"/>
    <xf numFmtId="0" fontId="4" fillId="0" borderId="0"/>
    <xf numFmtId="0" fontId="64" fillId="0" borderId="0"/>
    <xf numFmtId="0" fontId="64" fillId="0" borderId="0"/>
    <xf numFmtId="0" fontId="64" fillId="0" borderId="0"/>
    <xf numFmtId="0" fontId="64" fillId="0" borderId="0"/>
    <xf numFmtId="0" fontId="64" fillId="0" borderId="0"/>
    <xf numFmtId="0" fontId="13" fillId="0" borderId="0"/>
    <xf numFmtId="0" fontId="10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5" fillId="0" borderId="0">
      <alignment horizontal="left" vertical="center" indent="12"/>
    </xf>
    <xf numFmtId="0" fontId="36" fillId="0" borderId="52" applyBorder="0">
      <alignment horizontal="left" vertical="center" wrapText="1" indent="2"/>
      <protection locked="0"/>
    </xf>
    <xf numFmtId="0" fontId="36" fillId="0" borderId="52" applyBorder="0">
      <alignment horizontal="left" vertical="center" wrapText="1" indent="3"/>
      <protection locked="0"/>
    </xf>
    <xf numFmtId="0" fontId="22" fillId="26" borderId="12" applyNumberFormat="0" applyFont="0" applyProtection="0"/>
    <xf numFmtId="10" fontId="13" fillId="0" borderId="0" applyFont="0" applyFill="0" applyBorder="0" applyAlignment="0" applyProtection="0"/>
    <xf numFmtId="183" fontId="101" fillId="0" borderId="0">
      <protection locked="0"/>
    </xf>
    <xf numFmtId="183" fontId="101" fillId="0" borderId="0">
      <protection locked="0"/>
    </xf>
    <xf numFmtId="184" fontId="101" fillId="0" borderId="0">
      <protection locked="0"/>
    </xf>
    <xf numFmtId="9" fontId="64" fillId="0" borderId="0" applyFont="0" applyFill="0" applyBorder="0" applyAlignment="0" applyProtection="0"/>
    <xf numFmtId="9" fontId="4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4" fillId="0" borderId="0" applyFont="0" applyFill="0" applyBorder="0" applyAlignment="0" applyProtection="0"/>
    <xf numFmtId="0" fontId="110" fillId="0" borderId="0" applyNumberFormat="0" applyBorder="0" applyProtection="0"/>
    <xf numFmtId="185" fontId="110" fillId="0" borderId="0" applyBorder="0" applyProtection="0"/>
    <xf numFmtId="38" fontId="111" fillId="0" borderId="0" applyFont="0" applyFill="0" applyBorder="0" applyAlignment="0" applyProtection="0"/>
    <xf numFmtId="186" fontId="112" fillId="0" borderId="0">
      <protection locked="0"/>
    </xf>
    <xf numFmtId="17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79" fontId="100" fillId="0" borderId="0" applyBorder="0" applyProtection="0"/>
    <xf numFmtId="43" fontId="13" fillId="0" borderId="0" applyFont="0" applyFill="0" applyBorder="0" applyAlignment="0" applyProtection="0"/>
    <xf numFmtId="41" fontId="108" fillId="0" borderId="0" applyFont="0" applyFill="0" applyBorder="0" applyAlignment="0" applyProtection="0"/>
    <xf numFmtId="0" fontId="111" fillId="0" borderId="0"/>
    <xf numFmtId="0" fontId="25" fillId="0" borderId="0" applyNumberFormat="0" applyFont="0" applyFill="0" applyAlignment="0" applyProtection="0"/>
    <xf numFmtId="0" fontId="113" fillId="0" borderId="0">
      <protection locked="0"/>
    </xf>
    <xf numFmtId="0" fontId="113" fillId="0" borderId="0">
      <protection locked="0"/>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7"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cellStyleXfs>
  <cellXfs count="811">
    <xf numFmtId="0" fontId="0" fillId="0" borderId="0" xfId="0"/>
    <xf numFmtId="166" fontId="0" fillId="0" borderId="0" xfId="119" applyFont="1"/>
    <xf numFmtId="166" fontId="34" fillId="0" borderId="19" xfId="119" applyFont="1" applyBorder="1" applyAlignment="1">
      <alignment horizontal="center"/>
    </xf>
    <xf numFmtId="10" fontId="0" fillId="0" borderId="0" xfId="0" applyNumberFormat="1"/>
    <xf numFmtId="0" fontId="0" fillId="0" borderId="0" xfId="0" applyAlignment="1">
      <alignment vertical="center"/>
    </xf>
    <xf numFmtId="166" fontId="34" fillId="0" borderId="21" xfId="119" applyFont="1" applyBorder="1" applyAlignment="1">
      <alignment horizontal="center"/>
    </xf>
    <xf numFmtId="165" fontId="0" fillId="0" borderId="0" xfId="99" applyFont="1"/>
    <xf numFmtId="0" fontId="67" fillId="38" borderId="20" xfId="0" applyNumberFormat="1" applyFont="1" applyFill="1" applyBorder="1" applyAlignment="1">
      <alignment horizontal="center" vertical="center"/>
    </xf>
    <xf numFmtId="1" fontId="67" fillId="38" borderId="19" xfId="0" applyNumberFormat="1" applyFont="1" applyFill="1" applyBorder="1" applyAlignment="1">
      <alignment horizontal="center" vertical="center" wrapText="1"/>
    </xf>
    <xf numFmtId="168" fontId="67" fillId="38" borderId="19" xfId="0" applyNumberFormat="1" applyFont="1" applyFill="1" applyBorder="1" applyAlignment="1">
      <alignment horizontal="center" vertical="center" wrapText="1"/>
    </xf>
    <xf numFmtId="167" fontId="67" fillId="38" borderId="19" xfId="0" applyNumberFormat="1" applyFont="1" applyFill="1" applyBorder="1" applyAlignment="1">
      <alignment horizontal="left" vertical="center" wrapText="1"/>
    </xf>
    <xf numFmtId="167" fontId="67" fillId="38" borderId="19" xfId="0" applyNumberFormat="1" applyFont="1" applyFill="1" applyBorder="1" applyAlignment="1">
      <alignment horizontal="center" vertical="center"/>
    </xf>
    <xf numFmtId="0" fontId="68" fillId="0" borderId="20" xfId="0" applyFont="1" applyFill="1" applyBorder="1" applyAlignment="1">
      <alignment horizontal="center" vertical="center"/>
    </xf>
    <xf numFmtId="0" fontId="68" fillId="0" borderId="20" xfId="0" applyFont="1" applyFill="1" applyBorder="1" applyAlignment="1">
      <alignment horizontal="center" vertical="center" wrapText="1"/>
    </xf>
    <xf numFmtId="0" fontId="68" fillId="0" borderId="20" xfId="0" applyNumberFormat="1" applyFont="1" applyFill="1" applyBorder="1" applyAlignment="1">
      <alignment horizontal="center" vertical="center"/>
    </xf>
    <xf numFmtId="166" fontId="13" fillId="0" borderId="0" xfId="119" applyFont="1" applyFill="1" applyBorder="1" applyAlignment="1">
      <alignment horizontal="center" vertical="center"/>
    </xf>
    <xf numFmtId="0" fontId="0" fillId="0" borderId="31" xfId="0" applyBorder="1"/>
    <xf numFmtId="165" fontId="0" fillId="0" borderId="0" xfId="99" applyFont="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69" fillId="0" borderId="0" xfId="0" applyFont="1" applyBorder="1" applyAlignment="1">
      <alignment vertical="center"/>
    </xf>
    <xf numFmtId="0" fontId="71" fillId="34" borderId="19" xfId="0" applyFont="1" applyFill="1" applyBorder="1" applyAlignment="1">
      <alignment vertical="center" wrapText="1"/>
    </xf>
    <xf numFmtId="0" fontId="71" fillId="34" borderId="19" xfId="0" applyFont="1" applyFill="1" applyBorder="1" applyAlignment="1">
      <alignment horizontal="right" vertical="center" wrapText="1"/>
    </xf>
    <xf numFmtId="0" fontId="74" fillId="34" borderId="19" xfId="0" applyFont="1" applyFill="1" applyBorder="1" applyAlignment="1">
      <alignment vertical="center" wrapText="1"/>
    </xf>
    <xf numFmtId="0" fontId="71" fillId="34" borderId="19" xfId="0" applyFont="1" applyFill="1" applyBorder="1" applyAlignment="1">
      <alignment vertical="center"/>
    </xf>
    <xf numFmtId="0" fontId="71" fillId="37" borderId="19" xfId="0" applyFont="1" applyFill="1" applyBorder="1" applyAlignment="1">
      <alignment vertical="center" wrapText="1"/>
    </xf>
    <xf numFmtId="0" fontId="75" fillId="34" borderId="19" xfId="0" applyFont="1" applyFill="1" applyBorder="1" applyAlignment="1">
      <alignment horizontal="right" vertical="center"/>
    </xf>
    <xf numFmtId="9" fontId="75" fillId="34" borderId="19" xfId="0" applyNumberFormat="1" applyFont="1" applyFill="1" applyBorder="1" applyAlignment="1">
      <alignment horizontal="right" vertical="center"/>
    </xf>
    <xf numFmtId="9" fontId="71" fillId="34" borderId="19" xfId="0" applyNumberFormat="1" applyFont="1" applyFill="1" applyBorder="1" applyAlignment="1">
      <alignment horizontal="right" vertical="center"/>
    </xf>
    <xf numFmtId="0" fontId="73" fillId="34" borderId="19" xfId="0" applyFont="1" applyFill="1" applyBorder="1" applyAlignment="1"/>
    <xf numFmtId="4" fontId="68" fillId="0" borderId="0" xfId="0" applyNumberFormat="1" applyFont="1" applyFill="1" applyBorder="1" applyAlignment="1">
      <alignment horizontal="center" vertical="center" wrapText="1"/>
    </xf>
    <xf numFmtId="166" fontId="0" fillId="0" borderId="0" xfId="119" applyFont="1" applyAlignment="1">
      <alignment horizontal="center" vertical="center"/>
    </xf>
    <xf numFmtId="166" fontId="0" fillId="0" borderId="0" xfId="119" applyFont="1" applyFill="1" applyBorder="1" applyAlignment="1">
      <alignment horizontal="center" vertical="center"/>
    </xf>
    <xf numFmtId="166" fontId="13" fillId="0" borderId="0" xfId="119" applyFont="1" applyBorder="1" applyAlignment="1">
      <alignment horizontal="left" vertical="center"/>
    </xf>
    <xf numFmtId="166" fontId="0" fillId="0" borderId="0" xfId="119" applyFont="1" applyBorder="1" applyAlignment="1">
      <alignment horizontal="center" vertical="center" wrapText="1"/>
    </xf>
    <xf numFmtId="0" fontId="29" fillId="0" borderId="38" xfId="0" applyFont="1" applyFill="1" applyBorder="1" applyAlignment="1">
      <alignment horizontal="center" vertical="center" wrapText="1"/>
    </xf>
    <xf numFmtId="166" fontId="13" fillId="0" borderId="0" xfId="119" applyFont="1" applyFill="1" applyBorder="1" applyAlignment="1">
      <alignment horizontal="center" vertical="center" wrapText="1"/>
    </xf>
    <xf numFmtId="166" fontId="29" fillId="0" borderId="0" xfId="119" applyFont="1" applyFill="1" applyBorder="1" applyAlignment="1">
      <alignment horizontal="left" vertical="center"/>
    </xf>
    <xf numFmtId="166" fontId="0" fillId="0" borderId="29" xfId="119" applyFont="1" applyBorder="1" applyAlignment="1">
      <alignment horizontal="center" vertical="center"/>
    </xf>
    <xf numFmtId="166" fontId="0" fillId="41" borderId="0" xfId="119" applyFont="1" applyFill="1" applyBorder="1" applyAlignment="1">
      <alignment horizontal="center" vertical="center"/>
    </xf>
    <xf numFmtId="166" fontId="13" fillId="41" borderId="0" xfId="119" applyFont="1" applyFill="1" applyBorder="1" applyAlignment="1">
      <alignment horizontal="center" vertical="center"/>
    </xf>
    <xf numFmtId="0" fontId="13" fillId="0" borderId="0" xfId="0" applyFont="1" applyBorder="1" applyAlignment="1">
      <alignment horizontal="center" vertical="center"/>
    </xf>
    <xf numFmtId="0" fontId="29" fillId="0" borderId="34" xfId="0" applyFont="1" applyFill="1" applyBorder="1" applyAlignment="1">
      <alignment horizontal="center" vertical="center" wrapText="1"/>
    </xf>
    <xf numFmtId="166" fontId="13" fillId="0" borderId="31" xfId="119" applyFont="1" applyBorder="1" applyAlignment="1">
      <alignment horizontal="center" vertical="center"/>
    </xf>
    <xf numFmtId="166" fontId="0" fillId="41" borderId="31" xfId="119" applyFont="1" applyFill="1" applyBorder="1" applyAlignment="1">
      <alignment horizontal="center" vertical="center"/>
    </xf>
    <xf numFmtId="166" fontId="13" fillId="0" borderId="31" xfId="119" applyFont="1" applyBorder="1" applyAlignment="1">
      <alignment horizontal="center" vertical="center" wrapText="1"/>
    </xf>
    <xf numFmtId="166" fontId="13" fillId="0" borderId="28" xfId="119" applyFont="1" applyBorder="1" applyAlignment="1">
      <alignment horizontal="center" vertical="center"/>
    </xf>
    <xf numFmtId="166" fontId="0" fillId="0" borderId="31" xfId="119" applyFont="1" applyBorder="1" applyAlignment="1">
      <alignment horizontal="center" vertical="center" wrapText="1"/>
    </xf>
    <xf numFmtId="166" fontId="13" fillId="0" borderId="31" xfId="119" applyFont="1" applyBorder="1" applyAlignment="1">
      <alignment vertical="center"/>
    </xf>
    <xf numFmtId="0" fontId="0" fillId="0" borderId="0" xfId="0" applyAlignment="1">
      <alignment horizontal="center" vertical="center"/>
    </xf>
    <xf numFmtId="0" fontId="23" fillId="0" borderId="0" xfId="0" applyFont="1" applyBorder="1" applyAlignment="1">
      <alignment horizontal="center" vertical="center"/>
    </xf>
    <xf numFmtId="0" fontId="0" fillId="0" borderId="0" xfId="0" applyBorder="1" applyAlignment="1">
      <alignment horizontal="center" vertical="center" wrapText="1"/>
    </xf>
    <xf numFmtId="1" fontId="0" fillId="0" borderId="0" xfId="0" applyNumberFormat="1" applyBorder="1" applyAlignment="1">
      <alignment horizontal="center" vertical="center"/>
    </xf>
    <xf numFmtId="166" fontId="29" fillId="0" borderId="38" xfId="119" applyFont="1" applyBorder="1" applyAlignment="1">
      <alignment horizontal="center" vertical="center" wrapText="1"/>
    </xf>
    <xf numFmtId="166" fontId="29" fillId="0" borderId="38" xfId="119" applyFont="1" applyBorder="1" applyAlignment="1">
      <alignment horizontal="center" vertical="center"/>
    </xf>
    <xf numFmtId="166" fontId="0" fillId="0" borderId="0" xfId="119" applyFont="1" applyAlignment="1">
      <alignment horizontal="left" vertical="center"/>
    </xf>
    <xf numFmtId="166" fontId="0" fillId="0" borderId="29" xfId="119" applyFont="1" applyBorder="1" applyAlignment="1">
      <alignment horizontal="left" vertical="center"/>
    </xf>
    <xf numFmtId="166" fontId="0" fillId="41" borderId="31" xfId="119" applyFont="1" applyFill="1" applyBorder="1" applyAlignment="1">
      <alignment horizontal="left" vertical="center"/>
    </xf>
    <xf numFmtId="166" fontId="0" fillId="0" borderId="28" xfId="119" applyFont="1" applyBorder="1" applyAlignment="1">
      <alignment horizontal="center" vertical="center"/>
    </xf>
    <xf numFmtId="0" fontId="0" fillId="0" borderId="28" xfId="0" applyBorder="1" applyAlignment="1">
      <alignment vertical="center"/>
    </xf>
    <xf numFmtId="0" fontId="29" fillId="0" borderId="28" xfId="0" applyFont="1" applyBorder="1" applyAlignment="1">
      <alignment horizontal="center" vertical="center"/>
    </xf>
    <xf numFmtId="0" fontId="0" fillId="0" borderId="0" xfId="0" applyBorder="1" applyAlignment="1">
      <alignment vertical="center"/>
    </xf>
    <xf numFmtId="166" fontId="65" fillId="0" borderId="28" xfId="119" applyFont="1" applyBorder="1" applyAlignment="1">
      <alignment horizontal="center" vertical="center"/>
    </xf>
    <xf numFmtId="0" fontId="13" fillId="0" borderId="28" xfId="0" applyFont="1" applyBorder="1" applyAlignment="1">
      <alignment vertical="center"/>
    </xf>
    <xf numFmtId="166" fontId="13" fillId="41" borderId="31" xfId="119" applyFont="1" applyFill="1" applyBorder="1" applyAlignment="1">
      <alignment horizontal="left" vertical="center"/>
    </xf>
    <xf numFmtId="166" fontId="13" fillId="0" borderId="31" xfId="119" applyFont="1" applyBorder="1" applyAlignment="1">
      <alignment horizontal="left" vertical="center"/>
    </xf>
    <xf numFmtId="166" fontId="0" fillId="0" borderId="31" xfId="119" applyFont="1" applyFill="1" applyBorder="1" applyAlignment="1">
      <alignment horizontal="left" vertical="center"/>
    </xf>
    <xf numFmtId="0" fontId="13" fillId="0" borderId="0" xfId="0" applyFont="1" applyAlignment="1">
      <alignment vertical="center"/>
    </xf>
    <xf numFmtId="166" fontId="0" fillId="0" borderId="32" xfId="119" applyFont="1" applyBorder="1" applyAlignment="1">
      <alignment horizontal="left" vertical="center"/>
    </xf>
    <xf numFmtId="166" fontId="0" fillId="0" borderId="30" xfId="119" applyFont="1" applyBorder="1" applyAlignment="1">
      <alignment horizontal="center" vertical="center"/>
    </xf>
    <xf numFmtId="0" fontId="0" fillId="0" borderId="30" xfId="0" applyBorder="1" applyAlignment="1">
      <alignment vertical="center"/>
    </xf>
    <xf numFmtId="0" fontId="13" fillId="0" borderId="0" xfId="0" applyFont="1"/>
    <xf numFmtId="0" fontId="13" fillId="0" borderId="19" xfId="0" applyFont="1" applyFill="1" applyBorder="1" applyAlignment="1">
      <alignment horizontal="center" vertical="center"/>
    </xf>
    <xf numFmtId="0" fontId="29" fillId="0" borderId="0" xfId="0" applyFont="1" applyBorder="1" applyAlignment="1">
      <alignment vertical="center"/>
    </xf>
    <xf numFmtId="1" fontId="13" fillId="0" borderId="19" xfId="0" applyNumberFormat="1" applyFont="1" applyBorder="1" applyAlignment="1">
      <alignment horizontal="center" vertical="center"/>
    </xf>
    <xf numFmtId="0" fontId="13" fillId="0" borderId="0" xfId="0" applyFont="1" applyAlignment="1">
      <alignment horizontal="center" vertical="center"/>
    </xf>
    <xf numFmtId="1" fontId="13" fillId="0" borderId="0" xfId="0" applyNumberFormat="1" applyFont="1" applyAlignment="1">
      <alignment horizontal="center" vertical="center"/>
    </xf>
    <xf numFmtId="171" fontId="0" fillId="0" borderId="0" xfId="119" applyNumberFormat="1" applyFont="1"/>
    <xf numFmtId="0" fontId="32" fillId="0" borderId="26" xfId="0" applyFont="1" applyFill="1" applyBorder="1" applyAlignment="1">
      <alignment horizontal="center" vertical="center"/>
    </xf>
    <xf numFmtId="166" fontId="37" fillId="0" borderId="49" xfId="119" applyFont="1" applyFill="1" applyBorder="1" applyAlignment="1">
      <alignment horizontal="center" vertical="center"/>
    </xf>
    <xf numFmtId="166" fontId="37" fillId="0" borderId="26" xfId="119" applyFont="1" applyFill="1" applyBorder="1" applyAlignment="1">
      <alignment horizontal="center" vertical="center"/>
    </xf>
    <xf numFmtId="166" fontId="37" fillId="0" borderId="48" xfId="119" applyFont="1" applyFill="1" applyBorder="1" applyAlignment="1">
      <alignment horizontal="center" vertical="center"/>
    </xf>
    <xf numFmtId="0" fontId="38" fillId="0" borderId="0" xfId="0" applyFont="1" applyFill="1" applyAlignment="1">
      <alignment horizontal="center"/>
    </xf>
    <xf numFmtId="0" fontId="38" fillId="0" borderId="0" xfId="0" applyFont="1" applyFill="1"/>
    <xf numFmtId="0" fontId="38" fillId="0" borderId="0" xfId="0" applyFont="1" applyFill="1" applyAlignment="1">
      <alignment horizontal="left" wrapText="1"/>
    </xf>
    <xf numFmtId="0" fontId="38" fillId="0" borderId="0" xfId="0" applyFont="1" applyFill="1" applyAlignment="1">
      <alignment horizontal="center" vertical="center"/>
    </xf>
    <xf numFmtId="1" fontId="10" fillId="34" borderId="19" xfId="0" applyNumberFormat="1"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19" xfId="0" applyFont="1" applyFill="1" applyBorder="1" applyAlignment="1">
      <alignment horizontal="center" vertical="center" wrapText="1"/>
    </xf>
    <xf numFmtId="0" fontId="38" fillId="0" borderId="0" xfId="0" applyFont="1"/>
    <xf numFmtId="0" fontId="38" fillId="0" borderId="0" xfId="0" applyFont="1" applyFill="1" applyBorder="1" applyAlignment="1">
      <alignment horizontal="center" vertical="center"/>
    </xf>
    <xf numFmtId="0" fontId="38" fillId="0" borderId="0" xfId="0" applyFont="1" applyBorder="1" applyAlignment="1">
      <alignment horizontal="center" vertical="center"/>
    </xf>
    <xf numFmtId="0" fontId="38" fillId="36" borderId="0" xfId="0" applyFont="1" applyFill="1"/>
    <xf numFmtId="44" fontId="38" fillId="0" borderId="0" xfId="0" applyNumberFormat="1" applyFont="1" applyFill="1"/>
    <xf numFmtId="0" fontId="38" fillId="38" borderId="0" xfId="0" applyFont="1" applyFill="1"/>
    <xf numFmtId="0" fontId="38" fillId="0" borderId="0" xfId="0" applyFont="1" applyFill="1" applyAlignment="1">
      <alignment vertical="center"/>
    </xf>
    <xf numFmtId="166" fontId="0" fillId="0" borderId="31" xfId="119" applyFont="1" applyBorder="1" applyAlignment="1">
      <alignment vertical="center"/>
    </xf>
    <xf numFmtId="166" fontId="0" fillId="0" borderId="0" xfId="119" applyFont="1" applyBorder="1" applyAlignment="1">
      <alignment vertical="center"/>
    </xf>
    <xf numFmtId="166" fontId="0" fillId="0" borderId="28" xfId="119" applyFont="1" applyBorder="1" applyAlignment="1">
      <alignment vertical="center"/>
    </xf>
    <xf numFmtId="0" fontId="0" fillId="0" borderId="0" xfId="0" applyBorder="1"/>
    <xf numFmtId="0" fontId="38" fillId="0" borderId="31" xfId="0" applyFont="1" applyFill="1" applyBorder="1" applyAlignment="1">
      <alignment horizontal="center"/>
    </xf>
    <xf numFmtId="0" fontId="38" fillId="0" borderId="32" xfId="0" applyFont="1" applyFill="1" applyBorder="1" applyAlignment="1">
      <alignment horizontal="center"/>
    </xf>
    <xf numFmtId="0" fontId="0" fillId="0" borderId="48" xfId="0" applyBorder="1"/>
    <xf numFmtId="165" fontId="35" fillId="0" borderId="38" xfId="99" applyFont="1" applyBorder="1" applyAlignment="1"/>
    <xf numFmtId="10" fontId="35" fillId="0" borderId="35" xfId="114" applyNumberFormat="1" applyFont="1" applyBorder="1" applyAlignment="1">
      <alignment horizontal="center"/>
    </xf>
    <xf numFmtId="10" fontId="35" fillId="36" borderId="38" xfId="114" applyNumberFormat="1" applyFont="1" applyFill="1" applyBorder="1" applyAlignment="1">
      <alignment horizontal="center"/>
    </xf>
    <xf numFmtId="165" fontId="34" fillId="0" borderId="38" xfId="99" applyFont="1" applyBorder="1" applyAlignment="1">
      <alignment horizontal="center"/>
    </xf>
    <xf numFmtId="10" fontId="35" fillId="36" borderId="34" xfId="114" applyNumberFormat="1" applyFont="1" applyFill="1" applyBorder="1" applyAlignment="1">
      <alignment horizontal="center"/>
    </xf>
    <xf numFmtId="165" fontId="34" fillId="0" borderId="34" xfId="99" applyFont="1" applyBorder="1" applyAlignment="1">
      <alignment horizontal="center"/>
    </xf>
    <xf numFmtId="10" fontId="34" fillId="33" borderId="19" xfId="0" applyNumberFormat="1" applyFont="1" applyFill="1" applyBorder="1" applyAlignment="1">
      <alignment horizontal="center"/>
    </xf>
    <xf numFmtId="10" fontId="34" fillId="33" borderId="21" xfId="0" applyNumberFormat="1" applyFont="1" applyFill="1" applyBorder="1" applyAlignment="1">
      <alignment horizontal="center"/>
    </xf>
    <xf numFmtId="166" fontId="0" fillId="0" borderId="31" xfId="119" applyFont="1" applyBorder="1" applyAlignment="1">
      <alignment horizontal="left" vertical="center"/>
    </xf>
    <xf numFmtId="166" fontId="0" fillId="0" borderId="0" xfId="119" applyFont="1" applyBorder="1" applyAlignment="1">
      <alignment horizontal="left" vertical="center"/>
    </xf>
    <xf numFmtId="166" fontId="13" fillId="0" borderId="0" xfId="119" applyFont="1" applyBorder="1" applyAlignment="1">
      <alignment horizontal="center" vertical="center" wrapText="1"/>
    </xf>
    <xf numFmtId="166" fontId="13" fillId="0" borderId="0" xfId="119" applyFont="1" applyBorder="1" applyAlignment="1">
      <alignment horizontal="center" vertical="center"/>
    </xf>
    <xf numFmtId="166" fontId="0" fillId="0" borderId="0" xfId="119" applyFont="1" applyBorder="1" applyAlignment="1">
      <alignment horizontal="center" vertical="center"/>
    </xf>
    <xf numFmtId="166" fontId="29" fillId="0" borderId="36" xfId="119" applyFont="1" applyBorder="1" applyAlignment="1">
      <alignment horizontal="center" vertical="center"/>
    </xf>
    <xf numFmtId="166" fontId="13" fillId="0" borderId="0" xfId="119" applyFont="1" applyBorder="1" applyAlignment="1">
      <alignment horizontal="center" vertical="center"/>
    </xf>
    <xf numFmtId="166" fontId="13" fillId="0" borderId="28" xfId="119" applyFont="1" applyBorder="1" applyAlignment="1">
      <alignment horizontal="center" vertical="center"/>
    </xf>
    <xf numFmtId="0" fontId="29" fillId="0" borderId="0" xfId="0" applyFont="1"/>
    <xf numFmtId="0" fontId="13" fillId="0" borderId="0" xfId="0" applyFont="1" applyBorder="1" applyAlignment="1">
      <alignment vertical="center"/>
    </xf>
    <xf numFmtId="166" fontId="13" fillId="0" borderId="0" xfId="119" applyFont="1" applyBorder="1" applyAlignment="1">
      <alignment horizontal="center" vertical="center"/>
    </xf>
    <xf numFmtId="166" fontId="0" fillId="0" borderId="0" xfId="119" applyFont="1" applyBorder="1" applyAlignment="1">
      <alignment horizontal="center" vertical="center"/>
    </xf>
    <xf numFmtId="166" fontId="13" fillId="0" borderId="0" xfId="119" applyFont="1" applyBorder="1" applyAlignment="1">
      <alignment horizontal="center" vertical="center" wrapText="1"/>
    </xf>
    <xf numFmtId="1" fontId="9" fillId="34" borderId="19" xfId="0" applyNumberFormat="1" applyFont="1" applyFill="1" applyBorder="1" applyAlignment="1">
      <alignment horizontal="center" vertical="center" wrapText="1"/>
    </xf>
    <xf numFmtId="166" fontId="13" fillId="0" borderId="0" xfId="119" applyFont="1" applyBorder="1" applyAlignment="1">
      <alignment horizontal="center" vertical="center" wrapText="1"/>
    </xf>
    <xf numFmtId="1" fontId="8" fillId="34" borderId="19" xfId="0" applyNumberFormat="1" applyFont="1" applyFill="1" applyBorder="1" applyAlignment="1">
      <alignment horizontal="center" vertical="center" wrapText="1"/>
    </xf>
    <xf numFmtId="172" fontId="0" fillId="41" borderId="0" xfId="119" applyNumberFormat="1" applyFont="1" applyFill="1" applyBorder="1" applyAlignment="1">
      <alignment horizontal="center" vertical="center"/>
    </xf>
    <xf numFmtId="0" fontId="13" fillId="0" borderId="19" xfId="0" applyFont="1" applyBorder="1" applyAlignment="1">
      <alignment horizontal="left" vertical="center"/>
    </xf>
    <xf numFmtId="0" fontId="29" fillId="38" borderId="19" xfId="0" applyFont="1" applyFill="1" applyBorder="1" applyAlignment="1">
      <alignment horizontal="center" vertical="center"/>
    </xf>
    <xf numFmtId="1" fontId="29" fillId="38" borderId="52" xfId="0" applyNumberFormat="1" applyFont="1" applyFill="1" applyBorder="1" applyAlignment="1">
      <alignment vertical="center"/>
    </xf>
    <xf numFmtId="1" fontId="29" fillId="38" borderId="25" xfId="0" applyNumberFormat="1" applyFont="1" applyFill="1" applyBorder="1" applyAlignment="1">
      <alignment vertical="center"/>
    </xf>
    <xf numFmtId="1" fontId="29" fillId="38" borderId="24" xfId="0" applyNumberFormat="1" applyFont="1" applyFill="1" applyBorder="1" applyAlignment="1">
      <alignment vertical="center"/>
    </xf>
    <xf numFmtId="0" fontId="13" fillId="0" borderId="0" xfId="119" applyNumberFormat="1" applyFont="1" applyBorder="1" applyAlignment="1">
      <alignment horizontal="center" vertical="center"/>
    </xf>
    <xf numFmtId="0" fontId="13" fillId="0" borderId="31" xfId="119" applyNumberFormat="1" applyFont="1" applyBorder="1" applyAlignment="1">
      <alignment horizontal="left" vertical="center"/>
    </xf>
    <xf numFmtId="0" fontId="10" fillId="34" borderId="19" xfId="0" applyFont="1" applyFill="1" applyBorder="1" applyAlignment="1">
      <alignment horizontal="center" vertical="center" wrapText="1"/>
    </xf>
    <xf numFmtId="166" fontId="13" fillId="0" borderId="31" xfId="119" applyFont="1" applyFill="1" applyBorder="1" applyAlignment="1">
      <alignment horizontal="left" vertical="center" wrapText="1"/>
    </xf>
    <xf numFmtId="2" fontId="13" fillId="0" borderId="0" xfId="0" applyNumberFormat="1" applyFont="1" applyBorder="1" applyAlignment="1">
      <alignment vertical="center"/>
    </xf>
    <xf numFmtId="0" fontId="29" fillId="0" borderId="0" xfId="0" applyFont="1" applyBorder="1" applyAlignment="1">
      <alignment horizontal="center" vertical="center"/>
    </xf>
    <xf numFmtId="0" fontId="13" fillId="0" borderId="29" xfId="0" applyFont="1" applyBorder="1" applyAlignment="1">
      <alignment vertical="center"/>
    </xf>
    <xf numFmtId="166" fontId="13" fillId="0" borderId="0" xfId="119" applyAlignment="1">
      <alignment horizontal="left" vertical="center"/>
    </xf>
    <xf numFmtId="166" fontId="90" fillId="0" borderId="0" xfId="119" applyFont="1" applyFill="1" applyAlignment="1">
      <alignment horizontal="left" vertical="center"/>
    </xf>
    <xf numFmtId="0" fontId="90" fillId="0" borderId="0" xfId="0" applyFont="1" applyFill="1" applyAlignment="1">
      <alignment horizontal="center" vertical="center"/>
    </xf>
    <xf numFmtId="0" fontId="7" fillId="0" borderId="19" xfId="0" applyFont="1" applyFill="1" applyBorder="1" applyAlignment="1">
      <alignment horizontal="center" vertical="center" wrapText="1"/>
    </xf>
    <xf numFmtId="166" fontId="0" fillId="42" borderId="0" xfId="119" applyFont="1" applyFill="1" applyBorder="1" applyAlignment="1">
      <alignment horizontal="center" vertical="center"/>
    </xf>
    <xf numFmtId="0" fontId="30" fillId="0" borderId="0" xfId="0" applyFont="1" applyFill="1"/>
    <xf numFmtId="44" fontId="67" fillId="38" borderId="19" xfId="99" applyNumberFormat="1" applyFont="1" applyFill="1" applyBorder="1" applyAlignment="1">
      <alignment horizontal="right" vertical="center"/>
    </xf>
    <xf numFmtId="44" fontId="67" fillId="38" borderId="21" xfId="99" applyNumberFormat="1" applyFont="1" applyFill="1" applyBorder="1" applyAlignment="1">
      <alignment horizontal="right" vertical="center"/>
    </xf>
    <xf numFmtId="44" fontId="68" fillId="0" borderId="21" xfId="99" applyNumberFormat="1" applyFont="1" applyFill="1" applyBorder="1" applyAlignment="1">
      <alignment horizontal="right" vertical="center"/>
    </xf>
    <xf numFmtId="44" fontId="67" fillId="33" borderId="19" xfId="99" applyNumberFormat="1" applyFont="1" applyFill="1" applyBorder="1" applyAlignment="1">
      <alignment horizontal="right" vertical="center" wrapText="1"/>
    </xf>
    <xf numFmtId="44" fontId="67" fillId="33" borderId="21" xfId="99" applyNumberFormat="1" applyFont="1" applyFill="1" applyBorder="1" applyAlignment="1">
      <alignment horizontal="right" vertical="center"/>
    </xf>
    <xf numFmtId="44" fontId="67" fillId="33" borderId="19" xfId="99" applyNumberFormat="1" applyFont="1" applyFill="1" applyBorder="1" applyAlignment="1">
      <alignment horizontal="right" vertical="center"/>
    </xf>
    <xf numFmtId="2" fontId="38" fillId="0" borderId="0" xfId="119" applyNumberFormat="1" applyFont="1" applyFill="1" applyAlignment="1">
      <alignment horizontal="center" vertical="center"/>
    </xf>
    <xf numFmtId="2" fontId="67" fillId="38" borderId="19" xfId="119" applyNumberFormat="1" applyFont="1" applyFill="1" applyBorder="1" applyAlignment="1">
      <alignment horizontal="center" vertical="center"/>
    </xf>
    <xf numFmtId="2" fontId="10" fillId="0" borderId="19" xfId="119" applyNumberFormat="1" applyFont="1" applyFill="1" applyBorder="1" applyAlignment="1">
      <alignment horizontal="center" vertical="center"/>
    </xf>
    <xf numFmtId="2" fontId="38" fillId="0" borderId="0" xfId="119" applyNumberFormat="1" applyFont="1" applyFill="1" applyBorder="1" applyAlignment="1">
      <alignment horizontal="center" vertical="center"/>
    </xf>
    <xf numFmtId="2" fontId="38" fillId="0" borderId="29" xfId="119" applyNumberFormat="1" applyFont="1" applyFill="1" applyBorder="1" applyAlignment="1">
      <alignment horizontal="center" vertical="center"/>
    </xf>
    <xf numFmtId="2" fontId="10" fillId="0" borderId="19" xfId="99" applyNumberFormat="1" applyFont="1" applyFill="1" applyBorder="1" applyAlignment="1">
      <alignment horizontal="center" vertical="center" wrapText="1"/>
    </xf>
    <xf numFmtId="166" fontId="0" fillId="0" borderId="28" xfId="119" applyFont="1" applyBorder="1" applyAlignment="1">
      <alignment horizontal="center" vertical="center" wrapText="1"/>
    </xf>
    <xf numFmtId="0" fontId="83" fillId="38" borderId="19" xfId="0" applyFont="1" applyFill="1" applyBorder="1" applyAlignment="1">
      <alignment horizontal="center" vertical="center" wrapText="1"/>
    </xf>
    <xf numFmtId="0" fontId="29" fillId="39" borderId="19" xfId="154" applyFont="1" applyFill="1" applyBorder="1" applyAlignment="1">
      <alignment horizontal="left" vertical="center" wrapText="1"/>
    </xf>
    <xf numFmtId="0" fontId="13" fillId="0" borderId="0" xfId="0" applyFont="1"/>
    <xf numFmtId="0" fontId="13" fillId="0" borderId="19" xfId="0" applyFont="1" applyBorder="1" applyAlignment="1">
      <alignment horizontal="center" vertical="center"/>
    </xf>
    <xf numFmtId="0" fontId="83" fillId="0" borderId="19" xfId="0" applyFont="1" applyFill="1" applyBorder="1" applyAlignment="1">
      <alignment horizontal="left" vertical="center" wrapText="1"/>
    </xf>
    <xf numFmtId="0" fontId="83" fillId="0" borderId="19" xfId="0" applyFont="1" applyFill="1" applyBorder="1" applyAlignment="1">
      <alignment horizontal="center" vertical="center" wrapText="1"/>
    </xf>
    <xf numFmtId="0" fontId="29" fillId="39" borderId="19" xfId="0" applyFont="1" applyFill="1" applyBorder="1" applyAlignment="1">
      <alignment horizontal="left" vertical="center" wrapText="1"/>
    </xf>
    <xf numFmtId="0" fontId="29" fillId="39" borderId="19" xfId="0" applyFont="1" applyFill="1" applyBorder="1" applyAlignment="1">
      <alignment horizontal="center" vertical="center" wrapText="1"/>
    </xf>
    <xf numFmtId="1" fontId="13" fillId="0" borderId="19" xfId="0" applyNumberFormat="1" applyFont="1" applyFill="1" applyBorder="1" applyAlignment="1">
      <alignment horizontal="center" vertical="center"/>
    </xf>
    <xf numFmtId="0" fontId="13" fillId="0" borderId="0" xfId="0" applyFont="1" applyBorder="1" applyAlignment="1">
      <alignment horizontal="center" vertical="center"/>
    </xf>
    <xf numFmtId="166" fontId="13" fillId="0" borderId="0" xfId="119" applyFont="1" applyBorder="1" applyAlignment="1">
      <alignment horizontal="center" vertical="center"/>
    </xf>
    <xf numFmtId="0" fontId="92" fillId="43" borderId="19" xfId="153" applyFont="1" applyFill="1" applyBorder="1" applyAlignment="1">
      <alignment horizontal="center" vertical="center" wrapText="1"/>
    </xf>
    <xf numFmtId="0" fontId="13" fillId="0" borderId="19" xfId="154" applyFont="1" applyBorder="1" applyAlignment="1">
      <alignment horizontal="center" vertical="center"/>
    </xf>
    <xf numFmtId="0" fontId="29" fillId="39" borderId="19" xfId="154" applyFont="1" applyFill="1" applyBorder="1" applyAlignment="1">
      <alignment horizontal="center" vertical="center" wrapText="1"/>
    </xf>
    <xf numFmtId="0" fontId="13" fillId="0" borderId="19" xfId="146" applyFont="1" applyBorder="1" applyAlignment="1">
      <alignment horizontal="center" vertical="center"/>
    </xf>
    <xf numFmtId="0" fontId="83" fillId="0" borderId="19" xfId="146" applyFont="1" applyFill="1" applyBorder="1" applyAlignment="1">
      <alignment horizontal="center" vertical="center" wrapText="1"/>
    </xf>
    <xf numFmtId="0" fontId="29" fillId="39" borderId="19" xfId="146" applyFont="1" applyFill="1" applyBorder="1" applyAlignment="1">
      <alignment horizontal="left" vertical="center" wrapText="1"/>
    </xf>
    <xf numFmtId="0" fontId="29" fillId="39" borderId="19" xfId="146" applyFont="1" applyFill="1" applyBorder="1" applyAlignment="1">
      <alignment horizontal="center" vertical="center" wrapText="1"/>
    </xf>
    <xf numFmtId="1" fontId="13" fillId="0" borderId="19" xfId="146" applyNumberFormat="1" applyFont="1" applyFill="1" applyBorder="1" applyAlignment="1">
      <alignment horizontal="center" vertical="center"/>
    </xf>
    <xf numFmtId="166" fontId="13" fillId="0" borderId="0" xfId="119" applyFont="1" applyBorder="1" applyAlignment="1">
      <alignment horizontal="center" vertical="center"/>
    </xf>
    <xf numFmtId="1" fontId="29" fillId="39" borderId="19" xfId="0" applyNumberFormat="1" applyFont="1" applyFill="1" applyBorder="1" applyAlignment="1">
      <alignment horizontal="center" vertical="center" wrapText="1"/>
    </xf>
    <xf numFmtId="0" fontId="29" fillId="38" borderId="19" xfId="105" applyFont="1" applyFill="1" applyBorder="1" applyAlignment="1">
      <alignment horizontal="left" vertical="center" wrapText="1"/>
    </xf>
    <xf numFmtId="0" fontId="29" fillId="39" borderId="19" xfId="0" applyFont="1" applyFill="1" applyBorder="1" applyAlignment="1">
      <alignment horizontal="center" vertical="center"/>
    </xf>
    <xf numFmtId="1" fontId="29" fillId="39" borderId="19" xfId="0" applyNumberFormat="1" applyFont="1" applyFill="1" applyBorder="1" applyAlignment="1">
      <alignment vertical="center" wrapText="1"/>
    </xf>
    <xf numFmtId="166" fontId="13" fillId="0" borderId="31" xfId="119" applyBorder="1" applyAlignment="1">
      <alignment horizontal="center" vertical="center" wrapText="1"/>
    </xf>
    <xf numFmtId="166" fontId="13" fillId="0" borderId="0" xfId="119" applyAlignment="1">
      <alignment horizontal="center" vertical="center"/>
    </xf>
    <xf numFmtId="166" fontId="13" fillId="0" borderId="0" xfId="119" applyAlignment="1">
      <alignment horizontal="center" vertical="center" wrapText="1"/>
    </xf>
    <xf numFmtId="166" fontId="13" fillId="41" borderId="31" xfId="119" applyFill="1" applyBorder="1" applyAlignment="1">
      <alignment horizontal="left" vertical="center"/>
    </xf>
    <xf numFmtId="166" fontId="0" fillId="41" borderId="0" xfId="119" applyFont="1" applyFill="1" applyAlignment="1">
      <alignment horizontal="center" vertical="center"/>
    </xf>
    <xf numFmtId="166" fontId="13" fillId="0" borderId="31" xfId="119" applyBorder="1" applyAlignment="1">
      <alignment horizontal="left" vertical="center"/>
    </xf>
    <xf numFmtId="165" fontId="32" fillId="0" borderId="49" xfId="99" applyFont="1" applyBorder="1" applyAlignment="1">
      <alignment horizontal="center" vertical="justify"/>
    </xf>
    <xf numFmtId="0" fontId="32" fillId="0" borderId="45" xfId="0" applyFont="1" applyBorder="1" applyAlignment="1">
      <alignment horizontal="center" vertical="justify"/>
    </xf>
    <xf numFmtId="166" fontId="13" fillId="41" borderId="31" xfId="119" applyFont="1" applyFill="1" applyBorder="1" applyAlignment="1">
      <alignment horizontal="center" vertical="center" wrapText="1"/>
    </xf>
    <xf numFmtId="166" fontId="13" fillId="41" borderId="0" xfId="119" applyFont="1" applyFill="1" applyBorder="1" applyAlignment="1">
      <alignment horizontal="center" vertical="center" wrapText="1"/>
    </xf>
    <xf numFmtId="166" fontId="29" fillId="0" borderId="31" xfId="119" applyFont="1" applyBorder="1" applyAlignment="1">
      <alignment horizontal="left" vertical="center"/>
    </xf>
    <xf numFmtId="0" fontId="13" fillId="0" borderId="0" xfId="0" applyFont="1" applyBorder="1"/>
    <xf numFmtId="0" fontId="92" fillId="43" borderId="0" xfId="153" applyFont="1" applyFill="1" applyBorder="1" applyAlignment="1">
      <alignment horizontal="center" vertical="center" wrapText="1"/>
    </xf>
    <xf numFmtId="166" fontId="29" fillId="0" borderId="0" xfId="119" applyNumberFormat="1" applyFont="1" applyBorder="1" applyAlignment="1">
      <alignment horizontal="right" vertical="center"/>
    </xf>
    <xf numFmtId="166" fontId="29" fillId="0" borderId="31" xfId="119" applyNumberFormat="1" applyFont="1" applyBorder="1" applyAlignment="1">
      <alignment horizontal="left" vertical="center" wrapText="1"/>
    </xf>
    <xf numFmtId="166" fontId="29" fillId="0" borderId="0" xfId="119" applyNumberFormat="1" applyFont="1" applyBorder="1" applyAlignment="1">
      <alignment horizontal="center" vertical="center" wrapText="1"/>
    </xf>
    <xf numFmtId="166" fontId="29" fillId="0" borderId="28" xfId="119" applyNumberFormat="1" applyFont="1" applyBorder="1" applyAlignment="1">
      <alignment horizontal="center" vertical="center" wrapText="1"/>
    </xf>
    <xf numFmtId="166" fontId="13" fillId="41" borderId="31" xfId="119" applyNumberFormat="1" applyFont="1" applyFill="1" applyBorder="1" applyAlignment="1">
      <alignment horizontal="left" vertical="center" wrapText="1"/>
    </xf>
    <xf numFmtId="166" fontId="13" fillId="41" borderId="0" xfId="119" applyNumberFormat="1" applyFont="1" applyFill="1" applyBorder="1" applyAlignment="1">
      <alignment horizontal="center" vertical="center" wrapText="1"/>
    </xf>
    <xf numFmtId="166" fontId="13" fillId="41" borderId="28" xfId="119" applyNumberFormat="1" applyFont="1" applyFill="1" applyBorder="1" applyAlignment="1">
      <alignment horizontal="center" vertical="center" wrapText="1"/>
    </xf>
    <xf numFmtId="166" fontId="13" fillId="0" borderId="31" xfId="119" applyNumberFormat="1" applyFont="1" applyBorder="1" applyAlignment="1">
      <alignment horizontal="left" vertical="center" wrapText="1"/>
    </xf>
    <xf numFmtId="166" fontId="13" fillId="0" borderId="0" xfId="119" applyNumberFormat="1" applyFont="1" applyBorder="1" applyAlignment="1">
      <alignment horizontal="center" vertical="center" wrapText="1"/>
    </xf>
    <xf numFmtId="166" fontId="13" fillId="0" borderId="28" xfId="119" applyNumberFormat="1" applyFont="1" applyBorder="1" applyAlignment="1">
      <alignment horizontal="center" vertical="center" wrapText="1"/>
    </xf>
    <xf numFmtId="166" fontId="13" fillId="0" borderId="0" xfId="119" applyNumberFormat="1" applyFont="1" applyBorder="1" applyAlignment="1">
      <alignment horizontal="left" vertical="center"/>
    </xf>
    <xf numFmtId="166" fontId="13" fillId="0" borderId="31" xfId="119" applyBorder="1" applyAlignment="1">
      <alignment horizontal="center" vertical="center"/>
    </xf>
    <xf numFmtId="166" fontId="0" fillId="41" borderId="31" xfId="119" applyNumberFormat="1" applyFont="1" applyFill="1" applyBorder="1" applyAlignment="1">
      <alignment horizontal="left" vertical="center"/>
    </xf>
    <xf numFmtId="166" fontId="0" fillId="41" borderId="0" xfId="119" applyNumberFormat="1" applyFont="1" applyFill="1" applyAlignment="1">
      <alignment horizontal="center" vertical="center"/>
    </xf>
    <xf numFmtId="166" fontId="0" fillId="0" borderId="0" xfId="0" applyNumberFormat="1" applyBorder="1" applyAlignment="1">
      <alignment horizontal="center" vertical="center"/>
    </xf>
    <xf numFmtId="166" fontId="13" fillId="0" borderId="31" xfId="119" applyNumberFormat="1" applyBorder="1" applyAlignment="1">
      <alignment horizontal="center" vertical="center" wrapText="1"/>
    </xf>
    <xf numFmtId="166" fontId="0" fillId="0" borderId="0" xfId="119" applyNumberFormat="1" applyFont="1" applyAlignment="1">
      <alignment horizontal="center" vertical="center"/>
    </xf>
    <xf numFmtId="166" fontId="13" fillId="0" borderId="0" xfId="119" applyNumberFormat="1" applyAlignment="1">
      <alignment horizontal="center" vertical="center" wrapText="1"/>
    </xf>
    <xf numFmtId="166" fontId="0" fillId="0" borderId="28" xfId="119" applyNumberFormat="1" applyFont="1" applyBorder="1" applyAlignment="1">
      <alignment horizontal="center" vertical="center"/>
    </xf>
    <xf numFmtId="166" fontId="0" fillId="0" borderId="0" xfId="119" applyNumberFormat="1" applyFont="1" applyAlignment="1">
      <alignment horizontal="right" vertical="center"/>
    </xf>
    <xf numFmtId="166" fontId="0" fillId="0" borderId="0" xfId="119" applyNumberFormat="1" applyFont="1" applyAlignment="1">
      <alignment horizontal="left" vertical="center"/>
    </xf>
    <xf numFmtId="166" fontId="13" fillId="41" borderId="31" xfId="119" applyNumberFormat="1" applyFill="1" applyBorder="1" applyAlignment="1">
      <alignment horizontal="center" vertical="center" wrapText="1"/>
    </xf>
    <xf numFmtId="166" fontId="13" fillId="41" borderId="0" xfId="119" applyNumberFormat="1" applyFill="1" applyAlignment="1">
      <alignment horizontal="center" vertical="center" wrapText="1"/>
    </xf>
    <xf numFmtId="166" fontId="29" fillId="0" borderId="0" xfId="119" applyNumberFormat="1" applyFont="1" applyAlignment="1">
      <alignment horizontal="right" vertical="center"/>
    </xf>
    <xf numFmtId="166" fontId="29" fillId="0" borderId="31" xfId="119" applyFont="1" applyBorder="1" applyAlignment="1">
      <alignment horizontal="left" vertical="center" wrapText="1"/>
    </xf>
    <xf numFmtId="166" fontId="29" fillId="0" borderId="0" xfId="119" applyFont="1" applyAlignment="1">
      <alignment horizontal="left" vertical="center" wrapText="1"/>
    </xf>
    <xf numFmtId="166" fontId="29" fillId="0" borderId="28" xfId="119" applyFont="1" applyBorder="1" applyAlignment="1">
      <alignment horizontal="left" vertical="center" wrapText="1"/>
    </xf>
    <xf numFmtId="166" fontId="0" fillId="0" borderId="31" xfId="119" applyFont="1" applyBorder="1" applyAlignment="1">
      <alignment horizontal="left" vertical="center" wrapText="1"/>
    </xf>
    <xf numFmtId="166" fontId="0" fillId="0" borderId="0" xfId="119" applyFont="1" applyAlignment="1">
      <alignment horizontal="center" vertical="center" wrapText="1"/>
    </xf>
    <xf numFmtId="9" fontId="0" fillId="0" borderId="0" xfId="115" applyFont="1" applyAlignment="1">
      <alignment horizontal="center" vertical="center" wrapText="1"/>
    </xf>
    <xf numFmtId="166" fontId="13" fillId="0" borderId="31" xfId="119" applyFont="1" applyBorder="1" applyAlignment="1">
      <alignment horizontal="left" vertical="center" wrapText="1"/>
    </xf>
    <xf numFmtId="166" fontId="13" fillId="0" borderId="28" xfId="119" applyFont="1" applyBorder="1" applyAlignment="1">
      <alignment horizontal="center" vertical="center" wrapText="1"/>
    </xf>
    <xf numFmtId="166" fontId="29" fillId="0" borderId="31"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0" xfId="119" applyFont="1" applyBorder="1" applyAlignment="1">
      <alignment horizontal="left" vertical="center" wrapText="1"/>
    </xf>
    <xf numFmtId="167" fontId="93" fillId="0" borderId="0" xfId="0" applyNumberFormat="1" applyFont="1" applyFill="1" applyBorder="1" applyAlignment="1">
      <alignment horizontal="left" vertical="center" wrapText="1"/>
    </xf>
    <xf numFmtId="167" fontId="93" fillId="0" borderId="28" xfId="0" applyNumberFormat="1" applyFont="1" applyFill="1" applyBorder="1" applyAlignment="1">
      <alignment horizontal="left" vertical="center" wrapText="1"/>
    </xf>
    <xf numFmtId="167" fontId="93" fillId="0" borderId="31" xfId="0" applyNumberFormat="1" applyFont="1" applyFill="1" applyBorder="1" applyAlignment="1">
      <alignment horizontal="left" vertical="center" wrapText="1"/>
    </xf>
    <xf numFmtId="0" fontId="13" fillId="0" borderId="31" xfId="119" applyNumberFormat="1" applyFont="1" applyBorder="1" applyAlignment="1">
      <alignment vertical="center"/>
    </xf>
    <xf numFmtId="2" fontId="0" fillId="0" borderId="0" xfId="0" applyNumberFormat="1" applyAlignment="1">
      <alignment vertical="center"/>
    </xf>
    <xf numFmtId="172" fontId="0" fillId="0" borderId="0" xfId="119" applyNumberFormat="1" applyFont="1" applyFill="1" applyBorder="1" applyAlignment="1">
      <alignment horizontal="center" vertical="center"/>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0" fontId="0" fillId="0" borderId="32" xfId="0" applyBorder="1"/>
    <xf numFmtId="0" fontId="0" fillId="0" borderId="29" xfId="0" applyBorder="1"/>
    <xf numFmtId="165" fontId="0" fillId="0" borderId="29" xfId="99" applyFont="1" applyBorder="1"/>
    <xf numFmtId="0" fontId="0" fillId="0" borderId="30" xfId="0" applyBorder="1"/>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0" xfId="119" applyFont="1" applyAlignment="1">
      <alignment horizontal="left" vertical="center" wrapText="1"/>
    </xf>
    <xf numFmtId="166" fontId="13" fillId="0" borderId="0" xfId="119" applyNumberFormat="1" applyFont="1" applyBorder="1" applyAlignment="1">
      <alignment horizontal="right" vertical="center"/>
    </xf>
    <xf numFmtId="166" fontId="13" fillId="0" borderId="31" xfId="119" applyFont="1" applyFill="1" applyBorder="1" applyAlignment="1">
      <alignment horizontal="center" vertical="center" wrapText="1"/>
    </xf>
    <xf numFmtId="0" fontId="0" fillId="41" borderId="0" xfId="0" applyFill="1"/>
    <xf numFmtId="1" fontId="5" fillId="34" borderId="19" xfId="0" applyNumberFormat="1" applyFont="1" applyFill="1" applyBorder="1" applyAlignment="1">
      <alignment horizontal="center" vertical="center" wrapText="1"/>
    </xf>
    <xf numFmtId="0" fontId="72" fillId="36" borderId="21" xfId="0" applyFont="1" applyFill="1" applyBorder="1" applyAlignment="1">
      <alignment horizontal="center" vertical="center"/>
    </xf>
    <xf numFmtId="10" fontId="73" fillId="34" borderId="21" xfId="115" applyNumberFormat="1" applyFont="1" applyFill="1" applyBorder="1" applyAlignment="1">
      <alignment horizontal="center"/>
    </xf>
    <xf numFmtId="0" fontId="74" fillId="34" borderId="20" xfId="0" applyFont="1" applyFill="1" applyBorder="1" applyAlignment="1">
      <alignment horizontal="center" vertical="center"/>
    </xf>
    <xf numFmtId="10" fontId="76" fillId="34" borderId="21" xfId="115" applyNumberFormat="1" applyFont="1" applyFill="1" applyBorder="1" applyAlignment="1">
      <alignment horizontal="center" vertical="center"/>
    </xf>
    <xf numFmtId="10" fontId="74" fillId="34" borderId="21" xfId="115" applyNumberFormat="1" applyFont="1" applyFill="1" applyBorder="1" applyAlignment="1">
      <alignment horizontal="center" vertical="center"/>
    </xf>
    <xf numFmtId="10" fontId="73" fillId="34" borderId="21" xfId="115" applyNumberFormat="1" applyFont="1" applyFill="1" applyBorder="1" applyAlignment="1">
      <alignment horizontal="center" vertical="center"/>
    </xf>
    <xf numFmtId="0" fontId="73" fillId="34" borderId="20" xfId="0" applyFont="1" applyFill="1" applyBorder="1" applyAlignment="1"/>
    <xf numFmtId="0" fontId="0" fillId="0" borderId="0" xfId="0" applyBorder="1" applyAlignment="1">
      <alignment wrapText="1"/>
    </xf>
    <xf numFmtId="1"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29" fillId="38" borderId="19" xfId="0" applyFont="1" applyFill="1" applyBorder="1" applyAlignment="1">
      <alignment horizontal="left" vertical="center" wrapText="1"/>
    </xf>
    <xf numFmtId="0" fontId="13" fillId="0" borderId="19" xfId="119" applyNumberFormat="1" applyFont="1" applyFill="1" applyBorder="1" applyAlignment="1">
      <alignment horizontal="center" vertical="center"/>
    </xf>
    <xf numFmtId="0" fontId="13" fillId="0" borderId="19" xfId="146" applyFont="1" applyFill="1" applyBorder="1" applyAlignment="1">
      <alignment horizontal="center" vertical="center"/>
    </xf>
    <xf numFmtId="1" fontId="29" fillId="38" borderId="19" xfId="0" applyNumberFormat="1" applyFont="1" applyFill="1" applyBorder="1" applyAlignment="1">
      <alignment vertical="center"/>
    </xf>
    <xf numFmtId="1" fontId="29" fillId="38" borderId="19" xfId="0" applyNumberFormat="1" applyFont="1" applyFill="1" applyBorder="1" applyAlignment="1">
      <alignment horizontal="center" vertical="center"/>
    </xf>
    <xf numFmtId="0" fontId="86" fillId="38" borderId="19" xfId="0" applyFont="1" applyFill="1" applyBorder="1" applyAlignment="1">
      <alignment horizontal="left" vertical="center" wrapText="1"/>
    </xf>
    <xf numFmtId="0" fontId="86" fillId="38" borderId="19" xfId="0" applyFont="1" applyFill="1" applyBorder="1" applyAlignment="1">
      <alignment horizontal="center" vertical="center" wrapText="1"/>
    </xf>
    <xf numFmtId="0" fontId="13" fillId="0" borderId="0" xfId="0" applyFont="1" applyAlignment="1">
      <alignment horizontal="left" vertical="center" wrapText="1"/>
    </xf>
    <xf numFmtId="1" fontId="29" fillId="39" borderId="19" xfId="146" applyNumberFormat="1" applyFont="1" applyFill="1" applyBorder="1" applyAlignment="1">
      <alignment vertical="center" wrapText="1"/>
    </xf>
    <xf numFmtId="1" fontId="29" fillId="39" borderId="19" xfId="146" applyNumberFormat="1" applyFont="1" applyFill="1" applyBorder="1" applyAlignment="1">
      <alignment horizontal="center" vertical="center" wrapText="1"/>
    </xf>
    <xf numFmtId="1" fontId="13" fillId="0" borderId="19" xfId="146" applyNumberFormat="1" applyFont="1" applyBorder="1" applyAlignment="1">
      <alignment horizontal="center" vertical="center"/>
    </xf>
    <xf numFmtId="1" fontId="29" fillId="39" borderId="19" xfId="154" applyNumberFormat="1" applyFont="1" applyFill="1" applyBorder="1" applyAlignment="1">
      <alignment vertical="center" wrapText="1"/>
    </xf>
    <xf numFmtId="1" fontId="29" fillId="39" borderId="19" xfId="154" applyNumberFormat="1" applyFont="1" applyFill="1" applyBorder="1" applyAlignment="1">
      <alignment horizontal="center" vertical="center" wrapText="1"/>
    </xf>
    <xf numFmtId="0" fontId="83" fillId="0" borderId="19" xfId="0" applyFont="1" applyBorder="1" applyAlignment="1">
      <alignment horizontal="center" vertical="center"/>
    </xf>
    <xf numFmtId="0" fontId="96" fillId="44" borderId="19" xfId="153" applyFont="1" applyFill="1" applyBorder="1" applyAlignment="1">
      <alignment horizontal="center" vertical="center" wrapText="1"/>
    </xf>
    <xf numFmtId="1" fontId="97" fillId="0" borderId="19" xfId="146" applyNumberFormat="1" applyFont="1" applyFill="1" applyBorder="1" applyAlignment="1">
      <alignment horizontal="left" vertical="center" wrapText="1"/>
    </xf>
    <xf numFmtId="0" fontId="83" fillId="0" borderId="19" xfId="0" applyNumberFormat="1" applyFont="1" applyFill="1" applyBorder="1" applyAlignment="1">
      <alignment horizontal="center" vertical="center" wrapText="1"/>
    </xf>
    <xf numFmtId="1" fontId="38" fillId="0" borderId="0" xfId="0" applyNumberFormat="1" applyFont="1" applyAlignment="1">
      <alignment vertical="center"/>
    </xf>
    <xf numFmtId="1" fontId="38" fillId="0" borderId="0" xfId="0" applyNumberFormat="1" applyFont="1" applyBorder="1" applyAlignment="1">
      <alignment vertical="center"/>
    </xf>
    <xf numFmtId="0" fontId="38" fillId="0" borderId="0" xfId="0" applyFont="1" applyFill="1" applyBorder="1" applyAlignment="1">
      <alignment vertical="center"/>
    </xf>
    <xf numFmtId="0" fontId="69" fillId="0" borderId="0" xfId="0" applyFont="1" applyBorder="1" applyAlignment="1">
      <alignment horizontal="center" vertical="center" wrapText="1"/>
    </xf>
    <xf numFmtId="44" fontId="38" fillId="0" borderId="0" xfId="99" applyNumberFormat="1" applyFont="1" applyFill="1" applyAlignment="1">
      <alignment horizontal="right" vertical="center"/>
    </xf>
    <xf numFmtId="44" fontId="10" fillId="0" borderId="19" xfId="99" applyNumberFormat="1" applyFont="1" applyFill="1" applyBorder="1" applyAlignment="1">
      <alignment horizontal="right" vertical="center" wrapText="1"/>
    </xf>
    <xf numFmtId="44" fontId="68" fillId="0" borderId="19" xfId="99" applyNumberFormat="1" applyFont="1" applyFill="1" applyBorder="1" applyAlignment="1">
      <alignment horizontal="right" vertical="center"/>
    </xf>
    <xf numFmtId="44" fontId="10" fillId="33" borderId="19" xfId="99" applyNumberFormat="1" applyFont="1" applyFill="1" applyBorder="1" applyAlignment="1">
      <alignment horizontal="right" vertical="center" wrapText="1"/>
    </xf>
    <xf numFmtId="44" fontId="38" fillId="0" borderId="0" xfId="99" applyNumberFormat="1" applyFont="1" applyFill="1" applyBorder="1" applyAlignment="1">
      <alignment horizontal="right" vertical="center"/>
    </xf>
    <xf numFmtId="44" fontId="38" fillId="0" borderId="28" xfId="99" applyNumberFormat="1" applyFont="1" applyFill="1" applyBorder="1" applyAlignment="1">
      <alignment horizontal="right" vertical="center"/>
    </xf>
    <xf numFmtId="44" fontId="38" fillId="0" borderId="29" xfId="99" applyNumberFormat="1" applyFont="1" applyFill="1" applyBorder="1" applyAlignment="1">
      <alignment horizontal="right" vertical="center"/>
    </xf>
    <xf numFmtId="44" fontId="38" fillId="0" borderId="30" xfId="99" applyNumberFormat="1" applyFont="1" applyFill="1" applyBorder="1" applyAlignment="1">
      <alignment horizontal="right" vertical="center"/>
    </xf>
    <xf numFmtId="0" fontId="13" fillId="0" borderId="31" xfId="0" applyFont="1" applyBorder="1" applyAlignment="1">
      <alignment horizontal="center" vertical="center" wrapText="1"/>
    </xf>
    <xf numFmtId="166" fontId="13" fillId="0" borderId="31" xfId="119" applyNumberFormat="1" applyFont="1" applyFill="1" applyBorder="1" applyAlignment="1">
      <alignment horizontal="left" vertical="center" wrapText="1"/>
    </xf>
    <xf numFmtId="166" fontId="13" fillId="0" borderId="0" xfId="119" applyNumberFormat="1" applyFont="1" applyFill="1" applyBorder="1" applyAlignment="1">
      <alignment horizontal="center" vertical="center" wrapText="1"/>
    </xf>
    <xf numFmtId="166" fontId="13" fillId="41" borderId="31" xfId="119" applyFill="1" applyBorder="1" applyAlignment="1">
      <alignment horizontal="center" vertical="center" wrapText="1"/>
    </xf>
    <xf numFmtId="10" fontId="38" fillId="0" borderId="0" xfId="99" applyNumberFormat="1" applyFont="1" applyFill="1" applyBorder="1" applyAlignment="1">
      <alignment horizontal="right" vertical="center"/>
    </xf>
    <xf numFmtId="166" fontId="29" fillId="0" borderId="31"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0" xfId="119" applyFont="1" applyAlignment="1">
      <alignment horizontal="left" vertical="center" wrapText="1"/>
    </xf>
    <xf numFmtId="1" fontId="29" fillId="38" borderId="19" xfId="0" applyNumberFormat="1" applyFont="1" applyFill="1" applyBorder="1" applyAlignment="1">
      <alignment horizontal="left" vertical="center"/>
    </xf>
    <xf numFmtId="0" fontId="0" fillId="0" borderId="0" xfId="0"/>
    <xf numFmtId="0" fontId="0" fillId="0" borderId="0" xfId="0"/>
    <xf numFmtId="0" fontId="13" fillId="0" borderId="19" xfId="0" applyFont="1" applyBorder="1" applyAlignment="1">
      <alignment horizontal="left" vertical="center" wrapText="1"/>
    </xf>
    <xf numFmtId="0" fontId="82" fillId="0" borderId="19" xfId="0" applyFont="1" applyBorder="1" applyAlignment="1">
      <alignment horizontal="left" vertical="center"/>
    </xf>
    <xf numFmtId="0" fontId="87" fillId="0" borderId="19" xfId="0" applyFont="1" applyBorder="1" applyAlignment="1">
      <alignment horizontal="left" vertical="center"/>
    </xf>
    <xf numFmtId="0" fontId="83" fillId="0" borderId="19" xfId="146" applyFont="1" applyFill="1" applyBorder="1" applyAlignment="1">
      <alignment horizontal="left" vertical="center" wrapText="1"/>
    </xf>
    <xf numFmtId="0" fontId="13" fillId="0" borderId="19" xfId="0" applyFont="1" applyBorder="1" applyAlignment="1">
      <alignment vertical="center"/>
    </xf>
    <xf numFmtId="0" fontId="13" fillId="0" borderId="19" xfId="146" applyFont="1" applyBorder="1" applyAlignment="1">
      <alignment horizontal="left" vertical="center" wrapText="1"/>
    </xf>
    <xf numFmtId="0" fontId="66" fillId="0" borderId="19" xfId="0" applyFont="1" applyBorder="1" applyAlignment="1">
      <alignment horizontal="left" vertical="center"/>
    </xf>
    <xf numFmtId="0" fontId="98" fillId="0" borderId="19" xfId="0" applyFont="1" applyBorder="1" applyAlignment="1">
      <alignment horizontal="center" vertical="center"/>
    </xf>
    <xf numFmtId="0" fontId="98" fillId="0" borderId="19" xfId="0" applyFont="1" applyBorder="1" applyAlignment="1">
      <alignment vertical="center" wrapText="1"/>
    </xf>
    <xf numFmtId="1" fontId="29" fillId="39" borderId="64" xfId="146" applyNumberFormat="1" applyFont="1" applyFill="1" applyBorder="1" applyAlignment="1">
      <alignment vertical="center" wrapText="1"/>
    </xf>
    <xf numFmtId="1" fontId="29" fillId="39" borderId="64" xfId="146" applyNumberFormat="1" applyFont="1" applyFill="1" applyBorder="1" applyAlignment="1">
      <alignment horizontal="center" vertical="center" wrapText="1"/>
    </xf>
    <xf numFmtId="0" fontId="29" fillId="39" borderId="64" xfId="146" applyFont="1" applyFill="1" applyBorder="1" applyAlignment="1">
      <alignment horizontal="left" vertical="center" wrapText="1"/>
    </xf>
    <xf numFmtId="0" fontId="29" fillId="39" borderId="64" xfId="146" applyFont="1" applyFill="1" applyBorder="1" applyAlignment="1">
      <alignment horizontal="center" vertical="center" wrapText="1"/>
    </xf>
    <xf numFmtId="0" fontId="13" fillId="0" borderId="64" xfId="146" applyFont="1" applyBorder="1" applyAlignment="1">
      <alignment horizontal="center" vertical="center"/>
    </xf>
    <xf numFmtId="1" fontId="13" fillId="0" borderId="64" xfId="146" applyNumberFormat="1" applyFont="1" applyBorder="1" applyAlignment="1">
      <alignment horizontal="center" vertical="center"/>
    </xf>
    <xf numFmtId="0" fontId="13" fillId="0" borderId="19" xfId="149" applyFont="1" applyFill="1" applyBorder="1" applyAlignment="1">
      <alignment horizontal="center" vertical="center"/>
    </xf>
    <xf numFmtId="165" fontId="38" fillId="0" borderId="0" xfId="99" applyFont="1" applyFill="1" applyAlignment="1">
      <alignment horizontal="right" vertical="center"/>
    </xf>
    <xf numFmtId="165" fontId="10" fillId="0" borderId="19" xfId="99" applyFont="1" applyFill="1" applyBorder="1" applyAlignment="1">
      <alignment horizontal="right" vertical="center" wrapText="1"/>
    </xf>
    <xf numFmtId="165" fontId="38" fillId="0" borderId="0" xfId="99" applyFont="1" applyFill="1" applyBorder="1" applyAlignment="1">
      <alignment horizontal="right" vertical="center"/>
    </xf>
    <xf numFmtId="165" fontId="38" fillId="0" borderId="29" xfId="99" applyFont="1" applyFill="1" applyBorder="1" applyAlignment="1">
      <alignment horizontal="right" vertical="center"/>
    </xf>
    <xf numFmtId="165" fontId="67" fillId="38" borderId="19" xfId="99" applyFont="1" applyFill="1" applyBorder="1" applyAlignment="1">
      <alignment horizontal="right" vertical="center"/>
    </xf>
    <xf numFmtId="0" fontId="67" fillId="0" borderId="20" xfId="0" applyFont="1" applyFill="1" applyBorder="1" applyAlignment="1">
      <alignment horizontal="center" vertical="center" wrapText="1"/>
    </xf>
    <xf numFmtId="1" fontId="10" fillId="0" borderId="19" xfId="0" applyNumberFormat="1" applyFont="1" applyFill="1" applyBorder="1" applyAlignment="1">
      <alignment horizontal="center" vertical="center" wrapText="1"/>
    </xf>
    <xf numFmtId="1" fontId="7" fillId="0" borderId="19" xfId="0" applyNumberFormat="1" applyFont="1" applyFill="1" applyBorder="1" applyAlignment="1">
      <alignment horizontal="center" vertical="center" wrapText="1"/>
    </xf>
    <xf numFmtId="0" fontId="89" fillId="0" borderId="19" xfId="0" applyFont="1" applyFill="1" applyBorder="1" applyAlignment="1">
      <alignment horizontal="left" vertical="center" wrapText="1"/>
    </xf>
    <xf numFmtId="43" fontId="13" fillId="0" borderId="0" xfId="0" applyNumberFormat="1" applyFont="1" applyBorder="1" applyAlignment="1">
      <alignment vertical="center"/>
    </xf>
    <xf numFmtId="1" fontId="38" fillId="0" borderId="29" xfId="0" applyNumberFormat="1" applyFont="1" applyBorder="1" applyAlignment="1">
      <alignment vertical="center"/>
    </xf>
    <xf numFmtId="0" fontId="38" fillId="0" borderId="29" xfId="0" applyFont="1" applyFill="1" applyBorder="1" applyAlignment="1">
      <alignment vertical="center"/>
    </xf>
    <xf numFmtId="0" fontId="38" fillId="0" borderId="29" xfId="0" applyFont="1" applyFill="1" applyBorder="1" applyAlignment="1">
      <alignment horizontal="center" vertical="center"/>
    </xf>
    <xf numFmtId="44" fontId="67" fillId="38" borderId="56" xfId="99" applyNumberFormat="1" applyFont="1" applyFill="1" applyBorder="1" applyAlignment="1">
      <alignment horizontal="right" vertical="center"/>
    </xf>
    <xf numFmtId="44" fontId="67" fillId="38" borderId="57" xfId="99" applyNumberFormat="1" applyFont="1" applyFill="1" applyBorder="1" applyAlignment="1">
      <alignment horizontal="right" vertical="center"/>
    </xf>
    <xf numFmtId="0" fontId="89" fillId="0" borderId="0" xfId="0" applyFont="1" applyBorder="1" applyAlignment="1">
      <alignment horizontal="center" vertical="center" wrapText="1"/>
    </xf>
    <xf numFmtId="0" fontId="13" fillId="0" borderId="0" xfId="0" applyFont="1" applyAlignment="1">
      <alignment horizontal="center" vertical="center" wrapText="1"/>
    </xf>
    <xf numFmtId="0" fontId="13" fillId="0" borderId="49" xfId="0" applyFont="1" applyBorder="1" applyAlignment="1">
      <alignment horizontal="center" vertical="center" wrapText="1"/>
    </xf>
    <xf numFmtId="0" fontId="23" fillId="0" borderId="31" xfId="0" applyFont="1" applyBorder="1" applyAlignment="1">
      <alignment horizontal="center" vertical="center" wrapText="1"/>
    </xf>
    <xf numFmtId="4" fontId="84" fillId="0" borderId="31" xfId="0" applyNumberFormat="1" applyFont="1" applyFill="1" applyBorder="1" applyAlignment="1">
      <alignment horizontal="center" vertical="center" wrapText="1"/>
    </xf>
    <xf numFmtId="0" fontId="90" fillId="0" borderId="31" xfId="0" applyFont="1" applyFill="1" applyBorder="1" applyAlignment="1">
      <alignment horizontal="center" vertical="center" wrapText="1"/>
    </xf>
    <xf numFmtId="0" fontId="65" fillId="0" borderId="31" xfId="0" applyFont="1" applyBorder="1" applyAlignment="1">
      <alignment horizontal="center" vertical="center" wrapText="1"/>
    </xf>
    <xf numFmtId="0" fontId="13" fillId="0" borderId="31" xfId="0" applyFont="1" applyFill="1" applyBorder="1" applyAlignment="1">
      <alignment horizontal="center" vertical="center" wrapText="1"/>
    </xf>
    <xf numFmtId="0" fontId="13" fillId="0" borderId="32" xfId="0" applyFont="1" applyBorder="1" applyAlignment="1">
      <alignment horizontal="center" vertical="center" wrapText="1"/>
    </xf>
    <xf numFmtId="0" fontId="0" fillId="0" borderId="38" xfId="0" applyBorder="1" applyAlignment="1">
      <alignment horizontal="center" vertical="center"/>
    </xf>
    <xf numFmtId="4" fontId="0" fillId="0" borderId="0" xfId="0" applyNumberFormat="1" applyAlignment="1">
      <alignment horizontal="center" vertical="center"/>
    </xf>
    <xf numFmtId="1" fontId="0" fillId="0" borderId="0" xfId="0" applyNumberFormat="1" applyAlignment="1">
      <alignment horizontal="center" vertical="center"/>
    </xf>
    <xf numFmtId="0" fontId="13" fillId="0" borderId="22" xfId="0" applyFont="1" applyBorder="1" applyAlignment="1">
      <alignment horizontal="center" vertical="center"/>
    </xf>
    <xf numFmtId="1" fontId="13" fillId="0" borderId="22" xfId="0" applyNumberFormat="1" applyFont="1" applyBorder="1" applyAlignment="1">
      <alignment horizontal="center" vertical="center"/>
    </xf>
    <xf numFmtId="0" fontId="13" fillId="0" borderId="22" xfId="0" applyFont="1" applyBorder="1" applyAlignment="1">
      <alignment horizontal="left" vertical="center" wrapText="1"/>
    </xf>
    <xf numFmtId="0" fontId="29" fillId="0" borderId="38" xfId="0" applyFont="1" applyBorder="1" applyAlignment="1">
      <alignment horizontal="center" vertical="center"/>
    </xf>
    <xf numFmtId="1" fontId="29" fillId="0" borderId="34" xfId="0" applyNumberFormat="1" applyFont="1" applyBorder="1" applyAlignment="1">
      <alignment horizontal="center" vertical="center"/>
    </xf>
    <xf numFmtId="171" fontId="29" fillId="39" borderId="64" xfId="119" applyNumberFormat="1" applyFont="1" applyFill="1" applyBorder="1" applyAlignment="1">
      <alignment horizontal="center" vertical="center" wrapText="1"/>
    </xf>
    <xf numFmtId="171" fontId="13" fillId="0" borderId="64" xfId="119" applyNumberFormat="1" applyFont="1" applyBorder="1" applyAlignment="1">
      <alignment horizontal="center" vertical="center" wrapText="1"/>
    </xf>
    <xf numFmtId="171" fontId="13" fillId="0" borderId="19" xfId="119" applyNumberFormat="1" applyFont="1" applyBorder="1" applyAlignment="1">
      <alignment horizontal="center" vertical="center" wrapText="1"/>
    </xf>
    <xf numFmtId="171" fontId="13" fillId="0" borderId="0" xfId="119" applyNumberFormat="1" applyFont="1" applyAlignment="1">
      <alignment horizontal="center" vertical="center"/>
    </xf>
    <xf numFmtId="171" fontId="13" fillId="0" borderId="22" xfId="119" applyNumberFormat="1" applyFont="1" applyBorder="1" applyAlignment="1">
      <alignment horizontal="center" vertical="center"/>
    </xf>
    <xf numFmtId="171" fontId="13" fillId="0" borderId="19" xfId="119" applyNumberFormat="1" applyFont="1" applyBorder="1" applyAlignment="1">
      <alignment horizontal="center" vertical="center"/>
    </xf>
    <xf numFmtId="171" fontId="29" fillId="39" borderId="19" xfId="119" applyNumberFormat="1" applyFont="1" applyFill="1" applyBorder="1" applyAlignment="1">
      <alignment horizontal="center" vertical="center" wrapText="1"/>
    </xf>
    <xf numFmtId="171" fontId="13" fillId="0" borderId="19" xfId="119" applyNumberFormat="1" applyFont="1" applyFill="1" applyBorder="1" applyAlignment="1">
      <alignment horizontal="center" vertical="center" wrapText="1"/>
    </xf>
    <xf numFmtId="171" fontId="29" fillId="38" borderId="19" xfId="119" applyNumberFormat="1" applyFont="1" applyFill="1" applyBorder="1" applyAlignment="1">
      <alignment horizontal="center" vertical="center"/>
    </xf>
    <xf numFmtId="171" fontId="13" fillId="0" borderId="19" xfId="148" applyNumberFormat="1" applyFont="1" applyBorder="1" applyAlignment="1">
      <alignment horizontal="center" vertical="center"/>
    </xf>
    <xf numFmtId="171" fontId="13" fillId="0" borderId="19" xfId="0" applyNumberFormat="1" applyFont="1" applyBorder="1" applyAlignment="1">
      <alignment horizontal="center" vertical="center"/>
    </xf>
    <xf numFmtId="171" fontId="29" fillId="39" borderId="19" xfId="155" applyNumberFormat="1" applyFont="1" applyFill="1" applyBorder="1" applyAlignment="1">
      <alignment horizontal="center" vertical="center" wrapText="1"/>
    </xf>
    <xf numFmtId="171" fontId="13" fillId="0" borderId="19" xfId="154" applyNumberFormat="1" applyFont="1" applyBorder="1" applyAlignment="1">
      <alignment horizontal="center" vertical="center"/>
    </xf>
    <xf numFmtId="171" fontId="98" fillId="0" borderId="19" xfId="119" applyNumberFormat="1" applyFont="1" applyBorder="1" applyAlignment="1">
      <alignment horizontal="center" vertical="center"/>
    </xf>
    <xf numFmtId="165" fontId="13" fillId="0" borderId="0" xfId="99" applyFont="1" applyAlignment="1">
      <alignment horizontal="center" vertical="center"/>
    </xf>
    <xf numFmtId="165" fontId="13" fillId="0" borderId="22" xfId="99" applyFont="1" applyBorder="1" applyAlignment="1">
      <alignment horizontal="center" vertical="center"/>
    </xf>
    <xf numFmtId="165" fontId="13" fillId="0" borderId="19" xfId="99" applyFont="1" applyBorder="1" applyAlignment="1">
      <alignment horizontal="center" vertical="center"/>
    </xf>
    <xf numFmtId="165" fontId="83" fillId="0" borderId="19" xfId="99" applyFont="1" applyFill="1" applyBorder="1" applyAlignment="1">
      <alignment horizontal="center" vertical="center" wrapText="1"/>
    </xf>
    <xf numFmtId="165" fontId="29" fillId="39" borderId="19" xfId="99" applyFont="1" applyFill="1" applyBorder="1" applyAlignment="1">
      <alignment horizontal="center" vertical="center" wrapText="1"/>
    </xf>
    <xf numFmtId="165" fontId="29" fillId="38" borderId="19" xfId="99" applyFont="1" applyFill="1" applyBorder="1" applyAlignment="1">
      <alignment horizontal="center" vertical="center"/>
    </xf>
    <xf numFmtId="165" fontId="13" fillId="0" borderId="19" xfId="99" applyFont="1" applyFill="1" applyBorder="1" applyAlignment="1">
      <alignment horizontal="center" vertical="center" wrapText="1"/>
    </xf>
    <xf numFmtId="165" fontId="29" fillId="39" borderId="19" xfId="99" applyFont="1" applyFill="1" applyBorder="1" applyAlignment="1">
      <alignment horizontal="center" vertical="center"/>
    </xf>
    <xf numFmtId="165" fontId="35" fillId="0" borderId="38" xfId="99" applyFont="1" applyBorder="1" applyAlignment="1">
      <alignment horizontal="center"/>
    </xf>
    <xf numFmtId="165" fontId="29" fillId="39" borderId="64" xfId="99" applyFont="1" applyFill="1" applyBorder="1" applyAlignment="1">
      <alignment horizontal="center" vertical="center" wrapText="1"/>
    </xf>
    <xf numFmtId="165" fontId="29" fillId="39" borderId="64" xfId="99" applyFont="1" applyFill="1" applyBorder="1" applyAlignment="1">
      <alignment horizontal="center" vertical="center"/>
    </xf>
    <xf numFmtId="165" fontId="98" fillId="0" borderId="19" xfId="99" applyFont="1" applyBorder="1" applyAlignment="1">
      <alignment horizontal="center" vertical="center"/>
    </xf>
    <xf numFmtId="166" fontId="29" fillId="0" borderId="31" xfId="119" applyFont="1" applyBorder="1" applyAlignment="1">
      <alignment horizontal="left" vertical="center"/>
    </xf>
    <xf numFmtId="1" fontId="0" fillId="0" borderId="0" xfId="0" applyNumberFormat="1" applyAlignment="1">
      <alignment horizontal="center" vertical="center" wrapText="1"/>
    </xf>
    <xf numFmtId="0" fontId="13" fillId="0" borderId="0" xfId="0" applyFont="1" applyBorder="1" applyAlignment="1">
      <alignment horizontal="center" vertical="center" wrapText="1"/>
    </xf>
    <xf numFmtId="187" fontId="13" fillId="0" borderId="19" xfId="119" applyNumberFormat="1" applyFont="1" applyBorder="1" applyAlignment="1">
      <alignment horizontal="center" vertical="center" wrapText="1"/>
    </xf>
    <xf numFmtId="166" fontId="29" fillId="38" borderId="19" xfId="119" applyFont="1" applyFill="1" applyBorder="1" applyAlignment="1">
      <alignment horizontal="center" vertical="center"/>
    </xf>
    <xf numFmtId="166" fontId="13" fillId="0" borderId="19" xfId="119" applyFont="1" applyBorder="1" applyAlignment="1">
      <alignment horizontal="center" vertical="center"/>
    </xf>
    <xf numFmtId="0" fontId="13" fillId="0" borderId="19" xfId="119" applyNumberFormat="1" applyFont="1" applyBorder="1" applyAlignment="1">
      <alignment horizontal="center" vertical="center"/>
    </xf>
    <xf numFmtId="166" fontId="29" fillId="0" borderId="36" xfId="119" applyNumberFormat="1" applyFont="1" applyBorder="1" applyAlignment="1">
      <alignment horizontal="right" vertical="center"/>
    </xf>
    <xf numFmtId="166" fontId="37" fillId="0" borderId="26" xfId="119" applyNumberFormat="1" applyFont="1" applyFill="1" applyBorder="1" applyAlignment="1">
      <alignment horizontal="right" vertical="center"/>
    </xf>
    <xf numFmtId="166" fontId="29" fillId="0" borderId="0" xfId="119" applyNumberFormat="1" applyFont="1" applyFill="1" applyBorder="1" applyAlignment="1">
      <alignment horizontal="right" vertical="center"/>
    </xf>
    <xf numFmtId="166" fontId="0" fillId="0" borderId="0" xfId="119" applyNumberFormat="1" applyFont="1" applyBorder="1" applyAlignment="1">
      <alignment horizontal="right" vertical="center"/>
    </xf>
    <xf numFmtId="166" fontId="81" fillId="0" borderId="0" xfId="119" applyNumberFormat="1" applyFont="1" applyBorder="1" applyAlignment="1">
      <alignment horizontal="center" vertical="center"/>
    </xf>
    <xf numFmtId="166" fontId="81" fillId="0" borderId="0" xfId="119" applyNumberFormat="1" applyFont="1" applyAlignment="1">
      <alignment horizontal="right" vertical="center"/>
    </xf>
    <xf numFmtId="166" fontId="90" fillId="0" borderId="0" xfId="119" applyNumberFormat="1" applyFont="1" applyFill="1" applyAlignment="1">
      <alignment horizontal="right" vertical="center"/>
    </xf>
    <xf numFmtId="166" fontId="13" fillId="0" borderId="0" xfId="119" applyNumberFormat="1" applyAlignment="1">
      <alignment horizontal="right" vertical="center"/>
    </xf>
    <xf numFmtId="166" fontId="81" fillId="0" borderId="0" xfId="119" applyNumberFormat="1" applyFont="1" applyBorder="1" applyAlignment="1">
      <alignment horizontal="right" vertical="center"/>
    </xf>
    <xf numFmtId="166" fontId="81" fillId="0" borderId="0" xfId="119" applyNumberFormat="1" applyFont="1" applyBorder="1" applyAlignment="1">
      <alignment horizontal="right" vertical="center" wrapText="1"/>
    </xf>
    <xf numFmtId="166" fontId="0" fillId="0" borderId="29" xfId="119" applyNumberFormat="1" applyFont="1" applyBorder="1" applyAlignment="1">
      <alignment horizontal="right" vertical="center"/>
    </xf>
    <xf numFmtId="165" fontId="0" fillId="0" borderId="0" xfId="150" applyFont="1"/>
    <xf numFmtId="2" fontId="0" fillId="0" borderId="0" xfId="0" applyNumberFormat="1"/>
    <xf numFmtId="0" fontId="13" fillId="0" borderId="27" xfId="0" applyFont="1" applyBorder="1" applyAlignment="1">
      <alignment wrapText="1"/>
    </xf>
    <xf numFmtId="0" fontId="13" fillId="0" borderId="0" xfId="0" applyFont="1" applyAlignment="1">
      <alignment wrapText="1"/>
    </xf>
    <xf numFmtId="166" fontId="29" fillId="0" borderId="0" xfId="119" applyFont="1" applyAlignment="1">
      <alignment horizontal="left" vertical="center"/>
    </xf>
    <xf numFmtId="2" fontId="68" fillId="0" borderId="19" xfId="0" applyNumberFormat="1" applyFont="1" applyFill="1" applyBorder="1" applyAlignment="1">
      <alignment horizontal="center" vertical="center"/>
    </xf>
    <xf numFmtId="0" fontId="68" fillId="0" borderId="19" xfId="0" applyFont="1" applyFill="1" applyBorder="1" applyAlignment="1">
      <alignment horizontal="center" vertical="center"/>
    </xf>
    <xf numFmtId="1" fontId="68" fillId="0" borderId="19" xfId="0" applyNumberFormat="1" applyFont="1" applyFill="1" applyBorder="1" applyAlignment="1">
      <alignment horizontal="center" vertical="center"/>
    </xf>
    <xf numFmtId="1" fontId="29" fillId="39" borderId="68" xfId="0" applyNumberFormat="1" applyFont="1" applyFill="1" applyBorder="1" applyAlignment="1">
      <alignment vertical="center" wrapText="1"/>
    </xf>
    <xf numFmtId="1" fontId="29" fillId="39" borderId="25" xfId="0" applyNumberFormat="1" applyFont="1" applyFill="1" applyBorder="1" applyAlignment="1">
      <alignment horizontal="center" vertical="center" wrapText="1"/>
    </xf>
    <xf numFmtId="1" fontId="29" fillId="39" borderId="24" xfId="0" applyNumberFormat="1" applyFont="1" applyFill="1" applyBorder="1" applyAlignment="1">
      <alignment horizontal="center" vertical="center" wrapText="1"/>
    </xf>
    <xf numFmtId="187" fontId="29" fillId="39" borderId="19" xfId="119" applyNumberFormat="1" applyFont="1" applyFill="1" applyBorder="1" applyAlignment="1">
      <alignment horizontal="center" vertical="center" wrapText="1"/>
    </xf>
    <xf numFmtId="187" fontId="29" fillId="39" borderId="19" xfId="150" applyNumberFormat="1" applyFont="1" applyFill="1" applyBorder="1" applyAlignment="1">
      <alignment horizontal="center" vertical="center" wrapText="1"/>
    </xf>
    <xf numFmtId="187" fontId="29" fillId="39" borderId="21" xfId="150" applyNumberFormat="1" applyFont="1" applyFill="1" applyBorder="1" applyAlignment="1">
      <alignment horizontal="center" vertical="center"/>
    </xf>
    <xf numFmtId="0" fontId="13" fillId="0" borderId="20" xfId="0" applyFont="1" applyBorder="1" applyAlignment="1">
      <alignment horizontal="center" vertical="center"/>
    </xf>
    <xf numFmtId="0" fontId="13" fillId="0" borderId="24" xfId="0" applyFont="1" applyBorder="1" applyAlignment="1">
      <alignment horizontal="center" vertical="center"/>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0" fontId="13" fillId="0" borderId="25" xfId="0" applyFont="1" applyBorder="1" applyAlignment="1">
      <alignment horizontal="center" vertical="center"/>
    </xf>
    <xf numFmtId="187" fontId="13" fillId="0" borderId="52" xfId="150" applyNumberFormat="1" applyFont="1" applyBorder="1" applyAlignment="1">
      <alignment horizontal="center" vertical="center"/>
    </xf>
    <xf numFmtId="0" fontId="13" fillId="41" borderId="19" xfId="0" applyFont="1" applyFill="1" applyBorder="1" applyAlignment="1">
      <alignment horizontal="center" vertical="center"/>
    </xf>
    <xf numFmtId="173" fontId="13" fillId="41" borderId="19" xfId="99" applyNumberFormat="1" applyFont="1" applyFill="1" applyBorder="1" applyAlignment="1">
      <alignment horizontal="center" vertical="center"/>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0" fontId="13" fillId="37" borderId="31" xfId="0" applyFont="1" applyFill="1" applyBorder="1" applyAlignment="1">
      <alignment horizontal="center" vertical="center" wrapText="1"/>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31"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31" xfId="119" applyFont="1" applyFill="1" applyBorder="1" applyAlignment="1">
      <alignment horizontal="left" vertical="center" wrapText="1"/>
    </xf>
    <xf numFmtId="166" fontId="29" fillId="0" borderId="0" xfId="119" applyFont="1" applyFill="1" applyBorder="1" applyAlignment="1">
      <alignment horizontal="left" vertical="center" wrapText="1"/>
    </xf>
    <xf numFmtId="166" fontId="29" fillId="0" borderId="28" xfId="119" applyFont="1" applyFill="1" applyBorder="1" applyAlignment="1">
      <alignment horizontal="left" vertical="center" wrapText="1"/>
    </xf>
    <xf numFmtId="166" fontId="29" fillId="0" borderId="0" xfId="119" applyFont="1" applyAlignment="1">
      <alignment horizontal="left" vertical="center" wrapText="1"/>
    </xf>
    <xf numFmtId="173" fontId="0" fillId="0" borderId="0" xfId="0" applyNumberFormat="1"/>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 fontId="0" fillId="0" borderId="0" xfId="0" applyNumberFormat="1" applyFill="1" applyAlignment="1">
      <alignment horizontal="center" vertical="center"/>
    </xf>
    <xf numFmtId="166" fontId="81" fillId="0" borderId="0" xfId="119" applyNumberFormat="1" applyFont="1" applyFill="1" applyBorder="1" applyAlignment="1">
      <alignment horizontal="center" vertical="center"/>
    </xf>
    <xf numFmtId="166" fontId="29" fillId="0" borderId="0" xfId="119" applyFont="1" applyFill="1" applyAlignment="1">
      <alignment horizontal="left" vertical="center"/>
    </xf>
    <xf numFmtId="2" fontId="13" fillId="0" borderId="0" xfId="0" applyNumberFormat="1" applyFont="1" applyFill="1" applyBorder="1" applyAlignment="1">
      <alignment vertical="center"/>
    </xf>
    <xf numFmtId="0" fontId="0" fillId="0" borderId="28" xfId="0" applyFill="1" applyBorder="1" applyAlignment="1">
      <alignment vertical="center"/>
    </xf>
    <xf numFmtId="0" fontId="29" fillId="0" borderId="31" xfId="0" applyFont="1" applyBorder="1" applyAlignment="1">
      <alignment horizontal="center" vertical="center" wrapText="1"/>
    </xf>
    <xf numFmtId="0" fontId="30" fillId="49" borderId="31" xfId="0" applyFont="1" applyFill="1" applyBorder="1" applyAlignment="1">
      <alignment horizontal="center" vertical="center" wrapText="1"/>
    </xf>
    <xf numFmtId="166" fontId="13" fillId="0" borderId="31" xfId="119" applyNumberFormat="1" applyFont="1" applyBorder="1" applyAlignment="1">
      <alignment horizontal="center" vertical="center" wrapText="1"/>
    </xf>
    <xf numFmtId="166" fontId="13" fillId="41" borderId="0" xfId="119" applyNumberFormat="1" applyFont="1" applyFill="1" applyBorder="1" applyAlignment="1">
      <alignment horizontal="left" vertical="center" wrapText="1"/>
    </xf>
    <xf numFmtId="166" fontId="13" fillId="0" borderId="0" xfId="119" applyNumberFormat="1" applyFont="1" applyBorder="1" applyAlignment="1">
      <alignment horizontal="center" vertical="center" wrapText="1"/>
    </xf>
    <xf numFmtId="166" fontId="13" fillId="41" borderId="0" xfId="119" applyNumberFormat="1" applyFont="1" applyFill="1" applyBorder="1" applyAlignment="1">
      <alignment horizontal="center" vertical="center" wrapText="1"/>
    </xf>
    <xf numFmtId="0" fontId="116" fillId="49" borderId="31" xfId="0" applyFont="1" applyFill="1" applyBorder="1" applyAlignment="1">
      <alignment horizontal="center" vertical="center" wrapText="1"/>
    </xf>
    <xf numFmtId="0" fontId="0" fillId="41" borderId="19" xfId="0" applyFill="1" applyBorder="1" applyAlignment="1">
      <alignment horizontal="center" vertical="center"/>
    </xf>
    <xf numFmtId="0" fontId="0" fillId="41" borderId="19" xfId="0" applyFill="1" applyBorder="1" applyAlignment="1">
      <alignment horizontal="left" vertical="center" wrapText="1"/>
    </xf>
    <xf numFmtId="0" fontId="0" fillId="0" borderId="0" xfId="0" applyAlignment="1">
      <alignment vertical="center" wrapText="1"/>
    </xf>
    <xf numFmtId="0" fontId="115" fillId="50" borderId="19" xfId="0" applyFont="1" applyFill="1" applyBorder="1" applyAlignment="1">
      <alignment horizontal="left" vertical="center" wrapText="1"/>
    </xf>
    <xf numFmtId="0" fontId="13" fillId="41" borderId="19" xfId="0" applyFont="1" applyFill="1" applyBorder="1" applyAlignment="1">
      <alignment vertical="center" wrapText="1"/>
    </xf>
    <xf numFmtId="0" fontId="115" fillId="50" borderId="19" xfId="0" applyFont="1" applyFill="1" applyBorder="1" applyAlignment="1">
      <alignment horizontal="center" vertical="center"/>
    </xf>
    <xf numFmtId="173" fontId="0" fillId="0" borderId="0" xfId="99" applyNumberFormat="1" applyFont="1" applyAlignment="1">
      <alignment horizontal="left" vertical="center"/>
    </xf>
    <xf numFmtId="165" fontId="0" fillId="0" borderId="28" xfId="99" applyFont="1" applyBorder="1" applyAlignment="1">
      <alignment vertical="center"/>
    </xf>
    <xf numFmtId="0" fontId="29" fillId="39" borderId="19" xfId="0" applyFont="1" applyFill="1" applyBorder="1" applyAlignment="1">
      <alignment vertical="center" wrapText="1"/>
    </xf>
    <xf numFmtId="165" fontId="29" fillId="39" borderId="19" xfId="150" applyFont="1" applyFill="1" applyBorder="1" applyAlignment="1">
      <alignment horizontal="center" vertical="center" wrapText="1"/>
    </xf>
    <xf numFmtId="165" fontId="29" fillId="39" borderId="19" xfId="150" applyFont="1" applyFill="1" applyBorder="1" applyAlignment="1">
      <alignment horizontal="center" vertical="center"/>
    </xf>
    <xf numFmtId="166" fontId="13" fillId="0" borderId="0" xfId="119" applyNumberFormat="1" applyFont="1" applyBorder="1" applyAlignment="1">
      <alignment horizontal="center" vertical="center" wrapText="1"/>
    </xf>
    <xf numFmtId="166" fontId="13" fillId="0" borderId="0" xfId="119" applyNumberFormat="1" applyFont="1" applyBorder="1" applyAlignment="1">
      <alignment horizontal="center" vertical="center" wrapText="1"/>
    </xf>
    <xf numFmtId="166" fontId="13" fillId="41" borderId="0" xfId="119" applyNumberFormat="1" applyFont="1" applyFill="1" applyBorder="1" applyAlignment="1">
      <alignment horizontal="center" vertical="center" wrapText="1"/>
    </xf>
    <xf numFmtId="0" fontId="82" fillId="49" borderId="31" xfId="0" applyFont="1" applyFill="1" applyBorder="1" applyAlignment="1">
      <alignment horizontal="center" vertical="center" wrapText="1"/>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31" xfId="119" applyFont="1" applyFill="1" applyBorder="1" applyAlignment="1">
      <alignment horizontal="left" vertical="center" wrapText="1"/>
    </xf>
    <xf numFmtId="166" fontId="29" fillId="0" borderId="0" xfId="119" applyFont="1" applyFill="1" applyBorder="1" applyAlignment="1">
      <alignment horizontal="left" vertical="center" wrapText="1"/>
    </xf>
    <xf numFmtId="166" fontId="29" fillId="0" borderId="28" xfId="119" applyFont="1" applyFill="1" applyBorder="1" applyAlignment="1">
      <alignment horizontal="left" vertical="center" wrapText="1"/>
    </xf>
    <xf numFmtId="166" fontId="13" fillId="0" borderId="0" xfId="119" applyNumberFormat="1" applyFont="1" applyBorder="1" applyAlignment="1">
      <alignment horizontal="center" vertical="center" wrapText="1"/>
    </xf>
    <xf numFmtId="166" fontId="13" fillId="41" borderId="0" xfId="119" applyNumberFormat="1" applyFont="1" applyFill="1" applyBorder="1" applyAlignment="1">
      <alignment horizontal="center" vertical="center" wrapText="1"/>
    </xf>
    <xf numFmtId="166" fontId="29" fillId="0" borderId="0" xfId="119" applyFont="1" applyAlignment="1">
      <alignment horizontal="left" vertical="center" wrapText="1"/>
    </xf>
    <xf numFmtId="173" fontId="115" fillId="50" borderId="19" xfId="0" applyNumberFormat="1" applyFont="1" applyFill="1" applyBorder="1" applyAlignment="1">
      <alignment horizontal="center" vertical="center"/>
    </xf>
    <xf numFmtId="173" fontId="0" fillId="41" borderId="19" xfId="0" applyNumberFormat="1" applyFill="1" applyBorder="1" applyAlignment="1">
      <alignment horizontal="center" vertical="center"/>
    </xf>
    <xf numFmtId="0" fontId="82" fillId="37" borderId="31" xfId="0" applyFont="1" applyFill="1" applyBorder="1" applyAlignment="1">
      <alignment horizontal="center" vertical="center" wrapText="1"/>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66" fontId="13" fillId="0" borderId="0" xfId="119" applyNumberFormat="1" applyFont="1" applyBorder="1" applyAlignment="1">
      <alignment horizontal="center" vertical="center" wrapText="1"/>
    </xf>
    <xf numFmtId="166" fontId="29" fillId="0" borderId="31" xfId="119" applyFont="1" applyBorder="1" applyAlignment="1">
      <alignment horizontal="center" vertical="center" wrapText="1"/>
    </xf>
    <xf numFmtId="166" fontId="29" fillId="0" borderId="0" xfId="119" applyFont="1" applyAlignment="1">
      <alignment horizontal="center" vertical="center" wrapText="1"/>
    </xf>
    <xf numFmtId="166" fontId="29" fillId="0" borderId="0" xfId="119" applyFont="1" applyBorder="1" applyAlignment="1">
      <alignment horizontal="center" vertical="center" wrapText="1"/>
    </xf>
    <xf numFmtId="166" fontId="13" fillId="41" borderId="0" xfId="119" applyFill="1" applyBorder="1" applyAlignment="1">
      <alignment horizontal="left" vertical="center"/>
    </xf>
    <xf numFmtId="166" fontId="82" fillId="0" borderId="31" xfId="119" applyFont="1" applyFill="1" applyBorder="1" applyAlignment="1">
      <alignment horizontal="center" vertical="center"/>
    </xf>
    <xf numFmtId="166" fontId="82" fillId="0" borderId="0" xfId="119" applyFont="1" applyFill="1" applyBorder="1" applyAlignment="1">
      <alignment horizontal="center" vertical="center"/>
    </xf>
    <xf numFmtId="166" fontId="82" fillId="0" borderId="28" xfId="119" applyFont="1" applyFill="1" applyBorder="1" applyAlignment="1">
      <alignment horizontal="center" vertical="center"/>
    </xf>
    <xf numFmtId="0" fontId="82" fillId="49" borderId="31" xfId="0" applyFont="1" applyFill="1" applyBorder="1" applyAlignment="1">
      <alignment horizontal="center" vertical="center" wrapText="1"/>
    </xf>
    <xf numFmtId="166" fontId="81" fillId="0" borderId="0" xfId="119" applyFont="1" applyBorder="1" applyAlignment="1">
      <alignment horizontal="right" vertical="center"/>
    </xf>
    <xf numFmtId="1" fontId="29" fillId="39" borderId="53" xfId="158" applyNumberFormat="1" applyFont="1" applyFill="1" applyBorder="1" applyAlignment="1">
      <alignment vertical="center" wrapText="1"/>
    </xf>
    <xf numFmtId="166" fontId="29" fillId="39" borderId="19" xfId="119" applyFont="1" applyFill="1" applyBorder="1" applyAlignment="1">
      <alignment horizontal="center" vertical="center" wrapText="1"/>
    </xf>
    <xf numFmtId="165" fontId="29" fillId="39" borderId="21" xfId="150" applyFont="1" applyFill="1" applyBorder="1" applyAlignment="1">
      <alignment horizontal="center" vertical="center"/>
    </xf>
    <xf numFmtId="0" fontId="13" fillId="0" borderId="19" xfId="0" applyFont="1" applyBorder="1" applyAlignment="1">
      <alignment horizontal="center" vertical="center" wrapText="1"/>
    </xf>
    <xf numFmtId="166" fontId="13" fillId="0" borderId="19" xfId="119" applyFont="1" applyBorder="1" applyAlignment="1">
      <alignment horizontal="center" vertical="center" wrapText="1"/>
    </xf>
    <xf numFmtId="165" fontId="13" fillId="0" borderId="19" xfId="150" applyFont="1" applyFill="1" applyBorder="1" applyAlignment="1">
      <alignment horizontal="center" vertical="center" wrapText="1"/>
    </xf>
    <xf numFmtId="165" fontId="13" fillId="0" borderId="21" xfId="150" applyFont="1" applyBorder="1" applyAlignment="1">
      <alignment horizontal="center" vertical="center"/>
    </xf>
    <xf numFmtId="165" fontId="13" fillId="0" borderId="0" xfId="150" applyFont="1" applyFill="1" applyBorder="1" applyAlignment="1">
      <alignment horizontal="center" vertical="center" wrapText="1"/>
    </xf>
    <xf numFmtId="165" fontId="13" fillId="0" borderId="0" xfId="150" applyFont="1" applyBorder="1" applyAlignment="1">
      <alignment horizontal="center" vertical="center"/>
    </xf>
    <xf numFmtId="0" fontId="13" fillId="0" borderId="33" xfId="0" applyFont="1" applyBorder="1" applyAlignment="1">
      <alignment horizontal="center" vertical="center"/>
    </xf>
    <xf numFmtId="0" fontId="66" fillId="0" borderId="0" xfId="0" applyFont="1" applyAlignment="1">
      <alignment horizontal="left" vertical="center"/>
    </xf>
    <xf numFmtId="165" fontId="13" fillId="0" borderId="0" xfId="150" applyFont="1" applyFill="1" applyBorder="1" applyAlignment="1">
      <alignment horizontal="center" vertical="center"/>
    </xf>
    <xf numFmtId="172" fontId="13" fillId="0" borderId="19" xfId="150" applyNumberFormat="1" applyFont="1" applyBorder="1" applyAlignment="1">
      <alignment horizontal="center" vertical="center"/>
    </xf>
    <xf numFmtId="0" fontId="13" fillId="0" borderId="31" xfId="0" applyFont="1" applyBorder="1" applyAlignment="1">
      <alignment horizontal="center" vertical="center"/>
    </xf>
    <xf numFmtId="165" fontId="13" fillId="0" borderId="28" xfId="150" applyFont="1" applyFill="1" applyBorder="1" applyAlignment="1">
      <alignment horizontal="center" vertical="center"/>
    </xf>
    <xf numFmtId="0" fontId="13" fillId="0" borderId="0" xfId="106" applyFont="1" applyAlignment="1">
      <alignment horizontal="center" vertical="center"/>
    </xf>
    <xf numFmtId="1" fontId="13" fillId="0" borderId="0" xfId="351" applyNumberFormat="1" applyFont="1" applyFill="1" applyBorder="1" applyAlignment="1">
      <alignment horizontal="center" vertical="center"/>
    </xf>
    <xf numFmtId="165" fontId="13" fillId="0" borderId="28" xfId="150" applyFont="1" applyBorder="1" applyAlignment="1">
      <alignment horizontal="center" vertical="center"/>
    </xf>
    <xf numFmtId="0" fontId="13" fillId="0" borderId="0" xfId="0" applyFont="1" applyAlignment="1">
      <alignment horizontal="center"/>
    </xf>
    <xf numFmtId="0" fontId="13" fillId="0" borderId="0" xfId="0" applyFont="1" applyAlignment="1">
      <alignment horizontal="left" vertical="justify" wrapText="1"/>
    </xf>
    <xf numFmtId="43" fontId="13" fillId="0" borderId="0" xfId="119" applyNumberFormat="1" applyFont="1" applyFill="1" applyBorder="1" applyAlignment="1">
      <alignment horizontal="center"/>
    </xf>
    <xf numFmtId="165" fontId="13" fillId="0" borderId="0" xfId="150" applyFont="1" applyFill="1" applyBorder="1"/>
    <xf numFmtId="0" fontId="0" fillId="51" borderId="0" xfId="0" applyFill="1" applyAlignment="1">
      <alignment vertical="center"/>
    </xf>
    <xf numFmtId="1" fontId="3" fillId="0" borderId="19"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44" fontId="67" fillId="38" borderId="54" xfId="99" applyNumberFormat="1" applyFont="1" applyFill="1" applyBorder="1" applyAlignment="1">
      <alignment horizontal="right" vertical="center"/>
    </xf>
    <xf numFmtId="44" fontId="67" fillId="38" borderId="69" xfId="99" applyNumberFormat="1" applyFont="1" applyFill="1" applyBorder="1" applyAlignment="1">
      <alignment horizontal="right" vertical="center"/>
    </xf>
    <xf numFmtId="0" fontId="30" fillId="0" borderId="38" xfId="0" applyFont="1" applyBorder="1" applyAlignment="1">
      <alignment horizontal="center"/>
    </xf>
    <xf numFmtId="0" fontId="30" fillId="0" borderId="35" xfId="0" applyFont="1" applyBorder="1" applyAlignment="1">
      <alignment horizontal="center"/>
    </xf>
    <xf numFmtId="10" fontId="34" fillId="33" borderId="56" xfId="0" applyNumberFormat="1" applyFont="1" applyFill="1" applyBorder="1" applyAlignment="1">
      <alignment horizontal="center"/>
    </xf>
    <xf numFmtId="166" fontId="34" fillId="0" borderId="53" xfId="119" applyFont="1" applyBorder="1" applyAlignment="1">
      <alignment horizontal="center"/>
    </xf>
    <xf numFmtId="10" fontId="34" fillId="33" borderId="20" xfId="0" applyNumberFormat="1" applyFont="1" applyFill="1" applyBorder="1" applyAlignment="1">
      <alignment horizontal="center"/>
    </xf>
    <xf numFmtId="166" fontId="34" fillId="0" borderId="20" xfId="119" applyFont="1" applyBorder="1" applyAlignment="1">
      <alignment horizontal="center"/>
    </xf>
    <xf numFmtId="10" fontId="34" fillId="33" borderId="55" xfId="0" applyNumberFormat="1" applyFont="1" applyFill="1" applyBorder="1" applyAlignment="1">
      <alignment horizontal="center"/>
    </xf>
    <xf numFmtId="165" fontId="35" fillId="0" borderId="49" xfId="99" applyFont="1" applyBorder="1" applyAlignment="1">
      <alignment horizontal="center"/>
    </xf>
    <xf numFmtId="166" fontId="34" fillId="0" borderId="68" xfId="119" applyFont="1" applyBorder="1" applyAlignment="1">
      <alignment horizontal="center"/>
    </xf>
    <xf numFmtId="10" fontId="34" fillId="33" borderId="68" xfId="0" applyNumberFormat="1" applyFont="1" applyFill="1" applyBorder="1" applyAlignment="1">
      <alignment horizontal="center"/>
    </xf>
    <xf numFmtId="10" fontId="35" fillId="0" borderId="38" xfId="114" applyNumberFormat="1" applyFont="1" applyBorder="1" applyAlignment="1">
      <alignment horizontal="center"/>
    </xf>
    <xf numFmtId="0" fontId="30" fillId="0" borderId="47" xfId="0" applyFont="1" applyBorder="1" applyAlignment="1">
      <alignment horizontal="center" vertical="center"/>
    </xf>
    <xf numFmtId="0" fontId="29" fillId="0" borderId="47" xfId="0" applyFont="1" applyBorder="1" applyAlignment="1">
      <alignment horizontal="center" vertical="center"/>
    </xf>
    <xf numFmtId="0" fontId="38" fillId="0" borderId="49" xfId="0" applyFont="1" applyFill="1" applyBorder="1" applyAlignment="1">
      <alignment horizontal="center"/>
    </xf>
    <xf numFmtId="0" fontId="69" fillId="0" borderId="26" xfId="0" applyFont="1" applyBorder="1" applyAlignment="1">
      <alignment vertical="center"/>
    </xf>
    <xf numFmtId="0" fontId="38" fillId="0" borderId="26" xfId="0" applyFont="1" applyBorder="1" applyAlignment="1">
      <alignment horizontal="center" vertical="center"/>
    </xf>
    <xf numFmtId="0" fontId="69" fillId="0" borderId="26" xfId="0" applyFont="1" applyBorder="1" applyAlignment="1">
      <alignment wrapText="1"/>
    </xf>
    <xf numFmtId="0" fontId="69" fillId="0" borderId="26" xfId="0" applyFont="1" applyBorder="1" applyAlignment="1">
      <alignment horizontal="center" vertical="center" wrapText="1"/>
    </xf>
    <xf numFmtId="2" fontId="38" fillId="0" borderId="26" xfId="119" applyNumberFormat="1" applyFont="1" applyFill="1" applyBorder="1" applyAlignment="1">
      <alignment horizontal="center" vertical="center"/>
    </xf>
    <xf numFmtId="165" fontId="38" fillId="0" borderId="26" xfId="99" applyFont="1" applyFill="1" applyBorder="1" applyAlignment="1">
      <alignment horizontal="right" vertical="center"/>
    </xf>
    <xf numFmtId="10" fontId="38" fillId="0" borderId="26" xfId="99" applyNumberFormat="1" applyFont="1" applyFill="1" applyBorder="1" applyAlignment="1">
      <alignment horizontal="right" vertical="center"/>
    </xf>
    <xf numFmtId="44" fontId="38" fillId="0" borderId="48" xfId="99" applyNumberFormat="1" applyFont="1" applyFill="1" applyBorder="1" applyAlignment="1">
      <alignment horizontal="right" vertical="center"/>
    </xf>
    <xf numFmtId="0" fontId="30" fillId="0" borderId="0" xfId="0" applyFont="1" applyBorder="1" applyAlignment="1">
      <alignment horizontal="center" vertical="center"/>
    </xf>
    <xf numFmtId="0" fontId="30" fillId="0" borderId="29" xfId="0" applyFont="1" applyBorder="1" applyAlignment="1">
      <alignment horizontal="center" vertical="center"/>
    </xf>
    <xf numFmtId="0" fontId="0" fillId="0" borderId="49" xfId="0" applyBorder="1"/>
    <xf numFmtId="0" fontId="0" fillId="0" borderId="26" xfId="0" applyBorder="1"/>
    <xf numFmtId="165" fontId="0" fillId="0" borderId="26" xfId="99" applyFont="1" applyBorder="1"/>
    <xf numFmtId="0" fontId="29" fillId="0" borderId="29" xfId="0" applyFont="1" applyBorder="1" applyAlignment="1">
      <alignment horizontal="center" vertical="center"/>
    </xf>
    <xf numFmtId="44" fontId="38" fillId="0" borderId="72" xfId="0" applyNumberFormat="1" applyFont="1" applyBorder="1" applyAlignment="1">
      <alignment horizontal="right" vertical="center"/>
    </xf>
    <xf numFmtId="44" fontId="67" fillId="33" borderId="56" xfId="99" applyNumberFormat="1" applyFont="1" applyFill="1" applyBorder="1" applyAlignment="1">
      <alignment horizontal="right" vertical="center" wrapText="1"/>
    </xf>
    <xf numFmtId="44" fontId="67" fillId="33" borderId="56" xfId="99" applyNumberFormat="1" applyFont="1" applyFill="1" applyBorder="1" applyAlignment="1">
      <alignment horizontal="right" vertical="center"/>
    </xf>
    <xf numFmtId="44" fontId="67" fillId="33" borderId="57" xfId="99" applyNumberFormat="1" applyFont="1" applyFill="1" applyBorder="1" applyAlignment="1">
      <alignment horizontal="right" vertical="center"/>
    </xf>
    <xf numFmtId="0" fontId="67" fillId="38" borderId="33" xfId="0" applyNumberFormat="1" applyFont="1" applyFill="1" applyBorder="1" applyAlignment="1">
      <alignment horizontal="center" vertical="center"/>
    </xf>
    <xf numFmtId="1" fontId="67" fillId="38" borderId="22" xfId="0" applyNumberFormat="1" applyFont="1" applyFill="1" applyBorder="1" applyAlignment="1">
      <alignment horizontal="center" vertical="center" wrapText="1"/>
    </xf>
    <xf numFmtId="168" fontId="67" fillId="38" borderId="22" xfId="0" applyNumberFormat="1" applyFont="1" applyFill="1" applyBorder="1" applyAlignment="1">
      <alignment horizontal="center" vertical="center" wrapText="1"/>
    </xf>
    <xf numFmtId="167" fontId="67" fillId="38" borderId="22" xfId="0" applyNumberFormat="1" applyFont="1" applyFill="1" applyBorder="1" applyAlignment="1">
      <alignment horizontal="left" vertical="center" wrapText="1"/>
    </xf>
    <xf numFmtId="167" fontId="67" fillId="38" borderId="22" xfId="0" applyNumberFormat="1" applyFont="1" applyFill="1" applyBorder="1" applyAlignment="1">
      <alignment horizontal="center" vertical="center"/>
    </xf>
    <xf numFmtId="2" fontId="67" fillId="38" borderId="22" xfId="119" applyNumberFormat="1" applyFont="1" applyFill="1" applyBorder="1" applyAlignment="1">
      <alignment horizontal="center" vertical="center"/>
    </xf>
    <xf numFmtId="165" fontId="67" fillId="38" borderId="22" xfId="99" applyFont="1" applyFill="1" applyBorder="1" applyAlignment="1">
      <alignment horizontal="right" vertical="center"/>
    </xf>
    <xf numFmtId="44" fontId="67" fillId="38" borderId="22" xfId="99" applyNumberFormat="1" applyFont="1" applyFill="1" applyBorder="1" applyAlignment="1">
      <alignment horizontal="right" vertical="center"/>
    </xf>
    <xf numFmtId="44" fontId="67" fillId="38" borderId="50" xfId="99" applyNumberFormat="1" applyFont="1" applyFill="1" applyBorder="1" applyAlignment="1">
      <alignment horizontal="right" vertical="center"/>
    </xf>
    <xf numFmtId="165" fontId="67" fillId="33" borderId="38" xfId="99" applyFont="1" applyFill="1" applyBorder="1" applyAlignment="1">
      <alignment horizontal="center" vertical="center"/>
    </xf>
    <xf numFmtId="1" fontId="67" fillId="33" borderId="38" xfId="99" applyNumberFormat="1" applyFont="1" applyFill="1" applyBorder="1" applyAlignment="1">
      <alignment horizontal="center" vertical="center" wrapText="1"/>
    </xf>
    <xf numFmtId="165" fontId="67" fillId="33" borderId="38" xfId="99" applyFont="1" applyFill="1" applyBorder="1" applyAlignment="1">
      <alignment horizontal="center" vertical="center" wrapText="1"/>
    </xf>
    <xf numFmtId="0" fontId="64" fillId="0" borderId="0" xfId="106"/>
    <xf numFmtId="0" fontId="1" fillId="0" borderId="20" xfId="0" applyFont="1" applyFill="1" applyBorder="1" applyAlignment="1">
      <alignment horizontal="center" vertical="center" wrapText="1"/>
    </xf>
    <xf numFmtId="166" fontId="34" fillId="0" borderId="44" xfId="119" applyFont="1" applyBorder="1" applyAlignment="1">
      <alignment horizontal="center"/>
    </xf>
    <xf numFmtId="44" fontId="0" fillId="0" borderId="0" xfId="0" applyNumberFormat="1"/>
    <xf numFmtId="10" fontId="0" fillId="0" borderId="0" xfId="114" applyNumberFormat="1" applyFont="1"/>
    <xf numFmtId="166" fontId="34" fillId="0" borderId="73" xfId="119" applyFont="1" applyBorder="1" applyAlignment="1">
      <alignment horizontal="center"/>
    </xf>
    <xf numFmtId="10" fontId="34" fillId="33" borderId="73" xfId="0" applyNumberFormat="1" applyFont="1" applyFill="1" applyBorder="1" applyAlignment="1">
      <alignment horizontal="center"/>
    </xf>
    <xf numFmtId="166" fontId="13" fillId="0" borderId="0" xfId="119" applyFont="1" applyBorder="1" applyAlignment="1">
      <alignment horizontal="right" vertical="center"/>
    </xf>
    <xf numFmtId="0" fontId="109" fillId="0" borderId="0" xfId="284"/>
    <xf numFmtId="0" fontId="117" fillId="52" borderId="74" xfId="284" applyFont="1" applyFill="1" applyBorder="1" applyAlignment="1">
      <alignment horizontal="left" vertical="top" wrapText="1"/>
    </xf>
    <xf numFmtId="4" fontId="118" fillId="53" borderId="0" xfId="284" applyNumberFormat="1" applyFont="1" applyFill="1" applyAlignment="1">
      <alignment horizontal="right" vertical="top" wrapText="1"/>
    </xf>
    <xf numFmtId="0" fontId="118" fillId="53" borderId="0" xfId="284" applyFont="1" applyFill="1" applyAlignment="1">
      <alignment horizontal="right" vertical="top" wrapText="1"/>
    </xf>
    <xf numFmtId="4" fontId="118" fillId="54" borderId="75" xfId="284" applyNumberFormat="1" applyFont="1" applyFill="1" applyBorder="1" applyAlignment="1">
      <alignment horizontal="right" vertical="top" wrapText="1"/>
    </xf>
    <xf numFmtId="188" fontId="118" fillId="54" borderId="75" xfId="284" applyNumberFormat="1" applyFont="1" applyFill="1" applyBorder="1" applyAlignment="1">
      <alignment horizontal="right" vertical="top" wrapText="1"/>
    </xf>
    <xf numFmtId="0" fontId="118" fillId="54" borderId="75" xfId="284" applyFont="1" applyFill="1" applyBorder="1" applyAlignment="1">
      <alignment horizontal="center" vertical="top" wrapText="1"/>
    </xf>
    <xf numFmtId="0" fontId="118" fillId="54" borderId="75" xfId="284" applyFont="1" applyFill="1" applyBorder="1" applyAlignment="1">
      <alignment horizontal="left" vertical="top" wrapText="1"/>
    </xf>
    <xf numFmtId="0" fontId="118" fillId="54" borderId="75" xfId="284" applyFont="1" applyFill="1" applyBorder="1" applyAlignment="1">
      <alignment horizontal="right" vertical="top" wrapText="1"/>
    </xf>
    <xf numFmtId="4" fontId="118" fillId="55" borderId="75" xfId="284" applyNumberFormat="1" applyFont="1" applyFill="1" applyBorder="1" applyAlignment="1">
      <alignment horizontal="right" vertical="top" wrapText="1"/>
    </xf>
    <xf numFmtId="188" fontId="118" fillId="55" borderId="75" xfId="284" applyNumberFormat="1" applyFont="1" applyFill="1" applyBorder="1" applyAlignment="1">
      <alignment horizontal="right" vertical="top" wrapText="1"/>
    </xf>
    <xf numFmtId="0" fontId="118" fillId="55" borderId="75" xfId="284" applyFont="1" applyFill="1" applyBorder="1" applyAlignment="1">
      <alignment horizontal="center" vertical="top" wrapText="1"/>
    </xf>
    <xf numFmtId="0" fontId="118" fillId="55" borderId="75" xfId="284" applyFont="1" applyFill="1" applyBorder="1" applyAlignment="1">
      <alignment horizontal="left" vertical="top" wrapText="1"/>
    </xf>
    <xf numFmtId="0" fontId="118" fillId="55" borderId="75" xfId="284" applyFont="1" applyFill="1" applyBorder="1" applyAlignment="1">
      <alignment horizontal="right" vertical="top" wrapText="1"/>
    </xf>
    <xf numFmtId="4" fontId="117" fillId="52" borderId="75" xfId="284" applyNumberFormat="1" applyFont="1" applyFill="1" applyBorder="1" applyAlignment="1">
      <alignment horizontal="right" vertical="top" wrapText="1"/>
    </xf>
    <xf numFmtId="188" fontId="117" fillId="52" borderId="75" xfId="284" applyNumberFormat="1" applyFont="1" applyFill="1" applyBorder="1" applyAlignment="1">
      <alignment horizontal="right" vertical="top" wrapText="1"/>
    </xf>
    <xf numFmtId="0" fontId="117" fillId="52" borderId="75" xfId="284" applyFont="1" applyFill="1" applyBorder="1" applyAlignment="1">
      <alignment horizontal="center" vertical="top" wrapText="1"/>
    </xf>
    <xf numFmtId="0" fontId="117" fillId="52" borderId="75" xfId="284" applyFont="1" applyFill="1" applyBorder="1" applyAlignment="1">
      <alignment horizontal="left" vertical="top" wrapText="1"/>
    </xf>
    <xf numFmtId="0" fontId="117" fillId="52" borderId="75" xfId="284" applyFont="1" applyFill="1" applyBorder="1" applyAlignment="1">
      <alignment horizontal="right" vertical="top" wrapText="1"/>
    </xf>
    <xf numFmtId="0" fontId="119" fillId="53" borderId="75" xfId="284" applyFont="1" applyFill="1" applyBorder="1" applyAlignment="1">
      <alignment horizontal="right" vertical="top" wrapText="1"/>
    </xf>
    <xf numFmtId="0" fontId="119" fillId="53" borderId="75" xfId="284" applyFont="1" applyFill="1" applyBorder="1" applyAlignment="1">
      <alignment horizontal="center" vertical="top" wrapText="1"/>
    </xf>
    <xf numFmtId="0" fontId="119" fillId="53" borderId="75" xfId="284" applyFont="1" applyFill="1" applyBorder="1" applyAlignment="1">
      <alignment horizontal="left" vertical="top" wrapText="1"/>
    </xf>
    <xf numFmtId="0" fontId="120" fillId="53" borderId="0" xfId="284" applyFont="1" applyFill="1" applyAlignment="1">
      <alignment horizontal="left" vertical="top" wrapText="1"/>
    </xf>
    <xf numFmtId="0" fontId="119" fillId="53" borderId="0" xfId="284" applyFont="1" applyFill="1" applyAlignment="1">
      <alignment horizontal="left" vertical="top" wrapText="1"/>
    </xf>
    <xf numFmtId="0" fontId="30" fillId="0" borderId="34" xfId="0" applyFont="1" applyBorder="1" applyAlignment="1">
      <alignment horizontal="center"/>
    </xf>
    <xf numFmtId="165" fontId="34" fillId="0" borderId="76" xfId="99" applyFont="1" applyBorder="1" applyAlignment="1">
      <alignment horizontal="center"/>
    </xf>
    <xf numFmtId="10" fontId="34" fillId="33" borderId="21" xfId="0" applyNumberFormat="1" applyFont="1" applyFill="1" applyBorder="1" applyAlignment="1">
      <alignment horizontal="right"/>
    </xf>
    <xf numFmtId="0" fontId="0" fillId="51" borderId="31" xfId="0" applyFill="1" applyBorder="1" applyAlignment="1">
      <alignment horizontal="center" vertical="center"/>
    </xf>
    <xf numFmtId="0" fontId="0" fillId="51" borderId="0" xfId="0" applyFill="1" applyAlignment="1">
      <alignment horizontal="center" vertical="center"/>
    </xf>
    <xf numFmtId="166" fontId="13" fillId="0" borderId="49" xfId="119" applyFont="1" applyBorder="1" applyAlignment="1">
      <alignment horizontal="center" vertical="center"/>
    </xf>
    <xf numFmtId="166" fontId="13" fillId="0" borderId="26" xfId="119" applyFont="1" applyBorder="1" applyAlignment="1">
      <alignment horizontal="center" vertical="center"/>
    </xf>
    <xf numFmtId="166" fontId="13" fillId="0" borderId="48" xfId="119" applyFont="1" applyBorder="1" applyAlignment="1">
      <alignment horizontal="center" vertical="center"/>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66" fontId="29" fillId="33" borderId="34" xfId="119" applyFont="1" applyFill="1" applyBorder="1" applyAlignment="1">
      <alignment horizontal="left" vertical="center" wrapText="1"/>
    </xf>
    <xf numFmtId="166" fontId="29" fillId="33" borderId="35" xfId="119" applyFont="1" applyFill="1" applyBorder="1" applyAlignment="1">
      <alignment horizontal="left" vertical="center" wrapText="1"/>
    </xf>
    <xf numFmtId="166" fontId="29" fillId="33" borderId="36" xfId="119" applyFont="1" applyFill="1" applyBorder="1" applyAlignment="1">
      <alignment horizontal="left" vertical="center" wrapText="1"/>
    </xf>
    <xf numFmtId="166" fontId="82" fillId="0" borderId="34" xfId="119" applyFont="1" applyFill="1" applyBorder="1" applyAlignment="1">
      <alignment horizontal="center" vertical="center"/>
    </xf>
    <xf numFmtId="166" fontId="82" fillId="0" borderId="35" xfId="119" applyFont="1" applyFill="1" applyBorder="1" applyAlignment="1">
      <alignment horizontal="center" vertical="center"/>
    </xf>
    <xf numFmtId="166" fontId="82" fillId="0" borderId="36" xfId="119" applyFont="1" applyFill="1" applyBorder="1" applyAlignment="1">
      <alignment horizontal="center" vertical="center"/>
    </xf>
    <xf numFmtId="0" fontId="29" fillId="0" borderId="31" xfId="119" applyNumberFormat="1" applyFont="1" applyBorder="1" applyAlignment="1">
      <alignment horizontal="left" vertical="center" wrapText="1"/>
    </xf>
    <xf numFmtId="0" fontId="29" fillId="0" borderId="0" xfId="119" applyNumberFormat="1" applyFont="1" applyBorder="1" applyAlignment="1">
      <alignment horizontal="left" vertical="center" wrapText="1"/>
    </xf>
    <xf numFmtId="0" fontId="29" fillId="0" borderId="28" xfId="119" applyNumberFormat="1" applyFont="1" applyBorder="1" applyAlignment="1">
      <alignment horizontal="left" vertical="center" wrapText="1"/>
    </xf>
    <xf numFmtId="166" fontId="13" fillId="41" borderId="0" xfId="119" applyNumberFormat="1" applyFont="1" applyFill="1" applyBorder="1" applyAlignment="1">
      <alignment horizontal="center" vertical="center" wrapText="1"/>
    </xf>
    <xf numFmtId="166" fontId="82" fillId="0" borderId="34" xfId="119" applyFont="1" applyBorder="1" applyAlignment="1">
      <alignment horizontal="center" vertical="center"/>
    </xf>
    <xf numFmtId="166" fontId="82" fillId="0" borderId="35" xfId="119" applyFont="1" applyBorder="1" applyAlignment="1">
      <alignment horizontal="center" vertical="center"/>
    </xf>
    <xf numFmtId="166" fontId="82" fillId="0" borderId="36" xfId="119" applyFont="1" applyBorder="1" applyAlignment="1">
      <alignment horizontal="center" vertical="center"/>
    </xf>
    <xf numFmtId="167" fontId="93" fillId="0" borderId="49" xfId="0" applyNumberFormat="1" applyFont="1" applyFill="1" applyBorder="1" applyAlignment="1">
      <alignment horizontal="center" vertical="center" wrapText="1"/>
    </xf>
    <xf numFmtId="167" fontId="93" fillId="0" borderId="26" xfId="0" applyNumberFormat="1" applyFont="1" applyFill="1" applyBorder="1" applyAlignment="1">
      <alignment horizontal="center" vertical="center" wrapText="1"/>
    </xf>
    <xf numFmtId="167" fontId="93" fillId="0" borderId="48" xfId="0" applyNumberFormat="1" applyFont="1" applyFill="1" applyBorder="1" applyAlignment="1">
      <alignment horizontal="center" vertical="center" wrapText="1"/>
    </xf>
    <xf numFmtId="166" fontId="29" fillId="33" borderId="34" xfId="119" applyNumberFormat="1" applyFont="1" applyFill="1" applyBorder="1" applyAlignment="1">
      <alignment horizontal="left" vertical="center"/>
    </xf>
    <xf numFmtId="166" fontId="29" fillId="33" borderId="35" xfId="119" applyNumberFormat="1" applyFont="1" applyFill="1" applyBorder="1" applyAlignment="1">
      <alignment horizontal="left" vertical="center"/>
    </xf>
    <xf numFmtId="166" fontId="29" fillId="33" borderId="36" xfId="119" applyNumberFormat="1" applyFont="1" applyFill="1" applyBorder="1" applyAlignment="1">
      <alignment horizontal="left" vertical="center"/>
    </xf>
    <xf numFmtId="167" fontId="93" fillId="0" borderId="31" xfId="0" applyNumberFormat="1" applyFont="1" applyFill="1" applyBorder="1" applyAlignment="1">
      <alignment horizontal="center" vertical="center" wrapText="1"/>
    </xf>
    <xf numFmtId="167" fontId="93" fillId="0" borderId="0" xfId="0" applyNumberFormat="1" applyFont="1" applyFill="1" applyBorder="1" applyAlignment="1">
      <alignment horizontal="center" vertical="center" wrapText="1"/>
    </xf>
    <xf numFmtId="167" fontId="93" fillId="0" borderId="28" xfId="0" applyNumberFormat="1" applyFont="1" applyFill="1" applyBorder="1" applyAlignment="1">
      <alignment horizontal="center" vertical="center" wrapText="1"/>
    </xf>
    <xf numFmtId="167" fontId="67" fillId="33" borderId="34" xfId="0" applyNumberFormat="1" applyFont="1" applyFill="1" applyBorder="1" applyAlignment="1">
      <alignment horizontal="left" vertical="center"/>
    </xf>
    <xf numFmtId="167" fontId="67" fillId="33" borderId="35" xfId="0" applyNumberFormat="1" applyFont="1" applyFill="1" applyBorder="1" applyAlignment="1">
      <alignment horizontal="left" vertical="center"/>
    </xf>
    <xf numFmtId="167" fontId="67" fillId="33" borderId="36" xfId="0" applyNumberFormat="1" applyFont="1" applyFill="1" applyBorder="1" applyAlignment="1">
      <alignment horizontal="left" vertical="center"/>
    </xf>
    <xf numFmtId="166" fontId="29" fillId="33" borderId="34" xfId="119" applyFont="1" applyFill="1" applyBorder="1" applyAlignment="1">
      <alignment horizontal="left" vertical="center"/>
    </xf>
    <xf numFmtId="166" fontId="29" fillId="33" borderId="35" xfId="119" applyFont="1" applyFill="1" applyBorder="1" applyAlignment="1">
      <alignment horizontal="left" vertical="center"/>
    </xf>
    <xf numFmtId="166" fontId="29" fillId="33" borderId="36" xfId="119" applyFont="1" applyFill="1" applyBorder="1" applyAlignment="1">
      <alignment horizontal="left" vertical="center"/>
    </xf>
    <xf numFmtId="166" fontId="13" fillId="48" borderId="31" xfId="119" applyFont="1" applyFill="1" applyBorder="1" applyAlignment="1">
      <alignment horizontal="center" vertical="center"/>
    </xf>
    <xf numFmtId="166" fontId="13" fillId="48" borderId="0" xfId="119" applyFont="1" applyFill="1" applyBorder="1" applyAlignment="1">
      <alignment horizontal="center" vertical="center"/>
    </xf>
    <xf numFmtId="166" fontId="13" fillId="48" borderId="28" xfId="119" applyFont="1" applyFill="1" applyBorder="1" applyAlignment="1">
      <alignment horizontal="center" vertical="center"/>
    </xf>
    <xf numFmtId="9" fontId="29" fillId="0" borderId="31" xfId="114" applyFont="1" applyBorder="1" applyAlignment="1">
      <alignment horizontal="left" vertical="center" wrapText="1"/>
    </xf>
    <xf numFmtId="9" fontId="29" fillId="0" borderId="0" xfId="114" applyFont="1" applyBorder="1" applyAlignment="1">
      <alignment horizontal="left" vertical="center" wrapText="1"/>
    </xf>
    <xf numFmtId="9" fontId="29" fillId="0" borderId="28" xfId="114" applyFont="1" applyBorder="1" applyAlignment="1">
      <alignment horizontal="left" vertical="center" wrapText="1"/>
    </xf>
    <xf numFmtId="166" fontId="29" fillId="36" borderId="31" xfId="119" applyFont="1" applyFill="1" applyBorder="1" applyAlignment="1">
      <alignment horizontal="left" vertical="center"/>
    </xf>
    <xf numFmtId="166" fontId="29" fillId="36" borderId="0" xfId="119" applyFont="1" applyFill="1" applyBorder="1" applyAlignment="1">
      <alignment horizontal="left" vertical="center"/>
    </xf>
    <xf numFmtId="166" fontId="29" fillId="36" borderId="28" xfId="119" applyFont="1" applyFill="1" applyBorder="1" applyAlignment="1">
      <alignment horizontal="left" vertical="center"/>
    </xf>
    <xf numFmtId="167" fontId="67" fillId="33" borderId="34" xfId="0" applyNumberFormat="1" applyFont="1" applyFill="1" applyBorder="1" applyAlignment="1">
      <alignment horizontal="center" vertical="center"/>
    </xf>
    <xf numFmtId="167" fontId="67" fillId="33" borderId="35" xfId="0" applyNumberFormat="1" applyFont="1" applyFill="1" applyBorder="1" applyAlignment="1">
      <alignment horizontal="center" vertical="center"/>
    </xf>
    <xf numFmtId="167" fontId="67" fillId="33" borderId="36" xfId="0" applyNumberFormat="1" applyFont="1" applyFill="1" applyBorder="1" applyAlignment="1">
      <alignment horizontal="center" vertical="center"/>
    </xf>
    <xf numFmtId="167" fontId="67" fillId="33" borderId="34" xfId="0" applyNumberFormat="1" applyFont="1" applyFill="1" applyBorder="1" applyAlignment="1">
      <alignment horizontal="left" vertical="center" wrapText="1"/>
    </xf>
    <xf numFmtId="167" fontId="67" fillId="33" borderId="35" xfId="0" applyNumberFormat="1" applyFont="1" applyFill="1" applyBorder="1" applyAlignment="1">
      <alignment horizontal="left" vertical="center" wrapText="1"/>
    </xf>
    <xf numFmtId="167" fontId="67" fillId="33" borderId="36" xfId="0" applyNumberFormat="1" applyFont="1" applyFill="1" applyBorder="1" applyAlignment="1">
      <alignment horizontal="left" vertical="center" wrapText="1"/>
    </xf>
    <xf numFmtId="0" fontId="35" fillId="0" borderId="34" xfId="0" applyFont="1" applyBorder="1" applyAlignment="1">
      <alignment horizontal="left" vertical="center" wrapText="1"/>
    </xf>
    <xf numFmtId="0" fontId="35" fillId="0" borderId="35" xfId="0" applyFont="1" applyBorder="1" applyAlignment="1">
      <alignment horizontal="left" vertical="center" wrapText="1"/>
    </xf>
    <xf numFmtId="0" fontId="35" fillId="0" borderId="36" xfId="0" applyFont="1" applyBorder="1" applyAlignment="1">
      <alignment horizontal="left" vertical="center" wrapText="1"/>
    </xf>
    <xf numFmtId="0" fontId="82" fillId="0" borderId="34" xfId="0" applyFont="1" applyBorder="1" applyAlignment="1">
      <alignment horizontal="left" vertical="center" wrapText="1"/>
    </xf>
    <xf numFmtId="0" fontId="82" fillId="0" borderId="35" xfId="0" applyFont="1" applyBorder="1" applyAlignment="1">
      <alignment horizontal="left" vertical="center" wrapText="1"/>
    </xf>
    <xf numFmtId="0" fontId="82" fillId="0" borderId="36" xfId="0" applyFont="1" applyBorder="1" applyAlignment="1">
      <alignment horizontal="left" vertical="center" wrapText="1"/>
    </xf>
    <xf numFmtId="166" fontId="29" fillId="0" borderId="34" xfId="119" applyFont="1" applyBorder="1" applyAlignment="1">
      <alignment horizontal="center" vertical="center"/>
    </xf>
    <xf numFmtId="166" fontId="29" fillId="0" borderId="35" xfId="119" applyFont="1" applyBorder="1" applyAlignment="1">
      <alignment horizontal="center" vertical="center"/>
    </xf>
    <xf numFmtId="166" fontId="29" fillId="0" borderId="36" xfId="119" applyFont="1" applyBorder="1" applyAlignment="1">
      <alignment horizontal="center" vertical="center"/>
    </xf>
    <xf numFmtId="166" fontId="29" fillId="36" borderId="34" xfId="119" applyFont="1" applyFill="1" applyBorder="1" applyAlignment="1">
      <alignment horizontal="left" vertical="center"/>
    </xf>
    <xf numFmtId="166" fontId="29" fillId="36" borderId="35" xfId="119" applyFont="1" applyFill="1" applyBorder="1" applyAlignment="1">
      <alignment horizontal="left" vertical="center"/>
    </xf>
    <xf numFmtId="166" fontId="29" fillId="36" borderId="36" xfId="119" applyFont="1" applyFill="1" applyBorder="1" applyAlignment="1">
      <alignment horizontal="left" vertical="center"/>
    </xf>
    <xf numFmtId="166" fontId="13" fillId="0" borderId="0" xfId="119" applyNumberFormat="1" applyFont="1" applyBorder="1" applyAlignment="1">
      <alignment horizontal="center" vertical="center" wrapText="1"/>
    </xf>
    <xf numFmtId="1" fontId="29" fillId="33" borderId="34" xfId="119" applyNumberFormat="1" applyFont="1" applyFill="1" applyBorder="1" applyAlignment="1">
      <alignment horizontal="left" vertical="center"/>
    </xf>
    <xf numFmtId="1" fontId="29" fillId="33" borderId="35" xfId="119" applyNumberFormat="1" applyFont="1" applyFill="1" applyBorder="1" applyAlignment="1">
      <alignment horizontal="left" vertical="center"/>
    </xf>
    <xf numFmtId="1" fontId="29" fillId="33" borderId="36" xfId="119" applyNumberFormat="1" applyFont="1" applyFill="1" applyBorder="1" applyAlignment="1">
      <alignment horizontal="left" vertical="center"/>
    </xf>
    <xf numFmtId="166" fontId="29" fillId="35" borderId="34" xfId="119" applyFont="1" applyFill="1" applyBorder="1" applyAlignment="1">
      <alignment horizontal="center" vertical="center" wrapText="1"/>
    </xf>
    <xf numFmtId="166" fontId="29" fillId="35" borderId="35" xfId="119" applyFont="1" applyFill="1" applyBorder="1" applyAlignment="1">
      <alignment horizontal="center" vertical="center" wrapText="1"/>
    </xf>
    <xf numFmtId="166" fontId="29" fillId="35" borderId="36" xfId="119" applyFont="1" applyFill="1" applyBorder="1" applyAlignment="1">
      <alignment horizontal="center" vertical="center" wrapText="1"/>
    </xf>
    <xf numFmtId="166" fontId="29" fillId="0" borderId="31" xfId="119" applyFont="1" applyFill="1" applyBorder="1" applyAlignment="1">
      <alignment horizontal="left" vertical="center" wrapText="1"/>
    </xf>
    <xf numFmtId="166" fontId="29" fillId="0" borderId="0" xfId="119" applyFont="1" applyFill="1" applyBorder="1" applyAlignment="1">
      <alignment horizontal="left" vertical="center" wrapText="1"/>
    </xf>
    <xf numFmtId="166" fontId="29" fillId="0" borderId="28" xfId="119" applyFont="1" applyFill="1" applyBorder="1" applyAlignment="1">
      <alignment horizontal="left" vertical="center" wrapText="1"/>
    </xf>
    <xf numFmtId="0" fontId="82" fillId="49" borderId="31" xfId="0" applyFont="1" applyFill="1" applyBorder="1" applyAlignment="1">
      <alignment horizontal="center" vertical="center" wrapText="1"/>
    </xf>
    <xf numFmtId="0" fontId="35" fillId="40" borderId="34" xfId="0" applyFont="1" applyFill="1" applyBorder="1" applyAlignment="1">
      <alignment horizontal="right" vertical="center"/>
    </xf>
    <xf numFmtId="0" fontId="35" fillId="40" borderId="36" xfId="0" applyFont="1" applyFill="1" applyBorder="1" applyAlignment="1">
      <alignment horizontal="right" vertical="center"/>
    </xf>
    <xf numFmtId="165" fontId="34" fillId="0" borderId="49" xfId="99" applyFont="1" applyBorder="1" applyAlignment="1">
      <alignment horizontal="center"/>
    </xf>
    <xf numFmtId="165" fontId="34" fillId="0" borderId="48" xfId="99" applyFont="1" applyBorder="1" applyAlignment="1">
      <alignment horizontal="center"/>
    </xf>
    <xf numFmtId="165" fontId="34" fillId="0" borderId="32" xfId="99" applyFont="1" applyBorder="1" applyAlignment="1">
      <alignment horizontal="center"/>
    </xf>
    <xf numFmtId="165" fontId="34" fillId="0" borderId="30" xfId="99" applyFont="1" applyBorder="1" applyAlignment="1">
      <alignment horizontal="center"/>
    </xf>
    <xf numFmtId="0" fontId="35" fillId="40" borderId="34" xfId="0" applyFont="1" applyFill="1" applyBorder="1" applyAlignment="1">
      <alignment horizontal="right" vertical="center" wrapText="1"/>
    </xf>
    <xf numFmtId="0" fontId="35" fillId="40" borderId="36" xfId="0" applyFont="1" applyFill="1" applyBorder="1" applyAlignment="1">
      <alignment horizontal="right" vertical="center" wrapText="1"/>
    </xf>
    <xf numFmtId="169" fontId="35" fillId="0" borderId="46" xfId="0" applyNumberFormat="1" applyFont="1" applyFill="1" applyBorder="1" applyAlignment="1">
      <alignment horizontal="center" vertical="center" wrapText="1"/>
    </xf>
    <xf numFmtId="169" fontId="35" fillId="0" borderId="66" xfId="0" applyNumberFormat="1" applyFont="1" applyFill="1" applyBorder="1" applyAlignment="1">
      <alignment horizontal="center" vertical="center" wrapText="1"/>
    </xf>
    <xf numFmtId="0" fontId="34" fillId="0" borderId="19" xfId="0" applyFont="1" applyFill="1" applyBorder="1" applyAlignment="1">
      <alignment horizontal="left" vertical="center" wrapText="1"/>
    </xf>
    <xf numFmtId="0" fontId="34" fillId="0" borderId="56" xfId="0" applyFont="1" applyFill="1" applyBorder="1" applyAlignment="1">
      <alignment horizontal="left" vertical="center" wrapText="1"/>
    </xf>
    <xf numFmtId="165" fontId="34" fillId="34" borderId="19" xfId="99" applyFont="1" applyFill="1" applyBorder="1" applyAlignment="1">
      <alignment horizontal="center" vertical="center"/>
    </xf>
    <xf numFmtId="165" fontId="34" fillId="34" borderId="56" xfId="99" applyFont="1" applyFill="1" applyBorder="1" applyAlignment="1">
      <alignment horizontal="center" vertical="center"/>
    </xf>
    <xf numFmtId="10" fontId="34" fillId="0" borderId="21" xfId="120" applyNumberFormat="1" applyFont="1" applyBorder="1" applyAlignment="1">
      <alignment horizontal="center" vertical="center"/>
    </xf>
    <xf numFmtId="10" fontId="34" fillId="0" borderId="57" xfId="120" applyNumberFormat="1" applyFont="1" applyBorder="1" applyAlignment="1">
      <alignment horizontal="center" vertical="center"/>
    </xf>
    <xf numFmtId="169" fontId="35" fillId="0" borderId="33" xfId="0" applyNumberFormat="1" applyFont="1" applyFill="1" applyBorder="1" applyAlignment="1">
      <alignment horizontal="center" vertical="center" wrapText="1"/>
    </xf>
    <xf numFmtId="0" fontId="34" fillId="0" borderId="23" xfId="0" applyFont="1" applyFill="1" applyBorder="1" applyAlignment="1">
      <alignment horizontal="left" vertical="center" wrapText="1"/>
    </xf>
    <xf numFmtId="0" fontId="34" fillId="0" borderId="22" xfId="0" applyFont="1" applyFill="1" applyBorder="1" applyAlignment="1">
      <alignment horizontal="left" vertical="center" wrapText="1"/>
    </xf>
    <xf numFmtId="165" fontId="34" fillId="0" borderId="23" xfId="99" applyFont="1" applyFill="1" applyBorder="1" applyAlignment="1">
      <alignment horizontal="center" vertical="center"/>
    </xf>
    <xf numFmtId="165" fontId="34" fillId="0" borderId="22" xfId="99" applyFont="1" applyFill="1" applyBorder="1" applyAlignment="1">
      <alignment horizontal="center" vertical="center"/>
    </xf>
    <xf numFmtId="10" fontId="34" fillId="0" borderId="62" xfId="120" applyNumberFormat="1" applyFont="1" applyBorder="1" applyAlignment="1">
      <alignment horizontal="center" vertical="center"/>
    </xf>
    <xf numFmtId="10" fontId="34" fillId="0" borderId="50" xfId="120" applyNumberFormat="1" applyFont="1" applyBorder="1" applyAlignment="1">
      <alignment horizontal="center" vertical="center"/>
    </xf>
    <xf numFmtId="0" fontId="30" fillId="0" borderId="32" xfId="105" applyFont="1" applyFill="1" applyBorder="1" applyAlignment="1">
      <alignment horizontal="left" vertical="center" readingOrder="1"/>
    </xf>
    <xf numFmtId="0" fontId="30" fillId="0" borderId="29" xfId="105" applyFont="1" applyFill="1" applyBorder="1" applyAlignment="1">
      <alignment horizontal="left" vertical="center" readingOrder="1"/>
    </xf>
    <xf numFmtId="0" fontId="30" fillId="0" borderId="30" xfId="105" applyFont="1" applyFill="1" applyBorder="1" applyAlignment="1">
      <alignment horizontal="left" vertical="center" readingOrder="1"/>
    </xf>
    <xf numFmtId="0" fontId="33" fillId="0" borderId="39"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41" xfId="0" applyFont="1" applyBorder="1" applyAlignment="1">
      <alignment horizontal="center" vertical="center" wrapText="1"/>
    </xf>
    <xf numFmtId="0" fontId="32" fillId="0" borderId="65" xfId="0" applyFont="1" applyBorder="1" applyAlignment="1">
      <alignment horizontal="center" vertical="center"/>
    </xf>
    <xf numFmtId="0" fontId="32" fillId="0" borderId="58" xfId="0" applyFont="1" applyBorder="1" applyAlignment="1">
      <alignment horizontal="center" vertical="center"/>
    </xf>
    <xf numFmtId="0" fontId="32" fillId="0" borderId="44" xfId="0" applyFont="1" applyBorder="1" applyAlignment="1">
      <alignment horizontal="center" vertical="center"/>
    </xf>
    <xf numFmtId="0" fontId="32" fillId="0" borderId="59" xfId="0" applyFont="1" applyBorder="1" applyAlignment="1">
      <alignment horizontal="center" vertical="center"/>
    </xf>
    <xf numFmtId="0" fontId="32" fillId="0" borderId="43" xfId="0" applyFont="1" applyBorder="1" applyAlignment="1">
      <alignment horizontal="center" vertical="center"/>
    </xf>
    <xf numFmtId="0" fontId="32" fillId="0" borderId="41" xfId="0" applyFont="1" applyBorder="1" applyAlignment="1">
      <alignment horizontal="center" vertical="center"/>
    </xf>
    <xf numFmtId="169" fontId="35" fillId="0" borderId="53" xfId="0" applyNumberFormat="1" applyFont="1" applyFill="1" applyBorder="1" applyAlignment="1">
      <alignment horizontal="center" vertical="center" wrapText="1"/>
    </xf>
    <xf numFmtId="169" fontId="35" fillId="0" borderId="20" xfId="0" applyNumberFormat="1" applyFont="1" applyFill="1" applyBorder="1" applyAlignment="1">
      <alignment horizontal="center" vertical="center" wrapText="1"/>
    </xf>
    <xf numFmtId="0" fontId="34" fillId="0" borderId="54" xfId="0" applyFont="1" applyFill="1" applyBorder="1" applyAlignment="1">
      <alignment horizontal="left" vertical="center" wrapText="1"/>
    </xf>
    <xf numFmtId="165" fontId="34" fillId="0" borderId="54" xfId="99" applyFont="1" applyFill="1" applyBorder="1" applyAlignment="1">
      <alignment horizontal="center" vertical="center"/>
    </xf>
    <xf numFmtId="165" fontId="34" fillId="0" borderId="19" xfId="99" applyFont="1" applyFill="1" applyBorder="1" applyAlignment="1">
      <alignment horizontal="center" vertical="center"/>
    </xf>
    <xf numFmtId="10" fontId="34" fillId="0" borderId="69" xfId="120" applyNumberFormat="1" applyFont="1" applyBorder="1" applyAlignment="1">
      <alignment horizontal="center" vertical="center"/>
    </xf>
    <xf numFmtId="0" fontId="13" fillId="0" borderId="34" xfId="0" applyFont="1" applyFill="1" applyBorder="1" applyAlignment="1">
      <alignment horizontal="center"/>
    </xf>
    <xf numFmtId="0" fontId="13" fillId="0" borderId="35" xfId="0" applyFont="1" applyFill="1" applyBorder="1" applyAlignment="1">
      <alignment horizontal="center"/>
    </xf>
    <xf numFmtId="0" fontId="13" fillId="0" borderId="36" xfId="0" applyFont="1" applyFill="1" applyBorder="1" applyAlignment="1">
      <alignment horizontal="center"/>
    </xf>
    <xf numFmtId="0" fontId="30" fillId="0" borderId="49" xfId="105" applyFont="1" applyFill="1" applyBorder="1" applyAlignment="1">
      <alignment horizontal="left" vertical="center" readingOrder="1"/>
    </xf>
    <xf numFmtId="0" fontId="30" fillId="0" borderId="26" xfId="105" applyFont="1" applyFill="1" applyBorder="1" applyAlignment="1">
      <alignment horizontal="left" vertical="center" readingOrder="1"/>
    </xf>
    <xf numFmtId="0" fontId="30" fillId="0" borderId="48" xfId="105" applyFont="1" applyFill="1" applyBorder="1" applyAlignment="1">
      <alignment horizontal="left" vertical="center" readingOrder="1"/>
    </xf>
    <xf numFmtId="0" fontId="30" fillId="0" borderId="31" xfId="105" applyFont="1" applyFill="1" applyBorder="1" applyAlignment="1">
      <alignment horizontal="left" vertical="center" readingOrder="1"/>
    </xf>
    <xf numFmtId="0" fontId="30" fillId="0" borderId="0" xfId="105" applyFont="1" applyFill="1" applyBorder="1" applyAlignment="1">
      <alignment horizontal="left" vertical="center" readingOrder="1"/>
    </xf>
    <xf numFmtId="0" fontId="30" fillId="0" borderId="28" xfId="105" applyFont="1" applyFill="1" applyBorder="1" applyAlignment="1">
      <alignment horizontal="left" vertical="center" readingOrder="1"/>
    </xf>
    <xf numFmtId="166" fontId="34" fillId="0" borderId="19" xfId="0" applyNumberFormat="1" applyFont="1" applyFill="1" applyBorder="1" applyAlignment="1">
      <alignment horizontal="left" vertical="center" wrapText="1"/>
    </xf>
    <xf numFmtId="0" fontId="67" fillId="33" borderId="20" xfId="0" applyFont="1" applyFill="1" applyBorder="1" applyAlignment="1">
      <alignment horizontal="right" vertical="center" wrapText="1"/>
    </xf>
    <xf numFmtId="0" fontId="0" fillId="0" borderId="19" xfId="0" applyBorder="1"/>
    <xf numFmtId="165" fontId="0" fillId="0" borderId="19" xfId="99" applyFont="1" applyBorder="1"/>
    <xf numFmtId="0" fontId="67" fillId="33" borderId="19" xfId="0" applyFont="1" applyFill="1" applyBorder="1" applyAlignment="1">
      <alignment horizontal="right" vertical="center" wrapText="1"/>
    </xf>
    <xf numFmtId="0" fontId="38" fillId="0" borderId="70" xfId="0" applyFont="1" applyFill="1" applyBorder="1" applyAlignment="1">
      <alignment horizontal="center"/>
    </xf>
    <xf numFmtId="0" fontId="38" fillId="0" borderId="51" xfId="0" applyFont="1" applyFill="1" applyBorder="1" applyAlignment="1">
      <alignment horizontal="center"/>
    </xf>
    <xf numFmtId="165" fontId="38" fillId="0" borderId="51" xfId="99" applyFont="1" applyFill="1" applyBorder="1" applyAlignment="1">
      <alignment horizontal="center"/>
    </xf>
    <xf numFmtId="0" fontId="38" fillId="0" borderId="61" xfId="0" applyFont="1" applyFill="1" applyBorder="1" applyAlignment="1">
      <alignment horizontal="center"/>
    </xf>
    <xf numFmtId="0" fontId="85" fillId="0" borderId="39" xfId="0" applyFont="1" applyFill="1" applyBorder="1" applyAlignment="1">
      <alignment horizontal="center" vertical="center" wrapText="1"/>
    </xf>
    <xf numFmtId="0" fontId="85" fillId="0" borderId="40" xfId="0" applyFont="1" applyFill="1" applyBorder="1" applyAlignment="1">
      <alignment horizontal="center" vertical="center" wrapText="1"/>
    </xf>
    <xf numFmtId="165" fontId="85" fillId="0" borderId="40" xfId="99" applyFont="1" applyFill="1" applyBorder="1" applyAlignment="1">
      <alignment horizontal="center" vertical="center" wrapText="1"/>
    </xf>
    <xf numFmtId="0" fontId="85" fillId="0" borderId="41" xfId="0" applyFont="1" applyFill="1" applyBorder="1" applyAlignment="1">
      <alignment horizontal="center" vertical="center" wrapText="1"/>
    </xf>
    <xf numFmtId="0" fontId="30" fillId="0" borderId="53" xfId="105" applyFont="1" applyFill="1" applyBorder="1" applyAlignment="1">
      <alignment horizontal="left" vertical="center" readingOrder="1"/>
    </xf>
    <xf numFmtId="0" fontId="30" fillId="0" borderId="54" xfId="105" applyFont="1" applyFill="1" applyBorder="1" applyAlignment="1">
      <alignment horizontal="left" vertical="center" readingOrder="1"/>
    </xf>
    <xf numFmtId="165" fontId="30" fillId="0" borderId="54" xfId="99" applyFont="1" applyFill="1" applyBorder="1" applyAlignment="1">
      <alignment horizontal="left" vertical="center" readingOrder="1"/>
    </xf>
    <xf numFmtId="0" fontId="30" fillId="0" borderId="69" xfId="105" applyFont="1" applyFill="1" applyBorder="1" applyAlignment="1">
      <alignment horizontal="left" vertical="center" readingOrder="1"/>
    </xf>
    <xf numFmtId="0" fontId="30" fillId="0" borderId="20" xfId="105" applyFont="1" applyFill="1" applyBorder="1" applyAlignment="1">
      <alignment horizontal="left" vertical="center" readingOrder="1"/>
    </xf>
    <xf numFmtId="0" fontId="30" fillId="0" borderId="19" xfId="105" applyFont="1" applyFill="1" applyBorder="1" applyAlignment="1">
      <alignment horizontal="left" vertical="center" readingOrder="1"/>
    </xf>
    <xf numFmtId="165" fontId="30" fillId="0" borderId="19" xfId="99" applyFont="1" applyFill="1" applyBorder="1" applyAlignment="1">
      <alignment horizontal="left" vertical="center" readingOrder="1"/>
    </xf>
    <xf numFmtId="0" fontId="30" fillId="0" borderId="21" xfId="105" applyFont="1" applyFill="1" applyBorder="1" applyAlignment="1">
      <alignment horizontal="left" vertical="center" readingOrder="1"/>
    </xf>
    <xf numFmtId="0" fontId="30" fillId="0" borderId="55" xfId="105" applyFont="1" applyFill="1" applyBorder="1" applyAlignment="1">
      <alignment horizontal="left" vertical="center" readingOrder="1"/>
    </xf>
    <xf numFmtId="0" fontId="30" fillId="0" borderId="56" xfId="105" applyFont="1" applyFill="1" applyBorder="1" applyAlignment="1">
      <alignment horizontal="left" vertical="center" readingOrder="1"/>
    </xf>
    <xf numFmtId="165" fontId="30" fillId="0" borderId="56" xfId="99" applyFont="1" applyFill="1" applyBorder="1" applyAlignment="1">
      <alignment horizontal="left" vertical="center" readingOrder="1"/>
    </xf>
    <xf numFmtId="0" fontId="30" fillId="0" borderId="57" xfId="105" applyFont="1" applyFill="1" applyBorder="1" applyAlignment="1">
      <alignment horizontal="left" vertical="center" readingOrder="1"/>
    </xf>
    <xf numFmtId="0" fontId="67" fillId="38" borderId="55" xfId="0" applyNumberFormat="1" applyFont="1" applyFill="1" applyBorder="1" applyAlignment="1">
      <alignment horizontal="right" vertical="center"/>
    </xf>
    <xf numFmtId="0" fontId="67" fillId="38" borderId="56" xfId="0" applyNumberFormat="1" applyFont="1" applyFill="1" applyBorder="1" applyAlignment="1">
      <alignment horizontal="right" vertical="center"/>
    </xf>
    <xf numFmtId="0" fontId="67" fillId="35" borderId="60" xfId="0" applyFont="1" applyFill="1" applyBorder="1" applyAlignment="1">
      <alignment horizontal="center" vertical="center" wrapText="1"/>
    </xf>
    <xf numFmtId="0" fontId="67" fillId="35" borderId="71" xfId="0" applyFont="1" applyFill="1" applyBorder="1" applyAlignment="1">
      <alignment horizontal="center" vertical="center" wrapText="1"/>
    </xf>
    <xf numFmtId="0" fontId="67" fillId="33" borderId="55" xfId="0" applyFont="1" applyFill="1" applyBorder="1" applyAlignment="1">
      <alignment horizontal="right" vertical="center" wrapText="1"/>
    </xf>
    <xf numFmtId="0" fontId="67" fillId="33" borderId="56" xfId="0" applyFont="1" applyFill="1" applyBorder="1" applyAlignment="1">
      <alignment horizontal="right" vertical="center" wrapText="1"/>
    </xf>
    <xf numFmtId="0" fontId="67" fillId="38" borderId="53" xfId="0" applyNumberFormat="1" applyFont="1" applyFill="1" applyBorder="1" applyAlignment="1">
      <alignment horizontal="right" vertical="center"/>
    </xf>
    <xf numFmtId="0" fontId="67" fillId="38" borderId="54" xfId="0" applyNumberFormat="1" applyFont="1" applyFill="1" applyBorder="1" applyAlignment="1">
      <alignment horizontal="right" vertical="center"/>
    </xf>
    <xf numFmtId="0" fontId="30" fillId="0" borderId="45" xfId="0" applyFont="1" applyBorder="1" applyAlignment="1">
      <alignment horizontal="center" vertical="center"/>
    </xf>
    <xf numFmtId="0" fontId="30" fillId="0" borderId="67" xfId="0" applyFont="1" applyBorder="1" applyAlignment="1">
      <alignment horizontal="center" vertical="center"/>
    </xf>
    <xf numFmtId="0" fontId="30" fillId="0" borderId="34" xfId="105" applyFont="1" applyFill="1" applyBorder="1" applyAlignment="1">
      <alignment horizontal="left" vertical="center" readingOrder="1"/>
    </xf>
    <xf numFmtId="0" fontId="30" fillId="0" borderId="35" xfId="105" applyFont="1" applyFill="1" applyBorder="1" applyAlignment="1">
      <alignment horizontal="left" vertical="center" readingOrder="1"/>
    </xf>
    <xf numFmtId="0" fontId="30" fillId="0" borderId="36" xfId="105" applyFont="1" applyFill="1" applyBorder="1" applyAlignment="1">
      <alignment horizontal="left" vertical="center" readingOrder="1"/>
    </xf>
    <xf numFmtId="0" fontId="30" fillId="0" borderId="34" xfId="105" applyFont="1" applyFill="1" applyBorder="1" applyAlignment="1">
      <alignment horizontal="center" vertical="center" readingOrder="1"/>
    </xf>
    <xf numFmtId="0" fontId="30" fillId="0" borderId="35" xfId="105" applyFont="1" applyFill="1" applyBorder="1" applyAlignment="1">
      <alignment horizontal="center" vertical="center" readingOrder="1"/>
    </xf>
    <xf numFmtId="0" fontId="30" fillId="0" borderId="36" xfId="105" applyFont="1" applyFill="1" applyBorder="1" applyAlignment="1">
      <alignment horizontal="center" vertical="center" readingOrder="1"/>
    </xf>
    <xf numFmtId="0" fontId="35" fillId="40" borderId="34" xfId="0" applyFont="1" applyFill="1" applyBorder="1" applyAlignment="1">
      <alignment horizontal="right" wrapText="1"/>
    </xf>
    <xf numFmtId="0" fontId="35" fillId="40" borderId="36" xfId="0" applyFont="1" applyFill="1" applyBorder="1" applyAlignment="1">
      <alignment horizontal="right" wrapText="1"/>
    </xf>
    <xf numFmtId="0" fontId="35" fillId="40" borderId="34" xfId="0" applyFont="1" applyFill="1" applyBorder="1" applyAlignment="1">
      <alignment horizontal="right"/>
    </xf>
    <xf numFmtId="0" fontId="35" fillId="40" borderId="36" xfId="0" applyFont="1" applyFill="1" applyBorder="1" applyAlignment="1">
      <alignment horizontal="right"/>
    </xf>
    <xf numFmtId="0" fontId="33" fillId="0" borderId="34" xfId="0" applyFont="1" applyBorder="1" applyAlignment="1">
      <alignment horizontal="center" vertical="center" wrapText="1"/>
    </xf>
    <xf numFmtId="0" fontId="33" fillId="0" borderId="35" xfId="0" applyFont="1" applyBorder="1" applyAlignment="1">
      <alignment horizontal="center" vertical="center" wrapText="1"/>
    </xf>
    <xf numFmtId="0" fontId="79" fillId="34" borderId="20" xfId="0" applyFont="1" applyFill="1" applyBorder="1" applyAlignment="1" applyProtection="1">
      <alignment horizontal="left" vertical="center" wrapText="1"/>
    </xf>
    <xf numFmtId="0" fontId="79" fillId="34" borderId="19" xfId="0" applyFont="1" applyFill="1" applyBorder="1" applyAlignment="1" applyProtection="1">
      <alignment horizontal="left" vertical="center" wrapText="1"/>
    </xf>
    <xf numFmtId="0" fontId="79" fillId="34" borderId="21" xfId="0" applyFont="1" applyFill="1" applyBorder="1" applyAlignment="1" applyProtection="1">
      <alignment horizontal="left" vertical="center" wrapText="1"/>
    </xf>
    <xf numFmtId="0" fontId="70" fillId="0" borderId="49" xfId="0" applyFont="1" applyBorder="1" applyAlignment="1">
      <alignment horizontal="center" vertical="center"/>
    </xf>
    <xf numFmtId="0" fontId="70" fillId="0" borderId="26" xfId="0" applyFont="1" applyBorder="1" applyAlignment="1">
      <alignment horizontal="center" vertical="center"/>
    </xf>
    <xf numFmtId="0" fontId="70" fillId="0" borderId="48" xfId="0" applyFont="1" applyBorder="1" applyAlignment="1">
      <alignment horizontal="center" vertical="center"/>
    </xf>
    <xf numFmtId="0" fontId="70" fillId="0" borderId="31" xfId="0" applyFont="1" applyBorder="1" applyAlignment="1">
      <alignment horizontal="center" vertical="center"/>
    </xf>
    <xf numFmtId="0" fontId="70" fillId="0" borderId="0" xfId="0" applyFont="1" applyBorder="1" applyAlignment="1">
      <alignment horizontal="center" vertical="center"/>
    </xf>
    <xf numFmtId="0" fontId="70" fillId="0" borderId="28" xfId="0" applyFont="1" applyBorder="1" applyAlignment="1">
      <alignment horizontal="center" vertical="center"/>
    </xf>
    <xf numFmtId="0" fontId="70" fillId="0" borderId="42" xfId="0" applyFont="1" applyBorder="1" applyAlignment="1">
      <alignment horizontal="center" vertical="center"/>
    </xf>
    <xf numFmtId="0" fontId="70" fillId="0" borderId="37" xfId="0" applyFont="1" applyBorder="1" applyAlignment="1">
      <alignment horizontal="center" vertical="center"/>
    </xf>
    <xf numFmtId="0" fontId="70" fillId="0" borderId="63" xfId="0" applyFont="1" applyBorder="1" applyAlignment="1">
      <alignment horizontal="center" vertical="center"/>
    </xf>
    <xf numFmtId="0" fontId="71" fillId="36" borderId="20" xfId="0" applyFont="1" applyFill="1" applyBorder="1" applyAlignment="1">
      <alignment horizontal="center" vertical="center" wrapText="1"/>
    </xf>
    <xf numFmtId="0" fontId="71" fillId="36" borderId="19" xfId="0" applyFont="1" applyFill="1" applyBorder="1" applyAlignment="1">
      <alignment horizontal="center" vertical="center" wrapText="1"/>
    </xf>
    <xf numFmtId="0" fontId="71" fillId="34" borderId="20" xfId="0" applyFont="1" applyFill="1" applyBorder="1" applyAlignment="1">
      <alignment horizontal="center" vertical="center"/>
    </xf>
    <xf numFmtId="0" fontId="71" fillId="34" borderId="19" xfId="0" applyFont="1" applyFill="1" applyBorder="1" applyAlignment="1">
      <alignment horizontal="center" vertical="center"/>
    </xf>
    <xf numFmtId="0" fontId="13" fillId="0" borderId="34" xfId="0" applyFont="1" applyFill="1" applyBorder="1" applyAlignment="1">
      <alignment horizontal="center" vertical="center"/>
    </xf>
    <xf numFmtId="0" fontId="13" fillId="0" borderId="35" xfId="0" applyFont="1" applyFill="1" applyBorder="1" applyAlignment="1">
      <alignment horizontal="center" vertical="center"/>
    </xf>
    <xf numFmtId="0" fontId="13" fillId="0" borderId="36" xfId="0" applyFont="1" applyFill="1" applyBorder="1" applyAlignment="1">
      <alignment horizontal="center" vertical="center"/>
    </xf>
    <xf numFmtId="0" fontId="29" fillId="0" borderId="34" xfId="0" applyFont="1" applyBorder="1" applyAlignment="1">
      <alignment horizontal="center" vertical="center"/>
    </xf>
    <xf numFmtId="0" fontId="29" fillId="0" borderId="35" xfId="0" applyFont="1" applyBorder="1" applyAlignment="1">
      <alignment horizontal="center" vertical="center"/>
    </xf>
    <xf numFmtId="0" fontId="29" fillId="0" borderId="36" xfId="0" applyFont="1" applyBorder="1" applyAlignment="1">
      <alignment horizontal="center" vertical="center"/>
    </xf>
    <xf numFmtId="0" fontId="29" fillId="0" borderId="45" xfId="0" applyFont="1" applyBorder="1" applyAlignment="1">
      <alignment horizontal="center" vertical="center"/>
    </xf>
    <xf numFmtId="0" fontId="29" fillId="0" borderId="67" xfId="0" applyFont="1" applyBorder="1" applyAlignment="1">
      <alignment horizontal="center" vertical="center"/>
    </xf>
    <xf numFmtId="171" fontId="29" fillId="0" borderId="45" xfId="0" applyNumberFormat="1" applyFont="1" applyBorder="1" applyAlignment="1">
      <alignment horizontal="center" vertical="center"/>
    </xf>
    <xf numFmtId="171" fontId="29" fillId="0" borderId="67" xfId="0" applyNumberFormat="1" applyFont="1" applyBorder="1" applyAlignment="1">
      <alignment horizontal="center" vertical="center"/>
    </xf>
    <xf numFmtId="165" fontId="29" fillId="0" borderId="45" xfId="99" applyFont="1" applyBorder="1" applyAlignment="1">
      <alignment horizontal="center" vertical="center"/>
    </xf>
    <xf numFmtId="165" fontId="29" fillId="0" borderId="67" xfId="99" applyFont="1" applyBorder="1" applyAlignment="1">
      <alignment horizontal="center" vertical="center"/>
    </xf>
    <xf numFmtId="0" fontId="29" fillId="0" borderId="45" xfId="0" applyFont="1" applyBorder="1" applyAlignment="1">
      <alignment horizontal="center" vertical="center" wrapText="1"/>
    </xf>
    <xf numFmtId="0" fontId="29" fillId="0" borderId="67" xfId="0" applyFont="1" applyBorder="1" applyAlignment="1">
      <alignment horizontal="center" vertical="center" wrapText="1"/>
    </xf>
    <xf numFmtId="0" fontId="29" fillId="0" borderId="31" xfId="105" applyFont="1" applyFill="1" applyBorder="1" applyAlignment="1">
      <alignment horizontal="left" vertical="center"/>
    </xf>
    <xf numFmtId="0" fontId="29" fillId="0" borderId="0" xfId="105" applyFont="1" applyFill="1" applyBorder="1" applyAlignment="1">
      <alignment horizontal="left" vertical="center"/>
    </xf>
    <xf numFmtId="0" fontId="29" fillId="0" borderId="28" xfId="105" applyFont="1" applyFill="1" applyBorder="1" applyAlignment="1">
      <alignment horizontal="left" vertical="center"/>
    </xf>
    <xf numFmtId="0" fontId="118" fillId="54" borderId="75" xfId="284" applyFont="1" applyFill="1" applyBorder="1" applyAlignment="1">
      <alignment horizontal="left" vertical="top" wrapText="1"/>
    </xf>
    <xf numFmtId="0" fontId="118" fillId="53" borderId="0" xfId="284" applyFont="1" applyFill="1" applyAlignment="1">
      <alignment horizontal="right" vertical="top" wrapText="1"/>
    </xf>
    <xf numFmtId="0" fontId="119" fillId="53" borderId="75" xfId="284" applyFont="1" applyFill="1" applyBorder="1" applyAlignment="1">
      <alignment horizontal="left" vertical="top" wrapText="1"/>
    </xf>
    <xf numFmtId="0" fontId="117" fillId="52" borderId="75" xfId="284" applyFont="1" applyFill="1" applyBorder="1" applyAlignment="1">
      <alignment horizontal="left" vertical="top" wrapText="1"/>
    </xf>
    <xf numFmtId="0" fontId="118" fillId="55" borderId="75" xfId="284" applyFont="1" applyFill="1" applyBorder="1" applyAlignment="1">
      <alignment horizontal="left" vertical="top" wrapText="1"/>
    </xf>
    <xf numFmtId="0" fontId="119" fillId="53" borderId="0" xfId="284" applyFont="1" applyFill="1" applyAlignment="1">
      <alignment horizontal="center" wrapText="1"/>
    </xf>
    <xf numFmtId="0" fontId="109" fillId="0" borderId="0" xfId="284"/>
    <xf numFmtId="0" fontId="119" fillId="53" borderId="0" xfId="284" applyFont="1" applyFill="1" applyAlignment="1">
      <alignment horizontal="left" vertical="top" wrapText="1"/>
    </xf>
    <xf numFmtId="0" fontId="120" fillId="53" borderId="0" xfId="284" applyFont="1" applyFill="1" applyAlignment="1">
      <alignment horizontal="left" vertical="top" wrapText="1"/>
    </xf>
    <xf numFmtId="0" fontId="95" fillId="0" borderId="47" xfId="106" applyFont="1" applyBorder="1" applyAlignment="1">
      <alignment horizontal="center"/>
    </xf>
    <xf numFmtId="0" fontId="95" fillId="0" borderId="0" xfId="106" applyFont="1" applyAlignment="1">
      <alignment horizontal="center"/>
    </xf>
  </cellXfs>
  <cellStyles count="412">
    <cellStyle name="_x000d__x000a_JournalTemplate=C:\COMFO\CTALK\JOURSTD.TPL_x000d__x000a_LbStateAddress=3 3 0 251 1 89 2 311_x000d__x000a_LbStateJou" xfId="162" xr:uid="{00000000-0005-0000-0000-000000000000}"/>
    <cellStyle name="20% - Accent1" xfId="1" xr:uid="{00000000-0005-0000-0000-000001000000}"/>
    <cellStyle name="20% - Accent1 2" xfId="163" xr:uid="{00000000-0005-0000-0000-000002000000}"/>
    <cellStyle name="20% - Accent2" xfId="2" xr:uid="{00000000-0005-0000-0000-000003000000}"/>
    <cellStyle name="20% - Accent2 2" xfId="164" xr:uid="{00000000-0005-0000-0000-000004000000}"/>
    <cellStyle name="20% - Accent3" xfId="3" xr:uid="{00000000-0005-0000-0000-000005000000}"/>
    <cellStyle name="20% - Accent3 2" xfId="165" xr:uid="{00000000-0005-0000-0000-000006000000}"/>
    <cellStyle name="20% - Accent4" xfId="4" xr:uid="{00000000-0005-0000-0000-000007000000}"/>
    <cellStyle name="20% - Accent4 2" xfId="166" xr:uid="{00000000-0005-0000-0000-000008000000}"/>
    <cellStyle name="20% - Accent5" xfId="5" xr:uid="{00000000-0005-0000-0000-000009000000}"/>
    <cellStyle name="20% - Accent5 2" xfId="167" xr:uid="{00000000-0005-0000-0000-00000A000000}"/>
    <cellStyle name="20% - Accent6" xfId="6" xr:uid="{00000000-0005-0000-0000-00000B000000}"/>
    <cellStyle name="20% - Accent6 2" xfId="168" xr:uid="{00000000-0005-0000-0000-00000C000000}"/>
    <cellStyle name="20% - Ênfase1" xfId="7" builtinId="30" customBuiltin="1"/>
    <cellStyle name="20% - Ênfase1 100" xfId="169" xr:uid="{00000000-0005-0000-0000-00000E000000}"/>
    <cellStyle name="20% - Ênfase1 2" xfId="8" xr:uid="{00000000-0005-0000-0000-00000F000000}"/>
    <cellStyle name="20% - Ênfase2" xfId="9" builtinId="34" customBuiltin="1"/>
    <cellStyle name="20% - Ênfase2 2" xfId="10" xr:uid="{00000000-0005-0000-0000-000011000000}"/>
    <cellStyle name="20% - Ênfase3" xfId="11" builtinId="38" customBuiltin="1"/>
    <cellStyle name="20% - Ênfase3 2" xfId="12" xr:uid="{00000000-0005-0000-0000-000013000000}"/>
    <cellStyle name="20% - Ênfase4" xfId="13" builtinId="42" customBuiltin="1"/>
    <cellStyle name="20% - Ênfase4 2" xfId="14" xr:uid="{00000000-0005-0000-0000-000015000000}"/>
    <cellStyle name="20% - Ênfase5" xfId="15" builtinId="46" customBuiltin="1"/>
    <cellStyle name="20% - Ênfase5 2" xfId="16" xr:uid="{00000000-0005-0000-0000-000017000000}"/>
    <cellStyle name="20% - Ênfase6" xfId="17" builtinId="50" customBuiltin="1"/>
    <cellStyle name="20% - Ênfase6 2" xfId="18" xr:uid="{00000000-0005-0000-0000-000019000000}"/>
    <cellStyle name="40% - Accent1" xfId="19" xr:uid="{00000000-0005-0000-0000-00001A000000}"/>
    <cellStyle name="40% - Accent1 2" xfId="170" xr:uid="{00000000-0005-0000-0000-00001B000000}"/>
    <cellStyle name="40% - Accent2" xfId="20" xr:uid="{00000000-0005-0000-0000-00001C000000}"/>
    <cellStyle name="40% - Accent2 2" xfId="171" xr:uid="{00000000-0005-0000-0000-00001D000000}"/>
    <cellStyle name="40% - Accent3" xfId="21" xr:uid="{00000000-0005-0000-0000-00001E000000}"/>
    <cellStyle name="40% - Accent3 2" xfId="172" xr:uid="{00000000-0005-0000-0000-00001F000000}"/>
    <cellStyle name="40% - Accent4" xfId="22" xr:uid="{00000000-0005-0000-0000-000020000000}"/>
    <cellStyle name="40% - Accent4 2" xfId="173" xr:uid="{00000000-0005-0000-0000-000021000000}"/>
    <cellStyle name="40% - Accent5" xfId="23" xr:uid="{00000000-0005-0000-0000-000022000000}"/>
    <cellStyle name="40% - Accent5 2" xfId="174" xr:uid="{00000000-0005-0000-0000-000023000000}"/>
    <cellStyle name="40% - Accent6" xfId="24" xr:uid="{00000000-0005-0000-0000-000024000000}"/>
    <cellStyle name="40% - Accent6 2" xfId="175" xr:uid="{00000000-0005-0000-0000-000025000000}"/>
    <cellStyle name="40% - Ênfase1" xfId="25" builtinId="31" customBuiltin="1"/>
    <cellStyle name="40% - Ênfase1 2" xfId="26" xr:uid="{00000000-0005-0000-0000-000027000000}"/>
    <cellStyle name="40% - Ênfase2" xfId="27" builtinId="35" customBuiltin="1"/>
    <cellStyle name="40% - Ênfase2 2" xfId="28" xr:uid="{00000000-0005-0000-0000-000029000000}"/>
    <cellStyle name="40% - Ênfase3" xfId="29" builtinId="39" customBuiltin="1"/>
    <cellStyle name="40% - Ênfase3 2" xfId="30" xr:uid="{00000000-0005-0000-0000-00002B000000}"/>
    <cellStyle name="40% - Ênfase4" xfId="31" builtinId="43" customBuiltin="1"/>
    <cellStyle name="40% - Ênfase4 2" xfId="32" xr:uid="{00000000-0005-0000-0000-00002D000000}"/>
    <cellStyle name="40% - Ênfase5" xfId="33" builtinId="47" customBuiltin="1"/>
    <cellStyle name="40% - Ênfase5 2" xfId="34" xr:uid="{00000000-0005-0000-0000-00002F000000}"/>
    <cellStyle name="40% - Ênfase6" xfId="35" builtinId="51" customBuiltin="1"/>
    <cellStyle name="40% - Ênfase6 2" xfId="36" xr:uid="{00000000-0005-0000-0000-000031000000}"/>
    <cellStyle name="60% - Accent1" xfId="37" xr:uid="{00000000-0005-0000-0000-000032000000}"/>
    <cellStyle name="60% - Accent1 2" xfId="176" xr:uid="{00000000-0005-0000-0000-000033000000}"/>
    <cellStyle name="60% - Accent2" xfId="38" xr:uid="{00000000-0005-0000-0000-000034000000}"/>
    <cellStyle name="60% - Accent2 2" xfId="177" xr:uid="{00000000-0005-0000-0000-000035000000}"/>
    <cellStyle name="60% - Accent3" xfId="39" xr:uid="{00000000-0005-0000-0000-000036000000}"/>
    <cellStyle name="60% - Accent3 2" xfId="178" xr:uid="{00000000-0005-0000-0000-000037000000}"/>
    <cellStyle name="60% - Accent4" xfId="40" xr:uid="{00000000-0005-0000-0000-000038000000}"/>
    <cellStyle name="60% - Accent4 2" xfId="179" xr:uid="{00000000-0005-0000-0000-000039000000}"/>
    <cellStyle name="60% - Accent5" xfId="41" xr:uid="{00000000-0005-0000-0000-00003A000000}"/>
    <cellStyle name="60% - Accent5 2" xfId="180" xr:uid="{00000000-0005-0000-0000-00003B000000}"/>
    <cellStyle name="60% - Accent6" xfId="42" xr:uid="{00000000-0005-0000-0000-00003C000000}"/>
    <cellStyle name="60% - Accent6 2" xfId="181" xr:uid="{00000000-0005-0000-0000-00003D000000}"/>
    <cellStyle name="60% - Ênfase1" xfId="43" builtinId="32" customBuiltin="1"/>
    <cellStyle name="60% - Ênfase1 2" xfId="44" xr:uid="{00000000-0005-0000-0000-00003F000000}"/>
    <cellStyle name="60% - Ênfase2" xfId="45" builtinId="36" customBuiltin="1"/>
    <cellStyle name="60% - Ênfase2 2" xfId="46" xr:uid="{00000000-0005-0000-0000-000041000000}"/>
    <cellStyle name="60% - Ênfase3" xfId="47" builtinId="40" customBuiltin="1"/>
    <cellStyle name="60% - Ênfase3 2" xfId="48" xr:uid="{00000000-0005-0000-0000-000043000000}"/>
    <cellStyle name="60% - Ênfase4" xfId="49" builtinId="44" customBuiltin="1"/>
    <cellStyle name="60% - Ênfase4 2" xfId="50" xr:uid="{00000000-0005-0000-0000-000045000000}"/>
    <cellStyle name="60% - Ênfase5" xfId="51" builtinId="48" customBuiltin="1"/>
    <cellStyle name="60% - Ênfase5 2" xfId="52" xr:uid="{00000000-0005-0000-0000-000047000000}"/>
    <cellStyle name="60% - Ênfase6" xfId="53" builtinId="52" customBuiltin="1"/>
    <cellStyle name="60% - Ênfase6 2" xfId="54" xr:uid="{00000000-0005-0000-0000-000049000000}"/>
    <cellStyle name="60% - Ênfase6 37" xfId="182" xr:uid="{00000000-0005-0000-0000-00004A000000}"/>
    <cellStyle name="Accent1" xfId="55" xr:uid="{00000000-0005-0000-0000-00004B000000}"/>
    <cellStyle name="Accent1 2" xfId="183" xr:uid="{00000000-0005-0000-0000-00004C000000}"/>
    <cellStyle name="Accent2" xfId="56" xr:uid="{00000000-0005-0000-0000-00004D000000}"/>
    <cellStyle name="Accent2 2" xfId="184" xr:uid="{00000000-0005-0000-0000-00004E000000}"/>
    <cellStyle name="Accent3" xfId="57" xr:uid="{00000000-0005-0000-0000-00004F000000}"/>
    <cellStyle name="Accent3 2" xfId="185" xr:uid="{00000000-0005-0000-0000-000050000000}"/>
    <cellStyle name="Accent4" xfId="58" xr:uid="{00000000-0005-0000-0000-000051000000}"/>
    <cellStyle name="Accent4 2" xfId="186" xr:uid="{00000000-0005-0000-0000-000052000000}"/>
    <cellStyle name="Accent5" xfId="59" xr:uid="{00000000-0005-0000-0000-000053000000}"/>
    <cellStyle name="Accent5 2" xfId="187" xr:uid="{00000000-0005-0000-0000-000054000000}"/>
    <cellStyle name="Accent6" xfId="60" xr:uid="{00000000-0005-0000-0000-000055000000}"/>
    <cellStyle name="Accent6 2" xfId="188" xr:uid="{00000000-0005-0000-0000-000056000000}"/>
    <cellStyle name="Bad" xfId="61" xr:uid="{00000000-0005-0000-0000-000057000000}"/>
    <cellStyle name="Bad 2" xfId="189" xr:uid="{00000000-0005-0000-0000-000058000000}"/>
    <cellStyle name="Bom" xfId="62" builtinId="26" customBuiltin="1"/>
    <cellStyle name="Bom 2" xfId="63" xr:uid="{00000000-0005-0000-0000-00005A000000}"/>
    <cellStyle name="Calculation" xfId="64" xr:uid="{00000000-0005-0000-0000-00005B000000}"/>
    <cellStyle name="Calculation 2" xfId="190" xr:uid="{00000000-0005-0000-0000-00005C000000}"/>
    <cellStyle name="Cálculo" xfId="65" builtinId="22" customBuiltin="1"/>
    <cellStyle name="Cálculo 2" xfId="66" xr:uid="{00000000-0005-0000-0000-00005E000000}"/>
    <cellStyle name="Célula de Verificação" xfId="67" builtinId="23" customBuiltin="1"/>
    <cellStyle name="Célula de Verificação 2" xfId="68" xr:uid="{00000000-0005-0000-0000-000060000000}"/>
    <cellStyle name="Célula Vinculada" xfId="69" builtinId="24" customBuiltin="1"/>
    <cellStyle name="Célula Vinculada 2" xfId="70" xr:uid="{00000000-0005-0000-0000-000062000000}"/>
    <cellStyle name="Check Cell" xfId="71" xr:uid="{00000000-0005-0000-0000-000063000000}"/>
    <cellStyle name="Comma_Arauco Piping list" xfId="191" xr:uid="{00000000-0005-0000-0000-000064000000}"/>
    <cellStyle name="Comma0" xfId="72" xr:uid="{00000000-0005-0000-0000-000065000000}"/>
    <cellStyle name="Comma0 2" xfId="192" xr:uid="{00000000-0005-0000-0000-000066000000}"/>
    <cellStyle name="CORES" xfId="193" xr:uid="{00000000-0005-0000-0000-000067000000}"/>
    <cellStyle name="Currency [0]_Arauco Piping list" xfId="194" xr:uid="{00000000-0005-0000-0000-000068000000}"/>
    <cellStyle name="Currency_Arauco Piping list" xfId="195" xr:uid="{00000000-0005-0000-0000-000069000000}"/>
    <cellStyle name="Currency0" xfId="73" xr:uid="{00000000-0005-0000-0000-00006A000000}"/>
    <cellStyle name="Currency0 2" xfId="196" xr:uid="{00000000-0005-0000-0000-00006B000000}"/>
    <cellStyle name="Data" xfId="197" xr:uid="{00000000-0005-0000-0000-00006C000000}"/>
    <cellStyle name="Date" xfId="198" xr:uid="{00000000-0005-0000-0000-00006D000000}"/>
    <cellStyle name="Ênfase1" xfId="74" builtinId="29" customBuiltin="1"/>
    <cellStyle name="Ênfase1 2" xfId="75" xr:uid="{00000000-0005-0000-0000-00006F000000}"/>
    <cellStyle name="Ênfase2" xfId="76" builtinId="33" customBuiltin="1"/>
    <cellStyle name="Ênfase2 2" xfId="77" xr:uid="{00000000-0005-0000-0000-000071000000}"/>
    <cellStyle name="Ênfase3" xfId="78" builtinId="37" customBuiltin="1"/>
    <cellStyle name="Ênfase3 2" xfId="79" xr:uid="{00000000-0005-0000-0000-000073000000}"/>
    <cellStyle name="Ênfase4" xfId="80" builtinId="41" customBuiltin="1"/>
    <cellStyle name="Ênfase4 2" xfId="81" xr:uid="{00000000-0005-0000-0000-000075000000}"/>
    <cellStyle name="Ênfase5" xfId="82" builtinId="45" customBuiltin="1"/>
    <cellStyle name="Ênfase5 2" xfId="83" xr:uid="{00000000-0005-0000-0000-000077000000}"/>
    <cellStyle name="Ênfase6" xfId="84" builtinId="49" customBuiltin="1"/>
    <cellStyle name="Ênfase6 2" xfId="85" xr:uid="{00000000-0005-0000-0000-000079000000}"/>
    <cellStyle name="Entrada" xfId="86" builtinId="20" customBuiltin="1"/>
    <cellStyle name="Entrada 2" xfId="87" xr:uid="{00000000-0005-0000-0000-00007B000000}"/>
    <cellStyle name="Excel Built-in Excel Built-in Excel Built-in Excel Built-in Excel Built-in Excel Built-in Excel Built-in Excel Built-in Separador de milhares 4" xfId="199" xr:uid="{00000000-0005-0000-0000-00007C000000}"/>
    <cellStyle name="Excel Built-in Excel Built-in Excel Built-in Excel Built-in Excel Built-in Excel Built-in Excel Built-in Separador de milhares 4" xfId="200" xr:uid="{00000000-0005-0000-0000-00007D000000}"/>
    <cellStyle name="Excel Built-in Normal" xfId="88" xr:uid="{00000000-0005-0000-0000-00007E000000}"/>
    <cellStyle name="Excel Built-in Normal 1" xfId="201" xr:uid="{00000000-0005-0000-0000-00007F000000}"/>
    <cellStyle name="Excel Built-in Normal 2" xfId="202" xr:uid="{00000000-0005-0000-0000-000080000000}"/>
    <cellStyle name="Excel Built-in Normal 3" xfId="203" xr:uid="{00000000-0005-0000-0000-000081000000}"/>
    <cellStyle name="Excel Built-in Normal 4" xfId="204" xr:uid="{00000000-0005-0000-0000-000082000000}"/>
    <cellStyle name="Excel_BuiltIn_Comma" xfId="205" xr:uid="{00000000-0005-0000-0000-000083000000}"/>
    <cellStyle name="Explanatory Text" xfId="89" xr:uid="{00000000-0005-0000-0000-000084000000}"/>
    <cellStyle name="Explanatory Text 2" xfId="206" xr:uid="{00000000-0005-0000-0000-000085000000}"/>
    <cellStyle name="Fixed" xfId="207" xr:uid="{00000000-0005-0000-0000-000086000000}"/>
    <cellStyle name="Fixo" xfId="208" xr:uid="{00000000-0005-0000-0000-000087000000}"/>
    <cellStyle name="Followed Hyperlink" xfId="209" xr:uid="{00000000-0005-0000-0000-000088000000}"/>
    <cellStyle name="Good" xfId="90" xr:uid="{00000000-0005-0000-0000-000089000000}"/>
    <cellStyle name="Grey" xfId="210" xr:uid="{00000000-0005-0000-0000-00008A000000}"/>
    <cellStyle name="Heading" xfId="211" xr:uid="{00000000-0005-0000-0000-00008B000000}"/>
    <cellStyle name="Heading 1" xfId="91" xr:uid="{00000000-0005-0000-0000-00008C000000}"/>
    <cellStyle name="Heading 1 2" xfId="212" xr:uid="{00000000-0005-0000-0000-00008D000000}"/>
    <cellStyle name="Heading 2" xfId="92" xr:uid="{00000000-0005-0000-0000-00008E000000}"/>
    <cellStyle name="Heading 2 2" xfId="213" xr:uid="{00000000-0005-0000-0000-00008F000000}"/>
    <cellStyle name="Heading 3" xfId="93" xr:uid="{00000000-0005-0000-0000-000090000000}"/>
    <cellStyle name="Heading 3 2" xfId="214" xr:uid="{00000000-0005-0000-0000-000091000000}"/>
    <cellStyle name="Heading 4" xfId="94" xr:uid="{00000000-0005-0000-0000-000092000000}"/>
    <cellStyle name="Heading 4 2" xfId="215" xr:uid="{00000000-0005-0000-0000-000093000000}"/>
    <cellStyle name="Heading1" xfId="216" xr:uid="{00000000-0005-0000-0000-000094000000}"/>
    <cellStyle name="Hiperlink 2" xfId="217" xr:uid="{00000000-0005-0000-0000-000095000000}"/>
    <cellStyle name="Incorreto 2" xfId="96" xr:uid="{00000000-0005-0000-0000-000097000000}"/>
    <cellStyle name="Indefinido" xfId="218" xr:uid="{00000000-0005-0000-0000-000098000000}"/>
    <cellStyle name="Input" xfId="97" xr:uid="{00000000-0005-0000-0000-000099000000}"/>
    <cellStyle name="Input [yellow]" xfId="219" xr:uid="{00000000-0005-0000-0000-00009A000000}"/>
    <cellStyle name="Linked Cell" xfId="98" xr:uid="{00000000-0005-0000-0000-00009B000000}"/>
    <cellStyle name="material" xfId="220" xr:uid="{00000000-0005-0000-0000-00009C000000}"/>
    <cellStyle name="MINIPG" xfId="221" xr:uid="{00000000-0005-0000-0000-00009D000000}"/>
    <cellStyle name="Moeda" xfId="99" builtinId="4"/>
    <cellStyle name="Moeda 2" xfId="100" xr:uid="{00000000-0005-0000-0000-00009F000000}"/>
    <cellStyle name="Moeda 2 2" xfId="156" xr:uid="{00000000-0005-0000-0000-0000A0000000}"/>
    <cellStyle name="Moeda 2 2 2" xfId="222" xr:uid="{00000000-0005-0000-0000-0000A1000000}"/>
    <cellStyle name="Moeda 2 2 3" xfId="223" xr:uid="{00000000-0005-0000-0000-0000A2000000}"/>
    <cellStyle name="Moeda 2 3" xfId="224" xr:uid="{00000000-0005-0000-0000-0000A3000000}"/>
    <cellStyle name="Moeda 2 3 2" xfId="225" xr:uid="{00000000-0005-0000-0000-0000A4000000}"/>
    <cellStyle name="Moeda 2 4" xfId="226" xr:uid="{00000000-0005-0000-0000-0000A5000000}"/>
    <cellStyle name="Moeda 2 5" xfId="227" xr:uid="{00000000-0005-0000-0000-0000A6000000}"/>
    <cellStyle name="Moeda 3" xfId="101" xr:uid="{00000000-0005-0000-0000-0000A7000000}"/>
    <cellStyle name="Moeda 3 2" xfId="228" xr:uid="{00000000-0005-0000-0000-0000A8000000}"/>
    <cellStyle name="Moeda 3 2 2" xfId="229" xr:uid="{00000000-0005-0000-0000-0000A9000000}"/>
    <cellStyle name="Moeda 3 3" xfId="230" xr:uid="{00000000-0005-0000-0000-0000AA000000}"/>
    <cellStyle name="Moeda 3 4" xfId="231" xr:uid="{00000000-0005-0000-0000-0000AB000000}"/>
    <cellStyle name="Moeda 4" xfId="147" xr:uid="{00000000-0005-0000-0000-0000AC000000}"/>
    <cellStyle name="Moeda 4 2" xfId="232" xr:uid="{00000000-0005-0000-0000-0000AD000000}"/>
    <cellStyle name="Moeda 4 2 2" xfId="233" xr:uid="{00000000-0005-0000-0000-0000AE000000}"/>
    <cellStyle name="Moeda 4 2 3" xfId="234" xr:uid="{00000000-0005-0000-0000-0000AF000000}"/>
    <cellStyle name="Moeda 4 3" xfId="235" xr:uid="{00000000-0005-0000-0000-0000B0000000}"/>
    <cellStyle name="Moeda 5" xfId="150" xr:uid="{00000000-0005-0000-0000-0000B1000000}"/>
    <cellStyle name="Moeda 5 2" xfId="236" xr:uid="{00000000-0005-0000-0000-0000B2000000}"/>
    <cellStyle name="Moeda 5 3" xfId="237" xr:uid="{00000000-0005-0000-0000-0000B3000000}"/>
    <cellStyle name="Moeda 6" xfId="238" xr:uid="{00000000-0005-0000-0000-0000B4000000}"/>
    <cellStyle name="Moeda 6 2" xfId="239" xr:uid="{00000000-0005-0000-0000-0000B5000000}"/>
    <cellStyle name="Moeda 7" xfId="240" xr:uid="{00000000-0005-0000-0000-0000B6000000}"/>
    <cellStyle name="Neutra 2" xfId="103" xr:uid="{00000000-0005-0000-0000-0000B8000000}"/>
    <cellStyle name="Neutral" xfId="104" xr:uid="{00000000-0005-0000-0000-0000B9000000}"/>
    <cellStyle name="Neutro" xfId="102" builtinId="28" customBuiltin="1"/>
    <cellStyle name="Normal" xfId="0" builtinId="0"/>
    <cellStyle name="Normal - Style1" xfId="241" xr:uid="{00000000-0005-0000-0000-0000BB000000}"/>
    <cellStyle name="Normal 10" xfId="161" xr:uid="{00000000-0005-0000-0000-0000BC000000}"/>
    <cellStyle name="Normal 11" xfId="146" xr:uid="{00000000-0005-0000-0000-0000BD000000}"/>
    <cellStyle name="Normal 11 2" xfId="242" xr:uid="{00000000-0005-0000-0000-0000BE000000}"/>
    <cellStyle name="Normal 12" xfId="243" xr:uid="{00000000-0005-0000-0000-0000BF000000}"/>
    <cellStyle name="Normal 13" xfId="244" xr:uid="{00000000-0005-0000-0000-0000C0000000}"/>
    <cellStyle name="Normal 13 2" xfId="245" xr:uid="{00000000-0005-0000-0000-0000C1000000}"/>
    <cellStyle name="Normal 13 3" xfId="246" xr:uid="{00000000-0005-0000-0000-0000C2000000}"/>
    <cellStyle name="Normal 14" xfId="247" xr:uid="{00000000-0005-0000-0000-0000C3000000}"/>
    <cellStyle name="Normal 14 2" xfId="248" xr:uid="{00000000-0005-0000-0000-0000C4000000}"/>
    <cellStyle name="Normal 14 3" xfId="249" xr:uid="{00000000-0005-0000-0000-0000C5000000}"/>
    <cellStyle name="Normal 15" xfId="250" xr:uid="{00000000-0005-0000-0000-0000C6000000}"/>
    <cellStyle name="Normal 16" xfId="251" xr:uid="{00000000-0005-0000-0000-0000C7000000}"/>
    <cellStyle name="Normal 16 2" xfId="252" xr:uid="{00000000-0005-0000-0000-0000C8000000}"/>
    <cellStyle name="Normal 16 3" xfId="253" xr:uid="{00000000-0005-0000-0000-0000C9000000}"/>
    <cellStyle name="Normal 17" xfId="254" xr:uid="{00000000-0005-0000-0000-0000CA000000}"/>
    <cellStyle name="Normal 18" xfId="255" xr:uid="{00000000-0005-0000-0000-0000CB000000}"/>
    <cellStyle name="Normal 180" xfId="256" xr:uid="{00000000-0005-0000-0000-0000CC000000}"/>
    <cellStyle name="Normal 181" xfId="158" xr:uid="{00000000-0005-0000-0000-0000CD000000}"/>
    <cellStyle name="Normal 19" xfId="257" xr:uid="{00000000-0005-0000-0000-0000CE000000}"/>
    <cellStyle name="Normal 2" xfId="105" xr:uid="{00000000-0005-0000-0000-0000CF000000}"/>
    <cellStyle name="Normal 2 2" xfId="258" xr:uid="{00000000-0005-0000-0000-0000D0000000}"/>
    <cellStyle name="Normal 2 2 2" xfId="259" xr:uid="{00000000-0005-0000-0000-0000D1000000}"/>
    <cellStyle name="Normal 20" xfId="260" xr:uid="{00000000-0005-0000-0000-0000D2000000}"/>
    <cellStyle name="Normal 21" xfId="149" xr:uid="{00000000-0005-0000-0000-0000D3000000}"/>
    <cellStyle name="Normal 22" xfId="261" xr:uid="{00000000-0005-0000-0000-0000D4000000}"/>
    <cellStyle name="Normal 23" xfId="262" xr:uid="{00000000-0005-0000-0000-0000D5000000}"/>
    <cellStyle name="Normal 24" xfId="263" xr:uid="{00000000-0005-0000-0000-0000D6000000}"/>
    <cellStyle name="Normal 25" xfId="264" xr:uid="{00000000-0005-0000-0000-0000D7000000}"/>
    <cellStyle name="Normal 26" xfId="265" xr:uid="{00000000-0005-0000-0000-0000D8000000}"/>
    <cellStyle name="Normal 27" xfId="266" xr:uid="{00000000-0005-0000-0000-0000D9000000}"/>
    <cellStyle name="Normal 28" xfId="267" xr:uid="{00000000-0005-0000-0000-0000DA000000}"/>
    <cellStyle name="Normal 29" xfId="268" xr:uid="{00000000-0005-0000-0000-0000DB000000}"/>
    <cellStyle name="Normal 3" xfId="145" xr:uid="{00000000-0005-0000-0000-0000DC000000}"/>
    <cellStyle name="Normal 3 2" xfId="154" xr:uid="{00000000-0005-0000-0000-0000DD000000}"/>
    <cellStyle name="Normal 3 2 2" xfId="269" xr:uid="{00000000-0005-0000-0000-0000DE000000}"/>
    <cellStyle name="Normal 3 2 3" xfId="270" xr:uid="{00000000-0005-0000-0000-0000DF000000}"/>
    <cellStyle name="Normal 3 2 4" xfId="271" xr:uid="{00000000-0005-0000-0000-0000E0000000}"/>
    <cellStyle name="Normal 3 3" xfId="106" xr:uid="{00000000-0005-0000-0000-0000E1000000}"/>
    <cellStyle name="Normal 3 4" xfId="272" xr:uid="{00000000-0005-0000-0000-0000E2000000}"/>
    <cellStyle name="Normal 30" xfId="107" xr:uid="{00000000-0005-0000-0000-0000E3000000}"/>
    <cellStyle name="Normal 31" xfId="273" xr:uid="{00000000-0005-0000-0000-0000E4000000}"/>
    <cellStyle name="Normal 32" xfId="274" xr:uid="{00000000-0005-0000-0000-0000E5000000}"/>
    <cellStyle name="Normal 33" xfId="275" xr:uid="{00000000-0005-0000-0000-0000E6000000}"/>
    <cellStyle name="Normal 34" xfId="276" xr:uid="{00000000-0005-0000-0000-0000E7000000}"/>
    <cellStyle name="Normal 35" xfId="277" xr:uid="{00000000-0005-0000-0000-0000E8000000}"/>
    <cellStyle name="Normal 36" xfId="278" xr:uid="{00000000-0005-0000-0000-0000E9000000}"/>
    <cellStyle name="Normal 37" xfId="279" xr:uid="{00000000-0005-0000-0000-0000EA000000}"/>
    <cellStyle name="Normal 37 2" xfId="280" xr:uid="{00000000-0005-0000-0000-0000EB000000}"/>
    <cellStyle name="Normal 37 3" xfId="281" xr:uid="{00000000-0005-0000-0000-0000EC000000}"/>
    <cellStyle name="Normal 38" xfId="282" xr:uid="{00000000-0005-0000-0000-0000ED000000}"/>
    <cellStyle name="Normal 38 2" xfId="283" xr:uid="{00000000-0005-0000-0000-0000EE000000}"/>
    <cellStyle name="Normal 39" xfId="284" xr:uid="{00000000-0005-0000-0000-0000EF000000}"/>
    <cellStyle name="Normal 4" xfId="108" xr:uid="{00000000-0005-0000-0000-0000F0000000}"/>
    <cellStyle name="Normal 4 2" xfId="144" xr:uid="{00000000-0005-0000-0000-0000F1000000}"/>
    <cellStyle name="Normal 4 2 2" xfId="152" xr:uid="{00000000-0005-0000-0000-0000F2000000}"/>
    <cellStyle name="Normal 4 2 2 2" xfId="285" xr:uid="{00000000-0005-0000-0000-0000F3000000}"/>
    <cellStyle name="Normal 4 2 2 3" xfId="286" xr:uid="{00000000-0005-0000-0000-0000F4000000}"/>
    <cellStyle name="Normal 4 2 3" xfId="287" xr:uid="{00000000-0005-0000-0000-0000F5000000}"/>
    <cellStyle name="Normal 4 2 4" xfId="288" xr:uid="{00000000-0005-0000-0000-0000F6000000}"/>
    <cellStyle name="Normal 4 2 5" xfId="289" xr:uid="{00000000-0005-0000-0000-0000F7000000}"/>
    <cellStyle name="Normal 4 3" xfId="290" xr:uid="{00000000-0005-0000-0000-0000F8000000}"/>
    <cellStyle name="Normal 40" xfId="291" xr:uid="{00000000-0005-0000-0000-0000F9000000}"/>
    <cellStyle name="Normal 41" xfId="292" xr:uid="{00000000-0005-0000-0000-0000FA000000}"/>
    <cellStyle name="Normal 42" xfId="293" xr:uid="{00000000-0005-0000-0000-0000FB000000}"/>
    <cellStyle name="Normal 43" xfId="294" xr:uid="{00000000-0005-0000-0000-0000FC000000}"/>
    <cellStyle name="Normal 44" xfId="295" xr:uid="{00000000-0005-0000-0000-0000FD000000}"/>
    <cellStyle name="Normal 45" xfId="296" xr:uid="{00000000-0005-0000-0000-0000FE000000}"/>
    <cellStyle name="Normal 5" xfId="297" xr:uid="{00000000-0005-0000-0000-0000FF000000}"/>
    <cellStyle name="Normal 5 2" xfId="298" xr:uid="{00000000-0005-0000-0000-000000010000}"/>
    <cellStyle name="Normal 5 2 2" xfId="299" xr:uid="{00000000-0005-0000-0000-000001010000}"/>
    <cellStyle name="Normal 5 2 3" xfId="300" xr:uid="{00000000-0005-0000-0000-000002010000}"/>
    <cellStyle name="Normal 5 3" xfId="301" xr:uid="{00000000-0005-0000-0000-000003010000}"/>
    <cellStyle name="Normal 5 3 2" xfId="302" xr:uid="{00000000-0005-0000-0000-000004010000}"/>
    <cellStyle name="Normal 5 3 3" xfId="303" xr:uid="{00000000-0005-0000-0000-000005010000}"/>
    <cellStyle name="Normal 5 4" xfId="304" xr:uid="{00000000-0005-0000-0000-000006010000}"/>
    <cellStyle name="Normal 5 5" xfId="305" xr:uid="{00000000-0005-0000-0000-000007010000}"/>
    <cellStyle name="Normal 5 6" xfId="306" xr:uid="{00000000-0005-0000-0000-000008010000}"/>
    <cellStyle name="Normal 6" xfId="109" xr:uid="{00000000-0005-0000-0000-000009010000}"/>
    <cellStyle name="Normal 6 2" xfId="307" xr:uid="{00000000-0005-0000-0000-00000A010000}"/>
    <cellStyle name="Normal 6 2 2" xfId="308" xr:uid="{00000000-0005-0000-0000-00000B010000}"/>
    <cellStyle name="Normal 6 2 2 2" xfId="309" xr:uid="{00000000-0005-0000-0000-00000C010000}"/>
    <cellStyle name="Normal 6 2 2 3" xfId="310" xr:uid="{00000000-0005-0000-0000-00000D010000}"/>
    <cellStyle name="Normal 6 2 3" xfId="311" xr:uid="{00000000-0005-0000-0000-00000E010000}"/>
    <cellStyle name="Normal 6 2 4" xfId="312" xr:uid="{00000000-0005-0000-0000-00000F010000}"/>
    <cellStyle name="Normal 6 3" xfId="313" xr:uid="{00000000-0005-0000-0000-000010010000}"/>
    <cellStyle name="Normal 6 3 2" xfId="314" xr:uid="{00000000-0005-0000-0000-000011010000}"/>
    <cellStyle name="Normal 6 3 3" xfId="315" xr:uid="{00000000-0005-0000-0000-000012010000}"/>
    <cellStyle name="Normal 6 4" xfId="316" xr:uid="{00000000-0005-0000-0000-000013010000}"/>
    <cellStyle name="Normal 6 4 2" xfId="317" xr:uid="{00000000-0005-0000-0000-000014010000}"/>
    <cellStyle name="Normal 6 4 3" xfId="318" xr:uid="{00000000-0005-0000-0000-000015010000}"/>
    <cellStyle name="Normal 7" xfId="319" xr:uid="{00000000-0005-0000-0000-000016010000}"/>
    <cellStyle name="Normal 7 2" xfId="320" xr:uid="{00000000-0005-0000-0000-000017010000}"/>
    <cellStyle name="Normal 8" xfId="321" xr:uid="{00000000-0005-0000-0000-000018010000}"/>
    <cellStyle name="Normal 8 2" xfId="322" xr:uid="{00000000-0005-0000-0000-000019010000}"/>
    <cellStyle name="Normal 85" xfId="323" xr:uid="{00000000-0005-0000-0000-00001A010000}"/>
    <cellStyle name="Normal 87" xfId="324" xr:uid="{00000000-0005-0000-0000-00001B010000}"/>
    <cellStyle name="Normal 9" xfId="325" xr:uid="{00000000-0005-0000-0000-00001C010000}"/>
    <cellStyle name="Normal_Pesquisa no referencial 10 de maio de 2013 2" xfId="153" xr:uid="{00000000-0005-0000-0000-00001D010000}"/>
    <cellStyle name="Normal1" xfId="326" xr:uid="{00000000-0005-0000-0000-00001E010000}"/>
    <cellStyle name="Normal2" xfId="327" xr:uid="{00000000-0005-0000-0000-00001F010000}"/>
    <cellStyle name="Normal3" xfId="328" xr:uid="{00000000-0005-0000-0000-000020010000}"/>
    <cellStyle name="Nota" xfId="110" builtinId="10" customBuiltin="1"/>
    <cellStyle name="Nota 2" xfId="111" xr:uid="{00000000-0005-0000-0000-000022010000}"/>
    <cellStyle name="Nota 2 2" xfId="151" xr:uid="{00000000-0005-0000-0000-000023010000}"/>
    <cellStyle name="Note" xfId="112" xr:uid="{00000000-0005-0000-0000-000024010000}"/>
    <cellStyle name="Output" xfId="113" xr:uid="{00000000-0005-0000-0000-000025010000}"/>
    <cellStyle name="Output 2" xfId="329" xr:uid="{00000000-0005-0000-0000-000026010000}"/>
    <cellStyle name="Percent [2]" xfId="330" xr:uid="{00000000-0005-0000-0000-000027010000}"/>
    <cellStyle name="Percent_Sheet1" xfId="331" xr:uid="{00000000-0005-0000-0000-000028010000}"/>
    <cellStyle name="Percentual" xfId="332" xr:uid="{00000000-0005-0000-0000-000029010000}"/>
    <cellStyle name="Ponto" xfId="333" xr:uid="{00000000-0005-0000-0000-00002A010000}"/>
    <cellStyle name="Porcentagem" xfId="114" builtinId="5"/>
    <cellStyle name="Porcentagem 2" xfId="115" xr:uid="{00000000-0005-0000-0000-00002C010000}"/>
    <cellStyle name="Porcentagem 3" xfId="116" xr:uid="{00000000-0005-0000-0000-00002D010000}"/>
    <cellStyle name="Porcentagem 3 2" xfId="334" xr:uid="{00000000-0005-0000-0000-00002E010000}"/>
    <cellStyle name="Porcentagem 3 3" xfId="335" xr:uid="{00000000-0005-0000-0000-00002F010000}"/>
    <cellStyle name="Porcentagem 4" xfId="336" xr:uid="{00000000-0005-0000-0000-000030010000}"/>
    <cellStyle name="Porcentagem 4 2" xfId="337" xr:uid="{00000000-0005-0000-0000-000031010000}"/>
    <cellStyle name="Porcentagem 5" xfId="338" xr:uid="{00000000-0005-0000-0000-000032010000}"/>
    <cellStyle name="Porcentagem 6" xfId="339" xr:uid="{00000000-0005-0000-0000-000033010000}"/>
    <cellStyle name="Porcentagem 6 2" xfId="340" xr:uid="{00000000-0005-0000-0000-000034010000}"/>
    <cellStyle name="Porcentagem 6 3" xfId="341" xr:uid="{00000000-0005-0000-0000-000035010000}"/>
    <cellStyle name="Porcentagem 7" xfId="342" xr:uid="{00000000-0005-0000-0000-000036010000}"/>
    <cellStyle name="Result" xfId="343" xr:uid="{00000000-0005-0000-0000-000037010000}"/>
    <cellStyle name="Result2" xfId="344" xr:uid="{00000000-0005-0000-0000-000038010000}"/>
    <cellStyle name="Ruim" xfId="95" builtinId="27" customBuiltin="1"/>
    <cellStyle name="Saída" xfId="117" builtinId="21" customBuiltin="1"/>
    <cellStyle name="Saída 2" xfId="118" xr:uid="{00000000-0005-0000-0000-00003A010000}"/>
    <cellStyle name="Sep. milhar [0]" xfId="345" xr:uid="{00000000-0005-0000-0000-00003B010000}"/>
    <cellStyle name="Separador de m" xfId="346" xr:uid="{00000000-0005-0000-0000-00003C010000}"/>
    <cellStyle name="Separador de milhares 2" xfId="120" xr:uid="{00000000-0005-0000-0000-00003D010000}"/>
    <cellStyle name="Separador de milhares 2 10" xfId="347" xr:uid="{00000000-0005-0000-0000-00003E010000}"/>
    <cellStyle name="Separador de milhares 2 2" xfId="348" xr:uid="{00000000-0005-0000-0000-00003F010000}"/>
    <cellStyle name="Separador de milhares 2 2 2" xfId="349" xr:uid="{00000000-0005-0000-0000-000040010000}"/>
    <cellStyle name="Separador de milhares 2 2 3" xfId="350" xr:uid="{00000000-0005-0000-0000-000041010000}"/>
    <cellStyle name="Separador de milhares 2 3" xfId="351" xr:uid="{00000000-0005-0000-0000-000042010000}"/>
    <cellStyle name="Separador de milhares 2 3 2" xfId="352" xr:uid="{00000000-0005-0000-0000-000043010000}"/>
    <cellStyle name="Separador de milhares 2 3 3" xfId="353" xr:uid="{00000000-0005-0000-0000-000044010000}"/>
    <cellStyle name="Separador de milhares 3" xfId="121" xr:uid="{00000000-0005-0000-0000-000045010000}"/>
    <cellStyle name="Separador de milhares 3 2" xfId="122" xr:uid="{00000000-0005-0000-0000-000046010000}"/>
    <cellStyle name="Separador de milhares 3 3" xfId="354" xr:uid="{00000000-0005-0000-0000-000047010000}"/>
    <cellStyle name="Separador de milhares 3 3 2" xfId="355" xr:uid="{00000000-0005-0000-0000-000048010000}"/>
    <cellStyle name="Separador de milhares 3 3 3" xfId="356" xr:uid="{00000000-0005-0000-0000-000049010000}"/>
    <cellStyle name="Separador de milhares 3 4" xfId="357" xr:uid="{00000000-0005-0000-0000-00004A010000}"/>
    <cellStyle name="Separador de milhares 3 5" xfId="358" xr:uid="{00000000-0005-0000-0000-00004B010000}"/>
    <cellStyle name="Separador de milhares 4" xfId="148" xr:uid="{00000000-0005-0000-0000-00004C010000}"/>
    <cellStyle name="Separador de milhares 4 2" xfId="359" xr:uid="{00000000-0005-0000-0000-00004D010000}"/>
    <cellStyle name="Separador de milhares 4 3" xfId="360" xr:uid="{00000000-0005-0000-0000-00004E010000}"/>
    <cellStyle name="Sepavador de milhares [0]_Pasta2" xfId="361" xr:uid="{00000000-0005-0000-0000-00004F010000}"/>
    <cellStyle name="Standard_RP100_01 (metr.)" xfId="362" xr:uid="{00000000-0005-0000-0000-000050010000}"/>
    <cellStyle name="Texto de Aviso" xfId="123" builtinId="11" customBuiltin="1"/>
    <cellStyle name="Texto de Aviso 2" xfId="124" xr:uid="{00000000-0005-0000-0000-000052010000}"/>
    <cellStyle name="Texto Explicativo" xfId="125" builtinId="53" customBuiltin="1"/>
    <cellStyle name="Texto Explicativo 2" xfId="126" xr:uid="{00000000-0005-0000-0000-000054010000}"/>
    <cellStyle name="Title" xfId="127" xr:uid="{00000000-0005-0000-0000-000055010000}"/>
    <cellStyle name="Title 2" xfId="363" xr:uid="{00000000-0005-0000-0000-000056010000}"/>
    <cellStyle name="Título" xfId="128" builtinId="15" customBuiltin="1"/>
    <cellStyle name="Título 1" xfId="129" builtinId="16" customBuiltin="1"/>
    <cellStyle name="Título 1 2" xfId="130" xr:uid="{00000000-0005-0000-0000-000059010000}"/>
    <cellStyle name="Título 2" xfId="131" builtinId="17" customBuiltin="1"/>
    <cellStyle name="Título 2 2" xfId="132" xr:uid="{00000000-0005-0000-0000-00005B010000}"/>
    <cellStyle name="Título 3" xfId="133" builtinId="18" customBuiltin="1"/>
    <cellStyle name="Título 3 2" xfId="134" xr:uid="{00000000-0005-0000-0000-00005D010000}"/>
    <cellStyle name="Título 4" xfId="135" builtinId="19" customBuiltin="1"/>
    <cellStyle name="Título 4 2" xfId="136" xr:uid="{00000000-0005-0000-0000-00005F010000}"/>
    <cellStyle name="Título 5" xfId="137" xr:uid="{00000000-0005-0000-0000-000060010000}"/>
    <cellStyle name="Titulo1" xfId="364" xr:uid="{00000000-0005-0000-0000-000061010000}"/>
    <cellStyle name="Titulo2" xfId="365" xr:uid="{00000000-0005-0000-0000-000062010000}"/>
    <cellStyle name="Total" xfId="138" builtinId="25" customBuiltin="1"/>
    <cellStyle name="Total 2" xfId="139" xr:uid="{00000000-0005-0000-0000-000064010000}"/>
    <cellStyle name="Vírgula" xfId="119" builtinId="3"/>
    <cellStyle name="Vírgula 10" xfId="366" xr:uid="{00000000-0005-0000-0000-000066010000}"/>
    <cellStyle name="Vírgula 10 2" xfId="367" xr:uid="{00000000-0005-0000-0000-000067010000}"/>
    <cellStyle name="Vírgula 10 3" xfId="368" xr:uid="{00000000-0005-0000-0000-000068010000}"/>
    <cellStyle name="Vírgula 11" xfId="369" xr:uid="{00000000-0005-0000-0000-000069010000}"/>
    <cellStyle name="Vírgula 12" xfId="370" xr:uid="{00000000-0005-0000-0000-00006A010000}"/>
    <cellStyle name="Vírgula 12 2" xfId="371" xr:uid="{00000000-0005-0000-0000-00006B010000}"/>
    <cellStyle name="Vírgula 12 3" xfId="372" xr:uid="{00000000-0005-0000-0000-00006C010000}"/>
    <cellStyle name="Vírgula 13" xfId="159" xr:uid="{00000000-0005-0000-0000-00006D010000}"/>
    <cellStyle name="Vírgula 2" xfId="140" xr:uid="{00000000-0005-0000-0000-00006E010000}"/>
    <cellStyle name="Vírgula 2 2" xfId="155" xr:uid="{00000000-0005-0000-0000-00006F010000}"/>
    <cellStyle name="Vírgula 2 2 2" xfId="373" xr:uid="{00000000-0005-0000-0000-000070010000}"/>
    <cellStyle name="Vírgula 2 2 2 2" xfId="374" xr:uid="{00000000-0005-0000-0000-000071010000}"/>
    <cellStyle name="Vírgula 2 2 3" xfId="375" xr:uid="{00000000-0005-0000-0000-000072010000}"/>
    <cellStyle name="Vírgula 2 2 3 2" xfId="376" xr:uid="{00000000-0005-0000-0000-000073010000}"/>
    <cellStyle name="Vírgula 2 2 3 3" xfId="377" xr:uid="{00000000-0005-0000-0000-000074010000}"/>
    <cellStyle name="Vírgula 2 2 4" xfId="378" xr:uid="{00000000-0005-0000-0000-000075010000}"/>
    <cellStyle name="Vírgula 2 2 5" xfId="379" xr:uid="{00000000-0005-0000-0000-000076010000}"/>
    <cellStyle name="Vírgula 2 3" xfId="380" xr:uid="{00000000-0005-0000-0000-000077010000}"/>
    <cellStyle name="Vírgula 2 3 2" xfId="381" xr:uid="{00000000-0005-0000-0000-000078010000}"/>
    <cellStyle name="Vírgula 2 3 3" xfId="382" xr:uid="{00000000-0005-0000-0000-000079010000}"/>
    <cellStyle name="Vírgula 3" xfId="141" xr:uid="{00000000-0005-0000-0000-00007A010000}"/>
    <cellStyle name="Vírgula 3 2" xfId="383" xr:uid="{00000000-0005-0000-0000-00007B010000}"/>
    <cellStyle name="Vírgula 3 2 2" xfId="384" xr:uid="{00000000-0005-0000-0000-00007C010000}"/>
    <cellStyle name="Vírgula 3 2 3" xfId="385" xr:uid="{00000000-0005-0000-0000-00007D010000}"/>
    <cellStyle name="Vírgula 3 3" xfId="386" xr:uid="{00000000-0005-0000-0000-00007E010000}"/>
    <cellStyle name="Vírgula 3 3 2" xfId="387" xr:uid="{00000000-0005-0000-0000-00007F010000}"/>
    <cellStyle name="Vírgula 3 3 3" xfId="388" xr:uid="{00000000-0005-0000-0000-000080010000}"/>
    <cellStyle name="Vírgula 4" xfId="389" xr:uid="{00000000-0005-0000-0000-000081010000}"/>
    <cellStyle name="Vírgula 4 2" xfId="390" xr:uid="{00000000-0005-0000-0000-000082010000}"/>
    <cellStyle name="Vírgula 4 3" xfId="391" xr:uid="{00000000-0005-0000-0000-000083010000}"/>
    <cellStyle name="Vírgula 5" xfId="142" xr:uid="{00000000-0005-0000-0000-000084010000}"/>
    <cellStyle name="Vírgula 5 2" xfId="392" xr:uid="{00000000-0005-0000-0000-000085010000}"/>
    <cellStyle name="Vírgula 5 2 2" xfId="393" xr:uid="{00000000-0005-0000-0000-000086010000}"/>
    <cellStyle name="Vírgula 5 2 3" xfId="394" xr:uid="{00000000-0005-0000-0000-000087010000}"/>
    <cellStyle name="Vírgula 5 3" xfId="395" xr:uid="{00000000-0005-0000-0000-000088010000}"/>
    <cellStyle name="Vírgula 5 3 2" xfId="396" xr:uid="{00000000-0005-0000-0000-000089010000}"/>
    <cellStyle name="Vírgula 5 3 3" xfId="397" xr:uid="{00000000-0005-0000-0000-00008A010000}"/>
    <cellStyle name="Vírgula 6" xfId="157" xr:uid="{00000000-0005-0000-0000-00008B010000}"/>
    <cellStyle name="Vírgula 6 2" xfId="160" xr:uid="{00000000-0005-0000-0000-00008C010000}"/>
    <cellStyle name="Vírgula 6 2 2" xfId="398" xr:uid="{00000000-0005-0000-0000-00008D010000}"/>
    <cellStyle name="Vírgula 6 2 2 2" xfId="399" xr:uid="{00000000-0005-0000-0000-00008E010000}"/>
    <cellStyle name="Vírgula 6 2 2 3" xfId="400" xr:uid="{00000000-0005-0000-0000-00008F010000}"/>
    <cellStyle name="Vírgula 6 3" xfId="401" xr:uid="{00000000-0005-0000-0000-000090010000}"/>
    <cellStyle name="Vírgula 6 4" xfId="402" xr:uid="{00000000-0005-0000-0000-000091010000}"/>
    <cellStyle name="Vírgula 7" xfId="403" xr:uid="{00000000-0005-0000-0000-000092010000}"/>
    <cellStyle name="Vírgula 7 2" xfId="404" xr:uid="{00000000-0005-0000-0000-000093010000}"/>
    <cellStyle name="Vírgula 7 3" xfId="405" xr:uid="{00000000-0005-0000-0000-000094010000}"/>
    <cellStyle name="Vírgula 8" xfId="406" xr:uid="{00000000-0005-0000-0000-000095010000}"/>
    <cellStyle name="Vírgula 8 2" xfId="407" xr:uid="{00000000-0005-0000-0000-000096010000}"/>
    <cellStyle name="Vírgula 8 3" xfId="408" xr:uid="{00000000-0005-0000-0000-000097010000}"/>
    <cellStyle name="Vírgula 9" xfId="409" xr:uid="{00000000-0005-0000-0000-000098010000}"/>
    <cellStyle name="Vírgula 9 2" xfId="410" xr:uid="{00000000-0005-0000-0000-000099010000}"/>
    <cellStyle name="Vírgula 9 3" xfId="411" xr:uid="{00000000-0005-0000-0000-00009A010000}"/>
    <cellStyle name="Warning Text" xfId="143" xr:uid="{00000000-0005-0000-0000-00009B010000}"/>
  </cellStyles>
  <dxfs count="3357">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24994659260841701"/>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7.0359413934017748E-2"/>
          <c:y val="1.1883430426325083E-2"/>
          <c:w val="0.92626505863982189"/>
          <c:h val="0.79495625484759125"/>
        </c:manualLayout>
      </c:layout>
      <c:bar3DChart>
        <c:barDir val="col"/>
        <c:grouping val="clustered"/>
        <c:varyColors val="0"/>
        <c:ser>
          <c:idx val="0"/>
          <c:order val="0"/>
          <c:spPr>
            <a:scene3d>
              <a:camera prst="orthographicFront"/>
              <a:lightRig rig="threePt" dir="t"/>
            </a:scene3d>
            <a:sp3d prstMaterial="metal"/>
          </c:spPr>
          <c:invertIfNegative val="0"/>
          <c:cat>
            <c:strRef>
              <c:f>'1-RESUMO'!$C$11:$C$46</c:f>
              <c:strCache>
                <c:ptCount val="35"/>
                <c:pt idx="0">
                  <c:v>ADMINISTRAÇÃO DE OBRA </c:v>
                </c:pt>
                <c:pt idx="2">
                  <c:v>INSTALAÇÕES DE CANTEIRO E SERVIÇOS PRELIMINARES</c:v>
                </c:pt>
                <c:pt idx="4">
                  <c:v>DEMOLIÇÕES E RETIRADAS</c:v>
                </c:pt>
                <c:pt idx="6">
                  <c:v>INFRAESTRUTURA</c:v>
                </c:pt>
                <c:pt idx="8">
                  <c:v>SUPERESTRUTURA </c:v>
                </c:pt>
                <c:pt idx="10">
                  <c:v>FECHAMENTO EM ALVENARIA</c:v>
                </c:pt>
                <c:pt idx="12">
                  <c:v>DIVISORIAS, BANCADAS, PEITORIS</c:v>
                </c:pt>
                <c:pt idx="14">
                  <c:v>ESQUADRIAS</c:v>
                </c:pt>
                <c:pt idx="16">
                  <c:v>SISTEMA DE COBERTURA</c:v>
                </c:pt>
                <c:pt idx="18">
                  <c:v>ÁGUAS PLUVIAIS</c:v>
                </c:pt>
                <c:pt idx="20">
                  <c:v>REVESTIMENTO INTERNO E EXTERNO</c:v>
                </c:pt>
                <c:pt idx="22">
                  <c:v>PINTURA INTERNA E EXTERNA</c:v>
                </c:pt>
                <c:pt idx="24">
                  <c:v>PISOS E CALÇAMENTOS</c:v>
                </c:pt>
                <c:pt idx="26">
                  <c:v> INSTALAÇÕES HIDROSSANITÁRIAS   </c:v>
                </c:pt>
                <c:pt idx="28">
                  <c:v> INSTALAÇÕES ELÉTRICAS   </c:v>
                </c:pt>
                <c:pt idx="30">
                  <c:v>CASA DE GÁS</c:v>
                </c:pt>
                <c:pt idx="32">
                  <c:v>COMBATE A INCÊNDIO</c:v>
                </c:pt>
                <c:pt idx="34">
                  <c:v>SERVIÇOS COMPLEMENTARES</c:v>
                </c:pt>
              </c:strCache>
            </c:strRef>
          </c:cat>
          <c:val>
            <c:numRef>
              <c:f>'1-RESUMO'!$D$11:$D$46</c:f>
              <c:numCache>
                <c:formatCode>_("R$"* #,##0.00_);_("R$"* \(#,##0.00\);_("R$"* "-"??_);_(@_)</c:formatCode>
                <c:ptCount val="36"/>
                <c:pt idx="0">
                  <c:v>83570.55</c:v>
                </c:pt>
                <c:pt idx="2">
                  <c:v>15775.69</c:v>
                </c:pt>
                <c:pt idx="4">
                  <c:v>112263.08</c:v>
                </c:pt>
                <c:pt idx="6">
                  <c:v>71326.05</c:v>
                </c:pt>
                <c:pt idx="8">
                  <c:v>48260.61</c:v>
                </c:pt>
                <c:pt idx="10">
                  <c:v>49339.99</c:v>
                </c:pt>
                <c:pt idx="12">
                  <c:v>103396.91</c:v>
                </c:pt>
                <c:pt idx="14">
                  <c:v>204797.62</c:v>
                </c:pt>
                <c:pt idx="16">
                  <c:v>465615.94</c:v>
                </c:pt>
                <c:pt idx="18">
                  <c:v>16704.04</c:v>
                </c:pt>
                <c:pt idx="20">
                  <c:v>61631.37</c:v>
                </c:pt>
                <c:pt idx="22">
                  <c:v>108510.38</c:v>
                </c:pt>
                <c:pt idx="24">
                  <c:v>159970.15</c:v>
                </c:pt>
                <c:pt idx="26">
                  <c:v>145757.89000000001</c:v>
                </c:pt>
                <c:pt idx="28">
                  <c:v>177344.12</c:v>
                </c:pt>
                <c:pt idx="30">
                  <c:v>6669.02</c:v>
                </c:pt>
                <c:pt idx="32">
                  <c:v>8478.01</c:v>
                </c:pt>
                <c:pt idx="34">
                  <c:v>17062.14</c:v>
                </c:pt>
              </c:numCache>
            </c:numRef>
          </c:val>
          <c:extLst>
            <c:ext xmlns:c16="http://schemas.microsoft.com/office/drawing/2014/chart" uri="{C3380CC4-5D6E-409C-BE32-E72D297353CC}">
              <c16:uniqueId val="{00000000-F507-4A1B-AF65-52445D67EC8E}"/>
            </c:ext>
          </c:extLst>
        </c:ser>
        <c:dLbls>
          <c:showLegendKey val="0"/>
          <c:showVal val="0"/>
          <c:showCatName val="0"/>
          <c:showSerName val="0"/>
          <c:showPercent val="0"/>
          <c:showBubbleSize val="0"/>
        </c:dLbls>
        <c:gapWidth val="150"/>
        <c:shape val="box"/>
        <c:axId val="290802176"/>
        <c:axId val="317723712"/>
        <c:axId val="0"/>
      </c:bar3DChart>
      <c:catAx>
        <c:axId val="290802176"/>
        <c:scaling>
          <c:orientation val="minMax"/>
        </c:scaling>
        <c:delete val="0"/>
        <c:axPos val="b"/>
        <c:numFmt formatCode="General" sourceLinked="0"/>
        <c:majorTickMark val="out"/>
        <c:minorTickMark val="none"/>
        <c:tickLblPos val="nextTo"/>
        <c:crossAx val="317723712"/>
        <c:crosses val="autoZero"/>
        <c:auto val="1"/>
        <c:lblAlgn val="ctr"/>
        <c:lblOffset val="100"/>
        <c:noMultiLvlLbl val="0"/>
      </c:catAx>
      <c:valAx>
        <c:axId val="317723712"/>
        <c:scaling>
          <c:orientation val="minMax"/>
        </c:scaling>
        <c:delete val="0"/>
        <c:axPos val="l"/>
        <c:majorGridlines/>
        <c:numFmt formatCode="_(&quot;R$&quot;* #,##0.00_);_(&quot;R$&quot;* \(#,##0.00\);_(&quot;R$&quot;* &quot;-&quot;??_);_(@_)" sourceLinked="1"/>
        <c:majorTickMark val="out"/>
        <c:minorTickMark val="none"/>
        <c:tickLblPos val="nextTo"/>
        <c:crossAx val="290802176"/>
        <c:crosses val="autoZero"/>
        <c:crossBetween val="between"/>
      </c:valAx>
    </c:plotArea>
    <c:plotVisOnly val="1"/>
    <c:dispBlanksAs val="gap"/>
    <c:showDLblsOverMax val="0"/>
  </c:chart>
  <c:printSettings>
    <c:headerFooter/>
    <c:pageMargins b="0.78740157499999996" l="0.511811024" r="0.511811024" t="0.78740157499999996" header="0.31496062000000075" footer="0.3149606200000007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7</xdr:col>
      <xdr:colOff>68034</xdr:colOff>
      <xdr:row>1</xdr:row>
      <xdr:rowOff>462643</xdr:rowOff>
    </xdr:from>
    <xdr:to>
      <xdr:col>30</xdr:col>
      <xdr:colOff>585107</xdr:colOff>
      <xdr:row>51</xdr:row>
      <xdr:rowOff>149679</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81643</xdr:colOff>
      <xdr:row>1</xdr:row>
      <xdr:rowOff>95250</xdr:rowOff>
    </xdr:from>
    <xdr:to>
      <xdr:col>2</xdr:col>
      <xdr:colOff>3102428</xdr:colOff>
      <xdr:row>1</xdr:row>
      <xdr:rowOff>1333500</xdr:rowOff>
    </xdr:to>
    <xdr:pic>
      <xdr:nvPicPr>
        <xdr:cNvPr id="5" name="Imagem 4">
          <a:extLst>
            <a:ext uri="{FF2B5EF4-FFF2-40B4-BE49-F238E27FC236}">
              <a16:creationId xmlns:a16="http://schemas.microsoft.com/office/drawing/2014/main" id="{4A97B47C-5E8D-4080-A571-B1FD00AA4F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3964" y="693964"/>
          <a:ext cx="3741964" cy="1238250"/>
        </a:xfrm>
        <a:prstGeom prst="rect">
          <a:avLst/>
        </a:prstGeom>
      </xdr:spPr>
    </xdr:pic>
    <xdr:clientData/>
  </xdr:twoCellAnchor>
  <xdr:twoCellAnchor editAs="oneCell">
    <xdr:from>
      <xdr:col>2</xdr:col>
      <xdr:colOff>3170465</xdr:colOff>
      <xdr:row>1</xdr:row>
      <xdr:rowOff>81644</xdr:rowOff>
    </xdr:from>
    <xdr:to>
      <xdr:col>4</xdr:col>
      <xdr:colOff>1102180</xdr:colOff>
      <xdr:row>1</xdr:row>
      <xdr:rowOff>1374322</xdr:rowOff>
    </xdr:to>
    <xdr:pic>
      <xdr:nvPicPr>
        <xdr:cNvPr id="6" name="Imagem 5" descr="PREFEITURA DE VÁRZEA GRANDE.PNG">
          <a:extLst>
            <a:ext uri="{FF2B5EF4-FFF2-40B4-BE49-F238E27FC236}">
              <a16:creationId xmlns:a16="http://schemas.microsoft.com/office/drawing/2014/main" id="{88A1116E-A9C9-462A-B3BB-133F0932167E}"/>
            </a:ext>
          </a:extLst>
        </xdr:cNvPr>
        <xdr:cNvPicPr>
          <a:picLocks noChangeAspect="1"/>
        </xdr:cNvPicPr>
      </xdr:nvPicPr>
      <xdr:blipFill>
        <a:blip xmlns:r="http://schemas.openxmlformats.org/officeDocument/2006/relationships" r:embed="rId3" cstate="print"/>
        <a:stretch>
          <a:fillRect/>
        </a:stretch>
      </xdr:blipFill>
      <xdr:spPr>
        <a:xfrm>
          <a:off x="4503965" y="680358"/>
          <a:ext cx="3279322" cy="12926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285751</xdr:colOff>
      <xdr:row>1</xdr:row>
      <xdr:rowOff>141576</xdr:rowOff>
    </xdr:from>
    <xdr:to>
      <xdr:col>4</xdr:col>
      <xdr:colOff>3769180</xdr:colOff>
      <xdr:row>1</xdr:row>
      <xdr:rowOff>1673679</xdr:rowOff>
    </xdr:to>
    <xdr:pic>
      <xdr:nvPicPr>
        <xdr:cNvPr id="5" name="Imagem 4">
          <a:extLst>
            <a:ext uri="{FF2B5EF4-FFF2-40B4-BE49-F238E27FC236}">
              <a16:creationId xmlns:a16="http://schemas.microsoft.com/office/drawing/2014/main" id="{369131AA-00E1-4A7E-8337-4C214B5ECC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5930" y="332076"/>
          <a:ext cx="5810250" cy="1532103"/>
        </a:xfrm>
        <a:prstGeom prst="rect">
          <a:avLst/>
        </a:prstGeom>
      </xdr:spPr>
    </xdr:pic>
    <xdr:clientData/>
  </xdr:twoCellAnchor>
  <xdr:twoCellAnchor editAs="oneCell">
    <xdr:from>
      <xdr:col>5</xdr:col>
      <xdr:colOff>530680</xdr:colOff>
      <xdr:row>1</xdr:row>
      <xdr:rowOff>231321</xdr:rowOff>
    </xdr:from>
    <xdr:to>
      <xdr:col>10</xdr:col>
      <xdr:colOff>1415143</xdr:colOff>
      <xdr:row>1</xdr:row>
      <xdr:rowOff>1592035</xdr:rowOff>
    </xdr:to>
    <xdr:pic>
      <xdr:nvPicPr>
        <xdr:cNvPr id="6" name="Imagem 5" descr="PREFEITURA DE VÁRZEA GRANDE.PNG">
          <a:extLst>
            <a:ext uri="{FF2B5EF4-FFF2-40B4-BE49-F238E27FC236}">
              <a16:creationId xmlns:a16="http://schemas.microsoft.com/office/drawing/2014/main" id="{D300BE0F-F228-459C-BBF1-22DBA8E28F85}"/>
            </a:ext>
          </a:extLst>
        </xdr:cNvPr>
        <xdr:cNvPicPr>
          <a:picLocks noChangeAspect="1"/>
        </xdr:cNvPicPr>
      </xdr:nvPicPr>
      <xdr:blipFill>
        <a:blip xmlns:r="http://schemas.openxmlformats.org/officeDocument/2006/relationships" r:embed="rId2" cstate="print"/>
        <a:stretch>
          <a:fillRect/>
        </a:stretch>
      </xdr:blipFill>
      <xdr:spPr>
        <a:xfrm>
          <a:off x="8626930" y="421821"/>
          <a:ext cx="5919106" cy="13607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394608</xdr:colOff>
      <xdr:row>1</xdr:row>
      <xdr:rowOff>213162</xdr:rowOff>
    </xdr:from>
    <xdr:to>
      <xdr:col>4</xdr:col>
      <xdr:colOff>1006930</xdr:colOff>
      <xdr:row>1</xdr:row>
      <xdr:rowOff>1850572</xdr:rowOff>
    </xdr:to>
    <xdr:pic>
      <xdr:nvPicPr>
        <xdr:cNvPr id="4" name="Imagem 3">
          <a:extLst>
            <a:ext uri="{FF2B5EF4-FFF2-40B4-BE49-F238E27FC236}">
              <a16:creationId xmlns:a16="http://schemas.microsoft.com/office/drawing/2014/main" id="{630E2A33-7087-42E3-A3A0-3B5C1332E9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3644" y="498912"/>
          <a:ext cx="6776357" cy="1637410"/>
        </a:xfrm>
        <a:prstGeom prst="rect">
          <a:avLst/>
        </a:prstGeom>
      </xdr:spPr>
    </xdr:pic>
    <xdr:clientData/>
  </xdr:twoCellAnchor>
  <xdr:twoCellAnchor editAs="oneCell">
    <xdr:from>
      <xdr:col>6</xdr:col>
      <xdr:colOff>830035</xdr:colOff>
      <xdr:row>1</xdr:row>
      <xdr:rowOff>293756</xdr:rowOff>
    </xdr:from>
    <xdr:to>
      <xdr:col>10</xdr:col>
      <xdr:colOff>1224643</xdr:colOff>
      <xdr:row>1</xdr:row>
      <xdr:rowOff>1836964</xdr:rowOff>
    </xdr:to>
    <xdr:pic>
      <xdr:nvPicPr>
        <xdr:cNvPr id="5" name="Imagem 4" descr="PREFEITURA DE VÁRZEA GRANDE.PNG">
          <a:extLst>
            <a:ext uri="{FF2B5EF4-FFF2-40B4-BE49-F238E27FC236}">
              <a16:creationId xmlns:a16="http://schemas.microsoft.com/office/drawing/2014/main" id="{B66E8EFF-7E32-401F-8345-C5D199307107}"/>
            </a:ext>
          </a:extLst>
        </xdr:cNvPr>
        <xdr:cNvPicPr>
          <a:picLocks noChangeAspect="1"/>
        </xdr:cNvPicPr>
      </xdr:nvPicPr>
      <xdr:blipFill>
        <a:blip xmlns:r="http://schemas.openxmlformats.org/officeDocument/2006/relationships" r:embed="rId2" cstate="print"/>
        <a:stretch>
          <a:fillRect/>
        </a:stretch>
      </xdr:blipFill>
      <xdr:spPr>
        <a:xfrm>
          <a:off x="9960428" y="579506"/>
          <a:ext cx="6449786" cy="154320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178595</xdr:colOff>
      <xdr:row>1</xdr:row>
      <xdr:rowOff>123867</xdr:rowOff>
    </xdr:from>
    <xdr:to>
      <xdr:col>4</xdr:col>
      <xdr:colOff>1678782</xdr:colOff>
      <xdr:row>1</xdr:row>
      <xdr:rowOff>1210153</xdr:rowOff>
    </xdr:to>
    <xdr:pic>
      <xdr:nvPicPr>
        <xdr:cNvPr id="4" name="Imagem 3">
          <a:extLst>
            <a:ext uri="{FF2B5EF4-FFF2-40B4-BE49-F238E27FC236}">
              <a16:creationId xmlns:a16="http://schemas.microsoft.com/office/drawing/2014/main" id="{1D03E42C-38B8-41F2-9897-A9B2D559E4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0533" y="290555"/>
          <a:ext cx="4119562" cy="1086286"/>
        </a:xfrm>
        <a:prstGeom prst="rect">
          <a:avLst/>
        </a:prstGeom>
      </xdr:spPr>
    </xdr:pic>
    <xdr:clientData/>
  </xdr:twoCellAnchor>
  <xdr:twoCellAnchor editAs="oneCell">
    <xdr:from>
      <xdr:col>4</xdr:col>
      <xdr:colOff>3495334</xdr:colOff>
      <xdr:row>1</xdr:row>
      <xdr:rowOff>138790</xdr:rowOff>
    </xdr:from>
    <xdr:to>
      <xdr:col>8</xdr:col>
      <xdr:colOff>1131094</xdr:colOff>
      <xdr:row>1</xdr:row>
      <xdr:rowOff>1183419</xdr:rowOff>
    </xdr:to>
    <xdr:pic>
      <xdr:nvPicPr>
        <xdr:cNvPr id="7" name="Imagem 6" descr="PREFEITURA DE VÁRZEA GRANDE.PNG">
          <a:extLst>
            <a:ext uri="{FF2B5EF4-FFF2-40B4-BE49-F238E27FC236}">
              <a16:creationId xmlns:a16="http://schemas.microsoft.com/office/drawing/2014/main" id="{05D219FF-BAF5-4A64-8759-FFC05B71539F}"/>
            </a:ext>
          </a:extLst>
        </xdr:cNvPr>
        <xdr:cNvPicPr>
          <a:picLocks noChangeAspect="1"/>
        </xdr:cNvPicPr>
      </xdr:nvPicPr>
      <xdr:blipFill>
        <a:blip xmlns:r="http://schemas.openxmlformats.org/officeDocument/2006/relationships" r:embed="rId2" cstate="print"/>
        <a:stretch>
          <a:fillRect/>
        </a:stretch>
      </xdr:blipFill>
      <xdr:spPr>
        <a:xfrm>
          <a:off x="6376647" y="305478"/>
          <a:ext cx="4327072" cy="10446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12</xdr:col>
      <xdr:colOff>639295</xdr:colOff>
      <xdr:row>47</xdr:row>
      <xdr:rowOff>154642</xdr:rowOff>
    </xdr:to>
    <xdr:pic>
      <xdr:nvPicPr>
        <xdr:cNvPr id="2" name="Imagem 1">
          <a:extLst>
            <a:ext uri="{FF2B5EF4-FFF2-40B4-BE49-F238E27FC236}">
              <a16:creationId xmlns:a16="http://schemas.microsoft.com/office/drawing/2014/main" id="{80A8BA01-4498-4931-AAED-5E40EED2CBFE}"/>
            </a:ext>
          </a:extLst>
        </xdr:cNvPr>
        <xdr:cNvPicPr>
          <a:picLocks noChangeAspect="1"/>
        </xdr:cNvPicPr>
      </xdr:nvPicPr>
      <xdr:blipFill>
        <a:blip xmlns:r="http://schemas.openxmlformats.org/officeDocument/2006/relationships" r:embed="rId1" cstate="print"/>
        <a:stretch>
          <a:fillRect/>
        </a:stretch>
      </xdr:blipFill>
      <xdr:spPr>
        <a:xfrm>
          <a:off x="1285875" y="229161"/>
          <a:ext cx="6687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Ney/AppData/Local/Microsoft/Windows/Temporary%20Internet%20Files/Content.Outlook/U9GAYWIV/Composi&#231;&#245;es%20CP04_09%20Lote%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8c8bef33798038e6/LICITA&#199;&#195;O/MARIA%20PEDROSA/PLANILHA%20LICITAR/PLANILHA%20OR&#199;AMENT&#193;RIA%20-%20EMEB%20MARIA%20PEDROSA%20-%20ISRAELLLLLLLLLLLL%20ELETRI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API MAR. 21"/>
      <sheetName val="QUANT"/>
      <sheetName val="1-RESUMO"/>
      <sheetName val="2-ORÇAMENTO"/>
      <sheetName val="3-CRONOGRAMA"/>
      <sheetName val="4-BDI"/>
      <sheetName val="6-COMP. PROPRIA"/>
      <sheetName val="CPUs"/>
      <sheetName val="Orçamento Analítico"/>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5.39</v>
          </cell>
        </row>
        <row r="2">
          <cell r="A2">
            <v>97142</v>
          </cell>
          <cell r="B2" t="str">
            <v>ASSENTAMENTO DE TUBO DE FERRO FUNDIDO PARA REDE DE ÁGUA, DN 100 MM, JUNTA ELÁSTICA, INSTALADO EM LOCAL COM NÍVEL ALTO DE INTERFERÊNCIAS (NÃO INCLUI FORNECIMENTO). AF_11/2017</v>
          </cell>
          <cell r="C2" t="str">
            <v>M</v>
          </cell>
          <cell r="D2">
            <v>6</v>
          </cell>
        </row>
        <row r="3">
          <cell r="A3">
            <v>97143</v>
          </cell>
          <cell r="B3" t="str">
            <v>ASSENTAMENTO DE TUBO DE FERRO FUNDIDO PARA REDE DE ÁGUA, DN 150 MM, JUNTA ELÁSTICA, INSTALADO EM LOCAL COM NÍVEL ALTO DE INTERFERÊNCIAS (NÃO INCLUI FORNECIMENTO). AF_11/2017</v>
          </cell>
          <cell r="C3" t="str">
            <v>M</v>
          </cell>
          <cell r="D3">
            <v>7.56</v>
          </cell>
        </row>
        <row r="4">
          <cell r="A4">
            <v>97144</v>
          </cell>
          <cell r="B4" t="str">
            <v>ASSENTAMENTO DE TUBO DE FERRO FUNDIDO PARA REDE DE ÁGUA, DN 200 MM, JUNTA ELÁSTICA, INSTALADO EM LOCAL COM NÍVEL ALTO DE INTERFERÊNCIAS (NÃO INCLUI FORNECIMENTO). AF_11/2017</v>
          </cell>
          <cell r="C4" t="str">
            <v>M</v>
          </cell>
          <cell r="D4">
            <v>9.08</v>
          </cell>
        </row>
        <row r="5">
          <cell r="A5">
            <v>97145</v>
          </cell>
          <cell r="B5" t="str">
            <v>ASSENTAMENTO DE TUBO DE FERRO FUNDIDO PARA REDE DE ÁGUA, DN 250 MM, JUNTA ELÁSTICA, INSTALADO EM LOCAL COM NÍVEL ALTO DE INTERFERÊNCIAS (NÃO INCLUI FORNECIMENTO). AF_11/2017</v>
          </cell>
          <cell r="C5" t="str">
            <v>M</v>
          </cell>
          <cell r="D5">
            <v>10.65</v>
          </cell>
        </row>
        <row r="6">
          <cell r="A6">
            <v>97146</v>
          </cell>
          <cell r="B6" t="str">
            <v>ASSENTAMENTO DE TUBO DE FERRO FUNDIDO PARA REDE DE ÁGUA, DN 300 MM, JUNTA ELÁSTICA, INSTALADO EM LOCAL COM NÍVEL ALTO DE INTERFERÊNCIAS (NÃO INCLUI FORNECIMENTO). AF_11/2017</v>
          </cell>
          <cell r="C6" t="str">
            <v>M</v>
          </cell>
          <cell r="D6">
            <v>12.22</v>
          </cell>
        </row>
        <row r="7">
          <cell r="A7">
            <v>97147</v>
          </cell>
          <cell r="B7" t="str">
            <v>ASSENTAMENTO DE TUBO DE FERRO FUNDIDO PARA REDE DE ÁGUA, DN 350 MM, JUNTA ELÁSTICA, INSTALADO EM LOCAL COM NÍVEL ALTO DE INTERFERÊNCIAS (NÃO INCLUI FORNECIMENTO). AF_11/2017</v>
          </cell>
          <cell r="C7" t="str">
            <v>M</v>
          </cell>
          <cell r="D7">
            <v>13.79</v>
          </cell>
        </row>
        <row r="8">
          <cell r="A8">
            <v>97148</v>
          </cell>
          <cell r="B8" t="str">
            <v>ASSENTAMENTO DE TUBO DE FERRO FUNDIDO PARA REDE DE ÁGUA, DN 400 MM, JUNTA ELÁSTICA, INSTALADO EM LOCAL COM NÍVEL ALTO DE INTERFERÊNCIAS (NÃO INCLUI FORNECIMENTO). AF_11/2017</v>
          </cell>
          <cell r="C8" t="str">
            <v>M</v>
          </cell>
          <cell r="D8">
            <v>15.34</v>
          </cell>
        </row>
        <row r="9">
          <cell r="A9">
            <v>97149</v>
          </cell>
          <cell r="B9" t="str">
            <v>ASSENTAMENTO DE TUBO DE FERRO FUNDIDO PARA REDE DE ÁGUA, DN 450 MM, JUNTA ELÁSTICA, INSTALADO EM LOCAL COM NÍVEL ALTO DE INTERFERÊNCIAS (NÃO INCLUI FORNECIMENTO). AF_11/2017</v>
          </cell>
          <cell r="C9" t="str">
            <v>M</v>
          </cell>
          <cell r="D9">
            <v>16.940000000000001</v>
          </cell>
        </row>
        <row r="10">
          <cell r="A10">
            <v>97150</v>
          </cell>
          <cell r="B10" t="str">
            <v>ASSENTAMENTO DE TUBO DE FERRO FUNDIDO PARA REDE DE ÁGUA, DN 500 MM, JUNTA ELÁSTICA, INSTALADO EM LOCAL COM NÍVEL ALTO DE INTERFERÊNCIAS (NÃO INCLUI FORNECIMENTO). AF_11/2017</v>
          </cell>
          <cell r="C10" t="str">
            <v>M</v>
          </cell>
          <cell r="D10">
            <v>20.83</v>
          </cell>
        </row>
        <row r="11">
          <cell r="A11">
            <v>97151</v>
          </cell>
          <cell r="B11" t="str">
            <v>ASSENTAMENTO DE TUBO DE FERRO FUNDIDO PARA REDE DE ÁGUA, DN 600 MM, JUNTA ELÁSTICA, INSTALADO EM LOCAL COM NÍVEL ALTO DE INTERFERÊNCIAS (NÃO INCLUI FORNECIMENTO). AF_11/2017</v>
          </cell>
          <cell r="C11" t="str">
            <v>M</v>
          </cell>
          <cell r="D11">
            <v>24.35</v>
          </cell>
        </row>
        <row r="12">
          <cell r="A12">
            <v>97152</v>
          </cell>
          <cell r="B12" t="str">
            <v>ASSENTAMENTO DE TUBO DE FERRO FUNDIDO PARA REDE DE ÁGUA, DN 700 MM, JUNTA ELÁSTICA, INSTALADO EM LOCAL COM NÍVEL ALTO DE INTERFERÊNCIAS (NÃO INCLUI FORNECIMENTO). AF_11/2017</v>
          </cell>
          <cell r="C12" t="str">
            <v>M</v>
          </cell>
          <cell r="D12">
            <v>27.54</v>
          </cell>
        </row>
        <row r="13">
          <cell r="A13">
            <v>97153</v>
          </cell>
          <cell r="B13" t="str">
            <v>ASSENTAMENTO DE TUBO DE FERRO FUNDIDO PARA REDE DE ÁGUA, DN 800 MM, JUNTA ELÁSTICA, INSTALADO EM LOCAL COM NÍVEL ALTO DE INTERFERÊNCIAS (NÃO INCLUI FORNECIMENTO). AF_11/2017</v>
          </cell>
          <cell r="C13" t="str">
            <v>M</v>
          </cell>
          <cell r="D13">
            <v>30.94</v>
          </cell>
        </row>
        <row r="14">
          <cell r="A14">
            <v>97154</v>
          </cell>
          <cell r="B14" t="str">
            <v>ASSENTAMENTO DE TUBO DE FERRO FUNDIDO PARA REDE DE ÁGUA, DN 900 MM, JUNTA ELÁSTICA, INSTALADO EM LOCAL COM NÍVEL ALTO DE INTERFERÊNCIAS (NÃO INCLUI FORNECIMENTO). AF_11/2017</v>
          </cell>
          <cell r="C14" t="str">
            <v>M</v>
          </cell>
          <cell r="D14">
            <v>34.380000000000003</v>
          </cell>
        </row>
        <row r="15">
          <cell r="A15">
            <v>97155</v>
          </cell>
          <cell r="B15" t="str">
            <v>ASSENTAMENTO DE TUBO DE FERRO FUNDIDO PARA REDE DE ÁGUA, DN 1000 MM, JUNTA ELÁSTICA, INSTALADO EM LOCAL COM NÍVEL ALTO DE INTERFERÊNCIAS (NÃO INCLUI FORNECIMENTO). AF_11/2017</v>
          </cell>
          <cell r="C15" t="str">
            <v>M</v>
          </cell>
          <cell r="D15">
            <v>37.82</v>
          </cell>
        </row>
        <row r="16">
          <cell r="A16">
            <v>97156</v>
          </cell>
          <cell r="B16" t="str">
            <v>ASSENTAMENTO DE TUBO DE FERRO FUNDIDO PARA REDE DE ÁGUA, DN 1200 MM, JUNTA ELÁSTICA, INSTALADO EM LOCAL COM NÍVEL ALTO DE INTERFERÊNCIAS (NÃO INCLUI FORNECIMENTO). AF_11/2017</v>
          </cell>
          <cell r="C16" t="str">
            <v>M</v>
          </cell>
          <cell r="D16">
            <v>45.22</v>
          </cell>
        </row>
        <row r="17">
          <cell r="A17">
            <v>97157</v>
          </cell>
          <cell r="B17" t="str">
            <v>ASSENTAMENTO DE TUBO DE FERRO FUNDIDO PARA REDE DE ÁGUA, DN 80 MM, JUNTA ELÁSTICA, INSTALADO EM LOCAL COM NÍVEL BAIXO DE INTERFERÊNCIAS (NÃO INCLUI FORNECIMENTO). AF_11/2017</v>
          </cell>
          <cell r="C17" t="str">
            <v>M</v>
          </cell>
          <cell r="D17">
            <v>3.34</v>
          </cell>
        </row>
        <row r="18">
          <cell r="A18">
            <v>97158</v>
          </cell>
          <cell r="B18" t="str">
            <v>ASSENTAMENTO DE TUBO DE FERRO FUNDIDO PARA REDE DE ÁGUA, DN 100 MM, JUNTA ELÁSTICA, INSTALADO EM LOCAL COM NÍVEL BAIXO DE INTERFERÊNCIAS (NÃO INCLUI FORNECIMENTO). AF_11/2017</v>
          </cell>
          <cell r="C18" t="str">
            <v>M</v>
          </cell>
          <cell r="D18">
            <v>3.73</v>
          </cell>
        </row>
        <row r="19">
          <cell r="A19">
            <v>97159</v>
          </cell>
          <cell r="B19" t="str">
            <v>ASSENTAMENTO DE TUBO DE FERRO FUNDIDO PARA REDE DE ÁGUA, DN 150 MM, JUNTA ELÁSTICA, INSTALADO EM LOCAL COM NÍVEL BAIXO DE INTERFERÊNCIAS (NÃO INCLUI FORNECIMENTO). AF_11/2017</v>
          </cell>
          <cell r="C19" t="str">
            <v>M</v>
          </cell>
          <cell r="D19">
            <v>4.7</v>
          </cell>
        </row>
        <row r="20">
          <cell r="A20">
            <v>97160</v>
          </cell>
          <cell r="B20" t="str">
            <v>ASSENTAMENTO DE TUBO DE FERRO FUNDIDO PARA REDE DE ÁGUA, DN 200 MM, JUNTA ELÁSTICA, INSTALADO EM LOCAL COM NÍVEL BAIXO DE INTERFERÊNCIAS (NÃO INCLUI FORNECIMENTO). AF_11/2017</v>
          </cell>
          <cell r="C20" t="str">
            <v>M</v>
          </cell>
          <cell r="D20">
            <v>5.64</v>
          </cell>
        </row>
        <row r="21">
          <cell r="A21">
            <v>97161</v>
          </cell>
          <cell r="B21" t="str">
            <v>ASSENTAMENTO DE TUBO DE FERRO FUNDIDO PARA REDE DE ÁGUA, DN 250 MM, JUNTA ELÁSTICA, INSTALADO EM LOCAL COM NÍVEL BAIXO DE INTERFERÊNCIAS (NÃO INCLUI FORNECIMENTO). AF_11/2017</v>
          </cell>
          <cell r="C21" t="str">
            <v>M</v>
          </cell>
          <cell r="D21">
            <v>6.64</v>
          </cell>
        </row>
        <row r="22">
          <cell r="A22">
            <v>97162</v>
          </cell>
          <cell r="B22" t="str">
            <v>ASSENTAMENTO DE TUBO DE FERRO FUNDIDO PARA REDE DE ÁGUA, DN 300 MM, JUNTA ELÁSTICA, INSTALADO EM LOCAL COM NÍVEL BAIXO DE INTERFERÊNCIAS (NÃO INCLUI FORNECIMENTO). AF_11/2017</v>
          </cell>
          <cell r="C22" t="str">
            <v>M</v>
          </cell>
          <cell r="D22">
            <v>7.61</v>
          </cell>
        </row>
        <row r="23">
          <cell r="A23">
            <v>97163</v>
          </cell>
          <cell r="B23" t="str">
            <v>ASSENTAMENTO DE TUBO DE FERRO FUNDIDO PARA REDE DE ÁGUA, DN 350 MM, JUNTA ELÁSTICA, INSTALADO EM LOCAL COM NÍVEL BAIXO DE INTERFERÊNCIAS (NÃO INCLUI FORNECIMENTO). AF_11/2017</v>
          </cell>
          <cell r="C23" t="str">
            <v>M</v>
          </cell>
          <cell r="D23">
            <v>8.61</v>
          </cell>
        </row>
        <row r="24">
          <cell r="A24">
            <v>97164</v>
          </cell>
          <cell r="B24" t="str">
            <v>ASSENTAMENTO DE TUBO DE FERRO FUNDIDO PARA REDE DE ÁGUA, DN 400 MM, JUNTA ELÁSTICA, INSTALADO EM LOCAL COM NÍVEL BAIXO DE INTERFERÊNCIAS (NÃO INCLUI FORNECIMENTO). AF_11/2017</v>
          </cell>
          <cell r="C24" t="str">
            <v>M</v>
          </cell>
          <cell r="D24">
            <v>9.59</v>
          </cell>
        </row>
        <row r="25">
          <cell r="A25">
            <v>97165</v>
          </cell>
          <cell r="B25" t="str">
            <v>ASSENTAMENTO DE TUBO DE FERRO FUNDIDO PARA REDE DE ÁGUA, DN 450 MM, JUNTA ELÁSTICA, INSTALADO EM LOCAL COM NÍVEL BAIXO DE INTERFERÊNCIAS (NÃO INCLUI FORNECIMENTO). AF_11/2017</v>
          </cell>
          <cell r="C25" t="str">
            <v>M</v>
          </cell>
          <cell r="D25">
            <v>10.61</v>
          </cell>
        </row>
        <row r="26">
          <cell r="A26">
            <v>97166</v>
          </cell>
          <cell r="B26" t="str">
            <v>ASSENTAMENTO DE TUBO DE FERRO FUNDIDO PARA REDE DE ÁGUA, DN 500 MM, JUNTA ELÁSTICA, INSTALADO EM LOCAL COM NÍVEL BAIXO DE INTERFERÊNCIAS (NÃO INCLUI FORNECIMENTO). AF_11/2017</v>
          </cell>
          <cell r="C26" t="str">
            <v>M</v>
          </cell>
          <cell r="D26">
            <v>13.02</v>
          </cell>
        </row>
        <row r="27">
          <cell r="A27">
            <v>97167</v>
          </cell>
          <cell r="B27" t="str">
            <v>ASSENTAMENTO DE TUBO DE FERRO FUNDIDO PARA REDE DE ÁGUA, DN 600 MM, JUNTA ELÁSTICA, INSTALADO EM LOCAL COM NÍVEL BAIXO DE INTERFERÊNCIAS (NÃO INCLUI FORNECIMENTO). AF_11/2017</v>
          </cell>
          <cell r="C27" t="str">
            <v>M</v>
          </cell>
          <cell r="D27">
            <v>15.26</v>
          </cell>
        </row>
        <row r="28">
          <cell r="A28">
            <v>97168</v>
          </cell>
          <cell r="B28" t="str">
            <v>ASSENTAMENTO DE TUBO DE FERRO FUNDIDO PARA REDE DE ÁGUA, DN 700 MM, JUNTA ELÁSTICA, INSTALADO EM LOCAL COM NÍVEL BAIXO DE INTERFERÊNCIAS (NÃO INCLUI FORNECIMENTO). AF_11/2017</v>
          </cell>
          <cell r="C28" t="str">
            <v>M</v>
          </cell>
          <cell r="D28">
            <v>17.16</v>
          </cell>
        </row>
        <row r="29">
          <cell r="A29">
            <v>97169</v>
          </cell>
          <cell r="B29" t="str">
            <v>ASSENTAMENTO DE TUBO DE FERRO FUNDIDO PARA REDE DE ÁGUA, DN 800 MM, JUNTA ELÁSTICA, INSTALADO EM LOCAL COM NÍVEL BAIXO DE INTERFERÊNCIAS (NÃO INCLUI FORNECIMENTO). AF_11/2017</v>
          </cell>
          <cell r="C29" t="str">
            <v>M</v>
          </cell>
          <cell r="D29">
            <v>19.28</v>
          </cell>
        </row>
        <row r="30">
          <cell r="A30">
            <v>97170</v>
          </cell>
          <cell r="B30" t="str">
            <v>ASSENTAMENTO DE TUBO DE FERRO FUNDIDO PARA REDE DE ÁGUA, DN 900 MM, JUNTA ELÁSTICA, INSTALADO EM LOCAL COM NÍVEL BAIXO DE INTERFERÊNCIAS (NÃO INCLUI FORNECIMENTO). AF_11/2017</v>
          </cell>
          <cell r="C30" t="str">
            <v>M</v>
          </cell>
          <cell r="D30">
            <v>21.43</v>
          </cell>
        </row>
        <row r="31">
          <cell r="A31">
            <v>97171</v>
          </cell>
          <cell r="B31" t="str">
            <v>ASSENTAMENTO DE TUBO DE FERRO FUNDIDO PARA REDE DE ÁGUA, DN 1000 MM, JUNTA ELÁSTICA, INSTALADO EM LOCAL COM NÍVEL BAIXO DE INTERFERÊNCIAS (NÃO INCLUI FORNECIMENTO). AF_11/2017</v>
          </cell>
          <cell r="C31" t="str">
            <v>M</v>
          </cell>
          <cell r="D31">
            <v>23.59</v>
          </cell>
        </row>
        <row r="32">
          <cell r="A32">
            <v>97172</v>
          </cell>
          <cell r="B32" t="str">
            <v>ASSENTAMENTO DE TUBO DE FERRO FUNDIDO PARA REDE DE ÁGUA, DN 1200 MM, JUNTA ELÁSTICA, INSTALADO EM LOCAL COM NÍVEL BAIXO DE INTERFERÊNCIAS (NÃO INCLUI FORNECIMENTO). AF_11/2017</v>
          </cell>
          <cell r="C32" t="str">
            <v>M</v>
          </cell>
          <cell r="D32">
            <v>28.42</v>
          </cell>
        </row>
        <row r="33">
          <cell r="A33">
            <v>97173</v>
          </cell>
          <cell r="B33" t="str">
            <v>ASSENTAMENTO DE TUBO DE AÇO CARBONO PARA REDE DE ÁGUA, DN 600 MM (24), JUNTA SOLDADA, INSTALADO EM LOCAL COM NÍVEL ALTO DE INTERFERÊNCIAS (NÃO INCLUI FORNECIMENTO). AF_11/2017</v>
          </cell>
          <cell r="C33" t="str">
            <v>M</v>
          </cell>
          <cell r="D33">
            <v>22.39</v>
          </cell>
        </row>
        <row r="34">
          <cell r="A34">
            <v>97174</v>
          </cell>
          <cell r="B34" t="str">
            <v>ASSENTAMENTO DE TUBO DE AÇO CARBONO PARA REDE DE ÁGUA, DN 700 MM (28), JUNTA SOLDADA, INSTALADO EM LOCAL COM NÍVEL ALTO DE INTERFERÊNCIAS (NÃO INCLUI FORNECIMENTO). AF_11/2017</v>
          </cell>
          <cell r="C34" t="str">
            <v>M</v>
          </cell>
          <cell r="D34">
            <v>25.91</v>
          </cell>
        </row>
        <row r="35">
          <cell r="A35">
            <v>97175</v>
          </cell>
          <cell r="B35" t="str">
            <v>ASSENTAMENTO DE TUBO DE AÇO CARBONO PARA REDE DE ÁGUA, DN 800 MM (32), JUNTA SOLDADA, INSTALADO EM LOCAL COM NÍVEL ALTO DE INTERFERÊNCIAS (NÃO INCLUI FORNECIMENTO). AF_11/2017</v>
          </cell>
          <cell r="C35" t="str">
            <v>M</v>
          </cell>
          <cell r="D35">
            <v>29.43</v>
          </cell>
        </row>
        <row r="36">
          <cell r="A36">
            <v>97176</v>
          </cell>
          <cell r="B36" t="str">
            <v>ASSENTAMENTO DE TUBO DE AÇO CARBONO PARA REDE DE ÁGUA, DN 900 MM (36), JUNTA SOLDADA, INSTALADO EM LOCAL COM NÍVEL ALTO DE INTERFERÊNCIAS (NÃO INCLUI FORNECIMENTO). AF_11/2017</v>
          </cell>
          <cell r="C36" t="str">
            <v>M</v>
          </cell>
          <cell r="D36">
            <v>32.94</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39.979999999999997</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46.99</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54.04</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61.06</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70.98</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78.34</v>
          </cell>
        </row>
        <row r="43">
          <cell r="A43">
            <v>97183</v>
          </cell>
          <cell r="B43" t="str">
            <v>ASSENTAMENTO DE TUBO DE AÇO CARBONO PARA REDE DE ÁGUA, DN 600 MM (24), JUNTA SOLDADA, INSTALADO EM LOCAL COM NÍVEL BAIXO DE INTERFERÊNCIAS (NÃO INCLUI FORNECIMENTO). AF_11/2017</v>
          </cell>
          <cell r="C43" t="str">
            <v>M</v>
          </cell>
          <cell r="D43">
            <v>18.239999999999998</v>
          </cell>
        </row>
        <row r="44">
          <cell r="A44">
            <v>97184</v>
          </cell>
          <cell r="B44" t="str">
            <v>ASSENTAMENTO DE TUBO DE AÇO CARBONO PARA REDE DE ÁGUA, DN 700 MM (28), JUNTA SOLDADA, INSTALADO EM LOCAL COM NÍVEL BAIXO DE INTERFERÊNCIAS (NÃO INCLUI FORNECIMENTO). AF_11/2017</v>
          </cell>
          <cell r="C44" t="str">
            <v>M</v>
          </cell>
          <cell r="D44">
            <v>21.15</v>
          </cell>
        </row>
        <row r="45">
          <cell r="A45">
            <v>97185</v>
          </cell>
          <cell r="B45" t="str">
            <v>ASSENTAMENTO DE TUBO DE AÇO CARBONO PARA REDE DE ÁGUA, DN 800 MM (32), JUNTA SOLDADA, INSTALADO EM LOCAL COM NÍVEL BAIXO DE INTERFERÊNCIAS (NÃO INCLUI FORNECIMENTO). AF_11/2017</v>
          </cell>
          <cell r="C45" t="str">
            <v>M</v>
          </cell>
          <cell r="D45">
            <v>24.06</v>
          </cell>
        </row>
        <row r="46">
          <cell r="A46">
            <v>97186</v>
          </cell>
          <cell r="B46" t="str">
            <v>ASSENTAMENTO DE TUBO DE AÇO CARBONO PARA REDE DE ÁGUA, DN 900 MM (36), JUNTA SOLDADA, INSTALADO EM LOCAL COM NÍVEL BAIXO DE INTERFERÊNCIAS (NÃO INCLUI FORNECIMENTO). AF_11/2017</v>
          </cell>
          <cell r="C46" t="str">
            <v>M</v>
          </cell>
          <cell r="D46">
            <v>26.97</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32.799999999999997</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38.61</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44.44</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50.25</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58.28</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64.349999999999994</v>
          </cell>
        </row>
        <row r="53">
          <cell r="A53">
            <v>90694</v>
          </cell>
          <cell r="B53" t="str">
            <v>TUBO DE PVC PARA REDE COLETORA DE ESGOTO DE PAREDE MACIÇA, DN 100 MM, JUNTA ELÁSTICA - FORNECIMENTO E ASSENTAMENTO. AF_01/2021</v>
          </cell>
          <cell r="C53" t="str">
            <v>M</v>
          </cell>
          <cell r="D53">
            <v>38.119999999999997</v>
          </cell>
        </row>
        <row r="54">
          <cell r="A54">
            <v>90695</v>
          </cell>
          <cell r="B54" t="str">
            <v>TUBO DE PVC PARA REDE COLETORA DE ESGOTO DE PAREDE MACIÇA, DN 150 MM, JUNTA ELÁSTICA  - FORNECIMENTO E ASSENTAMENTO. AF_01/2021</v>
          </cell>
          <cell r="C54" t="str">
            <v>M</v>
          </cell>
          <cell r="D54">
            <v>79.83</v>
          </cell>
        </row>
        <row r="55">
          <cell r="A55">
            <v>90696</v>
          </cell>
          <cell r="B55" t="str">
            <v>TUBO DE PVC PARA REDE COLETORA DE ESGOTO DE PAREDE MACIÇA, DN 200 MM, JUNTA ELÁSTICA - FORNECIMENTO E ASSENTAMENTO. AF_01/2021</v>
          </cell>
          <cell r="C55" t="str">
            <v>M</v>
          </cell>
          <cell r="D55">
            <v>118.78</v>
          </cell>
        </row>
        <row r="56">
          <cell r="A56">
            <v>90697</v>
          </cell>
          <cell r="B56" t="str">
            <v>TUBO DE PVC PARA REDE COLETORA DE ESGOTO DE PAREDE MACIÇA, DN 250 MM, JUNTA ELÁSTICA  - FORNECIMENTO E ASSENTAMENTO. AF_01/2021</v>
          </cell>
          <cell r="C56" t="str">
            <v>M</v>
          </cell>
          <cell r="D56">
            <v>200.6</v>
          </cell>
        </row>
        <row r="57">
          <cell r="A57">
            <v>90698</v>
          </cell>
          <cell r="B57" t="str">
            <v>TUBO DE PVC PARA REDE COLETORA DE ESGOTO DE PAREDE MACIÇA, DN 300 MM, JUNTA ELÁSTICA,  FORNECIMENTO E ASSENTAMENTO. AF_01/2021</v>
          </cell>
          <cell r="C57" t="str">
            <v>M</v>
          </cell>
          <cell r="D57">
            <v>322.06</v>
          </cell>
        </row>
        <row r="58">
          <cell r="A58">
            <v>90699</v>
          </cell>
          <cell r="B58" t="str">
            <v>TUBO DE PVC PARA REDE COLETORA DE ESGOTO DE PAREDE MACIÇA, DN 350 MM, JUNTA ELÁSTICA  - FORNECIMENTO E ASSENTAMENTO. AF_01/2021</v>
          </cell>
          <cell r="C58" t="str">
            <v>M</v>
          </cell>
          <cell r="D58">
            <v>398.31</v>
          </cell>
        </row>
        <row r="59">
          <cell r="A59">
            <v>90700</v>
          </cell>
          <cell r="B59" t="str">
            <v>TUBO DE PVC PARA REDE COLETORA DE ESGOTO DE PAREDE MACIÇA, DN 400 MM, JUNTA ELÁSTICA  FORNECIMENTO E ASSENTAMENTO. AF_01/2021</v>
          </cell>
          <cell r="C59" t="str">
            <v>M</v>
          </cell>
          <cell r="D59">
            <v>516.21</v>
          </cell>
        </row>
        <row r="60">
          <cell r="A60">
            <v>90701</v>
          </cell>
          <cell r="B60" t="str">
            <v>TUBO DE PVC CORRUGADO DE DUPLA PAREDE PARA REDE COLETORA DE ESGOTO, DN 150 MM, JUNTA ELÁSTICA - FORNECIMENTO E ASSENTAMENTO. AF_01/2021</v>
          </cell>
          <cell r="C60" t="str">
            <v>M</v>
          </cell>
          <cell r="D60">
            <v>65.83</v>
          </cell>
        </row>
        <row r="61">
          <cell r="A61">
            <v>90702</v>
          </cell>
          <cell r="B61" t="str">
            <v>TUBO DE PVC CORRUGADO DE DUPLA PAREDE PARA REDE COLETORA DE ESGOTO, DN 200 MM, JUNTA ELÁSTICA - FORNECIMENTO E ASSENTAMENTO. AF_01/2021</v>
          </cell>
          <cell r="C61" t="str">
            <v>M</v>
          </cell>
          <cell r="D61">
            <v>104.78</v>
          </cell>
        </row>
        <row r="62">
          <cell r="A62">
            <v>90703</v>
          </cell>
          <cell r="B62" t="str">
            <v>TUBO DE PVC CORRUGADO DE DUPLA PAREDE PARA REDE COLETORA DE ESGOTO, DN 250 MM, JUNTA ELÁSTICA - FORNECIMENTO E ASSENTAMENTO. AF_01/2021</v>
          </cell>
          <cell r="C62" t="str">
            <v>M</v>
          </cell>
          <cell r="D62">
            <v>172.46</v>
          </cell>
        </row>
        <row r="63">
          <cell r="A63">
            <v>90704</v>
          </cell>
          <cell r="B63" t="str">
            <v>TUBO DE PVC CORRUGADO DE DUPLA PAREDE PARA REDE COLETORA DE ESGOTO, DN 300 MM, JUNTA ELÁSTICA - FORNECIMENTO E ASSENTAMENTO. AF_01/2021</v>
          </cell>
          <cell r="C63" t="str">
            <v>M</v>
          </cell>
          <cell r="D63">
            <v>238.69</v>
          </cell>
        </row>
        <row r="64">
          <cell r="A64">
            <v>90705</v>
          </cell>
          <cell r="B64" t="str">
            <v>TUBO DE PVC CORRUGADO DE DUPLA PAREDE PARA REDE COLETORA DE ESGOTO, DN 350 MM, JUNTA ELÁSTICA - FORNECIMENTO E ASSENTAMENTO. AF_01/2021</v>
          </cell>
          <cell r="C64" t="str">
            <v>M</v>
          </cell>
          <cell r="D64">
            <v>336.47</v>
          </cell>
        </row>
        <row r="65">
          <cell r="A65">
            <v>90706</v>
          </cell>
          <cell r="B65" t="str">
            <v>TUBO DE PVC CORRUGADO DE DUPLA PAREDE PARA REDE COLETORA DE ESGOTO, DN 400 MM, JUNTA ELÁSTICA - FORNECIMENTO E ASSENTAMENTO. AF_01/2021</v>
          </cell>
          <cell r="C65" t="str">
            <v>M</v>
          </cell>
          <cell r="D65">
            <v>393.01</v>
          </cell>
        </row>
        <row r="66">
          <cell r="A66">
            <v>90708</v>
          </cell>
          <cell r="B66" t="str">
            <v>TUBO DE PEAD CORRUGADO DE DUPLA PAREDE PARA REDE COLETORA DE ESGOTO, DN 600 MM, JUNTA ELÁSTICA INTEGRADA - FORNECIMENTO E ASSENTAMENTO. AF_01/2021</v>
          </cell>
          <cell r="C66" t="str">
            <v>M</v>
          </cell>
          <cell r="D66">
            <v>1095.0999999999999</v>
          </cell>
        </row>
        <row r="67">
          <cell r="A67">
            <v>90724</v>
          </cell>
          <cell r="B67" t="str">
            <v>JUNTA ARGAMASSADA ENTRE TUBO DN 100 MM E O POÇO DE VISITA/ CAIXA DE CONCRETO OU ALVENARIA EM REDES DE ESGOTO. AF_01/2021</v>
          </cell>
          <cell r="C67" t="str">
            <v>UN</v>
          </cell>
          <cell r="D67">
            <v>15.58</v>
          </cell>
        </row>
        <row r="68">
          <cell r="A68">
            <v>90725</v>
          </cell>
          <cell r="B68" t="str">
            <v>JUNTA ARGAMASSADA ENTRE TUBO DN 150 MM E O POÇO DE VISITA/ CAIXA DE CONCRETO OU ALVENARIA EM REDES DE ESGOTO. AF_01/2021</v>
          </cell>
          <cell r="C68" t="str">
            <v>UN</v>
          </cell>
          <cell r="D68">
            <v>19.190000000000001</v>
          </cell>
        </row>
        <row r="69">
          <cell r="A69">
            <v>90726</v>
          </cell>
          <cell r="B69" t="str">
            <v>JUNTA ARGAMASSADA ENTRE TUBO DN 200 MM E O POÇO/ CAIXA DE CONCRETO OU ALVENARIA EM REDES DE ESGOTO. AF_01/2021</v>
          </cell>
          <cell r="C69" t="str">
            <v>UN</v>
          </cell>
          <cell r="D69">
            <v>22.85</v>
          </cell>
        </row>
        <row r="70">
          <cell r="A70">
            <v>90727</v>
          </cell>
          <cell r="B70" t="str">
            <v>JUNTA ARGAMASSADA ENTRE TUBO DN 250 MM E O POÇO DE VISITA/ CAIXA DE CONCRETO OU ALVENARIA EM REDES DE ESGOTO. AF_01/2021</v>
          </cell>
          <cell r="C70" t="str">
            <v>UN</v>
          </cell>
          <cell r="D70">
            <v>26.46</v>
          </cell>
        </row>
        <row r="71">
          <cell r="A71">
            <v>90728</v>
          </cell>
          <cell r="B71" t="str">
            <v>JUNTA ARGAMASSADA ENTRE TUBO DN 300 MM E O POÇO DE VISITA/ CAIXA DE CONCRETO OU ALVENARIA EM REDES DE ESGOTO. AF_01/2021</v>
          </cell>
          <cell r="C71" t="str">
            <v>UN</v>
          </cell>
          <cell r="D71">
            <v>30.07</v>
          </cell>
        </row>
        <row r="72">
          <cell r="A72">
            <v>90729</v>
          </cell>
          <cell r="B72" t="str">
            <v>JUNTA ARGAMASSADA ENTRE TUBO DN 350 MM E O POÇO DE VISITA/ CAIXA DE CONCRETO OU ALVENARIA EM REDES DE ESGOTO. AF_01/2021</v>
          </cell>
          <cell r="C72" t="str">
            <v>UN</v>
          </cell>
          <cell r="D72">
            <v>33.69</v>
          </cell>
        </row>
        <row r="73">
          <cell r="A73">
            <v>90730</v>
          </cell>
          <cell r="B73" t="str">
            <v>JUNTA ARGAMASSADA ENTRE TUBO DN 400 MM E O POÇO DE VISITA/ CAIXA DE CONCRETO OU ALVENARIA EM REDES DE ESGOTO. AF_01/2021</v>
          </cell>
          <cell r="C73" t="str">
            <v>UN</v>
          </cell>
          <cell r="D73">
            <v>37.299999999999997</v>
          </cell>
        </row>
        <row r="74">
          <cell r="A74">
            <v>90731</v>
          </cell>
          <cell r="B74" t="str">
            <v>JUNTA ARGAMASSADA ENTRE TUBO DN 450 MM E O POÇO DE VISITA/ CAIXA DE CONCRETO OU ALVENARIA EM REDES DE ESGOTO. AF_01/2021</v>
          </cell>
          <cell r="C74" t="str">
            <v>UN</v>
          </cell>
          <cell r="D74">
            <v>40.92</v>
          </cell>
        </row>
        <row r="75">
          <cell r="A75">
            <v>90732</v>
          </cell>
          <cell r="B75" t="str">
            <v>JUNTA ARGAMASSADA ENTRE TUBO DN 600 MM E O POÇO DE VISITA/ CAIXA DE CONCRETO OU ALVENARIA EM REDES DE ESGOTO. AF_01/2021</v>
          </cell>
          <cell r="C75" t="str">
            <v>UN</v>
          </cell>
          <cell r="D75">
            <v>51.76</v>
          </cell>
        </row>
        <row r="76">
          <cell r="A76">
            <v>90733</v>
          </cell>
          <cell r="B76" t="str">
            <v>ASSENTAMENTO DE TUBO DE PVC PARA REDE COLETORA DE ESGOTO DE PAREDE MACIÇA, DN 100 MM, JUNTA ELÁSTICA (NÃO INCLUI FORNECIMENTO). AF_01/2021</v>
          </cell>
          <cell r="C76" t="str">
            <v>M</v>
          </cell>
          <cell r="D76">
            <v>2.17</v>
          </cell>
        </row>
        <row r="77">
          <cell r="A77">
            <v>90734</v>
          </cell>
          <cell r="B77" t="str">
            <v>ASSENTAMENTO DE TUBO DE PVC PARA REDE COLETORA DE ESGOTO DE PAREDE MACIÇA, DN 150 MM, JUNTA ELÁSTICA,  (NÃO INCLUI FORNECIMENTO). AF_01/2021</v>
          </cell>
          <cell r="C77" t="str">
            <v>M</v>
          </cell>
          <cell r="D77">
            <v>2.57</v>
          </cell>
        </row>
        <row r="78">
          <cell r="A78">
            <v>90735</v>
          </cell>
          <cell r="B78" t="str">
            <v>ASSENTAMENTO DE TUBO DE PVC PARA REDE COLETORA DE ESGOTO DE PAREDE MACIÇA, DN 200 MM, JUNTA ELÁSTICA (NÃO INCLUI FORNECIMENTO). AF_01/2021</v>
          </cell>
          <cell r="C78" t="str">
            <v>M</v>
          </cell>
          <cell r="D78">
            <v>2.97</v>
          </cell>
        </row>
        <row r="79">
          <cell r="A79">
            <v>90736</v>
          </cell>
          <cell r="B79" t="str">
            <v>ASSENTAMENTO DE TUBO DE PVC PARA REDE COLETORA DE ESGOTO DE PAREDE MACIÇA, DN 250 MM, JUNTA ELÁSTICA (NÃO INCLUI FORNECIMENTO). AF_01/2021</v>
          </cell>
          <cell r="C79" t="str">
            <v>M</v>
          </cell>
          <cell r="D79">
            <v>3.37</v>
          </cell>
        </row>
        <row r="80">
          <cell r="A80">
            <v>90737</v>
          </cell>
          <cell r="B80" t="str">
            <v>ASSENTAMENTO DE TUBO DE PVC PARA REDE COLETORA DE ESGOTO DE PAREDE MACIÇA, DN 300 MM, JUNTA ELÁSTICA  (NÃO INCLUI FORNECIMENTO). AF_01/2021</v>
          </cell>
          <cell r="C80" t="str">
            <v>M</v>
          </cell>
          <cell r="D80">
            <v>3.77</v>
          </cell>
        </row>
        <row r="81">
          <cell r="A81">
            <v>90738</v>
          </cell>
          <cell r="B81" t="str">
            <v>ASSENTAMENTO DE TUBO DE PVC PARA REDE COLETORA DE ESGOTO DE PAREDE MACIÇA, DN 350 MM, JUNTA ELÁSTICA (NÃO INCLUI FORNECIMENTO). AF_01/2021</v>
          </cell>
          <cell r="C81" t="str">
            <v>M</v>
          </cell>
          <cell r="D81">
            <v>4.17</v>
          </cell>
        </row>
        <row r="82">
          <cell r="A82">
            <v>90739</v>
          </cell>
          <cell r="B82" t="str">
            <v>ASSENTAMENTO DE TUBO DE PVC PARA REDE COLETORA DE ESGOTO DE PAREDE MACIÇA, DN 400 MM, JUNTA ELÁSTICA (NÃO INCLUI FORNECIMENTO). AF_01/2021</v>
          </cell>
          <cell r="C82" t="str">
            <v>M</v>
          </cell>
          <cell r="D82">
            <v>5.86</v>
          </cell>
        </row>
        <row r="83">
          <cell r="A83">
            <v>90740</v>
          </cell>
          <cell r="B83" t="str">
            <v>ASSENTAMENTO DE TUBO DE PVC CORRUGADO DE DUPLA PAREDE PARA REDE COLETORA DE ESGOTO, DN 150 MM, JUNTA ELÁSTICA (NÃO INCLUI FORNECIMENTO). AF_01/2021</v>
          </cell>
          <cell r="C83" t="str">
            <v>M</v>
          </cell>
          <cell r="D83">
            <v>2.86</v>
          </cell>
        </row>
        <row r="84">
          <cell r="A84">
            <v>90741</v>
          </cell>
          <cell r="B84" t="str">
            <v>ASSENTAMENTO DE TUBO DE PVC CORRUGADO DE DUPLA PAREDE PARA REDE COLETORA DE ESGOTO, DN 200 MM, JUNTA ELÁSTICA (NÃO INCLUI FORNECIMENTO). AF_01/2021</v>
          </cell>
          <cell r="C84" t="str">
            <v>M</v>
          </cell>
          <cell r="D84">
            <v>3.26</v>
          </cell>
        </row>
        <row r="85">
          <cell r="A85">
            <v>90742</v>
          </cell>
          <cell r="B85" t="str">
            <v>ASSENTAMENTO DE TUBO DE PVC CORRUGADO DE DUPLA PAREDE PARA REDE COLETORA DE ESGOTO, DN 250 MM, JUNTA ELÁSTICA (NÃO INCLUI FORNECIMENTO). AF_01/2021</v>
          </cell>
          <cell r="C85" t="str">
            <v>M</v>
          </cell>
          <cell r="D85">
            <v>3.67</v>
          </cell>
        </row>
        <row r="86">
          <cell r="A86">
            <v>90743</v>
          </cell>
          <cell r="B86" t="str">
            <v>ASSENTAMENTO DE TUBO DE PVC CORRUGADO DE DUPLA PAREDE PARA REDE COLETORA DE ESGOTO, DN 300 MM, JUNTA ELÁSTICA (NÃO INCLUI FORNECIMENTO). AF_01/2021</v>
          </cell>
          <cell r="C86" t="str">
            <v>M</v>
          </cell>
          <cell r="D86">
            <v>4.07</v>
          </cell>
        </row>
        <row r="87">
          <cell r="A87">
            <v>90744</v>
          </cell>
          <cell r="B87" t="str">
            <v>ASSENTAMENTO DE TUBO DE PVC CORRUGADO DE DUPLA PAREDE PARA REDE COLETORA DE ESGOTO, DN 350 MM, JUNTA ELÁSTICA (NÃO INCLUI FORNECIMENTO). AF_01/2021</v>
          </cell>
          <cell r="C87" t="str">
            <v>M</v>
          </cell>
          <cell r="D87">
            <v>4.47</v>
          </cell>
        </row>
        <row r="88">
          <cell r="A88">
            <v>90745</v>
          </cell>
          <cell r="B88" t="str">
            <v>ASSENTAMENTO DE TUBO DE PVC CORRUGADO DE DUPLA PAREDE PARA REDE COLETORA DE ESGOTO, DN 400 MM, JUNTA ELÁSTICA  (NÃO INCLUI FORNECIMENTO). AF_01/2021</v>
          </cell>
          <cell r="C88" t="str">
            <v>M</v>
          </cell>
          <cell r="D88">
            <v>6.53</v>
          </cell>
        </row>
        <row r="89">
          <cell r="A89">
            <v>90746</v>
          </cell>
          <cell r="B89" t="str">
            <v>ASSENTAMENTO DE TUBO DE PEAD CORRUGADO DE DUPLA PAREDE PARA REDE COLETORA DE ESGOTO, DN 450 MM, JUNTA ELÁSTICA INTEGRADA (NÃO INCLUI FORNECIMENTO). AF_01/2021</v>
          </cell>
          <cell r="C89" t="str">
            <v>M</v>
          </cell>
          <cell r="D89">
            <v>2.35</v>
          </cell>
        </row>
        <row r="90">
          <cell r="A90">
            <v>90747</v>
          </cell>
          <cell r="B90" t="str">
            <v>ASSENTAMENTO DE TUBO DE PEAD CORRUGADO DE DUPLA PAREDE PARA REDE COLETORA DE ESGOTO, DN 600 MM, JUNTA ELÁSTICA INTEGRADA (NÃO INCLUI FORNECIMENTO). AF_01/2021</v>
          </cell>
          <cell r="C90" t="str">
            <v>M</v>
          </cell>
          <cell r="D90">
            <v>10.51</v>
          </cell>
        </row>
        <row r="91">
          <cell r="A91">
            <v>94869</v>
          </cell>
          <cell r="B91" t="str">
            <v>TUBO DE PEAD CORRUGADO DE DUPLA PAREDE PARA REDE COLETORA DE ESGOTO, DN 250 MM, JUNTA ELÁSTICA INTEGRADA - FORNECIMENTO E ASSENTAMENTO. AF_01/2021</v>
          </cell>
          <cell r="C91" t="str">
            <v>M</v>
          </cell>
          <cell r="D91">
            <v>223.83</v>
          </cell>
        </row>
        <row r="92">
          <cell r="A92">
            <v>94870</v>
          </cell>
          <cell r="B92" t="str">
            <v>ASSENTAMENTO DE TUBO DE PEAD CORRUGADO DE DUPLA PAREDE PARA REDE COLETORA DE ESGOTO, DN 250 MM, JUNTA ELÁSTICA INTEGRADA (NÃO INCLUI FORNECIMENTO). AF_01/2021</v>
          </cell>
          <cell r="C92" t="str">
            <v>M</v>
          </cell>
          <cell r="D92">
            <v>0.56999999999999995</v>
          </cell>
        </row>
        <row r="93">
          <cell r="A93">
            <v>94871</v>
          </cell>
          <cell r="B93" t="str">
            <v>TUBO DE PEAD CORRUGADO DE DUPLA PAREDE PARA REDE COLETORA DE ESGOTO, DN 300 MM, JUNTA ELÁSTICA INTEGRADA - FORNECIMENTO E ASSENTAMENTO. AF_01/2021</v>
          </cell>
          <cell r="C93" t="str">
            <v>M</v>
          </cell>
          <cell r="D93">
            <v>264.95</v>
          </cell>
        </row>
        <row r="94">
          <cell r="A94">
            <v>94872</v>
          </cell>
          <cell r="B94" t="str">
            <v>ASSENTAMENTO DE TUBO DE PEAD CORRUGADO DE DUPLA PAREDE PARA REDE COLETORA DE ESGOTO, DN 300 MM, JUNTA ELÁSTICA INTEGRADA  (NÃO INCLUI FORNECIMENTO). AF_01/2021</v>
          </cell>
          <cell r="C94" t="str">
            <v>M</v>
          </cell>
          <cell r="D94">
            <v>1</v>
          </cell>
        </row>
        <row r="95">
          <cell r="A95">
            <v>94875</v>
          </cell>
          <cell r="B95" t="str">
            <v>TUBO DE PEAD CORRUGADO DE DUPLA PAREDE PARA REDE COLETORA DE ESGOTO, DN 800 MM, JUNTA ELÁSTICA INTEGRADA - FORNECIMENTO E ASSENTAMENTO. AF_01/2021</v>
          </cell>
          <cell r="C95" t="str">
            <v>M</v>
          </cell>
          <cell r="D95">
            <v>1546.72</v>
          </cell>
        </row>
        <row r="96">
          <cell r="A96">
            <v>94876</v>
          </cell>
          <cell r="B96" t="str">
            <v>ASSENTAMENTO DE TUBO DE PEAD CORRUGADO DE DUPLA PAREDE PARA REDE COLETORA DE ESGOTO, DN 800 MM, JUNTA ELÁSTICA INTEGRADA  (NÃO INCLUI FORNECIMENTO). AF_01/2021</v>
          </cell>
          <cell r="C96" t="str">
            <v>M</v>
          </cell>
          <cell r="D96">
            <v>15.92</v>
          </cell>
        </row>
        <row r="97">
          <cell r="A97">
            <v>94878</v>
          </cell>
          <cell r="B97" t="str">
            <v>ASSENTAMENTO DE TUBO DE PEAD CORRUGADO DE DUPLA PAREDE PARA REDE COLETORA DE ESGOTO, DN 900 MM, JUNTA ELÁSTICA INTEGRADA, INSTALADO EM LOCAL COM NÍVEL BAIXO DE INTERFERÊNCIAS (NÃO INCLUI FORNECIMENTO). AF_06/2016</v>
          </cell>
          <cell r="C97" t="str">
            <v>M</v>
          </cell>
          <cell r="D97">
            <v>18.690000000000001</v>
          </cell>
        </row>
        <row r="98">
          <cell r="A98">
            <v>94879</v>
          </cell>
          <cell r="B98" t="str">
            <v>TUBO DE PEAD CORRUGADO DE DUPLA PAREDE PARA REDE COLETORA DE ESGOTO, DN 1000 MM, JUNTA ELÁSTICA INTEGRADA, INSTALADO EM LOCAL COM NÍVEL BAIXO DE INTERFERÊNCIAS - FORNECIMENTO E ASSENTAMENTO. AF_06/2016</v>
          </cell>
          <cell r="C98" t="str">
            <v>M</v>
          </cell>
          <cell r="D98">
            <v>2059.92</v>
          </cell>
        </row>
        <row r="99">
          <cell r="A99">
            <v>94880</v>
          </cell>
          <cell r="B99" t="str">
            <v>ASSENTAMENTO DE TUBO DE PEAD CORRUGADO DE DUPLA PAREDE PARA REDE COLETORA DE ESGOTO, DN 1000 MM, JUNTA ELÁSTICA INTEGRADA, INSTALADO EM LOCAL COM NÍVEL BAIXO DE INTERFERÊNCIAS (NÃO INCLUI FORNECIMENTO). AF_06/2016</v>
          </cell>
          <cell r="C99" t="str">
            <v>M</v>
          </cell>
          <cell r="D99">
            <v>22.88</v>
          </cell>
        </row>
        <row r="100">
          <cell r="A100">
            <v>94881</v>
          </cell>
          <cell r="B100" t="str">
            <v>TUBO DE PEAD CORRUGADO DE DUPLA PAREDE PARA REDE COLETORA DE ESGOTO, DN 1200 MM, JUNTA ELÁSTICA INTEGRADA, INSTALADO EM LOCAL COM NÍVEL BAIXO DE INTERFERÊNCIAS - FORNECIMENTO E ASSENTAMENTO. AF_06/2016</v>
          </cell>
          <cell r="C100" t="str">
            <v>M</v>
          </cell>
          <cell r="D100">
            <v>3220.25</v>
          </cell>
        </row>
        <row r="101">
          <cell r="A101">
            <v>94882</v>
          </cell>
          <cell r="B101" t="str">
            <v>ASSENTAMENTO DE TUBO DE PEAD CORRUGADO DE DUPLA PAREDE PARA REDE COLETORA DE ESGOTO, DN 1200 MM, JUNTA ELÁSTICA INTEGRADA, INSTALADO EM LOCAL COM NÍVEL BAIXO DE INTERFERÊNCIAS (NÃO INCLUI FORNECIMENTO). AF_06/2016</v>
          </cell>
          <cell r="C101" t="str">
            <v>M</v>
          </cell>
          <cell r="D101">
            <v>27.14</v>
          </cell>
          <cell r="F101">
            <v>6.63</v>
          </cell>
        </row>
        <row r="102">
          <cell r="A102">
            <v>94884</v>
          </cell>
          <cell r="B102" t="str">
            <v>ASSENTAMENTO DE TUBO DE PEAD CORRUGADO DE DUPLA PAREDE PARA REDE COLETORA DE ESGOTO, DN 1500 MM, JUNTA ELÁSTICA INTEGRADA, INSTALADO EM LOCAL COM NÍVEL BAIXO DE INTERFERÊNCIAS (NÃO INCLUI FORNECIMENTO). AF_06/2016</v>
          </cell>
          <cell r="C102" t="str">
            <v>M</v>
          </cell>
          <cell r="D102">
            <v>35.79</v>
          </cell>
        </row>
        <row r="103">
          <cell r="A103">
            <v>97121</v>
          </cell>
          <cell r="B103" t="str">
            <v>ASSENTAMENTO DE TUBO DE PVC PBA PARA REDE DE ÁGUA, DN 50 MM, JUNTA ELÁSTICA INTEGRADA, INSTALADO EM LOCAL COM NÍVEL ALTO DE INTERFERÊNCIAS (NÃO INCLUI FORNECIMENTO). AF_11/2017</v>
          </cell>
          <cell r="C103" t="str">
            <v>M</v>
          </cell>
          <cell r="D103">
            <v>1.36</v>
          </cell>
        </row>
        <row r="104">
          <cell r="A104">
            <v>97122</v>
          </cell>
          <cell r="B104" t="str">
            <v>ASSENTAMENTO DE TUBO DE PVC PBA PARA REDE DE ÁGUA, DN 75 MM, JUNTA ELÁSTICA INTEGRADA, INSTALADO EM LOCAL COM NÍVEL ALTO DE INTERFERÊNCIAS (NÃO INCLUI FORNECIMENTO). AF_11/2017</v>
          </cell>
          <cell r="C104" t="str">
            <v>M</v>
          </cell>
          <cell r="D104">
            <v>1.92</v>
          </cell>
        </row>
        <row r="105">
          <cell r="A105">
            <v>97123</v>
          </cell>
          <cell r="B105" t="str">
            <v>ASSENTAMENTO DE TUBO DE PVC PBA PARA REDE DE ÁGUA, DN 100 MM, JUNTA ELÁSTICA INTEGRADA, INSTALADO EM LOCAL COM NÍVEL ALTO DE INTERFERÊNCIAS (NÃO INCLUI FORNECIMENTO). AF_11/2017</v>
          </cell>
          <cell r="C105" t="str">
            <v>M</v>
          </cell>
          <cell r="D105">
            <v>2.44</v>
          </cell>
        </row>
        <row r="106">
          <cell r="A106">
            <v>97124</v>
          </cell>
          <cell r="B106" t="str">
            <v>ASSENTAMENTO DE TUBO DE PVC PBA PARA REDE DE ÁGUA, DN 50 MM, JUNTA ELÁSTICA INTEGRADA, INSTALADO EM LOCAL COM NÍVEL BAIXO DE INTERFERÊNCIAS (NÃO INCLUI FORNECIMENTO). AF_11/2017</v>
          </cell>
          <cell r="C106" t="str">
            <v>M</v>
          </cell>
          <cell r="D106">
            <v>0.64</v>
          </cell>
        </row>
        <row r="107">
          <cell r="A107">
            <v>97125</v>
          </cell>
          <cell r="B107" t="str">
            <v>ASSENTAMENTO DE TUBO DE PVC PBA PARA REDE DE ÁGUA, DN 75 MM, JUNTA ELÁSTICA INTEGRADA, INSTALADO EM LOCAL COM NÍVEL BAIXO DE INTERFERÊNCIAS (NÃO INCLUI FORNECIMENTO). AF_11/2017</v>
          </cell>
          <cell r="C107" t="str">
            <v>M</v>
          </cell>
          <cell r="D107">
            <v>0.93</v>
          </cell>
        </row>
        <row r="108">
          <cell r="A108">
            <v>97126</v>
          </cell>
          <cell r="B108" t="str">
            <v>ASSENTAMENTO DE TUBO DE PVC PBA PARA REDE DE ÁGUA, DN 100 MM, JUNTA ELÁSTICA INTEGRADA, INSTALADO EM LOCAL COM NÍVEL BAIXO DE INTERFERÊNCIAS (NÃO INCLUI FORNECIMENTO). AF_11/2017</v>
          </cell>
          <cell r="C108" t="str">
            <v>M</v>
          </cell>
          <cell r="D108">
            <v>1.19</v>
          </cell>
        </row>
        <row r="109">
          <cell r="A109">
            <v>102264</v>
          </cell>
          <cell r="B109" t="str">
            <v>TUBO DE PVC BRANCO PARA REDE COLETORA DE ESGOTO CONDOMINIAL DE PAREDE MACIÇA, DN 100 MM, JUNTA ELÁSTICA - FORNECIMENTO E ASSENTAMENTO. AF_01/2021</v>
          </cell>
          <cell r="C109" t="str">
            <v>M</v>
          </cell>
          <cell r="D109">
            <v>17.38</v>
          </cell>
        </row>
        <row r="110">
          <cell r="A110">
            <v>102265</v>
          </cell>
          <cell r="B110" t="str">
            <v>JUNTA ARGAMASSADA ENTRE TUBO DN 800 MM E O POÇO DE VISITA/ CAIXA DE CONCRETO OU ALVENARIA EM REDES DE ESGOTO. AF_01/2021</v>
          </cell>
          <cell r="C110" t="str">
            <v>UN</v>
          </cell>
          <cell r="D110">
            <v>66.209999999999994</v>
          </cell>
        </row>
        <row r="111">
          <cell r="A111">
            <v>102266</v>
          </cell>
          <cell r="B111" t="str">
            <v>JUNTA ARGAMASSADA ENTRE TUBO DN 900 MM E O POÇO DE VISITA/ CAIXA DE CONCRETO OU ALVENARIA EM REDES DE ESGOTO. AF_01/2021</v>
          </cell>
          <cell r="C111" t="str">
            <v>UN</v>
          </cell>
          <cell r="D111">
            <v>73.44</v>
          </cell>
        </row>
        <row r="112">
          <cell r="A112">
            <v>102267</v>
          </cell>
          <cell r="B112" t="str">
            <v>JUNTA ARGAMASSADA ENTRE TUBO DN 1000 MM E O POÇO DE VISITA/ CAIXA DE CONCRETO OU ALVENARIA EM REDES DE ESGOTO. AF_01/2021</v>
          </cell>
          <cell r="C112" t="str">
            <v>UN</v>
          </cell>
          <cell r="D112">
            <v>84.32</v>
          </cell>
        </row>
        <row r="113">
          <cell r="A113">
            <v>102268</v>
          </cell>
          <cell r="B113" t="str">
            <v>JUNTA ARGAMASSADA ENTRE TUBO DN 1200 MM E O POÇO DE VISITA/ CAIXA DE CONCRETO OU ALVENARIA EM REDES DE ESGOTO. AF_01/2021</v>
          </cell>
          <cell r="C113" t="str">
            <v>UN</v>
          </cell>
          <cell r="D113">
            <v>95.17</v>
          </cell>
        </row>
        <row r="114">
          <cell r="A114">
            <v>102269</v>
          </cell>
          <cell r="B114" t="str">
            <v>JUNTA ARGAMASSADA ENTRE TUBO DN 1500 MM E O POÇO DE VISITA/ CAIXA DE CONCRETO OU ALVENARIA EM REDES DE ESGOTO. AF_01/2021</v>
          </cell>
          <cell r="C114" t="str">
            <v>UN</v>
          </cell>
          <cell r="D114">
            <v>116.84</v>
          </cell>
        </row>
        <row r="115">
          <cell r="A115">
            <v>92833</v>
          </cell>
          <cell r="B115" t="str">
            <v>TUBO DE CONCRETO PARA REDES COLETORAS DE ESGOTO SANITÁRIO, DIÂMETRO DE 300 MM, JUNTA ELÁSTICA, INSTALADO EM LOCAL COM BAIXO NÍVEL DE INTERFERÊNCIAS - FORNECIMENTO E ASSENTAMENTO. AF_12/2015</v>
          </cell>
          <cell r="C115" t="str">
            <v>M</v>
          </cell>
          <cell r="D115">
            <v>229.44</v>
          </cell>
        </row>
        <row r="116">
          <cell r="A116">
            <v>92834</v>
          </cell>
          <cell r="B116" t="str">
            <v>ASSENTAMENTO DE TUBO DE CONCRETO PARA REDES COLETORAS DE ESGOTO SANITÁRIO, DIÂMETRO DE 300 MM, JUNTA ELÁSTICA, INSTALADO EM LOCAL COM BAIXO NÍVEL DE INTERFERÊNCIAS (NÃO INCLUI FORNECIMENTO). AF_12/2015</v>
          </cell>
          <cell r="C116" t="str">
            <v>M</v>
          </cell>
          <cell r="D116">
            <v>5.65</v>
          </cell>
        </row>
        <row r="117">
          <cell r="A117">
            <v>92835</v>
          </cell>
          <cell r="B117" t="str">
            <v>TUBO DE CONCRETO PARA REDES COLETORAS DE ESGOTO SANITÁRIO, DIÂMETRO DE 400 MM, JUNTA ELÁSTICA, INSTALADO EM LOCAL COM BAIXO NÍVEL DE INTERFERÊNCIAS - FORNECIMENTO E ASSENTAMENTO. AF_12/2015</v>
          </cell>
          <cell r="C117" t="str">
            <v>M</v>
          </cell>
          <cell r="D117">
            <v>247.2</v>
          </cell>
        </row>
        <row r="118">
          <cell r="A118">
            <v>92836</v>
          </cell>
          <cell r="B118" t="str">
            <v>ASSENTAMENTO DE TUBO DE CONCRETO PARA REDES COLETORAS DE ESGOTO SANITÁRIO, DIÂMETRO DE 400 MM, JUNTA ELÁSTICA, INSTALADO EM LOCAL COM BAIXO NÍVEL DE INTERFERÊNCIAS (NÃO INCLUI FORNECIMENTO). AF_12/2015</v>
          </cell>
          <cell r="C118" t="str">
            <v>M</v>
          </cell>
          <cell r="D118">
            <v>7.23</v>
          </cell>
        </row>
        <row r="119">
          <cell r="A119">
            <v>92837</v>
          </cell>
          <cell r="B119" t="str">
            <v>TUBO DE CONCRETO PARA REDES COLETORAS DE ESGOTO SANITÁRIO, DIÂMETRO DE 500 MM, JUNTA ELÁSTICA, INSTALADO EM LOCAL COM BAIXO NÍVEL DE INTERFERÊNCIAS - FORNECIMENTO E ASSENTAMENTO. AF_12/2015</v>
          </cell>
          <cell r="C119" t="str">
            <v>M</v>
          </cell>
          <cell r="D119">
            <v>407.15</v>
          </cell>
        </row>
        <row r="120">
          <cell r="A120">
            <v>92838</v>
          </cell>
          <cell r="B120" t="str">
            <v>ASSENTAMENTO DE TUBO DE CONCRETO PARA REDES COLETORAS DE ESGOTO SANITÁRIO, DIÂMETRO DE 500 MM, JUNTA ELÁSTICA, INSTALADO EM LOCAL COM BAIXO NÍVEL DE INTERFERÊNCIAS (NÃO INCLUI FORNECIMENTO). AF_12/2015</v>
          </cell>
          <cell r="C120" t="str">
            <v>M</v>
          </cell>
          <cell r="D120">
            <v>8.67</v>
          </cell>
        </row>
        <row r="121">
          <cell r="A121">
            <v>92839</v>
          </cell>
          <cell r="B121" t="str">
            <v>TUBO DE CONCRETO PARA REDES COLETORAS DE ESGOTO SANITÁRIO, DIÂMETRO DE 600 MM, JUNTA ELÁSTICA, INSTALADO EM LOCAL COM BAIXO NÍVEL DE INTERFERÊNCIAS - FORNECIMENTO E ASSENTAMENTO. AF_12/2015</v>
          </cell>
          <cell r="C121" t="str">
            <v>M</v>
          </cell>
          <cell r="D121">
            <v>499.21</v>
          </cell>
        </row>
        <row r="122">
          <cell r="A122">
            <v>92840</v>
          </cell>
          <cell r="B122" t="str">
            <v>ASSENTAMENTO DE TUBO DE CONCRETO PARA REDES COLETORAS DE ESGOTO SANITÁRIO, DIÂMETRO DE 600 MM, JUNTA ELÁSTICA, INSTALADO EM LOCAL COM BAIXO NÍVEL DE INTERFERÊNCIAS (NÃO INCLUI FORNECIMENTO). AF_12/2015</v>
          </cell>
          <cell r="C122" t="str">
            <v>M</v>
          </cell>
          <cell r="D122">
            <v>10.28</v>
          </cell>
        </row>
        <row r="123">
          <cell r="A123">
            <v>92841</v>
          </cell>
          <cell r="B123" t="str">
            <v>TUBO DE CONCRETO PARA REDES COLETORAS DE ESGOTO SANITÁRIO, DIÂMETRO DE 700 MM, JUNTA ELÁSTICA, INSTALADO EM LOCAL COM BAIXO NÍVEL DE INTERFERÊNCIAS - FORNECIMENTO E ASSENTAMENTO. AF_12/2015</v>
          </cell>
          <cell r="C123" t="str">
            <v>M</v>
          </cell>
          <cell r="D123">
            <v>620.09</v>
          </cell>
        </row>
        <row r="124">
          <cell r="A124">
            <v>92842</v>
          </cell>
          <cell r="B124" t="str">
            <v>ASSENTAMENTO DE TUBO DE CONCRETO PARA REDES COLETORAS DE ESGOTO SANITÁRIO, DIÂMETRO DE 700 MM, JUNTA ELÁSTICA, INSTALADO EM LOCAL COM BAIXO NÍVEL DE INTERFERÊNCIAS (NÃO INCLUI FORNECIMENTO). AF_12/2015</v>
          </cell>
          <cell r="C124" t="str">
            <v>M</v>
          </cell>
          <cell r="D124">
            <v>11.73</v>
          </cell>
        </row>
        <row r="125">
          <cell r="A125">
            <v>92843</v>
          </cell>
          <cell r="B125" t="str">
            <v>TUBO DE CONCRETO PARA REDES COLETORAS DE ESGOTO SANITÁRIO, DIÂMETRO DE 800 MM, JUNTA ELÁSTICA, INSTALADO EM LOCAL COM BAIXO NÍVEL DE INTERFERÊNCIAS - FORNECIMENTO E ASSENTAMENTO. AF_12/2015</v>
          </cell>
          <cell r="C125" t="str">
            <v>M</v>
          </cell>
          <cell r="D125">
            <v>664.48</v>
          </cell>
        </row>
        <row r="126">
          <cell r="A126">
            <v>92844</v>
          </cell>
          <cell r="B126" t="str">
            <v>ASSENTAMENTO DE TUBO DE CONCRETO PARA REDES COLETORAS DE ESGOTO SANITÁRIO, DIÂMETRO DE 800 MM, JUNTA ELÁSTICA, INSTALADO EM LOCAL COM BAIXO NÍVEL DE INTERFERÊNCIAS (NÃO INCLUI FORNECIMENTO). AF_12/2015</v>
          </cell>
          <cell r="C126" t="str">
            <v>M</v>
          </cell>
          <cell r="D126">
            <v>13.35</v>
          </cell>
        </row>
        <row r="127">
          <cell r="A127">
            <v>92845</v>
          </cell>
          <cell r="B127" t="str">
            <v>TUBO DE CONCRETO PARA REDES COLETORAS DE ESGOTO SANITÁRIO, DIÂMETRO DE 900 MM, JUNTA ELÁSTICA, INSTALADO EM LOCAL COM BAIXO NÍVEL DE INTERFERÊNCIAS - FORNECIMENTO E ASSENTAMENTO. AF_12/2015</v>
          </cell>
          <cell r="C127" t="str">
            <v>M</v>
          </cell>
          <cell r="D127">
            <v>909.63</v>
          </cell>
        </row>
        <row r="128">
          <cell r="A128">
            <v>92846</v>
          </cell>
          <cell r="B128" t="str">
            <v>ASSENTAMENTO DE TUBO DE CONCRETO PARA REDES COLETORAS DE ESGOTO SANITÁRIO, DIÂMETRO DE 900 MM, JUNTA ELÁSTICA, INSTALADO EM LOCAL COM BAIXO NÍVEL DE INTERFERÊNCIAS (NÃO INCLUI FORNECIMENTO). AF_12/2015</v>
          </cell>
          <cell r="C128" t="str">
            <v>M</v>
          </cell>
          <cell r="D128">
            <v>14.79</v>
          </cell>
        </row>
        <row r="129">
          <cell r="A129">
            <v>92847</v>
          </cell>
          <cell r="B129" t="str">
            <v>TUBO DE CONCRETO PARA REDES COLETORAS DE ESGOTO SANITÁRIO, DIÂMETRO DE 1000 MM, JUNTA ELÁSTICA, INSTALADO EM LOCAL COM BAIXO NÍVEL DE INTERFERÊNCIAS - FORNECIMENTO E ASSENTAMENTO. AF_12/2015</v>
          </cell>
          <cell r="C129" t="str">
            <v>M</v>
          </cell>
          <cell r="D129">
            <v>957.24</v>
          </cell>
        </row>
        <row r="130">
          <cell r="A130">
            <v>92848</v>
          </cell>
          <cell r="B130" t="str">
            <v>ASSENTAMENTO DE TUBO DE CONCRETO PARA REDES COLETORAS DE ESGOTO SANITÁRIO, DIÂMETRO DE 1000 MM, JUNTA ELÁSTICA, INSTALADO EM LOCAL COM BAIXO NÍVEL DE INTERFERÊNCIAS (NÃO INCLUI FORNECIMENTO). AF_12/2015</v>
          </cell>
          <cell r="C130" t="str">
            <v>M</v>
          </cell>
          <cell r="D130">
            <v>16.41</v>
          </cell>
        </row>
        <row r="131">
          <cell r="A131">
            <v>92849</v>
          </cell>
          <cell r="B131" t="str">
            <v>TUBO DE CONCRETO PARA REDES COLETORAS DE ESGOTO SANITÁRIO, DIÂMETRO DE 300 MM, JUNTA ELÁSTICA, INSTALADO EM LOCAL COM ALTO NÍVEL DE INTERFERÊNCIAS - FORNECIMENTO E ASSENTAMENTO. AF_12/2015</v>
          </cell>
          <cell r="C131" t="str">
            <v>M</v>
          </cell>
          <cell r="D131">
            <v>234.41</v>
          </cell>
        </row>
        <row r="132">
          <cell r="A132">
            <v>92850</v>
          </cell>
          <cell r="B132" t="str">
            <v>ASSENTAMENTO DE TUBO DE CONCRETO PARA REDES COLETORAS DE ESGOTO SANITÁRIO, DIÂMETRO DE 300 MM, JUNTA ELÁSTICA, INSTALADO EM LOCAL COM ALTO NÍVEL DE INTERFERÊNCIAS (NÃO INCLUI FORNECIMENTO). AF_12/2015</v>
          </cell>
          <cell r="C132" t="str">
            <v>M</v>
          </cell>
          <cell r="D132">
            <v>10.7</v>
          </cell>
        </row>
        <row r="133">
          <cell r="A133">
            <v>92851</v>
          </cell>
          <cell r="B133" t="str">
            <v>TUBO DE CONCRETO PARA REDES COLETORAS DE ESGOTO SANITÁRIO, DIÂMETRO DE 400 MM, JUNTA ELÁSTICA, INSTALADO EM LOCAL COM ALTO NÍVEL DE INTERFERÊNCIAS - FORNECIMENTO E ASSENTAMENTO. AF_12/2015</v>
          </cell>
          <cell r="C133" t="str">
            <v>M</v>
          </cell>
          <cell r="D133">
            <v>253.4</v>
          </cell>
        </row>
        <row r="134">
          <cell r="A134">
            <v>92852</v>
          </cell>
          <cell r="B134" t="str">
            <v>ASSENTAMENTO DE TUBO DE CONCRETO PARA REDES COLETORAS DE ESGOTO SANITÁRIO, DIÂMETRO DE 400 MM, JUNTA ELÁSTICA, INSTALADO EM LOCAL COM ALTO NÍVEL DE INTERFERÊNCIAS (NÃO INCLUI FORNECIMENTO). AF_12/2015</v>
          </cell>
          <cell r="C134" t="str">
            <v>M</v>
          </cell>
          <cell r="D134">
            <v>13.53</v>
          </cell>
        </row>
        <row r="135">
          <cell r="A135">
            <v>92853</v>
          </cell>
          <cell r="B135" t="str">
            <v>TUBO DE CONCRETO PARA REDES COLETORAS DE ESGOTO SANITÁRIO, DIÂMETRO DE 500 MM, JUNTA ELÁSTICA, INSTALADO EM LOCAL COM ALTO NÍVEL DE INTERFERÊNCIAS - FORNECIMENTO E ASSENTAMENTO. AF_12/2015</v>
          </cell>
          <cell r="C135" t="str">
            <v>M</v>
          </cell>
          <cell r="D135">
            <v>414.82</v>
          </cell>
        </row>
        <row r="136">
          <cell r="A136">
            <v>92854</v>
          </cell>
          <cell r="B136" t="str">
            <v>ASSENTAMENTO DE TUBO DE CONCRETO PARA REDES COLETORAS DE ESGOTO SANITÁRIO, DIÂMETRO DE 500 MM, JUNTA ELÁSTICA, INSTALADO EM LOCAL COM ALTO NÍVEL DE INTERFERÊNCIAS (NÃO INCLUI FORNECIMENTO). AF_12/2015</v>
          </cell>
          <cell r="C136" t="str">
            <v>M</v>
          </cell>
          <cell r="D136">
            <v>16.46</v>
          </cell>
        </row>
        <row r="137">
          <cell r="A137">
            <v>92855</v>
          </cell>
          <cell r="B137" t="str">
            <v>TUBO DE CONCRETO PARA REDES COLETORAS DE ESGOTO SANITÁRIO, DIÂMETRO DE 600 MM, JUNTA ELÁSTICA, INSTALADO EM LOCAL COM ALTO NÍVEL DE INTERFERÊNCIAS - FORNECIMENTO E ASSENTAMENTO. AF_12/2015</v>
          </cell>
          <cell r="C137" t="str">
            <v>M</v>
          </cell>
          <cell r="D137">
            <v>508.21</v>
          </cell>
        </row>
        <row r="138">
          <cell r="A138">
            <v>92856</v>
          </cell>
          <cell r="B138" t="str">
            <v>ASSENTAMENTO DE TUBO DE CONCRETO PARA REDES COLETORAS DE ESGOTO SANITÁRIO, DIÂMETRO DE 600 MM, JUNTA ELÁSTICA, INSTALADO EM LOCAL COM ALTO NÍVEL DE INTERFERÊNCIAS (NÃO INCLUI FORNECIMENTO). AF_12/2015</v>
          </cell>
          <cell r="C138" t="str">
            <v>M</v>
          </cell>
          <cell r="D138">
            <v>19.41</v>
          </cell>
        </row>
        <row r="139">
          <cell r="A139">
            <v>92857</v>
          </cell>
          <cell r="B139" t="str">
            <v>TUBO DE CONCRETO PARA REDES COLETORAS DE ESGOTO SANITÁRIO, DIÂMETRO DE 700 MM, JUNTA ELÁSTICA, INSTALADO EM LOCAL COM ALTO NÍVEL DE INTERFERÊNCIAS - FORNECIMENTO E ASSENTAMENTO. AF_12/2015</v>
          </cell>
          <cell r="C139" t="str">
            <v>M</v>
          </cell>
          <cell r="D139">
            <v>630.41999999999996</v>
          </cell>
        </row>
        <row r="140">
          <cell r="A140">
            <v>92858</v>
          </cell>
          <cell r="B140" t="str">
            <v>ASSENTAMENTO DE TUBO DE CONCRETO PARA REDES COLETORAS DE ESGOTO SANITÁRIO, DIÂMETRO DE 700 MM, JUNTA ELÁSTICA, INSTALADO EM LOCAL COM ALTO NÍVEL DE INTERFERÊNCIAS (NÃO INCLUI FORNECIMENTO). AF_12/2015</v>
          </cell>
          <cell r="C140" t="str">
            <v>M</v>
          </cell>
          <cell r="D140">
            <v>22.22</v>
          </cell>
        </row>
        <row r="141">
          <cell r="A141">
            <v>92859</v>
          </cell>
          <cell r="B141" t="str">
            <v>TUBO DE CONCRETO PARA REDES COLETORAS DE ESGOTO SANITÁRIO, DIÂMETRO DE 800 MM, JUNTA ELÁSTICA, INSTALADO EM LOCAL COM ALTO NÍVEL DE INTERFERÊNCIAS - FORNECIMENTO E ASSENTAMENTO. AF_12/2015</v>
          </cell>
          <cell r="C141" t="str">
            <v>M</v>
          </cell>
          <cell r="D141">
            <v>676.36</v>
          </cell>
        </row>
        <row r="142">
          <cell r="A142">
            <v>92860</v>
          </cell>
          <cell r="B142" t="str">
            <v>ASSENTAMENTO DE TUBO DE CONCRETO PARA REDES COLETORAS DE ESGOTO SANITÁRIO, DIÂMETRO DE 800 MM, JUNTA ELÁSTICA, INSTALADO EM LOCAL COM ALTO NÍVEL DE INTERFERÊNCIAS (NÃO INCLUI FORNECIMENTO). AF_12/2015</v>
          </cell>
          <cell r="C142" t="str">
            <v>M</v>
          </cell>
          <cell r="D142">
            <v>25.23</v>
          </cell>
        </row>
        <row r="143">
          <cell r="A143">
            <v>92861</v>
          </cell>
          <cell r="B143" t="str">
            <v>TUBO DE CONCRETO PARA REDES COLETORAS DE ESGOTO SANITÁRIO, DIÂMETRO DE 900 MM, JUNTA ELÁSTICA, INSTALADO EM LOCAL COM ALTO NÍVEL DE INTERFERÊNCIAS - FORNECIMENTO E ASSENTAMENTO. AF_12/2015</v>
          </cell>
          <cell r="C143" t="str">
            <v>M</v>
          </cell>
          <cell r="D143">
            <v>923</v>
          </cell>
        </row>
        <row r="144">
          <cell r="A144">
            <v>92862</v>
          </cell>
          <cell r="B144" t="str">
            <v>ASSENTAMENTO DE TUBO DE CONCRETO PARA REDES COLETORAS DE ESGOTO SANITÁRIO, DIÂMETRO DE 900 MM, JUNTA ELÁSTICA, INSTALADO EM LOCAL COM ALTO NÍVEL DE INTERFERÊNCIAS (NÃO INCLUI FORNECIMENTO). AF_12/2015</v>
          </cell>
          <cell r="C144" t="str">
            <v>M</v>
          </cell>
          <cell r="D144">
            <v>28.16</v>
          </cell>
        </row>
        <row r="145">
          <cell r="A145">
            <v>92863</v>
          </cell>
          <cell r="B145" t="str">
            <v>TUBO DE CONCRETO PARA REDES COLETORAS DE ESGOTO SANITÁRIO, DIÂMETRO DE 1000 MM, JUNTA ELÁSTICA, INSTALADO EM LOCAL COM ALTO NÍVEL DE INTERFERÊNCIAS - FORNECIMENTO E ASSENTAMENTO. AF_12/2015</v>
          </cell>
          <cell r="C145" t="str">
            <v>M</v>
          </cell>
          <cell r="D145">
            <v>971.71</v>
          </cell>
        </row>
        <row r="146">
          <cell r="A146">
            <v>92864</v>
          </cell>
          <cell r="B146" t="str">
            <v>ASSENTAMENTO DE TUBO DE CONCRETO PARA REDES COLETORAS DE ESGOTO SANITÁRIO, DIÂMETRO DE 1000 MM, JUNTA ELÁSTICA, INSTALADO EM LOCAL COM ALTO NÍVEL DE INTERFERÊNCIAS (NÃO INCLUI FORNECIMENTO). AF_12/2015</v>
          </cell>
          <cell r="C146" t="str">
            <v>M</v>
          </cell>
          <cell r="D146">
            <v>31.1</v>
          </cell>
        </row>
        <row r="147">
          <cell r="A147">
            <v>92210</v>
          </cell>
          <cell r="B147" t="str">
            <v>TUBO DE CONCRETO PARA REDES COLETORAS DE ÁGUAS PLUVIAIS, DIÂMETRO DE 400 MM, JUNTA RÍGIDA, INSTALADO EM LOCAL COM BAIXO NÍVEL DE INTERFERÊNCIAS - FORNECIMENTO E ASSENTAMENTO. AF_12/2015</v>
          </cell>
          <cell r="C147" t="str">
            <v>M</v>
          </cell>
          <cell r="D147">
            <v>132.44</v>
          </cell>
        </row>
        <row r="148">
          <cell r="A148">
            <v>92211</v>
          </cell>
          <cell r="B148" t="str">
            <v>TUBO DE CONCRETO PARA REDES COLETORAS DE ÁGUAS PLUVIAIS, DIÂMETRO DE 500 MM, JUNTA RÍGIDA, INSTALADO EM LOCAL COM BAIXO NÍVEL DE INTERFERÊNCIAS - FORNECIMENTO E ASSENTAMENTO. AF_12/2015</v>
          </cell>
          <cell r="C148" t="str">
            <v>M</v>
          </cell>
          <cell r="D148">
            <v>159.06</v>
          </cell>
        </row>
        <row r="149">
          <cell r="A149">
            <v>92212</v>
          </cell>
          <cell r="B149" t="str">
            <v>TUBO DE CONCRETO PARA REDES COLETORAS DE ÁGUAS PLUVIAIS, DIÂMETRO DE 600 MM, JUNTA RÍGIDA, INSTALADO EM LOCAL COM BAIXO NÍVEL DE INTERFERÊNCIAS - FORNECIMENTO E ASSENTAMENTO. AF_12/2015</v>
          </cell>
          <cell r="C149" t="str">
            <v>M</v>
          </cell>
          <cell r="D149">
            <v>240.52</v>
          </cell>
        </row>
        <row r="150">
          <cell r="A150">
            <v>92213</v>
          </cell>
          <cell r="B150" t="str">
            <v>TUBO DE CONCRETO PARA REDES COLETORAS DE ÁGUAS PLUVIAIS, DIÂMETRO DE 700 MM, JUNTA RÍGIDA, INSTALADO EM LOCAL COM BAIXO NÍVEL DE INTERFERÊNCIAS - FORNECIMENTO E ASSENTAMENTO. AF_12/2015</v>
          </cell>
          <cell r="C150" t="str">
            <v>M</v>
          </cell>
          <cell r="D150">
            <v>318.11</v>
          </cell>
        </row>
        <row r="151">
          <cell r="A151">
            <v>92214</v>
          </cell>
          <cell r="B151" t="str">
            <v>TUBO DE CONCRETO PARA REDES COLETORAS DE ÁGUAS PLUVIAIS, DIÂMETRO DE 800 MM, JUNTA RÍGIDA, INSTALADO EM LOCAL COM BAIXO NÍVEL DE INTERFERÊNCIAS - FORNECIMENTO E ASSENTAMENTO. AF_12/2015</v>
          </cell>
          <cell r="C151" t="str">
            <v>M</v>
          </cell>
          <cell r="D151">
            <v>385.33</v>
          </cell>
        </row>
        <row r="152">
          <cell r="A152">
            <v>92215</v>
          </cell>
          <cell r="B152" t="str">
            <v>TUBO DE CONCRETO PARA REDES COLETORAS DE ÁGUAS PLUVIAIS, DIÂMETRO DE 900 MM, JUNTA RÍGIDA, INSTALADO EM LOCAL COM BAIXO NÍVEL DE INTERFERÊNCIAS - FORNECIMENTO E ASSENTAMENTO. AF_12/2015</v>
          </cell>
          <cell r="C152" t="str">
            <v>M</v>
          </cell>
          <cell r="D152">
            <v>442.84</v>
          </cell>
        </row>
        <row r="153">
          <cell r="A153">
            <v>92216</v>
          </cell>
          <cell r="B153" t="str">
            <v>TUBO DE CONCRETO PARA REDES COLETORAS DE ÁGUAS PLUVIAIS, DIÂMETRO DE 1000 MM, JUNTA RÍGIDA, INSTALADO EM LOCAL COM BAIXO NÍVEL DE INTERFERÊNCIAS - FORNECIMENTO E ASSENTAMENTO. AF_12/2015</v>
          </cell>
          <cell r="C153" t="str">
            <v>M</v>
          </cell>
          <cell r="D153">
            <v>461.66</v>
          </cell>
        </row>
        <row r="154">
          <cell r="A154">
            <v>92219</v>
          </cell>
          <cell r="B154" t="str">
            <v>TUBO DE CONCRETO PARA REDES COLETORAS DE ÁGUAS PLUVIAIS, DIÂMETRO DE 400 MM, JUNTA RÍGIDA, INSTALADO EM LOCAL COM ALTO NÍVEL DE INTERFERÊNCIAS - FORNECIMENTO E ASSENTAMENTO. AF_12/2015</v>
          </cell>
          <cell r="C154" t="str">
            <v>M</v>
          </cell>
          <cell r="D154">
            <v>138.74</v>
          </cell>
        </row>
        <row r="155">
          <cell r="A155">
            <v>92220</v>
          </cell>
          <cell r="B155" t="str">
            <v>TUBO DE CONCRETO PARA REDES COLETORAS DE ÁGUAS PLUVIAIS, DIÂMETRO DE 500 MM, JUNTA RÍGIDA, INSTALADO EM LOCAL COM ALTO NÍVEL DE INTERFERÊNCIAS - FORNECIMENTO E ASSENTAMENTO. AF_12/2015</v>
          </cell>
          <cell r="C155" t="str">
            <v>M</v>
          </cell>
          <cell r="D155">
            <v>166.86</v>
          </cell>
        </row>
        <row r="156">
          <cell r="A156">
            <v>92221</v>
          </cell>
          <cell r="B156" t="str">
            <v>TUBO DE CONCRETO PARA REDES COLETORAS DE ÁGUAS PLUVIAIS, DIÂMETRO DE 600 MM, JUNTA RÍGIDA, INSTALADO EM LOCAL COM ALTO NÍVEL DE INTERFERÊNCIAS - FORNECIMENTO E ASSENTAMENTO. AF_12/2015</v>
          </cell>
          <cell r="C156" t="str">
            <v>M</v>
          </cell>
          <cell r="D156">
            <v>249.66</v>
          </cell>
        </row>
        <row r="157">
          <cell r="A157">
            <v>92222</v>
          </cell>
          <cell r="B157" t="str">
            <v>TUBO DE CONCRETO PARA REDES COLETORAS DE ÁGUAS PLUVIAIS, DIÂMETRO DE 700 MM, JUNTA RÍGIDA, INSTALADO EM LOCAL COM ALTO NÍVEL DE INTERFERÊNCIAS - FORNECIMENTO E ASSENTAMENTO. AF_12/2015</v>
          </cell>
          <cell r="C157" t="str">
            <v>M</v>
          </cell>
          <cell r="D157">
            <v>328.74</v>
          </cell>
        </row>
        <row r="158">
          <cell r="A158">
            <v>92223</v>
          </cell>
          <cell r="B158" t="str">
            <v>TUBO DE CONCRETO PARA REDES COLETORAS DE ÁGUAS PLUVIAIS, DIÂMETRO DE 800 MM, JUNTA RÍGIDA, INSTALADO EM LOCAL COM ALTO NÍVEL DE INTERFERÊNCIAS - FORNECIMENTO E ASSENTAMENTO. AF_12/2015</v>
          </cell>
          <cell r="C158" t="str">
            <v>M</v>
          </cell>
          <cell r="D158">
            <v>397.21</v>
          </cell>
        </row>
        <row r="159">
          <cell r="A159">
            <v>92224</v>
          </cell>
          <cell r="B159" t="str">
            <v>TUBO DE CONCRETO PARA REDES COLETORAS DE ÁGUAS PLUVIAIS, DIÂMETRO DE 900 MM, JUNTA RÍGIDA, INSTALADO EM LOCAL COM ALTO NÍVEL DE INTERFERÊNCIAS - FORNECIMENTO E ASSENTAMENTO. AF_12/2015</v>
          </cell>
          <cell r="C159" t="str">
            <v>M</v>
          </cell>
          <cell r="D159">
            <v>456.03</v>
          </cell>
        </row>
        <row r="160">
          <cell r="A160">
            <v>92226</v>
          </cell>
          <cell r="B160" t="str">
            <v>TUBO DE CONCRETO PARA REDES COLETORAS DE ÁGUAS PLUVIAIS, DIÂMETRO DE 1000 MM, JUNTA RÍGIDA, INSTALADO EM LOCAL COM ALTO NÍVEL DE INTERFERÊNCIAS - FORNECIMENTO E ASSENTAMENTO. AF_12/2015</v>
          </cell>
          <cell r="C160" t="str">
            <v>M</v>
          </cell>
          <cell r="D160">
            <v>476.42</v>
          </cell>
        </row>
        <row r="161">
          <cell r="A161">
            <v>92808</v>
          </cell>
          <cell r="B161" t="str">
            <v>ASSENTAMENTO DE TUBO DE CONCRETO PARA REDES COLETORAS DE ÁGUAS PLUVIAIS, DIÂMETRO DE 300 MM, JUNTA RÍGIDA, INSTALADO EM LOCAL COM BAIXO NÍVEL DE INTERFERÊNCIAS (NÃO INCLUI FORNECIMENTO). AF_12/2015</v>
          </cell>
          <cell r="C161" t="str">
            <v>M</v>
          </cell>
          <cell r="D161">
            <v>25.6</v>
          </cell>
        </row>
        <row r="162">
          <cell r="A162">
            <v>92809</v>
          </cell>
          <cell r="B162" t="str">
            <v>ASSENTAMENTO DE TUBO DE CONCRETO PARA REDES COLETORAS DE ÁGUAS PLUVIAIS, DIÂMETRO DE 400 MM, JUNTA RÍGIDA, INSTALADO EM LOCAL COM BAIXO NÍVEL DE INTERFERÊNCIAS (NÃO INCLUI FORNECIMENTO). AF_12/2015</v>
          </cell>
          <cell r="C162" t="str">
            <v>M</v>
          </cell>
          <cell r="D162">
            <v>32.909999999999997</v>
          </cell>
        </row>
        <row r="163">
          <cell r="A163">
            <v>92810</v>
          </cell>
          <cell r="B163" t="str">
            <v>ASSENTAMENTO DE TUBO DE CONCRETO PARA REDES COLETORAS DE ÁGUAS PLUVIAIS, DIÂMETRO DE 500 MM, JUNTA RÍGIDA, INSTALADO EM LOCAL COM BAIXO NÍVEL DE INTERFERÊNCIAS (NÃO INCLUI FORNECIMENTO). AF_12/2015</v>
          </cell>
          <cell r="C163" t="str">
            <v>M</v>
          </cell>
          <cell r="D163">
            <v>40.1</v>
          </cell>
        </row>
        <row r="164">
          <cell r="A164">
            <v>92811</v>
          </cell>
          <cell r="B164" t="str">
            <v>ASSENTAMENTO DE TUBO DE CONCRETO PARA REDES COLETORAS DE ÁGUAS PLUVIAIS, DIÂMETRO DE 600 MM, JUNTA RÍGIDA, INSTALADO EM LOCAL COM BAIXO NÍVEL DE INTERFERÊNCIAS (NÃO INCLUI FORNECIMENTO). AF_12/2015</v>
          </cell>
          <cell r="C164" t="str">
            <v>M</v>
          </cell>
          <cell r="D164">
            <v>47.91</v>
          </cell>
        </row>
        <row r="165">
          <cell r="A165">
            <v>92812</v>
          </cell>
          <cell r="B165" t="str">
            <v>ASSENTAMENTO DE TUBO DE CONCRETO PARA REDES COLETORAS DE ÁGUAS PLUVIAIS, DIÂMETRO DE 700 MM, JUNTA RÍGIDA, INSTALADO EM LOCAL COM BAIXO NÍVEL DE INTERFERÊNCIAS (NÃO INCLUI FORNECIMENTO). AF_12/2015</v>
          </cell>
          <cell r="C165" t="str">
            <v>M</v>
          </cell>
          <cell r="D165">
            <v>55.59</v>
          </cell>
        </row>
        <row r="166">
          <cell r="A166">
            <v>92813</v>
          </cell>
          <cell r="B166" t="str">
            <v>ASSENTAMENTO DE TUBO DE CONCRETO PARA REDES COLETORAS DE ÁGUAS PLUVIAIS, DIÂMETRO DE 800 MM, JUNTA RÍGIDA, INSTALADO EM LOCAL COM BAIXO NÍVEL DE INTERFERÊNCIAS (NÃO INCLUI FORNECIMENTO). AF_12/2015</v>
          </cell>
          <cell r="C166" t="str">
            <v>M</v>
          </cell>
          <cell r="D166">
            <v>64.86</v>
          </cell>
        </row>
        <row r="167">
          <cell r="A167">
            <v>92814</v>
          </cell>
          <cell r="B167" t="str">
            <v>ASSENTAMENTO DE TUBO DE CONCRETO PARA REDES COLETORAS DE ÁGUAS PLUVIAIS, DIÂMETRO DE 900 MM, JUNTA RÍGIDA, INSTALADO EM LOCAL COM BAIXO NÍVEL DE INTERFERÊNCIAS (NÃO INCLUI FORNECIMENTO). AF_12/2015</v>
          </cell>
          <cell r="C167" t="str">
            <v>M</v>
          </cell>
          <cell r="D167">
            <v>74.63</v>
          </cell>
        </row>
        <row r="168">
          <cell r="A168">
            <v>92815</v>
          </cell>
          <cell r="B168" t="str">
            <v>ASSENTAMENTO DE TUBO DE CONCRETO PARA REDES COLETORAS DE ÁGUAS PLUVIAIS, DIÂMETRO DE 1000 MM, JUNTA RÍGIDA, INSTALADO EM LOCAL COM BAIXO NÍVEL DE INTERFERÊNCIAS (NÃO INCLUI FORNECIMENTO). AF_12/2015</v>
          </cell>
          <cell r="C168" t="str">
            <v>M</v>
          </cell>
          <cell r="D168">
            <v>86.16</v>
          </cell>
        </row>
        <row r="169">
          <cell r="A169">
            <v>92816</v>
          </cell>
          <cell r="B169" t="str">
            <v>TUBO DE CONCRETO PARA REDES COLETORAS DE ÁGUAS PLUVIAIS, DIÂMETRO DE 1200 MM, JUNTA RÍGIDA, INSTALADO EM LOCAL COM BAIXO NÍVEL DE INTERFERÊNCIAS - FORNECIMENTO E ASSENTAMENTO. AF_12/2015</v>
          </cell>
          <cell r="C169" t="str">
            <v>M</v>
          </cell>
          <cell r="D169">
            <v>668.65</v>
          </cell>
        </row>
        <row r="170">
          <cell r="A170">
            <v>92817</v>
          </cell>
          <cell r="B170" t="str">
            <v>ASSENTAMENTO DE TUBO DE CONCRETO PARA REDES COLETORAS DE ÁGUAS PLUVIAIS, DIÂMETRO DE 1200 MM, JUNTA RÍGIDA, INSTALADO EM LOCAL COM BAIXO NÍVEL DE INTERFERÊNCIAS (NÃO INCLUI FORNECIMENTO). AF_12/2015</v>
          </cell>
          <cell r="C170" t="str">
            <v>M</v>
          </cell>
          <cell r="D170">
            <v>107.83</v>
          </cell>
        </row>
        <row r="171">
          <cell r="A171">
            <v>92818</v>
          </cell>
          <cell r="B171" t="str">
            <v>TUBO DE CONCRETO PARA REDES COLETORAS DE ÁGUAS PLUVIAIS, DIÂMETRO DE 1500 MM, JUNTA RÍGIDA, INSTALADO EM LOCAL COM BAIXO NÍVEL DE INTERFERÊNCIAS - FORNECIMENTO E ASSENTAMENTO. AF_12/2015</v>
          </cell>
          <cell r="C171" t="str">
            <v>M</v>
          </cell>
          <cell r="D171">
            <v>957.66</v>
          </cell>
        </row>
        <row r="172">
          <cell r="A172">
            <v>92819</v>
          </cell>
          <cell r="B172" t="str">
            <v>ASSENTAMENTO DE TUBO DE CONCRETO PARA REDES COLETORAS DE ÁGUAS PLUVIAIS, DIÂMETRO DE 1500 MM, JUNTA RÍGIDA, INSTALADO EM LOCAL COM BAIXO NÍVEL DE INTERFERÊNCIAS (NÃO INCLUI FORNECIMENTO). AF_12/2015</v>
          </cell>
          <cell r="C172" t="str">
            <v>M</v>
          </cell>
          <cell r="D172">
            <v>145.15</v>
          </cell>
        </row>
        <row r="173">
          <cell r="A173">
            <v>92820</v>
          </cell>
          <cell r="B173" t="str">
            <v>ASSENTAMENTO DE TUBO DE CONCRETO PARA REDES COLETORAS DE ÁGUAS PLUVIAIS, DIÂMETRO DE 300 MM, JUNTA RÍGIDA, INSTALADO EM LOCAL COM ALTO NÍVEL DE INTERFERÊNCIAS (NÃO INCLUI FORNECIMENTO). AF_12/2015</v>
          </cell>
          <cell r="C173" t="str">
            <v>M</v>
          </cell>
          <cell r="D173">
            <v>30.52</v>
          </cell>
        </row>
        <row r="174">
          <cell r="A174">
            <v>92821</v>
          </cell>
          <cell r="B174" t="str">
            <v>ASSENTAMENTO DE TUBO DE CONCRETO PARA REDES COLETORAS DE ÁGUAS PLUVIAIS, DIÂMETRO DE 400 MM, JUNTA RÍGIDA, INSTALADO EM LOCAL COM ALTO NÍVEL DE INTERFERÊNCIAS (NÃO INCLUI FORNECIMENTO). AF_12/2015</v>
          </cell>
          <cell r="C174" t="str">
            <v>M</v>
          </cell>
          <cell r="D174">
            <v>39.21</v>
          </cell>
        </row>
        <row r="175">
          <cell r="A175">
            <v>92822</v>
          </cell>
          <cell r="B175" t="str">
            <v>ASSENTAMENTO DE TUBO DE CONCRETO PARA REDES COLETORAS DE ÁGUAS PLUVIAIS, DIÂMETRO DE 500 MM, JUNTA RÍGIDA, INSTALADO EM LOCAL COM ALTO NÍVEL DE INTERFERÊNCIAS (NÃO INCLUI FORNECIMENTO). AF_12/2015</v>
          </cell>
          <cell r="C175" t="str">
            <v>M</v>
          </cell>
          <cell r="D175">
            <v>47.9</v>
          </cell>
        </row>
        <row r="176">
          <cell r="A176">
            <v>92824</v>
          </cell>
          <cell r="B176" t="str">
            <v>ASSENTAMENTO DE TUBO DE CONCRETO PARA REDES COLETORAS DE ÁGUAS PLUVIAIS, DIÂMETRO DE 600 MM, JUNTA RÍGIDA, INSTALADO EM LOCAL COM ALTO NÍVEL DE INTERFERÊNCIAS (NÃO INCLUI FORNECIMENTO). AF_12/2015</v>
          </cell>
          <cell r="C176" t="str">
            <v>M</v>
          </cell>
          <cell r="D176">
            <v>57.05</v>
          </cell>
        </row>
        <row r="177">
          <cell r="A177">
            <v>92825</v>
          </cell>
          <cell r="B177" t="str">
            <v>ASSENTAMENTO DE TUBO DE CONCRETO PARA REDES COLETORAS DE ÁGUAS PLUVIAIS, DIÂMETRO DE 700 MM, JUNTA RÍGIDA, INSTALADO EM LOCAL COM ALTO NÍVEL DE INTERFERÊNCIAS (NÃO INCLUI FORNECIMENTO). AF_12/2015</v>
          </cell>
          <cell r="C177" t="str">
            <v>M</v>
          </cell>
          <cell r="D177">
            <v>66.22</v>
          </cell>
        </row>
        <row r="178">
          <cell r="A178">
            <v>92826</v>
          </cell>
          <cell r="B178" t="str">
            <v>ASSENTAMENTO DE TUBO DE CONCRETO PARA REDES COLETORAS DE ÁGUAS PLUVIAIS, DIÂMETRO DE 800 MM, JUNTA RÍGIDA, INSTALADO EM LOCAL COM ALTO NÍVEL DE INTERFERÊNCIAS (NÃO INCLUI FORNECIMENTO). AF_12/2015</v>
          </cell>
          <cell r="C178" t="str">
            <v>M</v>
          </cell>
          <cell r="D178">
            <v>76.739999999999995</v>
          </cell>
        </row>
        <row r="179">
          <cell r="A179">
            <v>92827</v>
          </cell>
          <cell r="B179" t="str">
            <v>ASSENTAMENTO DE TUBO DE CONCRETO PARA REDES COLETORAS DE ÁGUAS PLUVIAIS, DIÂMETRO DE 900 MM, JUNTA RÍGIDA, INSTALADO EM LOCAL COM ALTO NÍVEL DE INTERFERÊNCIAS (NÃO INCLUI FORNECIMENTO). AF_12/2015</v>
          </cell>
          <cell r="C179" t="str">
            <v>M</v>
          </cell>
          <cell r="D179">
            <v>87.82</v>
          </cell>
        </row>
        <row r="180">
          <cell r="A180">
            <v>92828</v>
          </cell>
          <cell r="B180" t="str">
            <v>ASSENTAMENTO DE TUBO DE CONCRETO PARA REDES COLETORAS DE ÁGUAS PLUVIAIS, DIÂMETRO DE 1000 MM, JUNTA RÍGIDA, INSTALADO EM LOCAL COM ALTO NÍVEL DE INTERFERÊNCIAS (NÃO INCLUI FORNECIMENTO). AF_12/2015</v>
          </cell>
          <cell r="C180" t="str">
            <v>M</v>
          </cell>
          <cell r="D180">
            <v>100.92</v>
          </cell>
        </row>
        <row r="181">
          <cell r="A181">
            <v>92829</v>
          </cell>
          <cell r="B181" t="str">
            <v>TUBO DE CONCRETO PARA REDES COLETORAS DE ÁGUAS PLUVIAIS, DIÂMETRO DE 1200 MM, JUNTA RÍGIDA, INSTALADO EM LOCAL COM ALTO NÍVEL DE INTERFERÊNCIAS - FORNECIMENTO E ASSENTAMENTO. AF_12/2015</v>
          </cell>
          <cell r="C181" t="str">
            <v>M</v>
          </cell>
          <cell r="D181">
            <v>686.02</v>
          </cell>
        </row>
        <row r="182">
          <cell r="A182">
            <v>92830</v>
          </cell>
          <cell r="B182" t="str">
            <v>ASSENTAMENTO DE TUBO DE CONCRETO PARA REDES COLETORAS DE ÁGUAS PLUVIAIS, DIÂMETRO DE 1200 MM, JUNTA RÍGIDA, INSTALADO EM LOCAL COM ALTO NÍVEL DE INTERFERÊNCIAS (NÃO INCLUI FORNECIMENTO). AF_12/2015</v>
          </cell>
          <cell r="C182" t="str">
            <v>M</v>
          </cell>
          <cell r="D182">
            <v>125.2</v>
          </cell>
        </row>
        <row r="183">
          <cell r="A183">
            <v>92831</v>
          </cell>
          <cell r="B183" t="str">
            <v>TUBO DE CONCRETO PARA REDES COLETORAS DE ÁGUAS PLUVIAIS, DIÂMETRO DE 1500 MM, JUNTA RÍGIDA, INSTALADO EM LOCAL COM ALTO NÍVEL DE INTERFERÊNCIAS - FORNECIMENTO E ASSENTAMENTO. AF_12/2015</v>
          </cell>
          <cell r="C183" t="str">
            <v>M</v>
          </cell>
          <cell r="D183">
            <v>978.95</v>
          </cell>
        </row>
        <row r="184">
          <cell r="A184">
            <v>92832</v>
          </cell>
          <cell r="B184" t="str">
            <v>ASSENTAMENTO DE TUBO DE CONCRETO PARA REDES COLETORAS DE ÁGUAS PLUVIAIS, DIÂMETRO DE 1500 MM, JUNTA RÍGIDA, INSTALADO EM LOCAL COM ALTO NÍVEL DE INTERFERÊNCIAS (NÃO INCLUI FORNECIMENTO). AF_12/2015</v>
          </cell>
          <cell r="C184" t="str">
            <v>M</v>
          </cell>
          <cell r="D184">
            <v>166.44</v>
          </cell>
        </row>
        <row r="185">
          <cell r="A185">
            <v>95565</v>
          </cell>
          <cell r="B185" t="str">
            <v>TUBO DE CONCRETO PARA REDES COLETORAS DE ÁGUAS PLUVIAIS, DIÂMETRO DE 300MM, JUNTA RÍGIDA, INSTALADO EM LOCAL COM BAIXO NÍVEL DE INTERFERÊNCIAS - FORNECIMENTO E ASSENTAMENTO. AF_12/2015</v>
          </cell>
          <cell r="C185" t="str">
            <v>M</v>
          </cell>
          <cell r="D185">
            <v>113.42</v>
          </cell>
        </row>
        <row r="186">
          <cell r="A186">
            <v>95566</v>
          </cell>
          <cell r="B186" t="str">
            <v>TUBO DE CONCRETO PARA REDES COLETORAS DE ÁGUAS PLUVIAIS, DIÂMETRO DE 300MM, JUNTA RÍGIDA, INSTALADO EM LOCAL COM ALTO NÍVEL DE INTERFERÊNCIAS - FORNECIMENTO E ASSENTAMENTO. AF_12/2015</v>
          </cell>
          <cell r="C186" t="str">
            <v>M</v>
          </cell>
          <cell r="D186">
            <v>118.26</v>
          </cell>
        </row>
        <row r="187">
          <cell r="A187">
            <v>95567</v>
          </cell>
          <cell r="B187" t="str">
            <v>TUBO DE CONCRETO (SIMPLES) PARA REDES COLETORAS DE ÁGUAS PLUVIAIS, DIÂMETRO DE 300 MM, JUNTA RÍGIDA, INSTALADO EM LOCAL COM BAIXO NÍVEL DE INTERFERÊNCIAS - FORNECIMENTO E ASSENTAMENTO. AF_12/2015</v>
          </cell>
          <cell r="C187" t="str">
            <v>M</v>
          </cell>
          <cell r="D187">
            <v>59.82</v>
          </cell>
        </row>
        <row r="188">
          <cell r="A188">
            <v>95568</v>
          </cell>
          <cell r="B188" t="str">
            <v>TUBO DE CONCRETO (SIMPLES) PARA REDES COLETORAS DE ÁGUAS PLUVIAIS, DIÂMETRO DE 400 MM, JUNTA RÍGIDA, INSTALADO EM LOCAL COM BAIXO NÍVEL DE INTERFERÊNCIAS - FORNECIMENTO E ASSENTAMENTO. AF_12/2015</v>
          </cell>
          <cell r="C188" t="str">
            <v>M</v>
          </cell>
          <cell r="D188">
            <v>73.319999999999993</v>
          </cell>
        </row>
        <row r="189">
          <cell r="A189">
            <v>95569</v>
          </cell>
          <cell r="B189" t="str">
            <v>TUBO DE CONCRETO (SIMPLES) PARA REDES COLETORAS DE ÁGUAS PLUVIAIS, DIÂMETRO DE 500 MM, JUNTA RÍGIDA, INSTALADO EM LOCAL COM BAIXO NÍVEL DE INTERFERÊNCIAS - FORNECIMENTO E ASSENTAMENTO. AF_12/2015</v>
          </cell>
          <cell r="C189" t="str">
            <v>M</v>
          </cell>
          <cell r="D189">
            <v>100.38</v>
          </cell>
        </row>
        <row r="190">
          <cell r="A190">
            <v>95570</v>
          </cell>
          <cell r="B190" t="str">
            <v>TUBO DE CONCRETO (SIMPLES) PARA REDES COLETORAS DE ÁGUAS PLUVIAIS, DIÂMETRO DE 300 MM, JUNTA RÍGIDA, INSTALADO EM LOCAL COM ALTO NÍVEL DE INTERFERÊNCIAS - FORNECIMENTO E ASSENTAMENTO. AF_12/2015</v>
          </cell>
          <cell r="C190" t="str">
            <v>M</v>
          </cell>
          <cell r="D190">
            <v>64.66</v>
          </cell>
        </row>
        <row r="191">
          <cell r="A191">
            <v>95571</v>
          </cell>
          <cell r="B191" t="str">
            <v>TUBO DE CONCRETO (SIMPLES) PARA REDES COLETORAS DE ÁGUAS PLUVIAIS, DIÂMETRO DE 400 MM, JUNTA RÍGIDA, INSTALADO EM LOCAL COM ALTO NÍVEL DE INTERFERÊNCIAS - FORNECIMENTO E ASSENTAMENTO. AF_12/2015</v>
          </cell>
          <cell r="C191" t="str">
            <v>M</v>
          </cell>
          <cell r="D191">
            <v>79.52</v>
          </cell>
        </row>
        <row r="192">
          <cell r="A192">
            <v>95572</v>
          </cell>
          <cell r="B192" t="str">
            <v>TUBO DE CONCRETO (SIMPLES) PARA REDES COLETORAS DE ÁGUAS PLUVIAIS, DIÂMETRO DE 500 MM, JUNTA RÍGIDA, INSTALADO EM LOCAL COM ALTO NÍVEL DE INTERFERÊNCIAS - FORNECIMENTO E ASSENTAMENTO. AF_12/2015</v>
          </cell>
          <cell r="C192" t="str">
            <v>M</v>
          </cell>
          <cell r="D192">
            <v>108.06</v>
          </cell>
        </row>
        <row r="193">
          <cell r="A193">
            <v>97127</v>
          </cell>
          <cell r="B193" t="str">
            <v>ASSENTAMENTO DE TUBO DE PVC DEFOFO OU PRFV OU RPVC PARA REDE DE ÁGUA, DN 150 MM, JUNTA ELÁSTICA INTEGRADA, INSTALADO EM LOCAL COM NÍVEL ALTO DE INTERFERÊNCIAS (NÃO INCLUI FORNECIMENTO). AF_11/2017</v>
          </cell>
          <cell r="C193" t="str">
            <v>M</v>
          </cell>
          <cell r="D193">
            <v>3.53</v>
          </cell>
        </row>
        <row r="194">
          <cell r="A194">
            <v>97128</v>
          </cell>
          <cell r="B194" t="str">
            <v>ASSENTAMENTO DE TUBO DE PVC DEFOFO OU PRFV OU RPVC PARA REDE DE ÁGUA, DN 200 MM, JUNTA ELÁSTICA INTEGRADA, INSTALADO EM LOCAL COM NÍVEL ALTO DE INTERFERÊNCIAS (NÃO INCLUI FORNECIMENTO). AF_11/2017</v>
          </cell>
          <cell r="C194" t="str">
            <v>M</v>
          </cell>
          <cell r="D194">
            <v>6.85</v>
          </cell>
        </row>
        <row r="195">
          <cell r="A195">
            <v>97129</v>
          </cell>
          <cell r="B195" t="str">
            <v>ASSENTAMENTO DE TUBO DE PVC DEFOFO OU PRFV OU RPVC PARA REDE DE ÁGUA, DN 250 MM, JUNTA ELÁSTICA INTEGRADA, INSTALADO EM LOCAL COM NÍVEL ALTO DE INTERFERÊNCIAS (NÃO INCLUI FORNECIMENTO). AF_11/2017</v>
          </cell>
          <cell r="C195" t="str">
            <v>M</v>
          </cell>
          <cell r="D195">
            <v>8.44</v>
          </cell>
        </row>
        <row r="196">
          <cell r="A196">
            <v>97130</v>
          </cell>
          <cell r="B196" t="str">
            <v>ASSENTAMENTO DE TUBO DE PVC DEFOFO OU PRFV OU RPVC PARA REDE DE ÁGUA, DN 300 MM, JUNTA ELÁSTICA INTEGRADA, INSTALADO EM LOCAL COM NÍVEL ALTO DE INTERFERÊNCIAS (NÃO INCLUI FORNECIMENTO). AF_11/2017</v>
          </cell>
          <cell r="C196" t="str">
            <v>M</v>
          </cell>
          <cell r="D196">
            <v>10.029999999999999</v>
          </cell>
        </row>
        <row r="197">
          <cell r="A197">
            <v>97131</v>
          </cell>
          <cell r="B197" t="str">
            <v>ASSENTAMENTO DE TUBO DE PVC DEFOFO OU PRFV OU RPVC PARA REDE DE ÁGUA, DN 350 MM, JUNTA ELÁSTICA INTEGRADA, INSTALADO EM LOCAL COM NÍVEL ALTO DE INTERFERÊNCIAS (NÃO INCLUI FORNECIMENTO). AF_11/2017</v>
          </cell>
          <cell r="C197" t="str">
            <v>M</v>
          </cell>
          <cell r="D197">
            <v>11.6</v>
          </cell>
        </row>
        <row r="198">
          <cell r="A198">
            <v>97132</v>
          </cell>
          <cell r="B198" t="str">
            <v>ASSENTAMENTO DE TUBO DE PVC DEFOFO OU PRFV OU RPVC PARA REDE DE ÁGUA, DN 400 MM, JUNTA ELÁSTICA INTEGRADA, INSTALADO EM LOCAL COM NÍVEL ALTO DE INTERFERÊNCIAS (NÃO INCLUI FORNECIMENTO). AF_11/2017</v>
          </cell>
          <cell r="C198" t="str">
            <v>M</v>
          </cell>
          <cell r="D198">
            <v>13.16</v>
          </cell>
        </row>
        <row r="199">
          <cell r="A199">
            <v>97133</v>
          </cell>
          <cell r="B199" t="str">
            <v>ASSENTAMENTO DE TUBO DE PVC DEFOFO OU PRFV OU RPVC PARA REDE DE ÁGUA, DN 500 MM, JUNTA ELÁSTICA INTEGRADA, INSTALADO EM LOCAL COM NÍVEL ALTO DE INTERFERÊNCIAS (NÃO INCLUI FORNECIMENTO). AF_11/2017</v>
          </cell>
          <cell r="C199" t="str">
            <v>M</v>
          </cell>
          <cell r="D199">
            <v>16.329999999999998</v>
          </cell>
        </row>
        <row r="200">
          <cell r="A200">
            <v>97134</v>
          </cell>
          <cell r="B200" t="str">
            <v>ASSENTAMENTO DE TUBO DE PVC DEFOFO OU PRFV OU RPVC PARA REDE DE ÁGUA, DN 150 MM, JUNTA ELÁSTICA INTEGRADA, INSTALADO EM LOCAL COM NÍVEL BAIXO DE INTERFERÊNCIAS (NÃO INCLUI FORNECIMENTO). AF_11/2017</v>
          </cell>
          <cell r="C200" t="str">
            <v>M</v>
          </cell>
          <cell r="D200">
            <v>1.75</v>
          </cell>
        </row>
        <row r="201">
          <cell r="A201">
            <v>97135</v>
          </cell>
          <cell r="B201" t="str">
            <v>ASSENTAMENTO DE TUBO DE PVC DEFOFO OU PRFV OU RPVC PARA REDE DE ÁGUA, DN 200 MM, JUNTA ELÁSTICA INTEGRADA, INSTALADO EM LOCAL COM NÍVEL BAIXO DE INTERFERÊNCIAS (NÃO INCLUI FORNECIMENTO). AF_11/2017</v>
          </cell>
          <cell r="C201" t="str">
            <v>M</v>
          </cell>
          <cell r="D201">
            <v>3.66</v>
          </cell>
        </row>
        <row r="202">
          <cell r="A202">
            <v>97136</v>
          </cell>
          <cell r="B202" t="str">
            <v>ASSENTAMENTO DE TUBO DE PVC DEFOFO OU PRFV OU RPVC PARA REDE DE ÁGUA, DN 250 MM, JUNTA ELÁSTICA INTEGRADA, INSTALADO EM LOCAL COM NÍVEL BAIXO DE INTERFERÊNCIAS (NÃO INCLUI FORNECIMENTO). AF_11/2017</v>
          </cell>
          <cell r="C202" t="str">
            <v>M</v>
          </cell>
          <cell r="D202">
            <v>4.5199999999999996</v>
          </cell>
        </row>
        <row r="203">
          <cell r="A203">
            <v>97137</v>
          </cell>
          <cell r="B203" t="str">
            <v>ASSENTAMENTO DE TUBO DE PVC DEFOFO OU PRFV OU RPVC PARA REDE DE ÁGUA, DN 300 MM, JUNTA ELÁSTICA INTEGRADA, INSTALADO EM LOCAL COM NÍVEL BAIXO DE INTERFERÊNCIAS (NÃO INCLUI FORNECIMENTO). AF_11/2017</v>
          </cell>
          <cell r="C203" t="str">
            <v>M</v>
          </cell>
          <cell r="D203">
            <v>5.38</v>
          </cell>
        </row>
        <row r="204">
          <cell r="A204">
            <v>97138</v>
          </cell>
          <cell r="B204" t="str">
            <v>ASSENTAMENTO DE TUBO DE PVC DEFOFO OU PRFV OU RPVC PARA REDE DE ÁGUA, DN 350 MM, JUNTA ELÁSTICA INTEGRADA, INSTALADO EM LOCAL COM NÍVEL BAIXO DE INTERFERÊNCIAS (NÃO INCLUI FORNECIMENTO). AF_11/2017</v>
          </cell>
          <cell r="C204" t="str">
            <v>M</v>
          </cell>
          <cell r="D204">
            <v>6.22</v>
          </cell>
        </row>
        <row r="205">
          <cell r="A205">
            <v>97139</v>
          </cell>
          <cell r="B205" t="str">
            <v>ASSENTAMENTO DE TUBO DE PVC DEFOFO OU PRFV OU RPVC PARA REDE DE ÁGUA, DN 400 MM, JUNTA ELÁSTICA INTEGRADA, INSTALADO EM LOCAL COM NÍVEL BAIXO DE INTERFERÊNCIAS (NÃO INCLUI FORNECIMENTO). AF_11/2017</v>
          </cell>
          <cell r="C205" t="str">
            <v>M</v>
          </cell>
          <cell r="D205">
            <v>7.06</v>
          </cell>
        </row>
        <row r="206">
          <cell r="A206">
            <v>97140</v>
          </cell>
          <cell r="B206" t="str">
            <v>ASSENTAMENTO DE TUBO DE PVC DEFOFO OU PRFV OU RPVC PARA REDE DE ÁGUA, DN 500 MM, JUNTA ELÁSTICA INTEGRADA, INSTALADO EM LOCAL COM NÍVEL BAIXO DE INTERFERÊNCIAS (NÃO INCLUI FORNECIMENTO). AF_11/2017</v>
          </cell>
          <cell r="C206" t="str">
            <v>M</v>
          </cell>
          <cell r="D206">
            <v>8.76</v>
          </cell>
        </row>
        <row r="207">
          <cell r="A207">
            <v>93206</v>
          </cell>
          <cell r="B207" t="str">
            <v>EXECUÇÃO DE ESCRITÓRIO EM CANTEIRO DE OBRA EM ALVENARIA, NÃO INCLUSO MOBILIÁRIO E EQUIPAMENTOS. AF_02/2016</v>
          </cell>
          <cell r="C207" t="str">
            <v>M2</v>
          </cell>
          <cell r="D207">
            <v>906.52</v>
          </cell>
        </row>
        <row r="208">
          <cell r="A208">
            <v>93207</v>
          </cell>
          <cell r="B208" t="str">
            <v>EXECUÇÃO DE ESCRITÓRIO EM CANTEIRO DE OBRA EM CHAPA DE MADEIRA COMPENSADA, NÃO INCLUSO MOBILIÁRIO E EQUIPAMENTOS. AF_02/2016</v>
          </cell>
          <cell r="C208" t="str">
            <v>M2</v>
          </cell>
          <cell r="D208">
            <v>785.88</v>
          </cell>
        </row>
        <row r="209">
          <cell r="A209">
            <v>93208</v>
          </cell>
          <cell r="B209" t="str">
            <v>EXECUÇÃO DE ALMOXARIFADO EM CANTEIRO DE OBRA EM CHAPA DE MADEIRA COMPENSADA, INCLUSO PRATELEIRAS. AF_02/2016</v>
          </cell>
          <cell r="C209" t="str">
            <v>M2</v>
          </cell>
          <cell r="D209">
            <v>617.04999999999995</v>
          </cell>
        </row>
        <row r="210">
          <cell r="A210">
            <v>93209</v>
          </cell>
          <cell r="B210" t="str">
            <v>EXECUÇÃO DE ALMOXARIFADO EM CANTEIRO DE OBRA EM ALVENARIA, INCLUSO PRATELEIRAS. AF_02/2016</v>
          </cell>
          <cell r="C210" t="str">
            <v>M2</v>
          </cell>
          <cell r="D210">
            <v>734.09</v>
          </cell>
        </row>
        <row r="211">
          <cell r="A211">
            <v>93210</v>
          </cell>
          <cell r="B211" t="str">
            <v>EXECUÇÃO DE REFEITÓRIO EM CANTEIRO DE OBRA EM CHAPA DE MADEIRA COMPENSADA, NÃO INCLUSO MOBILIÁRIO E EQUIPAMENTOS. AF_02/2016</v>
          </cell>
          <cell r="C211" t="str">
            <v>M2</v>
          </cell>
          <cell r="D211">
            <v>432.64</v>
          </cell>
        </row>
        <row r="212">
          <cell r="A212">
            <v>93211</v>
          </cell>
          <cell r="B212" t="str">
            <v>EXECUÇÃO DE REFEITÓRIO EM CANTEIRO DE OBRA EM ALVENARIA, NÃO INCLUSO MOBILIÁRIO E EQUIPAMENTOS. AF_02/2016</v>
          </cell>
          <cell r="C212" t="str">
            <v>M2</v>
          </cell>
          <cell r="D212">
            <v>453.24</v>
          </cell>
        </row>
        <row r="213">
          <cell r="A213">
            <v>93212</v>
          </cell>
          <cell r="B213" t="str">
            <v>EXECUÇÃO DE SANITÁRIO E VESTIÁRIO EM CANTEIRO DE OBRA EM CHAPA DE MADEIRA COMPENSADA, NÃO INCLUSO MOBILIÁRIO. AF_02/2016</v>
          </cell>
          <cell r="C213" t="str">
            <v>M2</v>
          </cell>
          <cell r="D213">
            <v>709.1</v>
          </cell>
        </row>
        <row r="214">
          <cell r="A214">
            <v>93213</v>
          </cell>
          <cell r="B214" t="str">
            <v>EXECUÇÃO DE SANITÁRIO E VESTIÁRIO EM CANTEIRO DE OBRA EM ALVENARIA, NÃO INCLUSO MOBILIÁRIO. AF_02/2016</v>
          </cell>
          <cell r="C214" t="str">
            <v>M2</v>
          </cell>
          <cell r="D214">
            <v>806.06</v>
          </cell>
        </row>
        <row r="215">
          <cell r="A215">
            <v>93214</v>
          </cell>
          <cell r="B215" t="str">
            <v>EXECUÇÃO DE RESERVATÓRIO ELEVADO DE ÁGUA (1000 LITROS) EM CANTEIRO DE OBRA, APOIADO EM ESTRUTURA DE MADEIRA. AF_02/2016</v>
          </cell>
          <cell r="C215" t="str">
            <v>UN</v>
          </cell>
          <cell r="D215">
            <v>3287.3</v>
          </cell>
        </row>
        <row r="216">
          <cell r="A216">
            <v>93243</v>
          </cell>
          <cell r="B216" t="str">
            <v>EXECUÇÃO DE RESERVATÓRIO ELEVADO DE ÁGUA (2000 LITROS) EM CANTEIRO DE OBRA, APOIADO EM ESTRUTURA DE MADEIRA. AF_02/2016</v>
          </cell>
          <cell r="C216" t="str">
            <v>UN</v>
          </cell>
          <cell r="D216">
            <v>5111.68</v>
          </cell>
        </row>
        <row r="217">
          <cell r="A217">
            <v>93582</v>
          </cell>
          <cell r="B217" t="str">
            <v>EXECUÇÃO DE CENTRAL DE ARMADURA EM CANTEIRO DE OBRA, NÃO INCLUSO MOBILIÁRIO E EQUIPAMENTOS. AF_04/2016</v>
          </cell>
          <cell r="C217" t="str">
            <v>M2</v>
          </cell>
          <cell r="D217">
            <v>195.98</v>
          </cell>
        </row>
        <row r="218">
          <cell r="A218">
            <v>93583</v>
          </cell>
          <cell r="B218" t="str">
            <v>EXECUÇÃO DE CENTRAL DE FÔRMAS, PRODUÇÃO DE ARGAMASSA OU CONCRETO EM CANTEIRO DE OBRA, NÃO INCLUSO MOBILIÁRIO E EQUIPAMENTOS. AF_04/2016</v>
          </cell>
          <cell r="C218" t="str">
            <v>M2</v>
          </cell>
          <cell r="D218">
            <v>328.3</v>
          </cell>
        </row>
        <row r="219">
          <cell r="A219">
            <v>93584</v>
          </cell>
          <cell r="B219" t="str">
            <v>EXECUÇÃO DE DEPÓSITO EM CANTEIRO DE OBRA EM CHAPA DE MADEIRA COMPENSADA, NÃO INCLUSO MOBILIÁRIO. AF_04/2016</v>
          </cell>
          <cell r="C219" t="str">
            <v>M2</v>
          </cell>
          <cell r="D219">
            <v>626.19000000000005</v>
          </cell>
        </row>
        <row r="220">
          <cell r="A220">
            <v>93585</v>
          </cell>
          <cell r="B220" t="str">
            <v>EXECUÇÃO DE GUARITA EM CANTEIRO DE OBRA EM CHAPA DE MADEIRA COMPENSADA, NÃO INCLUSO MOBILIÁRIO. AF_04/2016</v>
          </cell>
          <cell r="C220" t="str">
            <v>M2</v>
          </cell>
          <cell r="D220">
            <v>761.2</v>
          </cell>
        </row>
        <row r="221">
          <cell r="A221">
            <v>98441</v>
          </cell>
          <cell r="B221" t="str">
            <v>PAREDE DE MADEIRA COMPENSADA PARA CONSTRUÇÃO TEMPORÁRIA EM CHAPA SIMPLES, EXTERNA, COM ÁREA LÍQUIDA MAIOR OU IGUAL A 6 M², SEM VÃO. AF_05/2018</v>
          </cell>
          <cell r="C221" t="str">
            <v>M2</v>
          </cell>
          <cell r="D221">
            <v>75.73</v>
          </cell>
        </row>
        <row r="222">
          <cell r="A222">
            <v>98442</v>
          </cell>
          <cell r="B222" t="str">
            <v>PAREDE DE MADEIRA COMPENSADA PARA CONSTRUÇÃO TEMPORÁRIA EM CHAPA SIMPLES, EXTERNA, COM ÁREA LÍQUIDA MENOR QUE 6 M², SEM VÃO. AF_05/2018</v>
          </cell>
          <cell r="C222" t="str">
            <v>M2</v>
          </cell>
          <cell r="D222">
            <v>77.91</v>
          </cell>
        </row>
        <row r="223">
          <cell r="A223">
            <v>98443</v>
          </cell>
          <cell r="B223" t="str">
            <v>PAREDE DE MADEIRA COMPENSADA PARA CONSTRUÇÃO TEMPORÁRIA EM CHAPA SIMPLES, INTERNA, COM ÁREA LÍQUIDA MAIOR OU IGUAL A 6 M², SEM VÃO. AF_05/2018</v>
          </cell>
          <cell r="C223" t="str">
            <v>M2</v>
          </cell>
          <cell r="D223">
            <v>64.41</v>
          </cell>
        </row>
        <row r="224">
          <cell r="A224">
            <v>98444</v>
          </cell>
          <cell r="B224" t="str">
            <v>PAREDE DE MADEIRA COMPENSADA PARA CONSTRUÇÃO TEMPORÁRIA EM CHAPA SIMPLES, INTERNA, COM ÁREA LÍQUIDA MENOR QUE 6 M², SEM VÃO. AF_05/2018</v>
          </cell>
          <cell r="C224" t="str">
            <v>M2</v>
          </cell>
          <cell r="D224">
            <v>65.959999999999994</v>
          </cell>
        </row>
        <row r="225">
          <cell r="A225">
            <v>98445</v>
          </cell>
          <cell r="B225" t="str">
            <v>PAREDE DE MADEIRA COMPENSADA PARA CONSTRUÇÃO TEMPORÁRIA EM CHAPA SIMPLES, EXTERNA, COM ÁREA LÍQUIDA MAIOR OU IGUAL A 6 M², COM VÃO. AF_05/2018</v>
          </cell>
          <cell r="C225" t="str">
            <v>M2</v>
          </cell>
          <cell r="D225">
            <v>92.25</v>
          </cell>
        </row>
        <row r="226">
          <cell r="A226">
            <v>98446</v>
          </cell>
          <cell r="B226" t="str">
            <v>PAREDE DE MADEIRA COMPENSADA PARA CONSTRUÇÃO TEMPORÁRIA EM CHAPA SIMPLES, EXTERNA, COM ÁREA LÍQUIDA MENOR QUE 6 M², COM VÃO. AF_05/2018</v>
          </cell>
          <cell r="C226" t="str">
            <v>M2</v>
          </cell>
          <cell r="D226">
            <v>120.79</v>
          </cell>
        </row>
        <row r="227">
          <cell r="A227">
            <v>98447</v>
          </cell>
          <cell r="B227" t="str">
            <v>PAREDE DE MADEIRA COMPENSADA PARA CONSTRUÇÃO TEMPORÁRIA EM CHAPA SIMPLES, INTERNA, COM ÁREA LÍQUIDA MAIOR OU IGUAL A 6 M², COM VÃO. AF_05/2018</v>
          </cell>
          <cell r="C227" t="str">
            <v>M2</v>
          </cell>
          <cell r="D227">
            <v>76.55</v>
          </cell>
        </row>
        <row r="228">
          <cell r="A228">
            <v>98448</v>
          </cell>
          <cell r="B228" t="str">
            <v>PAREDE DE MADEIRA COMPENSADA PARA CONSTRUÇÃO TEMPORÁRIA EM CHAPA SIMPLES, INTERNA, COM ÁREA LÍQUIDA MENOR QUE 6 M², COM VÃO. AF_05/2018</v>
          </cell>
          <cell r="C228" t="str">
            <v>M2</v>
          </cell>
          <cell r="D228">
            <v>98.23</v>
          </cell>
        </row>
        <row r="229">
          <cell r="A229">
            <v>98449</v>
          </cell>
          <cell r="B229" t="str">
            <v>PAREDE DE MADEIRA COMPENSADA PARA CONSTRUÇÃO TEMPORÁRIA EM CHAPA DUPLA, EXTERNA, COM ÁREA LÍQUIDA MAIOR OU IGUAL A 6 M², SEM VÃO. AF_05/2018</v>
          </cell>
          <cell r="C229" t="str">
            <v>M2</v>
          </cell>
          <cell r="D229">
            <v>98.62</v>
          </cell>
        </row>
        <row r="230">
          <cell r="A230">
            <v>98450</v>
          </cell>
          <cell r="B230" t="str">
            <v>PAREDE DE MADEIRA COMPENSADA PARA CONSTRUÇÃO TEMPORÁRIA EM CHAPA DUPLA, EXTERNA, COM ÁREA LÍQUIDA MENOR QUE 6 M², SEM VÃO. AF_05/2018</v>
          </cell>
          <cell r="C230" t="str">
            <v>M2</v>
          </cell>
          <cell r="D230">
            <v>101.79</v>
          </cell>
        </row>
        <row r="231">
          <cell r="A231">
            <v>98451</v>
          </cell>
          <cell r="B231" t="str">
            <v>PAREDE DE MADEIRA COMPENSADA PARA CONSTRUÇÃO TEMPORÁRIA EM CHAPA DUPLA, INTERNA, COM ÁREA LÍQUIDA MAIOR OU IGUAL A 6 M², SEM VÃO. AF_05/2018</v>
          </cell>
          <cell r="C231" t="str">
            <v>M2</v>
          </cell>
          <cell r="D231">
            <v>85.43</v>
          </cell>
        </row>
        <row r="232">
          <cell r="A232">
            <v>98452</v>
          </cell>
          <cell r="B232" t="str">
            <v>PAREDE DE MADEIRA COMPENSADA PARA CONSTRUÇÃO TEMPORÁRIA EM CHAPA DUPLA, INTERNA, COM ÁREA LÍQUIDA MENOR QUE 6 M², SEM VÃO. AF_05/2018</v>
          </cell>
          <cell r="C232" t="str">
            <v>M2</v>
          </cell>
          <cell r="D232">
            <v>87.35</v>
          </cell>
        </row>
        <row r="233">
          <cell r="A233">
            <v>98453</v>
          </cell>
          <cell r="B233" t="str">
            <v>PAREDE DE MADEIRA COMPENSADA PARA CONSTRUÇÃO TEMPORÁRIA EM CHAPA DUPLA, EXTERNA, COM ÁREA LÍQUIDA MAIOR OU IGUAL A QUE 6 M², COM VÃO. AF_05/2018</v>
          </cell>
          <cell r="C233" t="str">
            <v>M2</v>
          </cell>
          <cell r="D233">
            <v>118.85</v>
          </cell>
        </row>
        <row r="234">
          <cell r="A234">
            <v>98454</v>
          </cell>
          <cell r="B234" t="str">
            <v>PAREDE DE MADEIRA COMPENSADA PARA CONSTRUÇÃO TEMPORÁRIA EM CHAPA DUPLA, EXTERNA, COM ÁREA LÍQUIDA MENOR QUE 6 M², COM VÃO. AF_05/2018</v>
          </cell>
          <cell r="C234" t="str">
            <v>M2</v>
          </cell>
          <cell r="D234">
            <v>156.41</v>
          </cell>
        </row>
        <row r="235">
          <cell r="A235">
            <v>98455</v>
          </cell>
          <cell r="B235" t="str">
            <v>PAREDE DE MADEIRA COMPENSADA PARA CONSTRUÇÃO TEMPORÁRIA EM CHAPA DUPLA, INTERNA, COM ÁREA LÍQUIDA MAIOR OU IGUAL A 6 M², COM VÃO. AF_05/2018</v>
          </cell>
          <cell r="C235" t="str">
            <v>M2</v>
          </cell>
          <cell r="D235">
            <v>101.28</v>
          </cell>
        </row>
        <row r="236">
          <cell r="A236">
            <v>98456</v>
          </cell>
          <cell r="B236" t="str">
            <v>PAREDE DE MADEIRA COMPENSADA PARA CONSTRUÇÃO TEMPORÁRIA EM CHAPA DUPLA, INTERNA, COM ÁREA LÍQUIDA MENOR QUE 6 M², COM VÃO. AF_05/2018</v>
          </cell>
          <cell r="C236" t="str">
            <v>M2</v>
          </cell>
          <cell r="D236">
            <v>131.36000000000001</v>
          </cell>
        </row>
        <row r="237">
          <cell r="A237">
            <v>98458</v>
          </cell>
          <cell r="B237" t="str">
            <v>TAPUME COM COMPENSADO DE MADEIRA. AF_05/2018</v>
          </cell>
          <cell r="C237" t="str">
            <v>M2</v>
          </cell>
          <cell r="D237">
            <v>72.13</v>
          </cell>
        </row>
        <row r="238">
          <cell r="A238">
            <v>98459</v>
          </cell>
          <cell r="B238" t="str">
            <v>TAPUME COM TELHA METÁLICA. AF_05/2018</v>
          </cell>
          <cell r="C238" t="str">
            <v>M2</v>
          </cell>
          <cell r="D238">
            <v>77.95</v>
          </cell>
        </row>
        <row r="239">
          <cell r="A239">
            <v>98460</v>
          </cell>
          <cell r="B239" t="str">
            <v>PISO PARA CONSTRUÇÃO TEMPORÁRIA EM MADEIRA, SEM REAPROVEITAMENTO. AF_05/2018</v>
          </cell>
          <cell r="C239" t="str">
            <v>M2</v>
          </cell>
          <cell r="D239">
            <v>83.14</v>
          </cell>
        </row>
        <row r="240">
          <cell r="A240">
            <v>98461</v>
          </cell>
          <cell r="B240" t="str">
            <v>ESTRUTURA DE MADEIRA PROVISÓRIA PARA SUPORTE DE CAIXA D ÁGUA ELEVADA DE 1000 LITROS. AF_05/2018_P</v>
          </cell>
          <cell r="C240" t="str">
            <v>UN</v>
          </cell>
          <cell r="D240">
            <v>2641.07</v>
          </cell>
        </row>
        <row r="241">
          <cell r="A241">
            <v>98462</v>
          </cell>
          <cell r="B241" t="str">
            <v>ESTRUTURA DE MADEIRA PROVISÓRIA PARA SUPORTE DE CAIXA D ÁGUA ELEVADA DE 3000 LITROS. AF_05/2018_P</v>
          </cell>
          <cell r="C241" t="str">
            <v>UN</v>
          </cell>
          <cell r="D241">
            <v>3964.49</v>
          </cell>
        </row>
        <row r="242">
          <cell r="A242">
            <v>5631</v>
          </cell>
          <cell r="B242" t="str">
            <v>ESCAVADEIRA HIDRÁULICA SOBRE ESTEIRAS, CAÇAMBA 0,80 M3, PESO OPERACIONAL 17 T, POTENCIA BRUTA 111 HP - CHP DIURNO. AF_06/2014</v>
          </cell>
          <cell r="C242" t="str">
            <v>CHP</v>
          </cell>
          <cell r="D242">
            <v>130.65</v>
          </cell>
        </row>
        <row r="243">
          <cell r="A243">
            <v>5678</v>
          </cell>
          <cell r="B243" t="str">
            <v>RETROESCAVADEIRA SOBRE RODAS COM CARREGADEIRA, TRAÇÃO 4X4, POTÊNCIA LÍQ. 88 HP, CAÇAMBA CARREG. CAP. MÍN. 1 M3, CAÇAMBA RETRO CAP. 0,26 M3, PESO OPERACIONAL MÍN. 6.674 KG, PROFUNDIDADE ESCAVAÇÃO MÁX. 4,37 M - CHP DIURNO. AF_06/2014</v>
          </cell>
          <cell r="C243" t="str">
            <v>CHP</v>
          </cell>
          <cell r="D243">
            <v>96.13</v>
          </cell>
        </row>
        <row r="244">
          <cell r="A244">
            <v>5680</v>
          </cell>
          <cell r="B244" t="str">
            <v>RETROESCAVADEIRA SOBRE RODAS COM CARREGADEIRA, TRAÇÃO 4X2, POTÊNCIA LÍQ. 79 HP, CAÇAMBA CARREG. CAP. MÍN. 1 M3, CAÇAMBA RETRO CAP. 0,20 M3, PESO OPERACIONAL MÍN. 6.570 KG, PROFUNDIDADE ESCAVAÇÃO MÁX. 4,37 M - CHP DIURNO. AF_06/2014</v>
          </cell>
          <cell r="C244" t="str">
            <v>CHP</v>
          </cell>
          <cell r="D244">
            <v>88.71</v>
          </cell>
        </row>
        <row r="245">
          <cell r="A245">
            <v>5684</v>
          </cell>
          <cell r="B245" t="str">
            <v>ROLO COMPACTADOR VIBRATÓRIO DE UM CILINDRO AÇO LISO, POTÊNCIA 80 HP, PESO OPERACIONAL MÁXIMO 8,1 T, IMPACTO DINÂMICO 16,15 / 9,5 T, LARGURA DE TRABALHO 1,68 M - CHP DIURNO. AF_06/2014</v>
          </cell>
          <cell r="C245" t="str">
            <v>CHP</v>
          </cell>
          <cell r="D245">
            <v>101.9</v>
          </cell>
        </row>
        <row r="246">
          <cell r="A246">
            <v>5689</v>
          </cell>
          <cell r="B246" t="str">
            <v>GRADE DE DISCO CONTROLE REMOTO REBOCÁVEL, COM 24 DISCOS 24 X 6 MM COM PNEUS PARA TRANSPORTE - CHP DIURNO. AF_06/2014</v>
          </cell>
          <cell r="C246" t="str">
            <v>CHP</v>
          </cell>
          <cell r="D246">
            <v>4.07</v>
          </cell>
        </row>
        <row r="247">
          <cell r="A247">
            <v>5795</v>
          </cell>
          <cell r="B247" t="str">
            <v>MARTELETE OU ROMPEDOR PNEUMÁTICO MANUAL, 28 KG, COM SILENCIADOR - CHP DIURNO. AF_07/2016</v>
          </cell>
          <cell r="C247" t="str">
            <v>CHP</v>
          </cell>
          <cell r="D247">
            <v>14.87</v>
          </cell>
        </row>
        <row r="248">
          <cell r="A248">
            <v>5811</v>
          </cell>
          <cell r="B248" t="str">
            <v>CAMINHÃO BASCULANTE 6 M3, PESO BRUTO TOTAL 16.000 KG, CARGA ÚTIL MÁXIMA 13.071 KG, DISTÂNCIA ENTRE EIXOS 4,80 M, POTÊNCIA 230 CV INCLUSIVE CAÇAMBA METÁLICA - CHP DIURNO. AF_06/2014</v>
          </cell>
          <cell r="C248" t="str">
            <v>CHP</v>
          </cell>
          <cell r="D248">
            <v>138.29</v>
          </cell>
        </row>
        <row r="249">
          <cell r="A249">
            <v>5823</v>
          </cell>
          <cell r="B249" t="str">
            <v>USINA DE CONCRETO FIXA, CAPACIDADE NOMINAL DE 90 A 120 M3/H, SEM SILO - CHP DIURNO. AF_07/2016</v>
          </cell>
          <cell r="C249" t="str">
            <v>CHP</v>
          </cell>
          <cell r="D249">
            <v>161.83000000000001</v>
          </cell>
        </row>
        <row r="250">
          <cell r="A250">
            <v>5824</v>
          </cell>
          <cell r="B250" t="str">
            <v>CAMINHÃO TOCO, PBT 16.000 KG, CARGA ÚTIL MÁX. 10.685 KG, DIST. ENTRE EIXOS 4,8 M, POTÊNCIA 189 CV, INCLUSIVE CARROCERIA FIXA ABERTA DE MADEIRA P/ TRANSPORTE GERAL DE CARGA SECA, DIMEN. APROX. 2,5 X 7,00 X 0,50 M - CHP DIURNO. AF_06/2014</v>
          </cell>
          <cell r="C250" t="str">
            <v>CHP</v>
          </cell>
          <cell r="D250">
            <v>132.07</v>
          </cell>
        </row>
        <row r="251">
          <cell r="A251">
            <v>5835</v>
          </cell>
          <cell r="B251" t="str">
            <v>VIBROACABADORA DE ASFALTO SOBRE ESTEIRAS, LARGURA DE PAVIMENTAÇÃO 1,90 M A 5,30 M, POTÊNCIA 105 HP CAPACIDADE 450 T/H - CHP DIURNO. AF_11/2014</v>
          </cell>
          <cell r="C251" t="str">
            <v>CHP</v>
          </cell>
          <cell r="D251">
            <v>249.99</v>
          </cell>
        </row>
        <row r="252">
          <cell r="A252">
            <v>5839</v>
          </cell>
          <cell r="B252" t="str">
            <v>VASSOURA MECÂNICA REBOCÁVEL COM ESCOVA CILÍNDRICA, LARGURA ÚTIL DE VARRIMENTO DE 2,44 M - CHP DIURNO. AF_06/2014</v>
          </cell>
          <cell r="C252" t="str">
            <v>CHP</v>
          </cell>
          <cell r="D252">
            <v>6.12</v>
          </cell>
        </row>
        <row r="253">
          <cell r="A253">
            <v>5843</v>
          </cell>
          <cell r="B253" t="str">
            <v>TRATOR DE PNEUS, POTÊNCIA 122 CV, TRAÇÃO 4X4, PESO COM LASTRO DE 4.510 KG - CHP DIURNO. AF_06/2014</v>
          </cell>
          <cell r="C253" t="str">
            <v>CHP</v>
          </cell>
          <cell r="D253">
            <v>171</v>
          </cell>
        </row>
        <row r="254">
          <cell r="A254">
            <v>5847</v>
          </cell>
          <cell r="B254" t="str">
            <v>TRATOR DE ESTEIRAS, POTÊNCIA 170 HP, PESO OPERACIONAL 19 T, CAÇAMBA 5,2 M3 - CHP DIURNO. AF_06/2014</v>
          </cell>
          <cell r="C254" t="str">
            <v>CHP</v>
          </cell>
          <cell r="D254">
            <v>174.98</v>
          </cell>
        </row>
        <row r="255">
          <cell r="A255">
            <v>5851</v>
          </cell>
          <cell r="B255" t="str">
            <v>TRATOR DE ESTEIRAS, POTÊNCIA 150 HP, PESO OPERACIONAL 16,7 T, COM RODA MOTRIZ ELEVADA E LÂMINA 3,18 M3 - CHP DIURNO. AF_06/2014</v>
          </cell>
          <cell r="C255" t="str">
            <v>CHP</v>
          </cell>
          <cell r="D255">
            <v>166.12</v>
          </cell>
        </row>
        <row r="256">
          <cell r="A256">
            <v>5855</v>
          </cell>
          <cell r="B256" t="str">
            <v>TRATOR DE ESTEIRAS, POTÊNCIA 347 HP, PESO OPERACIONAL 38,5 T, COM LÂMINA 8,70 M3 - CHP DIURNO. AF_06/2014</v>
          </cell>
          <cell r="C256" t="str">
            <v>CHP</v>
          </cell>
          <cell r="D256">
            <v>445.9</v>
          </cell>
        </row>
        <row r="257">
          <cell r="A257">
            <v>5863</v>
          </cell>
          <cell r="B257" t="str">
            <v>ROLO COMPACTADOR VIBRATÓRIO REBOCÁVEL, CILINDRO DE AÇO LISO, POTÊNCIA DE TRAÇÃO DE 65 CV, PESO 4,7 T, IMPACTO DINÂMICO 18,3 T, LARGURA DE TRABALHO 1,67 M - CHP DIURNO. AF_02/2016</v>
          </cell>
          <cell r="C257" t="str">
            <v>CHP</v>
          </cell>
          <cell r="D257">
            <v>13.8</v>
          </cell>
        </row>
        <row r="258">
          <cell r="A258">
            <v>5867</v>
          </cell>
          <cell r="B258" t="str">
            <v>ROLO COMPACTADOR VIBRATÓRIO TANDEM AÇO LISO, POTÊNCIA 58 HP, PESO SEM/COM LASTRO 6,5 / 9,4 T, LARGURA DE TRABALHO 1,2 M - CHP DIURNO. AF_06/2014</v>
          </cell>
          <cell r="C258" t="str">
            <v>CHP</v>
          </cell>
          <cell r="D258">
            <v>100.55</v>
          </cell>
        </row>
        <row r="259">
          <cell r="A259">
            <v>5875</v>
          </cell>
          <cell r="B259" t="str">
            <v>RETROESCAVADEIRA SOBRE RODAS COM CARREGADEIRA, TRAÇÃO 4X4, POTÊNCIA LÍQ. 72 HP, CAÇAMBA CARREG. CAP. MÍN. 0,79 M3, CAÇAMBA RETRO CAP. 0,18 M3, PESO OPERACIONAL MÍN. 7.140 KG, PROFUNDIDADE ESCAVAÇÃO MÁX. 4,50 M - CHP DIURNO. AF_06/2014</v>
          </cell>
          <cell r="C259" t="str">
            <v>CHP</v>
          </cell>
          <cell r="D259">
            <v>88.64</v>
          </cell>
        </row>
        <row r="260">
          <cell r="A260">
            <v>5879</v>
          </cell>
          <cell r="B260" t="str">
            <v>ROLO COMPACTADOR VIBRATÓRIO PÉ DE CARNEIRO, OPERADO POR CONTROLE REMOTO, POTÊNCIA 12,5 KW, PESO OPERACIONAL 1,675 T, LARGURA DE TRABALHO 0,85 M - CHP DIURNO. AF_02/2016</v>
          </cell>
          <cell r="C260" t="str">
            <v>CHP</v>
          </cell>
          <cell r="D260">
            <v>84.85</v>
          </cell>
        </row>
        <row r="261">
          <cell r="A261">
            <v>5882</v>
          </cell>
          <cell r="B261" t="str">
            <v>USINA DE LAMA ASFÁLTICA, PROD 30 A 50 T/H, SILO DE AGREGADO 7 M3, RESERVATÓRIOS PARA EMULSÃO E ÁGUA DE 2,3 M3 CADA, MISTURADOR TIPO PUG MILL A SER MONTADO SOBRE CAMINHÃO - CHP DIURNO. AF_10/2014</v>
          </cell>
          <cell r="C261" t="str">
            <v>CHP</v>
          </cell>
          <cell r="D261">
            <v>85.44</v>
          </cell>
        </row>
        <row r="262">
          <cell r="A262">
            <v>5890</v>
          </cell>
          <cell r="B262" t="str">
            <v>CAMINHÃO TOCO, PESO BRUTO TOTAL 14.300 KG, CARGA ÚTIL MÁXIMA 9590 KG, DISTÂNCIA ENTRE EIXOS 4,76 M, POTÊNCIA 185 CV (NÃO INCLUI CARROCERIA) - CHP DIURNO. AF_06/2014</v>
          </cell>
          <cell r="C262" t="str">
            <v>CHP</v>
          </cell>
          <cell r="D262">
            <v>132.94</v>
          </cell>
        </row>
        <row r="263">
          <cell r="A263">
            <v>5894</v>
          </cell>
          <cell r="B263" t="str">
            <v>CAMINHÃO TOCO, PESO BRUTO TOTAL 16.000 KG, CARGA ÚTIL MÁXIMA DE 10.685 KG, DISTÂNCIA ENTRE EIXOS 4,80 M, POTÊNCIA 189 CV EXCLUSIVE CARROCERIA - CHP DIURNO. AF_06/2014</v>
          </cell>
          <cell r="C263" t="str">
            <v>CHP</v>
          </cell>
          <cell r="D263">
            <v>129.51</v>
          </cell>
        </row>
        <row r="264">
          <cell r="A264">
            <v>5901</v>
          </cell>
          <cell r="B264" t="str">
            <v>CAMINHÃO PIPA 10.000 L TRUCADO, PESO BRUTO TOTAL 23.000 KG, CARGA ÚTIL MÁXIMA 15.935 KG, DISTÂNCIA ENTRE EIXOS 4,8 M, POTÊNCIA 230 CV, INCLUSIVE TANQUE DE AÇO PARA TRANSPORTE DE ÁGUA - CHP DIURNO. AF_06/2014</v>
          </cell>
          <cell r="C264" t="str">
            <v>CHP</v>
          </cell>
          <cell r="D264">
            <v>206.57</v>
          </cell>
        </row>
        <row r="265">
          <cell r="A265">
            <v>5909</v>
          </cell>
          <cell r="B265" t="str">
            <v>ESPARGIDOR DE ASFALTO PRESSURIZADO COM TANQUE DE 2500 L, REBOCÁVEL COM MOTOR A GASOLINA POTÊNCIA 3,4 HP - CHP DIURNO. AF_07/2014</v>
          </cell>
          <cell r="C265" t="str">
            <v>CHP</v>
          </cell>
          <cell r="D265">
            <v>23.46</v>
          </cell>
        </row>
        <row r="266">
          <cell r="A266">
            <v>5921</v>
          </cell>
          <cell r="B266" t="str">
            <v>GRADE DE DISCO REBOCÁVEL COM 20 DISCOS 24" X 6 MM COM PNEUS PARA TRANSPORTE - CHP DIURNO. AF_06/2014</v>
          </cell>
          <cell r="C266" t="str">
            <v>CHP</v>
          </cell>
          <cell r="D266">
            <v>3.19</v>
          </cell>
        </row>
        <row r="267">
          <cell r="A267">
            <v>5928</v>
          </cell>
          <cell r="B267" t="str">
            <v>GUINDAUTO HIDRÁULICO, CAPACIDADE MÁXIMA DE CARGA 6200 KG, MOMENTO MÁXIMO DE CARGA 11,7 TM, ALCANCE MÁXIMO HORIZONTAL 9,70 M, INCLUSIVE CAMINHÃO TOCO PBT 16.000 KG, POTÊNCIA DE 189 CV - CHP DIURNO. AF_06/2014</v>
          </cell>
          <cell r="C267" t="str">
            <v>CHP</v>
          </cell>
          <cell r="D267">
            <v>172.03</v>
          </cell>
        </row>
        <row r="268">
          <cell r="A268">
            <v>5932</v>
          </cell>
          <cell r="B268" t="str">
            <v>MOTONIVELADORA POTÊNCIA BÁSICA LÍQUIDA (PRIMEIRA MARCHA) 125 HP, PESO BRUTO 13032 KG, LARGURA DA LÂMINA DE 3,7 M - CHP DIURNO. AF_06/2014</v>
          </cell>
          <cell r="C268" t="str">
            <v>CHP</v>
          </cell>
          <cell r="D268">
            <v>154.53</v>
          </cell>
        </row>
        <row r="269">
          <cell r="A269">
            <v>5940</v>
          </cell>
          <cell r="B269" t="str">
            <v>PÁ CARREGADEIRA SOBRE RODAS, POTÊNCIA LÍQUIDA 128 HP, CAPACIDADE DA CAÇAMBA 1,7 A 2,8 M3, PESO OPERACIONAL 11632 KG - CHP DIURNO. AF_06/2014</v>
          </cell>
          <cell r="C269" t="str">
            <v>CHP</v>
          </cell>
          <cell r="D269">
            <v>128.13999999999999</v>
          </cell>
        </row>
        <row r="270">
          <cell r="A270">
            <v>5944</v>
          </cell>
          <cell r="B270" t="str">
            <v>PÁ CARREGADEIRA SOBRE RODAS, POTÊNCIA 197 HP, CAPACIDADE DA CAÇAMBA 2,5 A 3,5 M3, PESO OPERACIONAL 18338 KG - CHP DIURNO. AF_06/2014</v>
          </cell>
          <cell r="C270" t="str">
            <v>CHP</v>
          </cell>
          <cell r="D270">
            <v>141.78</v>
          </cell>
        </row>
        <row r="271">
          <cell r="A271">
            <v>5953</v>
          </cell>
          <cell r="B271" t="str">
            <v>COMPRESSOR DE AR REBOCÁVEL, VAZÃO 189 PCM, PRESSÃO EFETIVA DE TRABALHO 102 PSI, MOTOR DIESEL, POTÊNCIA 63 CV - CHP DIURNO. AF_06/2015</v>
          </cell>
          <cell r="C271" t="str">
            <v>CHP</v>
          </cell>
          <cell r="D271">
            <v>42.3</v>
          </cell>
        </row>
        <row r="272">
          <cell r="A272">
            <v>6259</v>
          </cell>
          <cell r="B272" t="str">
            <v>CAMINHÃO PIPA 6.000 L, PESO BRUTO TOTAL 13.000 KG, DISTÂNCIA ENTRE EIXOS 4,80 M, POTÊNCIA 189 CV INCLUSIVE TANQUE DE AÇO PARA TRANSPORTE DE ÁGUA, CAPACIDADE 6 M3 - CHP DIURNO. AF_06/2014</v>
          </cell>
          <cell r="C272" t="str">
            <v>CHP</v>
          </cell>
          <cell r="D272">
            <v>170.22</v>
          </cell>
        </row>
        <row r="273">
          <cell r="A273">
            <v>6879</v>
          </cell>
          <cell r="B273" t="str">
            <v>ROLO COMPACTADOR DE PNEUS ESTÁTICO, PRESSÃO VARIÁVEL, POTÊNCIA 111 HP, PESO SEM/COM LASTRO 9,5 / 26 T, LARGURA DE TRABALHO 1,90 M - CHP DIURNO. AF_07/2014</v>
          </cell>
          <cell r="C273" t="str">
            <v>CHP</v>
          </cell>
          <cell r="D273">
            <v>133.11000000000001</v>
          </cell>
        </row>
        <row r="274">
          <cell r="A274">
            <v>7030</v>
          </cell>
          <cell r="B274" t="str">
            <v>TANQUE DE ASFALTO ESTACIONÁRIO COM SERPENTINA, CAPACIDADE 30.000 L - CHP DIURNO. AF_06/2014</v>
          </cell>
          <cell r="C274" t="str">
            <v>CHP</v>
          </cell>
          <cell r="D274">
            <v>171.23</v>
          </cell>
        </row>
        <row r="275">
          <cell r="A275">
            <v>7042</v>
          </cell>
          <cell r="B275" t="str">
            <v>MOTOBOMBA TRASH (PARA ÁGUA SUJA) AUTO ESCORVANTE, MOTOR GASOLINA DE 6,41 HP, DIÂMETROS DE SUCÇÃO X RECALQUE: 3" X 3", HM/Q = 10 MCA / 60 M3/H A 23 MCA / 0 M3/H - CHP DIURNO. AF_10/2014</v>
          </cell>
          <cell r="C275" t="str">
            <v>CHP</v>
          </cell>
          <cell r="D275">
            <v>9.65</v>
          </cell>
        </row>
        <row r="276">
          <cell r="A276">
            <v>7049</v>
          </cell>
          <cell r="B276" t="str">
            <v>ROLO COMPACTADOR PE DE CARNEIRO VIBRATORIO, POTENCIA 125 HP, PESO OPERACIONAL SEM/COM LASTRO 11,95 / 13,30 T, IMPACTO DINAMICO 38,5 / 22,5 T, LARGURA DE TRABALHO 2,15 M - CHP DIURNO. AF_06/2014</v>
          </cell>
          <cell r="C276" t="str">
            <v>CHP</v>
          </cell>
          <cell r="D276">
            <v>143.63</v>
          </cell>
        </row>
        <row r="277">
          <cell r="A277">
            <v>67826</v>
          </cell>
          <cell r="B277" t="str">
            <v>CAMINHÃO BASCULANTE 6 M3 TOCO, PESO BRUTO TOTAL 16.000 KG, CARGA ÚTIL MÁXIMA 11.130 KG, DISTÂNCIA ENTRE EIXOS 5,36 M, POTÊNCIA 185 CV, INCLUSIVE CAÇAMBA METÁLICA - CHP DIURNO. AF_06/2014</v>
          </cell>
          <cell r="C277" t="str">
            <v>CHP</v>
          </cell>
          <cell r="D277">
            <v>121.27</v>
          </cell>
        </row>
        <row r="278">
          <cell r="A278">
            <v>73417</v>
          </cell>
          <cell r="B278" t="str">
            <v>GRUPO GERADOR ESTACIONÁRIO, MOTOR DIESEL POTÊNCIA 170 KVA - CHP DIURNO. AF_02/2016</v>
          </cell>
          <cell r="C278" t="str">
            <v>CHP</v>
          </cell>
          <cell r="D278">
            <v>140.25</v>
          </cell>
        </row>
        <row r="279">
          <cell r="A279">
            <v>73436</v>
          </cell>
          <cell r="B279" t="str">
            <v>ROLO COMPACTADOR VIBRATÓRIO PÉ DE CARNEIRO PARA SOLOS, POTÊNCIA 80 HP, PESO OPERACIONAL SEM/COM LASTRO 7,4 / 8,8 T, LARGURA DE TRABALHO 1,68 M - CHP DIURNO. AF_02/2016</v>
          </cell>
          <cell r="C279" t="str">
            <v>CHP</v>
          </cell>
          <cell r="D279">
            <v>130.47999999999999</v>
          </cell>
        </row>
        <row r="280">
          <cell r="A280">
            <v>73467</v>
          </cell>
          <cell r="B280" t="str">
            <v>CAMINHÃO TOCO, PBT 14.300 KG, CARGA ÚTIL MÁX. 9.710 KG, DIST. ENTRE EIXOS 3,56 M, POTÊNCIA 185 CV, INCLUSIVE CARROCERIA FIXA ABERTA DE MADEIRA P/ TRANSPORTE GERAL DE CARGA SECA, DIMEN. APROX. 2,50 X 6,50 X 0,50 M - CHP DIURNO. AF_06/2014</v>
          </cell>
          <cell r="C280" t="str">
            <v>CHP</v>
          </cell>
          <cell r="D280">
            <v>111.54</v>
          </cell>
        </row>
        <row r="281">
          <cell r="A281">
            <v>73536</v>
          </cell>
          <cell r="B281" t="str">
            <v>MOTOBOMBA CENTRÍFUGA, MOTOR A GASOLINA, POTÊNCIA 5,42 HP, BOCAIS 1 1/2" X 1", DIÂMETRO ROTOR 143 MM HM/Q = 6 MCA / 16,8 M3/H A 38 MCA / 6,6 M3/H - CHP DIURNO. AF_06/2014</v>
          </cell>
          <cell r="C281" t="str">
            <v>CHP</v>
          </cell>
          <cell r="D281">
            <v>8.19</v>
          </cell>
        </row>
        <row r="282">
          <cell r="A282">
            <v>83362</v>
          </cell>
          <cell r="B282" t="str">
            <v>ESPARGIDOR DE ASFALTO PRESSURIZADO, TANQUE 6 M3 COM ISOLAÇÃO TÉRMICA, AQUECIDO COM 2 MAÇARICOS, COM BARRA ESPARGIDORA 3,60 M, MONTADO SOBRE CAMINHÃO  TOCO, PBT 14.300 KG, POTÊNCIA 185 CV - CHP DIURNO. AF_08/2015</v>
          </cell>
          <cell r="C282" t="str">
            <v>CHP</v>
          </cell>
          <cell r="D282">
            <v>208.2</v>
          </cell>
        </row>
        <row r="283">
          <cell r="A283">
            <v>83765</v>
          </cell>
          <cell r="B283" t="str">
            <v>GRUPO DE SOLDAGEM COM GERADOR A DIESEL 60 CV PARA SOLDA ELÉTRICA, SOBRE 04 RODAS, COM MOTOR 4 CILINDROS 600 A - CHP DIURNO. AF_02/2016</v>
          </cell>
          <cell r="C283" t="str">
            <v>CHP</v>
          </cell>
          <cell r="D283">
            <v>74.17</v>
          </cell>
        </row>
        <row r="284">
          <cell r="A284">
            <v>87445</v>
          </cell>
          <cell r="B284" t="str">
            <v>BETONEIRA CAPACIDADE NOMINAL 400 L, CAPACIDADE DE MISTURA 310 L, MOTOR A DIESEL POTÊNCIA 5,0 HP, SEM CARREGADOR - CHP DIURNO. AF_06/2014</v>
          </cell>
          <cell r="C284" t="str">
            <v>CHP</v>
          </cell>
          <cell r="D284">
            <v>3.88</v>
          </cell>
        </row>
        <row r="285">
          <cell r="A285">
            <v>88386</v>
          </cell>
          <cell r="B285" t="str">
            <v>MISTURADOR DE ARGAMASSA, EIXO HORIZONTAL, CAPACIDADE DE MISTURA 300 KG, MOTOR ELÉTRICO POTÊNCIA 5 CV - CHP DIURNO. AF_06/2014</v>
          </cell>
          <cell r="C285" t="str">
            <v>CHP</v>
          </cell>
          <cell r="D285">
            <v>4.12</v>
          </cell>
        </row>
        <row r="286">
          <cell r="A286">
            <v>88393</v>
          </cell>
          <cell r="B286" t="str">
            <v>MISTURADOR DE ARGAMASSA, EIXO HORIZONTAL, CAPACIDADE DE MISTURA 600 KG, MOTOR ELÉTRICO POTÊNCIA 7,5 CV - CHP DIURNO. AF_06/2014</v>
          </cell>
          <cell r="C286" t="str">
            <v>CHP</v>
          </cell>
          <cell r="D286">
            <v>5.71</v>
          </cell>
        </row>
        <row r="287">
          <cell r="A287">
            <v>88399</v>
          </cell>
          <cell r="B287" t="str">
            <v>MISTURADOR DE ARGAMASSA, EIXO HORIZONTAL, CAPACIDADE DE MISTURA 160 KG, MOTOR ELÉTRICO POTÊNCIA 3 CV - CHP DIURNO. AF_06/2014</v>
          </cell>
          <cell r="C287" t="str">
            <v>CHP</v>
          </cell>
          <cell r="D287">
            <v>3.03</v>
          </cell>
        </row>
        <row r="288">
          <cell r="A288">
            <v>88418</v>
          </cell>
          <cell r="B288" t="str">
            <v>PROJETOR DE ARGAMASSA, CAPACIDADE DE PROJEÇÃO 1,5 M3/H, ALCANCE DE 30 ATÉ 60 M, MOTOR ELÉTRICO POTÊNCIA 7,5 HP - CHP DIURNO. AF_06/2014</v>
          </cell>
          <cell r="C288" t="str">
            <v>CHP</v>
          </cell>
          <cell r="D288">
            <v>13</v>
          </cell>
        </row>
        <row r="289">
          <cell r="A289">
            <v>88433</v>
          </cell>
          <cell r="B289" t="str">
            <v>PROJETOR DE ARGAMASSA, CAPACIDADE DE PROJEÇÃO 2 M3/H, ALCANCE ATÉ 50 M, MOTOR ELÉTRICO POTÊNCIA 7,5 HP - CHP DIURNO. AF_06/2014</v>
          </cell>
          <cell r="C289" t="str">
            <v>CHP</v>
          </cell>
          <cell r="D289">
            <v>15.97</v>
          </cell>
        </row>
        <row r="290">
          <cell r="A290">
            <v>88830</v>
          </cell>
          <cell r="B290" t="str">
            <v>BETONEIRA CAPACIDADE NOMINAL DE 400 L, CAPACIDADE DE MISTURA 280 L, MOTOR ELÉTRICO TRIFÁSICO POTÊNCIA DE 2 CV, SEM CARREGADOR - CHP DIURNO. AF_10/2014</v>
          </cell>
          <cell r="C290" t="str">
            <v>CHP</v>
          </cell>
          <cell r="D290">
            <v>1.53</v>
          </cell>
        </row>
        <row r="291">
          <cell r="A291">
            <v>88843</v>
          </cell>
          <cell r="B291" t="str">
            <v>TRATOR DE ESTEIRAS, POTÊNCIA 125 HP, PESO OPERACIONAL 12,9 T, COM LÂMINA 2,7 M3 - CHP DIURNO. AF_10/2014</v>
          </cell>
          <cell r="C291" t="str">
            <v>CHP</v>
          </cell>
          <cell r="D291">
            <v>138.54</v>
          </cell>
        </row>
        <row r="292">
          <cell r="A292">
            <v>88907</v>
          </cell>
          <cell r="B292" t="str">
            <v>ESCAVADEIRA HIDRÁULICA SOBRE ESTEIRAS, CAÇAMBA 1,20 M3, PESO OPERACIONAL 21 T, POTÊNCIA BRUTA 155 HP - CHP DIURNO. AF_06/2014</v>
          </cell>
          <cell r="C292" t="str">
            <v>CHP</v>
          </cell>
          <cell r="D292">
            <v>157.15</v>
          </cell>
        </row>
        <row r="293">
          <cell r="A293">
            <v>89021</v>
          </cell>
          <cell r="B293" t="str">
            <v>BOMBA SUBMERSÍVEL ELÉTRICA TRIFÁSICA, POTÊNCIA 2,96 HP, Ø ROTOR 144 MM SEMI-ABERTO, BOCAL DE SAÍDA Ø 2, HM/Q = 2 MCA / 38,8 M3/H A 28 MCA / 5 M3/H - CHP DIURNO. AF_06/2014</v>
          </cell>
          <cell r="C293" t="str">
            <v>CHP</v>
          </cell>
          <cell r="D293">
            <v>2.19</v>
          </cell>
        </row>
        <row r="294">
          <cell r="A294">
            <v>89028</v>
          </cell>
          <cell r="B294" t="str">
            <v>TANQUE DE ASFALTO ESTACIONÁRIO COM MAÇARICO, CAPACIDADE 20.000 L - CHP DIURNO. AF_06/2014</v>
          </cell>
          <cell r="C294" t="str">
            <v>CHP</v>
          </cell>
          <cell r="D294">
            <v>158.21</v>
          </cell>
        </row>
        <row r="295">
          <cell r="A295">
            <v>89032</v>
          </cell>
          <cell r="B295" t="str">
            <v>TRATOR DE ESTEIRAS, POTÊNCIA 100 HP, PESO OPERACIONAL 9,4 T, COM LÂMINA 2,19 M3 - CHP DIURNO. AF_06/2014</v>
          </cell>
          <cell r="C295" t="str">
            <v>CHP</v>
          </cell>
          <cell r="D295">
            <v>123.85</v>
          </cell>
        </row>
        <row r="296">
          <cell r="A296">
            <v>89035</v>
          </cell>
          <cell r="B296" t="str">
            <v>TRATOR DE PNEUS, POTÊNCIA 85 CV, TRAÇÃO 4X4, PESO COM LASTRO DE 4.675 KG - CHP DIURNO. AF_06/2014</v>
          </cell>
          <cell r="C296" t="str">
            <v>CHP</v>
          </cell>
          <cell r="D296">
            <v>124.27</v>
          </cell>
        </row>
        <row r="297">
          <cell r="A297">
            <v>89225</v>
          </cell>
          <cell r="B297" t="str">
            <v>BETONEIRA CAPACIDADE NOMINAL DE 600 L, CAPACIDADE DE MISTURA 360 L, MOTOR ELÉTRICO TRIFÁSICO POTÊNCIA DE 4 CV, SEM CARREGADOR - CHP DIURNO. AF_11/2014</v>
          </cell>
          <cell r="C297" t="str">
            <v>CHP</v>
          </cell>
          <cell r="D297">
            <v>4.1500000000000004</v>
          </cell>
        </row>
        <row r="298">
          <cell r="A298">
            <v>89234</v>
          </cell>
          <cell r="B298" t="str">
            <v>FRESADORA DE ASFALTO A FRIO SOBRE RODAS, LARGURA FRESAGEM DE 1,0 M, POTÊNCIA 208 HP - CHP DIURNO. AF_11/2014</v>
          </cell>
          <cell r="C298" t="str">
            <v>CHP</v>
          </cell>
          <cell r="D298">
            <v>387.43</v>
          </cell>
        </row>
        <row r="299">
          <cell r="A299">
            <v>89242</v>
          </cell>
          <cell r="B299" t="str">
            <v>FRESADORA DE ASFALTO A FRIO SOBRE RODAS, LARGURA FRESAGEM DE 2,0 M, POTÊNCIA 550 HP - CHP DIURNO. AF_11/2014</v>
          </cell>
          <cell r="C299" t="str">
            <v>CHP</v>
          </cell>
          <cell r="D299">
            <v>922.17</v>
          </cell>
        </row>
        <row r="300">
          <cell r="A300">
            <v>89250</v>
          </cell>
          <cell r="B300" t="str">
            <v>RECICLADORA DE ASFALTO A FRIO SOBRE RODAS, LARGURA FRESAGEM DE 2,0 M, POTÊNCIA 422 HP - CHP DIURNO. AF_11/2014</v>
          </cell>
          <cell r="C300" t="str">
            <v>CHP</v>
          </cell>
          <cell r="D300">
            <v>797.95</v>
          </cell>
        </row>
        <row r="301">
          <cell r="A301">
            <v>89257</v>
          </cell>
          <cell r="B301" t="str">
            <v>VIBROACABADORA DE ASFALTO SOBRE ESTEIRAS, LARGURA DE PAVIMENTAÇÃO 2,13 M A 4,55 M, POTÊNCIA 100 HP CAPACIDADE 400 T/H - CHP DIURNO. AF_11/2014</v>
          </cell>
          <cell r="C301" t="str">
            <v>CHP</v>
          </cell>
          <cell r="D301">
            <v>216.6</v>
          </cell>
        </row>
        <row r="302">
          <cell r="A302">
            <v>89272</v>
          </cell>
          <cell r="B302" t="str">
            <v>GUINDASTE HIDRÁULICO AUTOPROPELIDO, COM LANÇA TELESCÓPICA 28,80 M, CAPACIDADE MÁXIMA 30 T, POTÊNCIA 97 KW, TRAÇÃO 4 X 4 - CHP DIURNO. AF_11/2014</v>
          </cell>
          <cell r="C302" t="str">
            <v>CHP</v>
          </cell>
          <cell r="D302">
            <v>123.16</v>
          </cell>
        </row>
        <row r="303">
          <cell r="A303">
            <v>89278</v>
          </cell>
          <cell r="B303" t="str">
            <v>BETONEIRA CAPACIDADE NOMINAL DE 600 L, CAPACIDADE DE MISTURA 440 L, MOTOR A DIESEL POTÊNCIA 10 HP, COM CARREGADOR - CHP DIURNO. AF_11/2014</v>
          </cell>
          <cell r="C303" t="str">
            <v>CHP</v>
          </cell>
          <cell r="D303">
            <v>8.91</v>
          </cell>
        </row>
        <row r="304">
          <cell r="A304">
            <v>89843</v>
          </cell>
          <cell r="B304" t="str">
            <v>BATE-ESTACAS POR GRAVIDADE, POTÊNCIA DE 160 HP, PESO DO MARTELO ATÉ 3 TONELADAS - CHP DIURNO. AF_11/2014</v>
          </cell>
          <cell r="C304" t="str">
            <v>CHP</v>
          </cell>
          <cell r="D304">
            <v>136.38999999999999</v>
          </cell>
        </row>
        <row r="305">
          <cell r="A305">
            <v>89876</v>
          </cell>
          <cell r="B305" t="str">
            <v>CAMINHÃO BASCULANTE 14 M3, COM CAVALO MECÂNICO DE CAPACIDADE MÁXIMA DE TRAÇÃO COMBINADO DE 36000 KG, POTÊNCIA 286 CV, INCLUSIVE SEMIREBOQUE COM CAÇAMBA METÁLICA - CHP DIURNO. AF_12/2014</v>
          </cell>
          <cell r="C305" t="str">
            <v>CHP</v>
          </cell>
          <cell r="D305">
            <v>223.71</v>
          </cell>
        </row>
        <row r="306">
          <cell r="A306">
            <v>89883</v>
          </cell>
          <cell r="B306" t="str">
            <v>CAMINHÃO BASCULANTE 18 M3, COM CAVALO MECÂNICO DE CAPACIDADE MÁXIMA DE TRAÇÃO COMBINADO DE 45000 KG, POTÊNCIA 330 CV, INCLUSIVE SEMIREBOQUE COM CAÇAMBA METÁLICA - CHP DIURNO. AF_12/2014</v>
          </cell>
          <cell r="C306" t="str">
            <v>CHP</v>
          </cell>
          <cell r="D306">
            <v>248.54</v>
          </cell>
        </row>
        <row r="307">
          <cell r="A307">
            <v>90586</v>
          </cell>
          <cell r="B307" t="str">
            <v>VIBRADOR DE IMERSÃO, DIÂMETRO DE PONTEIRA 45MM, MOTOR ELÉTRICO TRIFÁSICO POTÊNCIA DE 2 CV - CHP DIURNO. AF_06/2015</v>
          </cell>
          <cell r="C307" t="str">
            <v>CHP</v>
          </cell>
          <cell r="D307">
            <v>1.72</v>
          </cell>
        </row>
        <row r="308">
          <cell r="A308">
            <v>90625</v>
          </cell>
          <cell r="B308" t="str">
            <v>PERFURATRIZ MANUAL, TORQUE MÁXIMO 83 N.M, POTÊNCIA 5 CV, COM DIÂMETRO MÁXIMO 4" - CHP DIURNO. AF_06/2015</v>
          </cell>
          <cell r="C308" t="str">
            <v>CHP</v>
          </cell>
          <cell r="D308">
            <v>7.5</v>
          </cell>
        </row>
        <row r="309">
          <cell r="A309">
            <v>90631</v>
          </cell>
          <cell r="B309" t="str">
            <v>PERFURATRIZ SOBRE ESTEIRA, TORQUE MÁXIMO 600 KGF, PESO MÉDIO 1000 KG, POTÊNCIA 20 HP, DIÂMETRO MÁXIMO 10" - CHP DIURNO. AF_06/2015</v>
          </cell>
          <cell r="C309" t="str">
            <v>CHP</v>
          </cell>
          <cell r="D309">
            <v>90.93</v>
          </cell>
        </row>
        <row r="310">
          <cell r="A310">
            <v>90637</v>
          </cell>
          <cell r="B310" t="str">
            <v>MISTURADOR DUPLO HORIZONTAL DE ALTA TURBULÊNCIA, CAPACIDADE / VOLUME 2 X 500 LITROS, MOTORES ELÉTRICOS MÍNIMO 5 CV CADA, PARA NATA CIMENTO, ARGAMASSA E OUTROS - CHP DIURNO. AF_06/2015</v>
          </cell>
          <cell r="C310" t="str">
            <v>CHP</v>
          </cell>
          <cell r="D310">
            <v>12.13</v>
          </cell>
        </row>
        <row r="311">
          <cell r="A311">
            <v>90643</v>
          </cell>
          <cell r="B311" t="str">
            <v>BOMBA TRIPLEX, PARA INJEÇÃO DE NATA DE CIMENTO, VAZÃO MÁXIMA DE 100 LITROS/MINUTO, PRESSÃO MÁXIMA DE 70 BAR - CHP DIURNO. AF_06/2015</v>
          </cell>
          <cell r="C311" t="str">
            <v>CHP</v>
          </cell>
          <cell r="D311">
            <v>17.350000000000001</v>
          </cell>
        </row>
        <row r="312">
          <cell r="A312">
            <v>90650</v>
          </cell>
          <cell r="B312" t="str">
            <v>BOMBA CENTRÍFUGA MONOESTÁGIO COM MOTOR ELÉTRICO MONOFÁSICO, POTÊNCIA 15 HP, DIÂMETRO DO ROTOR 173 MM, HM/Q = 30 MCA / 90 M3/H A 45 MCA / 55 M3/H - CHP DIURNO. AF_06/2015</v>
          </cell>
          <cell r="C312" t="str">
            <v>CHP</v>
          </cell>
          <cell r="D312">
            <v>9.43</v>
          </cell>
        </row>
        <row r="313">
          <cell r="A313">
            <v>90656</v>
          </cell>
          <cell r="B313" t="str">
            <v>BOMBA DE PROJEÇÃO DE CONCRETO SECO, POTÊNCIA 10 CV, VAZÃO 3 M3/H - CHP DIURNO. AF_06/2015</v>
          </cell>
          <cell r="C313" t="str">
            <v>CHP</v>
          </cell>
          <cell r="D313">
            <v>12.06</v>
          </cell>
        </row>
        <row r="314">
          <cell r="A314">
            <v>90662</v>
          </cell>
          <cell r="B314" t="str">
            <v>BOMBA DE PROJEÇÃO DE CONCRETO SECO, POTÊNCIA 10 CV, VAZÃO 6 M3/H - CHP DIURNO. AF_06/2015</v>
          </cell>
          <cell r="C314" t="str">
            <v>CHP</v>
          </cell>
          <cell r="D314">
            <v>12.55</v>
          </cell>
        </row>
        <row r="315">
          <cell r="A315">
            <v>90668</v>
          </cell>
          <cell r="B315" t="str">
            <v>PROJETOR PNEUMÁTICO DE ARGAMASSA PARA CHAPISCO E REBOCO COM RECIPIENTE ACOPLADO, TIPO CANEQUINHA, COM COMPRESSOR DE AR REBOCÁVEL VAZÃO 89 PCM E MOTOR DIESEL DE 20 CV - CHP DIURNO. AF_06/2015</v>
          </cell>
          <cell r="C315" t="str">
            <v>CHP</v>
          </cell>
          <cell r="D315">
            <v>21.66</v>
          </cell>
        </row>
        <row r="316">
          <cell r="A316">
            <v>90674</v>
          </cell>
          <cell r="B316" t="str">
            <v>PERFURATRIZ COM TORRE METÁLICA PARA EXECUÇÃO DE ESTACA HÉLICE CONTÍNUA, PROFUNDIDADE MÁXIMA DE 30 M, DIÂMETRO MÁXIMO DE 800 MM, POTÊNCIA INSTALADA DE 268 HP, MESA ROTATIVA COM TORQUE MÁXIMO DE 170 KNM - CHP DIURNO. AF_06/2015</v>
          </cell>
          <cell r="C316" t="str">
            <v>CHP</v>
          </cell>
          <cell r="D316">
            <v>410.68</v>
          </cell>
        </row>
        <row r="317">
          <cell r="A317">
            <v>90680</v>
          </cell>
          <cell r="B317" t="str">
            <v>PERFURATRIZ HIDRÁULICA SOBRE CAMINHÃO COM TRADO CURTO ACOPLADO, PROFUNDIDADE MÁXIMA DE 20 M, DIÂMETRO MÁXIMO DE 1500 MM, POTÊNCIA INSTALADA DE 137 HP, MESA ROTATIVA COM TORQUE MÁXIMO DE 30 KNM - CHP DIURNO. AF_06/2015</v>
          </cell>
          <cell r="C317" t="str">
            <v>CHP</v>
          </cell>
          <cell r="D317">
            <v>250.86</v>
          </cell>
        </row>
        <row r="318">
          <cell r="A318">
            <v>90686</v>
          </cell>
          <cell r="B318" t="str">
            <v>MANIPULADOR TELESCÓPICO, POTÊNCIA DE 85 HP, CAPACIDADE DE CARGA DE 3.500 KG, ALTURA MÁXIMA DE ELEVAÇÃO DE 12,3 M - CHP DIURNO. AF_06/2015</v>
          </cell>
          <cell r="C318" t="str">
            <v>CHP</v>
          </cell>
          <cell r="D318">
            <v>113.75</v>
          </cell>
        </row>
        <row r="319">
          <cell r="A319">
            <v>90692</v>
          </cell>
          <cell r="B319" t="str">
            <v>MINICARREGADEIRA SOBRE RODAS, POTÊNCIA LÍQUIDA DE 47 HP, CAPACIDADE NOMINAL DE OPERAÇÃO DE 646 KG - CHP DIURNO. AF_06/2015</v>
          </cell>
          <cell r="C319" t="str">
            <v>CHP</v>
          </cell>
          <cell r="D319">
            <v>81.319999999999993</v>
          </cell>
        </row>
        <row r="320">
          <cell r="A320">
            <v>90964</v>
          </cell>
          <cell r="B320" t="str">
            <v>COMPRESSOR DE AR REBOCÁVEL, VAZÃO 89 PCM, PRESSÃO EFETIVA DE TRABALHO 102 PSI, MOTOR DIESEL, POTÊNCIA 20 CV - CHP DIURNO. AF_06/2015</v>
          </cell>
          <cell r="C320" t="str">
            <v>CHP</v>
          </cell>
          <cell r="D320">
            <v>20.56</v>
          </cell>
        </row>
        <row r="321">
          <cell r="A321">
            <v>90972</v>
          </cell>
          <cell r="B321" t="str">
            <v>COMPRESSOR DE AR REBOCAVEL, VAZÃO 250 PCM, PRESSAO DE TRABALHO 102 PSI, MOTOR A DIESEL POTÊNCIA 81 CV - CHP DIURNO. AF_06/2015</v>
          </cell>
          <cell r="C321" t="str">
            <v>CHP</v>
          </cell>
          <cell r="D321">
            <v>54.77</v>
          </cell>
        </row>
        <row r="322">
          <cell r="A322">
            <v>90979</v>
          </cell>
          <cell r="B322" t="str">
            <v>COMPRESSOR DE AR REBOCÁVEL, VAZÃO 748 PCM, PRESSÃO EFETIVA DE TRABALHO 102 PSI, MOTOR DIESEL, POTÊNCIA 210 CV - CHP DIURNO. AF_06/2015</v>
          </cell>
          <cell r="C322" t="str">
            <v>CHP</v>
          </cell>
          <cell r="D322">
            <v>141.58000000000001</v>
          </cell>
        </row>
        <row r="323">
          <cell r="A323">
            <v>90991</v>
          </cell>
          <cell r="B323" t="str">
            <v>ESCAVADEIRA HIDRÁULICA SOBRE ESTEIRAS, CAÇAMBA 0,80 M3, PESO OPERACIONAL 17,8 T, POTÊNCIA LÍQUIDA 110 HP - CHP DIURNO. AF_10/2014</v>
          </cell>
          <cell r="C323" t="str">
            <v>CHP</v>
          </cell>
          <cell r="D323">
            <v>127.2</v>
          </cell>
        </row>
        <row r="324">
          <cell r="A324">
            <v>90999</v>
          </cell>
          <cell r="B324" t="str">
            <v>COMPRESSOR DE AR REBOCAVEL, VAZÃO 400 PCM, PRESSAO DE TRABALHO 102 PSI, MOTOR A DIESEL POTÊNCIA 110 CV - CHP DIURNO. AF_06/2015</v>
          </cell>
          <cell r="C324" t="str">
            <v>CHP</v>
          </cell>
          <cell r="D324">
            <v>72.77</v>
          </cell>
        </row>
        <row r="325">
          <cell r="A325">
            <v>91031</v>
          </cell>
          <cell r="B325" t="str">
            <v>CAMINHÃO TRUCADO (C/ TERCEIRO EIXO) ELETRÔNICO - POTÊNCIA 231CV - PBT = 22000KG - DIST. ENTRE EIXOS 5170 MM - INCLUI CARROCERIA FIXA ABERTA DE MADEIRA - CHP DIURNO. AF_06/2015</v>
          </cell>
          <cell r="C325" t="str">
            <v>CHP</v>
          </cell>
          <cell r="D325">
            <v>164.03</v>
          </cell>
        </row>
        <row r="326">
          <cell r="A326">
            <v>91277</v>
          </cell>
          <cell r="B326" t="str">
            <v>PLACA VIBRATÓRIA REVERSÍVEL COM MOTOR 4 TEMPOS A GASOLINA, FORÇA CENTRÍFUGA DE 25 KN (2500 KGF), POTÊNCIA 5,5 CV - CHP DIURNO. AF_08/2015</v>
          </cell>
          <cell r="C326" t="str">
            <v>CHP</v>
          </cell>
          <cell r="D326">
            <v>8.9</v>
          </cell>
        </row>
        <row r="327">
          <cell r="A327">
            <v>91283</v>
          </cell>
          <cell r="B327" t="str">
            <v>CORTADORA DE PISO COM MOTOR 4 TEMPOS A GASOLINA, POTÊNCIA DE 13 HP, COM DISCO DE CORTE DIAMANTADO SEGMENTADO PARA CONCRETO, DIÂMETRO DE 350 MM, FURO DE 1" (14 X 1") - CHP DIURNO. AF_08/2015</v>
          </cell>
          <cell r="C327" t="str">
            <v>CHP</v>
          </cell>
          <cell r="D327">
            <v>20.49</v>
          </cell>
        </row>
        <row r="328">
          <cell r="A328">
            <v>91386</v>
          </cell>
          <cell r="B328" t="str">
            <v>CAMINHÃO BASCULANTE 10 M3, TRUCADO CABINE SIMPLES, PESO BRUTO TOTAL 23.000 KG, CARGA ÚTIL MÁXIMA 15.935 KG, DISTÂNCIA ENTRE EIXOS 4,80 M, POTÊNCIA 230 CV INCLUSIVE CAÇAMBA METÁLICA - CHP DIURNO. AF_06/2014</v>
          </cell>
          <cell r="C328" t="str">
            <v>CHP</v>
          </cell>
          <cell r="D328">
            <v>175.07</v>
          </cell>
        </row>
        <row r="329">
          <cell r="A329">
            <v>91533</v>
          </cell>
          <cell r="B329" t="str">
            <v>COMPACTADOR DE SOLOS DE PERCUSSÃO (SOQUETE) COM MOTOR A GASOLINA 4 TEMPOS, POTÊNCIA 4 CV - CHP DIURNO. AF_08/2015</v>
          </cell>
          <cell r="C329" t="str">
            <v>CHP</v>
          </cell>
          <cell r="D329">
            <v>20.71</v>
          </cell>
        </row>
        <row r="330">
          <cell r="A330">
            <v>91634</v>
          </cell>
          <cell r="B330" t="str">
            <v>GUINDAUTO HIDRÁULICO, CAPACIDADE MÁXIMA DE CARGA 6500 KG, MOMENTO MÁXIMO DE CARGA 5,8 TM, ALCANCE MÁXIMO HORIZONTAL 7,60 M, INCLUSIVE CAMINHÃO TOCO PBT 9.700 KG, POTÊNCIA DE 160 CV - CHP DIURNO. AF_08/2015</v>
          </cell>
          <cell r="C330" t="str">
            <v>CHP</v>
          </cell>
          <cell r="D330">
            <v>151.16</v>
          </cell>
        </row>
        <row r="331">
          <cell r="A331">
            <v>91645</v>
          </cell>
          <cell r="B331" t="str">
            <v>CAMINHÃO DE TRANSPORTE DE MATERIAL ASFÁLTICO 30.000 L, COM CAVALO MECÂNICO DE CAPACIDADE MÁXIMA DE TRAÇÃO COMBINADO DE 66.000 KG, POTÊNCIA 360 CV, INCLUSIVE TANQUE DE ASFALTO COM SERPENTINA - CHP DIURNO. AF_08/2015</v>
          </cell>
          <cell r="C331" t="str">
            <v>CHP</v>
          </cell>
          <cell r="D331">
            <v>323.97000000000003</v>
          </cell>
        </row>
        <row r="332">
          <cell r="A332">
            <v>91692</v>
          </cell>
          <cell r="B332" t="str">
            <v>SERRA CIRCULAR DE BANCADA COM MOTOR ELÉTRICO POTÊNCIA DE 5HP, COM COIFA PARA DISCO 10" - CHP DIURNO. AF_08/2015</v>
          </cell>
          <cell r="C332" t="str">
            <v>CHP</v>
          </cell>
          <cell r="D332">
            <v>16.149999999999999</v>
          </cell>
        </row>
        <row r="333">
          <cell r="A333">
            <v>92043</v>
          </cell>
          <cell r="B333" t="str">
            <v>DISTRIBUIDOR DE AGREGADOS REBOCAVEL, CAPACIDADE 1,9 M³, LARGURA DE TRABALHO 3,66 M - CHP DIURNO. AF_11/2015</v>
          </cell>
          <cell r="C333" t="str">
            <v>CHP</v>
          </cell>
          <cell r="D333">
            <v>9.0500000000000007</v>
          </cell>
        </row>
        <row r="334">
          <cell r="A334">
            <v>92106</v>
          </cell>
          <cell r="B334" t="str">
            <v>CAMINHÃO PARA EQUIPAMENTO DE LIMPEZA A SUCÇÃO, COM CAMINHÃO TRUCADO DE PESO BRUTO TOTAL 23000 KG, CARGA ÚTIL MÁXIMA 15935 KG, DISTÂNCIA ENTRE EIXOS 4,80 M, POTÊNCIA 230 CV, INCLUSIVE LIMPADORA A SUCÇÃO, TANQUE 12000 L - CHP DIURNO. AF_11/2015</v>
          </cell>
          <cell r="C334" t="str">
            <v>CHP</v>
          </cell>
          <cell r="D334">
            <v>212.75</v>
          </cell>
        </row>
        <row r="335">
          <cell r="A335">
            <v>92112</v>
          </cell>
          <cell r="B335" t="str">
            <v>PENEIRA ROTATIVA COM MOTOR ELÉTRICO TRIFÁSICO DE 2 CV, CILINDRO DE 1 M X 0,60 M, COM FUROS DE 3,17 MM - CHP DIURNO. AF_11/2015</v>
          </cell>
          <cell r="C335" t="str">
            <v>CHP</v>
          </cell>
          <cell r="D335">
            <v>2.41</v>
          </cell>
        </row>
        <row r="336">
          <cell r="A336">
            <v>92118</v>
          </cell>
          <cell r="B336" t="str">
            <v>DOSADOR DE AREIA, CAPACIDADE DE 26 LITROS - CHP DIURNO. AF_11/2015</v>
          </cell>
          <cell r="C336" t="str">
            <v>CHP</v>
          </cell>
          <cell r="D336">
            <v>0.18</v>
          </cell>
        </row>
        <row r="337">
          <cell r="A337">
            <v>92138</v>
          </cell>
          <cell r="B337" t="str">
            <v>CAMINHONETE COM MOTOR A DIESEL, POTÊNCIA 180 CV, CABINE DUPLA, 4X4 - CHP DIURNO. AF_11/2015</v>
          </cell>
          <cell r="C337" t="str">
            <v>CHP</v>
          </cell>
          <cell r="D337">
            <v>65.48</v>
          </cell>
        </row>
        <row r="338">
          <cell r="A338">
            <v>92145</v>
          </cell>
          <cell r="B338" t="str">
            <v>CAMINHONETE CABINE SIMPLES COM MOTOR 1.6 FLEX, CÂMBIO MANUAL, POTÊNCIA 101/104 CV, 2 PORTAS - CHP DIURNO. AF_11/2015</v>
          </cell>
          <cell r="C338" t="str">
            <v>CHP</v>
          </cell>
          <cell r="D338">
            <v>56.85</v>
          </cell>
        </row>
        <row r="339">
          <cell r="A339">
            <v>92242</v>
          </cell>
          <cell r="B339" t="str">
            <v>CAMINHÃO DE TRANSPORTE DE MATERIAL ASFÁLTICO 20.000 L, COM CAVALO MECÂNICO DE CAPACIDADE MÁXIMA DE TRAÇÃO COMBINADO DE 45.000 KG, POTÊNCIA 330 CV, INCLUSIVE TANQUE DE ASFALTO COM MAÇARICO - CHP DIURNO. AF_12/2015</v>
          </cell>
          <cell r="C339" t="str">
            <v>CHP</v>
          </cell>
          <cell r="D339">
            <v>283.57</v>
          </cell>
        </row>
        <row r="340">
          <cell r="A340">
            <v>92716</v>
          </cell>
          <cell r="B340" t="str">
            <v>APARELHO PARA CORTE E SOLDA OXI-ACETILENO SOBRE RODAS, INCLUSIVE CILINDROS E MAÇARICOS - CHP DIURNO. AF_12/2015</v>
          </cell>
          <cell r="C340" t="str">
            <v>CHP</v>
          </cell>
          <cell r="D340">
            <v>26.3</v>
          </cell>
        </row>
        <row r="341">
          <cell r="A341">
            <v>92960</v>
          </cell>
          <cell r="B341" t="str">
            <v>MÁQUINA EXTRUSORA DE CONCRETO PARA GUIAS E SARJETAS, MOTOR A DIESEL, POTÊNCIA 14 CV - CHP DIURNO. AF_12/2015</v>
          </cell>
          <cell r="C341" t="str">
            <v>CHP</v>
          </cell>
          <cell r="D341">
            <v>14.79</v>
          </cell>
        </row>
        <row r="342">
          <cell r="A342">
            <v>92966</v>
          </cell>
          <cell r="B342" t="str">
            <v>MARTELO PERFURADOR PNEUMÁTICO MANUAL, HASTE 25 X 75 MM, 21 KG - CHP DIURNO. AF_12/2015</v>
          </cell>
          <cell r="C342" t="str">
            <v>CHP</v>
          </cell>
          <cell r="D342">
            <v>14.98</v>
          </cell>
        </row>
        <row r="343">
          <cell r="A343">
            <v>93224</v>
          </cell>
          <cell r="B343" t="str">
            <v>PERFURATRIZ COM TORRE METÁLICA PARA EXECUÇÃO DE ESTACA HÉLICE CONTÍNUA, PROFUNDIDADE MÁXIMA DE 32 M, DIÂMETRO MÁXIMO DE 1000 MM, POTÊNCIA INSTALADA DE 350 HP, MESA ROTATIVA COM TORQUE MÁXIMO DE 263 KNM - CHP DIURNO. AF_01/2016</v>
          </cell>
          <cell r="C343" t="str">
            <v>CHP</v>
          </cell>
          <cell r="D343">
            <v>608.84</v>
          </cell>
        </row>
        <row r="344">
          <cell r="A344">
            <v>93233</v>
          </cell>
          <cell r="B344" t="str">
            <v>BETONEIRA CAPACIDADE NOMINAL 400 L, CAPACIDADE DE MISTURA 310 L, MOTOR A GASOLINA POTÊNCIA 5,5 HP, SEM CARREGADOR - CHP DIURNO. AF_02/2016</v>
          </cell>
          <cell r="C344" t="str">
            <v>CHP</v>
          </cell>
          <cell r="D344">
            <v>8.52</v>
          </cell>
        </row>
        <row r="345">
          <cell r="A345">
            <v>93272</v>
          </cell>
          <cell r="B345" t="str">
            <v>GRUA ASCENSIONAL, LANCA DE 30 M, CAPACIDADE DE 1,0 T A 30 M, ALTURA ATE 39 M - CHP DIURNO. AF_03/2016</v>
          </cell>
          <cell r="C345" t="str">
            <v>CHP</v>
          </cell>
          <cell r="D345">
            <v>83.3</v>
          </cell>
        </row>
        <row r="346">
          <cell r="A346">
            <v>93281</v>
          </cell>
          <cell r="B346" t="str">
            <v>GUINCHO ELÉTRICO DE COLUNA, CAPACIDADE 400 KG, COM MOTO FREIO, MOTOR TRIFÁSICO DE 1,25 CV - CHP DIURNO. AF_03/2016</v>
          </cell>
          <cell r="C346" t="str">
            <v>CHP</v>
          </cell>
          <cell r="D346">
            <v>14.15</v>
          </cell>
        </row>
        <row r="347">
          <cell r="A347">
            <v>93287</v>
          </cell>
          <cell r="B347" t="str">
            <v>GUINDASTE HIDRÁULICO AUTOPROPELIDO, COM LANÇA TELESCÓPICA 40 M, CAPACIDADE MÁXIMA 60 T, POTÊNCIA 260 KW - CHP DIURNO. AF_03/2016</v>
          </cell>
          <cell r="C347" t="str">
            <v>CHP</v>
          </cell>
          <cell r="D347">
            <v>365.04</v>
          </cell>
        </row>
        <row r="348">
          <cell r="A348">
            <v>93402</v>
          </cell>
          <cell r="B348" t="str">
            <v>GUINDAUTO HIDRÁULICO, CAPACIDADE MÁXIMA DE CARGA 3300 KG, MOMENTO MÁXIMO DE CARGA 5,8 TM, ALCANCE MÁXIMO HORIZONTAL 7,60 M, INCLUSIVE CAMINHÃO TOCO PBT 16.000 KG, POTÊNCIA DE 189 CV - CHP DIURNO. AF_03/2016</v>
          </cell>
          <cell r="C348" t="str">
            <v>CHP</v>
          </cell>
          <cell r="D348">
            <v>169.35</v>
          </cell>
        </row>
        <row r="349">
          <cell r="A349">
            <v>93408</v>
          </cell>
          <cell r="B349" t="str">
            <v>MÁQUINA JATO DE PRESSAO PORTÁTIL, CAMARA DE 1 SAIDA, CAPACIDADE 280 L, DIAMETRO 670 MM, BICO DE JATO CURTO VENTURI DE 5/16'' , MANGUEIRA DE 1'' COM COMPRESSOR DE AR REBOCÁVEL 189 PCM E MOTOR DIESEL 63 CV - CHP DIURNO. AF_03/2016</v>
          </cell>
          <cell r="C349" t="str">
            <v>CHP</v>
          </cell>
          <cell r="D349">
            <v>63.54</v>
          </cell>
        </row>
        <row r="350">
          <cell r="A350">
            <v>93415</v>
          </cell>
          <cell r="B350" t="str">
            <v>GERADOR PORTÁTIL MONOFÁSICO, POTÊNCIA 5500 VA, MOTOR A GASOLINA, POTÊNCIA DO MOTOR 13 CV - CHP DIURNO. AF_03/2016</v>
          </cell>
          <cell r="C350" t="str">
            <v>CHP</v>
          </cell>
          <cell r="D350">
            <v>13.95</v>
          </cell>
        </row>
        <row r="351">
          <cell r="A351">
            <v>93421</v>
          </cell>
          <cell r="B351" t="str">
            <v>GRUPO GERADOR REBOCÁVEL, POTÊNCIA 66 KVA, MOTOR A DIESEL - CHP DIURNO. AF_03/2016</v>
          </cell>
          <cell r="C351" t="str">
            <v>CHP</v>
          </cell>
          <cell r="D351">
            <v>54.96</v>
          </cell>
        </row>
        <row r="352">
          <cell r="A352">
            <v>93427</v>
          </cell>
          <cell r="B352" t="str">
            <v>GRUPO GERADOR ESTACIONÁRIO, POTÊNCIA 150 KVA, MOTOR A DIESEL- CHP DIURNO. AF_03/2016</v>
          </cell>
          <cell r="C352" t="str">
            <v>CHP</v>
          </cell>
          <cell r="D352">
            <v>126.72</v>
          </cell>
        </row>
        <row r="353">
          <cell r="A353">
            <v>93433</v>
          </cell>
          <cell r="B353" t="str">
            <v>USINA DE MISTURA ASFÁLTICA À QUENTE, TIPO CONTRA FLUXO, PROD 40 A 80 TON/HORA - CHP DIURNO. AF_03/2016</v>
          </cell>
          <cell r="C353" t="str">
            <v>CHP</v>
          </cell>
          <cell r="D353">
            <v>2421.39</v>
          </cell>
        </row>
        <row r="354">
          <cell r="A354">
            <v>93439</v>
          </cell>
          <cell r="B354" t="str">
            <v>USINA DE ASFALTO À FRIO, CAPACIDADE DE 40 A 60 TON/HORA, ELÉTRICA POTÊNCIA 30 CV - CHP DIURNO. AF_03/2016</v>
          </cell>
          <cell r="C354" t="str">
            <v>CHP</v>
          </cell>
          <cell r="D354">
            <v>104.51</v>
          </cell>
        </row>
        <row r="355">
          <cell r="A355">
            <v>95121</v>
          </cell>
          <cell r="B355" t="str">
            <v>USINA MISTURADORA DE SOLOS, CAPACIDADE DE 200 A 500 TON/H, POTENCIA 75KW - CHP DIURNO. AF_07/2016</v>
          </cell>
          <cell r="C355" t="str">
            <v>CHP</v>
          </cell>
          <cell r="D355">
            <v>212.8</v>
          </cell>
        </row>
        <row r="356">
          <cell r="A356">
            <v>95127</v>
          </cell>
          <cell r="B356" t="str">
            <v>DISTRIBUIDOR DE AGREGADOS AUTOPROPELIDO, CAP 3 M3, A DIESEL, POTÊNCIA 176CV - CHP DIURNO. AF_07/2016</v>
          </cell>
          <cell r="C356" t="str">
            <v>CHP</v>
          </cell>
          <cell r="D356">
            <v>152.69</v>
          </cell>
        </row>
        <row r="357">
          <cell r="A357">
            <v>95133</v>
          </cell>
          <cell r="B357" t="str">
            <v>MÁQUINA DEMARCADORA DE FAIXA DE TRÁFEGO À FRIO, AUTOPROPELIDA, POTÊNCIA 38 HP - CHP DIURNO. AF_07/2016</v>
          </cell>
          <cell r="C357" t="str">
            <v>CHP</v>
          </cell>
          <cell r="D357">
            <v>109.5</v>
          </cell>
        </row>
        <row r="358">
          <cell r="A358">
            <v>95139</v>
          </cell>
          <cell r="B358" t="str">
            <v>TALHA MANUAL DE CORRENTE, CAPACIDADE DE 2 TON. COM ELEVAÇÃO DE 3 M - CHP DIURNO. AF_07/2016</v>
          </cell>
          <cell r="C358" t="str">
            <v>CHP</v>
          </cell>
          <cell r="D358">
            <v>7.0000000000000007E-2</v>
          </cell>
        </row>
        <row r="359">
          <cell r="A359">
            <v>95212</v>
          </cell>
          <cell r="B359" t="str">
            <v>GRUA ASCENCIONAL, LANCA DE 42 M, CAPACIDADE DE 1,5 T A 30 M, ALTURA ATE 39 M - CHP DIURNO. AF_08/2016</v>
          </cell>
          <cell r="C359" t="str">
            <v>CHP</v>
          </cell>
          <cell r="D359">
            <v>91.64</v>
          </cell>
        </row>
        <row r="360">
          <cell r="A360">
            <v>95218</v>
          </cell>
          <cell r="B360" t="str">
            <v>PULVERIZADOR DE TINTA ELÉTRICO/MÁQUINA DE PINTURA AIRLESS, VAZÃO 2 L/MIN - CHP DIURNO. AF_08/2016</v>
          </cell>
          <cell r="C360" t="str">
            <v>CHP</v>
          </cell>
          <cell r="D360">
            <v>19.89</v>
          </cell>
        </row>
        <row r="361">
          <cell r="A361">
            <v>95258</v>
          </cell>
          <cell r="B361" t="str">
            <v>MARTELO DEMOLIDOR PNEUMÁTICO MANUAL, 32 KG - CHP DIURNO. AF_09/2016</v>
          </cell>
          <cell r="C361" t="str">
            <v>CHP</v>
          </cell>
          <cell r="D361">
            <v>14.45</v>
          </cell>
        </row>
        <row r="362">
          <cell r="A362">
            <v>95264</v>
          </cell>
          <cell r="B362" t="str">
            <v>COMPACTADOR DE SOLOS DE PERCUSÃO (SOQUETE) COM MOTOR A GASOLINA, POTÊNCIA 3 CV - CHP DIURNO. AF_09/2016</v>
          </cell>
          <cell r="C362" t="str">
            <v>CHP</v>
          </cell>
          <cell r="D362">
            <v>6.38</v>
          </cell>
        </row>
        <row r="363">
          <cell r="A363">
            <v>95270</v>
          </cell>
          <cell r="B363" t="str">
            <v>RÉGUA VIBRATÓRIA DUPLA PARA CONCRETO, PESO DE 60KG, COMPRIMENTO 4 M, COM MOTOR A GASOLINA, POTÊNCIA 5,5 HP - CHP DIURNO. AF_09/2016</v>
          </cell>
          <cell r="C363" t="str">
            <v>CHP</v>
          </cell>
          <cell r="D363">
            <v>8.74</v>
          </cell>
        </row>
        <row r="364">
          <cell r="A364">
            <v>95276</v>
          </cell>
          <cell r="B364" t="str">
            <v>POLIDORA DE PISO (POLITRIZ), PESO DE 100KG, DIÂMETRO 450 MM, MOTOR ELÉTRICO, POTÊNCIA 4 HP - CHP DIURNO. AF_09/2016</v>
          </cell>
          <cell r="C364" t="str">
            <v>CHP</v>
          </cell>
          <cell r="D364">
            <v>2.83</v>
          </cell>
        </row>
        <row r="365">
          <cell r="A365">
            <v>95282</v>
          </cell>
          <cell r="B365" t="str">
            <v>DESEMPENADEIRA DE CONCRETO, PESO DE 75KG, 4 PÁS, MOTOR A GASOLINA, POTÊNCIA 5,5 HP - CHP DIURNO. AF_09/2016</v>
          </cell>
          <cell r="C365" t="str">
            <v>CHP</v>
          </cell>
          <cell r="D365">
            <v>8.7200000000000006</v>
          </cell>
        </row>
        <row r="366">
          <cell r="A366">
            <v>95620</v>
          </cell>
          <cell r="B366" t="str">
            <v>PERFURATRIZ PNEUMATICA MANUAL DE PESO MEDIO, MARTELETE, 18KG, COMPRIMENTO MÁXIMO DE CURSO DE 6 M, DIAMETRO DO PISTAO DE 5,5 CM - CHP DIURNO. AF_11/2016</v>
          </cell>
          <cell r="C366" t="str">
            <v>CHP</v>
          </cell>
          <cell r="D366">
            <v>13.86</v>
          </cell>
        </row>
        <row r="367">
          <cell r="A367">
            <v>95631</v>
          </cell>
          <cell r="B367" t="str">
            <v>ROLO COMPACTADOR VIBRATORIO TANDEM, ACO LISO, POTENCIA 125 HP, PESO SEM/COM LASTRO 10,20/11,65 T, LARGURA DE TRABALHO 1,73 M - CHP DIURNO. AF_11/2016</v>
          </cell>
          <cell r="C367" t="str">
            <v>CHP</v>
          </cell>
          <cell r="D367">
            <v>148.65</v>
          </cell>
        </row>
        <row r="368">
          <cell r="A368">
            <v>95702</v>
          </cell>
          <cell r="B368" t="str">
            <v>PERFURATRIZ MANUAL, TORQUE MAXIMO 55 KGF.M, POTENCIA 5 CV, COM DIAMETRO MAXIMO 8 1/2" - CHP DIURNO. AF_11/2016</v>
          </cell>
          <cell r="C368" t="str">
            <v>CHP</v>
          </cell>
          <cell r="D368">
            <v>26.95</v>
          </cell>
        </row>
        <row r="369">
          <cell r="A369">
            <v>95708</v>
          </cell>
          <cell r="B369" t="str">
            <v>PERFURATRIZ SOBRE ESTEIRA, TORQUE MÁXIMO 600 KGF, POTÊNCIA ENTRE 50 E 60 HP, DIÂMETRO MÁXIMO 10 - CHP DIURNO. AF_11/2016</v>
          </cell>
          <cell r="C369" t="str">
            <v>CHP</v>
          </cell>
          <cell r="D369">
            <v>106.35</v>
          </cell>
        </row>
        <row r="370">
          <cell r="A370">
            <v>95714</v>
          </cell>
          <cell r="B370" t="str">
            <v>ESCAVADEIRA HIDRAULICA SOBRE ESTEIRA, COM GARRA GIRATORIA DE MANDIBULAS, PESO OPERACIONAL ENTRE 22,00 E 25,50 TON, POTENCIA LIQUIDA ENTRE 150 E 160 HP - CHP DIURNO. AF_11/2016</v>
          </cell>
          <cell r="C370" t="str">
            <v>CHP</v>
          </cell>
          <cell r="D370">
            <v>161.09</v>
          </cell>
        </row>
        <row r="371">
          <cell r="A371">
            <v>95720</v>
          </cell>
          <cell r="B371" t="str">
            <v>ESCAVADEIRA HIDRAULICA SOBRE ESTEIRA, EQUIPADA COM CLAMSHELL, COM CAPACIDADE DA CAÇAMBA ENTRE 1,20 E 1,50 M3, PESO OPERACIONAL ENTRE 20,00 E 22,00 TON, POTENCIA LIQUIDA ENTRE 150 E 160 HP - CHP DIURNO. AF_11/2016</v>
          </cell>
          <cell r="C371" t="str">
            <v>CHP</v>
          </cell>
          <cell r="D371">
            <v>158.22</v>
          </cell>
        </row>
        <row r="372">
          <cell r="A372">
            <v>95872</v>
          </cell>
          <cell r="B372" t="str">
            <v>GRUPO GERADOR COM CARENAGEM, MOTOR DIESEL POTÊNCIA STANDART ENTRE 250 E 260 KVA - CHP DIURNO. AF_12/2016</v>
          </cell>
          <cell r="C372" t="str">
            <v>CHP</v>
          </cell>
          <cell r="D372">
            <v>215.19</v>
          </cell>
        </row>
        <row r="373">
          <cell r="A373">
            <v>96013</v>
          </cell>
          <cell r="B373" t="str">
            <v>TRATOR DE PNEUS COM POTÊNCIA DE 122 CV, TRAÇÃO 4X4, COM VASSOURA MECÂNICA ACOPLADA - CHP DIURNO. AF_02/2017</v>
          </cell>
          <cell r="C373" t="str">
            <v>CHP</v>
          </cell>
          <cell r="D373">
            <v>176.47</v>
          </cell>
        </row>
        <row r="374">
          <cell r="A374">
            <v>96020</v>
          </cell>
          <cell r="B374" t="str">
            <v>TRATOR DE PNEUS COM POTÊNCIA DE 122 CV, TRAÇÃO 4X4, COM GRADE DE DISCOS ACOPLADA - CHP DIURNO. AF_02/2017</v>
          </cell>
          <cell r="C374" t="str">
            <v>CHP</v>
          </cell>
          <cell r="D374">
            <v>176.15</v>
          </cell>
        </row>
        <row r="375">
          <cell r="A375">
            <v>96028</v>
          </cell>
          <cell r="B375" t="str">
            <v>TRATOR DE PNEUS COM POTÊNCIA DE 85 CV, TRAÇÃO 4X4, COM GRADE DE DISCOS ACOPLADA - CHP DIURNO. AF_02/2017</v>
          </cell>
          <cell r="C375" t="str">
            <v>CHP</v>
          </cell>
          <cell r="D375">
            <v>129.41999999999999</v>
          </cell>
        </row>
        <row r="376">
          <cell r="A376">
            <v>96035</v>
          </cell>
          <cell r="B376" t="str">
            <v>CAMINHÃO BASCULANTE 10 M3, TRUCADO, POTÊNCIA 230 CV, INCLUSIVE CAÇAMBA METÁLICA, COM DISTRIBUIDOR DE AGREGADOS ACOPLADO - CHP DIURNO. AF_02/2017</v>
          </cell>
          <cell r="C376" t="str">
            <v>CHP</v>
          </cell>
          <cell r="D376">
            <v>183.18</v>
          </cell>
        </row>
        <row r="377">
          <cell r="A377">
            <v>96157</v>
          </cell>
          <cell r="B377" t="str">
            <v>TRATOR DE PNEUS COM POTÊNCIA DE 85 CV, TRAÇÃO 4X4, COM VASSOURA MECÂNICA ACOPLADA - CHP DIURNO. AF_03/2017</v>
          </cell>
          <cell r="C377" t="str">
            <v>CHP</v>
          </cell>
          <cell r="D377">
            <v>129.74</v>
          </cell>
        </row>
        <row r="378">
          <cell r="A378">
            <v>96158</v>
          </cell>
          <cell r="B378" t="str">
            <v>MINICARREGADEIRA SOBRE RODAS POTENCIA 47HP CAPACIDADE OPERACAO 646 KG, COM VASSOURA MECÂNICA ACOPLADA - CHP DIURNO. AF_03/2017</v>
          </cell>
          <cell r="C378" t="str">
            <v>CHP</v>
          </cell>
          <cell r="D378">
            <v>89.95</v>
          </cell>
        </row>
        <row r="379">
          <cell r="A379">
            <v>96245</v>
          </cell>
          <cell r="B379" t="str">
            <v>MINIESCAVADEIRA SOBRE ESTEIRAS, POTENCIA LIQUIDA DE *30* HP, PESO OPERACIONAL DE *3.500* KG - CHP DIURNO. AF_04/2017</v>
          </cell>
          <cell r="C379" t="str">
            <v>CHP</v>
          </cell>
          <cell r="D379">
            <v>59.62</v>
          </cell>
        </row>
        <row r="380">
          <cell r="A380">
            <v>96303</v>
          </cell>
          <cell r="B380" t="str">
            <v>PERFURATRIZ ROTATIVA SOBRE ESTEIRA, TORQUE MAXIMO 2500 KGM, POTENCIA 110 HP, MOTOR DIESEL- CHP DIURNO. AF_05/2017</v>
          </cell>
          <cell r="C380" t="str">
            <v>CHP</v>
          </cell>
          <cell r="D380">
            <v>150.49</v>
          </cell>
        </row>
        <row r="381">
          <cell r="A381">
            <v>96309</v>
          </cell>
          <cell r="B381" t="str">
            <v>COMPRESSOR DE AR, VAZAO DE 10 PCM, RESERVATORIO 100 L, PRESSAO DE TRABALHO ENTRE 6,9 E 9,7 BAR, POTENCIA 2 HP, TENSAO 110/220 V - CHP DIURNO. AF_05/2017</v>
          </cell>
          <cell r="C381" t="str">
            <v>CHP</v>
          </cell>
          <cell r="D381">
            <v>1.38</v>
          </cell>
        </row>
        <row r="382">
          <cell r="A382">
            <v>96463</v>
          </cell>
          <cell r="B382" t="str">
            <v>ROLO COMPACTADOR DE PNEUS, ESTATICO, PRESSAO VARIAVEL, POTENCIA 110 HP, PESO SEM/COM LASTRO 10,8/27 T, LARGURA DE ROLAGEM 2,30 M - CHP DIURNO. AF_06/2017</v>
          </cell>
          <cell r="C382" t="str">
            <v>CHP</v>
          </cell>
          <cell r="D382">
            <v>137.07</v>
          </cell>
        </row>
        <row r="383">
          <cell r="A383">
            <v>98764</v>
          </cell>
          <cell r="B383" t="str">
            <v>INVERSOR DE SOLDA MONOFÁSICO DE 160 A, POTÊNCIA DE 5400 W, TENSÃO DE 220 V, PARA SOLDA COM ELETRODOS DE 2,0 A 4,0 MM E PROCESSO TIG - CHP DIURNO. AF_06/2018</v>
          </cell>
          <cell r="C383" t="str">
            <v>CHP</v>
          </cell>
          <cell r="D383">
            <v>4.05</v>
          </cell>
        </row>
        <row r="384">
          <cell r="A384">
            <v>99833</v>
          </cell>
          <cell r="B384" t="str">
            <v>LAVADORA DE ALTA PRESSAO (LAVA-JATO) PARA AGUA FRIA, PRESSAO DE OPERACAO ENTRE 1400 E 1900 LIB/POL2, VAZAO MAXIMA ENTRE 400 E 700 L/H - CHP DIURNO. AF_04/2019</v>
          </cell>
          <cell r="C384" t="str">
            <v>CHP</v>
          </cell>
          <cell r="D384">
            <v>1.5</v>
          </cell>
        </row>
        <row r="385">
          <cell r="A385">
            <v>100641</v>
          </cell>
          <cell r="B385" t="str">
            <v>USINA DE MISTURA ASFÁLTICA À QUENTE, TIPO CONTRA FLUXO, PROD 100 A 140 TON/HORA - CHP DIURNO. AF_12/2019</v>
          </cell>
          <cell r="C385" t="str">
            <v>CHP</v>
          </cell>
          <cell r="D385">
            <v>455.87</v>
          </cell>
        </row>
        <row r="386">
          <cell r="A386">
            <v>100647</v>
          </cell>
          <cell r="B386" t="str">
            <v>USINA DE ASFALTO, TIPO GRAVIMÉTRICA, PROD 150 TON/HORA - CHP DIURNO. AF_12/2019</v>
          </cell>
          <cell r="C386" t="str">
            <v>CHP</v>
          </cell>
          <cell r="D386">
            <v>942.09</v>
          </cell>
        </row>
        <row r="387">
          <cell r="A387">
            <v>102275</v>
          </cell>
          <cell r="B387" t="str">
            <v>MARTELO DEMOLIDOR ELÉTRICO, COM POTÊNCIA DE 2.000 W, 1.000 IMPACTOS POR MINUTO, PESO DE 30 KG - CHP DIURNO. AF_01/2021</v>
          </cell>
          <cell r="C387" t="str">
            <v>CHP</v>
          </cell>
          <cell r="D387">
            <v>14.12</v>
          </cell>
        </row>
        <row r="388">
          <cell r="A388">
            <v>5632</v>
          </cell>
          <cell r="B388" t="str">
            <v>ESCAVADEIRA HIDRÁULICA SOBRE ESTEIRAS, CAÇAMBA 0,80 M3, PESO OPERACIONAL 17 T, POTENCIA BRUTA 111 HP - CHI DIURNO. AF_06/2014</v>
          </cell>
          <cell r="C388" t="str">
            <v>CHI</v>
          </cell>
          <cell r="D388">
            <v>47.97</v>
          </cell>
        </row>
        <row r="389">
          <cell r="A389">
            <v>5679</v>
          </cell>
          <cell r="B389" t="str">
            <v>RETROESCAVADEIRA SOBRE RODAS COM CARREGADEIRA, TRAÇÃO 4X4, POTÊNCIA LÍQ. 88 HP, CAÇAMBA CARREG. CAP. MÍN. 1 M3, CAÇAMBA RETRO CAP. 0,26 M3, PESO OPERACIONAL MÍN. 6.674 KG, PROFUNDIDADE ESCAVAÇÃO MÁX. 4,37 M - CHI DIURNO. AF_06/2014</v>
          </cell>
          <cell r="C389" t="str">
            <v>CHI</v>
          </cell>
          <cell r="D389">
            <v>35.479999999999997</v>
          </cell>
        </row>
        <row r="390">
          <cell r="A390">
            <v>5681</v>
          </cell>
          <cell r="B390" t="str">
            <v>RETROESCAVADEIRA SOBRE RODAS COM CARREGADEIRA, TRAÇÃO 4X2, POTÊNCIA LÍQ. 79 HP, CAÇAMBA CARREG. CAP. MÍN. 1 M3, CAÇAMBA RETRO CAP. 0,20 M3, PESO OPERACIONAL MÍN. 6.570 KG, PROFUNDIDADE ESCAVAÇÃO MÁX. 4,37 M - CHI DIURNO. AF_06/2014</v>
          </cell>
          <cell r="C390" t="str">
            <v>CHI</v>
          </cell>
          <cell r="D390">
            <v>33.4</v>
          </cell>
        </row>
        <row r="391">
          <cell r="A391">
            <v>5685</v>
          </cell>
          <cell r="B391" t="str">
            <v>ROLO COMPACTADOR VIBRATÓRIO DE UM CILINDRO AÇO LISO, POTÊNCIA 80 HP, PESO OPERACIONAL MÁXIMO 8,1 T, IMPACTO DINÂMICO 16,15 / 9,5 T, LARGURA DE TRABALHO 1,68 M - CHI DIURNO. AF_06/2014</v>
          </cell>
          <cell r="C391" t="str">
            <v>CHI</v>
          </cell>
          <cell r="D391">
            <v>35.17</v>
          </cell>
        </row>
        <row r="392">
          <cell r="A392">
            <v>5690</v>
          </cell>
          <cell r="B392" t="str">
            <v>GRADE DE DISCO CONTROLE REMOTO REBOCÁVEL, COM 24 DISCOS 24 X 6 MM COM PNEUS PARA TRANSPORTE - CHI DIURNO. AF_06/2014</v>
          </cell>
          <cell r="C392" t="str">
            <v>CHI</v>
          </cell>
          <cell r="D392">
            <v>2.5299999999999998</v>
          </cell>
        </row>
        <row r="393">
          <cell r="A393">
            <v>5806</v>
          </cell>
          <cell r="B393" t="str">
            <v>MOTOBOMBA CENTRÍFUGA, MOTOR A GASOLINA, POTÊNCIA 5,42 HP, BOCAIS 1 1/2" X 1", DIÂMETRO ROTOR 143 MM HM/Q = 6 MCA / 16,8 M3/H A 38 MCA / 6,6 M3/H - CHI DIURNO. AF_06/2014</v>
          </cell>
          <cell r="C393" t="str">
            <v>CHI</v>
          </cell>
          <cell r="D393">
            <v>0.21</v>
          </cell>
        </row>
        <row r="394">
          <cell r="A394">
            <v>5826</v>
          </cell>
          <cell r="B394" t="str">
            <v>CAMINHÃO TOCO, PBT 16.000 KG, CARGA ÚTIL MÁX. 10.685 KG, DIST. ENTRE EIXOS 4,8 M, POTÊNCIA 189 CV, INCLUSIVE CARROCERIA FIXA ABERTA DE MADEIRA P/ TRANSPORTE GERAL DE CARGA SECA, DIMEN. APROX. 2,5 X 7,00 X 0,50 M - CHI DIURNO. AF_06/2014</v>
          </cell>
          <cell r="C394" t="str">
            <v>CHI</v>
          </cell>
          <cell r="D394">
            <v>26.69</v>
          </cell>
        </row>
        <row r="395">
          <cell r="A395">
            <v>5829</v>
          </cell>
          <cell r="B395" t="str">
            <v>USINA DE CONCRETO FIXA, CAPACIDADE NOMINAL DE 90 A 120 M3/H, SEM SILO - CHI DIURNO. AF_07/2016</v>
          </cell>
          <cell r="C395" t="str">
            <v>CHI</v>
          </cell>
          <cell r="D395">
            <v>107.32</v>
          </cell>
        </row>
        <row r="396">
          <cell r="A396">
            <v>5837</v>
          </cell>
          <cell r="B396" t="str">
            <v>VIBROACABADORA DE ASFALTO SOBRE ESTEIRAS, LARGURA DE PAVIMENTAÇÃO 1,90 M A 5,30 M, POTÊNCIA 105 HP CAPACIDADE 450 T/H - CHI DIURNO. AF_11/2014</v>
          </cell>
          <cell r="C396" t="str">
            <v>CHI</v>
          </cell>
          <cell r="D396">
            <v>86.88</v>
          </cell>
        </row>
        <row r="397">
          <cell r="A397">
            <v>5841</v>
          </cell>
          <cell r="B397" t="str">
            <v>VASSOURA MECÂNICA REBOCÁVEL COM ESCOVA CILÍNDRICA, LARGURA ÚTIL DE VARRIMENTO DE 2,44 M - CHI DIURNO. AF_06/2014</v>
          </cell>
          <cell r="C397" t="str">
            <v>CHI</v>
          </cell>
          <cell r="D397">
            <v>2.91</v>
          </cell>
        </row>
        <row r="398">
          <cell r="A398">
            <v>5845</v>
          </cell>
          <cell r="B398" t="str">
            <v>TRATOR DE PNEUS, POTÊNCIA 122 CV, TRAÇÃO 4X4, PESO COM LASTRO DE 4.510 KG - CHI DIURNO. AF_06/2014</v>
          </cell>
          <cell r="C398" t="str">
            <v>CHI</v>
          </cell>
          <cell r="D398">
            <v>28.17</v>
          </cell>
        </row>
        <row r="399">
          <cell r="A399">
            <v>5849</v>
          </cell>
          <cell r="B399" t="str">
            <v>TRATOR DE ESTEIRAS, POTÊNCIA 170 HP, PESO OPERACIONAL 19 T, CAÇAMBA 5,2 M3 - CHI DIURNO. AF_06/2014</v>
          </cell>
          <cell r="C399" t="str">
            <v>CHI</v>
          </cell>
          <cell r="D399">
            <v>46.8</v>
          </cell>
        </row>
        <row r="400">
          <cell r="A400">
            <v>5853</v>
          </cell>
          <cell r="B400" t="str">
            <v>TRATOR DE ESTEIRAS, POTÊNCIA 150 HP, PESO OPERACIONAL 16,7 T, COM RODA MOTRIZ ELEVADA E LÂMINA 3,18 M3 - CHI DIURNO. AF_06/2014</v>
          </cell>
          <cell r="C400" t="str">
            <v>CHI</v>
          </cell>
          <cell r="D400">
            <v>47</v>
          </cell>
        </row>
        <row r="401">
          <cell r="A401">
            <v>5857</v>
          </cell>
          <cell r="B401" t="str">
            <v>TRATOR DE ESTEIRAS, POTÊNCIA 347 HP, PESO OPERACIONAL 38,5 T, COM LÂMINA 8,70 M3 - CHI DIURNO. AF_06/2014</v>
          </cell>
          <cell r="C401" t="str">
            <v>CHI</v>
          </cell>
          <cell r="D401">
            <v>123.29</v>
          </cell>
        </row>
        <row r="402">
          <cell r="A402">
            <v>5865</v>
          </cell>
          <cell r="B402" t="str">
            <v>ROLO COMPACTADOR VIBRATÓRIO REBOCÁVEL, CILINDRO DE AÇO LISO, POTÊNCIA DE TRAÇÃO DE 65 CV, PESO 4,7 T, IMPACTO DINÂMICO 18,3 T, LARGURA DE TRABALHO 1,67 M - CHI DIURNO. AF_02/2016</v>
          </cell>
          <cell r="C402" t="str">
            <v>CHI</v>
          </cell>
          <cell r="D402">
            <v>6.57</v>
          </cell>
        </row>
        <row r="403">
          <cell r="A403">
            <v>5869</v>
          </cell>
          <cell r="B403" t="str">
            <v>ROLO COMPACTADOR VIBRATÓRIO TANDEM AÇO LISO, POTÊNCIA 58 HP, PESO SEM/COM LASTRO 6,5 / 9,4 T, LARGURA DE TRABALHO 1,2 M - CHI DIURNO. AF_06/2014</v>
          </cell>
          <cell r="C403" t="str">
            <v>CHI</v>
          </cell>
          <cell r="D403">
            <v>40.14</v>
          </cell>
        </row>
        <row r="404">
          <cell r="A404">
            <v>5877</v>
          </cell>
          <cell r="B404" t="str">
            <v>RETROESCAVADEIRA SOBRE RODAS COM CARREGADEIRA, TRAÇÃO 4X4, POTÊNCIA LÍQ. 72 HP, CAÇAMBA CARREG. CAP. MÍN. 0,79 M3, CAÇAMBA RETRO CAP. 0,18 M3, PESO OPERACIONAL MÍN. 7.140 KG, PROFUNDIDADE ESCAVAÇÃO MÁX. 4,50 M - CHI DIURNO. AF_06/2014</v>
          </cell>
          <cell r="C404" t="str">
            <v>CHI</v>
          </cell>
          <cell r="D404">
            <v>34.82</v>
          </cell>
        </row>
        <row r="405">
          <cell r="A405">
            <v>5881</v>
          </cell>
          <cell r="B405" t="str">
            <v>ROLO COMPACTADOR VIBRATÓRIO PÉ DE CARNEIRO, OPERADO POR CONTROLE REMOTO, POTÊNCIA 12,5 KW, PESO OPERACIONAL 1,675 T, LARGURA DE TRABALHO 0,85 M - CHI DIURNO. AF_02/2016</v>
          </cell>
          <cell r="C405" t="str">
            <v>CHI</v>
          </cell>
          <cell r="D405">
            <v>43.16</v>
          </cell>
        </row>
        <row r="406">
          <cell r="A406">
            <v>5884</v>
          </cell>
          <cell r="B406" t="str">
            <v>USINA DE LAMA ASFÁLTICA, PROD 30 A 50 T/H, SILO DE AGREGADO 7 M3, RESERVATÓRIOS PARA EMULSÃO E ÁGUA DE 2,3 M3 CADA, MISTURADOR TIPO PUG MILL A SER MONTADO SOBRE CAMINHÃO - CHI DIURNO. AF_10/2014</v>
          </cell>
          <cell r="C406" t="str">
            <v>CHI</v>
          </cell>
          <cell r="D406">
            <v>33.93</v>
          </cell>
        </row>
        <row r="407">
          <cell r="A407">
            <v>5892</v>
          </cell>
          <cell r="B407" t="str">
            <v>CAMINHÃO TOCO, PESO BRUTO TOTAL 14.300 KG, CARGA ÚTIL MÁXIMA 9590 KG, DISTÂNCIA ENTRE EIXOS 4,76 M, POTÊNCIA 185 CV (NÃO INCLUI CARROCERIA) - CHI DIURNO. AF_06/2014</v>
          </cell>
          <cell r="C407" t="str">
            <v>CHI</v>
          </cell>
          <cell r="D407">
            <v>27.8</v>
          </cell>
        </row>
        <row r="408">
          <cell r="A408">
            <v>5896</v>
          </cell>
          <cell r="B408" t="str">
            <v>CAMINHÃO TOCO, PESO BRUTO TOTAL 16.000 KG, CARGA ÚTIL MÁXIMA DE 10.685 KG, DISTÂNCIA ENTRE EIXOS 4,80 M, POTÊNCIA 189 CV EXCLUSIVE CARROCERIA - CHI DIURNO. AF_06/2014</v>
          </cell>
          <cell r="C408" t="str">
            <v>CHI</v>
          </cell>
          <cell r="D408">
            <v>25.65</v>
          </cell>
        </row>
        <row r="409">
          <cell r="A409">
            <v>5903</v>
          </cell>
          <cell r="B409" t="str">
            <v>CAMINHÃO PIPA 10.000 L TRUCADO, PESO BRUTO TOTAL 23.000 KG, CARGA ÚTIL MÁXIMA 15.935 KG, DISTÂNCIA ENTRE EIXOS 4,8 M, POTÊNCIA 230 CV, INCLUSIVE TANQUE DE AÇO PARA TRANSPORTE DE ÁGUA - CHI DIURNO. AF_06/2014</v>
          </cell>
          <cell r="C409" t="str">
            <v>CHI</v>
          </cell>
          <cell r="D409">
            <v>33.880000000000003</v>
          </cell>
        </row>
        <row r="410">
          <cell r="A410">
            <v>5911</v>
          </cell>
          <cell r="B410" t="str">
            <v>ESPARGIDOR DE ASFALTO PRESSURIZADO COM TANQUE DE 2500 L, REBOCÁVEL COM MOTOR A GASOLINA POTÊNCIA 3,4 HP - CHI DIURNO. AF_07/2014</v>
          </cell>
          <cell r="C410" t="str">
            <v>CHI</v>
          </cell>
          <cell r="D410">
            <v>17.399999999999999</v>
          </cell>
        </row>
        <row r="411">
          <cell r="A411">
            <v>5923</v>
          </cell>
          <cell r="B411" t="str">
            <v>GRADE DE DISCO REBOCÁVEL COM 20 DISCOS 24" X 6 MM COM PNEUS PARA TRANSPORTE - CHI DIURNO. AF_06/2014</v>
          </cell>
          <cell r="C411" t="str">
            <v>CHI</v>
          </cell>
          <cell r="D411">
            <v>1.98</v>
          </cell>
        </row>
        <row r="412">
          <cell r="A412">
            <v>5930</v>
          </cell>
          <cell r="B412" t="str">
            <v>GUINDAUTO HIDRÁULICO, CAPACIDADE MÁXIMA DE CARGA 6200 KG, MOMENTO MÁXIMO DE CARGA 11,7 TM, ALCANCE MÁXIMO HORIZONTAL 9,70 M, INCLUSIVE CAMINHÃO TOCO PBT 16.000 KG, POTÊNCIA DE 189 CV - CHI DIURNO. AF_06/2014</v>
          </cell>
          <cell r="C412" t="str">
            <v>CHI</v>
          </cell>
          <cell r="D412">
            <v>31.47</v>
          </cell>
        </row>
        <row r="413">
          <cell r="A413">
            <v>5934</v>
          </cell>
          <cell r="B413" t="str">
            <v>MOTONIVELADORA POTÊNCIA BÁSICA LÍQUIDA (PRIMEIRA MARCHA) 125 HP, PESO BRUTO 13032 KG, LARGURA DA LÂMINA DE 3,7 M - CHI DIURNO. AF_06/2014</v>
          </cell>
          <cell r="C413" t="str">
            <v>CHI</v>
          </cell>
          <cell r="D413">
            <v>49.59</v>
          </cell>
        </row>
        <row r="414">
          <cell r="A414">
            <v>5942</v>
          </cell>
          <cell r="B414" t="str">
            <v>PÁ CARREGADEIRA SOBRE RODAS, POTÊNCIA LÍQUIDA 128 HP, CAPACIDADE DA CAÇAMBA 1,7 A 2,8 M3, PESO OPERACIONAL 11632 KG - CHI DIURNO. AF_06/2014</v>
          </cell>
          <cell r="C414" t="str">
            <v>CHI</v>
          </cell>
          <cell r="D414">
            <v>40</v>
          </cell>
        </row>
        <row r="415">
          <cell r="A415">
            <v>5946</v>
          </cell>
          <cell r="B415" t="str">
            <v>PÁ CARREGADEIRA SOBRE RODAS, POTÊNCIA 197 HP, CAPACIDADE DA CAÇAMBA 2,5 A 3,5 M3, PESO OPERACIONAL 18338 KG - CHI DIURNO. AF_06/2014</v>
          </cell>
          <cell r="C415" t="str">
            <v>CHI</v>
          </cell>
          <cell r="D415">
            <v>49.93</v>
          </cell>
        </row>
        <row r="416">
          <cell r="A416">
            <v>5952</v>
          </cell>
          <cell r="B416" t="str">
            <v>MARTELETE OU ROMPEDOR PNEUMÁTICO MANUAL, 28 KG, COM SILENCIADOR - CHI DIURNO. AF_07/2016</v>
          </cell>
          <cell r="C416" t="str">
            <v>CHI</v>
          </cell>
          <cell r="D416">
            <v>12.91</v>
          </cell>
        </row>
        <row r="417">
          <cell r="A417">
            <v>5954</v>
          </cell>
          <cell r="B417" t="str">
            <v>COMPRESSOR DE AR REBOCÁVEL, VAZÃO 189 PCM, PRESSÃO EFETIVA DE TRABALHO 102 PSI, MOTOR DIESEL, POTÊNCIA 63 CV - CHI DIURNO. AF_06/2015</v>
          </cell>
          <cell r="C417" t="str">
            <v>CHI</v>
          </cell>
          <cell r="D417">
            <v>3.33</v>
          </cell>
        </row>
        <row r="418">
          <cell r="A418">
            <v>5961</v>
          </cell>
          <cell r="B418" t="str">
            <v>CAMINHÃO BASCULANTE 6 M3, PESO BRUTO TOTAL 16.000 KG, CARGA ÚTIL MÁXIMA 13.071 KG, DISTÂNCIA ENTRE EIXOS 4,80 M, POTÊNCIA 230 CV INCLUSIVE CAÇAMBA METÁLICA - CHI DIURNO. AF_06/2014</v>
          </cell>
          <cell r="C418" t="str">
            <v>CHI</v>
          </cell>
          <cell r="D418">
            <v>33.17</v>
          </cell>
        </row>
        <row r="419">
          <cell r="A419">
            <v>6260</v>
          </cell>
          <cell r="B419" t="str">
            <v>CAMINHÃO PIPA 6.000 L, PESO BRUTO TOTAL 13.000 KG, DISTÂNCIA ENTRE EIXOS 4,80 M, POTÊNCIA 189 CV INCLUSIVE TANQUE DE AÇO PARA TRANSPORTE DE ÁGUA, CAPACIDADE 6 M3 - CHI DIURNO. AF_06/2014</v>
          </cell>
          <cell r="C419" t="str">
            <v>CHI</v>
          </cell>
          <cell r="D419">
            <v>29.52</v>
          </cell>
        </row>
        <row r="420">
          <cell r="A420">
            <v>6880</v>
          </cell>
          <cell r="B420" t="str">
            <v>ROLO COMPACTADOR DE PNEUS ESTÁTICO, PRESSÃO VARIÁVEL, POTÊNCIA 111 HP, PESO SEM/COM LASTRO 9,5 / 26 T, LARGURA DE TRABALHO 1,90 M - CHI DIURNO. AF_07/2014</v>
          </cell>
          <cell r="C420" t="str">
            <v>CHI</v>
          </cell>
          <cell r="D420">
            <v>47.44</v>
          </cell>
        </row>
        <row r="421">
          <cell r="A421">
            <v>7031</v>
          </cell>
          <cell r="B421" t="str">
            <v>TANQUE DE ASFALTO ESTACIONÁRIO COM SERPENTINA, CAPACIDADE 30.000 L - CHI DIURNO. AF_06/2014</v>
          </cell>
          <cell r="C421" t="str">
            <v>CHI</v>
          </cell>
          <cell r="D421">
            <v>4.3</v>
          </cell>
        </row>
        <row r="422">
          <cell r="A422">
            <v>7043</v>
          </cell>
          <cell r="B422" t="str">
            <v>MOTOBOMBA TRASH (PARA ÁGUA SUJA) AUTO ESCORVANTE, MOTOR GASOLINA DE 6,41 HP, DIÂMETROS DE SUCÇÃO X RECALQUE: 3" X 3", HM/Q = 10 MCA / 60 M3/H A 23 MCA / 0 M3/H - CHI DIURNO. AF_10/2014</v>
          </cell>
          <cell r="C422" t="str">
            <v>CHI</v>
          </cell>
          <cell r="D422">
            <v>0.25</v>
          </cell>
        </row>
        <row r="423">
          <cell r="A423">
            <v>7050</v>
          </cell>
          <cell r="B423" t="str">
            <v>ROLO COMPACTADOR PE DE CARNEIRO VIBRATORIO, POTENCIA 125 HP, PESO OPERACIONAL SEM/COM LASTRO 11,95 / 13,30 T, IMPACTO DINAMICO 38,5 / 22,5 T, LARGURA DE TRABALHO 2,15 M - CHI DIURNO. AF_06/2014</v>
          </cell>
          <cell r="C423" t="str">
            <v>CHI</v>
          </cell>
          <cell r="D423">
            <v>43.59</v>
          </cell>
        </row>
        <row r="424">
          <cell r="A424">
            <v>67827</v>
          </cell>
          <cell r="B424" t="str">
            <v>CAMINHÃO BASCULANTE 6 M3 TOCO, PESO BRUTO TOTAL 16.000 KG, CARGA ÚTIL MÁXIMA 11.130 KG, DISTÂNCIA ENTRE EIXOS 5,36 M, POTÊNCIA 185 CV, INCLUSIVE CAÇAMBA METÁLICA - CHI DIURNO. AF_06/2014</v>
          </cell>
          <cell r="C424" t="str">
            <v>CHI</v>
          </cell>
          <cell r="D424">
            <v>32.29</v>
          </cell>
        </row>
        <row r="425">
          <cell r="A425">
            <v>73395</v>
          </cell>
          <cell r="B425" t="str">
            <v>GRUPO GERADOR ESTACIONÁRIO, MOTOR DIESEL POTÊNCIA 170 KVA - CHI DIURNO. AF_02/2016</v>
          </cell>
          <cell r="C425" t="str">
            <v>CHI</v>
          </cell>
          <cell r="D425">
            <v>4.29</v>
          </cell>
        </row>
        <row r="426">
          <cell r="A426">
            <v>83766</v>
          </cell>
          <cell r="B426" t="str">
            <v>GRUPO DE SOLDAGEM COM GERADOR A DIESEL 60 CV PARA SOLDA ELÉTRICA, SOBRE 04 RODAS, COM MOTOR 4 CILINDROS 600 A - CHI DIURNO. AF_02/2016</v>
          </cell>
          <cell r="C426" t="str">
            <v>CHI</v>
          </cell>
          <cell r="D426">
            <v>26.88</v>
          </cell>
        </row>
        <row r="427">
          <cell r="A427">
            <v>84013</v>
          </cell>
          <cell r="B427" t="str">
            <v>ESCAVADEIRA HIDRÁULICA SOBRE ESTEIRAS, CAÇAMBA 0,80 M3, PESO OPERACIONAL 17,8 T, POTÊNCIA LÍQUIDA 110 HP - CHI DIURNO. AF_10/2014</v>
          </cell>
          <cell r="C427" t="str">
            <v>CHI</v>
          </cell>
          <cell r="D427">
            <v>46.54</v>
          </cell>
        </row>
        <row r="428">
          <cell r="A428">
            <v>87446</v>
          </cell>
          <cell r="B428" t="str">
            <v>BETONEIRA CAPACIDADE NOMINAL 400 L, CAPACIDADE DE MISTURA 310 L, MOTOR A DIESEL POTÊNCIA 5,0 HP, SEM CARREGADOR - CHI DIURNO. AF_06/2014</v>
          </cell>
          <cell r="C428" t="str">
            <v>CHI</v>
          </cell>
          <cell r="D428">
            <v>0.38</v>
          </cell>
        </row>
        <row r="429">
          <cell r="A429">
            <v>88392</v>
          </cell>
          <cell r="B429" t="str">
            <v>MISTURADOR DE ARGAMASSA, EIXO HORIZONTAL, CAPACIDADE DE MISTURA 300 KG, MOTOR ELÉTRICO POTÊNCIA 5 CV - CHI DIURNO. AF_06/2014</v>
          </cell>
          <cell r="C429" t="str">
            <v>CHI</v>
          </cell>
          <cell r="D429">
            <v>0.73</v>
          </cell>
        </row>
        <row r="430">
          <cell r="A430">
            <v>88398</v>
          </cell>
          <cell r="B430" t="str">
            <v>MISTURADOR DE ARGAMASSA, EIXO HORIZONTAL, CAPACIDADE DE MISTURA 600 KG, MOTOR ELÉTRICO POTÊNCIA 7,5 CV - CHI DIURNO. AF_06/2014</v>
          </cell>
          <cell r="C430" t="str">
            <v>CHI</v>
          </cell>
          <cell r="D430">
            <v>0.88</v>
          </cell>
        </row>
        <row r="431">
          <cell r="A431">
            <v>88404</v>
          </cell>
          <cell r="B431" t="str">
            <v>MISTURADOR DE ARGAMASSA, EIXO HORIZONTAL, CAPACIDADE DE MISTURA 160 KG, MOTOR ELÉTRICO POTÊNCIA 3 CV - CHI DIURNO. AF_06/2014</v>
          </cell>
          <cell r="C431" t="str">
            <v>CHI</v>
          </cell>
          <cell r="D431">
            <v>0.7</v>
          </cell>
        </row>
        <row r="432">
          <cell r="A432">
            <v>88430</v>
          </cell>
          <cell r="B432" t="str">
            <v>PROJETOR DE ARGAMASSA, CAPACIDADE DE PROJEÇÃO 1,5 M3/H, ALCANCE DE 30 ATÉ 60 M, MOTOR ELÉTRICO POTÊNCIA 7,5 HP - CHI DIURNO. AF_06/2014</v>
          </cell>
          <cell r="C432" t="str">
            <v>CHI</v>
          </cell>
          <cell r="D432">
            <v>4.5999999999999996</v>
          </cell>
        </row>
        <row r="433">
          <cell r="A433">
            <v>88438</v>
          </cell>
          <cell r="B433" t="str">
            <v>PROJETOR DE ARGAMASSA, CAPACIDADE DE PROJEÇÃO 2 M3/H, ALCANCE ATÉ 50 M, MOTOR ELÉTRICO POTÊNCIA 7,5 HP - CHI DIURNO. AF_06/2014</v>
          </cell>
          <cell r="C433" t="str">
            <v>CHI</v>
          </cell>
          <cell r="D433">
            <v>6.1</v>
          </cell>
        </row>
        <row r="434">
          <cell r="A434">
            <v>88831</v>
          </cell>
          <cell r="B434" t="str">
            <v>BETONEIRA CAPACIDADE NOMINAL DE 400 L, CAPACIDADE DE MISTURA 280 L, MOTOR ELÉTRICO TRIFÁSICO POTÊNCIA DE 2 CV, SEM CARREGADOR - CHI DIURNO. AF_10/2014</v>
          </cell>
          <cell r="C434" t="str">
            <v>CHI</v>
          </cell>
          <cell r="D434">
            <v>0.28000000000000003</v>
          </cell>
        </row>
        <row r="435">
          <cell r="A435">
            <v>88844</v>
          </cell>
          <cell r="B435" t="str">
            <v>TRATOR DE ESTEIRAS, POTÊNCIA 125 HP, PESO OPERACIONAL 12,9 T, COM LÂMINA 2,7 M3 - CHI DIURNO. AF_10/2014</v>
          </cell>
          <cell r="C435" t="str">
            <v>CHI</v>
          </cell>
          <cell r="D435">
            <v>40.54</v>
          </cell>
        </row>
        <row r="436">
          <cell r="A436">
            <v>88908</v>
          </cell>
          <cell r="B436" t="str">
            <v>ESCAVADEIRA HIDRÁULICA SOBRE ESTEIRAS, CAÇAMBA 1,20 M3, PESO OPERACIONAL 21 T, POTÊNCIA BRUTA 155 HP - CHI DIURNO. AF_06/2014</v>
          </cell>
          <cell r="C436" t="str">
            <v>CHI</v>
          </cell>
          <cell r="D436">
            <v>51.5</v>
          </cell>
        </row>
        <row r="437">
          <cell r="A437">
            <v>89022</v>
          </cell>
          <cell r="B437" t="str">
            <v>BOMBA SUBMERSÍVEL ELÉTRICA TRIFÁSICA, POTÊNCIA 2,96 HP, Ø ROTOR 144 MM SEMI-ABERTO, BOCAL DE SAÍDA Ø 2, HM/Q = 2 MCA / 38,8 M3/H A 28 MCA / 5 M3/H - CHI DIURNO. AF_06/2014</v>
          </cell>
          <cell r="C437" t="str">
            <v>CHI</v>
          </cell>
          <cell r="D437">
            <v>0.31</v>
          </cell>
        </row>
        <row r="438">
          <cell r="A438">
            <v>89027</v>
          </cell>
          <cell r="B438" t="str">
            <v>TANQUE DE ASFALTO ESTACIONÁRIO COM MAÇARICO, CAPACIDADE 20.000 L - CHI DIURNO. AF_06/2014</v>
          </cell>
          <cell r="C438" t="str">
            <v>CHI</v>
          </cell>
          <cell r="D438">
            <v>3.49</v>
          </cell>
        </row>
        <row r="439">
          <cell r="A439">
            <v>89031</v>
          </cell>
          <cell r="B439" t="str">
            <v>TRATOR DE ESTEIRAS, POTÊNCIA 100 HP, PESO OPERACIONAL 9,4 T, COM LÂMINA 2,19 M3 - CHI DIURNO. AF_06/2014</v>
          </cell>
          <cell r="C439" t="str">
            <v>CHI</v>
          </cell>
          <cell r="D439">
            <v>39.340000000000003</v>
          </cell>
        </row>
        <row r="440">
          <cell r="A440">
            <v>89036</v>
          </cell>
          <cell r="B440" t="str">
            <v>TRATOR DE PNEUS, POTÊNCIA 85 CV, TRAÇÃO 4X4, PESO COM LASTRO DE 4.675 KG - CHI DIURNO. AF_06/2014</v>
          </cell>
          <cell r="C440" t="str">
            <v>CHI</v>
          </cell>
          <cell r="D440">
            <v>24.25</v>
          </cell>
        </row>
        <row r="441">
          <cell r="A441">
            <v>89218</v>
          </cell>
          <cell r="B441" t="str">
            <v>BATE-ESTACAS POR GRAVIDADE, POTÊNCIA DE 160 HP, PESO DO MARTELO ATÉ 3 TONELADAS - CHI DIURNO. AF_11/2014</v>
          </cell>
          <cell r="C441" t="str">
            <v>CHI</v>
          </cell>
          <cell r="D441">
            <v>50.16</v>
          </cell>
        </row>
        <row r="442">
          <cell r="A442">
            <v>89226</v>
          </cell>
          <cell r="B442" t="str">
            <v>BETONEIRA CAPACIDADE NOMINAL DE 600 L, CAPACIDADE DE MISTURA 360 L, MOTOR ELÉTRICO TRIFÁSICO POTÊNCIA DE 4 CV, SEM CARREGADOR - CHI DIURNO. AF_11/2014</v>
          </cell>
          <cell r="C442" t="str">
            <v>CHI</v>
          </cell>
          <cell r="D442">
            <v>1.1399999999999999</v>
          </cell>
        </row>
        <row r="443">
          <cell r="A443">
            <v>89235</v>
          </cell>
          <cell r="B443" t="str">
            <v>FRESADORA DE ASFALTO A FRIO SOBRE RODAS, LARGURA FRESAGEM DE 1,0 M, POTÊNCIA 208 HP - CHI DIURNO. AF_11/2014</v>
          </cell>
          <cell r="C443" t="str">
            <v>CHI</v>
          </cell>
          <cell r="D443">
            <v>113.03</v>
          </cell>
        </row>
        <row r="444">
          <cell r="A444">
            <v>89243</v>
          </cell>
          <cell r="B444" t="str">
            <v>FRESADORA DE ASFALTO A FRIO SOBRE RODAS, LARGURA FRESAGEM DE 2,0 M, POTÊNCIA 550 HP - CHI DIURNO. AF_11/2014</v>
          </cell>
          <cell r="C444" t="str">
            <v>CHI</v>
          </cell>
          <cell r="D444">
            <v>242.55</v>
          </cell>
        </row>
        <row r="445">
          <cell r="A445">
            <v>89251</v>
          </cell>
          <cell r="B445" t="str">
            <v>RECICLADORA DE ASFALTO A FRIO SOBRE RODAS, LARGURA FRESAGEM DE 2,0 M, POTÊNCIA 422 HP - CHI DIURNO. AF_11/2014</v>
          </cell>
          <cell r="C445" t="str">
            <v>CHI</v>
          </cell>
          <cell r="D445">
            <v>212.87</v>
          </cell>
        </row>
        <row r="446">
          <cell r="A446">
            <v>89258</v>
          </cell>
          <cell r="B446" t="str">
            <v>VIBROACABADORA DE ASFALTO SOBRE ESTEIRAS, LARGURA DE PAVIMENTAÇÃO 2,13 M A 4,55 M, POTÊNCIA 100 HP, CAPACIDADE 400 T/H - CHI DIURNO. AF_11/2014</v>
          </cell>
          <cell r="C446" t="str">
            <v>CHI</v>
          </cell>
          <cell r="D446">
            <v>74.09</v>
          </cell>
        </row>
        <row r="447">
          <cell r="A447">
            <v>89273</v>
          </cell>
          <cell r="B447" t="str">
            <v>GUINDASTE HIDRÁULICO AUTOPROPELIDO, COM LANÇA TELESCÓPICA 28,80 M, CAPACIDADE MÁXIMA 30 T, POTÊNCIA 97 KW, TRAÇÃO 4 X 4 - CHI DIURNO. AF_11/2014</v>
          </cell>
          <cell r="C447" t="str">
            <v>CHI</v>
          </cell>
          <cell r="D447">
            <v>51.62</v>
          </cell>
        </row>
        <row r="448">
          <cell r="A448">
            <v>89279</v>
          </cell>
          <cell r="B448" t="str">
            <v>BETONEIRA CAPACIDADE NOMINAL DE 600 L, CAPACIDADE DE MISTURA 440 L, MOTOR A DIESEL POTÊNCIA 10 HP, COM CARREGADOR - CHI DIURNO. AF_11/2014</v>
          </cell>
          <cell r="C448" t="str">
            <v>CHI</v>
          </cell>
          <cell r="D448">
            <v>1.38</v>
          </cell>
        </row>
        <row r="449">
          <cell r="A449">
            <v>89877</v>
          </cell>
          <cell r="B449" t="str">
            <v>CAMINHÃO BASCULANTE 14 M3, COM CAVALO MECÂNICO DE CAPACIDADE MÁXIMA DE TRAÇÃO COMBINADO DE 36000 KG, POTÊNCIA 286 CV, INCLUSIVE SEMIREBOQUE COM CAÇAMBA METÁLICA - CHI DIURNO. AF_12/2014</v>
          </cell>
          <cell r="C449" t="str">
            <v>CHI</v>
          </cell>
          <cell r="D449">
            <v>44.9</v>
          </cell>
        </row>
        <row r="450">
          <cell r="A450">
            <v>89884</v>
          </cell>
          <cell r="B450" t="str">
            <v>CAMINHÃO BASCULANTE 18 M3, COM CAVALO MECÂNICO DE CAPACIDADE MÁXIMA DE TRAÇÃO COMBINADO DE 45000 KG, POTÊNCIA 330 CV, INCLUSIVE SEMIREBOQUE COM CAÇAMBA METÁLICA - CHI DIURNO. AF_12/2014</v>
          </cell>
          <cell r="C450" t="str">
            <v>CHI</v>
          </cell>
          <cell r="D450">
            <v>46.72</v>
          </cell>
        </row>
        <row r="451">
          <cell r="A451">
            <v>90587</v>
          </cell>
          <cell r="B451" t="str">
            <v>VIBRADOR DE IMERSÃO, DIÂMETRO DE PONTEIRA 45MM, MOTOR ELÉTRICO TRIFÁSICO POTÊNCIA DE 2 CV - CHI DIURNO. AF_06/2015</v>
          </cell>
          <cell r="C451" t="str">
            <v>CHI</v>
          </cell>
          <cell r="D451">
            <v>0.41</v>
          </cell>
        </row>
        <row r="452">
          <cell r="A452">
            <v>90626</v>
          </cell>
          <cell r="B452" t="str">
            <v>PERFURATRIZ MANUAL, TORQUE MÁXIMO 83 N.M, POTÊNCIA 5 CV, COM DIÂMETRO MÁXIMO 4" - CHI DIURNO. AF_06/2015</v>
          </cell>
          <cell r="C452" t="str">
            <v>CHI</v>
          </cell>
          <cell r="D452">
            <v>2.33</v>
          </cell>
        </row>
        <row r="453">
          <cell r="A453">
            <v>90632</v>
          </cell>
          <cell r="B453" t="str">
            <v>PERFURATRIZ SOBRE ESTEIRA, TORQUE MÁXIMO 600 KGF, PESO MÉDIO 1000 KG, POTÊNCIA 20 HP, DIÂMETRO MÁXIMO 10" - CHI DIURNO. AF_06/2015</v>
          </cell>
          <cell r="C453" t="str">
            <v>CHI</v>
          </cell>
          <cell r="D453">
            <v>45.44</v>
          </cell>
        </row>
        <row r="454">
          <cell r="A454">
            <v>90638</v>
          </cell>
          <cell r="B454" t="str">
            <v>MISTURADOR DUPLO HORIZONTAL DE ALTA TURBULÊNCIA, CAPACIDADE / VOLUME 2 X 500 LITROS, MOTORES ELÉTRICOS MÍNIMO 5 CV CADA, PARA NATA CIMENTO, ARGAMASSA E OUTROS - CHI DIURNO. AF_06/2015</v>
          </cell>
          <cell r="C454" t="str">
            <v>CHI</v>
          </cell>
          <cell r="D454">
            <v>3.54</v>
          </cell>
        </row>
        <row r="455">
          <cell r="A455">
            <v>90644</v>
          </cell>
          <cell r="B455" t="str">
            <v>BOMBA TRIPLEX, PARA INJEÇÃO DE NATA DE CIMENTO, VAZÃO MÁXIMA DE 100 LITROS/MINUTO, PRESSÃO MÁXIMA DE 70 BAR - CHI DIURNO. AF_06/2015</v>
          </cell>
          <cell r="C455" t="str">
            <v>CHI</v>
          </cell>
          <cell r="D455">
            <v>5.29</v>
          </cell>
        </row>
        <row r="456">
          <cell r="A456">
            <v>90651</v>
          </cell>
          <cell r="B456" t="str">
            <v>BOMBA CENTRÍFUGA MONOESTÁGIO COM MOTOR ELÉTRICO MONOFÁSICO, POTÊNCIA 15 HP, DIÂMETRO DO ROTOR 173 MM, HM/Q = 30 MCA / 90 M3/H A 45 MCA / 55 M3/H - CHI DIURNO. AF_06/2015</v>
          </cell>
          <cell r="C456" t="str">
            <v>CHI</v>
          </cell>
          <cell r="D456">
            <v>0.73</v>
          </cell>
        </row>
        <row r="457">
          <cell r="A457">
            <v>90657</v>
          </cell>
          <cell r="B457" t="str">
            <v>BOMBA DE PROJEÇÃO DE CONCRETO SECO, POTÊNCIA 10 CV, VAZÃO 3 M3/H - CHI DIURNO. AF_06/2015</v>
          </cell>
          <cell r="C457" t="str">
            <v>CHI</v>
          </cell>
          <cell r="D457">
            <v>3.44</v>
          </cell>
        </row>
        <row r="458">
          <cell r="A458">
            <v>90663</v>
          </cell>
          <cell r="B458" t="str">
            <v>BOMBA DE PROJEÇÃO DE CONCRETO SECO, POTÊNCIA 10 CV, VAZÃO 6 M3/H - CHI DIURNO. AF_06/2015</v>
          </cell>
          <cell r="C458" t="str">
            <v>CHI</v>
          </cell>
          <cell r="D458">
            <v>3.69</v>
          </cell>
        </row>
        <row r="459">
          <cell r="A459">
            <v>90669</v>
          </cell>
          <cell r="B459" t="str">
            <v>PROJETOR PNEUMÁTICO DE ARGAMASSA PARA CHAPISCO E REBOCO COM RECIPIENTE ACOPLADO, TIPO CANEQUINHA, COM COMPRESSOR DE AR REBOCÁVEL VAZÃO 89 PCM E MOTOR DIESEL DE 20 CV - CHI DIURNO. AF_06/2015</v>
          </cell>
          <cell r="C459" t="str">
            <v>CHI</v>
          </cell>
          <cell r="D459">
            <v>5.28</v>
          </cell>
        </row>
        <row r="460">
          <cell r="A460">
            <v>90675</v>
          </cell>
          <cell r="B460" t="str">
            <v>PERFURATRIZ COM TORRE METÁLICA PARA EXECUÇÃO DE ESTACA HÉLICE CONTÍNUA, PROFUNDIDADE MÁXIMA DE 30 M, DIÂMETRO MÁXIMO DE 800 MM, POTÊNCIA INSTALADA DE 268 HP, MESA ROTATIVA COM TORQUE MÁXIMO DE 170 KNM - CHI DIURNO. AF_06/2015</v>
          </cell>
          <cell r="C460" t="str">
            <v>CHI</v>
          </cell>
          <cell r="D460">
            <v>159.99</v>
          </cell>
        </row>
        <row r="461">
          <cell r="A461">
            <v>90681</v>
          </cell>
          <cell r="B461" t="str">
            <v>PERFURATRIZ HIDRÁULICA SOBRE CAMINHÃO COM TRADO CURTO ACOPLADO, PROFUNDIDADE MÁXIMA DE 20 M, DIÂMETRO MÁXIMO DE 1500 MM, POTÊNCIA INSTALADA DE 137 HP, MESA ROTATIVA COM TORQUE MÁXIMO DE 30 KNM - CHI DIURNO. AF_06/2015</v>
          </cell>
          <cell r="C461" t="str">
            <v>CHI</v>
          </cell>
          <cell r="D461">
            <v>95.78</v>
          </cell>
        </row>
        <row r="462">
          <cell r="A462">
            <v>90687</v>
          </cell>
          <cell r="B462" t="str">
            <v>MANIPULADOR TELESCÓPICO, POTÊNCIA DE 85 HP, CAPACIDADE DE CARGA DE 3.500 KG, ALTURA MÁXIMA DE ELEVAÇÃO DE 12,3 M - CHI DIURNO. AF_06/2015</v>
          </cell>
          <cell r="C462" t="str">
            <v>CHI</v>
          </cell>
          <cell r="D462">
            <v>43.06</v>
          </cell>
        </row>
        <row r="463">
          <cell r="A463">
            <v>90693</v>
          </cell>
          <cell r="B463" t="str">
            <v>MINICARREGADEIRA SOBRE RODAS, POTÊNCIA LÍQUIDA DE 47 HP, CAPACIDADE NOMINAL DE OPERAÇÃO DE 646 KG - CHI DIURNO. AF_06/2015</v>
          </cell>
          <cell r="C463" t="str">
            <v>CHI</v>
          </cell>
          <cell r="D463">
            <v>27.33</v>
          </cell>
        </row>
        <row r="464">
          <cell r="A464">
            <v>90965</v>
          </cell>
          <cell r="B464" t="str">
            <v>COMPRESSOR DE AR REBOCÁVEL, VAZÃO 89 PCM, PRESSÃO EFETIVA DE TRABALHO 102 PSI, MOTOR DIESEL, POTÊNCIA 20 CV - CHI DIURNO. AF_06/2015</v>
          </cell>
          <cell r="C464" t="str">
            <v>CHI</v>
          </cell>
          <cell r="D464">
            <v>4.46</v>
          </cell>
        </row>
        <row r="465">
          <cell r="A465">
            <v>90973</v>
          </cell>
          <cell r="B465" t="str">
            <v>COMPRESSOR DE AR REBOCAVEL, VAZÃO 250 PCM, PRESSAO DE TRABALHO 102 PSI, MOTOR A DIESEL POTÊNCIA 81 CV - CHI DIURNO. AF_06/2015</v>
          </cell>
          <cell r="C465" t="str">
            <v>CHI</v>
          </cell>
          <cell r="D465">
            <v>4.47</v>
          </cell>
        </row>
        <row r="466">
          <cell r="A466">
            <v>90982</v>
          </cell>
          <cell r="B466" t="str">
            <v>COMPRESSOR DE AR REBOCÁVEL, VAZÃO 748 PCM, PRESSÃO EFETIVA DE TRABALHO 102 PSI, MOTOR DIESEL, POTÊNCIA 210 CV - CHI DIURNO. AF_06/2015</v>
          </cell>
          <cell r="C466" t="str">
            <v>CHI</v>
          </cell>
          <cell r="D466">
            <v>11.36</v>
          </cell>
        </row>
        <row r="467">
          <cell r="A467">
            <v>91001</v>
          </cell>
          <cell r="B467" t="str">
            <v>COMPRESSOR DE AR REBOCAVEL, VAZÃO 400 PCM, PRESSAO DE TRABALHO 102 PSI, MOTOR A DIESEL POTÊNCIA 110 CV - CHI DIURNO. AF_06/2015</v>
          </cell>
          <cell r="C467" t="str">
            <v>CHI</v>
          </cell>
          <cell r="D467">
            <v>5.3</v>
          </cell>
        </row>
        <row r="468">
          <cell r="A468">
            <v>91032</v>
          </cell>
          <cell r="B468" t="str">
            <v>CAMINHÃO TRUCADO (C/ TERCEIRO EIXO) ELETRÔNICO - POTÊNCIA 231CV - PBT = 22000KG - DIST. ENTRE EIXOS 5170 MM - INCLUI CARROCERIA FIXA ABERTA DE MADEIRA - CHI DIURNO. AF_06/2015</v>
          </cell>
          <cell r="C468" t="str">
            <v>CHI</v>
          </cell>
          <cell r="D468">
            <v>31.8</v>
          </cell>
        </row>
        <row r="469">
          <cell r="A469">
            <v>91278</v>
          </cell>
          <cell r="B469" t="str">
            <v>PLACA VIBRATÓRIA REVERSÍVEL COM MOTOR 4 TEMPOS A GASOLINA, FORÇA CENTRÍFUGA DE 25 KN (2500 KGF), POTÊNCIA 5,5 CV - CHI DIURNO. AF_08/2015</v>
          </cell>
          <cell r="C469" t="str">
            <v>CHI</v>
          </cell>
          <cell r="D469">
            <v>0.53</v>
          </cell>
        </row>
        <row r="470">
          <cell r="A470">
            <v>91285</v>
          </cell>
          <cell r="B470" t="str">
            <v>CORTADORA DE PISO COM MOTOR 4 TEMPOS A GASOLINA, POTÊNCIA DE 13 HP, COM DISCO DE CORTE DIAMANTADO SEGMENTADO PARA CONCRETO, DIÂMETRO DE 350 MM, FURO DE 1" (14 X 1") - CHI DIURNO. AF_08/2015</v>
          </cell>
          <cell r="C470" t="str">
            <v>CHI</v>
          </cell>
          <cell r="D470">
            <v>0.89</v>
          </cell>
        </row>
        <row r="471">
          <cell r="A471">
            <v>91387</v>
          </cell>
          <cell r="B471" t="str">
            <v>CAMINHÃO BASCULANTE 10 M3, TRUCADO CABINE SIMPLES, PESO BRUTO TOTAL 23.000 KG, CARGA ÚTIL MÁXIMA 15.935 KG, DISTÂNCIA ENTRE EIXOS 4,80 M, POTÊNCIA 230 CV INCLUSIVE CAÇAMBA METÁLICA - CHI DIURNO. AF_06/2014</v>
          </cell>
          <cell r="C471" t="str">
            <v>CHI</v>
          </cell>
          <cell r="D471">
            <v>35.75</v>
          </cell>
        </row>
        <row r="472">
          <cell r="A472">
            <v>91395</v>
          </cell>
          <cell r="B472" t="str">
            <v>CAMINHÃO TOCO, PBT 14.300 KG, CARGA ÚTIL MÁX. 9.710 KG, DIST. ENTRE EIXOS 3,56 M, POTÊNCIA 185 CV, INCLUSIVE CARROCERIA FIXA ABERTA DE MADEIRA P/ TRANSPORTE GERAL DE CARGA SECA, DIMEN. APROX. 2,50 X 6,50 X 0,50 M - CHI DIURNO. AF_06/2014</v>
          </cell>
          <cell r="C472" t="str">
            <v>CHI</v>
          </cell>
          <cell r="D472">
            <v>29</v>
          </cell>
        </row>
        <row r="473">
          <cell r="A473">
            <v>91486</v>
          </cell>
          <cell r="B473" t="str">
            <v>ESPARGIDOR DE ASFALTO PRESSURIZADO, TANQUE 6 M3 COM ISOLAÇÃO TÉRMICA, AQUECIDO COM 2 MAÇARICOS, COM BARRA ESPARGIDORA 3,60 M, MONTADO SOBRE CAMINHÃO  TOCO, PBT 14.300 KG, POTÊNCIA 185 CV - CHI DIURNO. AF_08/2015</v>
          </cell>
          <cell r="C473" t="str">
            <v>CHI</v>
          </cell>
          <cell r="D473">
            <v>34.909999999999997</v>
          </cell>
        </row>
        <row r="474">
          <cell r="A474">
            <v>91534</v>
          </cell>
          <cell r="B474" t="str">
            <v>COMPACTADOR DE SOLOS DE PERCUSSÃO (SOQUETE) COM MOTOR A GASOLINA 4 TEMPOS, POTÊNCIA 4 CV - CHI DIURNO. AF_08/2015</v>
          </cell>
          <cell r="C474" t="str">
            <v>CHI</v>
          </cell>
          <cell r="D474">
            <v>14.19</v>
          </cell>
        </row>
        <row r="475">
          <cell r="A475">
            <v>91635</v>
          </cell>
          <cell r="B475" t="str">
            <v>GUINDAUTO HIDRÁULICO, CAPACIDADE MÁXIMA DE CARGA 6500 KG, MOMENTO MÁXIMO DE CARGA 5,8 TM, ALCANCE MÁXIMO HORIZONTAL 7,60 M, INCLUSIVE CAMINHÃO TOCO PBT 9.700 KG, POTÊNCIA DE 160 CV - CHI DIURNO. AF_08/2015</v>
          </cell>
          <cell r="C475" t="str">
            <v>CHI</v>
          </cell>
          <cell r="D475">
            <v>30.38</v>
          </cell>
        </row>
        <row r="476">
          <cell r="A476">
            <v>91646</v>
          </cell>
          <cell r="B476" t="str">
            <v>CAMINHÃO DE TRANSPORTE DE MATERIAL ASFÁLTICO 30.000 L, COM CAVALO MECÂNICO DE CAPACIDADE MÁXIMA DE TRAÇÃO COMBINADO DE 66.000 KG, POTÊNCIA 360 CV, INCLUSIVE TANQUE DE ASFALTO COM SERPENTINA - CHI DIURNO. AF_08/2015</v>
          </cell>
          <cell r="C476" t="str">
            <v>CHI</v>
          </cell>
          <cell r="D476">
            <v>50.79</v>
          </cell>
        </row>
        <row r="477">
          <cell r="A477">
            <v>91693</v>
          </cell>
          <cell r="B477" t="str">
            <v>SERRA CIRCULAR DE BANCADA COM MOTOR ELÉTRICO POTÊNCIA DE 5HP, COM COIFA PARA DISCO 10" - CHI DIURNO. AF_08/2015</v>
          </cell>
          <cell r="C477" t="str">
            <v>CHI</v>
          </cell>
          <cell r="D477">
            <v>13.5</v>
          </cell>
        </row>
        <row r="478">
          <cell r="A478">
            <v>92044</v>
          </cell>
          <cell r="B478" t="str">
            <v>DISTRIBUIDOR DE AGREGADOS REBOCAVEL, CAPACIDADE 1,9 M³, LARGURA DE TRABALHO 3,66 M - CHI DIURNO. AF_11/2015</v>
          </cell>
          <cell r="C478" t="str">
            <v>CHI</v>
          </cell>
          <cell r="D478">
            <v>5.16</v>
          </cell>
        </row>
        <row r="479">
          <cell r="A479">
            <v>92107</v>
          </cell>
          <cell r="B479" t="str">
            <v>CAMINHÃO PARA EQUIPAMENTO DE LIMPEZA A SUCÇÃO COM CAMINHÃO TRUCADO DE PESO BRUTO TOTAL 23000 KG, CARGA ÚTIL MÁXIMA 15935 KG, DISTÂNCIA ENTRE EIXOS 4,80 M, POTÊNCIA 230 CV, INCLUSIVE LIMPADORA A SUCÇÃO, TANQUE 12000 L - CHI DIURNO. AF_11/2015</v>
          </cell>
          <cell r="C479" t="str">
            <v>CHI</v>
          </cell>
          <cell r="D479">
            <v>36.4</v>
          </cell>
        </row>
        <row r="480">
          <cell r="A480">
            <v>92113</v>
          </cell>
          <cell r="B480" t="str">
            <v>PENEIRA ROTATIVA COM MOTOR ELÉTRICO TRIFÁSICO DE 2 CV, CILINDRO DE 1 M X 0,60 M, COM FUROS DE 3,17 MM - CHI DIURNO. AF_11/2015</v>
          </cell>
          <cell r="C480" t="str">
            <v>CHI</v>
          </cell>
          <cell r="D480">
            <v>0.82</v>
          </cell>
        </row>
        <row r="481">
          <cell r="A481">
            <v>92119</v>
          </cell>
          <cell r="B481" t="str">
            <v>DOSADOR DE AREIA, CAPACIDADE DE 26 LITROS - CHI DIURNO. AF_11/2015</v>
          </cell>
          <cell r="C481" t="str">
            <v>CHI</v>
          </cell>
          <cell r="D481">
            <v>0.08</v>
          </cell>
        </row>
        <row r="482">
          <cell r="A482">
            <v>92139</v>
          </cell>
          <cell r="B482" t="str">
            <v>CAMINHONETE COM MOTOR A DIESEL, POTÊNCIA 180 CV, CABINE DUPLA, 4X4 - CHI DIURNO. AF_11/2015</v>
          </cell>
          <cell r="C482" t="str">
            <v>CHI</v>
          </cell>
          <cell r="D482">
            <v>24.45</v>
          </cell>
        </row>
        <row r="483">
          <cell r="A483">
            <v>92146</v>
          </cell>
          <cell r="B483" t="str">
            <v>CAMINHONETE CABINE SIMPLES COM MOTOR 1.6 FLEX, CÂMBIO MANUAL, POTÊNCIA 101/104 CV, 2 PORTAS - CHI DIURNO. AF_11/2015</v>
          </cell>
          <cell r="C483" t="str">
            <v>CHI</v>
          </cell>
          <cell r="D483">
            <v>16.72</v>
          </cell>
        </row>
        <row r="484">
          <cell r="A484">
            <v>92243</v>
          </cell>
          <cell r="B484" t="str">
            <v>CAMINHÃO DE TRANSPORTE DE MATERIAL ASFÁLTICO 20.000 L, COM CAVALO MECÂNICO DE CAPACIDADE MÁXIMA DE TRAÇÃO COMBINADO DE 45.000 KG, POTÊNCIA 330 CV, INCLUSIVE TANQUE DE ASFALTO COM MAÇARICO - CHI DIURNO. AF_12/2015</v>
          </cell>
          <cell r="C484" t="str">
            <v>CHI</v>
          </cell>
          <cell r="D484">
            <v>41.97</v>
          </cell>
        </row>
        <row r="485">
          <cell r="A485">
            <v>92717</v>
          </cell>
          <cell r="B485" t="str">
            <v>APARELHO PARA CORTE E SOLDA OXI-ACETILENO SOBRE RODAS, INCLUSIVE CILINDROS E MAÇARICOS - CHI DIURNO. AF_12/2015</v>
          </cell>
          <cell r="C485" t="str">
            <v>CHI</v>
          </cell>
          <cell r="D485">
            <v>0.36</v>
          </cell>
        </row>
        <row r="486">
          <cell r="A486">
            <v>92961</v>
          </cell>
          <cell r="B486" t="str">
            <v>MÁQUINA EXTRUSORA DE CONCRETO PARA GUIAS E SARJETAS, MOTOR A DIESEL, POTÊNCIA 14 CV - CHI DIURNO. AF_12/2015</v>
          </cell>
          <cell r="C486" t="str">
            <v>CHI</v>
          </cell>
          <cell r="D486">
            <v>3.97</v>
          </cell>
        </row>
        <row r="487">
          <cell r="A487">
            <v>92967</v>
          </cell>
          <cell r="B487" t="str">
            <v>MARTELO PERFURADOR PNEUMÁTICO MANUAL, HASTE 25 X 75 MM, 21 KG - CHI DIURNO. AF_12/2015</v>
          </cell>
          <cell r="C487" t="str">
            <v>CHI</v>
          </cell>
          <cell r="D487">
            <v>12.96</v>
          </cell>
        </row>
        <row r="488">
          <cell r="A488">
            <v>93225</v>
          </cell>
          <cell r="B488" t="str">
            <v>PERFURATRIZ COM TORRE METÁLICA PARA EXECUÇÃO DE ESTACA HÉLICE CONTÍNUA, PROFUNDIDADE MÁXIMA DE 32 M, DIÂMETRO MÁXIMO DE 1000 MM, POTÊNCIA INSTALADA DE 350 HP, MESA ROTATIVA COM TORQUE MÁXIMO DE 263 KNM - CHI DIURNO. AF_01/2016</v>
          </cell>
          <cell r="C488" t="str">
            <v>CHI</v>
          </cell>
          <cell r="D488">
            <v>241.35</v>
          </cell>
        </row>
        <row r="489">
          <cell r="A489">
            <v>93234</v>
          </cell>
          <cell r="B489" t="str">
            <v>BETONEIRA CAPACIDADE NOMINAL 400 L, CAPACIDADE DE MISTURA 310 L, MOTOR A GASOLINA POTÊNCIA 5,5 HP, SEM CARREGADOR - CHI DIURNO. AF_02/2016</v>
          </cell>
          <cell r="C489" t="str">
            <v>CHI</v>
          </cell>
          <cell r="D489">
            <v>0.34</v>
          </cell>
        </row>
        <row r="490">
          <cell r="A490">
            <v>93244</v>
          </cell>
          <cell r="B490" t="str">
            <v>ROLO COMPACTADOR VIBRATÓRIO PÉ DE CARNEIRO PARA SOLOS, POTÊNCIA 80 HP, PESO OPERACIONAL SEM/COM LASTRO 7,4 / 8,8 T, LARGURA DE TRABALHO 1,68 M - CHI DIURNO. AF_02/2016</v>
          </cell>
          <cell r="C490" t="str">
            <v>CHI</v>
          </cell>
          <cell r="D490">
            <v>36.04</v>
          </cell>
        </row>
        <row r="491">
          <cell r="A491">
            <v>93274</v>
          </cell>
          <cell r="B491" t="str">
            <v>GRUA ASCENSIONAL, LANÇA DE 30 M, CAPACIDADE DE 1,0 T A 30 M, ALTURA ATÉ 39 M - CHI DIURNO. AF_03/2016</v>
          </cell>
          <cell r="C491" t="str">
            <v>CHI</v>
          </cell>
          <cell r="D491">
            <v>44.62</v>
          </cell>
        </row>
        <row r="492">
          <cell r="A492">
            <v>93282</v>
          </cell>
          <cell r="B492" t="str">
            <v>GUINCHO ELÉTRICO DE COLUNA, CAPACIDADE 400 KG, COM MOTO FREIO, MOTOR TRIFÁSICO DE 1,25 CV - CHI DIURNO. AF_03/2016</v>
          </cell>
          <cell r="C492" t="str">
            <v>CHI</v>
          </cell>
          <cell r="D492">
            <v>13.21</v>
          </cell>
        </row>
        <row r="493">
          <cell r="A493">
            <v>93288</v>
          </cell>
          <cell r="B493" t="str">
            <v>GUINDASTE HIDRÁULICO AUTOPROPELIDO, COM LANÇA TELESCÓPICA 40 M, CAPACIDADE MÁXIMA 60 T, POTÊNCIA 260 KW - CHI DIURNO. AF_03/2016</v>
          </cell>
          <cell r="C493" t="str">
            <v>CHI</v>
          </cell>
          <cell r="D493">
            <v>88</v>
          </cell>
        </row>
        <row r="494">
          <cell r="A494">
            <v>93403</v>
          </cell>
          <cell r="B494" t="str">
            <v>GUINDAUTO HIDRÁULICO, CAPACIDADE MÁXIMA DE CARGA 3300 KG, MOMENTO MÁXIMO DE CARGA 5,8 TM, ALCANCE MÁXIMO HORIZONTAL 7,60 M, INCLUSIVE CAMINHÃO TOCO PBT 16.000 KG, POTÊNCIA DE 189 CV - CHI DIURNO. AF_03/2016</v>
          </cell>
          <cell r="C494" t="str">
            <v>CHI</v>
          </cell>
          <cell r="D494">
            <v>30.38</v>
          </cell>
        </row>
        <row r="495">
          <cell r="A495">
            <v>93409</v>
          </cell>
          <cell r="B495" t="str">
            <v>MÁQUINA JATO DE PRESSAO PORTÁTIL, CAMARA DE 1 SAIDA, CAPACIDADE 280 L, DIAMETRO 670 MM, BICO DE JATO CURTO VENTURI DE 5/16'' , MANGUEIRA DE 1'' COM COMPRESSOR DE AR REBOCÁVEL 189 PCM E MOTOR DIESEL 63 CV - CHI DIURNO. AF_03/2016</v>
          </cell>
          <cell r="C495" t="str">
            <v>CHI</v>
          </cell>
          <cell r="D495">
            <v>21.33</v>
          </cell>
        </row>
        <row r="496">
          <cell r="A496">
            <v>93416</v>
          </cell>
          <cell r="B496" t="str">
            <v>GERADOR PORTÁTIL MONOFÁSICO, POTÊNCIA 5500 VA, MOTOR A GASOLINA, POTÊNCIA DO MOTOR 13 CV - CHI DIURNO. AF_03/2016</v>
          </cell>
          <cell r="C496" t="str">
            <v>CHI</v>
          </cell>
          <cell r="D496">
            <v>0.2</v>
          </cell>
        </row>
        <row r="497">
          <cell r="A497">
            <v>93422</v>
          </cell>
          <cell r="B497" t="str">
            <v>GRUPO GERADOR REBOCÁVEL, POTÊNCIA 66 KVA, MOTOR A DIESEL - CHI DIURNO. AF_03/2016</v>
          </cell>
          <cell r="C497" t="str">
            <v>CHI</v>
          </cell>
          <cell r="D497">
            <v>2.7</v>
          </cell>
        </row>
        <row r="498">
          <cell r="A498">
            <v>93428</v>
          </cell>
          <cell r="B498" t="str">
            <v>GRUPO GERADOR ESTACIONÁRIO, POTÊNCIA 150 KVA, MOTOR A DIESEL- CHI DIURNO. AF_03/2016</v>
          </cell>
          <cell r="C498" t="str">
            <v>CHI</v>
          </cell>
          <cell r="D498">
            <v>3.82</v>
          </cell>
        </row>
        <row r="499">
          <cell r="A499">
            <v>93434</v>
          </cell>
          <cell r="B499" t="str">
            <v>USINA DE MISTURA ASFÁLTICA À QUENTE, TIPO CONTRA FLUXO, PROD 40 A 80 TON/HORA - CHI DIURNO. AF_03/2016</v>
          </cell>
          <cell r="C499" t="str">
            <v>CHI</v>
          </cell>
          <cell r="D499">
            <v>155.25</v>
          </cell>
        </row>
        <row r="500">
          <cell r="A500">
            <v>93440</v>
          </cell>
          <cell r="B500" t="str">
            <v>USINA DE ASFALTO À FRIO, CAPACIDADE DE 40 A 60 TON/HORA, ELÉTRICA POTÊNCIA 30 CV - CHI DIURNO. AF_03/2016</v>
          </cell>
          <cell r="C500" t="str">
            <v>CHI</v>
          </cell>
          <cell r="D500">
            <v>74.989999999999995</v>
          </cell>
        </row>
        <row r="501">
          <cell r="A501">
            <v>95122</v>
          </cell>
          <cell r="B501" t="str">
            <v>USINA MISTURADORA DE SOLOS, CAPACIDADE DE 200 A 500 TON/H, POTENCIA 75KW - CHI DIURNO. AF_07/2016</v>
          </cell>
          <cell r="C501" t="str">
            <v>CHI</v>
          </cell>
          <cell r="D501">
            <v>114.11</v>
          </cell>
        </row>
        <row r="502">
          <cell r="A502">
            <v>95128</v>
          </cell>
          <cell r="B502" t="str">
            <v>DISTRIBUIDOR DE AGREGADOS AUTOPROPELIDO, CAP 3 M3, A DIESEL, POTÊNCIA 176CV - CHI DIURNO. AF_07/2016</v>
          </cell>
          <cell r="C502" t="str">
            <v>CHI</v>
          </cell>
          <cell r="D502">
            <v>28.33</v>
          </cell>
        </row>
        <row r="503">
          <cell r="A503">
            <v>95140</v>
          </cell>
          <cell r="B503" t="str">
            <v>TALHA MANUAL DE CORRENTE, CAPACIDADE DE 2 TON. COM ELEVAÇÃO DE 3 M - CHI DIURNO. AF_07/2016</v>
          </cell>
          <cell r="C503" t="str">
            <v>CHI</v>
          </cell>
          <cell r="D503">
            <v>0.04</v>
          </cell>
        </row>
        <row r="504">
          <cell r="A504">
            <v>95213</v>
          </cell>
          <cell r="B504" t="str">
            <v>GRUA ASCENCIONAL, LANÇA DE 42 M, CAPACIDADE DE 1,5 T A 30 M, ALTURA ATÉ 39 M - CHI DIURNO. AF_08/2016</v>
          </cell>
          <cell r="C504" t="str">
            <v>CHI</v>
          </cell>
          <cell r="D504">
            <v>48.84</v>
          </cell>
        </row>
        <row r="505">
          <cell r="A505">
            <v>95219</v>
          </cell>
          <cell r="B505" t="str">
            <v>PULVERIZADOR DE TINTA ELÉTRICO/MÁQUINA DE PINTURA AIRLESS, VAZÃO 2 L/MIN - CHI DIURNO. AF_08/2016</v>
          </cell>
          <cell r="C505" t="str">
            <v>CHI</v>
          </cell>
          <cell r="D505">
            <v>19.11</v>
          </cell>
        </row>
        <row r="506">
          <cell r="A506">
            <v>95259</v>
          </cell>
          <cell r="B506" t="str">
            <v>MARTELO DEMOLIDOR PNEUMÁTICO MANUAL, 32 KG - CHI DIURNO. AF_09/2016</v>
          </cell>
          <cell r="C506" t="str">
            <v>CHI</v>
          </cell>
          <cell r="D506">
            <v>12.71</v>
          </cell>
        </row>
        <row r="507">
          <cell r="A507">
            <v>95265</v>
          </cell>
          <cell r="B507" t="str">
            <v>COMPACTADOR DE SOLOS DE PERCUSÃO (SOQUETE) COM MOTOR A GASOLINA, POTÊNCIA 3 CV - CHI DIURNO. AF_09/2016</v>
          </cell>
          <cell r="C507" t="str">
            <v>CHI</v>
          </cell>
          <cell r="D507">
            <v>0.72</v>
          </cell>
        </row>
        <row r="508">
          <cell r="A508">
            <v>95271</v>
          </cell>
          <cell r="B508" t="str">
            <v>RÉGUA VIBRATÓRIA DUPLA PARA CONCRETO, PESO DE 60KG, COMPRIMENTO 4 M, COM MOTOR A GASOLINA, POTÊNCIA 5,5 HP - CHI DIURNO. AF_09/2016</v>
          </cell>
          <cell r="C508" t="str">
            <v>CHI</v>
          </cell>
          <cell r="D508">
            <v>0.45</v>
          </cell>
        </row>
        <row r="509">
          <cell r="A509">
            <v>95277</v>
          </cell>
          <cell r="B509" t="str">
            <v>POLIDORA DE PISO (POLITRIZ), PESO DE 100KG, DIÂMETRO 450 MM, MOTOR ELÉTRICO, POTÊNCIA 4 HP - CHI DIURNO. AF_09/2016</v>
          </cell>
          <cell r="C509" t="str">
            <v>CHI</v>
          </cell>
          <cell r="D509">
            <v>0.44</v>
          </cell>
        </row>
        <row r="510">
          <cell r="A510">
            <v>95283</v>
          </cell>
          <cell r="B510" t="str">
            <v>DESEMPENADEIRA DE CONCRETO, PESO DE 75KG, 4 PÁS, MOTOR A GASOLINA, POTÊNCIA 5,5 HP - CHI DIURNO. AF_09/2016</v>
          </cell>
          <cell r="C510" t="str">
            <v>CHI</v>
          </cell>
          <cell r="D510">
            <v>0.49</v>
          </cell>
        </row>
        <row r="511">
          <cell r="A511">
            <v>95621</v>
          </cell>
          <cell r="B511" t="str">
            <v>PERFURATRIZ PNEUMATICA MANUAL DE PESO MEDIO, MARTELETE, 18KG, COMPRIMENTO MÁXIMO DE CURSO DE 6 M, DIAMETRO DO PISTAO DE 5,5 CM - CHI DIURNO. AF_11/2016</v>
          </cell>
          <cell r="C511" t="str">
            <v>CHI</v>
          </cell>
          <cell r="D511">
            <v>12.43</v>
          </cell>
        </row>
        <row r="512">
          <cell r="A512">
            <v>95632</v>
          </cell>
          <cell r="B512" t="str">
            <v>ROLO COMPACTADOR VIBRATORIO TANDEM, ACO LISO, POTENCIA 125 HP, PESO SEM/COM LASTRO 10,20/11,65 T, LARGURA DE TRABALHO 1,73 M - CHI DIURNO. AF_11/2016</v>
          </cell>
          <cell r="C512" t="str">
            <v>CHI</v>
          </cell>
          <cell r="D512">
            <v>45.98</v>
          </cell>
        </row>
        <row r="513">
          <cell r="A513">
            <v>95703</v>
          </cell>
          <cell r="B513" t="str">
            <v>PERFURATRIZ MANUAL, TORQUE MAXIMO 55 KGF.M, POTENCIA 5 CV, COM DIAMETRO MAXIMO 8 1/2" - CHI DIURNO. AF_11/2016</v>
          </cell>
          <cell r="C513" t="str">
            <v>CHI</v>
          </cell>
          <cell r="D513">
            <v>18.59</v>
          </cell>
        </row>
        <row r="514">
          <cell r="A514">
            <v>95709</v>
          </cell>
          <cell r="B514" t="str">
            <v>PERFURATRIZ SOBRE ESTEIRA, TORQUE MÁXIMO 600 KGF, POTÊNCIA ENTRE 50 E 60 HP, DIÂMETRO MÁXIMO 10 - CHI DIURNO. AF_11/2016</v>
          </cell>
          <cell r="C514" t="str">
            <v>CHI</v>
          </cell>
          <cell r="D514">
            <v>44.11</v>
          </cell>
        </row>
        <row r="515">
          <cell r="A515">
            <v>95715</v>
          </cell>
          <cell r="B515" t="str">
            <v>ESCAVADEIRA HIDRAULICA SOBRE ESTEIRA, COM GARRA GIRATORIA DE MANDIBULAS, PESO OPERACIONAL ENTRE 22,00 E 25,50 TON, POTENCIA LIQUIDA ENTRE 150 E 160 HP - CHI DIURNO. AF_11/2016</v>
          </cell>
          <cell r="C515" t="str">
            <v>CHI</v>
          </cell>
          <cell r="D515">
            <v>53.38</v>
          </cell>
        </row>
        <row r="516">
          <cell r="A516">
            <v>95721</v>
          </cell>
          <cell r="B516" t="str">
            <v>ESCAVADEIRA HIDRAULICA SOBRE ESTEIRA, EQUIPADA COM CLAMSHELL, COM CAPACIDADE DA CAÇAMBA ENTRE 1,20 E 1,50 M3, PESO OPERACIONAL ENTRE 20,00 E 22,00 TON, POTENCIA LIQUIDA ENTRE 150 E 160 HP - CHI DIURNO. AF_11/2016</v>
          </cell>
          <cell r="C516" t="str">
            <v>CHI</v>
          </cell>
          <cell r="D516">
            <v>52.01</v>
          </cell>
        </row>
        <row r="517">
          <cell r="A517">
            <v>95873</v>
          </cell>
          <cell r="B517" t="str">
            <v>GRUPO GERADOR COM CARENAGEM, MOTOR DIESEL POTÊNCIA STANDART ENTRE 250 E 260 KVA - CHI DIURNO. AF_12/2016</v>
          </cell>
          <cell r="C517" t="str">
            <v>CHI</v>
          </cell>
          <cell r="D517">
            <v>6.11</v>
          </cell>
        </row>
        <row r="518">
          <cell r="A518">
            <v>96014</v>
          </cell>
          <cell r="B518" t="str">
            <v>TRATOR DE PNEUS COM POTÊNCIA DE 122 CV, TRAÇÃO 4X4, COM VASSOURA MECÂNICA ACOPLADA - CHI DIURNO. AF_02/2017</v>
          </cell>
          <cell r="C518" t="str">
            <v>CHI</v>
          </cell>
          <cell r="D518">
            <v>30.96</v>
          </cell>
        </row>
        <row r="519">
          <cell r="A519">
            <v>96021</v>
          </cell>
          <cell r="B519" t="str">
            <v>TRATOR DE PNEUS COM POTÊNCIA DE 122 CV, TRAÇÃO 4X4, COM GRADE DE DISCOS ACOPLADA - CHI DIURNO. AF_02/2017</v>
          </cell>
          <cell r="C519" t="str">
            <v>CHI</v>
          </cell>
          <cell r="D519">
            <v>30.8</v>
          </cell>
        </row>
        <row r="520">
          <cell r="A520">
            <v>96029</v>
          </cell>
          <cell r="B520" t="str">
            <v>TRATOR DE PNEUS COM POTÊNCIA DE 85 CV, TRAÇÃO 4X4, COM GRADE DE DISCOS ACOPLADA - CHI DIURNO. AF_02/2017</v>
          </cell>
          <cell r="C520" t="str">
            <v>CHI</v>
          </cell>
          <cell r="D520">
            <v>26.88</v>
          </cell>
        </row>
        <row r="521">
          <cell r="A521">
            <v>96036</v>
          </cell>
          <cell r="B521" t="str">
            <v>CAMINHÃO BASCULANTE 10 M3, TRUCADO, POTÊNCIA 230 CV, INCLUSIVE CAÇAMBA METÁLICA, COM DISTRIBUIDOR DE AGREGADOS ACOPLADO - CHI DIURNO. AF_02/2017</v>
          </cell>
          <cell r="C521" t="str">
            <v>CHI</v>
          </cell>
          <cell r="D521">
            <v>39</v>
          </cell>
        </row>
        <row r="522">
          <cell r="A522">
            <v>96155</v>
          </cell>
          <cell r="B522" t="str">
            <v>TRATOR DE PNEUS COM POTÊNCIA DE 85 CV, TRAÇÃO 4X4, COM VASSOURA MECÂNICA ACOPLADA - CHI DIURNO. AF_02/2017</v>
          </cell>
          <cell r="C522" t="str">
            <v>CHI</v>
          </cell>
          <cell r="D522">
            <v>27.04</v>
          </cell>
        </row>
        <row r="523">
          <cell r="A523">
            <v>96156</v>
          </cell>
          <cell r="B523" t="str">
            <v>MINICARREGADEIRA SOBRE RODAS POTENCIA 47HP CAPACIDADE OPERACAO 646 KG, COM VASSOURA MECÂNICA ACOPLADA - CHI DIURNO. AF_03/2017</v>
          </cell>
          <cell r="C523" t="str">
            <v>CHI</v>
          </cell>
          <cell r="D523">
            <v>31.37</v>
          </cell>
        </row>
        <row r="524">
          <cell r="A524">
            <v>96159</v>
          </cell>
          <cell r="B524" t="str">
            <v>MÁQUINA DEMARCADORA DE FAIXA DE TRÁFEGO À FRIO, AUTOPROPELIDA, POTÊNCIA 38 HP - CHI DIURNO. AF_07/2016</v>
          </cell>
          <cell r="C524" t="str">
            <v>CHI</v>
          </cell>
          <cell r="D524">
            <v>42.45</v>
          </cell>
        </row>
        <row r="525">
          <cell r="A525">
            <v>96246</v>
          </cell>
          <cell r="B525" t="str">
            <v>MINIESCAVADEIRA SOBRE ESTEIRAS, POTENCIA LIQUIDA DE *30* HP, PESO OPERACIONAL DE *3.500* KG - CHI DIURNO. AF_04/2017</v>
          </cell>
          <cell r="C525" t="str">
            <v>CHI</v>
          </cell>
          <cell r="D525">
            <v>30.92</v>
          </cell>
        </row>
        <row r="526">
          <cell r="A526">
            <v>96302</v>
          </cell>
          <cell r="B526" t="str">
            <v>PERFURATRIZ ROTATIVA SOBRE ESTEIRA, TORQUE MAXIMO 2500 KGM, POTENCIA 110 HP, MOTOR DIESEL - CHI DIURNO. AF_05/2017</v>
          </cell>
          <cell r="C526" t="str">
            <v>CHI</v>
          </cell>
          <cell r="D526">
            <v>61.19</v>
          </cell>
        </row>
        <row r="527">
          <cell r="A527">
            <v>96308</v>
          </cell>
          <cell r="B527" t="str">
            <v>COMPRESSOR DE AR, VAZAO DE 10 PCM, RESERVATORIO 100 L, PRESSAO DE TRABALHO ENTRE 6,9 E 9,7 BAR  POTENCIA 2 HP, TENSAO 110/220 V  CHI DIURNO. AF_05/2017</v>
          </cell>
          <cell r="C527" t="str">
            <v>CHI</v>
          </cell>
          <cell r="D527">
            <v>0.16</v>
          </cell>
        </row>
        <row r="528">
          <cell r="A528">
            <v>96464</v>
          </cell>
          <cell r="B528" t="str">
            <v>ROLO COMPACTADOR DE PNEUS, ESTATICO, PRESSAO VARIAVEL, POTENCIA 110 HP, PESO SEM/COM LASTRO 10,8/27 T, LARGURA DE ROLAGEM 2,30 M - CHI DIURNO. AF_06/2017</v>
          </cell>
          <cell r="C528" t="str">
            <v>CHI</v>
          </cell>
          <cell r="D528">
            <v>49.53</v>
          </cell>
        </row>
        <row r="529">
          <cell r="A529">
            <v>98765</v>
          </cell>
          <cell r="B529" t="str">
            <v>INVERSOR DE SOLDA MONOFÁSICO DE 160 A, POTÊNCIA DE 5400 W, TENSÃO DE 220 V, PARA SOLDA COM ELETRODOS DE 2,0 A 4,0 MM E PROCESSO TIG - CHI DIURNO. AF_06/2018</v>
          </cell>
          <cell r="C529" t="str">
            <v>CHI</v>
          </cell>
          <cell r="D529">
            <v>0.14000000000000001</v>
          </cell>
        </row>
        <row r="530">
          <cell r="A530">
            <v>99834</v>
          </cell>
          <cell r="B530" t="str">
            <v>LAVADORA DE ALTA PRESSAO (LAVA-JATO) PARA AGUA FRIA, PRESSAO DE OPERACAO ENTRE 1400 E 1900 LIB/POL2, VAZAO MAXIMA ENTRE 400 E 700 L/H - CHI DIURNO. AF_04/2019</v>
          </cell>
          <cell r="C530" t="str">
            <v>CHI</v>
          </cell>
          <cell r="D530">
            <v>0.23</v>
          </cell>
        </row>
        <row r="531">
          <cell r="A531">
            <v>100642</v>
          </cell>
          <cell r="B531" t="str">
            <v>USINA DE MISTURA ASFÁLTICA À QUENTE, TIPO CONTRA FLUXO, PROD 100 A 140 TON/HORA - CHI DIURNO. AF_12/2019</v>
          </cell>
          <cell r="C531" t="str">
            <v>CHI</v>
          </cell>
          <cell r="D531">
            <v>118.55</v>
          </cell>
        </row>
        <row r="532">
          <cell r="A532">
            <v>100648</v>
          </cell>
          <cell r="B532" t="str">
            <v>USINA DE ASFALTO, TIPO GRAVIMÉTRICA, PROD 150 TON/HORA - CHI DIURNO. AF_12/2019</v>
          </cell>
          <cell r="C532" t="str">
            <v>CHI</v>
          </cell>
          <cell r="D532">
            <v>288.97000000000003</v>
          </cell>
        </row>
        <row r="533">
          <cell r="A533">
            <v>102274</v>
          </cell>
          <cell r="B533" t="str">
            <v>MARTELO DEMOLIDOR ELÉTRICO, COM POTÊNCIA DE 2.000 W, 1.000 IMPACTOS POR MINUTO, PESO DE 30 KG -  CHI DIURNO. AF_01/2021</v>
          </cell>
          <cell r="C533" t="str">
            <v>CHI</v>
          </cell>
          <cell r="D533">
            <v>12.2</v>
          </cell>
        </row>
        <row r="534">
          <cell r="A534">
            <v>5089</v>
          </cell>
          <cell r="B534" t="str">
            <v>ROLO COMPACTADOR VIBRATÓRIO PÉ DE CARNEIRO PARA SOLOS, POTÊNCIA 80 HP, PESO OPERACIONAL SEM/COM LASTRO 7,4 / 8,8 T, LARGURA DE TRABALHO 1,68 M - MANUTENÇÃO. AF_02/2016</v>
          </cell>
          <cell r="C534" t="str">
            <v>H</v>
          </cell>
          <cell r="D534">
            <v>24.9</v>
          </cell>
        </row>
        <row r="535">
          <cell r="A535">
            <v>5627</v>
          </cell>
          <cell r="B535" t="str">
            <v>ESCAVADEIRA HIDRÁULICA SOBRE ESTEIRAS, CAÇAMBA 0,80 M3, PESO OPERACIONAL 17 T, POTENCIA BRUTA 111 HP - DEPRECIAÇÃO. AF_06/2014</v>
          </cell>
          <cell r="C535" t="str">
            <v>H</v>
          </cell>
          <cell r="D535">
            <v>27.55</v>
          </cell>
        </row>
        <row r="536">
          <cell r="A536">
            <v>5628</v>
          </cell>
          <cell r="B536" t="str">
            <v>ESCAVADEIRA HIDRÁULICA SOBRE ESTEIRAS, CAÇAMBA 0,80 M3, PESO OPERACIONAL 17 T, POTENCIA BRUTA 111 HP - JUROS. AF_06/2014</v>
          </cell>
          <cell r="C536" t="str">
            <v>H</v>
          </cell>
          <cell r="D536">
            <v>3.73</v>
          </cell>
        </row>
        <row r="537">
          <cell r="A537">
            <v>5629</v>
          </cell>
          <cell r="B537" t="str">
            <v>ESCAVADEIRA HIDRÁULICA SOBRE ESTEIRAS, CAÇAMBA 0,80 M3, PESO OPERACIONAL 17 T, POTENCIA BRUTA 111 HP - MANUTENÇÃO. AF_06/2014</v>
          </cell>
          <cell r="C537" t="str">
            <v>H</v>
          </cell>
          <cell r="D537">
            <v>34.44</v>
          </cell>
        </row>
        <row r="538">
          <cell r="A538">
            <v>5630</v>
          </cell>
          <cell r="B538" t="str">
            <v>ESCAVADEIRA HIDRÁULICA SOBRE ESTEIRAS, CAÇAMBA 0,80 M3, PESO OPERACIONAL 17 T, POTENCIA BRUTA 111 HP - MATERIAIS NA OPERAÇÃO. AF_06/2014</v>
          </cell>
          <cell r="C538" t="str">
            <v>H</v>
          </cell>
          <cell r="D538">
            <v>48.24</v>
          </cell>
        </row>
        <row r="539">
          <cell r="A539">
            <v>5658</v>
          </cell>
          <cell r="B539" t="str">
            <v>GRADE DE DISCO CONTROLE REMOTO REBOCÁVEL, COM 24 DISCOS 24 X 6 MM COM PNEUS PARA TRANSPORTE - MANUTENÇÃO. AF_06/2014</v>
          </cell>
          <cell r="C539" t="str">
            <v>H</v>
          </cell>
          <cell r="D539">
            <v>1.54</v>
          </cell>
        </row>
        <row r="540">
          <cell r="A540">
            <v>5664</v>
          </cell>
          <cell r="B540" t="str">
            <v>RETROESCAVADEIRA SOBRE RODAS COM CARREGADEIRA, TRAÇÃO 4X4, POTÊNCIA LÍQ. 88 HP, CAÇAMBA CARREG. CAP. MÍN. 1 M3, CAÇAMBA RETRO CAP. 0,26 M3, PESO OPERACIONAL MÍN. 6.674 KG, PROFUNDIDADE ESCAVAÇÃO MÁX. 4,37 M - MANUTENÇÃO. AF_06/2014</v>
          </cell>
          <cell r="C540" t="str">
            <v>H</v>
          </cell>
          <cell r="D540">
            <v>20.69</v>
          </cell>
        </row>
        <row r="541">
          <cell r="A541">
            <v>5667</v>
          </cell>
          <cell r="B541" t="str">
            <v>RETROESCAVADEIRA SOBRE RODAS COM CARREGADEIRA, TRAÇÃO 4X2, POTÊNCIA LÍQ. 79 HP, CAÇAMBA CARREG. CAP. MÍN. 1 M3, CAÇAMBA RETRO CAP. 0,20 M3, PESO OPERACIONAL MÍN. 6.570 KG, PROFUNDIDADE ESCAVAÇÃO MÁX. 4,37 M - MANUTENÇÃO. AF_06/2014</v>
          </cell>
          <cell r="C541" t="str">
            <v>H</v>
          </cell>
          <cell r="D541">
            <v>18.399999999999999</v>
          </cell>
        </row>
        <row r="542">
          <cell r="A542">
            <v>5668</v>
          </cell>
          <cell r="B542" t="str">
            <v>RETROESCAVADEIRA SOBRE RODAS COM CARREGADEIRA, TRAÇÃO 4X2, POTÊNCIA LÍQ. 79 HP, CAÇAMBA CARREG. CAP. MÍN. 1 M3, CAÇAMBA RETRO CAP. 0,20 M3, PESO OPERACIONAL MÍN. 6.570 KG, PROFUNDIDADE ESCAVAÇÃO MÁX. 4,37 M - MATERIAIS NA OPERAÇÃO. AF_06/2014</v>
          </cell>
          <cell r="C542" t="str">
            <v>H</v>
          </cell>
          <cell r="D542">
            <v>36.909999999999997</v>
          </cell>
        </row>
        <row r="543">
          <cell r="A543">
            <v>5674</v>
          </cell>
          <cell r="B543" t="str">
            <v>ROLO COMPACTADOR VIBRATÓRIO DE UM CILINDRO AÇO LISO, POTÊNCIA 80 HP, PESO OPERACIONAL MÁXIMO 8,1 T, IMPACTO DINÂMICO 16,15 / 9,5 T, LARGURA DE TRABALHO 1,68 M - MANUTENÇÃO. AF_06/2014</v>
          </cell>
          <cell r="C543" t="str">
            <v>H</v>
          </cell>
          <cell r="D543">
            <v>23.95</v>
          </cell>
        </row>
        <row r="544">
          <cell r="A544">
            <v>5692</v>
          </cell>
          <cell r="B544" t="str">
            <v>MOTOBOMBA CENTRÍFUGA, MOTOR A GASOLINA, POTÊNCIA 5,42 HP, BOCAIS 1 1/2" X 1", DIÂMETRO ROTOR 143 MM HM/Q = 6 MCA / 16,8 M3/H A 38 MCA / 6,6 M3/H - MANUTENÇÃO. AF_06/2014</v>
          </cell>
          <cell r="C544" t="str">
            <v>H</v>
          </cell>
          <cell r="D544">
            <v>0.2</v>
          </cell>
        </row>
        <row r="545">
          <cell r="A545">
            <v>5693</v>
          </cell>
          <cell r="B545" t="str">
            <v>MOTOBOMBA CENTRÍFUGA, MOTOR A GASOLINA, POTÊNCIA 5,42 HP, BOCAIS 1 1/2" X 1", DIÂMETRO ROTOR 143 MM HM/Q = 6 MCA / 16,8 M3/H A 38 MCA / 6,6 M3/H - MATERIAIS NA OPERAÇÃO. AF_06/2014</v>
          </cell>
          <cell r="C545" t="str">
            <v>H</v>
          </cell>
          <cell r="D545">
            <v>7.78</v>
          </cell>
        </row>
        <row r="546">
          <cell r="A546">
            <v>5695</v>
          </cell>
          <cell r="B546" t="str">
            <v>CAMINHÃO BASCULANTE 6 M3, PESO BRUTO TOTAL 16.000 KG, CARGA ÚTIL MÁXIMA 13.071 KG, DISTÂNCIA ENTRE EIXOS 4,80 M, POTÊNCIA 230 CV INCLUSIVE CAÇAMBA METÁLICA - MANUTENÇÃO. AF_06/2014</v>
          </cell>
          <cell r="C546" t="str">
            <v>H</v>
          </cell>
          <cell r="D546">
            <v>29.28</v>
          </cell>
        </row>
        <row r="547">
          <cell r="A547">
            <v>5703</v>
          </cell>
          <cell r="B547" t="str">
            <v>USINA DE CONCRETO FIXA, CAPACIDADE NOMINAL DE 90 A 120 M3/H, SEM SILO - MATERIAIS NA OPERAÇÃO. AF_07/2016</v>
          </cell>
          <cell r="C547" t="str">
            <v>H</v>
          </cell>
          <cell r="D547">
            <v>19.510000000000002</v>
          </cell>
        </row>
        <row r="548">
          <cell r="A548">
            <v>5705</v>
          </cell>
          <cell r="B548" t="str">
            <v>CAMINHÃO TOCO, PBT 16.000 KG, CARGA ÚTIL MÁX. 10.685 KG, DIST. ENTRE EIXOS 4,8 M, POTÊNCIA 189 CV, INCLUSIVE CARROCERIA FIXA ABERTA DE MADEIRA P/ TRANSPORTE GERAL DE CARGA SECA, DIMEN. APROX. 2,5 X 7,00 X 0,50 M - MANUTENÇÃO. AF_06/2014</v>
          </cell>
          <cell r="C548" t="str">
            <v>H</v>
          </cell>
          <cell r="D548">
            <v>18.16</v>
          </cell>
        </row>
        <row r="549">
          <cell r="A549">
            <v>5707</v>
          </cell>
          <cell r="B549" t="str">
            <v>USINA MISTURADORA DE SOLOS, CAPACIDADE DE 200 A 500 TON/H, POTENCIA 75KW - MANUTENÇÃO. AF_07/2016</v>
          </cell>
          <cell r="C549" t="str">
            <v>H</v>
          </cell>
          <cell r="D549">
            <v>46.42</v>
          </cell>
        </row>
        <row r="550">
          <cell r="A550">
            <v>5710</v>
          </cell>
          <cell r="B550" t="str">
            <v>VIBROACABADORA DE ASFALTO SOBRE ESTEIRAS, LARGURA DE PAVIMENTAÇÃO 1,90 M A 5,30 M, POTÊNCIA 105 HP CAPACIDADE 450 T/H - MANUTENÇÃO. AF_11/2014</v>
          </cell>
          <cell r="C550" t="str">
            <v>H</v>
          </cell>
          <cell r="D550">
            <v>96.45</v>
          </cell>
        </row>
        <row r="551">
          <cell r="A551">
            <v>5711</v>
          </cell>
          <cell r="B551" t="str">
            <v>VIBROACABADORA DE ASFALTO SOBRE ESTEIRAS, LARGURA DE PAVIMENTAÇÃO 1,90 M A 5,30 M, POTÊNCIA 105 HP CAPACIDADE 450 T/H - MATERIAIS NA OPERAÇÃO. AF_11/2014</v>
          </cell>
          <cell r="C551" t="str">
            <v>H</v>
          </cell>
          <cell r="D551">
            <v>66.66</v>
          </cell>
        </row>
        <row r="552">
          <cell r="A552">
            <v>5714</v>
          </cell>
          <cell r="B552" t="str">
            <v>TRATOR DE PNEUS, POTÊNCIA 85 CV, TRAÇÃO 4X4, PESO COM LASTRO DE 4.675 KG - MANUTENÇÃO. AF_06/2014</v>
          </cell>
          <cell r="C552" t="str">
            <v>H</v>
          </cell>
          <cell r="D552">
            <v>10.34</v>
          </cell>
        </row>
        <row r="553">
          <cell r="A553">
            <v>5715</v>
          </cell>
          <cell r="B553" t="str">
            <v>TRATOR DE PNEUS, POTÊNCIA 85 CV, TRAÇÃO 4X4, PESO COM LASTRO DE 4.675 KG - MATERIAIS NA OPERAÇÃO. AF_06/2014</v>
          </cell>
          <cell r="C553" t="str">
            <v>H</v>
          </cell>
          <cell r="D553">
            <v>89.68</v>
          </cell>
        </row>
        <row r="554">
          <cell r="A554">
            <v>5718</v>
          </cell>
          <cell r="B554" t="str">
            <v>TRATOR DE ESTEIRAS, POTÊNCIA 170 HP, PESO OPERACIONAL 19 T, CAÇAMBA 5,2 M3 - MATERIAIS NA OPERAÇÃO. AF_06/2014</v>
          </cell>
          <cell r="C554" t="str">
            <v>H</v>
          </cell>
          <cell r="D554">
            <v>79.56</v>
          </cell>
        </row>
        <row r="555">
          <cell r="A555">
            <v>5721</v>
          </cell>
          <cell r="B555" t="str">
            <v>TRATOR DE ESTEIRAS, POTÊNCIA 150 HP, PESO OPERACIONAL 16,7 T, COM RODA MOTRIZ ELEVADA E LÂMINA 3,18 M3 - MATERIAIS NA OPERAÇÃO. AF_06/2014</v>
          </cell>
          <cell r="C555" t="str">
            <v>H</v>
          </cell>
          <cell r="D555">
            <v>70.2</v>
          </cell>
        </row>
        <row r="556">
          <cell r="A556">
            <v>5722</v>
          </cell>
          <cell r="B556" t="str">
            <v>TRATOR DE ESTEIRAS, POTÊNCIA 347 HP, PESO OPERACIONAL 38,5 T, COM LÂMINA 8,70 M3 - MATERIAIS NA OPERAÇÃO. AF_06/2014</v>
          </cell>
          <cell r="C556" t="str">
            <v>H</v>
          </cell>
          <cell r="D556">
            <v>162.35</v>
          </cell>
        </row>
        <row r="557">
          <cell r="A557">
            <v>5724</v>
          </cell>
          <cell r="B557" t="str">
            <v>TRATOR DE ESTEIRAS, POTÊNCIA 100 HP, PESO OPERACIONAL 9,4 T, COM LÂMINA 2,19 M3 - MANUTENÇÃO. AF_06/2014</v>
          </cell>
          <cell r="C557" t="str">
            <v>H</v>
          </cell>
          <cell r="D557">
            <v>37.74</v>
          </cell>
        </row>
        <row r="558">
          <cell r="A558">
            <v>5727</v>
          </cell>
          <cell r="B558" t="str">
            <v>ROLO COMPACTADOR VIBRATÓRIO REBOCÁVEL, CILINDRO DE AÇO LISO, POTÊNCIA DE TRAÇÃO DE 65 CV, PESO 4,7 T, IMPACTO DINÂMICO 18,3 T, LARGURA DE TRABALHO 1,67 M - MANUTENÇÃO. AF_02/2016</v>
          </cell>
          <cell r="C558" t="str">
            <v>H</v>
          </cell>
          <cell r="D558">
            <v>7.23</v>
          </cell>
        </row>
        <row r="559">
          <cell r="A559">
            <v>5729</v>
          </cell>
          <cell r="B559" t="str">
            <v>ROLO COMPACTADOR VIBRATÓRIO TANDEM AÇO LISO, POTÊNCIA 58 HP, PESO SEM/COM LASTRO 6,5 / 9,4 T, LARGURA DE TRABALHO 1,2 M - MANUTENÇÃO. AF_06/2014</v>
          </cell>
          <cell r="C559" t="str">
            <v>H</v>
          </cell>
          <cell r="D559">
            <v>29.41</v>
          </cell>
        </row>
        <row r="560">
          <cell r="A560">
            <v>5730</v>
          </cell>
          <cell r="B560" t="str">
            <v>ROLO COMPACTADOR VIBRATÓRIO TANDEM AÇO LISO, POTÊNCIA 58 HP, PESO SEM/COM LASTRO 6,5 / 9,4 T, LARGURA DE TRABALHO 1,2 M - MATERIAIS NA OPERAÇÃO. AF_06/2014</v>
          </cell>
          <cell r="C560" t="str">
            <v>H</v>
          </cell>
          <cell r="D560">
            <v>31</v>
          </cell>
        </row>
        <row r="561">
          <cell r="A561">
            <v>5735</v>
          </cell>
          <cell r="B561" t="str">
            <v>RETROESCAVADEIRA SOBRE RODAS COM CARREGADEIRA, TRAÇÃO 4X4, POTÊNCIA LÍQ. 72 HP, CAÇAMBA CARREG. CAP. MÍN. 0,79 M3, CAÇAMBA RETRO CAP. 0,18 M3, PESO OPERACIONAL MÍN. 7.140 KG, PROFUNDIDADE ESCAVAÇÃO MÁX. 4,50 M - MANUTENÇÃO. AF_06/2014</v>
          </cell>
          <cell r="C561" t="str">
            <v>H</v>
          </cell>
          <cell r="D561">
            <v>19.96</v>
          </cell>
        </row>
        <row r="562">
          <cell r="A562">
            <v>5736</v>
          </cell>
          <cell r="B562" t="str">
            <v>RETROESCAVADEIRA SOBRE RODAS COM CARREGADEIRA, TRAÇÃO 4X4, POTÊNCIA LÍQ. 72 HP, CAÇAMBA CARREG. CAP. MÍN. 0,79 M3, CAÇAMBA RETRO CAP. 0,18 M3, PESO OPERACIONAL MÍN. 7.140 KG, PROFUNDIDADE ESCAVAÇÃO MÁX. 4,50 M - MATERIAIS NA OPERAÇÃO. AF_06/2014</v>
          </cell>
          <cell r="C562" t="str">
            <v>H</v>
          </cell>
          <cell r="D562">
            <v>33.86</v>
          </cell>
        </row>
        <row r="563">
          <cell r="A563">
            <v>5738</v>
          </cell>
          <cell r="B563" t="str">
            <v>ROLO COMPACTADOR VIBRATÓRIO PÉ DE CARNEIRO, OPERADO POR CONTROLE REMOTO, POTÊNCIA 12,5 KW, PESO OPERACIONAL 1,675 T, LARGURA DE TRABALHO 0,85 M - DEPRECIAÇÃO. AF_02/2016</v>
          </cell>
          <cell r="C563" t="str">
            <v>H</v>
          </cell>
          <cell r="D563">
            <v>26.15</v>
          </cell>
        </row>
        <row r="564">
          <cell r="A564">
            <v>5739</v>
          </cell>
          <cell r="B564" t="str">
            <v>ROLO COMPACTADOR VIBRATÓRIO PÉ DE CARNEIRO, OPERADO POR CONTROLE REMOTO, POTÊNCIA 12,5 KW, PESO OPERACIONAL 1,675 T, LARGURA DE TRABALHO 0,85 M - MANUTENÇÃO. AF_02/2016</v>
          </cell>
          <cell r="C564" t="str">
            <v>H</v>
          </cell>
          <cell r="D564">
            <v>32.729999999999997</v>
          </cell>
        </row>
        <row r="565">
          <cell r="A565">
            <v>5741</v>
          </cell>
          <cell r="B565" t="str">
            <v>USINA DE LAMA ASFÁLTICA, PROD 30 A 50 T/H, SILO DE AGREGADO 7 M3, RESERVATÓRIOS PARA EMULSÃO E ÁGUA DE 2,3 M3 CADA, MISTURADOR TIPO PUG MILL A SER MONTADO SOBRE CAMINHÃO - MANUTENÇÃO. AF_10/2014</v>
          </cell>
          <cell r="C565" t="str">
            <v>H</v>
          </cell>
          <cell r="D565">
            <v>30.86</v>
          </cell>
        </row>
        <row r="566">
          <cell r="A566">
            <v>5742</v>
          </cell>
          <cell r="B566" t="str">
            <v>USINA DE LAMA ASFÁLTICA, PROD 30 A 50 T/H, SILO DE AGREGADO 7 M3, RESERVATÓRIOS PARA EMULSÃO E ÁGUA DE 2,3 M3 CADA, MISTURADOR TIPO PUG MILL A SER MONTADO SOBRE CAMINHÃO - MATERIAIS NA OPERAÇÃO. AF_10/2014</v>
          </cell>
          <cell r="C566" t="str">
            <v>H</v>
          </cell>
          <cell r="D566">
            <v>20.65</v>
          </cell>
        </row>
        <row r="567">
          <cell r="A567">
            <v>5747</v>
          </cell>
          <cell r="B567" t="str">
            <v>CAMINHÃO PIPA 6.000 L, PESO BRUTO TOTAL 13.000 KG, DISTÂNCIA ENTRE EIXOS 4,80 M, POTÊNCIA 189 CV INCLUSIVE TANQUE DE AÇO PARA TRANSPORTE DE ÁGUA, CAPACIDADE 6 M3 - MATERIAIS NA OPERAÇÃO. AF_06/2014</v>
          </cell>
          <cell r="C567" t="str">
            <v>H</v>
          </cell>
          <cell r="D567">
            <v>118.4</v>
          </cell>
        </row>
        <row r="568">
          <cell r="A568">
            <v>5751</v>
          </cell>
          <cell r="B568" t="str">
            <v>CAMINHÃO TOCO, PESO BRUTO TOTAL 14.300 KG, CARGA ÚTIL MÁXIMA 9590 KG, DISTÂNCIA ENTRE EIXOS 4,76 M, POTÊNCIA 185 CV (NÃO INCLUI CARROCERIA) - MANUTENÇÃO. AF_06/2014</v>
          </cell>
          <cell r="C568" t="str">
            <v>H</v>
          </cell>
          <cell r="D568">
            <v>19.760000000000002</v>
          </cell>
        </row>
        <row r="569">
          <cell r="A569">
            <v>5754</v>
          </cell>
          <cell r="B569" t="str">
            <v>CAMINHÃO TOCO, PESO BRUTO TOTAL 16.000 KG, CARGA ÚTIL MÁXIMA DE 10.685 KG, DISTÂNCIA ENTRE EIXOS 4,80 M, POTÊNCIA 189 CV EXCLUSIVE CARROCERIA - MANUTENÇÃO. AF_06/2014</v>
          </cell>
          <cell r="C569" t="str">
            <v>H</v>
          </cell>
          <cell r="D569">
            <v>16.64</v>
          </cell>
        </row>
        <row r="570">
          <cell r="A570">
            <v>5763</v>
          </cell>
          <cell r="B570" t="str">
            <v>CAMINHÃO PIPA 10.000 L TRUCADO, PESO BRUTO TOTAL 23.000 KG, CARGA ÚTIL MÁXIMA 15.935 KG, DISTÂNCIA ENTRE EIXOS 4,8 M, POTÊNCIA 230 CV, INCLUSIVE TANQUE DE AÇO PARA TRANSPORTE DE ÁGUA - MANUTENÇÃO. AF_06/2014</v>
          </cell>
          <cell r="C570" t="str">
            <v>H</v>
          </cell>
          <cell r="D570">
            <v>28.62</v>
          </cell>
        </row>
        <row r="571">
          <cell r="A571">
            <v>5765</v>
          </cell>
          <cell r="B571" t="str">
            <v>ESPARGIDOR DE ASFALTO PRESSURIZADO COM TANQUE DE 2500 L, REBOCÁVEL COM MOTOR A GASOLINA POTÊNCIA 3,4 HP - MANUTENÇÃO. AF_07/2014</v>
          </cell>
          <cell r="C571" t="str">
            <v>H</v>
          </cell>
          <cell r="D571">
            <v>2.17</v>
          </cell>
        </row>
        <row r="572">
          <cell r="A572">
            <v>5766</v>
          </cell>
          <cell r="B572" t="str">
            <v>ESPARGIDOR DE ASFALTO PRESSURIZADO COM TANQUE DE 2500 L, REBOCÁVEL COM MOTOR A GASOLINA POTÊNCIA 3,4 HP - MATERIAIS NA OPERAÇÃO. AF_07/2014</v>
          </cell>
          <cell r="C572" t="str">
            <v>H</v>
          </cell>
          <cell r="D572">
            <v>3.89</v>
          </cell>
        </row>
        <row r="573">
          <cell r="A573">
            <v>5779</v>
          </cell>
          <cell r="B573" t="str">
            <v>MOTONIVELADORA POTÊNCIA BÁSICA LÍQUIDA (PRIMEIRA MARCHA) 125 HP, PESO BRUTO 13032 KG, LARGURA DA LÂMINA DE 3,7 M - MANUTENÇÃO. AF_06/2014</v>
          </cell>
          <cell r="C573" t="str">
            <v>H</v>
          </cell>
          <cell r="D573">
            <v>42.27</v>
          </cell>
        </row>
        <row r="574">
          <cell r="A574">
            <v>5787</v>
          </cell>
          <cell r="B574" t="str">
            <v>PÁ CARREGADEIRA SOBRE RODAS, POTÊNCIA 197 HP, CAPACIDADE DA CAÇAMBA 2,5 A 3,5 M3, PESO OPERACIONAL 18338 KG - MATERIAIS NA OPERAÇÃO. AF_06/2014</v>
          </cell>
          <cell r="C574" t="str">
            <v>H</v>
          </cell>
          <cell r="D574">
            <v>52.68</v>
          </cell>
        </row>
        <row r="575">
          <cell r="A575">
            <v>5797</v>
          </cell>
          <cell r="B575" t="str">
            <v>COMPRESSOR DE AR REBOCÁVEL, VAZÃO 189 PCM, PRESSÃO EFETIVA DE TRABALHO 102 PSI, MOTOR DIESEL, POTÊNCIA 63 CV - MANUTENÇÃO. AF_06/2015</v>
          </cell>
          <cell r="C575" t="str">
            <v>H</v>
          </cell>
          <cell r="D575">
            <v>3.67</v>
          </cell>
        </row>
        <row r="576">
          <cell r="A576">
            <v>5800</v>
          </cell>
          <cell r="B576" t="str">
            <v>BOMBA SUBMERSÍVEL ELÉTRICA TRIFÁSICA, POTÊNCIA 2,96 HP, Ø ROTOR 144 MM SEMI-ABERTO, BOCAL DE SAÍDA Ø 2, HM/Q = 2 MCA / 38,8 M3/H A 28 MCA / 5 M3/H - MANUTENÇÃO. AF_06/2014</v>
          </cell>
          <cell r="C576" t="str">
            <v>H</v>
          </cell>
          <cell r="D576">
            <v>0.31</v>
          </cell>
        </row>
        <row r="577">
          <cell r="A577">
            <v>7032</v>
          </cell>
          <cell r="B577" t="str">
            <v>TANQUE DE ASFALTO ESTACIONÁRIO COM SERPENTINA, CAPACIDADE 30.000 L - DEPRECIAÇÃO. AF_06/2014</v>
          </cell>
          <cell r="C577" t="str">
            <v>H</v>
          </cell>
          <cell r="D577">
            <v>3.69</v>
          </cell>
        </row>
        <row r="578">
          <cell r="A578">
            <v>7033</v>
          </cell>
          <cell r="B578" t="str">
            <v>TANQUE DE ASFALTO ESTACIONÁRIO COM SERPENTINA, CAPACIDADE 30.000 L - JUROS. AF_06/2014</v>
          </cell>
          <cell r="C578" t="str">
            <v>H</v>
          </cell>
          <cell r="D578">
            <v>0.61</v>
          </cell>
        </row>
        <row r="579">
          <cell r="A579">
            <v>7034</v>
          </cell>
          <cell r="B579" t="str">
            <v>TANQUE DE ASFALTO ESTACIONÁRIO COM SERPENTINA, CAPACIDADE 30.000 L - MANUTENÇÃO. AF_06/2014</v>
          </cell>
          <cell r="C579" t="str">
            <v>H</v>
          </cell>
          <cell r="D579">
            <v>6.92</v>
          </cell>
        </row>
        <row r="580">
          <cell r="A580">
            <v>7035</v>
          </cell>
          <cell r="B580" t="str">
            <v>TANQUE DE ASFALTO ESTACIONÁRIO COM SERPENTINA, CAPACIDADE 30.000 L - MATERIAIS NA OPERAÇÃO. AF_06/2014</v>
          </cell>
          <cell r="C580" t="str">
            <v>H</v>
          </cell>
          <cell r="D580">
            <v>160.01</v>
          </cell>
        </row>
        <row r="581">
          <cell r="A581">
            <v>7038</v>
          </cell>
          <cell r="B581" t="str">
            <v>ROLO COMPACTADOR DE PNEUS ESTÁTICO, PRESSÃO VARIÁVEL, POTÊNCIA 111 HP, PESO SEM/COM LASTRO 9,5 / 26 T, LARGURA DE TRABALHO 1,90 M - DEPRECIAÇÃO. AF_07/2014</v>
          </cell>
          <cell r="C581" t="str">
            <v>H</v>
          </cell>
          <cell r="D581">
            <v>29.91</v>
          </cell>
        </row>
        <row r="582">
          <cell r="A582">
            <v>7039</v>
          </cell>
          <cell r="B582" t="str">
            <v>ROLO COMPACTADOR DE PNEUS ESTÁTICO, PRESSÃO VARIÁVEL, POTÊNCIA 111 HP, PESO SEM/COM LASTRO 9,5 / 26 T, LARGURA DE TRABALHO 1,90 M - JUROS. AF_07/2014</v>
          </cell>
          <cell r="C582" t="str">
            <v>H</v>
          </cell>
          <cell r="D582">
            <v>4.1500000000000004</v>
          </cell>
        </row>
        <row r="583">
          <cell r="A583">
            <v>7040</v>
          </cell>
          <cell r="B583" t="str">
            <v>ROLO COMPACTADOR DE PNEUS ESTÁTICO, PRESSÃO VARIÁVEL, POTÊNCIA 111 HP, PESO SEM/COM LASTRO 9,5 / 26 T, LARGURA DE TRABALHO 1,90 M - MANUTENÇÃO. AF_07/2014</v>
          </cell>
          <cell r="C583" t="str">
            <v>H</v>
          </cell>
          <cell r="D583">
            <v>37.43</v>
          </cell>
        </row>
        <row r="584">
          <cell r="A584">
            <v>7044</v>
          </cell>
          <cell r="B584" t="str">
            <v>MOTOBOMBA TRASH (PARA ÁGUA SUJA) AUTO ESCORVANTE, MOTOR GASOLINA DE 6,41 HP, DIÂMETROS DE SUCÇÃO X RECALQUE: 3" X 3", HM/Q = 10 MCA / 60 M3/H A 23 MCA / 0 M3/H - DEPRECIAÇÃO. AF_10/2014</v>
          </cell>
          <cell r="C584" t="str">
            <v>H</v>
          </cell>
          <cell r="D584">
            <v>0.23</v>
          </cell>
        </row>
        <row r="585">
          <cell r="A585">
            <v>7045</v>
          </cell>
          <cell r="B585" t="str">
            <v>MOTOBOMBA TRASH (PARA ÁGUA SUJA) AUTO ESCORVANTE, MOTOR GASOLINA DE 6,41 HP, DIÂMETROS DE SUCÇÃO X RECALQUE: 3" X 3", HM/Q = 10 MCA / 60 M3/H A 23 MCA / 0 M3/H - JUROS. AF_10/2014</v>
          </cell>
          <cell r="C585" t="str">
            <v>H</v>
          </cell>
          <cell r="D585">
            <v>0.02</v>
          </cell>
        </row>
        <row r="586">
          <cell r="A586">
            <v>7046</v>
          </cell>
          <cell r="B586" t="str">
            <v>MOTOBOMBA TRASH (PARA ÁGUA SUJA) AUTO ESCORVANTE, MOTOR GASOLINA DE 6,41 HP, DIÂMETROS DE SUCÇÃO X RECALQUE: 3" X 3", HM/Q = 10 MCA / 60 M3/H A 23 MCA / 0 M3/H - MANUTENÇÃO. AF_10/2014</v>
          </cell>
          <cell r="C586" t="str">
            <v>H</v>
          </cell>
          <cell r="D586">
            <v>0.25</v>
          </cell>
        </row>
        <row r="587">
          <cell r="A587">
            <v>7047</v>
          </cell>
          <cell r="B587" t="str">
            <v>MOTOBOMBA TRASH (PARA ÁGUA SUJA) AUTO ESCORVANTE, MOTOR GASOLINA DE 6,41 HP, DIÂMETROS DE SUCÇÃO X RECALQUE: 3" X 3", HM/Q = 10 MCA / 60 M3/H A 23 MCA / 0 M3/H - MATERIAIS NA OPERAÇÃO. AF_10/2014</v>
          </cell>
          <cell r="C587" t="str">
            <v>H</v>
          </cell>
          <cell r="D587">
            <v>9.15</v>
          </cell>
        </row>
        <row r="588">
          <cell r="A588">
            <v>7051</v>
          </cell>
          <cell r="B588" t="str">
            <v>ROLO COMPACTADOR PE DE CARNEIRO VIBRATORIO, POTENCIA 125 HP, PESO OPERACIONAL SEM/COM LASTRO 11,95 / 13,30 T, IMPACTO DINAMICO 38,5 / 22,5 T, LARGURA DE TRABALHO 2,15 M - DEPRECIAÇÃO. AF_06/2014</v>
          </cell>
          <cell r="C588" t="str">
            <v>H</v>
          </cell>
          <cell r="D588">
            <v>26.53</v>
          </cell>
        </row>
        <row r="589">
          <cell r="A589">
            <v>7052</v>
          </cell>
          <cell r="B589" t="str">
            <v>ROLO COMPACTADOR PE DE CARNEIRO VIBRATORIO, POTENCIA 125 HP, PESO OPERACIONAL SEM/COM LASTRO 11,95 / 13,30 T, IMPACTO DINAMICO 38,5 / 22,5 T, LARGURA DE TRABALHO 2,15 M - JUROS. AF_06/2014</v>
          </cell>
          <cell r="C589" t="str">
            <v>H</v>
          </cell>
          <cell r="D589">
            <v>3.68</v>
          </cell>
        </row>
        <row r="590">
          <cell r="A590">
            <v>7053</v>
          </cell>
          <cell r="B590" t="str">
            <v>ROLO COMPACTADOR PE DE CARNEIRO VIBRATORIO, POTENCIA 125 HP, PESO OPERACIONAL SEM/COM LASTRO 11,95 / 13,30 T, IMPACTO DINAMICO 38,5 / 22,5 T, LARGURA DE TRABALHO 2,15 M - MANUTENÇÃO. AF_06/2014</v>
          </cell>
          <cell r="C590" t="str">
            <v>H</v>
          </cell>
          <cell r="D590">
            <v>33.200000000000003</v>
          </cell>
        </row>
        <row r="591">
          <cell r="A591">
            <v>7054</v>
          </cell>
          <cell r="B591" t="str">
            <v>ROLO COMPACTADOR PE DE CARNEIRO VIBRATORIO, POTENCIA 125 HP, PESO OPERACIONAL SEM/COM LASTRO 11,95 / 13,30 T, IMPACTO DINAMICO 38,5 / 22,5 T, LARGURA DE TRABALHO 2,15 M - MATERIAIS NA OPERAÇÃO. AF_06/2014</v>
          </cell>
          <cell r="C591" t="str">
            <v>H</v>
          </cell>
          <cell r="D591">
            <v>66.84</v>
          </cell>
        </row>
        <row r="592">
          <cell r="A592">
            <v>7058</v>
          </cell>
          <cell r="B592" t="str">
            <v>CAMINHÃO BASCULANTE 6 M3 TOCO, PESO BRUTO TOTAL 16.000 KG, CARGA ÚTIL MÁXIMA 11.130 KG, DISTÂNCIA ENTRE EIXOS 5,36 M, POTÊNCIA 185 CV, INCLUSIVE CAÇAMBA METÁLICA - DEPRECIAÇÃO. AF_06/2014</v>
          </cell>
          <cell r="C592" t="str">
            <v>H</v>
          </cell>
          <cell r="D592">
            <v>14.92</v>
          </cell>
        </row>
        <row r="593">
          <cell r="A593">
            <v>7059</v>
          </cell>
          <cell r="B593" t="str">
            <v>CAMINHÃO BASCULANTE 6 M3 TOCO, PESO BRUTO TOTAL 16.000 KG, CARGA ÚTIL MÁXIMA 11.130 KG, DISTÂNCIA ENTRE EIXOS 5,36 M, POTÊNCIA 185 CV, INCLUSIVE CAÇAMBA METÁLICA - JUROS. AF_06/2014</v>
          </cell>
          <cell r="C593" t="str">
            <v>H</v>
          </cell>
          <cell r="D593">
            <v>2.75</v>
          </cell>
        </row>
        <row r="594">
          <cell r="A594">
            <v>7060</v>
          </cell>
          <cell r="B594" t="str">
            <v>CAMINHÃO BASCULANTE 6 M3 TOCO, PESO BRUTO TOTAL 16.000 KG, CARGA ÚTIL MÁXIMA 11.130 KG, DISTÂNCIA ENTRE EIXOS 5,36 M, POTÊNCIA 185 CV, INCLUSIVE CAÇAMBA METÁLICA - MANUTENÇÃO. AF_06/2014</v>
          </cell>
          <cell r="C594" t="str">
            <v>H</v>
          </cell>
          <cell r="D594">
            <v>27.97</v>
          </cell>
        </row>
        <row r="595">
          <cell r="A595">
            <v>7061</v>
          </cell>
          <cell r="B595" t="str">
            <v>CAMINHÃO BASCULANTE 6 M3 TOCO, PESO BRUTO TOTAL 16.000 KG, CARGA ÚTIL MÁXIMA 11.130 KG, DISTÂNCIA ENTRE EIXOS 5,36 M, POTÊNCIA 185 CV, INCLUSIVE CAÇAMBA METÁLICA - MATERIAIS NA OPERAÇÃO. AF_06/2014</v>
          </cell>
          <cell r="C595" t="str">
            <v>H</v>
          </cell>
          <cell r="D595">
            <v>61.01</v>
          </cell>
        </row>
        <row r="596">
          <cell r="A596">
            <v>7063</v>
          </cell>
          <cell r="B596" t="str">
            <v>TRATOR DE PNEUS, POTÊNCIA 122 CV, TRAÇÃO 4X4, PESO COM LASTRO DE 4.510 KG - DEPRECIAÇÃO. AF_06/2014</v>
          </cell>
          <cell r="C596" t="str">
            <v>H</v>
          </cell>
          <cell r="D596">
            <v>12.9</v>
          </cell>
        </row>
        <row r="597">
          <cell r="A597">
            <v>7064</v>
          </cell>
          <cell r="B597" t="str">
            <v>TRATOR DE PNEUS, POTÊNCIA 122 CV, TRAÇÃO 4X4, PESO COM LASTRO DE 4.510 KG - JUROS. AF_06/2014</v>
          </cell>
          <cell r="C597" t="str">
            <v>H</v>
          </cell>
          <cell r="D597">
            <v>1.79</v>
          </cell>
        </row>
        <row r="598">
          <cell r="A598">
            <v>7065</v>
          </cell>
          <cell r="B598" t="str">
            <v>TRATOR DE PNEUS, POTÊNCIA 122 CV, TRAÇÃO 4X4, PESO COM LASTRO DE 4.510 KG - MANUTENÇÃO. AF_06/2014</v>
          </cell>
          <cell r="C598" t="str">
            <v>H</v>
          </cell>
          <cell r="D598">
            <v>14.12</v>
          </cell>
        </row>
        <row r="599">
          <cell r="A599">
            <v>7066</v>
          </cell>
          <cell r="B599" t="str">
            <v>TRATOR DE PNEUS, POTÊNCIA 122 CV, TRAÇÃO 4X4, PESO COM LASTRO DE 4.510 KG - MATERIAIS NA OPERAÇÃO. AF_06/2014</v>
          </cell>
          <cell r="C599" t="str">
            <v>H</v>
          </cell>
          <cell r="D599">
            <v>128.71</v>
          </cell>
        </row>
        <row r="600">
          <cell r="A600">
            <v>53786</v>
          </cell>
          <cell r="B600" t="str">
            <v>RETROESCAVADEIRA SOBRE RODAS COM CARREGADEIRA, TRAÇÃO 4X4, POTÊNCIA LÍQ. 88 HP, CAÇAMBA CARREG. CAP. MÍN. 1 M3, CAÇAMBA RETRO CAP. 0,26 M3, PESO OPERACIONAL MÍN. 6.674 KG, PROFUNDIDADE ESCAVAÇÃO MÁX. 4,37 M - MATERIAIS NA OPERAÇÃO. AF_06/2014</v>
          </cell>
          <cell r="C600" t="str">
            <v>H</v>
          </cell>
          <cell r="D600">
            <v>39.96</v>
          </cell>
        </row>
        <row r="601">
          <cell r="A601">
            <v>53788</v>
          </cell>
          <cell r="B601" t="str">
            <v>ROLO COMPACTADOR VIBRATÓRIO DE UM CILINDRO AÇO LISO, POTÊNCIA 80 HP, PESO OPERACIONAL MÁXIMO 8,1 T, IMPACTO DINÂMICO 16,15 / 9,5 T, LARGURA DE TRABALHO 1,68 M - MATERIAIS NA OPERAÇÃO. AF_06/2014</v>
          </cell>
          <cell r="C601" t="str">
            <v>H</v>
          </cell>
          <cell r="D601">
            <v>42.78</v>
          </cell>
        </row>
        <row r="602">
          <cell r="A602">
            <v>53792</v>
          </cell>
          <cell r="B602" t="str">
            <v>CAMINHÃO BASCULANTE 6 M3, PESO BRUTO TOTAL 16.000 KG, CARGA ÚTIL MÁXIMA 13.071 KG, DISTÂNCIA ENTRE EIXOS 4,80 M, POTÊNCIA 230 CV INCLUSIVE CAÇAMBA METÁLICA - MATERIAIS NA OPERAÇÃO. AF_06/2014</v>
          </cell>
          <cell r="C602" t="str">
            <v>H</v>
          </cell>
          <cell r="D602">
            <v>75.84</v>
          </cell>
        </row>
        <row r="603">
          <cell r="A603">
            <v>53794</v>
          </cell>
          <cell r="B603" t="str">
            <v>USINA DE CONCRETO FIXA, CAPACIDADE NOMINAL DE 90 A 120 M3/H, SEM SILO - MANUTENÇÃO. AF_07/2016</v>
          </cell>
          <cell r="C603" t="str">
            <v>H</v>
          </cell>
          <cell r="D603">
            <v>35</v>
          </cell>
        </row>
        <row r="604">
          <cell r="A604">
            <v>53797</v>
          </cell>
          <cell r="B604" t="str">
            <v>CAMINHÃO TOCO, PBT 16.000 KG, CARGA ÚTIL MÁX. 10.685 KG, DIST. ENTRE EIXOS 4,8 M, POTÊNCIA 189 CV, INCLUSIVE CARROCERIA FIXA ABERTA DE MADEIRA P/ TRANSPORTE GERAL DE CARGA SECA, DIMEN. APROX. 2,5 X 7,00 X 0,50 M - MATERIAIS NA OPERAÇÃO. AF_06/2014</v>
          </cell>
          <cell r="C604" t="str">
            <v>H</v>
          </cell>
          <cell r="D604">
            <v>87.22</v>
          </cell>
        </row>
        <row r="605">
          <cell r="A605">
            <v>53804</v>
          </cell>
          <cell r="B605" t="str">
            <v>VASSOURA MECÂNICA REBOCÁVEL COM ESCOVA CILÍNDRICA, LARGURA ÚTIL DE VARRIMENTO DE 2,44 M - MANUTENÇÃO. AF_06/2014</v>
          </cell>
          <cell r="C605" t="str">
            <v>H</v>
          </cell>
          <cell r="D605">
            <v>3.21</v>
          </cell>
        </row>
        <row r="606">
          <cell r="A606">
            <v>53806</v>
          </cell>
          <cell r="B606" t="str">
            <v>TRATOR DE ESTEIRAS, POTÊNCIA 170 HP, PESO OPERACIONAL 19 T, CAÇAMBA 5,2 M3 - MANUTENÇÃO. AF_06/2014</v>
          </cell>
          <cell r="C606" t="str">
            <v>H</v>
          </cell>
          <cell r="D606">
            <v>48.62</v>
          </cell>
        </row>
        <row r="607">
          <cell r="A607">
            <v>53810</v>
          </cell>
          <cell r="B607" t="str">
            <v>TRATOR DE ESTEIRAS, POTÊNCIA 150 HP, PESO OPERACIONAL 16,7 T, COM RODA MOTRIZ ELEVADA E LÂMINA 3,18 M3 - MANUTENÇÃO. AF_06/2014</v>
          </cell>
          <cell r="C607" t="str">
            <v>H</v>
          </cell>
          <cell r="D607">
            <v>48.92</v>
          </cell>
        </row>
        <row r="608">
          <cell r="A608">
            <v>53814</v>
          </cell>
          <cell r="B608" t="str">
            <v>TRATOR DE ESTEIRAS, POTÊNCIA 347 HP, PESO OPERACIONAL 38,5 T, COM LÂMINA 8,70 M3 - MANUTENÇÃO. AF_06/2014</v>
          </cell>
          <cell r="C608" t="str">
            <v>H</v>
          </cell>
          <cell r="D608">
            <v>160.26</v>
          </cell>
        </row>
        <row r="609">
          <cell r="A609">
            <v>53817</v>
          </cell>
          <cell r="B609" t="str">
            <v>TRATOR DE ESTEIRAS, POTÊNCIA 100 HP, PESO OPERACIONAL 9,4 T, COM LÂMINA 2,19 M3 - MATERIAIS NA OPERAÇÃO. AF_06/2014</v>
          </cell>
          <cell r="C609" t="str">
            <v>H</v>
          </cell>
          <cell r="D609">
            <v>46.77</v>
          </cell>
        </row>
        <row r="610">
          <cell r="A610">
            <v>53818</v>
          </cell>
          <cell r="B610" t="str">
            <v>ROLO COMPACTADOR VIBRATÓRIO REBOCÁVEL, CILINDRO DE AÇO LISO, POTÊNCIA DE TRAÇÃO DE 65 CV, PESO 4,7 T, IMPACTO DINÂMICO 18,3 T, LARGURA DE TRABALHO 1,67 M - DEPRECIAÇÃO. AF_02/2016</v>
          </cell>
          <cell r="C610" t="str">
            <v>H</v>
          </cell>
          <cell r="D610">
            <v>5.77</v>
          </cell>
        </row>
        <row r="611">
          <cell r="A611">
            <v>53827</v>
          </cell>
          <cell r="B611" t="str">
            <v>CAMINHÃO TOCO, PESO BRUTO TOTAL 14.300 KG, CARGA ÚTIL MÁXIMA 9590 KG, DISTÂNCIA ENTRE EIXOS 4,76 M, POTÊNCIA 185 CV (NÃO INCLUI CARROCERIA) - MATERIAIS NA OPERAÇÃO. AF_06/2014</v>
          </cell>
          <cell r="C611" t="str">
            <v>H</v>
          </cell>
          <cell r="D611">
            <v>85.38</v>
          </cell>
        </row>
        <row r="612">
          <cell r="A612">
            <v>53829</v>
          </cell>
          <cell r="B612" t="str">
            <v>CAMINHÃO TOCO, PESO BRUTO TOTAL 16.000 KG, CARGA ÚTIL MÁXIMA DE 10.685 KG, DISTÂNCIA ENTRE EIXOS 4,80 M, POTÊNCIA 189 CV EXCLUSIVE CARROCERIA - MATERIAIS NA OPERAÇÃO. AF_06/2014</v>
          </cell>
          <cell r="C612" t="str">
            <v>H</v>
          </cell>
          <cell r="D612">
            <v>87.22</v>
          </cell>
        </row>
        <row r="613">
          <cell r="A613">
            <v>53831</v>
          </cell>
          <cell r="B613" t="str">
            <v>CAMINHÃO PIPA 10.000 L TRUCADO, PESO BRUTO TOTAL 23.000 KG, CARGA ÚTIL MÁXIMA 15.935 KG, DISTÂNCIA ENTRE EIXOS 4,8 M, POTÊNCIA 230 CV, INCLUSIVE TANQUE DE AÇO PARA TRANSPORTE DE ÁGUA - MATERIAIS NA OPERAÇÃO. AF_06/2014</v>
          </cell>
          <cell r="C613" t="str">
            <v>H</v>
          </cell>
          <cell r="D613">
            <v>144.07</v>
          </cell>
        </row>
        <row r="614">
          <cell r="A614">
            <v>53840</v>
          </cell>
          <cell r="B614" t="str">
            <v>GRADE DE DISCO REBOCÁVEL COM 20 DISCOS 24" X 6 MM COM PNEUS PARA TRANSPORTE - DEPRECIAÇÃO. AF_06/2014</v>
          </cell>
          <cell r="C614" t="str">
            <v>H</v>
          </cell>
          <cell r="D614">
            <v>1.74</v>
          </cell>
        </row>
        <row r="615">
          <cell r="A615">
            <v>53841</v>
          </cell>
          <cell r="B615" t="str">
            <v>GRADE DE DISCO REBOCÁVEL COM 20 DISCOS 24" X 6 MM COM PNEUS PARA TRANSPORTE - MANUTENÇÃO. AF_06/2014</v>
          </cell>
          <cell r="C615" t="str">
            <v>H</v>
          </cell>
          <cell r="D615">
            <v>1.21</v>
          </cell>
        </row>
        <row r="616">
          <cell r="A616">
            <v>53849</v>
          </cell>
          <cell r="B616" t="str">
            <v>MOTONIVELADORA POTÊNCIA BÁSICA LÍQUIDA (PRIMEIRA MARCHA) 125 HP, PESO BRUTO 13032 KG, LARGURA DA LÂMINA DE 3,7 M - MATERIAIS NA OPERAÇÃO. AF_06/2014</v>
          </cell>
          <cell r="C616" t="str">
            <v>H</v>
          </cell>
          <cell r="D616">
            <v>62.67</v>
          </cell>
        </row>
        <row r="617">
          <cell r="A617">
            <v>53857</v>
          </cell>
          <cell r="B617" t="str">
            <v>PÁ CARREGADEIRA SOBRE RODAS, POTÊNCIA LÍQUIDA 128 HP, CAPACIDADE DA CAÇAMBA 1,7 A 2,8 M3, PESO OPERACIONAL 11632 KG - MANUTENÇÃO. AF_06/2014</v>
          </cell>
          <cell r="C617" t="str">
            <v>H</v>
          </cell>
          <cell r="D617">
            <v>28.25</v>
          </cell>
        </row>
        <row r="618">
          <cell r="A618">
            <v>53858</v>
          </cell>
          <cell r="B618" t="str">
            <v>PÁ CARREGADEIRA SOBRE RODAS, POTÊNCIA LÍQUIDA 128 HP, CAPACIDADE DA CAÇAMBA 1,7 A 2,8 M3, PESO OPERACIONAL 11632 KG - MATERIAIS NA OPERAÇÃO. AF_06/2014</v>
          </cell>
          <cell r="C618" t="str">
            <v>H</v>
          </cell>
          <cell r="D618">
            <v>59.89</v>
          </cell>
        </row>
        <row r="619">
          <cell r="A619">
            <v>53861</v>
          </cell>
          <cell r="B619" t="str">
            <v>PÁ CARREGADEIRA SOBRE RODAS, POTÊNCIA 197 HP, CAPACIDADE DA CAÇAMBA 2,5 A 3,5 M3, PESO OPERACIONAL 18338 KG - MANUTENÇÃO. AF_06/2014</v>
          </cell>
          <cell r="C619" t="str">
            <v>H</v>
          </cell>
          <cell r="D619">
            <v>39.17</v>
          </cell>
        </row>
        <row r="620">
          <cell r="A620">
            <v>53863</v>
          </cell>
          <cell r="B620" t="str">
            <v>MARTELETE OU ROMPEDOR PNEUMÁTICO MANUAL, 28 KG, COM SILENCIADOR - MANUTENÇÃO. AF_07/2016</v>
          </cell>
          <cell r="C620" t="str">
            <v>H</v>
          </cell>
          <cell r="D620">
            <v>1.96</v>
          </cell>
        </row>
        <row r="621">
          <cell r="A621">
            <v>53865</v>
          </cell>
          <cell r="B621" t="str">
            <v>COMPRESSOR DE AR REBOCÁVEL, VAZÃO 189 PCM, PRESSÃO EFETIVA DE TRABALHO 102 PSI, MOTOR DIESEL, POTÊNCIA 63 CV - MATERIAIS NA OPERAÇÃO. AF_06/2015</v>
          </cell>
          <cell r="C621" t="str">
            <v>H</v>
          </cell>
          <cell r="D621">
            <v>35.299999999999997</v>
          </cell>
        </row>
        <row r="622">
          <cell r="A622">
            <v>53866</v>
          </cell>
          <cell r="B622" t="str">
            <v>BOMBA SUBMERSÍVEL ELÉTRICA TRIFÁSICA, POTÊNCIA 2,96 HP, Ø ROTOR 144 MM SEMI-ABERTO, BOCAL DE SAÍDA Ø 2, HM/Q = 2 MCA / 38,8 M3/H A 28 MCA / 5 M3/H - MATERIAIS NA OPERAÇÃO. AF_06/2014</v>
          </cell>
          <cell r="C622" t="str">
            <v>H</v>
          </cell>
          <cell r="D622">
            <v>1.57</v>
          </cell>
        </row>
        <row r="623">
          <cell r="A623">
            <v>53882</v>
          </cell>
          <cell r="B623" t="str">
            <v>CAMINHÃO PIPA 6.000 L, PESO BRUTO TOTAL 13.000 KG, DISTÂNCIA ENTRE EIXOS 4,80 M, POTÊNCIA 189 CV INCLUSIVE TANQUE DE AÇO PARA TRANSPORTE DE ÁGUA, CAPACIDADE 6 M3 - MANUTENÇÃO. AF_06/2014</v>
          </cell>
          <cell r="C623" t="str">
            <v>H</v>
          </cell>
          <cell r="D623">
            <v>22.3</v>
          </cell>
        </row>
        <row r="624">
          <cell r="A624">
            <v>55263</v>
          </cell>
          <cell r="B624" t="str">
            <v>ROLO COMPACTADOR DE PNEUS ESTÁTICO, PRESSÃO VARIÁVEL, POTÊNCIA 111 HP, PESO SEM/COM LASTRO 9,5 / 26 T, LARGURA DE TRABALHO 1,90 M - MATERIAIS NA OPERAÇÃO. AF_07/2014</v>
          </cell>
          <cell r="C624" t="str">
            <v>H</v>
          </cell>
          <cell r="D624">
            <v>48.24</v>
          </cell>
        </row>
        <row r="625">
          <cell r="A625">
            <v>73303</v>
          </cell>
          <cell r="B625" t="str">
            <v>GRUPO GERADOR ESTACIONÁRIO, MOTOR DIESEL POTÊNCIA 170 KVA - DEPRECIAÇÃO. AF_02/2016</v>
          </cell>
          <cell r="C625" t="str">
            <v>H</v>
          </cell>
          <cell r="D625">
            <v>3.64</v>
          </cell>
        </row>
        <row r="626">
          <cell r="A626">
            <v>73307</v>
          </cell>
          <cell r="B626" t="str">
            <v>GRUPO GERADOR ESTACIONÁRIO, MOTOR DIESEL POTÊNCIA 170 KVA - MANUTENÇÃO. AF_02/2016</v>
          </cell>
          <cell r="C626" t="str">
            <v>H</v>
          </cell>
          <cell r="D626">
            <v>3.25</v>
          </cell>
        </row>
        <row r="627">
          <cell r="A627">
            <v>73309</v>
          </cell>
          <cell r="B627" t="str">
            <v>ROLO COMPACTADOR VIBRATÓRIO PÉ DE CARNEIRO PARA SOLOS, POTÊNCIA 80 HP, PESO OPERACIONAL SEM/COM LASTRO 7,4 / 8,8 T, LARGURA DE TRABALHO 1,68 M - DEPRECIAÇÃO. AF_02/2016</v>
          </cell>
          <cell r="C627" t="str">
            <v>H</v>
          </cell>
          <cell r="D627">
            <v>19.899999999999999</v>
          </cell>
        </row>
        <row r="628">
          <cell r="A628">
            <v>73311</v>
          </cell>
          <cell r="B628" t="str">
            <v>GRUPO GERADOR ESTACIONÁRIO, MOTOR DIESEL POTÊNCIA 170 KVA - MATERIAIS NA OPERAÇÃO. AF_02/2016</v>
          </cell>
          <cell r="C628" t="str">
            <v>H</v>
          </cell>
          <cell r="D628">
            <v>133.36000000000001</v>
          </cell>
        </row>
        <row r="629">
          <cell r="A629">
            <v>73313</v>
          </cell>
          <cell r="B629" t="str">
            <v>ROLO COMPACTADOR VIBRATÓRIO PÉ DE CARNEIRO PARA SOLOS, POTÊNCIA 80 HP, PESO OPERACIONAL SEM/COM LASTRO 7,4 / 8,8 T, LARGURA DE TRABALHO 1,68 M - JUROS. AF_02/2016</v>
          </cell>
          <cell r="C629" t="str">
            <v>H</v>
          </cell>
          <cell r="D629">
            <v>2.76</v>
          </cell>
        </row>
        <row r="630">
          <cell r="A630">
            <v>73315</v>
          </cell>
          <cell r="B630" t="str">
            <v>ROLO COMPACTADOR VIBRATÓRIO PÉ DE CARNEIRO PARA SOLOS, POTÊNCIA 80 HP, PESO OPERACIONAL SEM/COM LASTRO 7,4 / 8,8 T, LARGURA DE TRABALHO 1,68 M - MATERIAIS NA OPERAÇÃO. AF_02/2016</v>
          </cell>
          <cell r="C630" t="str">
            <v>H</v>
          </cell>
          <cell r="D630">
            <v>42.78</v>
          </cell>
        </row>
        <row r="631">
          <cell r="A631">
            <v>73335</v>
          </cell>
          <cell r="B631" t="str">
            <v>CAMINHÃO TOCO, PBT 14.300 KG, CARGA ÚTIL MÁX. 9.710 KG, DIST. ENTRE EIXOS 3,56 M, POTÊNCIA 185 CV, INCLUSIVE CARROCERIA FIXA ABERTA DE MADEIRA P/ TRANSPORTE GERAL DE CARGA SECA, DIMEN. APROX. 2,50 X 6,50 X 0,50 M - MANUTENÇÃO. AF_06/2014</v>
          </cell>
          <cell r="C631" t="str">
            <v>H</v>
          </cell>
          <cell r="D631">
            <v>21.53</v>
          </cell>
        </row>
        <row r="632">
          <cell r="A632">
            <v>73340</v>
          </cell>
          <cell r="B632" t="str">
            <v>CAMINHÃO TOCO, PBT 14.300 KG, CARGA ÚTIL MÁX. 9.710 KG, DIST. ENTRE EIXOS 3,56 M, POTÊNCIA 185 CV, INCLUSIVE CARROCERIA FIXA ABERTA DE MADEIRA P/ TRANSPORTE GERAL DE CARGA SECA, DIMEN. APROX. 2,50 X 6,50 X 0,50 M - MATERIAIS NA OPERAÇÃO. AF_06/2014</v>
          </cell>
          <cell r="C632" t="str">
            <v>H</v>
          </cell>
          <cell r="D632">
            <v>61.01</v>
          </cell>
        </row>
        <row r="633">
          <cell r="A633">
            <v>83361</v>
          </cell>
          <cell r="B633" t="str">
            <v>ESPARGIDOR DE ASFALTO PRESSURIZADO, TANQUE 6 M3 COM ISOLAÇÃO TÉRMICA, AQUECIDO COM 2 MAÇARICOS, COM BARRA ESPARGIDORA 3,60 M, MONTADO SOBRE CAMINHÃO  TOCO, PBT 14.300 KG, POTÊNCIA 185 CV - MANUTENÇÃO. AF_08/2015</v>
          </cell>
          <cell r="C633" t="str">
            <v>H</v>
          </cell>
          <cell r="D633">
            <v>12.6</v>
          </cell>
        </row>
        <row r="634">
          <cell r="A634">
            <v>83761</v>
          </cell>
          <cell r="B634" t="str">
            <v>GRUPO DE SOLDAGEM COM GERADOR A DIESEL 60 CV PARA SOLDA ELÉTRICA, SOBRE 04 RODAS, COM MOTOR 4 CILINDROS 600 A - DEPRECIAÇÃO. AF_02/2016</v>
          </cell>
          <cell r="C634" t="str">
            <v>H</v>
          </cell>
          <cell r="D634">
            <v>7.77</v>
          </cell>
        </row>
        <row r="635">
          <cell r="A635">
            <v>83762</v>
          </cell>
          <cell r="B635" t="str">
            <v>GRUPO DE SOLDAGEM COM GERADOR A DIESEL 60 CV PARA SOLDA ELÉTRICA, SOBRE 04 RODAS, COM MOTOR 4 CILINDROS 600 A - MANUTENÇÃO. AF_02/2016</v>
          </cell>
          <cell r="C635" t="str">
            <v>H</v>
          </cell>
          <cell r="D635">
            <v>9.7100000000000009</v>
          </cell>
        </row>
        <row r="636">
          <cell r="A636">
            <v>83763</v>
          </cell>
          <cell r="B636" t="str">
            <v>GRUPO DE SOLDAGEM COM GERADOR A DIESEL 60 CV PARA SOLDA ELÉTRICA, SOBRE 04 RODAS, COM MOTOR 4 CILINDROS 600 A - MATERIAIS NA OPERAÇÃO. AF_02/2016</v>
          </cell>
          <cell r="C636" t="str">
            <v>H</v>
          </cell>
          <cell r="D636">
            <v>37.58</v>
          </cell>
        </row>
        <row r="637">
          <cell r="A637">
            <v>83764</v>
          </cell>
          <cell r="B637" t="str">
            <v>GRUPO DE SOLDAGEM COM GERADOR A DIESEL 60 CV PARA SOLDA ELÉTRICA, SOBRE 04 RODAS, COM MOTOR 4 CILINDROS 600 A - JUROS. AF_02/2016</v>
          </cell>
          <cell r="C637" t="str">
            <v>H</v>
          </cell>
          <cell r="D637">
            <v>0.87</v>
          </cell>
        </row>
        <row r="638">
          <cell r="A638">
            <v>87026</v>
          </cell>
          <cell r="B638" t="str">
            <v>GRADE DE DISCO REBOCÁVEL COM 20 DISCOS 24" X 6 MM COM PNEUS PARA TRANSPORTE - JUROS. AF_06/2014</v>
          </cell>
          <cell r="C638" t="str">
            <v>H</v>
          </cell>
          <cell r="D638">
            <v>0.24</v>
          </cell>
        </row>
        <row r="639">
          <cell r="A639">
            <v>87441</v>
          </cell>
          <cell r="B639" t="str">
            <v>BETONEIRA CAPACIDADE NOMINAL 400 L, CAPACIDADE DE MISTURA 310 L, MOTOR A DIESEL POTÊNCIA 5,0 HP, SEM CARREGADOR - DEPRECIAÇÃO. AF_06/2014</v>
          </cell>
          <cell r="C639" t="str">
            <v>H</v>
          </cell>
          <cell r="D639">
            <v>0.34</v>
          </cell>
        </row>
        <row r="640">
          <cell r="A640">
            <v>87442</v>
          </cell>
          <cell r="B640" t="str">
            <v>BETONEIRA CAPACIDADE NOMINAL 400 L, CAPACIDADE DE MISTURA 310 L, MOTOR A DIESEL POTÊNCIA 5,0 HP, SEM CARREGADOR - JUROS. AF_06/2014</v>
          </cell>
          <cell r="C640" t="str">
            <v>H</v>
          </cell>
          <cell r="D640">
            <v>0.04</v>
          </cell>
        </row>
        <row r="641">
          <cell r="A641">
            <v>87443</v>
          </cell>
          <cell r="B641" t="str">
            <v>BETONEIRA CAPACIDADE NOMINAL 400 L, CAPACIDADE DE MISTURA 310 L, MOTOR A DIESEL POTÊNCIA 5,0 HP, SEM CARREGADOR - MANUTENÇÃO. AF_06/2014</v>
          </cell>
          <cell r="C641" t="str">
            <v>H</v>
          </cell>
          <cell r="D641">
            <v>0.32</v>
          </cell>
        </row>
        <row r="642">
          <cell r="A642">
            <v>87444</v>
          </cell>
          <cell r="B642" t="str">
            <v>BETONEIRA CAPACIDADE NOMINAL 400 L, CAPACIDADE DE MISTURA 310 L, MOTOR A DIESEL POTÊNCIA 5,0 HP, SEM CARREGADOR - MATERIAIS NA OPERAÇÃO. AF_06/2014</v>
          </cell>
          <cell r="C642" t="str">
            <v>H</v>
          </cell>
          <cell r="D642">
            <v>3.18</v>
          </cell>
        </row>
        <row r="643">
          <cell r="A643">
            <v>88387</v>
          </cell>
          <cell r="B643" t="str">
            <v>MISTURADOR DE ARGAMASSA, EIXO HORIZONTAL, CAPACIDADE DE MISTURA 300 KG, MOTOR ELÉTRICO POTÊNCIA 5 CV - DEPRECIAÇÃO. AF_06/2014</v>
          </cell>
          <cell r="C643" t="str">
            <v>H</v>
          </cell>
          <cell r="D643">
            <v>0.66</v>
          </cell>
        </row>
        <row r="644">
          <cell r="A644">
            <v>88389</v>
          </cell>
          <cell r="B644" t="str">
            <v>MISTURADOR DE ARGAMASSA, EIXO HORIZONTAL, CAPACIDADE DE MISTURA 300 KG, MOTOR ELÉTRICO POTÊNCIA 5 CV - JUROS. AF_06/2014</v>
          </cell>
          <cell r="C644" t="str">
            <v>H</v>
          </cell>
          <cell r="D644">
            <v>7.0000000000000007E-2</v>
          </cell>
        </row>
        <row r="645">
          <cell r="A645">
            <v>88390</v>
          </cell>
          <cell r="B645" t="str">
            <v>MISTURADOR DE ARGAMASSA, EIXO HORIZONTAL, CAPACIDADE DE MISTURA 300 KG, MOTOR ELÉTRICO POTÊNCIA 5 CV - MANUTENÇÃO. AF_06/2014</v>
          </cell>
          <cell r="C645" t="str">
            <v>H</v>
          </cell>
          <cell r="D645">
            <v>0.83</v>
          </cell>
        </row>
        <row r="646">
          <cell r="A646">
            <v>88391</v>
          </cell>
          <cell r="B646" t="str">
            <v>MISTURADOR DE ARGAMASSA, EIXO HORIZONTAL, CAPACIDADE DE MISTURA 300 KG, MOTOR ELÉTRICO POTÊNCIA 5 CV - MATERIAIS NA OPERAÇÃO. AF_06/2014</v>
          </cell>
          <cell r="C646" t="str">
            <v>H</v>
          </cell>
          <cell r="D646">
            <v>2.56</v>
          </cell>
        </row>
        <row r="647">
          <cell r="A647">
            <v>88394</v>
          </cell>
          <cell r="B647" t="str">
            <v>MISTURADOR DE ARGAMASSA, EIXO HORIZONTAL, CAPACIDADE DE MISTURA 600 KG, MOTOR ELÉTRICO POTÊNCIA 7,5 CV - DEPRECIAÇÃO. AF_06/2014</v>
          </cell>
          <cell r="C647" t="str">
            <v>H</v>
          </cell>
          <cell r="D647">
            <v>0.79</v>
          </cell>
        </row>
        <row r="648">
          <cell r="A648">
            <v>88395</v>
          </cell>
          <cell r="B648" t="str">
            <v>MISTURADOR DE ARGAMASSA, EIXO HORIZONTAL, CAPACIDADE DE MISTURA 600 KG, MOTOR ELÉTRICO POTÊNCIA 7,5 CV - JUROS. AF_06/2014</v>
          </cell>
          <cell r="C648" t="str">
            <v>H</v>
          </cell>
          <cell r="D648">
            <v>0.09</v>
          </cell>
        </row>
        <row r="649">
          <cell r="A649">
            <v>88396</v>
          </cell>
          <cell r="B649" t="str">
            <v>MISTURADOR DE ARGAMASSA, EIXO HORIZONTAL, CAPACIDADE DE MISTURA 600 KG, MOTOR ELÉTRICO POTÊNCIA 7,5 CV - MANUTENÇÃO. AF_06/2014</v>
          </cell>
          <cell r="C649" t="str">
            <v>H</v>
          </cell>
          <cell r="D649">
            <v>0.99</v>
          </cell>
        </row>
        <row r="650">
          <cell r="A650">
            <v>88397</v>
          </cell>
          <cell r="B650" t="str">
            <v>MISTURADOR DE ARGAMASSA, EIXO HORIZONTAL, CAPACIDADE DE MISTURA 600 KG, MOTOR ELÉTRICO POTÊNCIA 7,5 CV - MATERIAIS NA OPERAÇÃO. AF_06/2014</v>
          </cell>
          <cell r="C650" t="str">
            <v>H</v>
          </cell>
          <cell r="D650">
            <v>3.84</v>
          </cell>
        </row>
        <row r="651">
          <cell r="A651">
            <v>88400</v>
          </cell>
          <cell r="B651" t="str">
            <v>MISTURADOR DE ARGAMASSA, EIXO HORIZONTAL, CAPACIDADE DE MISTURA 160 KG, MOTOR ELÉTRICO POTÊNCIA 3 CV - DEPRECIAÇÃO. AF_06/2014</v>
          </cell>
          <cell r="C651" t="str">
            <v>H</v>
          </cell>
          <cell r="D651">
            <v>0.63</v>
          </cell>
        </row>
        <row r="652">
          <cell r="A652">
            <v>88401</v>
          </cell>
          <cell r="B652" t="str">
            <v>MISTURADOR DE ARGAMASSA, EIXO HORIZONTAL, CAPACIDADE DE MISTURA 160 KG, MOTOR ELÉTRICO POTÊNCIA 3 CV - JUROS. AF_06/2014</v>
          </cell>
          <cell r="C652" t="str">
            <v>H</v>
          </cell>
          <cell r="D652">
            <v>7.0000000000000007E-2</v>
          </cell>
        </row>
        <row r="653">
          <cell r="A653">
            <v>88402</v>
          </cell>
          <cell r="B653" t="str">
            <v>MISTURADOR DE ARGAMASSA, EIXO HORIZONTAL, CAPACIDADE DE MISTURA 160 KG, MOTOR ELÉTRICO POTÊNCIA 3 CV - MANUTENÇÃO. AF_06/2014</v>
          </cell>
          <cell r="C653" t="str">
            <v>H</v>
          </cell>
          <cell r="D653">
            <v>0.79</v>
          </cell>
        </row>
        <row r="654">
          <cell r="A654">
            <v>88403</v>
          </cell>
          <cell r="B654" t="str">
            <v>MISTURADOR DE ARGAMASSA, EIXO HORIZONTAL, CAPACIDADE DE MISTURA 160 KG, MOTOR ELÉTRICO POTÊNCIA 3 CV - MATERIAIS NA OPERAÇÃO. AF_06/2014</v>
          </cell>
          <cell r="C654" t="str">
            <v>H</v>
          </cell>
          <cell r="D654">
            <v>1.54</v>
          </cell>
        </row>
        <row r="655">
          <cell r="A655">
            <v>88419</v>
          </cell>
          <cell r="B655" t="str">
            <v>PROJETOR DE ARGAMASSA, CAPACIDADE DE PROJEÇÃO 1,5 M3/H, ALCANCE DE 30 ATÉ 60 M, MOTOR ELÉTRICO POTÊNCIA 7,5 HP - DEPRECIAÇÃO. AF_06/2014</v>
          </cell>
          <cell r="C655" t="str">
            <v>H</v>
          </cell>
          <cell r="D655">
            <v>4.12</v>
          </cell>
        </row>
        <row r="656">
          <cell r="A656">
            <v>88422</v>
          </cell>
          <cell r="B656" t="str">
            <v>PROJETOR DE ARGAMASSA, CAPACIDADE DE PROJEÇÃO 1,5 M3/H, ALCANCE DE 30 ATÉ 60 M, MOTOR ELÉTRICO POTÊNCIA 7,5 HP - JUROS. AF_06/2014</v>
          </cell>
          <cell r="C656" t="str">
            <v>H</v>
          </cell>
          <cell r="D656">
            <v>0.48</v>
          </cell>
        </row>
        <row r="657">
          <cell r="A657">
            <v>88425</v>
          </cell>
          <cell r="B657" t="str">
            <v>PROJETOR DE ARGAMASSA, CAPACIDADE DE PROJEÇÃO 1,5 M3/H, ALCANCE DE 30 ATÉ 60 M, MOTOR ELÉTRICO POTÊNCIA 7,5 HP - MANUTENÇÃO. AF_06/2014</v>
          </cell>
          <cell r="C657" t="str">
            <v>H</v>
          </cell>
          <cell r="D657">
            <v>4.5</v>
          </cell>
        </row>
        <row r="658">
          <cell r="A658">
            <v>88427</v>
          </cell>
          <cell r="B658" t="str">
            <v>PROJETOR DE ARGAMASSA, CAPACIDADE DE PROJEÇÃO 1,5 M3/H, ALCANCE DE 30 ATÉ 60 M, MOTOR ELÉTRICO POTÊNCIA 7,5 HP - MATERIAIS NA OPERAÇÃO. AF_06/2014</v>
          </cell>
          <cell r="C658" t="str">
            <v>H</v>
          </cell>
          <cell r="D658">
            <v>3.9</v>
          </cell>
        </row>
        <row r="659">
          <cell r="A659">
            <v>88434</v>
          </cell>
          <cell r="B659" t="str">
            <v>PROJETOR DE ARGAMASSA, CAPACIDADE DE PROJEÇÃO 2 M3/H, ALCANCE ATÉ 50 M, MOTOR ELÉTRICO POTÊNCIA 7,5 HP - DEPRECIAÇÃO. AF_06/2014</v>
          </cell>
          <cell r="C659" t="str">
            <v>H</v>
          </cell>
          <cell r="D659">
            <v>5.46</v>
          </cell>
        </row>
        <row r="660">
          <cell r="A660">
            <v>88435</v>
          </cell>
          <cell r="B660" t="str">
            <v>PROJETOR DE ARGAMASSA, CAPACIDADE DE PROJEÇÃO 2 M3/H, ALCANCE ATÉ 50 M, MOTOR ELÉTRICO POTÊNCIA 7,5 HP - JUROS. AF_06/2014</v>
          </cell>
          <cell r="C660" t="str">
            <v>H</v>
          </cell>
          <cell r="D660">
            <v>0.64</v>
          </cell>
        </row>
        <row r="661">
          <cell r="A661">
            <v>88436</v>
          </cell>
          <cell r="B661" t="str">
            <v>PROJETOR DE ARGAMASSA, CAPACIDADE DE PROJEÇÃO 2 M3/H, ALCANCE ATÉ 50 M, MOTOR ELÉTRICO POTÊNCIA 7,5 HP - MANUTENÇÃO. AF_06/2014</v>
          </cell>
          <cell r="C661" t="str">
            <v>H</v>
          </cell>
          <cell r="D661">
            <v>5.97</v>
          </cell>
        </row>
        <row r="662">
          <cell r="A662">
            <v>88437</v>
          </cell>
          <cell r="B662" t="str">
            <v>PROJETOR DE ARGAMASSA, CAPACIDADE DE PROJEÇÃO 2 M3/H, ALCANCE ATÉ 50 M, MOTOR ELÉTRICO POTÊNCIA 7,5 HP - MATERIAIS NA OPERAÇÃO. AF_06/2014</v>
          </cell>
          <cell r="C662" t="str">
            <v>H</v>
          </cell>
          <cell r="D662">
            <v>3.9</v>
          </cell>
        </row>
        <row r="663">
          <cell r="A663">
            <v>88569</v>
          </cell>
          <cell r="B663" t="str">
            <v>ESPARGIDOR DE ASFALTO PRESSURIZADO COM TANQUE DE 2500 L, REBOCÁVEL COM MOTOR A GASOLINA POTÊNCIA 3,4 HP - DEPRECIAÇÃO. AF_07/2014</v>
          </cell>
          <cell r="C663" t="str">
            <v>H</v>
          </cell>
          <cell r="D663">
            <v>2.78</v>
          </cell>
        </row>
        <row r="664">
          <cell r="A664">
            <v>88570</v>
          </cell>
          <cell r="B664" t="str">
            <v>ESPARGIDOR DE ASFALTO PRESSURIZADO COM TANQUE DE 2500 L, REBOCÁVEL COM MOTOR A GASOLINA POTÊNCIA 3,4 HP - JUROS. AF_07/2014</v>
          </cell>
          <cell r="C664" t="str">
            <v>H</v>
          </cell>
          <cell r="D664">
            <v>0.6</v>
          </cell>
        </row>
        <row r="665">
          <cell r="A665">
            <v>88826</v>
          </cell>
          <cell r="B665" t="str">
            <v>BETONEIRA CAPACIDADE NOMINAL DE 400 L, CAPACIDADE DE MISTURA 280 L, MOTOR ELÉTRICO TRIFÁSICO POTÊNCIA DE 2 CV, SEM CARREGADOR - DEPRECIAÇÃO. AF_10/2014</v>
          </cell>
          <cell r="C665" t="str">
            <v>H</v>
          </cell>
          <cell r="D665">
            <v>0.25</v>
          </cell>
        </row>
        <row r="666">
          <cell r="A666">
            <v>88827</v>
          </cell>
          <cell r="B666" t="str">
            <v>BETONEIRA CAPACIDADE NOMINAL DE 400 L, CAPACIDADE DE MISTURA 280 L, MOTOR ELÉTRICO TRIFÁSICO POTÊNCIA DE 2 CV, SEM CARREGADOR - JUROS. AF_10/2014</v>
          </cell>
          <cell r="C666" t="str">
            <v>H</v>
          </cell>
          <cell r="D666">
            <v>0.03</v>
          </cell>
        </row>
        <row r="667">
          <cell r="A667">
            <v>88828</v>
          </cell>
          <cell r="B667" t="str">
            <v>BETONEIRA CAPACIDADE NOMINAL DE 400 L, CAPACIDADE DE MISTURA 280 L, MOTOR ELÉTRICO TRIFÁSICO POTÊNCIA DE 2 CV, SEM CARREGADOR - MANUTENÇÃO. AF_10/2014</v>
          </cell>
          <cell r="C667" t="str">
            <v>H</v>
          </cell>
          <cell r="D667">
            <v>0.23</v>
          </cell>
        </row>
        <row r="668">
          <cell r="A668">
            <v>88829</v>
          </cell>
          <cell r="B668" t="str">
            <v>BETONEIRA CAPACIDADE NOMINAL DE 400 L, CAPACIDADE DE MISTURA 280 L, MOTOR ELÉTRICO TRIFÁSICO POTÊNCIA DE 2 CV, SEM CARREGADOR - MATERIAIS NA OPERAÇÃO. AF_10/2014</v>
          </cell>
          <cell r="C668" t="str">
            <v>H</v>
          </cell>
          <cell r="D668">
            <v>1.02</v>
          </cell>
        </row>
        <row r="669">
          <cell r="A669">
            <v>88832</v>
          </cell>
          <cell r="B669" t="str">
            <v>ESCAVADEIRA HIDRÁULICA SOBRE ESTEIRAS, CAÇAMBA 0,80 M3, PESO OPERACIONAL 17,8 T, POTÊNCIA LÍQUIDA 110 HP - DEPRECIAÇÃO. AF_10/2014</v>
          </cell>
          <cell r="C669" t="str">
            <v>H</v>
          </cell>
          <cell r="D669">
            <v>26.29</v>
          </cell>
        </row>
        <row r="670">
          <cell r="A670">
            <v>88834</v>
          </cell>
          <cell r="B670" t="str">
            <v>ESCAVADEIRA HIDRÁULICA SOBRE ESTEIRAS, CAÇAMBA 0,80 M3, PESO OPERACIONAL 17,8 T, POTÊNCIA LÍQUIDA 110 HP - JUROS. AF_10/2014</v>
          </cell>
          <cell r="C670" t="str">
            <v>H</v>
          </cell>
          <cell r="D670">
            <v>3.56</v>
          </cell>
        </row>
        <row r="671">
          <cell r="A671">
            <v>88835</v>
          </cell>
          <cell r="B671" t="str">
            <v>ESCAVADEIRA HIDRÁULICA SOBRE ESTEIRAS, CAÇAMBA 0,80 M3, PESO OPERACIONAL 17,8 T, POTÊNCIA LÍQUIDA 110 HP - MANUTENÇÃO. AF_10/2014</v>
          </cell>
          <cell r="C671" t="str">
            <v>H</v>
          </cell>
          <cell r="D671">
            <v>32.86</v>
          </cell>
        </row>
        <row r="672">
          <cell r="A672">
            <v>88836</v>
          </cell>
          <cell r="B672" t="str">
            <v>ESCAVADEIRA HIDRÁULICA SOBRE ESTEIRAS, CAÇAMBA 0,80 M3, PESO OPERACIONAL 17,8 T, POTÊNCIA LÍQUIDA 110 HP - MATERIAIS NA OPERAÇÃO. AF_10/2014</v>
          </cell>
          <cell r="C672" t="str">
            <v>H</v>
          </cell>
          <cell r="D672">
            <v>47.8</v>
          </cell>
        </row>
        <row r="673">
          <cell r="A673">
            <v>88839</v>
          </cell>
          <cell r="B673" t="str">
            <v>TRATOR DE ESTEIRAS, POTÊNCIA 125 HP, PESO OPERACIONAL 12,9 T, COM LÂMINA 2,7 M3 - DEPRECIAÇÃO. AF_10/2014</v>
          </cell>
          <cell r="C673" t="str">
            <v>H</v>
          </cell>
          <cell r="D673">
            <v>22.09</v>
          </cell>
        </row>
        <row r="674">
          <cell r="A674">
            <v>88840</v>
          </cell>
          <cell r="B674" t="str">
            <v>TRATOR DE ESTEIRAS, POTÊNCIA 125 HP, PESO OPERACIONAL 12,9 T, COM LÂMINA 2,7 M3 - JUROS. AF_10/2014</v>
          </cell>
          <cell r="C674" t="str">
            <v>H</v>
          </cell>
          <cell r="D674">
            <v>4.97</v>
          </cell>
        </row>
        <row r="675">
          <cell r="A675">
            <v>88841</v>
          </cell>
          <cell r="B675" t="str">
            <v>TRATOR DE ESTEIRAS, POTÊNCIA 125 HP, PESO OPERACIONAL 12,9 T, COM LÂMINA 2,7 M3 - MANUTENÇÃO. AF_10/2014</v>
          </cell>
          <cell r="C675" t="str">
            <v>H</v>
          </cell>
          <cell r="D675">
            <v>39.5</v>
          </cell>
        </row>
        <row r="676">
          <cell r="A676">
            <v>88842</v>
          </cell>
          <cell r="B676" t="str">
            <v>TRATOR DE ESTEIRAS, POTÊNCIA 125 HP, PESO OPERACIONAL 12,9 T, COM LÂMINA 2,7 M3 - MATERIAIS NA OPERAÇÃO. AF_10/2014</v>
          </cell>
          <cell r="C676" t="str">
            <v>H</v>
          </cell>
          <cell r="D676">
            <v>58.5</v>
          </cell>
        </row>
        <row r="677">
          <cell r="A677">
            <v>88847</v>
          </cell>
          <cell r="B677" t="str">
            <v>USINA DE LAMA ASFÁLTICA, PROD 30 A 50 T/H, SILO DE AGREGADO 7 M3, RESERVATÓRIOS PARA EMULSÃO E ÁGUA DE 2,3 M3 CADA, MISTURADOR TIPO PUG MILL A SER MONTADO SOBRE CAMINHÃO - DEPRECIAÇÃO. AF_10/2014</v>
          </cell>
          <cell r="C677" t="str">
            <v>H</v>
          </cell>
          <cell r="D677">
            <v>16.46</v>
          </cell>
        </row>
        <row r="678">
          <cell r="A678">
            <v>88848</v>
          </cell>
          <cell r="B678" t="str">
            <v>USINA DE LAMA ASFÁLTICA, PROD 30 A 50 T/H, SILO DE AGREGADO 7 M3, RESERVATÓRIOS PARA EMULSÃO E ÁGUA DE 2,3 M3 CADA, MISTURADOR TIPO PUG MILL A SER MONTADO SOBRE CAMINHÃO - JUROS. AF_10/2014</v>
          </cell>
          <cell r="C678" t="str">
            <v>H</v>
          </cell>
          <cell r="D678">
            <v>3.45</v>
          </cell>
        </row>
        <row r="679">
          <cell r="A679">
            <v>88853</v>
          </cell>
          <cell r="B679" t="str">
            <v>MOTOBOMBA CENTRÍFUGA, MOTOR A GASOLINA, POTÊNCIA 5,42 HP, BOCAIS 1 1/2" X 1", DIÂMETRO ROTOR 143 MM HM/Q = 6 MCA / 16,8 M3/H A 38 MCA / 6,6 M3/H - DEPRECIAÇÃO. AF_06/2014</v>
          </cell>
          <cell r="C679" t="str">
            <v>H</v>
          </cell>
          <cell r="D679">
            <v>0.19</v>
          </cell>
        </row>
        <row r="680">
          <cell r="A680">
            <v>88854</v>
          </cell>
          <cell r="B680" t="str">
            <v>MOTOBOMBA CENTRÍFUGA, MOTOR A GASOLINA, POTÊNCIA 5,42 HP, BOCAIS 1 1/2" X 1", DIÂMETRO ROTOR 143 MM HM/Q = 6 MCA / 16,8 M3/H A 38 MCA / 6,6 M3/H - JUROS. AF_06/2014</v>
          </cell>
          <cell r="C680" t="str">
            <v>H</v>
          </cell>
          <cell r="D680">
            <v>0.02</v>
          </cell>
        </row>
        <row r="681">
          <cell r="A681">
            <v>88855</v>
          </cell>
          <cell r="B681" t="str">
            <v>GRADE DE DISCO CONTROLE REMOTO REBOCÁVEL, COM 24 DISCOS 24 X 6 MM COM PNEUS PARA TRANSPORTE - DEPRECIAÇÃO. AF_06/2014</v>
          </cell>
          <cell r="C681" t="str">
            <v>H</v>
          </cell>
          <cell r="D681">
            <v>2.2200000000000002</v>
          </cell>
        </row>
        <row r="682">
          <cell r="A682">
            <v>88856</v>
          </cell>
          <cell r="B682" t="str">
            <v>GRADE DE DISCO CONTROLE REMOTO REBOCÁVEL, COM 24 DISCOS 24 X 6 MM COM PNEUS PARA TRANSPORTE - JUROS. AF_06/2014</v>
          </cell>
          <cell r="C682" t="str">
            <v>H</v>
          </cell>
          <cell r="D682">
            <v>0.31</v>
          </cell>
        </row>
        <row r="683">
          <cell r="A683">
            <v>88857</v>
          </cell>
          <cell r="B683" t="str">
            <v>RETROESCAVADEIRA SOBRE RODAS COM CARREGADEIRA, TRAÇÃO 4X4, POTÊNCIA LÍQ. 88 HP, CAÇAMBA CARREG. CAP. MÍN. 1 M3, CAÇAMBA RETRO CAP. 0,26 M3, PESO OPERACIONAL MÍN. 6.674 KG, PROFUNDIDADE ESCAVAÇÃO MÁX. 4,37 M - DEPRECIAÇÃO. AF_06/2014</v>
          </cell>
          <cell r="C683" t="str">
            <v>H</v>
          </cell>
          <cell r="D683">
            <v>16.55</v>
          </cell>
        </row>
        <row r="684">
          <cell r="A684">
            <v>88858</v>
          </cell>
          <cell r="B684" t="str">
            <v>RETROESCAVADEIRA SOBRE RODAS COM CARREGADEIRA, TRAÇÃO 4X4, POTÊNCIA LÍQ. 88 HP, CAÇAMBA CARREG. CAP. MÍN. 1 M3, CAÇAMBA RETRO CAP. 0,26 M3, PESO OPERACIONAL MÍN. 6.674 KG, PROFUNDIDADE ESCAVAÇÃO MÁX. 4,37 M - JUROS. AF_06/2014</v>
          </cell>
          <cell r="C684" t="str">
            <v>H</v>
          </cell>
          <cell r="D684">
            <v>2.2400000000000002</v>
          </cell>
        </row>
        <row r="685">
          <cell r="A685">
            <v>88859</v>
          </cell>
          <cell r="B685" t="str">
            <v>RETROESCAVADEIRA SOBRE RODAS COM CARREGADEIRA, TRAÇÃO 4X2, POTÊNCIA LÍQ. 79 HP, CAÇAMBA CARREG. CAP. MÍN. 1 M3, CAÇAMBA RETRO CAP. 0,20 M3, PESO OPERACIONAL MÍN. 6.570 KG, PROFUNDIDADE ESCAVAÇÃO MÁX. 4,37 M - DEPRECIAÇÃO. AF_06/2014</v>
          </cell>
          <cell r="C685" t="str">
            <v>H</v>
          </cell>
          <cell r="D685">
            <v>14.72</v>
          </cell>
        </row>
        <row r="686">
          <cell r="A686">
            <v>88860</v>
          </cell>
          <cell r="B686" t="str">
            <v>RETROESCAVADEIRA SOBRE RODAS COM CARREGADEIRA, TRAÇÃO 4X2, POTÊNCIA LÍQ. 79 HP, CAÇAMBA CARREG. CAP. MÍN. 1 M3, CAÇAMBA RETRO CAP. 0,20 M3, PESO OPERACIONAL MÍN. 6.570 KG, PROFUNDIDADE ESCAVAÇÃO MÁX. 4,37 M - JUROS. AF_06/2014</v>
          </cell>
          <cell r="C686" t="str">
            <v>H</v>
          </cell>
          <cell r="D686">
            <v>1.99</v>
          </cell>
        </row>
        <row r="687">
          <cell r="A687">
            <v>88900</v>
          </cell>
          <cell r="B687" t="str">
            <v>ESCAVADEIRA HIDRÁULICA SOBRE ESTEIRAS, CAÇAMBA 1,20 M3, PESO OPERACIONAL 21 T, POTÊNCIA BRUTA 155 HP - DEPRECIAÇÃO. AF_06/2014</v>
          </cell>
          <cell r="C687" t="str">
            <v>H</v>
          </cell>
          <cell r="D687">
            <v>30.65</v>
          </cell>
        </row>
        <row r="688">
          <cell r="A688">
            <v>88902</v>
          </cell>
          <cell r="B688" t="str">
            <v>ESCAVADEIRA HIDRÁULICA SOBRE ESTEIRAS, CAÇAMBA 1,20 M3, PESO OPERACIONAL 21 T, POTÊNCIA BRUTA 155 HP - JUROS. AF_06/2014</v>
          </cell>
          <cell r="C688" t="str">
            <v>H</v>
          </cell>
          <cell r="D688">
            <v>4.16</v>
          </cell>
        </row>
        <row r="689">
          <cell r="A689">
            <v>88903</v>
          </cell>
          <cell r="B689" t="str">
            <v>ESCAVADEIRA HIDRÁULICA SOBRE ESTEIRAS, CAÇAMBA 1,20 M3, PESO OPERACIONAL 21 T, POTÊNCIA BRUTA 155 HP - MANUTENÇÃO. AF_06/2014</v>
          </cell>
          <cell r="C689" t="str">
            <v>H</v>
          </cell>
          <cell r="D689">
            <v>38.32</v>
          </cell>
        </row>
        <row r="690">
          <cell r="A690">
            <v>88904</v>
          </cell>
          <cell r="B690" t="str">
            <v>ESCAVADEIRA HIDRÁULICA SOBRE ESTEIRAS, CAÇAMBA 1,20 M3, PESO OPERACIONAL 21 T, POTÊNCIA BRUTA 155 HP - MATERIAIS NA OPERAÇÃO. AF_06/2014</v>
          </cell>
          <cell r="C690" t="str">
            <v>H</v>
          </cell>
          <cell r="D690">
            <v>67.33</v>
          </cell>
        </row>
        <row r="691">
          <cell r="A691">
            <v>89009</v>
          </cell>
          <cell r="B691" t="str">
            <v>TRATOR DE ESTEIRAS, POTÊNCIA 150 HP, PESO OPERACIONAL 16,7 T, COM RODA MOTRIZ ELEVADA E LÂMINA 3,18 M3 - DEPRECIAÇÃO. AF_06/2014</v>
          </cell>
          <cell r="C691" t="str">
            <v>H</v>
          </cell>
          <cell r="D691">
            <v>27.36</v>
          </cell>
        </row>
        <row r="692">
          <cell r="A692">
            <v>89010</v>
          </cell>
          <cell r="B692" t="str">
            <v>TRATOR DE ESTEIRAS, POTÊNCIA 150 HP, PESO OPERACIONAL 16,7 T, COM RODA MOTRIZ ELEVADA E LÂMINA 3,18 M3 - JUROS. AF_06/2014</v>
          </cell>
          <cell r="C692" t="str">
            <v>H</v>
          </cell>
          <cell r="D692">
            <v>6.16</v>
          </cell>
        </row>
        <row r="693">
          <cell r="A693">
            <v>89011</v>
          </cell>
          <cell r="B693" t="str">
            <v>RETROESCAVADEIRA SOBRE RODAS COM CARREGADEIRA, TRAÇÃO 4X4, POTÊNCIA LÍQ. 72 HP, CAÇAMBA CARREG. CAP. MÍN. 0,79 M3, CAÇAMBA RETRO CAP. 0,18 M3, PESO OPERACIONAL MÍN. 7.140 KG, PROFUNDIDADE ESCAVAÇÃO MÁX. 4,50 M - DEPRECIAÇÃO. AF_06/2014</v>
          </cell>
          <cell r="C693" t="str">
            <v>H</v>
          </cell>
          <cell r="D693">
            <v>15.97</v>
          </cell>
        </row>
        <row r="694">
          <cell r="A694">
            <v>89012</v>
          </cell>
          <cell r="B694" t="str">
            <v>RETROESCAVADEIRA SOBRE RODAS COM CARREGADEIRA, TRAÇÃO 4X4, POTÊNCIA LÍQ. 72 HP, CAÇAMBA CARREG. CAP. MÍN. 0,79 M3, CAÇAMBA RETRO CAP. 0,18 M3, PESO OPERACIONAL MÍN. 7.140 KG, PROFUNDIDADE ESCAVAÇÃO MÁX. 4,50 M - JUROS. AF_06/2014</v>
          </cell>
          <cell r="C694" t="str">
            <v>H</v>
          </cell>
          <cell r="D694">
            <v>2.16</v>
          </cell>
        </row>
        <row r="695">
          <cell r="A695">
            <v>89013</v>
          </cell>
          <cell r="B695" t="str">
            <v>TRATOR DE ESTEIRAS, POTÊNCIA 347 HP, PESO OPERACIONAL 38,5 T, COM LÂMINA 8,70 M3 - DEPRECIAÇÃO. AF_06/2014</v>
          </cell>
          <cell r="C695" t="str">
            <v>H</v>
          </cell>
          <cell r="D695">
            <v>89.64</v>
          </cell>
        </row>
        <row r="696">
          <cell r="A696">
            <v>89014</v>
          </cell>
          <cell r="B696" t="str">
            <v>TRATOR DE ESTEIRAS, POTÊNCIA 347 HP, PESO OPERACIONAL 38,5 T, COM LÂMINA 8,70 M3 - JUROS. AF_06/2014</v>
          </cell>
          <cell r="C696" t="str">
            <v>H</v>
          </cell>
          <cell r="D696">
            <v>20.170000000000002</v>
          </cell>
        </row>
        <row r="697">
          <cell r="A697">
            <v>89015</v>
          </cell>
          <cell r="B697" t="str">
            <v>VASSOURA MECÂNICA REBOCÁVEL COM ESCOVA CILÍNDRICA, LARGURA ÚTIL DE VARRIMENTO DE 2,44 M - DEPRECIAÇÃO. AF_06/2014</v>
          </cell>
          <cell r="C697" t="str">
            <v>H</v>
          </cell>
          <cell r="D697">
            <v>2.57</v>
          </cell>
        </row>
        <row r="698">
          <cell r="A698">
            <v>89016</v>
          </cell>
          <cell r="B698" t="str">
            <v>VASSOURA MECÂNICA REBOCÁVEL COM ESCOVA CILÍNDRICA, LARGURA ÚTIL DE VARRIMENTO DE 2,44 M - JUROS. AF_06/2014</v>
          </cell>
          <cell r="C698" t="str">
            <v>H</v>
          </cell>
          <cell r="D698">
            <v>0.34</v>
          </cell>
        </row>
        <row r="699">
          <cell r="A699">
            <v>89017</v>
          </cell>
          <cell r="B699" t="str">
            <v>TRATOR DE ESTEIRAS, POTÊNCIA 170 HP, PESO OPERACIONAL 19 T, CAÇAMBA 5,2 M3 - DEPRECIAÇÃO. AF_06/2014</v>
          </cell>
          <cell r="C699" t="str">
            <v>H</v>
          </cell>
          <cell r="D699">
            <v>27.2</v>
          </cell>
        </row>
        <row r="700">
          <cell r="A700">
            <v>89018</v>
          </cell>
          <cell r="B700" t="str">
            <v>TRATOR DE ESTEIRAS, POTÊNCIA 170 HP, PESO OPERACIONAL 19 T, CAÇAMBA 5,2 M3 - JUROS. AF_06/2014</v>
          </cell>
          <cell r="C700" t="str">
            <v>H</v>
          </cell>
          <cell r="D700">
            <v>6.12</v>
          </cell>
        </row>
        <row r="701">
          <cell r="A701">
            <v>89019</v>
          </cell>
          <cell r="B701" t="str">
            <v>BOMBA SUBMERSÍVEL ELÉTRICA TRIFÁSICA, POTÊNCIA 2,96 HP, Ø ROTOR 144 MM SEMI-ABERTO, BOCAL DE SAÍDA Ø 2, HM/Q = 2 MCA / 38,8 M3/H A 28 MCA / 5 M3/H - DEPRECIAÇÃO. AF_06/2014</v>
          </cell>
          <cell r="C701" t="str">
            <v>H</v>
          </cell>
          <cell r="D701">
            <v>0.28000000000000003</v>
          </cell>
        </row>
        <row r="702">
          <cell r="A702">
            <v>89020</v>
          </cell>
          <cell r="B702" t="str">
            <v>BOMBA SUBMERSÍVEL ELÉTRICA TRIFÁSICA, POTÊNCIA 2,96 HP, Ø ROTOR 144 MM SEMI-ABERTO, BOCAL DE SAÍDA Ø 2, HM/Q = 2 MCA / 38,8 M3/H A 28 MCA / 5 M3/H - JUROS. AF_06/2014</v>
          </cell>
          <cell r="C702" t="str">
            <v>H</v>
          </cell>
          <cell r="D702">
            <v>0.03</v>
          </cell>
        </row>
        <row r="703">
          <cell r="A703">
            <v>89023</v>
          </cell>
          <cell r="B703" t="str">
            <v>TANQUE DE ASFALTO ESTACIONÁRIO COM MAÇARICO, CAPACIDADE 20.000 L - DEPRECIAÇÃO. AF_06/2014</v>
          </cell>
          <cell r="C703" t="str">
            <v>H</v>
          </cell>
          <cell r="D703">
            <v>3</v>
          </cell>
        </row>
        <row r="704">
          <cell r="A704">
            <v>89024</v>
          </cell>
          <cell r="B704" t="str">
            <v>TANQUE DE ASFALTO ESTACIONÁRIO COM MAÇARICO, CAPACIDADE 20.000 L - JUROS. AF_06/2014</v>
          </cell>
          <cell r="C704" t="str">
            <v>H</v>
          </cell>
          <cell r="D704">
            <v>0.49</v>
          </cell>
        </row>
        <row r="705">
          <cell r="A705">
            <v>89025</v>
          </cell>
          <cell r="B705" t="str">
            <v>TANQUE DE ASFALTO ESTACIONÁRIO COM MAÇARICO, CAPACIDADE 20.000 L - MANUTENÇÃO. AF_06/2014</v>
          </cell>
          <cell r="C705" t="str">
            <v>H</v>
          </cell>
          <cell r="D705">
            <v>5.63</v>
          </cell>
        </row>
        <row r="706">
          <cell r="A706">
            <v>89026</v>
          </cell>
          <cell r="B706" t="str">
            <v>TANQUE DE ASFALTO ESTACIONÁRIO COM MAÇARICO, CAPACIDADE 20.000 L - MATERIAIS NA OPERAÇÃO. AF_06/2014</v>
          </cell>
          <cell r="C706" t="str">
            <v>H</v>
          </cell>
          <cell r="D706">
            <v>149.09</v>
          </cell>
        </row>
        <row r="707">
          <cell r="A707">
            <v>89029</v>
          </cell>
          <cell r="B707" t="str">
            <v>TRATOR DE ESTEIRAS, POTÊNCIA 100 HP, PESO OPERACIONAL 9,4 T, COM LÂMINA 2,19 M3 - DEPRECIAÇÃO. AF_06/2014</v>
          </cell>
          <cell r="C707" t="str">
            <v>H</v>
          </cell>
          <cell r="D707">
            <v>21.11</v>
          </cell>
        </row>
        <row r="708">
          <cell r="A708">
            <v>89030</v>
          </cell>
          <cell r="B708" t="str">
            <v>TRATOR DE ESTEIRAS, POTÊNCIA 100 HP, PESO OPERACIONAL 9,4 T, COM LÂMINA 2,19 M3 - JUROS. AF_06/2014</v>
          </cell>
          <cell r="C708" t="str">
            <v>H</v>
          </cell>
          <cell r="D708">
            <v>4.75</v>
          </cell>
        </row>
        <row r="709">
          <cell r="A709">
            <v>89033</v>
          </cell>
          <cell r="B709" t="str">
            <v>TRATOR DE PNEUS, POTÊNCIA 85 CV, TRAÇÃO 4X4, PESO COM LASTRO DE 4.675 KG - DEPRECIAÇÃO. AF_06/2014</v>
          </cell>
          <cell r="C709" t="str">
            <v>H</v>
          </cell>
          <cell r="D709">
            <v>9.4600000000000009</v>
          </cell>
        </row>
        <row r="710">
          <cell r="A710">
            <v>89034</v>
          </cell>
          <cell r="B710" t="str">
            <v>TRATOR DE PNEUS, POTÊNCIA 85 CV, TRAÇÃO 4X4, PESO COM LASTRO DE 4.675 KG - JUROS. AF_06/2014</v>
          </cell>
          <cell r="C710" t="str">
            <v>H</v>
          </cell>
          <cell r="D710">
            <v>1.31</v>
          </cell>
        </row>
        <row r="711">
          <cell r="A711">
            <v>89128</v>
          </cell>
          <cell r="B711" t="str">
            <v>PÁ CARREGADEIRA SOBRE RODAS, POTÊNCIA LÍQUIDA 128 HP, CAPACIDADE DA CAÇAMBA 1,7 A 2,8 M3, PESO OPERACIONAL 11632 KG - DEPRECIAÇÃO. AF_06/2014</v>
          </cell>
          <cell r="C711" t="str">
            <v>H</v>
          </cell>
          <cell r="D711">
            <v>22.6</v>
          </cell>
        </row>
        <row r="712">
          <cell r="A712">
            <v>89129</v>
          </cell>
          <cell r="B712" t="str">
            <v>PÁ CARREGADEIRA SOBRE RODAS, POTÊNCIA LÍQUIDA 128 HP, CAPACIDADE DA CAÇAMBA 1,7 A 2,8 M3, PESO OPERACIONAL 11632 KG - JUROS. AF_06/2014</v>
          </cell>
          <cell r="C712" t="str">
            <v>H</v>
          </cell>
          <cell r="D712">
            <v>3.06</v>
          </cell>
        </row>
        <row r="713">
          <cell r="A713">
            <v>89130</v>
          </cell>
          <cell r="B713" t="str">
            <v>PÁ CARREGADEIRA SOBRE RODAS, POTÊNCIA 197 HP, CAPACIDADE DA CAÇAMBA 2,5 A 3,5 M3, PESO OPERACIONAL 18338 KG - DEPRECIAÇÃO. AF_06/2014</v>
          </cell>
          <cell r="C713" t="str">
            <v>H</v>
          </cell>
          <cell r="D713">
            <v>31.34</v>
          </cell>
        </row>
        <row r="714">
          <cell r="A714">
            <v>89131</v>
          </cell>
          <cell r="B714" t="str">
            <v>PÁ CARREGADEIRA SOBRE RODAS, POTÊNCIA 197 HP, CAPACIDADE DA CAÇAMBA 2,5 A 3,5 M3, PESO OPERACIONAL 18338 KG - JUROS. AF_06/2014</v>
          </cell>
          <cell r="C714" t="str">
            <v>H</v>
          </cell>
          <cell r="D714">
            <v>4.25</v>
          </cell>
        </row>
        <row r="715">
          <cell r="A715">
            <v>89210</v>
          </cell>
          <cell r="B715" t="str">
            <v>ROLO COMPACTADOR VIBRATÓRIO DE UM CILINDRO AÇO LISO, POTÊNCIA 80 HP, PESO OPERACIONAL MÁXIMO 8,1 T, IMPACTO DINÂMICO 16,15 / 9,5 T, LARGURA DE TRABALHO 1,68 M - DEPRECIAÇÃO. AF_06/2014</v>
          </cell>
          <cell r="C715" t="str">
            <v>H</v>
          </cell>
          <cell r="D715">
            <v>19.14</v>
          </cell>
        </row>
        <row r="716">
          <cell r="A716">
            <v>89211</v>
          </cell>
          <cell r="B716" t="str">
            <v>ROLO COMPACTADOR VIBRATÓRIO DE UM CILINDRO AÇO LISO, POTÊNCIA 80 HP, PESO OPERACIONAL MÁXIMO 8,1 T, IMPACTO DINÂMICO 16,15 / 9,5 T, LARGURA DE TRABALHO 1,68 M - JUROS. AF_06/2014</v>
          </cell>
          <cell r="C716" t="str">
            <v>H</v>
          </cell>
          <cell r="D716">
            <v>2.65</v>
          </cell>
        </row>
        <row r="717">
          <cell r="A717">
            <v>89212</v>
          </cell>
          <cell r="B717" t="str">
            <v>BATE-ESTACAS POR GRAVIDADE, POTÊNCIA DE 160 HP, PESO DO MARTELO ATÉ 3 TONELADAS - DEPRECIAÇÃO. AF_11/2014</v>
          </cell>
          <cell r="C717" t="str">
            <v>H</v>
          </cell>
          <cell r="D717">
            <v>17.8</v>
          </cell>
        </row>
        <row r="718">
          <cell r="A718">
            <v>89213</v>
          </cell>
          <cell r="B718" t="str">
            <v>BATE-ESTACAS POR GRAVIDADE, POTÊNCIA DE 160 HP, PESO DO MARTELO ATÉ 3 TONELADAS - JUROS. AF_11/2014</v>
          </cell>
          <cell r="C718" t="str">
            <v>H</v>
          </cell>
          <cell r="D718">
            <v>2.8</v>
          </cell>
        </row>
        <row r="719">
          <cell r="A719">
            <v>89214</v>
          </cell>
          <cell r="B719" t="str">
            <v>BATE-ESTACAS POR GRAVIDADE, POTÊNCIA DE 160 HP, PESO DO MARTELO ATÉ 3 TONELADAS - MANUTENÇÃO. AF_11/2014</v>
          </cell>
          <cell r="C719" t="str">
            <v>H</v>
          </cell>
          <cell r="D719">
            <v>16.71</v>
          </cell>
        </row>
        <row r="720">
          <cell r="A720">
            <v>89215</v>
          </cell>
          <cell r="B720" t="str">
            <v>BATE-ESTACAS POR GRAVIDADE, POTÊNCIA DE 160 HP, PESO DO MARTELO ATÉ 3 TONELADAS - MATERIAIS NA OPERAÇÃO. AF_11/2014</v>
          </cell>
          <cell r="C720" t="str">
            <v>H</v>
          </cell>
          <cell r="D720">
            <v>69.52</v>
          </cell>
        </row>
        <row r="721">
          <cell r="A721">
            <v>89221</v>
          </cell>
          <cell r="B721" t="str">
            <v>BETONEIRA CAPACIDADE NOMINAL DE 600 L, CAPACIDADE DE MISTURA 360 L, MOTOR ELÉTRICO TRIFÁSICO POTÊNCIA DE 4 CV, SEM CARREGADOR - DEPRECIAÇÃO. AF_11/2014</v>
          </cell>
          <cell r="C721" t="str">
            <v>H</v>
          </cell>
          <cell r="D721">
            <v>1.02</v>
          </cell>
        </row>
        <row r="722">
          <cell r="A722">
            <v>89222</v>
          </cell>
          <cell r="B722" t="str">
            <v>BETONEIRA CAPACIDADE NOMINAL DE 600 L, CAPACIDADE DE MISTURA 360 L, MOTOR ELÉTRICO TRIFÁSICO POTÊNCIA DE 4 CV, SEM CARREGADOR - JUROS. AF_11/2014</v>
          </cell>
          <cell r="C722" t="str">
            <v>H</v>
          </cell>
          <cell r="D722">
            <v>0.12</v>
          </cell>
        </row>
        <row r="723">
          <cell r="A723">
            <v>89223</v>
          </cell>
          <cell r="B723" t="str">
            <v>BETONEIRA CAPACIDADE NOMINAL DE 600 L, CAPACIDADE DE MISTURA 360 L, MOTOR ELÉTRICO TRIFÁSICO POTÊNCIA DE 4 CV, SEM CARREGADOR - MANUTENÇÃO. AF_11/2014</v>
          </cell>
          <cell r="C723" t="str">
            <v>H</v>
          </cell>
          <cell r="D723">
            <v>0.96</v>
          </cell>
        </row>
        <row r="724">
          <cell r="A724">
            <v>89224</v>
          </cell>
          <cell r="B724" t="str">
            <v>BETONEIRA CAPACIDADE NOMINAL DE 600 L, CAPACIDADE DE MISTURA 360 L, MOTOR ELÉTRICO TRIFÁSICO POTÊNCIA DE 4 CV, SEM CARREGADOR - MATERIAIS NA OPERAÇÃO. AF_11/2014</v>
          </cell>
          <cell r="C724" t="str">
            <v>H</v>
          </cell>
          <cell r="D724">
            <v>2.0499999999999998</v>
          </cell>
        </row>
        <row r="725">
          <cell r="A725">
            <v>89228</v>
          </cell>
          <cell r="B725" t="str">
            <v>MOTONIVELADORA POTÊNCIA BÁSICA LÍQUIDA (PRIMEIRA MARCHA) 125 HP, PESO BRUTO 13032 KG, LARGURA DA LÂMINA DE 3,7 M - DEPRECIAÇÃO. AF_06/2014</v>
          </cell>
          <cell r="C725" t="str">
            <v>H</v>
          </cell>
          <cell r="D725">
            <v>26.3</v>
          </cell>
        </row>
        <row r="726">
          <cell r="A726">
            <v>89229</v>
          </cell>
          <cell r="B726" t="str">
            <v>MOTONIVELADORA POTÊNCIA BÁSICA LÍQUIDA (PRIMEIRA MARCHA) 125 HP, PESO BRUTO 13032 KG, LARGURA DA LÂMINA DE 3,7 M - JUROS. AF_06/2014</v>
          </cell>
          <cell r="C726" t="str">
            <v>H</v>
          </cell>
          <cell r="D726">
            <v>4.7300000000000004</v>
          </cell>
        </row>
        <row r="727">
          <cell r="A727">
            <v>89230</v>
          </cell>
          <cell r="B727" t="str">
            <v>FRESADORA DE ASFALTO A FRIO SOBRE RODAS, LARGURA FRESAGEM DE 1,0 M, POTÊNCIA 208 HP - DEPRECIAÇÃO. AF_11/2014</v>
          </cell>
          <cell r="C727" t="str">
            <v>H</v>
          </cell>
          <cell r="D727">
            <v>83.69</v>
          </cell>
        </row>
        <row r="728">
          <cell r="A728">
            <v>89231</v>
          </cell>
          <cell r="B728" t="str">
            <v>FRESADORA DE ASFALTO A FRIO SOBRE RODAS, LARGURA FRESAGEM DE 1,0 M, POTÊNCIA 208 HP - JUROS. AF_11/2014</v>
          </cell>
          <cell r="C728" t="str">
            <v>H</v>
          </cell>
          <cell r="D728">
            <v>13.26</v>
          </cell>
        </row>
        <row r="729">
          <cell r="A729">
            <v>89232</v>
          </cell>
          <cell r="B729" t="str">
            <v>FRESADORA DE ASFALTO A FRIO SOBRE RODAS, LARGURA FRESAGEM DE 1,0 M, POTÊNCIA 208 HP - MANUTENÇÃO. AF_11/2014</v>
          </cell>
          <cell r="C729" t="str">
            <v>H</v>
          </cell>
          <cell r="D729">
            <v>149.28</v>
          </cell>
        </row>
        <row r="730">
          <cell r="A730">
            <v>89233</v>
          </cell>
          <cell r="B730" t="str">
            <v>FRESADORA DE ASFALTO A FRIO SOBRE RODAS, LARGURA FRESAGEM DE 1,0 M, POTÊNCIA 208 HP - MATERIAIS NA OPERAÇÃO. AF_11/2014</v>
          </cell>
          <cell r="C730" t="str">
            <v>H</v>
          </cell>
          <cell r="D730">
            <v>125.12</v>
          </cell>
        </row>
        <row r="731">
          <cell r="A731">
            <v>89236</v>
          </cell>
          <cell r="B731" t="str">
            <v>FRESADORA DE ASFALTO A FRIO SOBRE RODAS, LARGURA FRESAGEM DE 2,0 M, POTÊNCIA 550 HP - DEPRECIAÇÃO. AF_11/2014</v>
          </cell>
          <cell r="C731" t="str">
            <v>H</v>
          </cell>
          <cell r="D731">
            <v>195.5</v>
          </cell>
        </row>
        <row r="732">
          <cell r="A732">
            <v>89237</v>
          </cell>
          <cell r="B732" t="str">
            <v>FRESADORA DE ASFALTO A FRIO SOBRE RODAS, LARGURA FRESAGEM DE 2,0 M, POTÊNCIA 550 HP - JUROS. AF_11/2014</v>
          </cell>
          <cell r="C732" t="str">
            <v>H</v>
          </cell>
          <cell r="D732">
            <v>30.97</v>
          </cell>
        </row>
        <row r="733">
          <cell r="A733">
            <v>89238</v>
          </cell>
          <cell r="B733" t="str">
            <v>FRESADORA DE ASFALTO A FRIO SOBRE RODAS, LARGURA FRESAGEM DE 2,0 M, POTÊNCIA 550 HP - MANUTENÇÃO. AF_11/2014</v>
          </cell>
          <cell r="C733" t="str">
            <v>H</v>
          </cell>
          <cell r="D733">
            <v>348.73</v>
          </cell>
        </row>
        <row r="734">
          <cell r="A734">
            <v>89239</v>
          </cell>
          <cell r="B734" t="str">
            <v>FRESADORA DE ASFALTO A FRIO SOBRE RODAS, LARGURA FRESAGEM DE 2,0 M, POTÊNCIA 550 HP - MATERIAIS NA OPERAÇÃO. AF_11/2014</v>
          </cell>
          <cell r="C734" t="str">
            <v>H</v>
          </cell>
          <cell r="D734">
            <v>330.89</v>
          </cell>
        </row>
        <row r="735">
          <cell r="A735">
            <v>89240</v>
          </cell>
          <cell r="B735" t="str">
            <v>VIBROACABADORA DE ASFALTO SOBRE ESTEIRAS, LARGURA DE PAVIMENTAÇÃO 1,90 M A 5,30 M, POTÊNCIA 105 HP CAPACIDADE 450 T/H - DEPRECIAÇÃO. AF_11/2014</v>
          </cell>
          <cell r="C735" t="str">
            <v>H</v>
          </cell>
          <cell r="D735">
            <v>60</v>
          </cell>
        </row>
        <row r="736">
          <cell r="A736">
            <v>89241</v>
          </cell>
          <cell r="B736" t="str">
            <v>VIBROACABADORA DE ASFALTO SOBRE ESTEIRAS, LARGURA DE PAVIMENTAÇÃO 1,90 M A 5,30 M, POTÊNCIA 105 HP CAPACIDADE 450 T/H - JUROS. AF_11/2014</v>
          </cell>
          <cell r="C736" t="str">
            <v>H</v>
          </cell>
          <cell r="D736">
            <v>10.8</v>
          </cell>
        </row>
        <row r="737">
          <cell r="A737">
            <v>89246</v>
          </cell>
          <cell r="B737" t="str">
            <v>RECICLADORA DE ASFALTO A FRIO SOBRE RODAS, LARGURA FRESAGEM DE 2,0 M, POTÊNCIA 422 HP - DEPRECIAÇÃO. AF_11/2014</v>
          </cell>
          <cell r="C737" t="str">
            <v>H</v>
          </cell>
          <cell r="D737">
            <v>169.88</v>
          </cell>
        </row>
        <row r="738">
          <cell r="A738">
            <v>89247</v>
          </cell>
          <cell r="B738" t="str">
            <v>RECICLADORA DE ASFALTO A FRIO SOBRE RODAS, LARGURA FRESAGEM DE 2,0 M, POTÊNCIA 422 HP - JUROS. AF_11/2014</v>
          </cell>
          <cell r="C738" t="str">
            <v>H</v>
          </cell>
          <cell r="D738">
            <v>26.91</v>
          </cell>
        </row>
        <row r="739">
          <cell r="A739">
            <v>89248</v>
          </cell>
          <cell r="B739" t="str">
            <v>RECICLADORA DE ASFALTO A FRIO SOBRE RODAS, LARGURA FRESAGEM DE 2,0 M, POTÊNCIA 422 HP - MANUTENÇÃO. AF_11/2014</v>
          </cell>
          <cell r="C739" t="str">
            <v>H</v>
          </cell>
          <cell r="D739">
            <v>303.02</v>
          </cell>
        </row>
        <row r="740">
          <cell r="A740">
            <v>89249</v>
          </cell>
          <cell r="B740" t="str">
            <v>RECICLADORA DE ASFALTO A FRIO SOBRE RODAS, LARGURA FRESAGEM DE 2,0 M, POTÊNCIA 422 HP - MATERIAIS NA OPERAÇÃO. AF_11/2014</v>
          </cell>
          <cell r="C740" t="str">
            <v>H</v>
          </cell>
          <cell r="D740">
            <v>282.06</v>
          </cell>
        </row>
        <row r="741">
          <cell r="A741">
            <v>89253</v>
          </cell>
          <cell r="B741" t="str">
            <v>VIBROACABADORA DE ASFALTO SOBRE ESTEIRAS, LARGURA DE PAVIMENTAÇÃO 2,13 M A 4,55 M, POTÊNCIA 100 HP, CAPACIDADE 400 T/H - DEPRECIAÇÃO. AF_11/2014</v>
          </cell>
          <cell r="C741" t="str">
            <v>H</v>
          </cell>
          <cell r="D741">
            <v>49.16</v>
          </cell>
        </row>
        <row r="742">
          <cell r="A742">
            <v>89254</v>
          </cell>
          <cell r="B742" t="str">
            <v>VIBROACABADORA DE ASFALTO SOBRE ESTEIRAS, LARGURA DE PAVIMENTAÇÃO 2,13 M A 4,55 M, POTÊNCIA 100 HP, CAPACIDADE 400 T/H - JUROS. AF_11/2014</v>
          </cell>
          <cell r="C742" t="str">
            <v>H</v>
          </cell>
          <cell r="D742">
            <v>8.85</v>
          </cell>
        </row>
        <row r="743">
          <cell r="A743">
            <v>89255</v>
          </cell>
          <cell r="B743" t="str">
            <v>VIBROACABADORA DE ASFALTO SOBRE ESTEIRAS, LARGURA DE PAVIMENTAÇÃO 2,13 M A 4,55 M, POTÊNCIA 100 HP, CAPACIDADE 400 T/H - MANUTENÇÃO. AF_11/2014</v>
          </cell>
          <cell r="C743" t="str">
            <v>H</v>
          </cell>
          <cell r="D743">
            <v>79.03</v>
          </cell>
        </row>
        <row r="744">
          <cell r="A744">
            <v>89256</v>
          </cell>
          <cell r="B744" t="str">
            <v>VIBROACABADORA DE ASFALTO SOBRE ESTEIRAS, LARGURA DE PAVIMENTAÇÃO 2,13 M A 4,55 M, POTÊNCIA 100 HP, CAPACIDADE 400 T/H - MATERIAIS NA OPERAÇÃO. AF_11/2014</v>
          </cell>
          <cell r="C744" t="str">
            <v>H</v>
          </cell>
          <cell r="D744">
            <v>63.48</v>
          </cell>
        </row>
        <row r="745">
          <cell r="A745">
            <v>89259</v>
          </cell>
          <cell r="B745" t="str">
            <v>GUINDAUTO HIDRÁULICO, CAPACIDADE MÁXIMA DE CARGA 6200 KG, MOMENTO MÁXIMO DE CARGA 11,7 TM, ALCANCE MÁXIMO HORIZONTAL 9,70 M, INCLUSIVE CAMINHÃO TOCO PBT 16.000 KG, POTÊNCIA DE 189 CV - DEPRECIAÇÃO. AF_06/2014</v>
          </cell>
          <cell r="C745" t="str">
            <v>H</v>
          </cell>
          <cell r="D745">
            <v>11.82</v>
          </cell>
        </row>
        <row r="746">
          <cell r="A746">
            <v>89260</v>
          </cell>
          <cell r="B746" t="str">
            <v>GUINDAUTO HIDRÁULICO, CAPACIDADE MÁXIMA DE CARGA 6200 KG, MOMENTO MÁXIMO DE CARGA 11,7 TM, ALCANCE MÁXIMO HORIZONTAL 9,70 M, INCLUSIVE CAMINHÃO TOCO PBT 16.000 KG, POTÊNCIA DE 189 CV - JUROS. AF_06/2014</v>
          </cell>
          <cell r="C746" t="str">
            <v>H</v>
          </cell>
          <cell r="D746">
            <v>2.4700000000000002</v>
          </cell>
        </row>
        <row r="747">
          <cell r="A747">
            <v>89262</v>
          </cell>
          <cell r="B747" t="str">
            <v>GUINDAUTO HIDRÁULICO, CAPACIDADE MÁXIMA DE CARGA 6200 KG, MOMENTO MÁXIMO DE CARGA 11,7 TM, ALCANCE MÁXIMO HORIZONTAL 9,70 M, INCLUSIVE CAMINHÃO TOCO PBT 16.000 KG, POTÊNCIA DE 189 CV - MANUTENÇÃO. AF_06/2014</v>
          </cell>
          <cell r="C747" t="str">
            <v>H</v>
          </cell>
          <cell r="D747">
            <v>22.16</v>
          </cell>
        </row>
        <row r="748">
          <cell r="A748">
            <v>89264</v>
          </cell>
          <cell r="B748" t="str">
            <v>CAMINHÃO TOCO, PBT 16.000 KG, CARGA ÚTIL MÁX. 10.685 KG, DIST. ENTRE EIXOS 4,8 M, POTÊNCIA 189 CV, INCLUSIVE CARROCERIA FIXA ABERTA DE MADEIRA P/ TRANSPORTE GERAL DE CARGA SECA, DIMEN. APROX. 2,5 X 7,00 X 0,50 M - DEPRECIAÇÃO. AF_06/2014</v>
          </cell>
          <cell r="C748" t="str">
            <v>H</v>
          </cell>
          <cell r="D748">
            <v>9.69</v>
          </cell>
        </row>
        <row r="749">
          <cell r="A749">
            <v>89265</v>
          </cell>
          <cell r="B749" t="str">
            <v>CAMINHÃO TOCO, PBT 16.000 KG, CARGA ÚTIL MÁX. 10.685 KG, DIST. ENTRE EIXOS 4,8 M, POTÊNCIA 189 CV, INCLUSIVE CARROCERIA FIXA ABERTA DE MADEIRA P/ TRANSPORTE GERAL DE CARGA SECA, DIMEN. APROX. 2,5 X 7,00 X 0,50 M - JUROS. AF_06/2014</v>
          </cell>
          <cell r="C749" t="str">
            <v>H</v>
          </cell>
          <cell r="D749">
            <v>2.0299999999999998</v>
          </cell>
        </row>
        <row r="750">
          <cell r="A750">
            <v>89266</v>
          </cell>
          <cell r="B750" t="str">
            <v>CAMINHÃO TOCO, PBT 16.000 KG, CARGA ÚTIL MÁX. 10.685 KG, DIST. ENTRE EIXOS 4,8 M, POTÊNCIA 189 CV, INCLUSIVE CARROCERIA FIXA ABERTA DE MADEIRA P/ TRANSPORTE GERAL DE CARGA SECA, DIMEN. APROX. 2,5 X 7,00 X 0,50 M - IMPOSTOS E SEGUROS. AF_06/2014</v>
          </cell>
          <cell r="C750" t="str">
            <v>H</v>
          </cell>
          <cell r="D750">
            <v>0.78</v>
          </cell>
        </row>
        <row r="751">
          <cell r="A751">
            <v>89267</v>
          </cell>
          <cell r="B751" t="str">
            <v>GUINDASTE HIDRÁULICO AUTOPROPELIDO, COM LANÇA TELESCÓPICA 28,80 M, CAPACIDADE MÁXIMA 30 T, POTÊNCIA 97 KW, TRAÇÃO 4 X 4 - DEPRECIAÇÃO. AF_11/2014</v>
          </cell>
          <cell r="C751" t="str">
            <v>H</v>
          </cell>
          <cell r="D751">
            <v>30.99</v>
          </cell>
        </row>
        <row r="752">
          <cell r="A752">
            <v>89268</v>
          </cell>
          <cell r="B752" t="str">
            <v>GUINDASTE HIDRÁULICO AUTOPROPELIDO, COM LANÇA TELESCÓPICA 28,80 M, CAPACIDADE MÁXIMA 30 T, POTÊNCIA 97 KW, TRAÇÃO 4 X 4 - JUROS. AF_11/2014</v>
          </cell>
          <cell r="C752" t="str">
            <v>H</v>
          </cell>
          <cell r="D752">
            <v>5.57</v>
          </cell>
        </row>
        <row r="753">
          <cell r="A753">
            <v>89269</v>
          </cell>
          <cell r="B753" t="str">
            <v>GUINDASTE HIDRÁULICO AUTOPROPELIDO, COM LANÇA TELESCÓPICA 28,80 M, CAPACIDADE MÁXIMA 30 T, POTÊNCIA 97 KW, TRAÇÃO 4 X 4 - IMPOSTOS E SEGUROS. AF_11/2014</v>
          </cell>
          <cell r="C753" t="str">
            <v>H</v>
          </cell>
          <cell r="D753">
            <v>2.16</v>
          </cell>
        </row>
        <row r="754">
          <cell r="A754">
            <v>89270</v>
          </cell>
          <cell r="B754" t="str">
            <v>GUINDASTE HIDRÁULICO AUTOPROPELIDO, COM LANÇA TELESCÓPICA 28,80 M, CAPACIDADE MÁXIMA 30 T, POTÊNCIA 97 KW, TRAÇÃO 4 X 4 - MANUTENÇÃO. AF_11/2014</v>
          </cell>
          <cell r="C754" t="str">
            <v>H</v>
          </cell>
          <cell r="D754">
            <v>49.82</v>
          </cell>
        </row>
        <row r="755">
          <cell r="A755">
            <v>89271</v>
          </cell>
          <cell r="B755" t="str">
            <v>GUINDASTE HIDRÁULICO AUTOPROPELIDO, COM LANÇA TELESCÓPICA 28,80 M, CAPACIDADE MÁXIMA 30 T, POTÊNCIA 97 KW, TRAÇÃO 4 X 4 - MATERIAIS NA OPERAÇÃO. AF_11/2014</v>
          </cell>
          <cell r="C755" t="str">
            <v>H</v>
          </cell>
          <cell r="D755">
            <v>21.72</v>
          </cell>
        </row>
        <row r="756">
          <cell r="A756">
            <v>89274</v>
          </cell>
          <cell r="B756" t="str">
            <v>BETONEIRA CAPACIDADE NOMINAL DE 600 L, CAPACIDADE DE MISTURA 440 L, MOTOR A DIESEL POTÊNCIA 10 HP, COM CARREGADOR - DEPRECIAÇÃO. AF_11/2014</v>
          </cell>
          <cell r="C756" t="str">
            <v>H</v>
          </cell>
          <cell r="D756">
            <v>1.24</v>
          </cell>
        </row>
        <row r="757">
          <cell r="A757">
            <v>89275</v>
          </cell>
          <cell r="B757" t="str">
            <v>BETONEIRA CAPACIDADE NOMINAL DE 600 L, CAPACIDADE DE MISTURA 440 L, MOTOR A DIESEL POTÊNCIA 10 HP, COM CARREGADOR - JUROS. AF_11/2014</v>
          </cell>
          <cell r="C757" t="str">
            <v>H</v>
          </cell>
          <cell r="D757">
            <v>0.14000000000000001</v>
          </cell>
        </row>
        <row r="758">
          <cell r="A758">
            <v>89276</v>
          </cell>
          <cell r="B758" t="str">
            <v>BETONEIRA CAPACIDADE NOMINAL DE 600 L, CAPACIDADE DE MISTURA 440 L, MOTOR A DIESEL POTÊNCIA 10 HP, COM CARREGADOR - MANUTENÇÃO. AF_11/2014</v>
          </cell>
          <cell r="C758" t="str">
            <v>H</v>
          </cell>
          <cell r="D758">
            <v>1.17</v>
          </cell>
        </row>
        <row r="759">
          <cell r="A759">
            <v>89277</v>
          </cell>
          <cell r="B759" t="str">
            <v>BETONEIRA CAPACIDADE NOMINAL DE 600 L, CAPACIDADE DE MISTURA 440 L, MOTOR A DIESEL POTÊNCIA 10 HP, COM CARREGADOR - MATERIAIS NA OPERAÇÃO. AF_11/2014</v>
          </cell>
          <cell r="C759" t="str">
            <v>H</v>
          </cell>
          <cell r="D759">
            <v>6.36</v>
          </cell>
        </row>
        <row r="760">
          <cell r="A760">
            <v>89280</v>
          </cell>
          <cell r="B760" t="str">
            <v>ROLO COMPACTADOR VIBRATÓRIO TANDEM AÇO LISO, POTÊNCIA 58 HP, PESO SEM/COM LASTRO 6,5 / 9,4 T, LARGURA DE TRABALHO 1,2 M - DEPRECIAÇÃO. AF_06/2014</v>
          </cell>
          <cell r="C760" t="str">
            <v>H</v>
          </cell>
          <cell r="D760">
            <v>23.5</v>
          </cell>
        </row>
        <row r="761">
          <cell r="A761">
            <v>89281</v>
          </cell>
          <cell r="B761" t="str">
            <v>ROLO COMPACTADOR VIBRATÓRIO TANDEM AÇO LISO, POTÊNCIA 58 HP, PESO SEM/COM LASTRO 6,5 / 9,4 T, LARGURA DE TRABALHO 1,2 M - JUROS. AF_06/2014</v>
          </cell>
          <cell r="C761" t="str">
            <v>H</v>
          </cell>
          <cell r="D761">
            <v>3.26</v>
          </cell>
        </row>
        <row r="762">
          <cell r="A762">
            <v>89870</v>
          </cell>
          <cell r="B762" t="str">
            <v>CAMINHÃO BASCULANTE 14 M3, COM CAVALO MECÂNICO DE CAPACIDADE MÁXIMA DE TRAÇÃO COMBINADO DE 36000 KG, POTÊNCIA 286 CV, INCLUSIVE SEMIREBOQUE COM CAÇAMBA METÁLICA - DEPRECIAÇÃO. AF_12/2014</v>
          </cell>
          <cell r="C762" t="str">
            <v>H</v>
          </cell>
          <cell r="D762">
            <v>24.95</v>
          </cell>
        </row>
        <row r="763">
          <cell r="A763">
            <v>89871</v>
          </cell>
          <cell r="B763" t="str">
            <v>CAMINHÃO BASCULANTE 14 M3, COM CAVALO MECÂNICO DE CAPACIDADE MÁXIMA DE TRAÇÃO COMBINADO DE 36000 KG, POTÊNCIA 286 CV, INCLUSIVE SEMIREBOQUE COM CAÇAMBA METÁLICA - JUROS. AF_12/2014</v>
          </cell>
          <cell r="C763" t="str">
            <v>H</v>
          </cell>
          <cell r="D763">
            <v>4.6100000000000003</v>
          </cell>
        </row>
        <row r="764">
          <cell r="A764">
            <v>89872</v>
          </cell>
          <cell r="B764" t="str">
            <v>CAMINHÃO BASCULANTE 14 M3, COM CAVALO MECÂNICO DE CAPACIDADE MÁXIMA DE TRAÇÃO COMBINADO DE 36000 KG, POTÊNCIA 286 CV, INCLUSIVE SEMIREBOQUE COM CAÇAMBA METÁLICA - IMPOSTOS E SEGUROS. AF_12/2014</v>
          </cell>
          <cell r="C764" t="str">
            <v>H</v>
          </cell>
          <cell r="D764">
            <v>1.8</v>
          </cell>
        </row>
        <row r="765">
          <cell r="A765">
            <v>89873</v>
          </cell>
          <cell r="B765" t="str">
            <v>CAMINHÃO BASCULANTE 14 M3, COM CAVALO MECÂNICO DE CAPACIDADE MÁXIMA DE TRAÇÃO COMBINADO DE 36000 KG, POTÊNCIA 286 CV, INCLUSIVE SEMIREBOQUE COM CAÇAMBA METÁLICA - MANUTENÇÃO. AF_12/2014</v>
          </cell>
          <cell r="C765" t="str">
            <v>H</v>
          </cell>
          <cell r="D765">
            <v>46.79</v>
          </cell>
        </row>
        <row r="766">
          <cell r="A766">
            <v>89874</v>
          </cell>
          <cell r="B766" t="str">
            <v>CAMINHÃO BASCULANTE 14 M3, COM CAVALO MECÂNICO DE CAPACIDADE MÁXIMA DE TRAÇÃO COMBINADO DE 36000 KG, POTÊNCIA 286 CV, INCLUSIVE SEMIREBOQUE COM CAÇAMBA METÁLICA - MATERIAIS NA OPERAÇÃO. AF_12/2014</v>
          </cell>
          <cell r="C766" t="str">
            <v>H</v>
          </cell>
          <cell r="D766">
            <v>132.02000000000001</v>
          </cell>
        </row>
        <row r="767">
          <cell r="A767">
            <v>89878</v>
          </cell>
          <cell r="B767" t="str">
            <v>CAMINHÃO BASCULANTE 18 M3, COM CAVALO MECÂNICO DE CAPACIDADE MÁXIMA DE TRAÇÃO COMBINADO DE 45000 KG, POTÊNCIA 330 CV, INCLUSIVE SEMIREBOQUE COM CAÇAMBA METÁLICA - DEPRECIAÇÃO. AF_12/2014</v>
          </cell>
          <cell r="C767" t="str">
            <v>H</v>
          </cell>
          <cell r="D767">
            <v>26.4</v>
          </cell>
        </row>
        <row r="768">
          <cell r="A768">
            <v>89879</v>
          </cell>
          <cell r="B768" t="str">
            <v>CAMINHÃO BASCULANTE 18 M3, COM CAVALO MECÂNICO DE CAPACIDADE MÁXIMA DE TRAÇÃO COMBINADO DE 45000 KG, POTÊNCIA 330 CV, INCLUSIVE SEMIREBOQUE COM CAÇAMBA METÁLICA - JUROS. AF_12/2014</v>
          </cell>
          <cell r="C768" t="str">
            <v>H</v>
          </cell>
          <cell r="D768">
            <v>4.88</v>
          </cell>
        </row>
        <row r="769">
          <cell r="A769">
            <v>89880</v>
          </cell>
          <cell r="B769" t="str">
            <v>CAMINHÃO BASCULANTE 18 M3, COM CAVALO MECÂNICO DE CAPACIDADE MÁXIMA DE TRAÇÃO COMBINADO DE 45000 KG, POTÊNCIA 330 CV, INCLUSIVE SEMIREBOQUE COM CAÇAMBA METÁLICA - IMPOSTOS E SEGUROS. AF_12/2014</v>
          </cell>
          <cell r="C769" t="str">
            <v>H</v>
          </cell>
          <cell r="D769">
            <v>1.9</v>
          </cell>
        </row>
        <row r="770">
          <cell r="A770">
            <v>89881</v>
          </cell>
          <cell r="B770" t="str">
            <v>CAMINHÃO BASCULANTE 18 M3, COM CAVALO MECÂNICO DE CAPACIDADE MÁXIMA DE TRAÇÃO COMBINADO DE 45000 KG, POTÊNCIA 330 CV, INCLUSIVE SEMIREBOQUE COM CAÇAMBA METÁLICA - MANUTENÇÃO. AF_12/2014</v>
          </cell>
          <cell r="C770" t="str">
            <v>H</v>
          </cell>
          <cell r="D770">
            <v>49.5</v>
          </cell>
        </row>
        <row r="771">
          <cell r="A771">
            <v>89882</v>
          </cell>
          <cell r="B771" t="str">
            <v>CAMINHÃO BASCULANTE 18 M3, COM CAVALO MECÂNICO DE CAPACIDADE MÁXIMA DE TRAÇÃO COMBINADO DE 45000 KG, POTÊNCIA 330 CV, INCLUSIVE SEMIREBOQUE COM CAÇAMBA METÁLICA - MATERIAIS NA OPERAÇÃO. AF_12/2014</v>
          </cell>
          <cell r="C771" t="str">
            <v>H</v>
          </cell>
          <cell r="D771">
            <v>152.32</v>
          </cell>
        </row>
        <row r="772">
          <cell r="A772">
            <v>90582</v>
          </cell>
          <cell r="B772" t="str">
            <v>VIBRADOR DE IMERSÃO, DIÂMETRO DE PONTEIRA 45MM, MOTOR ELÉTRICO TRIFÁSICO POTÊNCIA DE 2 CV - DEPRECIAÇÃO. AF_06/2015</v>
          </cell>
          <cell r="C772" t="str">
            <v>H</v>
          </cell>
          <cell r="D772">
            <v>0.37</v>
          </cell>
        </row>
        <row r="773">
          <cell r="A773">
            <v>90583</v>
          </cell>
          <cell r="B773" t="str">
            <v>VIBRADOR DE IMERSÃO, DIÂMETRO DE PONTEIRA 45MM, MOTOR ELÉTRICO TRIFÁSICO POTÊNCIA DE 2 CV - JUROS. AF_06/2015</v>
          </cell>
          <cell r="C773" t="str">
            <v>H</v>
          </cell>
          <cell r="D773">
            <v>0.04</v>
          </cell>
        </row>
        <row r="774">
          <cell r="A774">
            <v>90584</v>
          </cell>
          <cell r="B774" t="str">
            <v>VIBRADOR DE IMERSÃO, DIÂMETRO DE PONTEIRA 45MM, MOTOR ELÉTRICO TRIFÁSICO POTÊNCIA DE 2 CV - MANUTENÇÃO. AF_06/2015</v>
          </cell>
          <cell r="C774" t="str">
            <v>H</v>
          </cell>
          <cell r="D774">
            <v>0.28999999999999998</v>
          </cell>
        </row>
        <row r="775">
          <cell r="A775">
            <v>90585</v>
          </cell>
          <cell r="B775" t="str">
            <v>VIBRADOR DE IMERSÃO, DIÂMETRO DE PONTEIRA 45MM, MOTOR ELÉTRICO TRIFÁSICO POTÊNCIA DE 2 CV - MATERIAIS NA OPERAÇÃO. AF_06/2015</v>
          </cell>
          <cell r="C775" t="str">
            <v>H</v>
          </cell>
          <cell r="D775">
            <v>1.02</v>
          </cell>
        </row>
        <row r="776">
          <cell r="A776">
            <v>90621</v>
          </cell>
          <cell r="B776" t="str">
            <v>PERFURATRIZ MANUAL, TORQUE MÁXIMO 83 N.M, POTÊNCIA 5 CV, COM DIÂMETRO MÁXIMO 4" - DEPRECIAÇÃO. AF_06/2015</v>
          </cell>
          <cell r="C776" t="str">
            <v>H</v>
          </cell>
          <cell r="D776">
            <v>2.09</v>
          </cell>
        </row>
        <row r="777">
          <cell r="A777">
            <v>90622</v>
          </cell>
          <cell r="B777" t="str">
            <v>PERFURATRIZ MANUAL, TORQUE MÁXIMO 83 N.M, POTÊNCIA 5 CV, COM DIÂMETRO MÁXIMO 4" - JUROS. AF_06/2015</v>
          </cell>
          <cell r="C777" t="str">
            <v>H</v>
          </cell>
          <cell r="D777">
            <v>0.24</v>
          </cell>
        </row>
        <row r="778">
          <cell r="A778">
            <v>90623</v>
          </cell>
          <cell r="B778" t="str">
            <v>PERFURATRIZ MANUAL, TORQUE MÁXIMO 83 N.M, POTÊNCIA 5 CV, COM DIÂMETRO MÁXIMO 4" - MANUTENÇÃO. AF_06/2015</v>
          </cell>
          <cell r="C778" t="str">
            <v>H</v>
          </cell>
          <cell r="D778">
            <v>2.61</v>
          </cell>
        </row>
        <row r="779">
          <cell r="A779">
            <v>90624</v>
          </cell>
          <cell r="B779" t="str">
            <v>PERFURATRIZ MANUAL, TORQUE MÁXIMO 83 N.M, POTÊNCIA 5 CV, COM DIÂMETRO MÁXIMO 4" - MATERIAIS NA OPERAÇÃO. AF_06/2015</v>
          </cell>
          <cell r="C779" t="str">
            <v>H</v>
          </cell>
          <cell r="D779">
            <v>2.56</v>
          </cell>
        </row>
        <row r="780">
          <cell r="A780">
            <v>90627</v>
          </cell>
          <cell r="B780" t="str">
            <v>PERFURATRIZ SOBRE ESTEIRA, TORQUE MÁXIMO 600 KGF, PESO MÉDIO 1000 KG, POTÊNCIA 20 HP, DIÂMETRO MÁXIMO 10" - DEPRECIAÇÃO. AF_06/2015</v>
          </cell>
          <cell r="C780" t="str">
            <v>H</v>
          </cell>
          <cell r="D780">
            <v>28.05</v>
          </cell>
        </row>
        <row r="781">
          <cell r="A781">
            <v>90628</v>
          </cell>
          <cell r="B781" t="str">
            <v>PERFURATRIZ SOBRE ESTEIRA, TORQUE MÁXIMO 600 KGF, PESO MÉDIO 1000 KG, POTÊNCIA 20 HP, DIÂMETRO MÁXIMO 10" - JUROS. AF_06/2015</v>
          </cell>
          <cell r="C781" t="str">
            <v>H</v>
          </cell>
          <cell r="D781">
            <v>3.99</v>
          </cell>
        </row>
        <row r="782">
          <cell r="A782">
            <v>90629</v>
          </cell>
          <cell r="B782" t="str">
            <v>PERFURATRIZ SOBRE ESTEIRA, TORQUE MÁXIMO 600 KGF, PESO MÉDIO 1000 KG, POTÊNCIA 20 HP, DIÂMETRO MÁXIMO 10" - MANUTENÇÃO. AF_06/2015</v>
          </cell>
          <cell r="C782" t="str">
            <v>H</v>
          </cell>
          <cell r="D782">
            <v>35.1</v>
          </cell>
        </row>
        <row r="783">
          <cell r="A783">
            <v>90630</v>
          </cell>
          <cell r="B783" t="str">
            <v>PERFURATRIZ SOBRE ESTEIRA, TORQUE MÁXIMO 600 KGF, PESO MÉDIO 1000 KG, POTÊNCIA 20 HP, DIÂMETRO MÁXIMO 10" - MATERIAIS NA OPERAÇÃO. AF_06/2015</v>
          </cell>
          <cell r="C783" t="str">
            <v>H</v>
          </cell>
          <cell r="D783">
            <v>10.39</v>
          </cell>
        </row>
        <row r="784">
          <cell r="A784">
            <v>90633</v>
          </cell>
          <cell r="B784" t="str">
            <v>MISTURADOR DUPLO HORIZONTAL DE ALTA TURBULÊNCIA, CAPACIDADE / VOLUME 2 X 500 LITROS, MOTORES ELÉTRICOS MÍNIMO 5 CV CADA, PARA NATA CIMENTO, ARGAMASSA E OUTROS - DEPRECIAÇÃO. AF_06/2015</v>
          </cell>
          <cell r="C784" t="str">
            <v>H</v>
          </cell>
          <cell r="D784">
            <v>3.17</v>
          </cell>
        </row>
        <row r="785">
          <cell r="A785">
            <v>90634</v>
          </cell>
          <cell r="B785" t="str">
            <v>MISTURADOR DUPLO HORIZONTAL DE ALTA TURBULÊNCIA, CAPACIDADE / VOLUME 2 X 500 LITROS, MOTORES ELÉTRICOS MÍNIMO 5 CV CADA, PARA NATA CIMENTO, ARGAMASSA E OUTROS - JUROS. AF_06/2015</v>
          </cell>
          <cell r="C785" t="str">
            <v>H</v>
          </cell>
          <cell r="D785">
            <v>0.37</v>
          </cell>
        </row>
        <row r="786">
          <cell r="A786">
            <v>90635</v>
          </cell>
          <cell r="B786" t="str">
            <v>MISTURADOR DUPLO HORIZONTAL DE ALTA TURBULÊNCIA, CAPACIDADE / VOLUME 2 X 500 LITROS, MOTORES ELÉTRICOS MÍNIMO 5 CV CADA, PARA NATA CIMENTO, ARGAMASSA E OUTROS - MANUTENÇÃO. AF_06/2015</v>
          </cell>
          <cell r="C786" t="str">
            <v>H</v>
          </cell>
          <cell r="D786">
            <v>3.46</v>
          </cell>
        </row>
        <row r="787">
          <cell r="A787">
            <v>90636</v>
          </cell>
          <cell r="B787" t="str">
            <v>MISTURADOR DUPLO HORIZONTAL DE ALTA TURBULÊNCIA, CAPACIDADE / VOLUME 2 X 500 LITROS, MOTORES ELÉTRICOS MÍNIMO 5 CV CADA, PARA NATA CIMENTO, ARGAMASSA E OUTROS - MATERIAIS NA OPERAÇÃO. AF_06/2015</v>
          </cell>
          <cell r="C787" t="str">
            <v>H</v>
          </cell>
          <cell r="D787">
            <v>5.13</v>
          </cell>
        </row>
        <row r="788">
          <cell r="A788">
            <v>90639</v>
          </cell>
          <cell r="B788" t="str">
            <v>BOMBA TRIPLEX, PARA INJEÇÃO DE NATA DE CIMENTO, VAZÃO MÁXIMA DE 100 LITROS/MINUTO, PRESSÃO MÁXIMA DE 70 BAR - DEPRECIAÇÃO. AF_06/2015</v>
          </cell>
          <cell r="C788" t="str">
            <v>H</v>
          </cell>
          <cell r="D788">
            <v>4.7300000000000004</v>
          </cell>
        </row>
        <row r="789">
          <cell r="A789">
            <v>90640</v>
          </cell>
          <cell r="B789" t="str">
            <v>BOMBA TRIPLEX, PARA INJEÇÃO DE NATA DE CIMENTO, VAZÃO MÁXIMA DE 100 LITROS/MINUTO, PRESSÃO MÁXIMA DE 70 BAR - JUROS. AF_06/2015</v>
          </cell>
          <cell r="C789" t="str">
            <v>H</v>
          </cell>
          <cell r="D789">
            <v>0.56000000000000005</v>
          </cell>
        </row>
        <row r="790">
          <cell r="A790">
            <v>90641</v>
          </cell>
          <cell r="B790" t="str">
            <v>BOMBA TRIPLEX, PARA INJEÇÃO DE NATA DE CIMENTO, VAZÃO MÁXIMA DE 100 LITROS/MINUTO, PRESSÃO MÁXIMA DE 70 BAR - MANUTENÇÃO. AF_06/2015</v>
          </cell>
          <cell r="C790" t="str">
            <v>H</v>
          </cell>
          <cell r="D790">
            <v>5.17</v>
          </cell>
        </row>
        <row r="791">
          <cell r="A791">
            <v>90642</v>
          </cell>
          <cell r="B791" t="str">
            <v>BOMBA TRIPLEX, PARA INJEÇÃO DE NATA DE CIMENTO, VAZÃO MÁXIMA DE 100 LITROS/MINUTO, PRESSÃO MÁXIMA DE 70 BAR - MATERIAIS NA OPERAÇÃO. AF_06/2015</v>
          </cell>
          <cell r="C791" t="str">
            <v>H</v>
          </cell>
          <cell r="D791">
            <v>6.89</v>
          </cell>
        </row>
        <row r="792">
          <cell r="A792">
            <v>90646</v>
          </cell>
          <cell r="B792" t="str">
            <v>BOMBA CENTRÍFUGA MONOESTÁGIO COM MOTOR ELÉTRICO MONOFÁSICO, POTÊNCIA 15 HP, DIÂMETRO DO ROTOR 173 MM, HM/Q = 30 MCA / 90 M3/H A 45 MCA / 55 M3/H - DEPRECIAÇÃO. AF_06/2015</v>
          </cell>
          <cell r="C792" t="str">
            <v>H</v>
          </cell>
          <cell r="D792">
            <v>0.66</v>
          </cell>
        </row>
        <row r="793">
          <cell r="A793">
            <v>90647</v>
          </cell>
          <cell r="B793" t="str">
            <v>BOMBA CENTRÍFUGA MONOESTÁGIO COM MOTOR ELÉTRICO MONOFÁSICO, POTÊNCIA 15 HP, DIÂMETRO DO ROTOR 173 MM, HM/Q = 30 MCA / 90 M3/H A 45 MCA / 55 M3/H - JUROS. AF_06/2015</v>
          </cell>
          <cell r="C793" t="str">
            <v>H</v>
          </cell>
          <cell r="D793">
            <v>7.0000000000000007E-2</v>
          </cell>
        </row>
        <row r="794">
          <cell r="A794">
            <v>90648</v>
          </cell>
          <cell r="B794" t="str">
            <v>BOMBA CENTRÍFUGA MONOESTÁGIO COM MOTOR ELÉTRICO MONOFÁSICO, POTÊNCIA 15 HP, DIÂMETRO DO ROTOR 173 MM, HM/Q = 30 MCA / 90 M3/H A 45 MCA / 55 M3/H - MANUTENÇÃO. AF_06/2015</v>
          </cell>
          <cell r="C794" t="str">
            <v>H</v>
          </cell>
          <cell r="D794">
            <v>0.72</v>
          </cell>
        </row>
        <row r="795">
          <cell r="A795">
            <v>90649</v>
          </cell>
          <cell r="B795" t="str">
            <v>BOMBA CENTRÍFUGA MONOESTÁGIO COM MOTOR ELÉTRICO MONOFÁSICO, POTÊNCIA 15 HP, DIÂMETRO DO ROTOR 173 MM, HM/Q = 30 MCA / 90 M3/H A 45 MCA / 55 M3/H - MATERIAIS NA OPERAÇÃO. AF_06/2015</v>
          </cell>
          <cell r="C795" t="str">
            <v>H</v>
          </cell>
          <cell r="D795">
            <v>7.98</v>
          </cell>
        </row>
        <row r="796">
          <cell r="A796">
            <v>90652</v>
          </cell>
          <cell r="B796" t="str">
            <v>BOMBA DE PROJEÇÃO DE CONCRETO SECO, POTÊNCIA 10 CV, VAZÃO 3 M3/H - DEPRECIAÇÃO. AF_06/2015</v>
          </cell>
          <cell r="C796" t="str">
            <v>H</v>
          </cell>
          <cell r="D796">
            <v>3.08</v>
          </cell>
        </row>
        <row r="797">
          <cell r="A797">
            <v>90653</v>
          </cell>
          <cell r="B797" t="str">
            <v>BOMBA DE PROJEÇÃO DE CONCRETO SECO, POTÊNCIA 10 CV, VAZÃO 3 M3/H - JUROS. AF_06/2015</v>
          </cell>
          <cell r="C797" t="str">
            <v>H</v>
          </cell>
          <cell r="D797">
            <v>0.36</v>
          </cell>
        </row>
        <row r="798">
          <cell r="A798">
            <v>90654</v>
          </cell>
          <cell r="B798" t="str">
            <v>BOMBA DE PROJEÇÃO DE CONCRETO SECO, POTÊNCIA 10 CV, VAZÃO 3 M3/H - MANUTENÇÃO. AF_06/2015</v>
          </cell>
          <cell r="C798" t="str">
            <v>H</v>
          </cell>
          <cell r="D798">
            <v>3.37</v>
          </cell>
        </row>
        <row r="799">
          <cell r="A799">
            <v>90655</v>
          </cell>
          <cell r="B799" t="str">
            <v>BOMBA DE PROJEÇÃO DE CONCRETO SECO, POTÊNCIA 10 CV, VAZÃO 3 M3/H - MATERIAIS NA OPERAÇÃO. AF_06/2015</v>
          </cell>
          <cell r="C799" t="str">
            <v>H</v>
          </cell>
          <cell r="D799">
            <v>5.25</v>
          </cell>
        </row>
        <row r="800">
          <cell r="A800">
            <v>90658</v>
          </cell>
          <cell r="B800" t="str">
            <v>BOMBA DE PROJEÇÃO DE CONCRETO SECO, POTÊNCIA 10 CV, VAZÃO 6 M3/H - DEPRECIAÇÃO. AF_06/2015</v>
          </cell>
          <cell r="C800" t="str">
            <v>H</v>
          </cell>
          <cell r="D800">
            <v>3.3</v>
          </cell>
        </row>
        <row r="801">
          <cell r="A801">
            <v>90659</v>
          </cell>
          <cell r="B801" t="str">
            <v>BOMBA DE PROJEÇÃO DE CONCRETO SECO, POTÊNCIA 10 CV, VAZÃO 6 M3/H - JUROS. AF_06/2015</v>
          </cell>
          <cell r="C801" t="str">
            <v>H</v>
          </cell>
          <cell r="D801">
            <v>0.39</v>
          </cell>
        </row>
        <row r="802">
          <cell r="A802">
            <v>90660</v>
          </cell>
          <cell r="B802" t="str">
            <v>BOMBA DE PROJEÇÃO DE CONCRETO SECO, POTÊNCIA 10 CV, VAZÃO 6 M3/H - MANUTENÇÃO. AF_06/2015</v>
          </cell>
          <cell r="C802" t="str">
            <v>H</v>
          </cell>
          <cell r="D802">
            <v>3.61</v>
          </cell>
        </row>
        <row r="803">
          <cell r="A803">
            <v>90661</v>
          </cell>
          <cell r="B803" t="str">
            <v>BOMBA DE PROJEÇÃO DE CONCRETO SECO, POTÊNCIA 10 CV, VAZÃO 6 M3/H - MATERIAIS NA OPERAÇÃO. AF_06/2015</v>
          </cell>
          <cell r="C803" t="str">
            <v>H</v>
          </cell>
          <cell r="D803">
            <v>5.25</v>
          </cell>
        </row>
        <row r="804">
          <cell r="A804">
            <v>90664</v>
          </cell>
          <cell r="B804" t="str">
            <v>PROJETOR PNEUMÁTICO DE ARGAMASSA PARA CHAPISCO E REBOCO COM RECIPIENTE ACOPLADO, TIPO CANEQUINHA, COM COMPRESSOR DE AR REBOCÁVEL VAZÃO 89 PCM E MOTOR DIESEL DE 20 CV - DEPRECIAÇÃO. AF_06/2015</v>
          </cell>
          <cell r="C804" t="str">
            <v>H</v>
          </cell>
          <cell r="D804">
            <v>4.74</v>
          </cell>
        </row>
        <row r="805">
          <cell r="A805">
            <v>90665</v>
          </cell>
          <cell r="B805" t="str">
            <v>PROJETOR PNEUMÁTICO DE ARGAMASSA PARA CHAPISCO E REBOCO COM RECIPIENTE ACOPLADO, TIPO CANEQUINHA, COM COMPRESSOR DE AR REBOCÁVEL VAZÃO 89 PCM E MOTOR DIESEL DE 20 CV - JUROS. AF_06/2015</v>
          </cell>
          <cell r="C805" t="str">
            <v>H</v>
          </cell>
          <cell r="D805">
            <v>0.54</v>
          </cell>
        </row>
        <row r="806">
          <cell r="A806">
            <v>90666</v>
          </cell>
          <cell r="B806" t="str">
            <v>PROJETOR PNEUMÁTICO DE ARGAMASSA PARA CHAPISCO E REBOCO COM RECIPIENTE ACOPLADO, TIPO CANEQUINHA, COM COMPRESSOR DE AR REBOCÁVEL VAZÃO 89 PCM E MOTOR DIESEL DE 20 CV - MANUTENÇÃO. AF_06/2015</v>
          </cell>
          <cell r="C806" t="str">
            <v>H</v>
          </cell>
          <cell r="D806">
            <v>5.18</v>
          </cell>
        </row>
        <row r="807">
          <cell r="A807">
            <v>90667</v>
          </cell>
          <cell r="B807" t="str">
            <v>PROJETOR PNEUMÁTICO DE ARGAMASSA PARA CHAPISCO E REBOCO COM RECIPIENTE ACOPLADO, TIPO CANEQUINHA, COM COMPRESSOR DE AR REBOCÁVEL VAZÃO 89 PCM E MOTOR DIESEL DE 20 CV - MATERIAIS NA OPERAÇÃO. AF_06/2015</v>
          </cell>
          <cell r="C807" t="str">
            <v>H</v>
          </cell>
          <cell r="D807">
            <v>11.2</v>
          </cell>
        </row>
        <row r="808">
          <cell r="A808">
            <v>90670</v>
          </cell>
          <cell r="B808" t="str">
            <v>PERFURATRIZ COM TORRE METÁLICA PARA EXECUÇÃO DE ESTACA HÉLICE CONTÍNUA, PROFUNDIDADE MÁXIMA DE 30 M, DIÂMETRO MÁXIMO DE 800 MM, POTÊNCIA INSTALADA DE 268 HP, MESA ROTATIVA COM TORQUE MÁXIMO DE 170 KNM - DEPRECIAÇÃO. AF_06/2015</v>
          </cell>
          <cell r="C808" t="str">
            <v>H</v>
          </cell>
          <cell r="D808">
            <v>128.72</v>
          </cell>
        </row>
        <row r="809">
          <cell r="A809">
            <v>90671</v>
          </cell>
          <cell r="B809" t="str">
            <v>PERFURATRIZ COM TORRE METÁLICA PARA EXECUÇÃO DE ESTACA HÉLICE CONTÍNUA, PROFUNDIDADE MÁXIMA DE 30 M, DIÂMETRO MÁXIMO DE 800 MM, POTÊNCIA INSTALADA DE 268 HP, MESA ROTATIVA COM TORQUE MÁXIMO DE 170 KNM - JUROS. AF_06/2015</v>
          </cell>
          <cell r="C809" t="str">
            <v>H</v>
          </cell>
          <cell r="D809">
            <v>17.87</v>
          </cell>
        </row>
        <row r="810">
          <cell r="A810">
            <v>90672</v>
          </cell>
          <cell r="B810" t="str">
            <v>PERFURATRIZ COM TORRE METÁLICA PARA EXECUÇÃO DE ESTACA HÉLICE CONTÍNUA, PROFUNDIDADE MÁXIMA DE 30 M, DIÂMETRO MÁXIMO DE 800 MM, POTÊNCIA INSTALADA DE 268 HP, MESA ROTATIVA COM TORQUE MÁXIMO DE 170 KNM - MANUTENÇÃO. AF_06/2015</v>
          </cell>
          <cell r="C810" t="str">
            <v>H</v>
          </cell>
          <cell r="D810">
            <v>161.09</v>
          </cell>
        </row>
        <row r="811">
          <cell r="A811">
            <v>90673</v>
          </cell>
          <cell r="B811" t="str">
            <v>PERFURATRIZ COM TORRE METÁLICA PARA EXECUÇÃO DE ESTACA HÉLICE CONTÍNUA, PROFUNDIDADE MÁXIMA DE 30 M, DIÂMETRO MÁXIMO DE 800 MM, POTÊNCIA INSTALADA DE 268 HP, MESA ROTATIVA COM TORQUE MÁXIMO DE 170 KNM - MATERIAIS NA OPERAÇÃO. AF_06/2015</v>
          </cell>
          <cell r="C811" t="str">
            <v>H</v>
          </cell>
          <cell r="D811">
            <v>89.6</v>
          </cell>
        </row>
        <row r="812">
          <cell r="A812">
            <v>90676</v>
          </cell>
          <cell r="B812" t="str">
            <v>PERFURATRIZ HIDRÁULICA SOBRE CAMINHÃO COM TRADO CURTO ACOPLADO, PROFUNDIDADE MÁXIMA DE 20 M, DIÂMETRO MÁXIMO DE 1500 MM, POTÊNCIA INSTALADA DE 137 HP, MESA ROTATIVA COM TORQUE MÁXIMO DE 30 KNM - DEPRECIAÇÃO. AF_06/2015</v>
          </cell>
          <cell r="C812" t="str">
            <v>H</v>
          </cell>
          <cell r="D812">
            <v>69.05</v>
          </cell>
        </row>
        <row r="813">
          <cell r="A813">
            <v>90677</v>
          </cell>
          <cell r="B813" t="str">
            <v>PERFURATRIZ HIDRÁULICA SOBRE CAMINHÃO COM TRADO CURTO ACOPLADO, PROFUNDIDADE MÁXIMA DE 20 M, DIÂMETRO MÁXIMO DE 1500 MM, POTÊNCIA INSTALADA DE 137 HP, MESA ROTATIVA COM TORQUE MÁXIMO DE 30 KNM - JUROS. AF_06/2015</v>
          </cell>
          <cell r="C813" t="str">
            <v>H</v>
          </cell>
          <cell r="D813">
            <v>9.58</v>
          </cell>
        </row>
        <row r="814">
          <cell r="A814">
            <v>90678</v>
          </cell>
          <cell r="B814" t="str">
            <v>PERFURATRIZ HIDRÁULICA SOBRE CAMINHÃO COM TRADO CURTO ACOPLADO, PROFUNDIDADE MÁXIMA DE 20 M, DIÂMETRO MÁXIMO DE 1500 MM, POTÊNCIA INSTALADA DE 137 HP, MESA ROTATIVA COM TORQUE MÁXIMO DE 30 KNM - MANUTENÇÃO. AF_06/2015</v>
          </cell>
          <cell r="C814" t="str">
            <v>H</v>
          </cell>
          <cell r="D814">
            <v>86.41</v>
          </cell>
        </row>
        <row r="815">
          <cell r="A815">
            <v>90679</v>
          </cell>
          <cell r="B815" t="str">
            <v>PERFURATRIZ HIDRÁULICA SOBRE CAMINHÃO COM TRADO CURTO ACOPLADO, PROFUNDIDADE MÁXIMA DE 20 M, DIÂMETRO MÁXIMO DE 1500 MM, POTÊNCIA INSTALADA DE 137 HP, MESA ROTATIVA COM TORQUE MÁXIMO DE 30 KNM - MATERIAIS NA OPERAÇÃO. AF_06/2015</v>
          </cell>
          <cell r="C815" t="str">
            <v>H</v>
          </cell>
          <cell r="D815">
            <v>68.67</v>
          </cell>
        </row>
        <row r="816">
          <cell r="A816">
            <v>90682</v>
          </cell>
          <cell r="B816" t="str">
            <v>MANIPULADOR TELESCÓPICO, POTÊNCIA DE 85 HP, CAPACIDADE DE CARGA DE 3.500 KG, ALTURA MÁXIMA DE ELEVAÇÃO DE 12,3 M - DEPRECIAÇÃO. AF_06/2015</v>
          </cell>
          <cell r="C816" t="str">
            <v>H</v>
          </cell>
          <cell r="D816">
            <v>25.68</v>
          </cell>
        </row>
        <row r="817">
          <cell r="A817">
            <v>90683</v>
          </cell>
          <cell r="B817" t="str">
            <v>MANIPULADOR TELESCÓPICO, POTÊNCIA DE 85 HP, CAPACIDADE DE CARGA DE 3.500 KG, ALTURA MÁXIMA DE ELEVAÇÃO DE 12,3 M - JUROS. AF_06/2015</v>
          </cell>
          <cell r="C817" t="str">
            <v>H</v>
          </cell>
          <cell r="D817">
            <v>3.04</v>
          </cell>
        </row>
        <row r="818">
          <cell r="A818">
            <v>90684</v>
          </cell>
          <cell r="B818" t="str">
            <v>MANIPULADOR TELESCÓPICO, POTÊNCIA DE 85 HP, CAPACIDADE DE CARGA DE 3.500 KG, ALTURA MÁXIMA DE ELEVAÇÃO DE 12,3 M - MANUTENÇÃO. AF_06/2015</v>
          </cell>
          <cell r="C818" t="str">
            <v>H</v>
          </cell>
          <cell r="D818">
            <v>28.09</v>
          </cell>
        </row>
        <row r="819">
          <cell r="A819">
            <v>90685</v>
          </cell>
          <cell r="B819" t="str">
            <v>MANIPULADOR TELESCÓPICO, POTÊNCIA DE 85 HP, CAPACIDADE DE CARGA DE 3.500 KG, ALTURA MÁXIMA DE ELEVAÇÃO DE 12,3 M - MATERIAIS NA OPERAÇÃO. AF_06/2015</v>
          </cell>
          <cell r="C819" t="str">
            <v>H</v>
          </cell>
          <cell r="D819">
            <v>42.6</v>
          </cell>
        </row>
        <row r="820">
          <cell r="A820">
            <v>90688</v>
          </cell>
          <cell r="B820" t="str">
            <v>MINICARREGADEIRA SOBRE RODAS, POTÊNCIA LÍQUIDA DE 47 HP, CAPACIDADE NOMINAL DE OPERAÇÃO DE 646 KG - DEPRECIAÇÃO. AF_06/2015</v>
          </cell>
          <cell r="C820" t="str">
            <v>H</v>
          </cell>
          <cell r="D820">
            <v>11.8</v>
          </cell>
        </row>
        <row r="821">
          <cell r="A821">
            <v>90689</v>
          </cell>
          <cell r="B821" t="str">
            <v>MINICARREGADEIRA SOBRE RODAS, POTÊNCIA LÍQUIDA DE 47 HP, CAPACIDADE NOMINAL DE OPERAÇÃO DE 646 KG - JUROS. AF_06/2015</v>
          </cell>
          <cell r="C821" t="str">
            <v>H</v>
          </cell>
          <cell r="D821">
            <v>1.19</v>
          </cell>
        </row>
        <row r="822">
          <cell r="A822">
            <v>90690</v>
          </cell>
          <cell r="B822" t="str">
            <v>MINICARREGADEIRA SOBRE RODAS, POTÊNCIA LÍQUIDA DE 47 HP, CAPACIDADE NOMINAL DE OPERAÇÃO DE 646 KG - MANUTENÇÃO. AF_06/2015</v>
          </cell>
          <cell r="C822" t="str">
            <v>H</v>
          </cell>
          <cell r="D822">
            <v>14.75</v>
          </cell>
        </row>
        <row r="823">
          <cell r="A823">
            <v>90691</v>
          </cell>
          <cell r="B823" t="str">
            <v>MINICARREGADEIRA SOBRE RODAS, POTÊNCIA LÍQUIDA DE 47 HP, CAPACIDADE NOMINAL DE OPERAÇÃO DE 646 KG - MATERIAIS NA OPERAÇÃO. AF_06/2015</v>
          </cell>
          <cell r="C823" t="str">
            <v>H</v>
          </cell>
          <cell r="D823">
            <v>39.24</v>
          </cell>
        </row>
        <row r="824">
          <cell r="A824">
            <v>90957</v>
          </cell>
          <cell r="B824" t="str">
            <v>COMPRESSOR DE AR REBOCÁVEL, VAZÃO 189 PCM, PRESSÃO EFETIVA DE TRABALHO 102 PSI, MOTOR DIESEL, POTÊNCIA 63 CV - DEPRECIAÇÃO. AF_06/2015</v>
          </cell>
          <cell r="C824" t="str">
            <v>H</v>
          </cell>
          <cell r="D824">
            <v>2.93</v>
          </cell>
        </row>
        <row r="825">
          <cell r="A825">
            <v>90958</v>
          </cell>
          <cell r="B825" t="str">
            <v>COMPRESSOR DE AR REBOCÁVEL, VAZÃO 189 PCM, PRESSÃO EFETIVA DE TRABALHO 102 PSI, MOTOR DIESEL, POTÊNCIA 63 CV - JUROS. AF_06/2015</v>
          </cell>
          <cell r="C825" t="str">
            <v>H</v>
          </cell>
          <cell r="D825">
            <v>0.4</v>
          </cell>
        </row>
        <row r="826">
          <cell r="A826">
            <v>90960</v>
          </cell>
          <cell r="B826" t="str">
            <v>COMPRESSOR DE AR REBOCÁVEL, VAZÃO 89 PCM, PRESSÃO EFETIVA DE TRABALHO 102 PSI, MOTOR DIESEL, POTÊNCIA 20 CV - DEPRECIAÇÃO. AF_06/2015</v>
          </cell>
          <cell r="C826" t="str">
            <v>H</v>
          </cell>
          <cell r="D826">
            <v>3.92</v>
          </cell>
        </row>
        <row r="827">
          <cell r="A827">
            <v>90961</v>
          </cell>
          <cell r="B827" t="str">
            <v>COMPRESSOR DE AR REBOCÁVEL, VAZÃO 89 PCM, PRESSÃO EFETIVA DE TRABALHO 102 PSI, MOTOR DIESEL, POTÊNCIA 20 CV - JUROS. AF_06/2015</v>
          </cell>
          <cell r="C827" t="str">
            <v>H</v>
          </cell>
          <cell r="D827">
            <v>0.54</v>
          </cell>
        </row>
        <row r="828">
          <cell r="A828">
            <v>90962</v>
          </cell>
          <cell r="B828" t="str">
            <v>COMPRESSOR DE AR REBOCÁVEL, VAZÃO 89 PCM, PRESSÃO EFETIVA DE TRABALHO 102 PSI, MOTOR DIESEL, POTÊNCIA 20 CV - MANUTENÇÃO. AF_06/2015</v>
          </cell>
          <cell r="C828" t="str">
            <v>H</v>
          </cell>
          <cell r="D828">
            <v>4.9000000000000004</v>
          </cell>
        </row>
        <row r="829">
          <cell r="A829">
            <v>90963</v>
          </cell>
          <cell r="B829" t="str">
            <v>COMPRESSOR DE AR REBOCÁVEL, VAZÃO 89 PCM, PRESSÃO EFETIVA DE TRABALHO 102 PSI, MOTOR DIESEL, POTÊNCIA 20 CV - MATERIAIS NA OPERAÇÃO. AF_06/2015</v>
          </cell>
          <cell r="C829" t="str">
            <v>H</v>
          </cell>
          <cell r="D829">
            <v>11.2</v>
          </cell>
        </row>
        <row r="830">
          <cell r="A830">
            <v>90968</v>
          </cell>
          <cell r="B830" t="str">
            <v>COMPRESSOR DE AR REBOCAVEL, VAZÃO 250 PCM, PRESSAO DE TRABALHO 102 PSI, MOTOR A DIESEL POTÊNCIA 81 CV - DEPRECIAÇÃO. AF_06/2015</v>
          </cell>
          <cell r="C830" t="str">
            <v>H</v>
          </cell>
          <cell r="D830">
            <v>3.93</v>
          </cell>
        </row>
        <row r="831">
          <cell r="A831">
            <v>90969</v>
          </cell>
          <cell r="B831" t="str">
            <v>COMPRESSOR DE AR REBOCAVEL, VAZÃO 250 PCM, PRESSAO DE TRABALHO 102 PSI, MOTOR A DIESEL POTÊNCIA 81 CV - JUROS. AF_06/2015</v>
          </cell>
          <cell r="C831" t="str">
            <v>H</v>
          </cell>
          <cell r="D831">
            <v>0.54</v>
          </cell>
        </row>
        <row r="832">
          <cell r="A832">
            <v>90970</v>
          </cell>
          <cell r="B832" t="str">
            <v>COMPRESSOR DE AR REBOCAVEL, VAZÃO 250 PCM, PRESSAO DE TRABALHO 102 PSI, MOTOR A DIESEL POTÊNCIA 81 CV - MANUTENÇÃO. AF_06/2015</v>
          </cell>
          <cell r="C832" t="str">
            <v>H</v>
          </cell>
          <cell r="D832">
            <v>4.92</v>
          </cell>
        </row>
        <row r="833">
          <cell r="A833">
            <v>90971</v>
          </cell>
          <cell r="B833" t="str">
            <v>COMPRESSOR DE AR REBOCAVEL, VAZÃO 250 PCM, PRESSAO DE TRABALHO 102 PSI, MOTOR A DIESEL POTÊNCIA 81 CV - MATERIAIS NA OPERAÇÃO. AF_06/2015</v>
          </cell>
          <cell r="C833" t="str">
            <v>H</v>
          </cell>
          <cell r="D833">
            <v>45.38</v>
          </cell>
        </row>
        <row r="834">
          <cell r="A834">
            <v>90975</v>
          </cell>
          <cell r="B834" t="str">
            <v>COMPRESSOR DE AR REBOCÁVEL, VAZÃO 748 PCM, PRESSÃO EFETIVA DE TRABALHO 102 PSI, MOTOR DIESEL, POTÊNCIA 210 CV - DEPRECIAÇÃO. AF_06/2015</v>
          </cell>
          <cell r="C834" t="str">
            <v>H</v>
          </cell>
          <cell r="D834">
            <v>9.98</v>
          </cell>
        </row>
        <row r="835">
          <cell r="A835">
            <v>90976</v>
          </cell>
          <cell r="B835" t="str">
            <v>COMPRESSOR DE AR REBOCÁVEL, VAZÃO 748 PCM, PRESSÃO EFETIVA DE TRABALHO 102 PSI, MOTOR DIESEL, POTÊNCIA 210 CV - JUROS. AF_06/2015</v>
          </cell>
          <cell r="C835" t="str">
            <v>H</v>
          </cell>
          <cell r="D835">
            <v>1.38</v>
          </cell>
        </row>
        <row r="836">
          <cell r="A836">
            <v>90977</v>
          </cell>
          <cell r="B836" t="str">
            <v>COMPRESSOR DE AR REBOCÁVEL, VAZÃO 748 PCM, PRESSÃO EFETIVA DE TRABALHO 102 PSI, MOTOR DIESEL, POTÊNCIA 210 CV - MANUTENÇÃO. AF_06/2015</v>
          </cell>
          <cell r="C836" t="str">
            <v>H</v>
          </cell>
          <cell r="D836">
            <v>12.49</v>
          </cell>
        </row>
        <row r="837">
          <cell r="A837">
            <v>90978</v>
          </cell>
          <cell r="B837" t="str">
            <v>COMPRESSOR DE AR REBOCÁVEL, VAZÃO 748 PCM, PRESSÃO EFETIVA DE TRABALHO 102 PSI, MOTOR DIESEL, POTÊNCIA 210 CV - MATERIAIS NA OPERAÇÃO. AF_06/2015</v>
          </cell>
          <cell r="C837" t="str">
            <v>H</v>
          </cell>
          <cell r="D837">
            <v>117.73</v>
          </cell>
        </row>
        <row r="838">
          <cell r="A838">
            <v>90992</v>
          </cell>
          <cell r="B838" t="str">
            <v>COMPRESSOR DE AR REBOCAVEL, VAZÃO 400 PCM, PRESSAO DE TRABALHO 102 PSI, MOTOR A DIESEL POTÊNCIA 110 CV - DEPRECIAÇÃO. AF_06/2015</v>
          </cell>
          <cell r="C838" t="str">
            <v>H</v>
          </cell>
          <cell r="D838">
            <v>4.66</v>
          </cell>
        </row>
        <row r="839">
          <cell r="A839">
            <v>90993</v>
          </cell>
          <cell r="B839" t="str">
            <v>COMPRESSOR DE AR REBOCAVEL, VAZÃO 400 PCM, PRESSAO DE TRABALHO 102 PSI, MOTOR A DIESEL POTÊNCIA 110 CV - JUROS. AF_06/2015</v>
          </cell>
          <cell r="C839" t="str">
            <v>H</v>
          </cell>
          <cell r="D839">
            <v>0.64</v>
          </cell>
        </row>
        <row r="840">
          <cell r="A840">
            <v>90994</v>
          </cell>
          <cell r="B840" t="str">
            <v>COMPRESSOR DE AR REBOCAVEL, VAZÃO 400 PCM, PRESSAO DE TRABALHO 102 PSI, MOTOR A DIESEL POTÊNCIA 110 CV - MANUTENÇÃO. AF_06/2015</v>
          </cell>
          <cell r="C840" t="str">
            <v>H</v>
          </cell>
          <cell r="D840">
            <v>5.83</v>
          </cell>
        </row>
        <row r="841">
          <cell r="A841">
            <v>90995</v>
          </cell>
          <cell r="B841" t="str">
            <v>COMPRESSOR DE AR REBOCAVEL, VAZÃO 400 PCM, PRESSAO DE TRABALHO 102 PSI, MOTOR A DIESEL POTÊNCIA 110 CV - MATERIAIS NA OPERAÇÃO. AF_06/2015</v>
          </cell>
          <cell r="C841" t="str">
            <v>H</v>
          </cell>
          <cell r="D841">
            <v>61.64</v>
          </cell>
        </row>
        <row r="842">
          <cell r="A842">
            <v>91021</v>
          </cell>
          <cell r="B842" t="str">
            <v>PERFURATRIZ HIDRÁULICA SOBRE CAMINHÃO COM TRADO CURTO ACOPLADO, PROFUNDIDADE MÁXIMA DE 20 M, DIÂMETRO MÁXIMO DE 1500 MM, POTÊNCIA INSTALADA DE 137 HP, MESA ROTATIVA COM TORQUE MÁXIMO DE 30 KNM - IMPOSTOS E SEGUROS. AF_06/2015</v>
          </cell>
          <cell r="C842" t="str">
            <v>H</v>
          </cell>
          <cell r="D842">
            <v>3.75</v>
          </cell>
        </row>
        <row r="843">
          <cell r="A843">
            <v>91026</v>
          </cell>
          <cell r="B843" t="str">
            <v>CAMINHÃO TRUCADO (C/ TERCEIRO EIXO) ELETRÔNICO - POTÊNCIA 231CV - PBT = 22000KG - DIST. ENTRE EIXOS 5170 MM - INCLUI CARROCERIA FIXA ABERTA DE MADEIRA - DEPRECIAÇÃO. AF_06/2015</v>
          </cell>
          <cell r="C843" t="str">
            <v>H</v>
          </cell>
          <cell r="D843">
            <v>13.65</v>
          </cell>
        </row>
        <row r="844">
          <cell r="A844">
            <v>91027</v>
          </cell>
          <cell r="B844" t="str">
            <v>CAMINHÃO TRUCADO (C/ TERCEIRO EIXO) ELETRÔNICO - POTÊNCIA 231CV - PBT = 22000KG - DIST. ENTRE EIXOS 5170 MM - INCLUI CARROCERIA FIXA ABERTA DE MADEIRA - JUROS. AF_06/2015</v>
          </cell>
          <cell r="C844" t="str">
            <v>H</v>
          </cell>
          <cell r="D844">
            <v>2.85</v>
          </cell>
        </row>
        <row r="845">
          <cell r="A845">
            <v>91028</v>
          </cell>
          <cell r="B845" t="str">
            <v>CAMINHÃO TRUCADO (C/ TERCEIRO EIXO) ELETRÔNICO - POTÊNCIA 231CV - PBT = 22000KG - DIST. ENTRE EIXOS 5170 MM - INCLUI CARROCERIA FIXA ABERTA DE MADEIRA - IMPOSTOS E SEGUROS. AF_06/2015</v>
          </cell>
          <cell r="C845" t="str">
            <v>H</v>
          </cell>
          <cell r="D845">
            <v>1.1100000000000001</v>
          </cell>
        </row>
        <row r="846">
          <cell r="A846">
            <v>91029</v>
          </cell>
          <cell r="B846" t="str">
            <v>CAMINHÃO TRUCADO (C/ TERCEIRO EIXO) ELETRÔNICO - POTÊNCIA 231CV - PBT = 22000KG - DIST. ENTRE EIXOS 5170 MM - INCLUI CARROCERIA FIXA ABERTA DE MADEIRA - MANUTENÇÃO. AF_06/2015</v>
          </cell>
          <cell r="C846" t="str">
            <v>H</v>
          </cell>
          <cell r="D846">
            <v>25.61</v>
          </cell>
        </row>
        <row r="847">
          <cell r="A847">
            <v>91030</v>
          </cell>
          <cell r="B847" t="str">
            <v>CAMINHÃO TRUCADO (C/ TERCEIRO EIXO) ELETRÔNICO - POTÊNCIA 231CV - PBT = 22000KG - DIST. ENTRE EIXOS 5170 MM - INCLUI CARROCERIA FIXA ABERTA DE MADEIRA - MATERIAIS NA OPERAÇÃO. AF_06/2015</v>
          </cell>
          <cell r="C847" t="str">
            <v>H</v>
          </cell>
          <cell r="D847">
            <v>106.62</v>
          </cell>
        </row>
        <row r="848">
          <cell r="A848">
            <v>91273</v>
          </cell>
          <cell r="B848" t="str">
            <v>PLACA VIBRATÓRIA REVERSÍVEL COM MOTOR 4 TEMPOS A GASOLINA, FORÇA CENTRÍFUGA DE 25 KN (2500 KGF), POTÊNCIA 5,5 CV - DEPRECIAÇÃO. AF_08/2015</v>
          </cell>
          <cell r="C848" t="str">
            <v>H</v>
          </cell>
          <cell r="D848">
            <v>0.47</v>
          </cell>
        </row>
        <row r="849">
          <cell r="A849">
            <v>91274</v>
          </cell>
          <cell r="B849" t="str">
            <v>PLACA VIBRATÓRIA REVERSÍVEL COM MOTOR 4 TEMPOS A GASOLINA, FORÇA CENTRÍFUGA DE 25 KN (2500 KGF), POTÊNCIA 5,5 CV - JUROS. AF_08/2015</v>
          </cell>
          <cell r="C849" t="str">
            <v>H</v>
          </cell>
          <cell r="D849">
            <v>0.06</v>
          </cell>
        </row>
        <row r="850">
          <cell r="A850">
            <v>91275</v>
          </cell>
          <cell r="B850" t="str">
            <v>PLACA VIBRATÓRIA REVERSÍVEL COM MOTOR 4 TEMPOS A GASOLINA, FORÇA CENTRÍFUGA DE 25 KN (2500 KGF), POTÊNCIA 5,5 CV - MANUTENÇÃO. AF_08/2015</v>
          </cell>
          <cell r="C850" t="str">
            <v>H</v>
          </cell>
          <cell r="D850">
            <v>0.59</v>
          </cell>
        </row>
        <row r="851">
          <cell r="A851">
            <v>91276</v>
          </cell>
          <cell r="B851" t="str">
            <v>PLACA VIBRATÓRIA REVERSÍVEL COM MOTOR 4 TEMPOS A GASOLINA, FORÇA CENTRÍFUGA DE 25 KN (2500 KGF), POTÊNCIA 5,5 CV - MATERIAIS NA OPERAÇÃO. AF_08/2015</v>
          </cell>
          <cell r="C851" t="str">
            <v>H</v>
          </cell>
          <cell r="D851">
            <v>7.78</v>
          </cell>
        </row>
        <row r="852">
          <cell r="A852">
            <v>91279</v>
          </cell>
          <cell r="B852" t="str">
            <v>CORTADORA DE PISO COM MOTOR 4 TEMPOS A GASOLINA, POTÊNCIA DE 13 HP, COM DISCO DE CORTE DIAMANTADO SEGMENTADO PARA CONCRETO, DIÂMETRO DE 350 MM, FURO DE 1" (14 X 1") - DEPRECIAÇÃO. AF_08/2015</v>
          </cell>
          <cell r="C852" t="str">
            <v>H</v>
          </cell>
          <cell r="D852">
            <v>0.8</v>
          </cell>
        </row>
        <row r="853">
          <cell r="A853">
            <v>91280</v>
          </cell>
          <cell r="B853" t="str">
            <v>CORTADORA DE PISO COM MOTOR 4 TEMPOS A GASOLINA, POTÊNCIA DE 13 HP, COM DISCO DE CORTE DIAMANTADO SEGMENTADO PARA CONCRETO, DIÂMETRO DE 350 MM, FURO DE 1" (14 X 1") - JUROS. AF_08/2015</v>
          </cell>
          <cell r="C853" t="str">
            <v>H</v>
          </cell>
          <cell r="D853">
            <v>0.09</v>
          </cell>
        </row>
        <row r="854">
          <cell r="A854">
            <v>91281</v>
          </cell>
          <cell r="B854" t="str">
            <v>CORTADORA DE PISO COM MOTOR 4 TEMPOS A GASOLINA, POTÊNCIA DE 13 HP, COM DISCO DE CORTE DIAMANTADO SEGMENTADO PARA CONCRETO, DIÂMETRO DE 350 MM, FURO DE 1" (14 X 1") - MANUTENÇÃO. AF_08/2015</v>
          </cell>
          <cell r="C854" t="str">
            <v>H</v>
          </cell>
          <cell r="D854">
            <v>1</v>
          </cell>
        </row>
        <row r="855">
          <cell r="A855">
            <v>91282</v>
          </cell>
          <cell r="B855" t="str">
            <v>CORTADORA DE PISO COM MOTOR 4 TEMPOS A GASOLINA, POTÊNCIA DE 13 HP, COM DISCO DE CORTE DIAMANTADO SEGMENTADO PARA CONCRETO, DIÂMETRO DE 350 MM, FURO DE 1" (14 X 1") - MATERIAIS NA OPERAÇÃO. AF_08/2015</v>
          </cell>
          <cell r="C855" t="str">
            <v>H</v>
          </cell>
          <cell r="D855">
            <v>18.600000000000001</v>
          </cell>
        </row>
        <row r="856">
          <cell r="A856">
            <v>91354</v>
          </cell>
          <cell r="B856" t="str">
            <v>CAMINHÃO TOCO, PESO BRUTO TOTAL 14.300 KG, CARGA ÚTIL MÁXIMA 9590 KG, DISTÂNCIA ENTRE EIXOS 4,76 M, POTÊNCIA 185 CV (NÃO INCLUI CARROCERIA) - DEPRECIAÇÃO. AF_06/2014</v>
          </cell>
          <cell r="C856" t="str">
            <v>H</v>
          </cell>
          <cell r="D856">
            <v>10.54</v>
          </cell>
        </row>
        <row r="857">
          <cell r="A857">
            <v>91355</v>
          </cell>
          <cell r="B857" t="str">
            <v>CAMINHÃO TOCO, PESO BRUTO TOTAL 14.300 KG, CARGA ÚTIL MÁXIMA 9590 KG, DISTÂNCIA ENTRE EIXOS 4,76 M, POTÊNCIA 185 CV (NÃO INCLUI CARROCERIA) - JUROS. AF_06/2014</v>
          </cell>
          <cell r="C857" t="str">
            <v>H</v>
          </cell>
          <cell r="D857">
            <v>2.21</v>
          </cell>
        </row>
        <row r="858">
          <cell r="A858">
            <v>91356</v>
          </cell>
          <cell r="B858" t="str">
            <v>CAMINHÃO TOCO, PESO BRUTO TOTAL 14.300 KG, CARGA ÚTIL MÁXIMA 9590 KG, DISTÂNCIA ENTRE EIXOS 4,76 M, POTÊNCIA 185 CV (NÃO INCLUI CARROCERIA) - IMPOSTOS E SEGUROS. AF_06/2014</v>
          </cell>
          <cell r="C858" t="str">
            <v>H</v>
          </cell>
          <cell r="D858">
            <v>0.86</v>
          </cell>
        </row>
        <row r="859">
          <cell r="A859">
            <v>91359</v>
          </cell>
          <cell r="B859" t="str">
            <v>CAMINHÃO PIPA 6.000 L, PESO BRUTO TOTAL 13.000 KG, DISTÂNCIA ENTRE EIXOS 4,80 M, POTÊNCIA 189 CV INCLUSIVE TANQUE DE AÇO PARA TRANSPORTE DE ÁGUA, CAPACIDADE 6 M3 - DEPRECIAÇÃO. AF_06/2014</v>
          </cell>
          <cell r="C859" t="str">
            <v>H</v>
          </cell>
          <cell r="D859">
            <v>11.89</v>
          </cell>
        </row>
        <row r="860">
          <cell r="A860">
            <v>91360</v>
          </cell>
          <cell r="B860" t="str">
            <v>CAMINHÃO PIPA 6.000 L, PESO BRUTO TOTAL 13.000 KG, DISTÂNCIA ENTRE EIXOS 4,80 M, POTÊNCIA 189 CV INCLUSIVE TANQUE DE AÇO PARA TRANSPORTE DE ÁGUA, CAPACIDADE 6 M3 - JUROS. AF_06/2014</v>
          </cell>
          <cell r="C860" t="str">
            <v>H</v>
          </cell>
          <cell r="D860">
            <v>2.48</v>
          </cell>
        </row>
        <row r="861">
          <cell r="A861">
            <v>91361</v>
          </cell>
          <cell r="B861" t="str">
            <v>CAMINHÃO PIPA 6.000 L, PESO BRUTO TOTAL 13.000 KG, DISTÂNCIA ENTRE EIXOS 4,80 M, POTÊNCIA 189 CV INCLUSIVE TANQUE DE AÇO PARA TRANSPORTE DE ÁGUA, CAPACIDADE 6 M3 - IMPOSTOS E SEGUROS. AF_06/2014</v>
          </cell>
          <cell r="C861" t="str">
            <v>H</v>
          </cell>
          <cell r="D861">
            <v>0.96</v>
          </cell>
        </row>
        <row r="862">
          <cell r="A862">
            <v>91367</v>
          </cell>
          <cell r="B862" t="str">
            <v>CAMINHÃO BASCULANTE 6 M3, PESO BRUTO TOTAL 16.000 KG, CARGA ÚTIL MÁXIMA 13.071 KG, DISTÂNCIA ENTRE EIXOS 4,80 M, POTÊNCIA 230 CV INCLUSIVE CAÇAMBA METÁLICA - DEPRECIAÇÃO. AF_06/2014</v>
          </cell>
          <cell r="C862" t="str">
            <v>H</v>
          </cell>
          <cell r="D862">
            <v>15.62</v>
          </cell>
        </row>
        <row r="863">
          <cell r="A863">
            <v>91368</v>
          </cell>
          <cell r="B863" t="str">
            <v>CAMINHÃO BASCULANTE 6 M3, PESO BRUTO TOTAL 16.000 KG, CARGA ÚTIL MÁXIMA 13.071 KG, DISTÂNCIA ENTRE EIXOS 4,80 M, POTÊNCIA 230 CV INCLUSIVE CAÇAMBA METÁLICA - JUROS. AF_06/2014</v>
          </cell>
          <cell r="C863" t="str">
            <v>H</v>
          </cell>
          <cell r="D863">
            <v>2.88</v>
          </cell>
        </row>
        <row r="864">
          <cell r="A864">
            <v>91369</v>
          </cell>
          <cell r="B864" t="str">
            <v>CAMINHÃO BASCULANTE 6 M3, PESO BRUTO TOTAL 16.000 KG, CARGA ÚTIL MÁXIMA 13.071 KG, DISTÂNCIA ENTRE EIXOS 4,80 M, POTÊNCIA 230 CV INCLUSIVE CAÇAMBA METÁLICA - IMPOSTOS E SEGUROS. AF_06/2014</v>
          </cell>
          <cell r="C864" t="str">
            <v>H</v>
          </cell>
          <cell r="D864">
            <v>1.1299999999999999</v>
          </cell>
        </row>
        <row r="865">
          <cell r="A865">
            <v>91375</v>
          </cell>
          <cell r="B865" t="str">
            <v>CAMINHÃO TOCO, PESO BRUTO TOTAL 16.000 KG, CARGA ÚTIL MÁXIMA DE 10.685 KG, DISTÂNCIA ENTRE EIXOS 4,80 M, POTÊNCIA 189 CV EXCLUSIVE CARROCERIA - DEPRECIAÇÃO. AF_06/2014</v>
          </cell>
          <cell r="C865" t="str">
            <v>H</v>
          </cell>
          <cell r="D865">
            <v>8.8800000000000008</v>
          </cell>
        </row>
        <row r="866">
          <cell r="A866">
            <v>91376</v>
          </cell>
          <cell r="B866" t="str">
            <v>CAMINHÃO TOCO, PESO BRUTO TOTAL 16.000 KG, CARGA ÚTIL MÁXIMA DE 10.685 KG, DISTÂNCIA ENTRE EIXOS 4,80 M, POTÊNCIA 189 CV EXCLUSIVE CARROCERIA - JUROS. AF_06/2014</v>
          </cell>
          <cell r="C866" t="str">
            <v>H</v>
          </cell>
          <cell r="D866">
            <v>1.86</v>
          </cell>
        </row>
        <row r="867">
          <cell r="A867">
            <v>91377</v>
          </cell>
          <cell r="B867" t="str">
            <v>CAMINHÃO TOCO, PESO BRUTO TOTAL 16.000 KG, CARGA ÚTIL MÁXIMA DE 10.685 KG, DISTÂNCIA ENTRE EIXOS 4,80 M, POTÊNCIA 189 CV EXCLUSIVE CARROCERIA - IMPOSTOS E SEGUROS. AF_06/2014</v>
          </cell>
          <cell r="C867" t="str">
            <v>H</v>
          </cell>
          <cell r="D867">
            <v>0.72</v>
          </cell>
        </row>
        <row r="868">
          <cell r="A868">
            <v>91380</v>
          </cell>
          <cell r="B868" t="str">
            <v>CAMINHÃO BASCULANTE 10 M3, TRUCADO CABINE SIMPLES, PESO BRUTO TOTAL 23.000 KG, CARGA ÚTIL MÁXIMA 15.935 KG, DISTÂNCIA ENTRE EIXOS 4,80 M, POTÊNCIA 230 CV INCLUSIVE CAÇAMBA METÁLICA - DEPRECIAÇÃO. AF_06/2014</v>
          </cell>
          <cell r="C868" t="str">
            <v>H</v>
          </cell>
          <cell r="D868">
            <v>17.68</v>
          </cell>
        </row>
        <row r="869">
          <cell r="A869">
            <v>91381</v>
          </cell>
          <cell r="B869" t="str">
            <v>CAMINHÃO BASCULANTE 10 M3, TRUCADO CABINE SIMPLES, PESO BRUTO TOTAL 23.000 KG, CARGA ÚTIL MÁXIMA 15.935 KG, DISTÂNCIA ENTRE EIXOS 4,80 M, POTÊNCIA 230 CV INCLUSIVE CAÇAMBA METÁLICA - JUROS. AF_06/2014</v>
          </cell>
          <cell r="C869" t="str">
            <v>H</v>
          </cell>
          <cell r="D869">
            <v>3.26</v>
          </cell>
        </row>
        <row r="870">
          <cell r="A870">
            <v>91382</v>
          </cell>
          <cell r="B870" t="str">
            <v>CAMINHÃO BASCULANTE 10 M3, TRUCADO CABINE SIMPLES, PESO BRUTO TOTAL 23.000 KG, CARGA ÚTIL MÁXIMA 15.935 KG, DISTÂNCIA ENTRE EIXOS 4,80 M, POTÊNCIA 230 CV INCLUSIVE CAÇAMBA METÁLICA - IMPOSTOS E SEGUROS. AF_06/2014</v>
          </cell>
          <cell r="C870" t="str">
            <v>H</v>
          </cell>
          <cell r="D870">
            <v>1.27</v>
          </cell>
        </row>
        <row r="871">
          <cell r="A871">
            <v>91383</v>
          </cell>
          <cell r="B871" t="str">
            <v>CAMINHÃO BASCULANTE 10 M3, TRUCADO CABINE SIMPLES, PESO BRUTO TOTAL 23.000 KG, CARGA ÚTIL MÁXIMA 15.935 KG, DISTÂNCIA ENTRE EIXOS 4,80 M, POTÊNCIA 230 CV INCLUSIVE CAÇAMBA METÁLICA - MANUTENÇÃO. AF_06/2014</v>
          </cell>
          <cell r="C871" t="str">
            <v>H</v>
          </cell>
          <cell r="D871">
            <v>33.15</v>
          </cell>
        </row>
        <row r="872">
          <cell r="A872">
            <v>91384</v>
          </cell>
          <cell r="B872" t="str">
            <v>CAMINHÃO BASCULANTE 10 M3, TRUCADO CABINE SIMPLES, PESO BRUTO TOTAL 23.000 KG, CARGA ÚTIL MÁXIMA 15.935 KG, DISTÂNCIA ENTRE EIXOS 4,80 M, POTÊNCIA 230 CV INCLUSIVE CAÇAMBA METÁLICA - MATERIAIS NA OPERAÇÃO. AF_06/2014</v>
          </cell>
          <cell r="C872" t="str">
            <v>H</v>
          </cell>
          <cell r="D872">
            <v>106.17</v>
          </cell>
        </row>
        <row r="873">
          <cell r="A873">
            <v>91390</v>
          </cell>
          <cell r="B873" t="str">
            <v>CAMINHÃO TOCO, PBT 14.300 KG, CARGA ÚTIL MÁX. 9.710 KG, DIST. ENTRE EIXOS 3,56 M, POTÊNCIA 185 CV, INCLUSIVE CARROCERIA FIXA ABERTA DE MADEIRA P/ TRANSPORTE GERAL DE CARGA SECA, DIMEN. APROX. 2,50 X 6,50 X 0,50 M - DEPRECIAÇÃO. AF_06/2014</v>
          </cell>
          <cell r="C873" t="str">
            <v>H</v>
          </cell>
          <cell r="D873">
            <v>11.48</v>
          </cell>
        </row>
        <row r="874">
          <cell r="A874">
            <v>91391</v>
          </cell>
          <cell r="B874" t="str">
            <v>CAMINHÃO TOCO, PBT 14.300 KG, CARGA ÚTIL MÁX. 9.710 KG, DIST. ENTRE EIXOS 3,56 M, POTÊNCIA 185 CV, INCLUSIVE CARROCERIA FIXA ABERTA DE MADEIRA P/ TRANSPORTE GERAL DE CARGA SECA, DIMEN. APROX. 2,50 X 6,50 X 0,50 M - JUROS. AF_06/2014</v>
          </cell>
          <cell r="C874" t="str">
            <v>H</v>
          </cell>
          <cell r="D874">
            <v>2.4</v>
          </cell>
        </row>
        <row r="875">
          <cell r="A875">
            <v>91392</v>
          </cell>
          <cell r="B875" t="str">
            <v>CAMINHÃO TOCO, PBT 14.300 KG, CARGA ÚTIL MÁX. 9.710 KG, DIST. ENTRE EIXOS 3,56 M, POTÊNCIA 185 CV, INCLUSIVE CARROCERIA FIXA ABERTA DE MADEIRA P/ TRANSPORTE GERAL DE CARGA SECA, DIMEN. APROX. 2,50 X 6,50 X 0,50 M - IMPOSTOS E SEGUROS. AF_06/2014</v>
          </cell>
          <cell r="C875" t="str">
            <v>H</v>
          </cell>
          <cell r="D875">
            <v>0.93</v>
          </cell>
        </row>
        <row r="876">
          <cell r="A876">
            <v>91396</v>
          </cell>
          <cell r="B876" t="str">
            <v>CAMINHÃO PIPA 10.000 L TRUCADO, PESO BRUTO TOTAL 23.000 KG, CARGA ÚTIL MÁXIMA 15.935 KG, DISTÂNCIA ENTRE EIXOS 4,8 M, POTÊNCIA 230 CV, INCLUSIVE TANQUE DE AÇO PARA TRANSPORTE DE ÁGUA - DEPRECIAÇÃO. AF_06/2014</v>
          </cell>
          <cell r="C876" t="str">
            <v>H</v>
          </cell>
          <cell r="D876">
            <v>15.26</v>
          </cell>
        </row>
        <row r="877">
          <cell r="A877">
            <v>91397</v>
          </cell>
          <cell r="B877" t="str">
            <v>CAMINHÃO PIPA 10.000 L TRUCADO, PESO BRUTO TOTAL 23.000 KG, CARGA ÚTIL MÁXIMA 15.935 KG, DISTÂNCIA ENTRE EIXOS 4,8 M, POTÊNCIA 230 CV, INCLUSIVE TANQUE DE AÇO PARA TRANSPORTE DE ÁGUA - JUROS. AF_06/2014</v>
          </cell>
          <cell r="C877" t="str">
            <v>H</v>
          </cell>
          <cell r="D877">
            <v>3.2</v>
          </cell>
        </row>
        <row r="878">
          <cell r="A878">
            <v>91398</v>
          </cell>
          <cell r="B878" t="str">
            <v>CAMINHÃO PIPA 10.000 L TRUCADO, PESO BRUTO TOTAL 23.000 KG, CARGA ÚTIL MÁXIMA 15.935 KG, DISTÂNCIA ENTRE EIXOS 4,8 M, POTÊNCIA 230 CV, INCLUSIVE TANQUE DE AÇO PARA TRANSPORTE DE ÁGUA - IMPOSTOS E SEGUROS. AF_06/2014</v>
          </cell>
          <cell r="C878" t="str">
            <v>H</v>
          </cell>
          <cell r="D878">
            <v>1.23</v>
          </cell>
        </row>
        <row r="879">
          <cell r="A879">
            <v>91402</v>
          </cell>
          <cell r="B879" t="str">
            <v>CAMINHÃO BASCULANTE 6 M3 TOCO, PESO BRUTO TOTAL 16.000 KG, CARGA ÚTIL MÁXIMA 11.130 KG, DISTÂNCIA ENTRE EIXOS 5,36 M, POTÊNCIA 185 CV, INCLUSIVE CAÇAMBA METÁLICA - IMPOSTOS E SEGUROS. AF_06/2014</v>
          </cell>
          <cell r="C879" t="str">
            <v>H</v>
          </cell>
          <cell r="D879">
            <v>1.08</v>
          </cell>
        </row>
        <row r="880">
          <cell r="A880">
            <v>91466</v>
          </cell>
          <cell r="B880" t="str">
            <v>GUINDAUTO HIDRÁULICO, CAPACIDADE MÁXIMA DE CARGA 6200 KG, MOMENTO MÁXIMO DE CARGA 11,7 TM, ALCANCE MÁXIMO HORIZONTAL 9,70 M, INCLUSIVE CAMINHÃO TOCO PBT 16.000 KG, POTÊNCIA DE 189 CV - IMPOSTOS E SEGUROS. AF_08/2015</v>
          </cell>
          <cell r="C880" t="str">
            <v>H</v>
          </cell>
          <cell r="D880">
            <v>0.96</v>
          </cell>
        </row>
        <row r="881">
          <cell r="A881">
            <v>91467</v>
          </cell>
          <cell r="B881" t="str">
            <v>GUINDAUTO HIDRÁULICO, CAPACIDADE MÁXIMA DE CARGA 6200 KG, MOMENTO MÁXIMO DE CARGA 11,7 TM, ALCANCE MÁXIMO HORIZONTAL 9,70 M, INCLUSIVE CAMINHÃO TOCO PBT 16.000 KG, POTÊNCIA DE 189 CV - MATERIAIS NA OPERAÇÃO. AF_08/2015</v>
          </cell>
          <cell r="C881" t="str">
            <v>H</v>
          </cell>
          <cell r="D881">
            <v>118.4</v>
          </cell>
        </row>
        <row r="882">
          <cell r="A882">
            <v>91468</v>
          </cell>
          <cell r="B882" t="str">
            <v>ESPARGIDOR DE ASFALTO PRESSURIZADO, TANQUE 6 M3 COM ISOLAÇÃO TÉRMICA, AQUECIDO COM 2 MAÇARICOS, COM BARRA ESPARGIDORA 3,60 M, MONTADO SOBRE CAMINHÃO  TOCO, PBT 14.300 KG, POTÊNCIA 185 CV - DEPRECIAÇÃO. AF_08/2015</v>
          </cell>
          <cell r="C882" t="str">
            <v>H</v>
          </cell>
          <cell r="D882">
            <v>16.14</v>
          </cell>
        </row>
        <row r="883">
          <cell r="A883">
            <v>91469</v>
          </cell>
          <cell r="B883" t="str">
            <v>ESPARGIDOR DE ASFALTO PRESSURIZADO, TANQUE 6 M3 COM ISOLAÇÃO TÉRMICA, AQUECIDO COM 2 MAÇARICOS, COM BARRA ESPARGIDORA 3,60 M, MONTADO SOBRE CAMINHÃO  TOCO, PBT 14.300 KG, POTÊNCIA 185 CV - JUROS. AF_08/2015</v>
          </cell>
          <cell r="C883" t="str">
            <v>H</v>
          </cell>
          <cell r="D883">
            <v>3.48</v>
          </cell>
        </row>
        <row r="884">
          <cell r="A884">
            <v>91484</v>
          </cell>
          <cell r="B884" t="str">
            <v>ESPARGIDOR DE ASFALTO PRESSURIZADO, TANQUE 6 M3 COM ISOLAÇÃO TÉRMICA, AQUECIDO COM 2 MAÇARICOS, COM BARRA ESPARGIDORA 3,60 M, MONTADO SOBRE CAMINHÃO  TOCO, PBT 14.300 KG, POTÊNCIA 185 CV - IMPOSTOS E SEGUROS. AF_08/2015</v>
          </cell>
          <cell r="C884" t="str">
            <v>H</v>
          </cell>
          <cell r="D884">
            <v>1.1000000000000001</v>
          </cell>
        </row>
        <row r="885">
          <cell r="A885">
            <v>91485</v>
          </cell>
          <cell r="B885" t="str">
            <v>ESPARGIDOR DE ASFALTO PRESSURIZADO, TANQUE 6 M3 COM ISOLAÇÃO TÉRMICA, AQUECIDO COM 2 MAÇARICOS, COM BARRA ESPARGIDORA 3,60 M, MONTADO SOBRE CAMINHÃO  TOCO, PBT 14.300 KG, POTÊNCIA 185 CV - MATERIAIS NA OPERAÇÃO. AF_08/2015</v>
          </cell>
          <cell r="C885" t="str">
            <v>H</v>
          </cell>
          <cell r="D885">
            <v>160.69</v>
          </cell>
        </row>
        <row r="886">
          <cell r="A886">
            <v>91529</v>
          </cell>
          <cell r="B886" t="str">
            <v>COMPACTADOR DE SOLOS DE PERCUSSÃO (SOQUETE) COM MOTOR A GASOLINA 4 TEMPOS, POTÊNCIA 4 CV - DEPRECIAÇÃO. AF_08/2015</v>
          </cell>
          <cell r="C886" t="str">
            <v>H</v>
          </cell>
          <cell r="D886">
            <v>0.7</v>
          </cell>
        </row>
        <row r="887">
          <cell r="A887">
            <v>91530</v>
          </cell>
          <cell r="B887" t="str">
            <v>COMPACTADOR DE SOLOS DE PERCUSSÃO (SOQUETE) COM MOTOR A GASOLINA 4 TEMPOS, POTÊNCIA 4 CV - JUROS. AF_08/2015</v>
          </cell>
          <cell r="C887" t="str">
            <v>H</v>
          </cell>
          <cell r="D887">
            <v>0.09</v>
          </cell>
        </row>
        <row r="888">
          <cell r="A888">
            <v>91531</v>
          </cell>
          <cell r="B888" t="str">
            <v>COMPACTADOR DE SOLOS DE PERCUSSÃO (SOQUETE) COM MOTOR A GASOLINA 4 TEMPOS, POTÊNCIA 4 CV - MANUTENÇÃO. AF_08/2015</v>
          </cell>
          <cell r="C888" t="str">
            <v>H</v>
          </cell>
          <cell r="D888">
            <v>0.88</v>
          </cell>
        </row>
        <row r="889">
          <cell r="A889">
            <v>91532</v>
          </cell>
          <cell r="B889" t="str">
            <v>COMPACTADOR DE SOLOS DE PERCUSSÃO (SOQUETE) COM MOTOR A GASOLINA 4 TEMPOS, POTÊNCIA 4 CV - MATERIAIS NA OPERAÇÃO. AF_08/2015</v>
          </cell>
          <cell r="C889" t="str">
            <v>H</v>
          </cell>
          <cell r="D889">
            <v>5.64</v>
          </cell>
        </row>
        <row r="890">
          <cell r="A890">
            <v>91629</v>
          </cell>
          <cell r="B890" t="str">
            <v>GUINDAUTO HIDRÁULICO, CAPACIDADE MÁXIMA DE CARGA 6500 KG, MOMENTO MÁXIMO DE CARGA 5,8 TM, ALCANCE MÁXIMO HORIZONTAL 7,60 M, INCLUSIVE CAMINHÃO TOCO PBT 9.700 KG, POTÊNCIA DE 160 CV - DEPRECIAÇÃO. AF_08/2015</v>
          </cell>
          <cell r="C890" t="str">
            <v>H</v>
          </cell>
          <cell r="D890">
            <v>10.97</v>
          </cell>
        </row>
        <row r="891">
          <cell r="A891">
            <v>91630</v>
          </cell>
          <cell r="B891" t="str">
            <v>GUINDAUTO HIDRÁULICO, CAPACIDADE MÁXIMA DE CARGA 6500 KG, MOMENTO MÁXIMO DE CARGA 5,8 TM, ALCANCE MÁXIMO HORIZONTAL 7,60 M, INCLUSIVE CAMINHÃO TOCO PBT 9.700 KG, POTÊNCIA DE 160 CV - JUROS. AF_08/2015</v>
          </cell>
          <cell r="C891" t="str">
            <v>H</v>
          </cell>
          <cell r="D891">
            <v>2.2999999999999998</v>
          </cell>
        </row>
        <row r="892">
          <cell r="A892">
            <v>91631</v>
          </cell>
          <cell r="B892" t="str">
            <v>GUINDAUTO HIDRÁULICO, CAPACIDADE MÁXIMA DE CARGA 6500 KG, MOMENTO MÁXIMO DE CARGA 5,8 TM, ALCANCE MÁXIMO HORIZONTAL 7,60 M, INCLUSIVE CAMINHÃO TOCO PBT 9.700 KG, POTÊNCIA DE 160 CV - IMPOSTOS E SEGUROS. AF_08/2015</v>
          </cell>
          <cell r="C892" t="str">
            <v>H</v>
          </cell>
          <cell r="D892">
            <v>0.89</v>
          </cell>
        </row>
        <row r="893">
          <cell r="A893">
            <v>91632</v>
          </cell>
          <cell r="B893" t="str">
            <v>GUINDAUTO HIDRÁULICO, CAPACIDADE MÁXIMA DE CARGA 6500 KG, MOMENTO MÁXIMO DE CARGA 5,8 TM, ALCANCE MÁXIMO HORIZONTAL 7,60 M, INCLUSIVE CAMINHÃO TOCO PBT 9.700 KG, POTÊNCIA DE 160 CV - MANUTENÇÃO. AF_08/2015</v>
          </cell>
          <cell r="C893" t="str">
            <v>H</v>
          </cell>
          <cell r="D893">
            <v>20.57</v>
          </cell>
        </row>
        <row r="894">
          <cell r="A894">
            <v>91633</v>
          </cell>
          <cell r="B894" t="str">
            <v>GUINDAUTO HIDRÁULICO, CAPACIDADE MÁXIMA DE CARGA 6500 KG, MOMENTO MÁXIMO DE CARGA 5,8 TM, ALCANCE MÁXIMO HORIZONTAL 7,60 M, INCLUSIVE CAMINHÃO TOCO PBT 9.700 KG, POTÊNCIA DE 160 CV - MATERIAIS NA OPERAÇÃO. AF_08/2015</v>
          </cell>
          <cell r="C894" t="str">
            <v>H</v>
          </cell>
          <cell r="D894">
            <v>100.21</v>
          </cell>
        </row>
        <row r="895">
          <cell r="A895">
            <v>91640</v>
          </cell>
          <cell r="B895" t="str">
            <v>CAMINHÃO DE TRANSPORTE DE MATERIAL ASFÁLTICO 30.000 L, COM CAVALO MECÂNICO DE CAPACIDADE MÁXIMA DE TRAÇÃO COMBINADO DE 66.000 KG, POTÊNCIA 360 CV, INCLUSIVE TANQUE DE ASFALTO COM SERPENTINA - DEPRECIAÇÃO. AF_08/2015</v>
          </cell>
          <cell r="C895" t="str">
            <v>H</v>
          </cell>
          <cell r="D895">
            <v>25.42</v>
          </cell>
        </row>
        <row r="896">
          <cell r="A896">
            <v>91641</v>
          </cell>
          <cell r="B896" t="str">
            <v>CAMINHÃO DE TRANSPORTE DE MATERIAL ASFÁLTICO 30.000 L, COM CAVALO MECÂNICO DE CAPACIDADE MÁXIMA DE TRAÇÃO COMBINADO DE 66.000 KG, POTÊNCIA 360 CV, INCLUSIVE TANQUE DE ASFALTO COM SERPENTINA - JUROS. AF_08/2015</v>
          </cell>
          <cell r="C896" t="str">
            <v>H</v>
          </cell>
          <cell r="D896">
            <v>5.33</v>
          </cell>
        </row>
        <row r="897">
          <cell r="A897">
            <v>91642</v>
          </cell>
          <cell r="B897" t="str">
            <v>CAMINHÃO DE TRANSPORTE DE MATERIAL ASFÁLTICO 30.000 L, COM CAVALO MECÂNICO DE CAPACIDADE MÁXIMA DE TRAÇÃO COMBINADO DE 66.000 KG, POTÊNCIA 360 CV, INCLUSIVE TANQUE DE ASFALTO COM SERPENTINA - IMPOSTOS E SEGUROS. AF_08/2015</v>
          </cell>
          <cell r="C897" t="str">
            <v>H</v>
          </cell>
          <cell r="D897">
            <v>2.0699999999999998</v>
          </cell>
        </row>
        <row r="898">
          <cell r="A898">
            <v>91643</v>
          </cell>
          <cell r="B898" t="str">
            <v>CAMINHÃO DE TRANSPORTE DE MATERIAL ASFÁLTICO 30.000 L, COM CAVALO MECÂNICO DE CAPACIDADE MÁXIMA DE TRAÇÃO COMBINADO DE 66.000 KG, POTÊNCIA 360 CV, INCLUSIVE TANQUE DE ASFALTO COM SERPENTINA - MANUTENÇÃO. AF_08/2015</v>
          </cell>
          <cell r="C898" t="str">
            <v>H</v>
          </cell>
          <cell r="D898">
            <v>47.66</v>
          </cell>
        </row>
        <row r="899">
          <cell r="A899">
            <v>91644</v>
          </cell>
          <cell r="B899" t="str">
            <v>CAMINHÃO DE TRANSPORTE DE MATERIAL ASFÁLTICO 30.000 L, COM CAVALO MECÂNICO DE CAPACIDADE MÁXIMA DE TRAÇÃO COMBINADO DE 66.000 KG, POTÊNCIA 360 CV, INCLUSIVE TANQUE DE ASFALTO COM SERPENTINA - MATERIAIS NA OPERAÇÃO. AF_08/2015</v>
          </cell>
          <cell r="C899" t="str">
            <v>H</v>
          </cell>
          <cell r="D899">
            <v>225.52</v>
          </cell>
        </row>
        <row r="900">
          <cell r="A900">
            <v>91688</v>
          </cell>
          <cell r="B900" t="str">
            <v>SERRA CIRCULAR DE BANCADA COM MOTOR ELÉTRICO POTÊNCIA DE 5HP, COM COIFA PARA DISCO 10" - DEPRECIAÇÃO. AF_08/2015</v>
          </cell>
          <cell r="C900" t="str">
            <v>H</v>
          </cell>
          <cell r="D900">
            <v>0.09</v>
          </cell>
        </row>
        <row r="901">
          <cell r="A901">
            <v>91689</v>
          </cell>
          <cell r="B901" t="str">
            <v>SERRA CIRCULAR DE BANCADA COM MOTOR ELÉTRICO POTÊNCIA DE 5HP, COM COIFA PARA DISCO 10" - JUROS. AF_08/2015</v>
          </cell>
          <cell r="C901" t="str">
            <v>H</v>
          </cell>
          <cell r="D901">
            <v>0.01</v>
          </cell>
        </row>
        <row r="902">
          <cell r="A902">
            <v>91690</v>
          </cell>
          <cell r="B902" t="str">
            <v>SERRA CIRCULAR DE BANCADA COM MOTOR ELÉTRICO POTÊNCIA DE 5HP, COM COIFA PARA DISCO 10" - MANUTENÇÃO. AF_08/2015</v>
          </cell>
          <cell r="C902" t="str">
            <v>H</v>
          </cell>
          <cell r="D902">
            <v>0.06</v>
          </cell>
        </row>
        <row r="903">
          <cell r="A903">
            <v>91691</v>
          </cell>
          <cell r="B903" t="str">
            <v>SERRA CIRCULAR DE BANCADA COM MOTOR ELÉTRICO POTÊNCIA DE 5HP, COM COIFA PARA DISCO 10" - MATERIAIS NA OPERAÇÃO. AF_08/2015</v>
          </cell>
          <cell r="C903" t="str">
            <v>H</v>
          </cell>
          <cell r="D903">
            <v>2.59</v>
          </cell>
        </row>
        <row r="904">
          <cell r="A904">
            <v>92040</v>
          </cell>
          <cell r="B904" t="str">
            <v>DISTRIBUIDOR DE AGREGADOS REBOCAVEL, CAPACIDADE 1,9 M³, LARGURA DE TRABALHO 3,66 M - DEPRECIAÇÃO. AF_11/2015</v>
          </cell>
          <cell r="C904" t="str">
            <v>H</v>
          </cell>
          <cell r="D904">
            <v>4.67</v>
          </cell>
        </row>
        <row r="905">
          <cell r="A905">
            <v>92041</v>
          </cell>
          <cell r="B905" t="str">
            <v>DISTRIBUIDOR DE AGREGADOS REBOCAVEL, CAPACIDADE 1,9 M³, LARGURA DE TRABALHO 3,66 M - JUROS. AF_11/2015</v>
          </cell>
          <cell r="C905" t="str">
            <v>H</v>
          </cell>
          <cell r="D905">
            <v>0.49</v>
          </cell>
        </row>
        <row r="906">
          <cell r="A906">
            <v>92042</v>
          </cell>
          <cell r="B906" t="str">
            <v>DISTRIBUIDOR DE AGREGADOS REBOCAVEL, CAPACIDADE 1,9 M³, LARGURA DE TRABALHO 3,66 M - MANUTENÇÃO. AF_11/2015</v>
          </cell>
          <cell r="C906" t="str">
            <v>H</v>
          </cell>
          <cell r="D906">
            <v>3.89</v>
          </cell>
        </row>
        <row r="907">
          <cell r="A907">
            <v>92101</v>
          </cell>
          <cell r="B907" t="str">
            <v>CAMINHÃO PARA EQUIPAMENTO DE LIMPEZA A SUCÇÃO COM CAMINHÃO TRUCADO DE PESO BRUTO TOTAL 23000 KG, CARGA ÚTIL MÁXIMA 15935 KG, DISTÂNCIA ENTRE EIXOS 4,80 M, POTÊNCIA 230 CV, INCLUSIVE LIMPADORA A SUCÇÃO, TANQUE 12000 L - DEPRECIAÇÃO. AF_11/2015</v>
          </cell>
          <cell r="C907" t="str">
            <v>H</v>
          </cell>
          <cell r="D907">
            <v>17.21</v>
          </cell>
        </row>
        <row r="908">
          <cell r="A908">
            <v>92102</v>
          </cell>
          <cell r="B908" t="str">
            <v>CAMINHÃO PARA EQUIPAMENTO DE LIMPEZA A SUCÇÃO COM CAMINHÃO TRUCADO DE PESO BRUTO TOTAL 23000 KG, CARGA ÚTIL MÁXIMA 15935 KG, DISTÂNCIA ENTRE EIXOS 4,80 M, POTÊNCIA 230 CV, INCLUSIVE LIMPADORA A SUCÇÃO, TANQUE 12000 L - JUROS. AF_11/2015</v>
          </cell>
          <cell r="C908" t="str">
            <v>H</v>
          </cell>
          <cell r="D908">
            <v>3.61</v>
          </cell>
        </row>
        <row r="909">
          <cell r="A909">
            <v>92103</v>
          </cell>
          <cell r="B909" t="str">
            <v>CAMINHÃO PARA EQUIPAMENTO DE LIMPEZA A SUCÇÃO COM CAMINHÃO TRUCADO DE PESO BRUTO TOTAL 23000 KG, CARGA ÚTIL MÁXIMA 15935 KG, DISTÂNCIA ENTRE EIXOS 4,80 M, POTÊNCIA 230 CV, INCLUSIVE LIMPADORA A SUCÇÃO, TANQUE 12000 L - IMPOSTOS E SEGUROS. AF_11/2015</v>
          </cell>
          <cell r="C909" t="str">
            <v>H</v>
          </cell>
          <cell r="D909">
            <v>1.39</v>
          </cell>
        </row>
        <row r="910">
          <cell r="A910">
            <v>92104</v>
          </cell>
          <cell r="B910" t="str">
            <v>CAMINHÃO PARA EQUIPAMENTO DE LIMPEZA A SUCÇÃO COM CAMINHÃO TRUCADO DE PESO BRUTO TOTAL 23000 KG, CARGA ÚTIL MÁXIMA 15935 KG, DISTÂNCIA ENTRE EIXOS 4,80 M, POTÊNCIA 230 CV, INCLUSIVE LIMPADORA A SUCÇÃO, TANQUE 12000 L - MANUTENÇÃO. AF_11/2015</v>
          </cell>
          <cell r="C910" t="str">
            <v>H</v>
          </cell>
          <cell r="D910">
            <v>32.28</v>
          </cell>
        </row>
        <row r="911">
          <cell r="A911">
            <v>92105</v>
          </cell>
          <cell r="B911" t="str">
            <v>CAMINHÃO PARA EQUIPAMENTO DE LIMPEZA A SUCÇÃO COM CAMINHÃO TRUCADO DE PESO BRUTO TOTAL 23000 KG, CARGA ÚTIL MÁX. 15935 KG, DISTÂNCIA ENTRE EIXOS 4,80 M, POTÊNCIA 230 CV, INCLUSIVE LIMPADORA A SUCÇÃO, TANQUE 12000 L - MATERIAIS NA OPERAÇÃO. AF_11/2015</v>
          </cell>
          <cell r="C911" t="str">
            <v>H</v>
          </cell>
          <cell r="D911">
            <v>144.07</v>
          </cell>
        </row>
        <row r="912">
          <cell r="A912">
            <v>92108</v>
          </cell>
          <cell r="B912" t="str">
            <v>PENEIRA ROTATIVA COM MOTOR ELÉTRICO TRIFÁSICO DE 2 CV, CILINDRO DE 1 M X 0,60 M, COM FUROS DE 3,17 MM - DEPRECIAÇÃO. AF_11/2015</v>
          </cell>
          <cell r="C912" t="str">
            <v>H</v>
          </cell>
          <cell r="D912">
            <v>0.74</v>
          </cell>
        </row>
        <row r="913">
          <cell r="A913">
            <v>92109</v>
          </cell>
          <cell r="B913" t="str">
            <v>PENEIRA ROTATIVA COM MOTOR ELÉTRICO TRIFÁSICO DE 2 CV, CILINDRO DE 1 M X 0,60 M, COM FUROS DE 3,17 MM - JUROS. AF_11/2015</v>
          </cell>
          <cell r="C913" t="str">
            <v>H</v>
          </cell>
          <cell r="D913">
            <v>0.08</v>
          </cell>
        </row>
        <row r="914">
          <cell r="A914">
            <v>92110</v>
          </cell>
          <cell r="B914" t="str">
            <v>PENEIRA ROTATIVA COM MOTOR ELÉTRICO TRIFÁSICO DE 2 CV, CILINDRO DE 1 M X 0,60 M, COM FUROS DE 3,17 MM - MANUTENÇÃO. AF_11/2015</v>
          </cell>
          <cell r="C914" t="str">
            <v>H</v>
          </cell>
          <cell r="D914">
            <v>0.56999999999999995</v>
          </cell>
        </row>
        <row r="915">
          <cell r="A915">
            <v>92111</v>
          </cell>
          <cell r="B915" t="str">
            <v>PENEIRA ROTATIVA COM MOTOR ELÉTRICO TRIFÁSICO DE 2 CV, CILINDRO DE 1 M X 0,60 M, COM FUROS DE 3,17 MM - MATERIAIS NA OPERAÇÃO. AF_11/2015</v>
          </cell>
          <cell r="C915" t="str">
            <v>H</v>
          </cell>
          <cell r="D915">
            <v>1.02</v>
          </cell>
        </row>
        <row r="916">
          <cell r="A916">
            <v>92114</v>
          </cell>
          <cell r="B916" t="str">
            <v>DOSADOR DE AREIA, CAPACIDADE DE 26 LITROS - DEPRECIAÇÃO. AF_11/2015</v>
          </cell>
          <cell r="C916" t="str">
            <v>H</v>
          </cell>
          <cell r="D916">
            <v>0.08</v>
          </cell>
        </row>
        <row r="917">
          <cell r="A917">
            <v>92115</v>
          </cell>
          <cell r="B917" t="str">
            <v>DOSADOR DE AREIA, CAPACIDADE DE 26 LITROS - JUROS. AF_11/2015</v>
          </cell>
          <cell r="C917" t="str">
            <v>H</v>
          </cell>
          <cell r="D917">
            <v>0</v>
          </cell>
        </row>
        <row r="918">
          <cell r="A918">
            <v>92116</v>
          </cell>
          <cell r="B918" t="str">
            <v>DOSADOR DE AREIA, CAPACIDADE DE 26 LITROS - MANUTENÇÃO. AF_11/2015</v>
          </cell>
          <cell r="C918" t="str">
            <v>H</v>
          </cell>
          <cell r="D918">
            <v>0.1</v>
          </cell>
        </row>
        <row r="919">
          <cell r="A919">
            <v>92133</v>
          </cell>
          <cell r="B919" t="str">
            <v>CAMINHONETE COM MOTOR A DIESEL, POTÊNCIA 180 CV, CABINE DUPLA, 4X4 - DEPRECIAÇÃO. AF_11/2015</v>
          </cell>
          <cell r="C919" t="str">
            <v>H</v>
          </cell>
          <cell r="D919">
            <v>9.1</v>
          </cell>
        </row>
        <row r="920">
          <cell r="A920">
            <v>92134</v>
          </cell>
          <cell r="B920" t="str">
            <v>CAMINHONETE COM MOTOR A DIESEL, POTÊNCIA 180 CV, CABINE DUPLA, 4X4 - JUROS. AF_11/2015</v>
          </cell>
          <cell r="C920" t="str">
            <v>H</v>
          </cell>
          <cell r="D920">
            <v>1.44</v>
          </cell>
        </row>
        <row r="921">
          <cell r="A921">
            <v>92135</v>
          </cell>
          <cell r="B921" t="str">
            <v>CAMINHONETE COM MOTOR A DIESEL, POTÊNCIA 180 CV, CABINE DUPLA, 4X4 - IMPOSTOS E SEGUROS. AF_11/2015</v>
          </cell>
          <cell r="C921" t="str">
            <v>H</v>
          </cell>
          <cell r="D921">
            <v>0.56000000000000005</v>
          </cell>
        </row>
        <row r="922">
          <cell r="A922">
            <v>92136</v>
          </cell>
          <cell r="B922" t="str">
            <v>CAMINHONETE COM MOTOR A DIESEL, POTÊNCIA 180 CV, CABINE DUPLA, 4X4 - MANUTENÇÃO. AF_11/2015</v>
          </cell>
          <cell r="C922" t="str">
            <v>H</v>
          </cell>
          <cell r="D922">
            <v>11.38</v>
          </cell>
        </row>
        <row r="923">
          <cell r="A923">
            <v>92137</v>
          </cell>
          <cell r="B923" t="str">
            <v>CAMINHONETE COM MOTOR A DIESEL, POTÊNCIA 180 CV, CABINE DUPLA, 4X4 - MATERIAIS NA OPERAÇÃO. AF_11/2015</v>
          </cell>
          <cell r="C923" t="str">
            <v>H</v>
          </cell>
          <cell r="D923">
            <v>29.65</v>
          </cell>
        </row>
        <row r="924">
          <cell r="A924">
            <v>92140</v>
          </cell>
          <cell r="B924" t="str">
            <v>CAMINHONETE CABINE SIMPLES COM MOTOR 1.6 FLEX, CÂMBIO MANUAL, POTÊNCIA 101/104 CV, 2 PORTAS - DEPRECIAÇÃO. AF_11/2015</v>
          </cell>
          <cell r="C924" t="str">
            <v>H</v>
          </cell>
          <cell r="D924">
            <v>2.77</v>
          </cell>
        </row>
        <row r="925">
          <cell r="A925">
            <v>92141</v>
          </cell>
          <cell r="B925" t="str">
            <v>CAMINHONETE CABINE SIMPLES COM MOTOR 1.6 FLEX, CÂMBIO MANUAL, POTÊNCIA 101/104 CV, 2 PORTAS - JUROS. AF_11/2015</v>
          </cell>
          <cell r="C925" t="str">
            <v>H</v>
          </cell>
          <cell r="D925">
            <v>0.43</v>
          </cell>
        </row>
        <row r="926">
          <cell r="A926">
            <v>92142</v>
          </cell>
          <cell r="B926" t="str">
            <v>CAMINHONETE CABINE SIMPLES COM MOTOR 1.6 FLEX, CÂMBIO MANUAL, POTÊNCIA 101/104 CV, 2 PORTAS - IMPOSTOS E SEGUROS. AF_11/2015</v>
          </cell>
          <cell r="C926" t="str">
            <v>H</v>
          </cell>
          <cell r="D926">
            <v>0.17</v>
          </cell>
        </row>
        <row r="927">
          <cell r="A927">
            <v>92143</v>
          </cell>
          <cell r="B927" t="str">
            <v>CAMINHONETE CABINE SIMPLES COM MOTOR 1.6 FLEX, CÂMBIO MANUAL, POTÊNCIA 101/104 CV, 2 PORTAS - MANUTENÇÃO. AF_11/2015</v>
          </cell>
          <cell r="C927" t="str">
            <v>H</v>
          </cell>
          <cell r="D927">
            <v>3.47</v>
          </cell>
        </row>
        <row r="928">
          <cell r="A928">
            <v>92144</v>
          </cell>
          <cell r="B928" t="str">
            <v>CAMINHONETE CABINE SIMPLES COM MOTOR 1.6 FLEX, CÂMBIO MANUAL, POTÊNCIA 101/104 CV, 2 PORTAS - MATERIAIS NA OPERAÇÃO. AF_11/2015</v>
          </cell>
          <cell r="C928" t="str">
            <v>H</v>
          </cell>
          <cell r="D928">
            <v>36.659999999999997</v>
          </cell>
        </row>
        <row r="929">
          <cell r="A929">
            <v>92237</v>
          </cell>
          <cell r="B929" t="str">
            <v>CAMINHÃO DE TRANSPORTE DE MATERIAL ASFÁLTICO 20.000 L, COM CAVALO MECÂNICO DE CAPACIDADE MÁXIMA DE TRAÇÃO COMBINADO DE 45.000 KG, POTÊNCIA 330 CV, INCLUSIVE TANQUE DE ASFALTO COM MAÇARICO - DEPRECIAÇÃO. AF_12/2015</v>
          </cell>
          <cell r="C929" t="str">
            <v>H</v>
          </cell>
          <cell r="D929">
            <v>18.59</v>
          </cell>
        </row>
        <row r="930">
          <cell r="A930">
            <v>92238</v>
          </cell>
          <cell r="B930" t="str">
            <v>CAMINHÃO DE TRANSPORTE DE MATERIAL ASFÁLTICO 20.000 L, COM CAVALO MECÂNICO DE CAPACIDADE MÁXIMA DE TRAÇÃO COMBINADO DE 45.000 KG, POTÊNCIA 330 CV, INCLUSIVE TANQUE DE ASFALTO COM MAÇARICO - JUROS. AF_12/2015</v>
          </cell>
          <cell r="C930" t="str">
            <v>H</v>
          </cell>
          <cell r="D930">
            <v>3.9</v>
          </cell>
        </row>
        <row r="931">
          <cell r="A931">
            <v>92239</v>
          </cell>
          <cell r="B931" t="str">
            <v>CAMINHÃO DE TRANSPORTE DE MATERIAL ASFÁLTICO 20.000 L, COM CAVALO MECÂNICO DE CAPACIDADE MÁXIMA DE TRAÇÃO COMBINADO DE 45.000 KG, POTÊNCIA 330 CV, INCLUSIVE TANQUE DE ASFALTO COM MAÇARICO - IMPOSTOS E SEGUROS. AF_12/2015</v>
          </cell>
          <cell r="C931" t="str">
            <v>H</v>
          </cell>
          <cell r="D931">
            <v>1.51</v>
          </cell>
        </row>
        <row r="932">
          <cell r="A932">
            <v>92240</v>
          </cell>
          <cell r="B932" t="str">
            <v>CAMINHÃO DE TRANSPORTE DE MATERIAL ASFÁLTICO 20.000 L, COM CAVALO MECÂNICO DE CAPACIDADE MÁXIMA DE TRAÇÃO COMBINADO DE 45.000 KG, POTÊNCIA 330 CV, INCLUSIVE TANQUE DE ASFALTO COM MAÇARICO - MANUTENÇÃO. AF_12/2015</v>
          </cell>
          <cell r="C932" t="str">
            <v>H</v>
          </cell>
          <cell r="D932">
            <v>34.85</v>
          </cell>
        </row>
        <row r="933">
          <cell r="A933">
            <v>92241</v>
          </cell>
          <cell r="B933" t="str">
            <v>CAMINHÃO DE TRANSPORTE DE MATERIAL ASFÁLTICO 20.000 L, COM CAVALO MECÂNICO DE CAPACIDADE MÁXIMA DE TRAÇÃO COMBINADO DE 45.000 KG, POTÊNCIA 330 CV, INCLUSIVE TANQUE DE ASFALTO COM MAÇARICO - MATERIAIS NA OPERAÇÃO. AF_12/2015</v>
          </cell>
          <cell r="C933" t="str">
            <v>H</v>
          </cell>
          <cell r="D933">
            <v>206.75</v>
          </cell>
        </row>
        <row r="934">
          <cell r="A934">
            <v>92712</v>
          </cell>
          <cell r="B934" t="str">
            <v>APARELHO PARA CORTE E SOLDA OXI-ACETILENO SOBRE RODAS, INCLUSIVE CILINDROS E MAÇARICOS - DEPRECIAÇÃO. AF_12/2015</v>
          </cell>
          <cell r="C934" t="str">
            <v>H</v>
          </cell>
          <cell r="D934">
            <v>0.33</v>
          </cell>
        </row>
        <row r="935">
          <cell r="A935">
            <v>92713</v>
          </cell>
          <cell r="B935" t="str">
            <v>APARELHO PARA CORTE E SOLDA OXI-ACETILENO SOBRE RODAS, INCLUSIVE CILINDROS E MAÇARICOS - JUROS. AF_12/2015</v>
          </cell>
          <cell r="C935" t="str">
            <v>H</v>
          </cell>
          <cell r="D935">
            <v>0.03</v>
          </cell>
        </row>
        <row r="936">
          <cell r="A936">
            <v>92714</v>
          </cell>
          <cell r="B936" t="str">
            <v>APARELHO PARA CORTE E SOLDA OXI-ACETILENO SOBRE RODAS, INCLUSIVE CILINDROS E MAÇARICOS - MANUTENÇÃO. AF_12/2015</v>
          </cell>
          <cell r="C936" t="str">
            <v>H</v>
          </cell>
          <cell r="D936">
            <v>0.41</v>
          </cell>
        </row>
        <row r="937">
          <cell r="A937">
            <v>92715</v>
          </cell>
          <cell r="B937" t="str">
            <v>APARELHO PARA CORTE E SOLDA OXI-ACETILENO SOBRE RODAS, INCLUSIVE CILINDROS E MAÇARICOS - MATERIAIS NA OPERAÇÃO. AF_12/2015</v>
          </cell>
          <cell r="C937" t="str">
            <v>H</v>
          </cell>
          <cell r="D937">
            <v>25.53</v>
          </cell>
        </row>
        <row r="938">
          <cell r="A938">
            <v>92956</v>
          </cell>
          <cell r="B938" t="str">
            <v>MÁQUINA EXTRUSORA DE CONCRETO PARA GUIAS E SARJETAS, MOTOR A DIESEL, POTÊNCIA 14 CV - DEPRECIAÇÃO. AF_12/2015</v>
          </cell>
          <cell r="C938" t="str">
            <v>H</v>
          </cell>
          <cell r="D938">
            <v>3.55</v>
          </cell>
        </row>
        <row r="939">
          <cell r="A939">
            <v>92957</v>
          </cell>
          <cell r="B939" t="str">
            <v>MÁQUINA EXTRUSORA DE CONCRETO PARA GUIAS E SARJETAS, MOTOR A DIESEL, POTÊNCIA 14 CV - JUROS. AF_12/2015</v>
          </cell>
          <cell r="C939" t="str">
            <v>H</v>
          </cell>
          <cell r="D939">
            <v>0.42</v>
          </cell>
        </row>
        <row r="940">
          <cell r="A940">
            <v>92958</v>
          </cell>
          <cell r="B940" t="str">
            <v>MÁQUINA EXTRUSORA DE CONCRETO PARA GUIAS E SARJETAS, MOTOR A DIESEL, POTÊNCIA 14 CV - MANUTENÇÃO. AF_12/2015</v>
          </cell>
          <cell r="C940" t="str">
            <v>H</v>
          </cell>
          <cell r="D940">
            <v>3.88</v>
          </cell>
        </row>
        <row r="941">
          <cell r="A941">
            <v>92959</v>
          </cell>
          <cell r="B941" t="str">
            <v>MÁQUINA EXTRUSORA DE CONCRETO PARA GUIAS E SARJETAS, MOTOR A DIESEL, POTÊNCIA 14 CV - MATERIAIS NA OPERAÇÃO. AF_12/2015</v>
          </cell>
          <cell r="C941" t="str">
            <v>H</v>
          </cell>
          <cell r="D941">
            <v>6.94</v>
          </cell>
        </row>
        <row r="942">
          <cell r="A942">
            <v>92963</v>
          </cell>
          <cell r="B942" t="str">
            <v>MARTELO PERFURADOR PNEUMÁTICO MANUAL, HASTE 25 X 75 MM, 21 KG - DEPRECIAÇÃO. AF_12/2015</v>
          </cell>
          <cell r="C942" t="str">
            <v>H</v>
          </cell>
          <cell r="D942">
            <v>1.61</v>
          </cell>
        </row>
        <row r="943">
          <cell r="A943">
            <v>92964</v>
          </cell>
          <cell r="B943" t="str">
            <v>MARTELO PERFURADOR PNEUMÁTICO MANUAL, HASTE 25 X 75 MM, 21 KG - JUROS. AF_12/2015</v>
          </cell>
          <cell r="C943" t="str">
            <v>H</v>
          </cell>
          <cell r="D943">
            <v>0.19</v>
          </cell>
        </row>
        <row r="944">
          <cell r="A944">
            <v>92965</v>
          </cell>
          <cell r="B944" t="str">
            <v>MARTELO PERFURADOR PNEUMÁTICO MANUAL, HASTE 25 X 75 MM, 21 KG - MANUTENÇÃO. AF_12/2015</v>
          </cell>
          <cell r="C944" t="str">
            <v>H</v>
          </cell>
          <cell r="D944">
            <v>2.02</v>
          </cell>
        </row>
        <row r="945">
          <cell r="A945">
            <v>93220</v>
          </cell>
          <cell r="B945" t="str">
            <v>PERFURATRIZ COM TORRE METÁLICA PARA EXECUÇÃO DE ESTACA HÉLICE CONTÍNUA, PROFUNDIDADE MÁXIMA DE 32 M, DIÂMETRO MÁXIMO DE 1000 MM, POTÊNCIA INSTALADA DE 350 HP, MESA ROTATIVA COM TORQUE MÁXIMO DE 263 KNM - DEPRECIAÇÃO. AF_01/2016</v>
          </cell>
          <cell r="C945" t="str">
            <v>H</v>
          </cell>
          <cell r="D945">
            <v>200.16</v>
          </cell>
        </row>
        <row r="946">
          <cell r="A946">
            <v>93221</v>
          </cell>
          <cell r="B946" t="str">
            <v>PERFURATRIZ COM TORRE METÁLICA PARA EXECUÇÃO DE ESTACA HÉLICE CONTÍNUA, PROFUNDIDADE MÁXIMA DE 32 M, DIÂMETRO MÁXIMO DE 1000 MM, POTÊNCIA INSTALADA DE 350 HP, MESA ROTATIVA COM TORQUE MÁXIMO DE 263 KNM - JUROS. AF_01/2016</v>
          </cell>
          <cell r="C946" t="str">
            <v>H</v>
          </cell>
          <cell r="D946">
            <v>27.79</v>
          </cell>
        </row>
        <row r="947">
          <cell r="A947">
            <v>93222</v>
          </cell>
          <cell r="B947" t="str">
            <v>PERFURATRIZ COM TORRE METÁLICA PARA EXECUÇÃO DE ESTACA HÉLICE CONTÍNUA, PROFUNDIDADE MÁXIMA DE 32 M, DIÂMETRO MÁXIMO DE 1000 MM, POTÊNCIA INSTALADA DE 350 HP, MESA ROTATIVA COM TORQUE MÁXIMO DE 263 KNM - MANUTENÇÃO. AF_01/2016</v>
          </cell>
          <cell r="C947" t="str">
            <v>H</v>
          </cell>
          <cell r="D947">
            <v>250.48</v>
          </cell>
        </row>
        <row r="948">
          <cell r="A948">
            <v>93223</v>
          </cell>
          <cell r="B948" t="str">
            <v>PERFURATRIZ COM TORRE METÁLICA PARA EXECUÇÃO DE ESTACA HÉLICE CONTÍNUA, PROFUNDIDADE MÁXIMA DE 32 M, DIÂMETRO MÁXIMO DE 1000 MM, POTÊNCIA INSTALADA DE 350 HP, MESA ROTATIVA COM TORQUE MÁXIMO DE 263 KNM  MATERIAIS NA OPERAÇÃO. AF_01/2016</v>
          </cell>
          <cell r="C948" t="str">
            <v>H</v>
          </cell>
          <cell r="D948">
            <v>117.01</v>
          </cell>
        </row>
        <row r="949">
          <cell r="A949">
            <v>93229</v>
          </cell>
          <cell r="B949" t="str">
            <v>BETONEIRA CAPACIDADE NOMINAL 400 L, CAPACIDADE DE MISTURA 310 L, MOTOR A GASOLINA POTÊNCIA 5,5 HP, SEM CARREGADOR - DEPRECIAÇÃO. AF_02/2016</v>
          </cell>
          <cell r="C949" t="str">
            <v>H</v>
          </cell>
          <cell r="D949">
            <v>0.31</v>
          </cell>
        </row>
        <row r="950">
          <cell r="A950">
            <v>93230</v>
          </cell>
          <cell r="B950" t="str">
            <v>BETONEIRA CAPACIDADE NOMINAL 400 L, CAPACIDADE DE MISTURA 310 L, MOTOR A GASOLINA POTÊNCIA 5,5 HP, SEM CARREGADOR - JUROS. AF_02/2016</v>
          </cell>
          <cell r="C950" t="str">
            <v>H</v>
          </cell>
          <cell r="D950">
            <v>0.03</v>
          </cell>
        </row>
        <row r="951">
          <cell r="A951">
            <v>93231</v>
          </cell>
          <cell r="B951" t="str">
            <v>BETONEIRA CAPACIDADE NOMINAL 400 L, CAPACIDADE DE MISTURA 310 L, MOTOR A GASOLINA POTÊNCIA 5,5 HP, SEM CARREGADOR - MANUTENÇÃO. AF_02/2016</v>
          </cell>
          <cell r="C951" t="str">
            <v>H</v>
          </cell>
          <cell r="D951">
            <v>0.28999999999999998</v>
          </cell>
        </row>
        <row r="952">
          <cell r="A952">
            <v>93232</v>
          </cell>
          <cell r="B952" t="str">
            <v>BETONEIRA CAPACIDADE NOMINAL 400 L, CAPACIDADE DE MISTURA 310 L, MOTOR A GASOLINA POTÊNCIA 5,5 HP, SEM CARREGADOR - MATERIAIS NA OPERAÇÃO. AF_02/2016</v>
          </cell>
          <cell r="C952" t="str">
            <v>H</v>
          </cell>
          <cell r="D952">
            <v>7.89</v>
          </cell>
        </row>
        <row r="953">
          <cell r="A953">
            <v>93235</v>
          </cell>
          <cell r="B953" t="str">
            <v>GRUPO GERADOR ESTACIONÁRIO, MOTOR DIESEL POTÊNCIA 170 KVA - JUROS. AF_02/2016</v>
          </cell>
          <cell r="C953" t="str">
            <v>H</v>
          </cell>
          <cell r="D953">
            <v>0.65</v>
          </cell>
        </row>
        <row r="954">
          <cell r="A954">
            <v>93238</v>
          </cell>
          <cell r="B954" t="str">
            <v>ROLO COMPACTADOR VIBRATÓRIO REBOCÁVEL, CILINDRO DE AÇO LISO, POTÊNCIA DE TRAÇÃO DE 65 CV, PESO 4,7 T, IMPACTO DINÂMICO 18,3 T, LARGURA DE TRABALHO 1,67 M - JUROS. AF_02/2016</v>
          </cell>
          <cell r="C954" t="str">
            <v>H</v>
          </cell>
          <cell r="D954">
            <v>0.8</v>
          </cell>
        </row>
        <row r="955">
          <cell r="A955">
            <v>93239</v>
          </cell>
          <cell r="B955" t="str">
            <v>ROLO COMPACTADOR VIBRATÓRIO PÉ DE CARNEIRO, OPERADO POR CONTROLE REMOTO, POTÊNCIA 12,5 KW, PESO OPERACIONAL 1,675 T, LARGURA DE TRABALHO 0,85 M - JUROS. AF_02/2016</v>
          </cell>
          <cell r="C955" t="str">
            <v>H</v>
          </cell>
          <cell r="D955">
            <v>3.63</v>
          </cell>
        </row>
        <row r="956">
          <cell r="A956">
            <v>93240</v>
          </cell>
          <cell r="B956" t="str">
            <v>ROLO COMPACTADOR VIBRATÓRIO PÉ DE CARNEIRO, OPERADO POR CONTROLE REMOTO, POTÊNCIA 12,5 KW, PESO OPERACIONAL 1,675 T, LARGURA DE TRABALHO 0,85 M - MATERIAIS NA OPERAÇÃO. AF_02/2016</v>
          </cell>
          <cell r="C956" t="str">
            <v>H</v>
          </cell>
          <cell r="D956">
            <v>8.9600000000000009</v>
          </cell>
        </row>
        <row r="957">
          <cell r="A957">
            <v>93267</v>
          </cell>
          <cell r="B957" t="str">
            <v>GRUA ASCENCIONAL, LANÇA DE 30 M, CAPACIDADE DE 1,0 T A 30 M, ALTURA ATÉ 39 M  DEPRECIAÇÃO. AF_03/2016</v>
          </cell>
          <cell r="C957" t="str">
            <v>H</v>
          </cell>
          <cell r="D957">
            <v>28.36</v>
          </cell>
        </row>
        <row r="958">
          <cell r="A958">
            <v>93269</v>
          </cell>
          <cell r="B958" t="str">
            <v>GRUA ASCENCIONAL, LANÇA DE 30 M, CAPACIDADE DE 1,0 T A 30 M, ALTURA ATÉ 39 M   JUROS. AF_03/2016</v>
          </cell>
          <cell r="C958" t="str">
            <v>H</v>
          </cell>
          <cell r="D958">
            <v>3.36</v>
          </cell>
        </row>
        <row r="959">
          <cell r="A959">
            <v>93270</v>
          </cell>
          <cell r="B959" t="str">
            <v>GRUA ASCENCIONAL, LANÇA DE 30 M, CAPACIDADE DE 1,0 T A 30 M, ALTURA ATÉ 39 M   MANUTENÇÃO. AF_03/2016</v>
          </cell>
          <cell r="C959" t="str">
            <v>H</v>
          </cell>
          <cell r="D959">
            <v>31.02</v>
          </cell>
        </row>
        <row r="960">
          <cell r="A960">
            <v>93271</v>
          </cell>
          <cell r="B960" t="str">
            <v>GRUA ASCENCIONAL, LANÇA DE 30 M, CAPACIDADE DE 1,0 T A 30 M, ALTURA ATÉ 39 M   MATERIAIS NA OPERAÇÃO. AF_03/2016</v>
          </cell>
          <cell r="C960" t="str">
            <v>H</v>
          </cell>
          <cell r="D960">
            <v>7.66</v>
          </cell>
        </row>
        <row r="961">
          <cell r="A961">
            <v>93277</v>
          </cell>
          <cell r="B961" t="str">
            <v>GUINCHO ELÉTRICO DE COLUNA, CAPACIDADE 400 KG, COM MOTO FREIO, MOTOR TRIFÁSICO DE 1,25 CV - DEPRECIAÇÃO. AF_03/2016</v>
          </cell>
          <cell r="C961" t="str">
            <v>H</v>
          </cell>
          <cell r="D961">
            <v>0.33</v>
          </cell>
        </row>
        <row r="962">
          <cell r="A962">
            <v>93278</v>
          </cell>
          <cell r="B962" t="str">
            <v>GUINCHO ELÉTRICO DE COLUNA, CAPACIDADE 400 KG, COM MOTO FREIO, MOTOR TRIFÁSICO DE 1,25 CV - JUROS. AF_03/2016</v>
          </cell>
          <cell r="C962" t="str">
            <v>H</v>
          </cell>
          <cell r="D962">
            <v>0.03</v>
          </cell>
        </row>
        <row r="963">
          <cell r="A963">
            <v>93279</v>
          </cell>
          <cell r="B963" t="str">
            <v>GUINCHO ELÉTRICO DE COLUNA, CAPACIDADE 400 KG, COM MOTO FREIO, MOTOR TRIFÁSICO DE 1,25 CV - MANUTENÇÃO. AF_03/2016</v>
          </cell>
          <cell r="C963" t="str">
            <v>H</v>
          </cell>
          <cell r="D963">
            <v>0.31</v>
          </cell>
        </row>
        <row r="964">
          <cell r="A964">
            <v>93280</v>
          </cell>
          <cell r="B964" t="str">
            <v>GUINCHO ELÉTRICO DE COLUNA, CAPACIDADE 400 KG, COM MOTO FREIO, MOTOR TRIFÁSICO DE 1,25 CV - MATERIAIS NA OPERAÇÃO. AF_03/2016</v>
          </cell>
          <cell r="C964" t="str">
            <v>H</v>
          </cell>
          <cell r="D964">
            <v>0.63</v>
          </cell>
        </row>
        <row r="965">
          <cell r="A965">
            <v>93283</v>
          </cell>
          <cell r="B965" t="str">
            <v>GUINDASTE HIDRÁULICO AUTOPROPELIDO, COM LANÇA TELESCÓPICA 40 M, CAPACIDADE MÁXIMA 60 T, POTÊNCIA 260 KW - DEPRECIAÇÃO. AF_03/2016</v>
          </cell>
          <cell r="C965" t="str">
            <v>H</v>
          </cell>
          <cell r="D965">
            <v>59.61</v>
          </cell>
        </row>
        <row r="966">
          <cell r="A966">
            <v>93284</v>
          </cell>
          <cell r="B966" t="str">
            <v>GUINDASTE HIDRÁULICO AUTOPROPELIDO, COM LANÇA TELESCÓPICA 40 M, CAPACIDADE MÁXIMA 60 T, POTÊNCIA 260 KW - JUROS. AF_03/2016</v>
          </cell>
          <cell r="C966" t="str">
            <v>H</v>
          </cell>
          <cell r="D966">
            <v>11.32</v>
          </cell>
        </row>
        <row r="967">
          <cell r="A967">
            <v>93285</v>
          </cell>
          <cell r="B967" t="str">
            <v>GUINDASTE HIDRÁULICO AUTOPROPELIDO, COM LANÇA TELESCÓPICA 40 M, CAPACIDADE MÁXIMA 60 T, POTÊNCIA 260 KW - MANUTENÇÃO. AF_03/2016</v>
          </cell>
          <cell r="C967" t="str">
            <v>H</v>
          </cell>
          <cell r="D967">
            <v>95.82</v>
          </cell>
        </row>
        <row r="968">
          <cell r="A968">
            <v>93286</v>
          </cell>
          <cell r="B968" t="str">
            <v>GUINDASTE HIDRÁULICO AUTOPROPELIDO, COM LANÇA TELESCÓPICA 40 M, CAPACIDADE MÁXIMA 60 T, POTÊNCIA 260 KW - MATERIAIS NA OPERAÇÃO. AF_03/2016</v>
          </cell>
          <cell r="C968" t="str">
            <v>H</v>
          </cell>
          <cell r="D968">
            <v>181.22</v>
          </cell>
        </row>
        <row r="969">
          <cell r="A969">
            <v>93296</v>
          </cell>
          <cell r="B969" t="str">
            <v>GUINDASTE HIDRÁULICO AUTOPROPELIDO, COM LANÇA TELESCÓPICA 40 M, CAPACIDADE MÁXIMA 60 T, POTÊNCIA 260 KW - IMPOSTOS E SEGUROS. AF_03/2016</v>
          </cell>
          <cell r="C969" t="str">
            <v>H</v>
          </cell>
          <cell r="D969">
            <v>4.17</v>
          </cell>
        </row>
        <row r="970">
          <cell r="A970">
            <v>93397</v>
          </cell>
          <cell r="B970" t="str">
            <v>GUINDAUTO HIDRÁULICO, CAPACIDADE MÁXIMA DE CARGA 3300 KG, MOMENTO MÁXIMO DE CARGA 5,8 TM, ALCANCE MÁXIMO HORIZONTAL 7,60 M, INCLUSIVE CAMINHÃO TOCO PBT 16.000 KG, POTÊNCIA DE 189 CV - DEPRECIAÇÃO. AF_03/2016</v>
          </cell>
          <cell r="C970" t="str">
            <v>H</v>
          </cell>
          <cell r="D970">
            <v>10.97</v>
          </cell>
        </row>
        <row r="971">
          <cell r="A971">
            <v>93398</v>
          </cell>
          <cell r="B971" t="str">
            <v>GUINDAUTO HIDRÁULICO, CAPACIDADE MÁXIMA DE CARGA 3300 KG, MOMENTO MÁXIMO DE CARGA 5,8 TM, ALCANCE MÁXIMO HORIZONTAL 7,60 M, INCLUSIVE CAMINHÃO TOCO PBT 16.000 KG, POTÊNCIA DE 189 CV - JUROS. AF_03/2016</v>
          </cell>
          <cell r="C971" t="str">
            <v>H</v>
          </cell>
          <cell r="D971">
            <v>2.2999999999999998</v>
          </cell>
        </row>
        <row r="972">
          <cell r="A972">
            <v>93399</v>
          </cell>
          <cell r="B972" t="str">
            <v>GUINDAUTO HIDRÁULICO, CAPACIDADE MÁXIMA DE CARGA 3300 KG, MOMENTO MÁXIMO DE CARGA 5,8 TM, ALCANCE MÁXIMO HORIZONTAL 7,60 M, INCLUSIVE CAMINHÃO TOCO PBT 16.000 KG, POTÊNCIA DE 189 CV  IMPOSTOS E SEGUROS. AF_03/2016</v>
          </cell>
          <cell r="C972" t="str">
            <v>H</v>
          </cell>
          <cell r="D972">
            <v>0.89</v>
          </cell>
        </row>
        <row r="973">
          <cell r="A973">
            <v>93400</v>
          </cell>
          <cell r="B973" t="str">
            <v>GUINDAUTO HIDRÁULICO, CAPACIDADE MÁXIMA DE CARGA 3300 KG, MOMENTO MÁXIMO DE CARGA 5,8 TM, ALCANCE MÁXIMO HORIZONTAL 7,60 M, INCLUSIVE CAMINHÃO TOCO PBT 16.000 KG, POTÊNCIA DE 189 CV - MANUTENÇÃO. AF_03/2016</v>
          </cell>
          <cell r="C973" t="str">
            <v>H</v>
          </cell>
          <cell r="D973">
            <v>20.57</v>
          </cell>
        </row>
        <row r="974">
          <cell r="A974">
            <v>93401</v>
          </cell>
          <cell r="B974" t="str">
            <v>GUINDAUTO HIDRÁULICO, CAPACIDADE MÁXIMA DE CARGA 3300 KG, MOMENTO MÁXIMO DE CARGA 5,8 TM, ALCANCE MÁXIMO HORIZONTAL 7,60 M, INCLUSIVE CAMINHÃO TOCO PBT 16.000 KG, POTÊNCIA DE 189 CV - MATERIAIS NA OPERAÇÃO. AF_03/2016</v>
          </cell>
          <cell r="C974" t="str">
            <v>H</v>
          </cell>
          <cell r="D974">
            <v>118.4</v>
          </cell>
        </row>
        <row r="975">
          <cell r="A975">
            <v>93404</v>
          </cell>
          <cell r="B975" t="str">
            <v>MÁQUINA JATO DE PRESSAO PORTÁTIL, CAMARA DE 1 SAIDA, CAPACIDADE 280 L, DIAMETRO 670 MM, BICO DE JATO CURTO VENTURI DE 5/16'' , MANGUEIRA DE 1'' COM COMPRESSOR DE AR REBOCÁVEL 189 PCM E MOTOR DIESEL 63 CV - DEPRECIAÇÃO. AF_03/2016</v>
          </cell>
          <cell r="C975" t="str">
            <v>H</v>
          </cell>
          <cell r="D975">
            <v>5.52</v>
          </cell>
        </row>
        <row r="976">
          <cell r="A976">
            <v>93405</v>
          </cell>
          <cell r="B976" t="str">
            <v>MÁQUINA JATO DE PRESSAO PORTÁTIL, CAMARA DE 1 SAIDA, CAPACIDADE 280 L, DIAMETRO 670 MM, BICO DE JATO CURTO VENTURI DE 5/16'' , MANGUEIRA DE 1'' COM COMPRESSOR DE AR REBOCÁVEL 189 PCM E MOTOR DIESEL 63 CV - JUROS. AF_03/2016</v>
          </cell>
          <cell r="C976" t="str">
            <v>H</v>
          </cell>
          <cell r="D976">
            <v>0.56000000000000005</v>
          </cell>
        </row>
        <row r="977">
          <cell r="A977">
            <v>93406</v>
          </cell>
          <cell r="B977" t="str">
            <v>MÁQUINA JATO DE PRESSAO PORTÁTIL, CAMARA DE 1 SAIDA, CAPACIDADE 280 L, DIAMETRO 670 MM, BICO DE JATO CURTO VENTURI DE 5/16'' , MANGUEIRA DE 1'' COM COMPRESSOR DE AR REBOCÁVEL 189 PCM E MOTOR DIESEL 63 CV - MANUTENÇÃO. AF_03/2016</v>
          </cell>
          <cell r="C977" t="str">
            <v>H</v>
          </cell>
          <cell r="D977">
            <v>6.91</v>
          </cell>
        </row>
        <row r="978">
          <cell r="A978">
            <v>93407</v>
          </cell>
          <cell r="B978" t="str">
            <v>MÁQUINA JATO DE PRESSAO PORTÁTIL, CAMARA DE 1 SAIDA, CAPACIDADE 280 L, DIAMETRO 670 MM, BICO DE JATO CURTO VENTURI DE 5/16'' , MANGUEIRA DE 1'' COM COMPRESSOR DE AR REBOCÁVEL 189 PCM E MOTOR DIESEL 63 CV - MATERIAIS NA OPERAÇÃO. AF_03/2016</v>
          </cell>
          <cell r="C978" t="str">
            <v>H</v>
          </cell>
          <cell r="D978">
            <v>35.299999999999997</v>
          </cell>
        </row>
        <row r="979">
          <cell r="A979">
            <v>93411</v>
          </cell>
          <cell r="B979" t="str">
            <v>GERADOR PORTÁTIL MONOFÁSICO, POTÊNCIA 5500 VA, MOTOR A GASOLINA, POTÊNCIA DO MOTOR 13 CV - DEPRECIAÇÃO. AF_03/2016</v>
          </cell>
          <cell r="C979" t="str">
            <v>H</v>
          </cell>
          <cell r="D979">
            <v>0.17</v>
          </cell>
        </row>
        <row r="980">
          <cell r="A980">
            <v>93412</v>
          </cell>
          <cell r="B980" t="str">
            <v>GERADOR PORTÁTIL MONOFÁSICO, POTÊNCIA 5500 VA, MOTOR A GASOLINA, POTÊNCIA DO MOTOR 13 CV - JUROS. AF_03/2016</v>
          </cell>
          <cell r="C980" t="str">
            <v>H</v>
          </cell>
          <cell r="D980">
            <v>0.03</v>
          </cell>
        </row>
        <row r="981">
          <cell r="A981">
            <v>93413</v>
          </cell>
          <cell r="B981" t="str">
            <v>GERADOR PORTÁTIL MONOFÁSICO, POTÊNCIA 5500 VA, MOTOR A GASOLINA, POTÊNCIA DO MOTOR 13 CV - MANUTENÇÃO. AF_03/2016</v>
          </cell>
          <cell r="C981" t="str">
            <v>H</v>
          </cell>
          <cell r="D981">
            <v>0.15</v>
          </cell>
        </row>
        <row r="982">
          <cell r="A982">
            <v>93414</v>
          </cell>
          <cell r="B982" t="str">
            <v>GERADOR PORTÁTIL MONOFÁSICO, POTÊNCIA 5500 VA, MOTOR A GASOLINA, POTÊNCIA DO MOTOR 13 CV - MATERIAIS NA OPERAÇÃO. AF_03/2016</v>
          </cell>
          <cell r="C982" t="str">
            <v>H</v>
          </cell>
          <cell r="D982">
            <v>13.6</v>
          </cell>
        </row>
        <row r="983">
          <cell r="A983">
            <v>93417</v>
          </cell>
          <cell r="B983" t="str">
            <v>GRUPO GERADOR REBOCÁVEL, POTÊNCIA 66 KVA, MOTOR A DIESEL - DEPRECIAÇÃO. AF_03/2016</v>
          </cell>
          <cell r="C983" t="str">
            <v>H</v>
          </cell>
          <cell r="D983">
            <v>2.29</v>
          </cell>
        </row>
        <row r="984">
          <cell r="A984">
            <v>93418</v>
          </cell>
          <cell r="B984" t="str">
            <v>GRUPO GERADOR REBOCÁVEL, POTÊNCIA 66 KVA, MOTOR A DIESEL - JUROS. AF_03/2016</v>
          </cell>
          <cell r="C984" t="str">
            <v>H</v>
          </cell>
          <cell r="D984">
            <v>0.41</v>
          </cell>
        </row>
        <row r="985">
          <cell r="A985">
            <v>93419</v>
          </cell>
          <cell r="B985" t="str">
            <v>GRUPO GERADOR REBOCÁVEL, POTÊNCIA 66 KVA, MOTOR A DIESEL - MANUTENÇÃO. AF_03/2016</v>
          </cell>
          <cell r="C985" t="str">
            <v>H</v>
          </cell>
          <cell r="D985">
            <v>2.04</v>
          </cell>
        </row>
        <row r="986">
          <cell r="A986">
            <v>93420</v>
          </cell>
          <cell r="B986" t="str">
            <v>GRUPO GERADOR REBOCÁVEL, POTÊNCIA 66 KVA, MOTOR A DIESEL - MATERIAIS NA OPERAÇÃO. AF_03/2016</v>
          </cell>
          <cell r="C986" t="str">
            <v>H</v>
          </cell>
          <cell r="D986">
            <v>50.22</v>
          </cell>
        </row>
        <row r="987">
          <cell r="A987">
            <v>93423</v>
          </cell>
          <cell r="B987" t="str">
            <v>GRUPO GERADOR ESTACIONÁRIO, POTÊNCIA 150 KVA, MOTOR A DIESEL- DEPRECIAÇÃO. AF_03/2016</v>
          </cell>
          <cell r="C987" t="str">
            <v>H</v>
          </cell>
          <cell r="D987">
            <v>3.24</v>
          </cell>
        </row>
        <row r="988">
          <cell r="A988">
            <v>93424</v>
          </cell>
          <cell r="B988" t="str">
            <v>GRUPO GERADOR ESTACIONÁRIO, POTÊNCIA 150 KVA, MOTOR A DIESEL- JUROS. AF_03/2016</v>
          </cell>
          <cell r="C988" t="str">
            <v>H</v>
          </cell>
          <cell r="D988">
            <v>0.57999999999999996</v>
          </cell>
        </row>
        <row r="989">
          <cell r="A989">
            <v>93425</v>
          </cell>
          <cell r="B989" t="str">
            <v>GRUPO GERADOR ESTACIONÁRIO, POTÊNCIA 150 KVA, MOTOR A DIESEL- MANUTENÇÃO. AF_03/2016</v>
          </cell>
          <cell r="C989" t="str">
            <v>H</v>
          </cell>
          <cell r="D989">
            <v>2.89</v>
          </cell>
        </row>
        <row r="990">
          <cell r="A990">
            <v>93426</v>
          </cell>
          <cell r="B990" t="str">
            <v>GRUPO GERADOR ESTACIONÁRIO, POTÊNCIA 150 KVA, MOTOR A DIESEL- MATERIAIS NA OPERAÇÃO. AF_03/2016</v>
          </cell>
          <cell r="C990" t="str">
            <v>H</v>
          </cell>
          <cell r="D990">
            <v>120.01</v>
          </cell>
        </row>
        <row r="991">
          <cell r="A991">
            <v>93429</v>
          </cell>
          <cell r="B991" t="str">
            <v>USINA DE MISTURA ASFÁLTICA À QUENTE, TIPO CONTRA FLUXO, PROD 40 A 80 TON/HORA - DEPRECIAÇÃO. AF_03/2016</v>
          </cell>
          <cell r="C991" t="str">
            <v>H</v>
          </cell>
          <cell r="D991">
            <v>72</v>
          </cell>
        </row>
        <row r="992">
          <cell r="A992">
            <v>93430</v>
          </cell>
          <cell r="B992" t="str">
            <v>USINA DE MISTURA ASFÁLTICA À QUENTE, TIPO CONTRA FLUXO, PROD 40 A 80 TON/HORA - JUROS. AF_03/2016</v>
          </cell>
          <cell r="C992" t="str">
            <v>H</v>
          </cell>
          <cell r="D992">
            <v>12.96</v>
          </cell>
        </row>
        <row r="993">
          <cell r="A993">
            <v>93431</v>
          </cell>
          <cell r="B993" t="str">
            <v>USINA DE MISTURA ASFÁLTICA À QUENTE, TIPO CONTRA FLUXO, PROD 40 A 80 TON/HORA - MANUTENÇÃO. AF_03/2016</v>
          </cell>
          <cell r="C993" t="str">
            <v>H</v>
          </cell>
          <cell r="D993">
            <v>115.74</v>
          </cell>
        </row>
        <row r="994">
          <cell r="A994">
            <v>93432</v>
          </cell>
          <cell r="B994" t="str">
            <v>USINA DE MISTURA ASFÁLTICA À QUENTE, TIPO CONTRA FLUXO, PROD 40 A 80 TON/HORA - MATERIAIS NA OPERAÇÃO. AF_03/2016</v>
          </cell>
          <cell r="C994" t="str">
            <v>H</v>
          </cell>
          <cell r="D994">
            <v>2150.4</v>
          </cell>
        </row>
        <row r="995">
          <cell r="A995">
            <v>93435</v>
          </cell>
          <cell r="B995" t="str">
            <v>USINA DE ASFALTO À FRIO, CAPACIDADE DE 40 A 60 TON/HORA, ELÉTRICA POTÊNCIA 30 CV - DEPRECIAÇÃO. AF_03/2016</v>
          </cell>
          <cell r="C995" t="str">
            <v>H</v>
          </cell>
          <cell r="D995">
            <v>3.89</v>
          </cell>
        </row>
        <row r="996">
          <cell r="A996">
            <v>93436</v>
          </cell>
          <cell r="B996" t="str">
            <v>USINA DE ASFALTO À FRIO, CAPACIDADE DE 40 A 60 TON/HORA, ELÉTRICA POTÊNCIA 30 CV - JUROS. AF_03/2016</v>
          </cell>
          <cell r="C996" t="str">
            <v>H</v>
          </cell>
          <cell r="D996">
            <v>0.81</v>
          </cell>
        </row>
        <row r="997">
          <cell r="A997">
            <v>93437</v>
          </cell>
          <cell r="B997" t="str">
            <v>USINA DE ASFALTO À FRIO, CAPACIDADE DE 40 A 60 TON/HORA, ELÉTRICA POTÊNCIA 30 CV - MANUTENÇÃO. AF_03/2016</v>
          </cell>
          <cell r="C997" t="str">
            <v>H</v>
          </cell>
          <cell r="D997">
            <v>7.3</v>
          </cell>
        </row>
        <row r="998">
          <cell r="A998">
            <v>93438</v>
          </cell>
          <cell r="B998" t="str">
            <v>USINA DE ASFALTO À FRIO, CAPACIDADE DE 40 A 60 TON/HORA, ELÉTRICA POTÊNCIA 30 CV - MATERIAIS NA OPERAÇÃO. AF_03/2016</v>
          </cell>
          <cell r="C998" t="str">
            <v>H</v>
          </cell>
          <cell r="D998">
            <v>22.22</v>
          </cell>
        </row>
        <row r="999">
          <cell r="A999">
            <v>95114</v>
          </cell>
          <cell r="B999" t="str">
            <v>MARTELETE OU ROMPEDOR PNEUMÁTICO MANUAL, 28 KG, COM SILENCIADOR - DEPRECIAÇÃO. AF_07/2016</v>
          </cell>
          <cell r="C999" t="str">
            <v>H</v>
          </cell>
          <cell r="D999">
            <v>1.57</v>
          </cell>
        </row>
        <row r="1000">
          <cell r="A1000">
            <v>95115</v>
          </cell>
          <cell r="B1000" t="str">
            <v>MARTELETE OU ROMPEDOR PNEUMÁTICO MANUAL, 28 KG, COM SILENCIADOR - JUROS. AF_07/2016</v>
          </cell>
          <cell r="C1000" t="str">
            <v>H</v>
          </cell>
          <cell r="D1000">
            <v>0.18</v>
          </cell>
        </row>
        <row r="1001">
          <cell r="A1001">
            <v>95116</v>
          </cell>
          <cell r="B1001" t="str">
            <v>USINA DE CONCRETO FIXA, CAPACIDADE NOMINAL DE 90 A 120 M3/H, SEM SILO - DEPRECIAÇÃO. AF_07/2016</v>
          </cell>
          <cell r="C1001" t="str">
            <v>H</v>
          </cell>
          <cell r="D1001">
            <v>31.99</v>
          </cell>
        </row>
        <row r="1002">
          <cell r="A1002">
            <v>95117</v>
          </cell>
          <cell r="B1002" t="str">
            <v>USINA DE CONCRETO FIXA, CAPACIDADE NOMINAL DE 90 A 120 M3/H, SEM SILO - JUROS. AF_07/2016</v>
          </cell>
          <cell r="C1002" t="str">
            <v>H</v>
          </cell>
          <cell r="D1002">
            <v>5.04</v>
          </cell>
        </row>
        <row r="1003">
          <cell r="A1003">
            <v>95118</v>
          </cell>
          <cell r="B1003" t="str">
            <v>USINA MISTURADORA DE SOLOS, CAPACIDADE DE 200 A 500 TON/H, POTENCIA 75KW - DEPRECIAÇÃO. AF_07/2016</v>
          </cell>
          <cell r="C1003" t="str">
            <v>H</v>
          </cell>
          <cell r="D1003">
            <v>37.14</v>
          </cell>
        </row>
        <row r="1004">
          <cell r="A1004">
            <v>95119</v>
          </cell>
          <cell r="B1004" t="str">
            <v>USINA MISTURADORA DE SOLOS, CAPACIDADE DE 200 A 500 TON/H, POTENCIA 75KW - JUROS. AF_07/2016</v>
          </cell>
          <cell r="C1004" t="str">
            <v>H</v>
          </cell>
          <cell r="D1004">
            <v>6.68</v>
          </cell>
        </row>
        <row r="1005">
          <cell r="A1005">
            <v>95120</v>
          </cell>
          <cell r="B1005" t="str">
            <v>USINA MISTURADORA DE SOLOS, CAPACIDADE DE 200 A 500 TON/H, POTENCIA 75KW - MATERIAIS NA OPERAÇÃO. AF_07/2016</v>
          </cell>
          <cell r="C1005" t="str">
            <v>H</v>
          </cell>
          <cell r="D1005">
            <v>52.27</v>
          </cell>
        </row>
        <row r="1006">
          <cell r="A1006">
            <v>95123</v>
          </cell>
          <cell r="B1006" t="str">
            <v>DISTRIBUIDOR DE AGREGADOS AUTOPROPELIDO, CAP 3 M3, A DIESEL, POTÊNCIA 176CV - DEPRECIAÇÃO. AF_07/2016</v>
          </cell>
          <cell r="C1006" t="str">
            <v>H</v>
          </cell>
          <cell r="D1006">
            <v>12.9</v>
          </cell>
        </row>
        <row r="1007">
          <cell r="A1007">
            <v>95124</v>
          </cell>
          <cell r="B1007" t="str">
            <v>DISTRIBUIDOR DE AGREGADOS AUTOPROPELIDO, C/AP 3 M3, A DIESEL, POTÊNCIA 176CV - JUROS. AF_07/2016</v>
          </cell>
          <cell r="C1007" t="str">
            <v>H</v>
          </cell>
          <cell r="D1007">
            <v>2.0299999999999998</v>
          </cell>
        </row>
        <row r="1008">
          <cell r="A1008">
            <v>95125</v>
          </cell>
          <cell r="B1008" t="str">
            <v>DISTRIBUIDOR DE AGREGADOS AUTOPROPELIDO, CAP 3 M3, A DIESEL, POTÊNCIA 176CV - MANUTENÇÃO. AF_07/2016</v>
          </cell>
          <cell r="C1008" t="str">
            <v>H</v>
          </cell>
          <cell r="D1008">
            <v>14.11</v>
          </cell>
        </row>
        <row r="1009">
          <cell r="A1009">
            <v>95126</v>
          </cell>
          <cell r="B1009" t="str">
            <v>DISTRIBUIDOR DE AGREGADOS AUTOPROPELIDO, CAP 3 M3, A DIESEL, POTÊNCIA 176CV  MATERIAIS NA OPERAÇÃO. AF_07/2016</v>
          </cell>
          <cell r="C1009" t="str">
            <v>H</v>
          </cell>
          <cell r="D1009">
            <v>110.25</v>
          </cell>
        </row>
        <row r="1010">
          <cell r="A1010">
            <v>95129</v>
          </cell>
          <cell r="B1010" t="str">
            <v>MÁQUINA DEMARCADORA DE FAIXA DE TRÁFEGO À FRIO, AUTOPROPELIDA, POTÊNCIA 38 HP - DEPRECIAÇÃO. AF_07/2016</v>
          </cell>
          <cell r="C1010" t="str">
            <v>H</v>
          </cell>
          <cell r="D1010">
            <v>22.88</v>
          </cell>
        </row>
        <row r="1011">
          <cell r="A1011">
            <v>95130</v>
          </cell>
          <cell r="B1011" t="str">
            <v>MÁQUINA DEMARCADORA DE FAIXA DE TRÁFEGO À FRIO, AUTOPROPELIDA, POTÊNCIA 38 HP - JUROS. AF_07/2016</v>
          </cell>
          <cell r="C1011" t="str">
            <v>H</v>
          </cell>
          <cell r="D1011">
            <v>4.12</v>
          </cell>
        </row>
        <row r="1012">
          <cell r="A1012">
            <v>95131</v>
          </cell>
          <cell r="B1012" t="str">
            <v>MÁQUINA DEMARCADORA DE FAIXA DE TRÁFEGO À FRIO, AUTOPROPELIDA, POTÊNCIA 38 HP - MANUTENÇÃO. AF_07/2016</v>
          </cell>
          <cell r="C1012" t="str">
            <v>H</v>
          </cell>
          <cell r="D1012">
            <v>42.91</v>
          </cell>
        </row>
        <row r="1013">
          <cell r="A1013">
            <v>95132</v>
          </cell>
          <cell r="B1013" t="str">
            <v>MÁQUINA DEMARCADORA DE FAIXA DE TRÁFEGO À FRIO, AUTOPROPELIDA, POTÊNCIA 38 HP - MATERIAIS NA OPERAÇÃO. AF_07/2016</v>
          </cell>
          <cell r="C1013" t="str">
            <v>H</v>
          </cell>
          <cell r="D1013">
            <v>24.14</v>
          </cell>
        </row>
        <row r="1014">
          <cell r="A1014">
            <v>95136</v>
          </cell>
          <cell r="B1014" t="str">
            <v>TALHA MANUAL DE CORRENTE, CAPACIDADE DE 2 TON. COM ELEVAÇÃO DE 3 M - DEPRECIAÇÃO. AF_07/2016</v>
          </cell>
          <cell r="C1014" t="str">
            <v>H</v>
          </cell>
          <cell r="D1014">
            <v>0.03</v>
          </cell>
        </row>
        <row r="1015">
          <cell r="A1015">
            <v>95137</v>
          </cell>
          <cell r="B1015" t="str">
            <v>TALHA MANUAL DE CORRENTE, CAPACIDADE DE 2 TON. COM ELEVAÇÃO DE 3 M - JUROS. AF_07/2016</v>
          </cell>
          <cell r="C1015" t="str">
            <v>H</v>
          </cell>
          <cell r="D1015">
            <v>0.01</v>
          </cell>
        </row>
        <row r="1016">
          <cell r="A1016">
            <v>95138</v>
          </cell>
          <cell r="B1016" t="str">
            <v>TALHA MANUAL DE CORRENTE, CAPACIDADE DE 2 TON. COM ELEVAÇÃO DE 3 M - MANUTENÇÃO. AF_07/2016</v>
          </cell>
          <cell r="C1016" t="str">
            <v>H</v>
          </cell>
          <cell r="D1016">
            <v>0.03</v>
          </cell>
        </row>
        <row r="1017">
          <cell r="A1017">
            <v>95208</v>
          </cell>
          <cell r="B1017" t="str">
            <v>GRUA ASCENCIONAL, LANÇA DE 42 M, CAPACIDADE DE 1,5 T A 30 M, ALTURA ATÉ 39 M  DEPRECIAÇÃO. AF_08/2016</v>
          </cell>
          <cell r="C1017" t="str">
            <v>H</v>
          </cell>
          <cell r="D1017">
            <v>32.130000000000003</v>
          </cell>
        </row>
        <row r="1018">
          <cell r="A1018">
            <v>95209</v>
          </cell>
          <cell r="B1018" t="str">
            <v>GRUA ASCENCIONAL, LANCA DE 42 M, CAPACIDADE DE 1,5 T A 30 M, ALTURA ATE 39 M  JUROS. AF_08/2016</v>
          </cell>
          <cell r="C1018" t="str">
            <v>H</v>
          </cell>
          <cell r="D1018">
            <v>3.81</v>
          </cell>
        </row>
        <row r="1019">
          <cell r="A1019">
            <v>95210</v>
          </cell>
          <cell r="B1019" t="str">
            <v>GRUA ASCENCIONAL, LANCA DE 42 M, CAPACIDADE DE 1,5 T A 30 M, ALTURA ATE 39 M  MANUTENÇÃO. AF_08/2016</v>
          </cell>
          <cell r="C1019" t="str">
            <v>H</v>
          </cell>
          <cell r="D1019">
            <v>35.14</v>
          </cell>
        </row>
        <row r="1020">
          <cell r="A1020">
            <v>95211</v>
          </cell>
          <cell r="B1020" t="str">
            <v>GRUA ASCENCIONAL, LANCA DE 42 M, CAPACIDADE DE 1,5 T A 30 M, ALTURA ATE 39 M  MATERIAIS NA OPERAÇÃO. AF_08/2016</v>
          </cell>
          <cell r="C1020" t="str">
            <v>H</v>
          </cell>
          <cell r="D1020">
            <v>7.66</v>
          </cell>
        </row>
        <row r="1021">
          <cell r="A1021">
            <v>95214</v>
          </cell>
          <cell r="B1021" t="str">
            <v>PULVERIZADOR DE TINTA ELÉTRICO/MÁQUINA DE PINTURA AIRLESS, VAZÃO 2 L/MIN - DEPRECIAÇÃO. AF_08/2016</v>
          </cell>
          <cell r="C1021" t="str">
            <v>H</v>
          </cell>
          <cell r="D1021">
            <v>0.39</v>
          </cell>
        </row>
        <row r="1022">
          <cell r="A1022">
            <v>95215</v>
          </cell>
          <cell r="B1022" t="str">
            <v>PULVERIZADOR DE TINTA ELÉTRICO/MÁQUINA DE PINTURA AIRLESS, VAZÃO 2 L/MIN - JUROS. AF_08/2016</v>
          </cell>
          <cell r="C1022" t="str">
            <v>H</v>
          </cell>
          <cell r="D1022">
            <v>0.04</v>
          </cell>
        </row>
        <row r="1023">
          <cell r="A1023">
            <v>95216</v>
          </cell>
          <cell r="B1023" t="str">
            <v>PULVERIZADOR DE TINTA ELÉTRICO/MÁQUINA DE PINTURA AIRLESS, VAZÃO 2 L/MIN - MANUTENÇÃO. AF_08/2016</v>
          </cell>
          <cell r="C1023" t="str">
            <v>H</v>
          </cell>
          <cell r="D1023">
            <v>0.27</v>
          </cell>
        </row>
        <row r="1024">
          <cell r="A1024">
            <v>95217</v>
          </cell>
          <cell r="B1024" t="str">
            <v>PULVERIZADOR DE TINTA ELÉTRICO/MÁQUINA DE PINTURA AIRLESS, VAZÃO 2 L/MIN - MATERIAIS NA OPERAÇÃO. AF_08/2016</v>
          </cell>
          <cell r="C1024" t="str">
            <v>H</v>
          </cell>
          <cell r="D1024">
            <v>0.51</v>
          </cell>
        </row>
        <row r="1025">
          <cell r="A1025">
            <v>95255</v>
          </cell>
          <cell r="B1025" t="str">
            <v>MARTELO DEMOLIDOR PNEUMÁTICO MANUAL, 32 KG - DEPRECIAÇÃO. AF_09/2016</v>
          </cell>
          <cell r="C1025" t="str">
            <v>H</v>
          </cell>
          <cell r="D1025">
            <v>1.39</v>
          </cell>
        </row>
        <row r="1026">
          <cell r="A1026">
            <v>95256</v>
          </cell>
          <cell r="B1026" t="str">
            <v>MARTELO DEMOLIDOR PNEUMÁTICO MANUAL, 32 KG - JUROS. AF_09/2016</v>
          </cell>
          <cell r="C1026" t="str">
            <v>H</v>
          </cell>
          <cell r="D1026">
            <v>0.16</v>
          </cell>
        </row>
        <row r="1027">
          <cell r="A1027">
            <v>95257</v>
          </cell>
          <cell r="B1027" t="str">
            <v>MARTELO DEMOLIDOR PNEUMÁTICO MANUAL, 32 KG - MANUTENÇÃO. AF_09/2016</v>
          </cell>
          <cell r="C1027" t="str">
            <v>H</v>
          </cell>
          <cell r="D1027">
            <v>1.74</v>
          </cell>
        </row>
        <row r="1028">
          <cell r="A1028">
            <v>95260</v>
          </cell>
          <cell r="B1028" t="str">
            <v>COMPACTADOR DE SOLOS DE PERCUSÃO (SOQUETE) COM MOTOR A GASOLINA, POTÊNCIA 3 CV - DEPRECIAÇÃO. AF_09/2016</v>
          </cell>
          <cell r="C1028" t="str">
            <v>H</v>
          </cell>
          <cell r="D1028">
            <v>0.56000000000000005</v>
          </cell>
        </row>
        <row r="1029">
          <cell r="A1029">
            <v>95261</v>
          </cell>
          <cell r="B1029" t="str">
            <v>COMPACTADOR DE SOLOS DE PERCUSÃO (SOQUETE) COM MOTOR A GASOLINA, POTÊNCIA 3 CV - JUROS. AF_09/2016</v>
          </cell>
          <cell r="C1029" t="str">
            <v>H</v>
          </cell>
          <cell r="D1029">
            <v>0.16</v>
          </cell>
        </row>
        <row r="1030">
          <cell r="A1030">
            <v>95262</v>
          </cell>
          <cell r="B1030" t="str">
            <v>COMPACTADOR DE SOLOS DE PERCUSÃO (SOQUETE) COM MOTOR A GASOLINA, POTÊNCIA 3 CV - MANUTENÇÃO. AF_09/2016</v>
          </cell>
          <cell r="C1030" t="str">
            <v>H</v>
          </cell>
          <cell r="D1030">
            <v>1.45</v>
          </cell>
        </row>
        <row r="1031">
          <cell r="A1031">
            <v>95263</v>
          </cell>
          <cell r="B1031" t="str">
            <v>COMPACTADOR DE SOLOS DE PERCUSÃO (SOQUETE) COM MOTOR A GASOLINA, POTÊNCIA 3 CV - MATERIAIS NA OPERAÇÃO. AF_09/2016</v>
          </cell>
          <cell r="C1031" t="str">
            <v>H</v>
          </cell>
          <cell r="D1031">
            <v>4.21</v>
          </cell>
        </row>
        <row r="1032">
          <cell r="A1032">
            <v>95266</v>
          </cell>
          <cell r="B1032" t="str">
            <v>RÉGUA VIBRATÓRIA DUPLA PARA CONCRETO, PESO DE 60KG, COMPRIMENTO 4 M, COM MOTOR A GASOLINA, POTÊNCIA 5,5 HP - DEPRECIAÇÃO. AF_09/2016</v>
          </cell>
          <cell r="C1032" t="str">
            <v>H</v>
          </cell>
          <cell r="D1032">
            <v>0.41</v>
          </cell>
        </row>
        <row r="1033">
          <cell r="A1033">
            <v>95267</v>
          </cell>
          <cell r="B1033" t="str">
            <v>RÉGUA VIBRATÓRIA DUPLA PARA CONCRETO, PESO DE 60KG, COMPRIMENTO 4 M, COM MOTOR A GASOLINA, POTÊNCIA 5,5 HP - JUROS. AF_09/2016</v>
          </cell>
          <cell r="C1033" t="str">
            <v>H</v>
          </cell>
          <cell r="D1033">
            <v>0.04</v>
          </cell>
        </row>
        <row r="1034">
          <cell r="A1034">
            <v>95268</v>
          </cell>
          <cell r="B1034" t="str">
            <v>RÉGUA VIBRATÓRIA DUPLA PARA CONCRETO, PESO DE 60KG, COMPRIMENTO 4 M, COM MOTOR A GASOLINA, POTÊNCIA 5,5 HP - MANUTENÇÃO. AF_09/2016</v>
          </cell>
          <cell r="C1034" t="str">
            <v>H</v>
          </cell>
          <cell r="D1034">
            <v>0.4</v>
          </cell>
        </row>
        <row r="1035">
          <cell r="A1035">
            <v>95269</v>
          </cell>
          <cell r="B1035" t="str">
            <v>RÉGUA VIBRATÓRIA DUPLA PARA CONCRETO, PESO DE 60KG, COMPRIMENTO 4 M, COM MOTOR A GASOLINA, POTÊNCIA 5,5 HP  MATERIAIS NA OPERAÇÃO. AF_09/2016</v>
          </cell>
          <cell r="C1035" t="str">
            <v>H</v>
          </cell>
          <cell r="D1035">
            <v>7.89</v>
          </cell>
        </row>
        <row r="1036">
          <cell r="A1036">
            <v>95272</v>
          </cell>
          <cell r="B1036" t="str">
            <v>POLIDORA DE PISO (POLITRIZ), PESO DE 100KG, DIÂMETRO 450 MM, MOTOR ELÉTRICO, POTÊNCIA 4 HP - DEPRECIAÇÃO. AF_09/2016</v>
          </cell>
          <cell r="C1036" t="str">
            <v>H</v>
          </cell>
          <cell r="D1036">
            <v>0.4</v>
          </cell>
        </row>
        <row r="1037">
          <cell r="A1037">
            <v>95273</v>
          </cell>
          <cell r="B1037" t="str">
            <v>POLIDORA DE PISO (POLITRIZ), PESO DE 100KG, DIÂMETRO 450 MM, MOTOR ELÉTRICO, POTÊNCIA 4 HP - JUROS. AF_09/2016</v>
          </cell>
          <cell r="C1037" t="str">
            <v>H</v>
          </cell>
          <cell r="D1037">
            <v>0.04</v>
          </cell>
        </row>
        <row r="1038">
          <cell r="A1038">
            <v>95274</v>
          </cell>
          <cell r="B1038" t="str">
            <v>POLIDORA DE PISO (POLITRIZ), PESO DE 100KG, DIÂMETRO 450 MM, MOTOR ELÉTRICO, POTÊNCIA 4 HP - MANUTENÇÃO. AF_09/2016</v>
          </cell>
          <cell r="C1038" t="str">
            <v>H</v>
          </cell>
          <cell r="D1038">
            <v>0.31</v>
          </cell>
        </row>
        <row r="1039">
          <cell r="A1039">
            <v>95275</v>
          </cell>
          <cell r="B1039" t="str">
            <v>POLIDORA DE PISO (POLITRIZ), PESO DE 100KG, DIÂMETRO 450 MM, MOTOR ELÉTRICO, POTÊNCIA 4 HP  MATERIAIS NA OPERAÇÃO. AF_09/2016</v>
          </cell>
          <cell r="C1039" t="str">
            <v>H</v>
          </cell>
          <cell r="D1039">
            <v>2.08</v>
          </cell>
        </row>
        <row r="1040">
          <cell r="A1040">
            <v>95278</v>
          </cell>
          <cell r="B1040" t="str">
            <v>DESEMPENADEIRA DE CONCRETO, PESO DE 75KG, 4 PÁS, MOTOR A GASOLINA, POTÊNCIA 5,5 HP - DEPRECIAÇÃO. AF_09/2016</v>
          </cell>
          <cell r="C1040" t="str">
            <v>H</v>
          </cell>
          <cell r="D1040">
            <v>0.44</v>
          </cell>
        </row>
        <row r="1041">
          <cell r="A1041">
            <v>95279</v>
          </cell>
          <cell r="B1041" t="str">
            <v>DESEMPENADEIRA DE CONCRETO, PESO DE 75KG, 4 PÁS, MOTOR A GASOLINA, POTÊNCIA 5,5 HP - JUROS. AF_09/2016</v>
          </cell>
          <cell r="C1041" t="str">
            <v>H</v>
          </cell>
          <cell r="D1041">
            <v>0.05</v>
          </cell>
        </row>
        <row r="1042">
          <cell r="A1042">
            <v>95280</v>
          </cell>
          <cell r="B1042" t="str">
            <v>DESEMPENADEIRA DE CONCRETO, PESO DE 75KG, 4 PÁS, MOTOR A GASOLINA, POTÊNCIA 5,5 HP - MANUTENÇÃO. AF_09/2016</v>
          </cell>
          <cell r="C1042" t="str">
            <v>H</v>
          </cell>
          <cell r="D1042">
            <v>0.34</v>
          </cell>
        </row>
        <row r="1043">
          <cell r="A1043">
            <v>95281</v>
          </cell>
          <cell r="B1043" t="str">
            <v>DESEMPENADEIRA DE CONCRETO, PESO DE 75KG, 4 PÁS, MOTOR A GASOLINA, POTÊNCIA 5,5 HP  MATERIAIS NA OPERAÇÃO. AF_09/2016</v>
          </cell>
          <cell r="C1043" t="str">
            <v>H</v>
          </cell>
          <cell r="D1043">
            <v>7.89</v>
          </cell>
        </row>
        <row r="1044">
          <cell r="A1044">
            <v>95617</v>
          </cell>
          <cell r="B1044" t="str">
            <v>PERFURATRIZ PNEUMATICA MANUAL DE PESO MEDIO, MARTELETE, 18KG, COMPRIMENTO MÁXIMO DE CURSO DE 6 M, DIAMETRO DO PISTAO DE 5,5 CM - DEPRECIAÇÃO. AF_11/2016</v>
          </cell>
          <cell r="C1044" t="str">
            <v>H</v>
          </cell>
          <cell r="D1044">
            <v>1.1399999999999999</v>
          </cell>
        </row>
        <row r="1045">
          <cell r="A1045">
            <v>95618</v>
          </cell>
          <cell r="B1045" t="str">
            <v>PERFURATRIZ PNEUMATICA MANUAL DE PESO MEDIO, MARTELETE, 18KG, COMPRIMENTO MÁXIMO DE CURSO DE 6 M, DIAMETRO DO PISTAO DE 5,5 CM - JUROS. AF_11/2016</v>
          </cell>
          <cell r="C1045" t="str">
            <v>H</v>
          </cell>
          <cell r="D1045">
            <v>0.13</v>
          </cell>
        </row>
        <row r="1046">
          <cell r="A1046">
            <v>95619</v>
          </cell>
          <cell r="B1046" t="str">
            <v>PERFURATRIZ PNEUMATICA MANUAL DE PESO MEDIO, MARTELETE, 18KG, COMPRIMENTO MÁXIMO DE CURSO DE 6 M, DIAMETRO DO PISTAO DE 5,5 CM - MANUTENÇÃO. AF_11/2016</v>
          </cell>
          <cell r="C1046" t="str">
            <v>H</v>
          </cell>
          <cell r="D1046">
            <v>1.43</v>
          </cell>
        </row>
        <row r="1047">
          <cell r="A1047">
            <v>95627</v>
          </cell>
          <cell r="B1047" t="str">
            <v>ROLO COMPACTADOR VIBRATORIO TANDEM, ACO LISO, POTENCIA 125 HP, PESO SEM/COM LASTRO 10,20/11,65 T, LARGURA DE TRABALHO 1,73 M - DEPRECIAÇÃO. AF_11/2016</v>
          </cell>
          <cell r="C1047" t="str">
            <v>H</v>
          </cell>
          <cell r="D1047">
            <v>28.63</v>
          </cell>
        </row>
        <row r="1048">
          <cell r="A1048">
            <v>95628</v>
          </cell>
          <cell r="B1048" t="str">
            <v>ROLO COMPACTADOR VIBRATORIO TANDEM, ACO LISO, POTENCIA 125 HP, PESO SEM/COM LASTRO 10,20/11,65 T, LARGURA DE TRABALHO 1,73 M - JUROS. AF_11/2016</v>
          </cell>
          <cell r="C1048" t="str">
            <v>H</v>
          </cell>
          <cell r="D1048">
            <v>3.97</v>
          </cell>
        </row>
        <row r="1049">
          <cell r="A1049">
            <v>95629</v>
          </cell>
          <cell r="B1049" t="str">
            <v>ROLO COMPACTADOR VIBRATORIO TANDEM, ACO LISO, POTENCIA 125 HP, PESO SEM/COM LASTRO 10,20/11,65 T, LARGURA DE TRABALHO 1,73 M - MANUTENÇÃO. AF_11/2016</v>
          </cell>
          <cell r="C1049" t="str">
            <v>H</v>
          </cell>
          <cell r="D1049">
            <v>35.83</v>
          </cell>
        </row>
        <row r="1050">
          <cell r="A1050">
            <v>95630</v>
          </cell>
          <cell r="B1050" t="str">
            <v>ROLO COMPACTADOR VIBRATORIO TANDEM, ACO LISO, POTENCIA 125 HP, PESO SEM/COM LASTRO 10,20/11,65 T, LARGURA DE TRABALHO 1,73 M - MATERIAIS NA OPERAÇÃO. AF_11/2016</v>
          </cell>
          <cell r="C1050" t="str">
            <v>H</v>
          </cell>
          <cell r="D1050">
            <v>66.84</v>
          </cell>
        </row>
        <row r="1051">
          <cell r="A1051">
            <v>95698</v>
          </cell>
          <cell r="B1051" t="str">
            <v>PERFURATRIZ MANUAL, TORQUE MAXIMO 55 KGF.M, POTENCIA 5 CV, COM DIAMETRO MAXIMO 8 1/2" - DEPRECIAÇÃO. AF_11/2016</v>
          </cell>
          <cell r="C1051" t="str">
            <v>H</v>
          </cell>
          <cell r="D1051">
            <v>4.6399999999999997</v>
          </cell>
        </row>
        <row r="1052">
          <cell r="A1052">
            <v>95699</v>
          </cell>
          <cell r="B1052" t="str">
            <v>PERFURATRIZ MANUAL, TORQUE MAXIMO 55 KGF.M, POTENCIA 5 CV, COM DIAMETRO MAXIMO 8 1/2" - JUROS. AF_11/2016</v>
          </cell>
          <cell r="C1052" t="str">
            <v>H</v>
          </cell>
          <cell r="D1052">
            <v>0.55000000000000004</v>
          </cell>
        </row>
        <row r="1053">
          <cell r="A1053">
            <v>95700</v>
          </cell>
          <cell r="B1053" t="str">
            <v>PERFURATRIZ MANUAL, TORQUE MAXIMO 55 KGF.M, POTENCIA 5 CV, COM DIAMETRO MAXIMO 8 1/2" - MANUTENÇÃO. AF_11/2016</v>
          </cell>
          <cell r="C1053" t="str">
            <v>H</v>
          </cell>
          <cell r="D1053">
            <v>5.8</v>
          </cell>
        </row>
        <row r="1054">
          <cell r="A1054">
            <v>95701</v>
          </cell>
          <cell r="B1054" t="str">
            <v>PERFURATRIZ MANUAL, TORQUE MAXIMO 55 KGF.M, POTENCIA 5 CV, COM DIAMETRO MAXIMO 8 1/2" - MATERIAIS NA OPERAÇÃO. AF_11/2016</v>
          </cell>
          <cell r="C1054" t="str">
            <v>H</v>
          </cell>
          <cell r="D1054">
            <v>2.56</v>
          </cell>
        </row>
        <row r="1055">
          <cell r="A1055">
            <v>95704</v>
          </cell>
          <cell r="B1055" t="str">
            <v>PERFURATRIZ SOBRE ESTEIRA, TORQUE MÁXIMO 600 KGF, POTÊNCIA ENTRE 50 E 60 HP, DIÂMETRO MÁXIMO 10 - DEPRECIAÇÃO. AF_11/2016</v>
          </cell>
          <cell r="C1055" t="str">
            <v>H</v>
          </cell>
          <cell r="D1055">
            <v>26.88</v>
          </cell>
        </row>
        <row r="1056">
          <cell r="A1056">
            <v>95705</v>
          </cell>
          <cell r="B1056" t="str">
            <v>PERFURATRIZ SOBRE ESTEIRA, TORQUE MÁXIMO 600 KGF, POTÊNCIA ENTRE 50 E 60 HP, DIÂMETRO MÁXIMO 10 - JUROS. AF_11/2016</v>
          </cell>
          <cell r="C1056" t="str">
            <v>H</v>
          </cell>
          <cell r="D1056">
            <v>3.83</v>
          </cell>
        </row>
        <row r="1057">
          <cell r="A1057">
            <v>95706</v>
          </cell>
          <cell r="B1057" t="str">
            <v>PERFURATRIZ SOBRE ESTEIRA, TORQUE MÁXIMO 600 KGF, POTÊNCIA ENTRE 50 E 60 HP, DIÂMETRO MÁXIMO 10 - MANUTENÇÃO. AF_11/2016</v>
          </cell>
          <cell r="C1057" t="str">
            <v>H</v>
          </cell>
          <cell r="D1057">
            <v>33.64</v>
          </cell>
        </row>
        <row r="1058">
          <cell r="A1058">
            <v>95707</v>
          </cell>
          <cell r="B1058" t="str">
            <v>PERFURATRIZ SOBRE ESTEIRA, TORQUE MÁXIMO 600 KGF, POTÊNCIA ENTRE 50 E 60 HP, DIÂMETRO MÁXIMO 10 - MATERIAIS NA OPERAÇÃO. AF_11/2016</v>
          </cell>
          <cell r="C1058" t="str">
            <v>H</v>
          </cell>
          <cell r="D1058">
            <v>28.6</v>
          </cell>
        </row>
        <row r="1059">
          <cell r="A1059">
            <v>95710</v>
          </cell>
          <cell r="B1059" t="str">
            <v>ESCAVADEIRA HIDRAULICA SOBRE ESTEIRA, COM GARRA GIRATORIA DE MANDIBULAS, PESO OPERACIONAL ENTRE 22,00 E 25,50 TON, POTENCIA LIQUIDA ENTRE 150 E 160 HP - DEPRECIAÇÃO. AF_11/2016</v>
          </cell>
          <cell r="C1059" t="str">
            <v>H</v>
          </cell>
          <cell r="D1059">
            <v>32.31</v>
          </cell>
        </row>
        <row r="1060">
          <cell r="A1060">
            <v>95711</v>
          </cell>
          <cell r="B1060" t="str">
            <v>ESCAVADEIRA HIDRAULICA SOBRE ESTEIRA, COM GARRA GIRATORIA DE MANDIBULAS, PESO OPERACIONAL ENTRE 22,00 E 25,50 TON, POTENCIA LIQUIDA ENTRE 150 E 160 HP - JUROS. AF_11/2016</v>
          </cell>
          <cell r="C1060" t="str">
            <v>H</v>
          </cell>
          <cell r="D1060">
            <v>4.38</v>
          </cell>
        </row>
        <row r="1061">
          <cell r="A1061">
            <v>95712</v>
          </cell>
          <cell r="B1061" t="str">
            <v>ESCAVADEIRA HIDRAULICA SOBRE ESTEIRA, COM GARRA GIRATORIA DE MANDIBULAS, PESO OPERACIONAL ENTRE 22,00 E 25,50 TON, POTENCIA LIQUIDA ENTRE 150 E 160 HP - MANUTENÇÃO. AF_11/2016</v>
          </cell>
          <cell r="C1061" t="str">
            <v>H</v>
          </cell>
          <cell r="D1061">
            <v>40.380000000000003</v>
          </cell>
        </row>
        <row r="1062">
          <cell r="A1062">
            <v>95713</v>
          </cell>
          <cell r="B1062" t="str">
            <v>ESCAVADEIRA HIDRAULICA SOBRE ESTEIRA, COM GARRA GIRATORIA DE MANDIBULAS, PESO OPERACIONAL ENTRE 22,00 E 25,50 TON, POTENCIA LIQUIDA ENTRE 150 E 160 HP - MATERIAIS NA OPERAÇÃO. AF_11/2016</v>
          </cell>
          <cell r="C1062" t="str">
            <v>H</v>
          </cell>
          <cell r="D1062">
            <v>67.33</v>
          </cell>
        </row>
        <row r="1063">
          <cell r="A1063">
            <v>95716</v>
          </cell>
          <cell r="B1063" t="str">
            <v>ESCAVADEIRA HIDRAULICA SOBRE ESTEIRA, EQUIPADA COM CLAMSHELL, COM CAPACIDADE DA CAÇAMBA ENTRE 1,20 E 1,50 M3, PESO OPERACIONAL ENTRE 20,00 E 22,00 TON, POTENCIA LIQUIDA ENTRE 150 E 160 HP - DEPRECIAÇÃO. AF_11/2016</v>
          </cell>
          <cell r="C1063" t="str">
            <v>H</v>
          </cell>
          <cell r="D1063">
            <v>31.1</v>
          </cell>
        </row>
        <row r="1064">
          <cell r="A1064">
            <v>95717</v>
          </cell>
          <cell r="B1064" t="str">
            <v>ESCAVADEIRA HIDRAULICA SOBRE ESTEIRA, EQUIPADA COM CLAMSHELL, COM CAPACIDADE DA CAÇAMBA ENTRE 1,20 E 1,50 M3, PESO OPERACIONAL ENTRE 20,00 E 22,00 TON, POTENCIA LIQUIDA ENTRE 150 E 160 HP - JUROS. AF_11/2016</v>
          </cell>
          <cell r="C1064" t="str">
            <v>H</v>
          </cell>
          <cell r="D1064">
            <v>4.22</v>
          </cell>
        </row>
        <row r="1065">
          <cell r="A1065">
            <v>95718</v>
          </cell>
          <cell r="B1065" t="str">
            <v>ESCAVADEIRA HIDRAULICA SOBRE ESTEIRA, EQUIPADA COM CLAMSHELL, COM CAPACIDADE DA CAÇAMBA ENTRE 1,20 E 1,50 M3, PESO OPERACIONAL ENTRE 20,00 E 22,00 TON, POTENCIA LIQUIDA ENTRE 150 E 160 HP - MANUTENÇÃO. AF_11/2016</v>
          </cell>
          <cell r="C1065" t="str">
            <v>H</v>
          </cell>
          <cell r="D1065">
            <v>38.880000000000003</v>
          </cell>
        </row>
        <row r="1066">
          <cell r="A1066">
            <v>95719</v>
          </cell>
          <cell r="B1066" t="str">
            <v>ESCAVADEIRA HIDRAULICA SOBRE ESTEIRA, EQUIPADA COM CLAMSHELL, COM CAPACIDADE DA CAÇAMBA ENTRE 1,20 E 1,50 M3, PESO OPERACIONAL ENTRE 20,00 E 22,00 TON, POTENCIA LIQUIDA ENTRE 150 E 160 HP - MATERIAIS NA OPERAÇÃO. AF_11/2016</v>
          </cell>
          <cell r="C1066" t="str">
            <v>H</v>
          </cell>
          <cell r="D1066">
            <v>67.33</v>
          </cell>
        </row>
        <row r="1067">
          <cell r="A1067">
            <v>95869</v>
          </cell>
          <cell r="B1067" t="str">
            <v>GRUPO GERADOR COM CARENAGEM, MOTOR DIESEL POTÊNCIA STANDART ENTRE 250 E 260 KVA - JUROS. AF_12/2016</v>
          </cell>
          <cell r="C1067" t="str">
            <v>H</v>
          </cell>
          <cell r="D1067">
            <v>0.93</v>
          </cell>
        </row>
        <row r="1068">
          <cell r="A1068">
            <v>95870</v>
          </cell>
          <cell r="B1068" t="str">
            <v>GRUPO GERADOR COM CARENAGEM, MOTOR DIESEL POTÊNCIA STANDART ENTRE 250 E 260 KVA - MANUTENÇÃO. AF_12/2016</v>
          </cell>
          <cell r="C1068" t="str">
            <v>H</v>
          </cell>
          <cell r="D1068">
            <v>4.62</v>
          </cell>
        </row>
        <row r="1069">
          <cell r="A1069">
            <v>95871</v>
          </cell>
          <cell r="B1069" t="str">
            <v>GRUPO GERADOR COM CARENAGEM, MOTOR DIESEL POTÊNCIA STANDART ENTRE 250 E 260 KVA - MATERIAIS NA OPERAÇÃO. AF_12/2016</v>
          </cell>
          <cell r="C1069" t="str">
            <v>H</v>
          </cell>
          <cell r="D1069">
            <v>204.46</v>
          </cell>
        </row>
        <row r="1070">
          <cell r="A1070">
            <v>95874</v>
          </cell>
          <cell r="B1070" t="str">
            <v>GRUPO GERADOR COM CARENAGEM, MOTOR DIESEL POTÊNCIA STANDART ENTRE 250 E 260 KVA - DEPRECIAÇÃO. AF_12/2016</v>
          </cell>
          <cell r="C1070" t="str">
            <v>H</v>
          </cell>
          <cell r="D1070">
            <v>5.18</v>
          </cell>
        </row>
        <row r="1071">
          <cell r="A1071">
            <v>96008</v>
          </cell>
          <cell r="B1071" t="str">
            <v>TRATOR DE PNEUS COM POTÊNCIA DE 122 CV, TRAÇÃO 4X4, COM VASSOURA MECÂNICA ACOPLADA - DEPRECIAÇÃO. AF_02/2017</v>
          </cell>
          <cell r="C1071" t="str">
            <v>H</v>
          </cell>
          <cell r="D1071">
            <v>15.35</v>
          </cell>
        </row>
        <row r="1072">
          <cell r="A1072">
            <v>96009</v>
          </cell>
          <cell r="B1072" t="str">
            <v>TRATOR DE PNEUS COM POTÊNCIA DE 122 CV, TRAÇÃO 4X4, COM VASSOURA MECÂNICA ACOPLADA - JUROS. AF_02/2017</v>
          </cell>
          <cell r="C1072" t="str">
            <v>H</v>
          </cell>
          <cell r="D1072">
            <v>2.13</v>
          </cell>
        </row>
        <row r="1073">
          <cell r="A1073">
            <v>96011</v>
          </cell>
          <cell r="B1073" t="str">
            <v>TRATOR DE PNEUS COM POTÊNCIA DE 122 CV, TRAÇÃO 4X4, COM VASSOURA MECÂNICA ACOPLADA - MANUTENÇÃO. AF_02/2017</v>
          </cell>
          <cell r="C1073" t="str">
            <v>H</v>
          </cell>
          <cell r="D1073">
            <v>16.8</v>
          </cell>
        </row>
        <row r="1074">
          <cell r="A1074">
            <v>96012</v>
          </cell>
          <cell r="B1074" t="str">
            <v>TRATOR DE PNEUS COM POTÊNCIA DE 122 CV, TRAÇÃO 4X4, COM VASSOURA MECÂNICA ACOPLADA - MATERIAIS NA OPERAÇÃO. AF_02/2017</v>
          </cell>
          <cell r="C1074" t="str">
            <v>H</v>
          </cell>
          <cell r="D1074">
            <v>128.71</v>
          </cell>
        </row>
        <row r="1075">
          <cell r="A1075">
            <v>96015</v>
          </cell>
          <cell r="B1075" t="str">
            <v>TRATOR DE PNEUS COM POTÊNCIA DE 122 CV, TRAÇÃO 4X4, COM GRADE DE DISCOS ACOPLADA - DEPRECIAÇÃO. AF_02/2017</v>
          </cell>
          <cell r="C1075" t="str">
            <v>H</v>
          </cell>
          <cell r="D1075">
            <v>15.21</v>
          </cell>
        </row>
        <row r="1076">
          <cell r="A1076">
            <v>96016</v>
          </cell>
          <cell r="B1076" t="str">
            <v>TRATOR DE PNEUS COM POTÊNCIA DE 122 CV, TRAÇÃO 4X4, COM GRADE DE DISCOS ACOPLADA - JUROS. AF_02/2017</v>
          </cell>
          <cell r="C1076" t="str">
            <v>H</v>
          </cell>
          <cell r="D1076">
            <v>2.11</v>
          </cell>
        </row>
        <row r="1077">
          <cell r="A1077">
            <v>96018</v>
          </cell>
          <cell r="B1077" t="str">
            <v>TRATOR DE PNEUS COM POTÊNCIA DE 122 CV, TRAÇÃO 4X4, COM GRADE DE DISCOS ACOPLADA - MANUTENÇÃO. AF_02/2017</v>
          </cell>
          <cell r="C1077" t="str">
            <v>H</v>
          </cell>
          <cell r="D1077">
            <v>16.64</v>
          </cell>
        </row>
        <row r="1078">
          <cell r="A1078">
            <v>96019</v>
          </cell>
          <cell r="B1078" t="str">
            <v>TRATOR DE PNEUS COM POTÊNCIA DE 122 CV, TRAÇÃO 4X4, COM GRADE DE DISCOS ACOPLADA - MATERIAIS NA OPERAÇÃO. AF_02/2017</v>
          </cell>
          <cell r="C1078" t="str">
            <v>H</v>
          </cell>
          <cell r="D1078">
            <v>128.71</v>
          </cell>
        </row>
        <row r="1079">
          <cell r="A1079">
            <v>96023</v>
          </cell>
          <cell r="B1079" t="str">
            <v>TRATOR DE PNEUS COM POTÊNCIA DE 85 CV, TRAÇÃO 4X4, COM GRADE DE DISCOS ACOPLADA - DEPRECIAÇÃO. AF_02/2017</v>
          </cell>
          <cell r="C1079" t="str">
            <v>H</v>
          </cell>
          <cell r="D1079">
            <v>11.77</v>
          </cell>
        </row>
        <row r="1080">
          <cell r="A1080">
            <v>96024</v>
          </cell>
          <cell r="B1080" t="str">
            <v>TRATOR DE PNEUS COM POTÊNCIA DE 85 CV, TRAÇÃO 4X4, COM GRADE DE DISCOS ACOPLADA - JUROS. AF_02/2017</v>
          </cell>
          <cell r="C1080" t="str">
            <v>H</v>
          </cell>
          <cell r="D1080">
            <v>1.63</v>
          </cell>
        </row>
        <row r="1081">
          <cell r="A1081">
            <v>96026</v>
          </cell>
          <cell r="B1081" t="str">
            <v>TRATOR DE PNEUS COM POTÊNCIA DE 85 CV, TRAÇÃO 4X4, COM GRADE DE DISCOS ACOPLADA - MANUTENÇÃO. AF_02/2017</v>
          </cell>
          <cell r="C1081" t="str">
            <v>H</v>
          </cell>
          <cell r="D1081">
            <v>12.86</v>
          </cell>
        </row>
        <row r="1082">
          <cell r="A1082">
            <v>96027</v>
          </cell>
          <cell r="B1082" t="str">
            <v>TRATOR DE PNEUS COM POTÊNCIA DE 85 CV, TRAÇÃO 4X4, COM GRADE DE DISCOS ACOPLADA - MATERIAIS NA OPERAÇÃO. AF_02/2017</v>
          </cell>
          <cell r="C1082" t="str">
            <v>H</v>
          </cell>
          <cell r="D1082">
            <v>89.68</v>
          </cell>
        </row>
        <row r="1083">
          <cell r="A1083">
            <v>96030</v>
          </cell>
          <cell r="B1083" t="str">
            <v>CAMINHÃO BASCULANTE 10 M3, TRUCADO, POTÊNCIA 230 CV, INCLUSIVE CAÇAMBA METÁLICA, COM DISTRIBUIDOR DE AGREGADOS ACOPLADO - DEPRECIAÇÃO. AF_02/2017</v>
          </cell>
          <cell r="C1083" t="str">
            <v>H</v>
          </cell>
          <cell r="D1083">
            <v>20.27</v>
          </cell>
        </row>
        <row r="1084">
          <cell r="A1084">
            <v>96031</v>
          </cell>
          <cell r="B1084" t="str">
            <v>CAMINHÃO BASCULANTE 10 M3, TRUCADO, POTÊNCIA 230 CV, INCLUSIVE CAÇAMBA METÁLICA, COM DISTRIBUIDOR DE AGREGADOS ACOPLADO - JUROS. AF_02/2017</v>
          </cell>
          <cell r="C1084" t="str">
            <v>H</v>
          </cell>
          <cell r="D1084">
            <v>3.74</v>
          </cell>
        </row>
        <row r="1085">
          <cell r="A1085">
            <v>96032</v>
          </cell>
          <cell r="B1085" t="str">
            <v>CAMINHÃO BASCULANTE 10 M3, TRUCADO, POTÊNCIA 230 CV, INCLUSIVE CAÇAMBA METÁLICA, COM DISTRIBUIDOR DE AGREGADOS ACOPLADO - IMPOSTOS E SEGUROS. AF_02/2017</v>
          </cell>
          <cell r="C1085" t="str">
            <v>H</v>
          </cell>
          <cell r="D1085">
            <v>1.45</v>
          </cell>
        </row>
        <row r="1086">
          <cell r="A1086">
            <v>96033</v>
          </cell>
          <cell r="B1086" t="str">
            <v>CAMINHÃO BASCULANTE 10 M3, TRUCADO, POTÊNCIA 230 CV, INCLUSIVE CAÇAMBA METÁLICA, COM DISTRIBUIDOR DE AGREGADOS ACOPLADO - MANUTENÇÃO. AF_02/2017</v>
          </cell>
          <cell r="C1086" t="str">
            <v>H</v>
          </cell>
          <cell r="D1086">
            <v>38.01</v>
          </cell>
        </row>
        <row r="1087">
          <cell r="A1087">
            <v>96034</v>
          </cell>
          <cell r="B1087" t="str">
            <v>CAMINHÃO BASCULANTE 10 M3, TRUCADO, POTÊNCIA 230 CV, INCLUSIVE CAÇAMBA METÁLICA, COM DISTRIBUIDOR DE AGREGADOS ACOPLADO - MATERIAIS NA OPERAÇÃO. AF_02/2017</v>
          </cell>
          <cell r="C1087" t="str">
            <v>H</v>
          </cell>
          <cell r="D1087">
            <v>106.17</v>
          </cell>
        </row>
        <row r="1088">
          <cell r="A1088">
            <v>96053</v>
          </cell>
          <cell r="B1088" t="str">
            <v>TRATOR DE PNEUS COM POTÊNCIA DE 85 CV, TRAÇÃO 4X4, COM VASSOURA MECÂNICA ACOPLADA - DEPRECIAÇÃO. AF_03/2017</v>
          </cell>
          <cell r="C1088" t="str">
            <v>H</v>
          </cell>
          <cell r="D1088">
            <v>11.91</v>
          </cell>
        </row>
        <row r="1089">
          <cell r="A1089">
            <v>96054</v>
          </cell>
          <cell r="B1089" t="str">
            <v>MINICARREGADEIRA SOBRE RODAS POTENCIA 47HP CAPACIDADE OPERACAO 646 KG, COM VASSOURA MECÂNICA ACOPLADA - DEPRECIAÇÃO. AF_03/2017</v>
          </cell>
          <cell r="C1089" t="str">
            <v>H</v>
          </cell>
          <cell r="D1089">
            <v>15.47</v>
          </cell>
        </row>
        <row r="1090">
          <cell r="A1090">
            <v>96055</v>
          </cell>
          <cell r="B1090" t="str">
            <v>TRATOR DE PNEUS COM POTÊNCIA DE 85 CV, TRAÇÃO 4X4, COM VASSOURA MECÂNICA ACOPLADA - JUROS. AF_03/2017</v>
          </cell>
          <cell r="C1090" t="str">
            <v>H</v>
          </cell>
          <cell r="D1090">
            <v>1.65</v>
          </cell>
        </row>
        <row r="1091">
          <cell r="A1091">
            <v>96056</v>
          </cell>
          <cell r="B1091" t="str">
            <v>TRATOR DE PNEUS COM POTÊNCIA DE 85 CV, TRAÇÃO 4X4, COM VASSOURA MECÂNICA ACOPLADA - MANUTENÇÃO. AF_03/2017</v>
          </cell>
          <cell r="C1091" t="str">
            <v>H</v>
          </cell>
          <cell r="D1091">
            <v>13.02</v>
          </cell>
        </row>
        <row r="1092">
          <cell r="A1092">
            <v>96057</v>
          </cell>
          <cell r="B1092" t="str">
            <v>TRATOR DE PNEUS COM POTÊNCIA DE 85 CV, TRAÇÃO 4X4, COM VASSOURA MECÂNICA ACOPLADA - MATERIAIS NA OPERAÇÃO. AF_03/2017</v>
          </cell>
          <cell r="C1092" t="str">
            <v>H</v>
          </cell>
          <cell r="D1092">
            <v>89.68</v>
          </cell>
        </row>
        <row r="1093">
          <cell r="A1093">
            <v>96060</v>
          </cell>
          <cell r="B1093" t="str">
            <v>MINICARREGADEIRA SOBRE RODAS POTENCIA 47HP CAPACIDADE OPERACAO 646 KG, COM VASSOURA MECÂNICA ACOPLADA - JUROS. AF_03/2017</v>
          </cell>
          <cell r="C1093" t="str">
            <v>H</v>
          </cell>
          <cell r="D1093">
            <v>1.56</v>
          </cell>
        </row>
        <row r="1094">
          <cell r="A1094">
            <v>96061</v>
          </cell>
          <cell r="B1094" t="str">
            <v>MINICARREGADEIRA SOBRE RODAS POTENCIA 47HP CAPACIDADE OPERACAO 646 KG, COM VASSOURA MECÂNICA ACOPLADA - MANUTENÇÃO. AF_03/2017</v>
          </cell>
          <cell r="C1094" t="str">
            <v>H</v>
          </cell>
          <cell r="D1094">
            <v>19.34</v>
          </cell>
        </row>
        <row r="1095">
          <cell r="A1095">
            <v>96062</v>
          </cell>
          <cell r="B1095" t="str">
            <v>MINICARREGADEIRA SOBRE RODAS POTENCIA 47HP CAPACIDADE OPERACAO 646 KG, COM VASSOURA MECÂNICA ACOPLADA - MATERIAIS NA OPERAÇÃO. AF_03/2017</v>
          </cell>
          <cell r="C1095" t="str">
            <v>H</v>
          </cell>
          <cell r="D1095">
            <v>39.24</v>
          </cell>
        </row>
        <row r="1096">
          <cell r="A1096">
            <v>96241</v>
          </cell>
          <cell r="B1096" t="str">
            <v>MINIESCAVADEIRA SOBRE ESTEIRAS, POTENCIA LIQUIDA DE *30* HP, PESO OPERACIONAL DE *3.500* KG - DEPRECIACAO. AF_04/2017</v>
          </cell>
          <cell r="C1096" t="str">
            <v>H</v>
          </cell>
          <cell r="D1096">
            <v>12.53</v>
          </cell>
        </row>
        <row r="1097">
          <cell r="A1097">
            <v>96242</v>
          </cell>
          <cell r="B1097" t="str">
            <v>MINIESCAVADEIRA SOBRE ESTEIRAS, POTENCIA LIQUIDA DE *30* HP, PESO OPERACIONAL DE *3.500* KG - JUROS. AF_04/2017</v>
          </cell>
          <cell r="C1097" t="str">
            <v>H</v>
          </cell>
          <cell r="D1097">
            <v>1.7</v>
          </cell>
        </row>
        <row r="1098">
          <cell r="A1098">
            <v>96243</v>
          </cell>
          <cell r="B1098" t="str">
            <v>MINIESCAVADEIRA SOBRE ESTEIRAS, POTENCIA LIQUIDA DE *30* HP, PESO OPERACIONAL DE *3.500* KG - MANUTENCAO. AF_04/2017</v>
          </cell>
          <cell r="C1098" t="str">
            <v>H</v>
          </cell>
          <cell r="D1098">
            <v>15.67</v>
          </cell>
        </row>
        <row r="1099">
          <cell r="A1099">
            <v>96244</v>
          </cell>
          <cell r="B1099" t="str">
            <v>MINIESCAVADEIRA SOBRE ESTEIRAS, POTENCIA LIQUIDA DE *30* HP, PESO OPERACIONAL DE *3.500* KG - MATERIAIS NA OPERACAO. AF_04/2017</v>
          </cell>
          <cell r="C1099" t="str">
            <v>H</v>
          </cell>
          <cell r="D1099">
            <v>13.03</v>
          </cell>
        </row>
        <row r="1100">
          <cell r="A1100">
            <v>96298</v>
          </cell>
          <cell r="B1100" t="str">
            <v>PERFURATRIZ ROTATIVA SOBRE ESTEIRA, TORQUE MAXIMO 2500 KGM, POTENCIA 110 HP, MOTOR DIESEL - DEPRECIAÇÃO. AF_05/2017</v>
          </cell>
          <cell r="C1100" t="str">
            <v>H</v>
          </cell>
          <cell r="D1100">
            <v>41.97</v>
          </cell>
        </row>
        <row r="1101">
          <cell r="A1101">
            <v>96299</v>
          </cell>
          <cell r="B1101" t="str">
            <v>PERFURATRIZ ROTATIVA SOBRE ESTEIRA, TORQUE MAXIMO 2500 KGM, POTENCIA 110 HP, MOTOR DIESEL - JUROS. AF_05/2017</v>
          </cell>
          <cell r="C1101" t="str">
            <v>H</v>
          </cell>
          <cell r="D1101">
            <v>5.82</v>
          </cell>
        </row>
        <row r="1102">
          <cell r="A1102">
            <v>96300</v>
          </cell>
          <cell r="B1102" t="str">
            <v>PERFURATRIZ ROTATIVA SOBRE ESTEIRA, TORQUE MAXIMO 2500 KGM, POTENCIA 110 HP, MOTOR DIESEL - MANUTENÇÃO. AF_05/2017</v>
          </cell>
          <cell r="C1102" t="str">
            <v>H</v>
          </cell>
          <cell r="D1102">
            <v>52.52</v>
          </cell>
        </row>
        <row r="1103">
          <cell r="A1103">
            <v>96301</v>
          </cell>
          <cell r="B1103" t="str">
            <v>PERFURATRIZ ROTATIVA SOBRE ESTEIRA, TORQUE MAXIMO 2500 KGM, POTENCIA 110 HP, MOTOR DIESEL - MATERIAIS NA OPERAÇÃO. AF_05/2017</v>
          </cell>
          <cell r="C1103" t="str">
            <v>H</v>
          </cell>
          <cell r="D1103">
            <v>36.78</v>
          </cell>
        </row>
        <row r="1104">
          <cell r="A1104">
            <v>96304</v>
          </cell>
          <cell r="B1104" t="str">
            <v>COMPRESSOR DE AR, VAZAO DE 10 PCM, RESERVATORIO 100 L, PRESSAO DE TRABALHO ENTRE 6,9 E 9,7 BAR,  POTENCIA 2 HP, TENSAO 110/220 V - DEPRECIAÇÃO. AF_05/2017</v>
          </cell>
          <cell r="C1104" t="str">
            <v>H</v>
          </cell>
          <cell r="D1104">
            <v>0.14000000000000001</v>
          </cell>
        </row>
        <row r="1105">
          <cell r="A1105">
            <v>96305</v>
          </cell>
          <cell r="B1105" t="str">
            <v>COMPRESSOR DE AR, VAZAO DE 10 PCM, RESERVATORIO 100 L, PRESSAO DE TRABALHO ENTRE 6,9 E 9,7 BAR,  POTENCIA 2 HP, TENSAO 110/220 V - JUROS. AF_05/2017</v>
          </cell>
          <cell r="C1105" t="str">
            <v>H</v>
          </cell>
          <cell r="D1105">
            <v>0.02</v>
          </cell>
        </row>
        <row r="1106">
          <cell r="A1106">
            <v>96306</v>
          </cell>
          <cell r="B1106" t="str">
            <v>COMPRESSOR DE AR, VAZAO DE 10 PCM, RESERVATORIO 100 L, PRESSAO DE TRABALHO ENTRE 6,9 E 9,7 BAR,  POTENCIA 2 HP, TENSAO 110/220 V - MANUTENÇÃO. AF_05/2017</v>
          </cell>
          <cell r="C1106" t="str">
            <v>H</v>
          </cell>
          <cell r="D1106">
            <v>0.18</v>
          </cell>
        </row>
        <row r="1107">
          <cell r="A1107">
            <v>96307</v>
          </cell>
          <cell r="B1107" t="str">
            <v>COMPRESSOR DE AR, VAZAO DE 10 PCM, RESERVATORIO 100 L, PRESSAO DE TRABALHO ENTRE 6,9 E 9,7 BAR, POTENCIA 2 HP, TENSAO 110/220 V - MATERIAIS NA OPERAÇÃO. AF_05/2017</v>
          </cell>
          <cell r="C1107" t="str">
            <v>H</v>
          </cell>
          <cell r="D1107">
            <v>1.04</v>
          </cell>
        </row>
        <row r="1108">
          <cell r="A1108">
            <v>96457</v>
          </cell>
          <cell r="B1108" t="str">
            <v>ROLO COMPACTADOR DE PNEUS, ESTATICO, PRESSAO VARIAVEL, POTENCIA 110 HP, PESO SEM/COM LASTRO 10,8/27 T, LARGURA DE ROLAGEM 2,30 M - MATERIAIS NA OPERACAO. AF_06/2017</v>
          </cell>
          <cell r="C1108" t="str">
            <v>H</v>
          </cell>
          <cell r="D1108">
            <v>47.8</v>
          </cell>
        </row>
        <row r="1109">
          <cell r="A1109">
            <v>96458</v>
          </cell>
          <cell r="B1109" t="str">
            <v>ROLO COMPACTADOR DE PNEUS, ESTATICO, PRESSAO VARIAVEL, POTENCIA 110 HP, PESO SEM/COM LASTRO 10,8/27 T, LARGURA DE ROLAGEM 2,30 M - MANUTENCAO. AF_06/2017</v>
          </cell>
          <cell r="C1109" t="str">
            <v>H</v>
          </cell>
          <cell r="D1109">
            <v>39.74</v>
          </cell>
        </row>
        <row r="1110">
          <cell r="A1110">
            <v>96459</v>
          </cell>
          <cell r="B1110" t="str">
            <v>ROLO COMPACTADOR DE PNEUS, ESTATICO, PRESSAO VARIAVEL, POTENCIA 110 HP, PESO SEM/COM LASTRO 10,8/27 T, LARGURA DE ROLAGEM 2,30 M - JUROS. AF_06/2017</v>
          </cell>
          <cell r="C1110" t="str">
            <v>H</v>
          </cell>
          <cell r="D1110">
            <v>4.4000000000000004</v>
          </cell>
        </row>
        <row r="1111">
          <cell r="A1111">
            <v>96460</v>
          </cell>
          <cell r="B1111" t="str">
            <v>ROLO COMPACTADOR DE PNEUS, ESTATICO, PRESSAO VARIAVEL, POTENCIA 110 HP, PESO SEM/COM LASTRO 10,8/27 T, LARGURA DE ROLAGEM 2,30 M - DEPRECIAÇÃO. AF_06/2017</v>
          </cell>
          <cell r="C1111" t="str">
            <v>H</v>
          </cell>
          <cell r="D1111">
            <v>31.75</v>
          </cell>
        </row>
        <row r="1112">
          <cell r="A1112">
            <v>98760</v>
          </cell>
          <cell r="B1112" t="str">
            <v>INVERSOR DE SOLDA MONOFÁSICO DE 160 A, POTÊNCIA DE 5400 W, TENSÃO DE 220 V, PARA SOLDA COM ELETRODOS DE 2,0 A 4,0 MM E PROCESSO TIG - DEPRECIAÇÃO. AF_06/2018</v>
          </cell>
          <cell r="C1112" t="str">
            <v>H</v>
          </cell>
          <cell r="D1112">
            <v>0.12</v>
          </cell>
        </row>
        <row r="1113">
          <cell r="A1113">
            <v>98761</v>
          </cell>
          <cell r="B1113" t="str">
            <v>INVERSOR DE SOLDA MONOFÁSICO DE 160 A, POTÊNCIA DE 5400 W, TENSÃO DE 220 V, PARA SOLDA COM ELETRODOS DE 2,0 A 4,0 MM E PROCESSO TIG - JUROS. AF_06/2018</v>
          </cell>
          <cell r="C1113" t="str">
            <v>H</v>
          </cell>
          <cell r="D1113">
            <v>0.02</v>
          </cell>
        </row>
        <row r="1114">
          <cell r="A1114">
            <v>98762</v>
          </cell>
          <cell r="B1114" t="str">
            <v>INVERSOR DE SOLDA MONOFÁSICO DE 160 A, POTÊNCIA DE 5400 W, TENSÃO DE 220 V, PARA SOLDA COM ELETRODOS DE 2,0 A 4,0 MM E PROCESSO TIG - MANUTENÇÃO. AF_06/2018</v>
          </cell>
          <cell r="C1114" t="str">
            <v>H</v>
          </cell>
          <cell r="D1114">
            <v>0.15</v>
          </cell>
        </row>
        <row r="1115">
          <cell r="A1115">
            <v>98763</v>
          </cell>
          <cell r="B1115" t="str">
            <v>INVERSOR DE SOLDA MONOFÁSICO DE 160 A, POTÊNCIA DE 5400 W, TENSÃO DE 220 V, PARA SOLDA COM ELETRODOS DE 2,0 A 4,0 MM E PROCESSO TIG - MATERIAIS NA OPERAÇÃO. AF_06/2018</v>
          </cell>
          <cell r="C1115" t="str">
            <v>H</v>
          </cell>
          <cell r="D1115">
            <v>3.76</v>
          </cell>
        </row>
        <row r="1116">
          <cell r="A1116">
            <v>99829</v>
          </cell>
          <cell r="B1116" t="str">
            <v>LAVADORA DE ALTA PRESSAO (LAVA-JATO) PARA AGUA FRIA, PRESSAO DE OPERACAO ENTRE 1400 E 1900 LIB/POL2, VAZAO MAXIMA ENTRE 400 E 700 L/H - DEPRECIAÇÃO. AF_04/2019</v>
          </cell>
          <cell r="C1116" t="str">
            <v>H</v>
          </cell>
          <cell r="D1116">
            <v>0.21</v>
          </cell>
        </row>
        <row r="1117">
          <cell r="A1117">
            <v>99830</v>
          </cell>
          <cell r="B1117" t="str">
            <v>LAVADORA DE ALTA PRESSAO (LAVA-JATO) PARA AGUA FRIA, PRESSAO DE OPERACAO ENTRE 1400 E 1900 LIB/POL2, VAZAO MAXIMA ENTRE 400 E 700 L/H - JUROS. AF_04/2019</v>
          </cell>
          <cell r="C1117" t="str">
            <v>H</v>
          </cell>
          <cell r="D1117">
            <v>0.02</v>
          </cell>
        </row>
        <row r="1118">
          <cell r="A1118">
            <v>99831</v>
          </cell>
          <cell r="B1118" t="str">
            <v>LAVADORA DE ALTA PRESSAO (LAVA-JATO) PARA AGUA FRIA, PRESSAO DE OPERACAO ENTRE 1400 E 1900 LIB/POL2, VAZAO MAXIMA ENTRE 400 E 700 L/H - MANUTENÇÃO. AF_04/2019</v>
          </cell>
          <cell r="C1118" t="str">
            <v>H</v>
          </cell>
          <cell r="D1118">
            <v>0.3</v>
          </cell>
        </row>
        <row r="1119">
          <cell r="A1119">
            <v>99832</v>
          </cell>
          <cell r="B1119" t="str">
            <v>LAVADORA DE ALTA PRESSAO (LAVA-JATO) PARA AGUA FRIA, PRESSAO DE OPERACAO ENTRE 1400 E 1900 LIB/POL2, VAZAO MAXIMA ENTRE 400 E 700 L/H - MATERIAIS NA OPERAÇÃO. AF_04/2019</v>
          </cell>
          <cell r="C1119" t="str">
            <v>H</v>
          </cell>
          <cell r="D1119">
            <v>0.97</v>
          </cell>
        </row>
        <row r="1120">
          <cell r="A1120">
            <v>100637</v>
          </cell>
          <cell r="B1120" t="str">
            <v>USINA DE MISTURA ASFÁLTICA À QUENTE, TIPO CONTRA FLUXO, PROD 100 A 140 TON/HORA - DEPRECIAÇÃO. AF_12/2019</v>
          </cell>
          <cell r="C1120" t="str">
            <v>H</v>
          </cell>
          <cell r="D1120">
            <v>88.43</v>
          </cell>
        </row>
        <row r="1121">
          <cell r="A1121">
            <v>100638</v>
          </cell>
          <cell r="B1121" t="str">
            <v>USINA DE MISTURA ASFÁLTICA À QUENTE, TIPO CONTRA FLUXO, PROD 100 A 140 TON/HORA - JUROS. AF_12/2019</v>
          </cell>
          <cell r="C1121" t="str">
            <v>H</v>
          </cell>
          <cell r="D1121">
            <v>15.91</v>
          </cell>
        </row>
        <row r="1122">
          <cell r="A1122">
            <v>100639</v>
          </cell>
          <cell r="B1122" t="str">
            <v>USINA DE MISTURA ASFÁLTICA À QUENTE, TIPO CONTRA FLUXO, PROD 100 A 140 TON/HORA - MANUTENÇÃO. AF_12/2019</v>
          </cell>
          <cell r="C1122" t="str">
            <v>H</v>
          </cell>
          <cell r="D1122">
            <v>142.16</v>
          </cell>
        </row>
        <row r="1123">
          <cell r="A1123">
            <v>100640</v>
          </cell>
          <cell r="B1123" t="str">
            <v>USINA DE MISTURA ASFÁLTICA À QUENTE, TIPO CONTRA FLUXO, PROD 100 A 140 TON/HORA - MATERIAIS NA OPERAÇÃO. AF_12/2019</v>
          </cell>
          <cell r="C1123" t="str">
            <v>H</v>
          </cell>
          <cell r="D1123">
            <v>195.16</v>
          </cell>
        </row>
        <row r="1124">
          <cell r="A1124">
            <v>100643</v>
          </cell>
          <cell r="B1124" t="str">
            <v>USINA DE ASFALTO, TIPO GRAVIMÉTRICA, PROD 150 TON/HORA - DEPRECIAÇÃO. AF_12/2019</v>
          </cell>
          <cell r="C1124" t="str">
            <v>H</v>
          </cell>
          <cell r="D1124">
            <v>232.85</v>
          </cell>
        </row>
        <row r="1125">
          <cell r="A1125">
            <v>100644</v>
          </cell>
          <cell r="B1125" t="str">
            <v>USINA DE ASFALTO, TIPO GRAVIMÉTRICA, PROD 150 TON/HORA - JUROS. AF_12/2019</v>
          </cell>
          <cell r="C1125" t="str">
            <v>H</v>
          </cell>
          <cell r="D1125">
            <v>41.91</v>
          </cell>
        </row>
        <row r="1126">
          <cell r="A1126">
            <v>100645</v>
          </cell>
          <cell r="B1126" t="str">
            <v>USINA DE ASFALTO, TIPO GRAVIMÉTRICA, PROD 150 TON/HORA - MANUTENÇÃO. AF_12/2019</v>
          </cell>
          <cell r="C1126" t="str">
            <v>H</v>
          </cell>
          <cell r="D1126">
            <v>374.32</v>
          </cell>
        </row>
        <row r="1127">
          <cell r="A1127">
            <v>100646</v>
          </cell>
          <cell r="B1127" t="str">
            <v>USINA DE ASFALTO, TIPO GRAVIMÉTRICA, PROD 150 TON/HORA - MATERIAIS NA OPERAÇÃO. AF_12/2019</v>
          </cell>
          <cell r="C1127" t="str">
            <v>H</v>
          </cell>
          <cell r="D1127">
            <v>278.8</v>
          </cell>
        </row>
        <row r="1128">
          <cell r="A1128">
            <v>102270</v>
          </cell>
          <cell r="B1128" t="str">
            <v>MARTELO DEMOLIDOR ELÉTRICO, COM POTÊNCIA DE 2.000 W, 1.000 IMPACTOS POR MINUTO, PESO DE 30 KG - DEPRECIAÇÃO. AF_01/2021</v>
          </cell>
          <cell r="C1128" t="str">
            <v>H</v>
          </cell>
          <cell r="D1128">
            <v>0.81</v>
          </cell>
        </row>
        <row r="1129">
          <cell r="A1129">
            <v>102271</v>
          </cell>
          <cell r="B1129" t="str">
            <v>MARTELO DEMOLIDOR ELÉTRICO, COM POTÊNCIA DE 2.000 W, 1.000 IMPACTOS POR MINUTO, PESO DE 30 KG - JUROS. AF_01/2021</v>
          </cell>
          <cell r="C1129" t="str">
            <v>H</v>
          </cell>
          <cell r="D1129">
            <v>0.23</v>
          </cell>
        </row>
        <row r="1130">
          <cell r="A1130">
            <v>102272</v>
          </cell>
          <cell r="B1130" t="str">
            <v>MARTELO DEMOLIDOR ELÉTRICO, COM POTÊNCIA DE 2.000 W, 1.000 IMPACTOS POR MINUTO, PESO DE 30 KG - MANUTENÇÃO. AF_01/2021</v>
          </cell>
          <cell r="C1130" t="str">
            <v>H</v>
          </cell>
          <cell r="D1130">
            <v>0.53</v>
          </cell>
        </row>
        <row r="1131">
          <cell r="A1131">
            <v>102273</v>
          </cell>
          <cell r="B1131" t="str">
            <v>MARTELO DEMOLIDOR ELÉTRICO, COM POTÊNCIA DE 2.000 W, 1.000 IMPACTOS POR MINUTO, PESO DE 30 KG - MATERIAIS NA OPERAÇÃO. AF_01/2021</v>
          </cell>
          <cell r="C1131" t="str">
            <v>H</v>
          </cell>
          <cell r="D1131">
            <v>1.39</v>
          </cell>
        </row>
        <row r="1132">
          <cell r="A1132">
            <v>92259</v>
          </cell>
          <cell r="B1132" t="str">
            <v>INSTALAÇÃO DE TESOURA (INTEIRA OU MEIA), BIAPOIADA, EM MADEIRA NÃO APARELHADA, PARA VÃOS MAIORES OU IGUAIS A 3,0 M E MENORES QUE 6,0 M, INCLUSO IÇAMENTO. AF_07/2019</v>
          </cell>
          <cell r="C1132" t="str">
            <v>UN</v>
          </cell>
          <cell r="D1132">
            <v>266.7</v>
          </cell>
        </row>
        <row r="1133">
          <cell r="A1133">
            <v>92260</v>
          </cell>
          <cell r="B1133" t="str">
            <v>INSTALAÇÃO DE TESOURA (INTEIRA OU MEIA), BIAPOIADA, EM MADEIRA NÃO APARELHADA, PARA VÃOS MAIORES OU IGUAIS A 6,0 M E MENORES QUE 8,0 M, INCLUSO IÇAMENTO. AF_07/2019</v>
          </cell>
          <cell r="C1133" t="str">
            <v>UN</v>
          </cell>
          <cell r="D1133">
            <v>308.36</v>
          </cell>
        </row>
        <row r="1134">
          <cell r="A1134">
            <v>92261</v>
          </cell>
          <cell r="B1134" t="str">
            <v>INSTALAÇÃO DE TESOURA (INTEIRA OU MEIA), BIAPOIADA, EM MADEIRA NÃO APARELHADA, PARA VÃOS MAIORES OU IGUAIS A 8,0 M E MENORES QUE 10,0 M, INCLUSO IÇAMENTO. AF_07/2019</v>
          </cell>
          <cell r="C1134" t="str">
            <v>UN</v>
          </cell>
          <cell r="D1134">
            <v>348.75</v>
          </cell>
        </row>
        <row r="1135">
          <cell r="A1135">
            <v>92262</v>
          </cell>
          <cell r="B1135" t="str">
            <v>INSTALAÇÃO DE TESOURA (INTEIRA OU MEIA), BIAPOIADA, EM MADEIRA NÃO APARELHADA, PARA VÃOS MAIORES OU IGUAIS A 10,0 M E MENORES QUE 12,0 M, INCLUSO IÇAMENTO. AF_07/2019</v>
          </cell>
          <cell r="C1135" t="str">
            <v>UN</v>
          </cell>
          <cell r="D1135">
            <v>413.77</v>
          </cell>
        </row>
        <row r="1136">
          <cell r="A1136">
            <v>92539</v>
          </cell>
          <cell r="B1136" t="str">
            <v>TRAMA DE MADEIRA COMPOSTA POR RIPAS, CAIBROS E TERÇAS PARA TELHADOS DE ATÉ 2 ÁGUAS PARA TELHA DE ENCAIXE DE CERÂMICA OU DE CONCRETO, INCLUSO TRANSPORTE VERTICAL. AF_07/2019</v>
          </cell>
          <cell r="C1136" t="str">
            <v>M2</v>
          </cell>
          <cell r="D1136">
            <v>39.61</v>
          </cell>
        </row>
        <row r="1137">
          <cell r="A1137">
            <v>92540</v>
          </cell>
          <cell r="B1137" t="str">
            <v>TRAMA DE MADEIRA COMPOSTA POR RIPAS, CAIBROS E TERÇAS PARA TELHADOS DE MAIS QUE 2 ÁGUAS PARA TELHA DE ENCAIXE DE CERÂMICA OU DE CONCRETO, INCLUSO TRANSPORTE VERTICAL. AF_07/2019</v>
          </cell>
          <cell r="C1137" t="str">
            <v>M2</v>
          </cell>
          <cell r="D1137">
            <v>45.75</v>
          </cell>
        </row>
        <row r="1138">
          <cell r="A1138">
            <v>92541</v>
          </cell>
          <cell r="B1138" t="str">
            <v>TRAMA DE MADEIRA COMPOSTA POR RIPAS, CAIBROS E TERÇAS PARA TELHADOS DE ATÉ 2 ÁGUAS PARA TELHA CERÂMICA CAPA-CANAL, INCLUSO TRANSPORTE VERTICAL. AF_07/2019</v>
          </cell>
          <cell r="C1138" t="str">
            <v>M2</v>
          </cell>
          <cell r="D1138">
            <v>42.5</v>
          </cell>
        </row>
        <row r="1139">
          <cell r="A1139">
            <v>92542</v>
          </cell>
          <cell r="B1139" t="str">
            <v>TRAMA DE MADEIRA COMPOSTA POR RIPAS, CAIBROS E TERÇAS PARA TELHADOS DE MAIS QUE 2 ÁGUAS PARA TELHA CERÂMICA CAPA-CANAL, INCLUSO TRANSPORTE VERTICAL. AF_07/2019</v>
          </cell>
          <cell r="C1139" t="str">
            <v>M2</v>
          </cell>
          <cell r="D1139">
            <v>52.48</v>
          </cell>
        </row>
        <row r="1140">
          <cell r="A1140">
            <v>92543</v>
          </cell>
          <cell r="B1140" t="str">
            <v>TRAMA DE MADEIRA COMPOSTA POR TERÇAS PARA TELHADOS DE ATÉ 2 ÁGUAS PARA TELHA ONDULADA DE FIBROCIMENTO, METÁLICA, PLÁSTICA OU TERMOACÚSTICA, INCLUSO TRANSPORTE VERTICAL. AF_07/2019</v>
          </cell>
          <cell r="C1140" t="str">
            <v>M2</v>
          </cell>
          <cell r="D1140">
            <v>11.57</v>
          </cell>
        </row>
        <row r="1141">
          <cell r="A1141">
            <v>92544</v>
          </cell>
          <cell r="B1141" t="str">
            <v>TRAMA DE MADEIRA COMPOSTA POR TERÇAS PARA TELHADOS DE ATÉ 2 ÁGUAS PARA TELHA ESTRUTURAL DE FIBROCIMENTO, INCLUSO TRANSPORTE VERTICAL. AF_07/2019</v>
          </cell>
          <cell r="C1141" t="str">
            <v>M2</v>
          </cell>
          <cell r="D1141">
            <v>9.1999999999999993</v>
          </cell>
        </row>
        <row r="1142">
          <cell r="A1142">
            <v>92545</v>
          </cell>
          <cell r="B1142" t="str">
            <v>FABRICAÇÃO E INSTALAÇÃO DE TESOURA INTEIRA EM MADEIRA NÃO APARELHADA, VÃO DE 3 M, PARA TELHA CERÂMICA OU DE CONCRETO, INCLUSO IÇAMENTO. AF_07/2019</v>
          </cell>
          <cell r="C1142" t="str">
            <v>UN</v>
          </cell>
          <cell r="D1142">
            <v>582.4</v>
          </cell>
        </row>
        <row r="1143">
          <cell r="A1143">
            <v>92546</v>
          </cell>
          <cell r="B1143" t="str">
            <v>FABRICAÇÃO E INSTALAÇÃO DE TESOURA INTEIRA EM MADEIRA NÃO APARELHADA, VÃO DE 4 M, PARA TELHA CERÂMICA OU DE CONCRETO, INCLUSO IÇAMENTO. AF_07/2019</v>
          </cell>
          <cell r="C1143" t="str">
            <v>UN</v>
          </cell>
          <cell r="D1143">
            <v>713.38</v>
          </cell>
        </row>
        <row r="1144">
          <cell r="A1144">
            <v>92547</v>
          </cell>
          <cell r="B1144" t="str">
            <v>FABRICAÇÃO E INSTALAÇÃO DE TESOURA INTEIRA EM MADEIRA NÃO APARELHADA, VÃO DE 5 M, PARA TELHA CERÂMICA OU DE CONCRETO, INCLUSO IÇAMENTO. AF_07/2019</v>
          </cell>
          <cell r="C1144" t="str">
            <v>UN</v>
          </cell>
          <cell r="D1144">
            <v>747.17</v>
          </cell>
        </row>
        <row r="1145">
          <cell r="A1145">
            <v>92548</v>
          </cell>
          <cell r="B1145" t="str">
            <v>FABRICAÇÃO E INSTALAÇÃO DE TESOURA INTEIRA EM MADEIRA NÃO APARELHADA, VÃO DE 6 M, PARA TELHA CERÂMICA OU DE CONCRETO, INCLUSO IÇAMENTO. AF_07/2019</v>
          </cell>
          <cell r="C1145" t="str">
            <v>UN</v>
          </cell>
          <cell r="D1145">
            <v>828.96</v>
          </cell>
        </row>
        <row r="1146">
          <cell r="A1146">
            <v>92549</v>
          </cell>
          <cell r="B1146" t="str">
            <v>FABRICAÇÃO E INSTALAÇÃO DE TESOURA INTEIRA EM MADEIRA NÃO APARELHADA, VÃO DE 7 M, PARA TELHA CERÂMICA OU DE CONCRETO, INCLUSO IÇAMENTO. AF_07/2019</v>
          </cell>
          <cell r="C1146" t="str">
            <v>UN</v>
          </cell>
          <cell r="D1146">
            <v>1045.94</v>
          </cell>
        </row>
        <row r="1147">
          <cell r="A1147">
            <v>92550</v>
          </cell>
          <cell r="B1147" t="str">
            <v>FABRICAÇÃO E INSTALAÇÃO DE TESOURA INTEIRA EM MADEIRA NÃO APARELHADA, VÃO DE 8 M, PARA TELHA CERÂMICA OU DE CONCRETO, INCLUSO IÇAMENTO. AF_07/2019</v>
          </cell>
          <cell r="C1147" t="str">
            <v>UN</v>
          </cell>
          <cell r="D1147">
            <v>1306.6500000000001</v>
          </cell>
        </row>
        <row r="1148">
          <cell r="A1148">
            <v>92551</v>
          </cell>
          <cell r="B1148" t="str">
            <v>FABRICAÇÃO E INSTALAÇÃO DE TESOURA INTEIRA EM MADEIRA NÃO APARELHADA, VÃO DE 9 M, PARA TELHA CERÂMICA OU DE CONCRETO, INCLUSO IÇAMENTO. AF_07/2019</v>
          </cell>
          <cell r="C1148" t="str">
            <v>UN</v>
          </cell>
          <cell r="D1148">
            <v>1349.83</v>
          </cell>
        </row>
        <row r="1149">
          <cell r="A1149">
            <v>92552</v>
          </cell>
          <cell r="B1149" t="str">
            <v>FABRICAÇÃO E INSTALAÇÃO DE TESOURA INTEIRA EM MADEIRA NÃO APARELHADA, VÃO DE 10 M, PARA TELHA CERÂMICA OU DE CONCRETO, INCLUSO IÇAMENTO. AF_07/2019</v>
          </cell>
          <cell r="C1149" t="str">
            <v>UN</v>
          </cell>
          <cell r="D1149">
            <v>1464.37</v>
          </cell>
        </row>
        <row r="1150">
          <cell r="A1150">
            <v>92553</v>
          </cell>
          <cell r="B1150" t="str">
            <v>FABRICAÇÃO E INSTALAÇÃO DE TESOURA INTEIRA EM MADEIRA NÃO APARELHADA, VÃO DE 11 M, PARA TELHA CERÂMICA OU DE CONCRETO, INCLUSO IÇAMENTO. AF_07/2019</v>
          </cell>
          <cell r="C1150" t="str">
            <v>UN</v>
          </cell>
          <cell r="D1150">
            <v>1687.11</v>
          </cell>
        </row>
        <row r="1151">
          <cell r="A1151">
            <v>92554</v>
          </cell>
          <cell r="B1151" t="str">
            <v>FABRICAÇÃO E INSTALAÇÃO DE TESOURA INTEIRA EM MADEIRA NÃO APARELHADA, VÃO DE 12 M, PARA TELHA CERÂMICA OU DE CONCRETO, INCLUSO IÇAMENTO. AF_07/2019</v>
          </cell>
          <cell r="C1151" t="str">
            <v>UN</v>
          </cell>
          <cell r="D1151">
            <v>1736.52</v>
          </cell>
        </row>
        <row r="1152">
          <cell r="A1152">
            <v>92555</v>
          </cell>
          <cell r="B1152" t="str">
            <v>FABRICAÇÃO E INSTALAÇÃO DE TESOURA INTEIRA EM MADEIRA NÃO APARELHADA, VÃO DE 3 M, PARA TELHA ONDULADA DE FIBROCIMENTO, METÁLICA, PLÁSTICA OU TERMOACÚSTICA, INCLUSO IÇAMENTO. AF_07/2019</v>
          </cell>
          <cell r="C1152" t="str">
            <v>UN</v>
          </cell>
          <cell r="D1152">
            <v>576.05999999999995</v>
          </cell>
        </row>
        <row r="1153">
          <cell r="A1153">
            <v>92556</v>
          </cell>
          <cell r="B1153" t="str">
            <v>FABRICAÇÃO E INSTALAÇÃO DE TESOURA INTEIRA EM MADEIRA NÃO APARELHADA, VÃO DE 4 M, PARA TELHA ONDULADA DE FIBROCIMENTO, METÁLICA, PLÁSTICA OU TERMOACÚSTICA, INCLUSO IÇAMENTO. AF_07/2019</v>
          </cell>
          <cell r="C1153" t="str">
            <v>UN</v>
          </cell>
          <cell r="D1153">
            <v>702.27</v>
          </cell>
        </row>
        <row r="1154">
          <cell r="A1154">
            <v>92557</v>
          </cell>
          <cell r="B1154" t="str">
            <v>FABRICAÇÃO E INSTALAÇÃO DE TESOURA INTEIRA EM MADEIRA NÃO APARELHADA, VÃO DE 5 M, PARA TELHA ONDULADA DE FIBROCIMENTO, METÁLICA, PLÁSTICA OU TERMOACÚSTICA, INCLUSO IÇAMENTO. AF_07/2019</v>
          </cell>
          <cell r="C1154" t="str">
            <v>UN</v>
          </cell>
          <cell r="D1154">
            <v>736.05</v>
          </cell>
        </row>
        <row r="1155">
          <cell r="A1155">
            <v>92558</v>
          </cell>
          <cell r="B1155" t="str">
            <v>FABRICAÇÃO E INSTALAÇÃO DE TESOURA INTEIRA EM MADEIRA NÃO APARELHADA, VÃO DE 6 M, PARA TELHA ONDULADA DE FIBROCIMENTO, METÁLICA, PLÁSTICA OU TERMOACÚSTICA, INCLUSO IÇAMENTO. AF_07/2019</v>
          </cell>
          <cell r="C1155" t="str">
            <v>UN</v>
          </cell>
          <cell r="D1155">
            <v>822.61</v>
          </cell>
        </row>
        <row r="1156">
          <cell r="A1156">
            <v>92559</v>
          </cell>
          <cell r="B1156" t="str">
            <v>FABRICAÇÃO E INSTALAÇÃO DE TESOURA INTEIRA EM MADEIRA NÃO APARELHADA, VÃO DE 7 M, PARA TELHA ONDULADA DE FIBROCIMENTO, METÁLICA, PLÁSTICA OU TERMOACÚSTICA, INCLUSO IÇAMENTO. AF_07/2019</v>
          </cell>
          <cell r="C1156" t="str">
            <v>UN</v>
          </cell>
          <cell r="D1156">
            <v>1034.1300000000001</v>
          </cell>
        </row>
        <row r="1157">
          <cell r="A1157">
            <v>92560</v>
          </cell>
          <cell r="B1157" t="str">
            <v>FABRICAÇÃO E INSTALAÇÃO DE TESOURA INTEIRA EM MADEIRA NÃO APARELHADA, VÃO DE 8 M, PARA TELHA ONDULADA DE FIBROCIMENTO, METÁLICA, PLÁSTICA OU TERMOACÚSTICA, INCLUSO IÇAMENTO. AF_07/2019</v>
          </cell>
          <cell r="C1157" t="str">
            <v>UN</v>
          </cell>
          <cell r="D1157">
            <v>1290.57</v>
          </cell>
        </row>
        <row r="1158">
          <cell r="A1158">
            <v>92561</v>
          </cell>
          <cell r="B1158" t="str">
            <v>FABRICAÇÃO E INSTALAÇÃO DE TESOURA INTEIRA EM MADEIRA NÃO APARELHADA, VÃO DE 9 M, PARA TELHA ONDULADA DE FIBROCIMENTO, METÁLICA, PLÁSTICA OU TERMOACÚSTICA, INCLUSO IÇAMENTO. AF_07/2019</v>
          </cell>
          <cell r="C1158" t="str">
            <v>UN</v>
          </cell>
          <cell r="D1158">
            <v>1334.18</v>
          </cell>
        </row>
        <row r="1159">
          <cell r="A1159">
            <v>92562</v>
          </cell>
          <cell r="B1159" t="str">
            <v>FABRICAÇÃO E INSTALAÇÃO DE TESOURA INTEIRA EM MADEIRA NÃO APARELHADA, VÃO DE 10 M, PARA TELHA ONDULADA DE FIBROCIMENTO, METÁLICA, PLÁSTICA OU TERMOACÚSTICA, INCLUSO IÇAMENTO. AF_07/2019</v>
          </cell>
          <cell r="C1159" t="str">
            <v>UN</v>
          </cell>
          <cell r="D1159">
            <v>1437.61</v>
          </cell>
        </row>
        <row r="1160">
          <cell r="A1160">
            <v>92563</v>
          </cell>
          <cell r="B1160" t="str">
            <v>FABRICAÇÃO E INSTALAÇÃO DE TESOURA INTEIRA EM MADEIRA NÃO APARELHADA, VÃO DE 11 M, PARA TELHA ONDULADA DE FIBROCIMENTO, METÁLICA, PLÁSTICA OU TERMOACÚSTICA, INCLUSO IÇAMENTO. AF_07/2019</v>
          </cell>
          <cell r="C1160" t="str">
            <v>UN</v>
          </cell>
          <cell r="D1160">
            <v>1655.83</v>
          </cell>
        </row>
        <row r="1161">
          <cell r="A1161">
            <v>92564</v>
          </cell>
          <cell r="B1161" t="str">
            <v>FABRICAÇÃO E INSTALAÇÃO DE TESOURA INTEIRA EM MADEIRA NÃO APARELHADA, VÃO DE 12 M, PARA TELHA ONDULADA DE FIBROCIMENTO, METÁLICA, PLÁSTICA OU TERMOACÚSTICA, INCLUSO IÇAMENTO. AF_07/2019</v>
          </cell>
          <cell r="C1161" t="str">
            <v>UN</v>
          </cell>
          <cell r="D1161">
            <v>1698.21</v>
          </cell>
        </row>
        <row r="1162">
          <cell r="A1162">
            <v>92565</v>
          </cell>
          <cell r="B1162" t="str">
            <v>FABRICAÇÃO E INSTALAÇÃO DE ESTRUTURA PONTALETADA DE MADEIRA NÃO APARELHADA PARA TELHADOS COM ATÉ 2 ÁGUAS E PARA TELHA CERÂMICA OU DE CONCRETO, INCLUSO TRANSPORTE VERTICAL. AF_12/2015</v>
          </cell>
          <cell r="C1162" t="str">
            <v>M2</v>
          </cell>
          <cell r="D1162">
            <v>20.99</v>
          </cell>
        </row>
        <row r="1163">
          <cell r="A1163">
            <v>92566</v>
          </cell>
          <cell r="B1163" t="str">
            <v>FABRICAÇÃO E INSTALAÇÃO DE ESTRUTURA PONTALETADA DE MADEIRA NÃO APARELHADA PARA TELHADOS COM ATÉ 2 ÁGUAS E PARA TELHA ONDULADA DE FIBROCIMENTO, METÁLICA, PLÁSTICA OU TERMOACÚSTICA, INCLUSO TRANSPORTE VERTICAL. AF_12/2015</v>
          </cell>
          <cell r="C1163" t="str">
            <v>M2</v>
          </cell>
          <cell r="D1163">
            <v>12.17</v>
          </cell>
        </row>
        <row r="1164">
          <cell r="A1164">
            <v>92567</v>
          </cell>
          <cell r="B1164" t="str">
            <v>FABRICAÇÃO E INSTALAÇÃO DE ESTRUTURA PONTALETADA DE MADEIRA NÃO APARELHADA PARA TELHADOS COM MAIS QUE 2 ÁGUAS E PARA TELHA CERÂMICA OU DE CONCRETO, INCLUSO TRANSPORTE VERTICAL. AF_12/2015</v>
          </cell>
          <cell r="C1164" t="str">
            <v>M2</v>
          </cell>
          <cell r="D1164">
            <v>18.510000000000002</v>
          </cell>
        </row>
        <row r="1165">
          <cell r="A1165">
            <v>100379</v>
          </cell>
          <cell r="B1165" t="str">
            <v>FABRICAÇÃO E INSTALAÇÃO DE PONTALETES DE MADEIRA NÃO APARELHADA PARA TELHADOS COM ATÉ 2 ÁGUAS E COM TELHA CERÂMICA OU DE CONCRETO EM EDIFÍCIO RESIDENCIAL TÉRREO, INCLUSO TRANSPORTE VERTICAL. AF_07/2019</v>
          </cell>
          <cell r="C1165" t="str">
            <v>M2</v>
          </cell>
          <cell r="D1165">
            <v>20.99</v>
          </cell>
        </row>
        <row r="1166">
          <cell r="A1166">
            <v>100380</v>
          </cell>
          <cell r="B1166" t="str">
            <v>FABRICAÇÃO E INSTALAÇÃO DE PONTALETES DE MADEIRA NÃO APARELHADA PARA TELHADOS COM ATÉ 2 ÁGUAS E COM TELHA CERÂMICA OU DE CONCRETO EM EDIFÍCIO RESIDENCIAL DE MÚLTIPLOS PAVIMENTOS, INCLUSO TRANSPORTE VERTICAL. AF_07/2019</v>
          </cell>
          <cell r="C1166" t="str">
            <v>M2</v>
          </cell>
          <cell r="D1166">
            <v>28.27</v>
          </cell>
        </row>
        <row r="1167">
          <cell r="A1167">
            <v>100381</v>
          </cell>
          <cell r="B1167" t="str">
            <v>FABRICAÇÃO E INSTALAÇÃO DE PONTALETES DE MADEIRA NÃO APARELHADA PARA TELHADOS COM ATÉ 2 ÁGUAS E COM TELHA CERÂMICA OU DE CONCRETO EM EDIFÍCIO INSTITUCIONAL TÉRREO, INCLUSO TRANSPORTE VERTICAL. AF_07/2019</v>
          </cell>
          <cell r="C1167" t="str">
            <v>M2</v>
          </cell>
          <cell r="D1167">
            <v>31.95</v>
          </cell>
        </row>
        <row r="1168">
          <cell r="A1168">
            <v>100383</v>
          </cell>
          <cell r="B1168" t="str">
            <v>FABRICAÇÃO E INSTALAÇÃO DE PONTALETES DE MADEIRA NÃO APARELHADA PARA TELHADOS COM ATÉ 2 ÁGUAS E COM TELHA ONDULADA DE FIBROCIMENTO, ALUMÍNIO OU PLÁSTICA EM EDIFÍCIO RESIDENCIAL DE MÚLTIPLOS PAVIMENTOS, INCLUSO TRANSPORTE VERTICAL. AF_07/2019</v>
          </cell>
          <cell r="C1168" t="str">
            <v>M2</v>
          </cell>
          <cell r="D1168">
            <v>13.35</v>
          </cell>
        </row>
        <row r="1169">
          <cell r="A1169">
            <v>100384</v>
          </cell>
          <cell r="B1169" t="str">
            <v>FABRICAÇÃO E INSTALAÇÃO DE PONTALETES DE MADEIRA NÃO APARELHADA PARA TELHADOS COM ATÉ 2 ÁGUAS E COM TELHA ONDULADA DE FIBROCIMENTO, ALUMÍNIO OU PLÁSTICA EM EDIFÍCIO INSTITUCIONAL TÉRREO, INCLUSO TRANSPORTE VERTICAL. AF_07/2019</v>
          </cell>
          <cell r="C1169" t="str">
            <v>M2</v>
          </cell>
          <cell r="D1169">
            <v>14.12</v>
          </cell>
        </row>
        <row r="1170">
          <cell r="A1170">
            <v>100385</v>
          </cell>
          <cell r="B1170" t="str">
            <v>FABRICAÇÃO E INSTALAÇÃO DE PONTALETES DE MADEIRA NÃO APARELHADA PARA TELHADOS COM MAIS QUE 2 ÁGUAS E COM TELHA CERÂMICA OU DE CONCRETO EM EDIFÍCIO RESIDENCIAL TÉRREO, INCLUSO TRANSPORTE VERTICAL. AF_07/2019</v>
          </cell>
          <cell r="C1170" t="str">
            <v>M2</v>
          </cell>
          <cell r="D1170">
            <v>18.510000000000002</v>
          </cell>
        </row>
        <row r="1171">
          <cell r="A1171">
            <v>100386</v>
          </cell>
          <cell r="B1171" t="str">
            <v>FABRICAÇÃO E INSTALAÇÃO DE PONTALETES DE MADEIRA NÃO APARELHADA PARA TELHADOS COM MAIS QUE 2 ÁGUAS E COM TELHA CERÂMICA OU DE CONCRETO EM EDIFÍCIO RESIDENCIAL DE MÚLTIPLOS PAVIMENTOS. AF_07/2019</v>
          </cell>
          <cell r="C1171" t="str">
            <v>M2</v>
          </cell>
          <cell r="D1171">
            <v>24.1</v>
          </cell>
        </row>
        <row r="1172">
          <cell r="A1172">
            <v>100387</v>
          </cell>
          <cell r="B1172" t="str">
            <v>FABRICAÇÃO E INSTALAÇÃO DE PONTALETES DE MADEIRA NÃO APARELHADA PARA TELHADOS COM MAIS QUE 2 ÁGUAS E COM TELHA CERÂMICA OU DE CONCRETO EM EDIFÍCIO INSTITUCIONAL TÉRREO, INCLUSO TRANSPORTE VERTICAL. AF_07/2019</v>
          </cell>
          <cell r="C1172" t="str">
            <v>M2</v>
          </cell>
          <cell r="D1172">
            <v>29.18</v>
          </cell>
        </row>
        <row r="1173">
          <cell r="A1173">
            <v>100388</v>
          </cell>
          <cell r="B1173" t="str">
            <v>RETIRADA E RECOLOCAÇÃO DE RIPA EM TELHADOS DE ATÉ 2 ÁGUAS COM TELHA CERÂMICA OU DE CONCRETO DE ENCAIXE, INCLUSO TRANSPORTE VERTICAL. AF_07/2019</v>
          </cell>
          <cell r="C1173" t="str">
            <v>M2</v>
          </cell>
          <cell r="D1173">
            <v>10.86</v>
          </cell>
        </row>
        <row r="1174">
          <cell r="A1174">
            <v>100389</v>
          </cell>
          <cell r="B1174" t="str">
            <v>RETIRADA E RECOLOCAÇÃO DE CAIBRO EM TELHADOS DE ATÉ 2 ÁGUAS COM TELHA CERÂMICA OU DE CONCRETO DE ENCAIXE, INCLUSO TRANSPORTE VERTICAL. AF_07/2019</v>
          </cell>
          <cell r="C1174" t="str">
            <v>M2</v>
          </cell>
          <cell r="D1174">
            <v>10.23</v>
          </cell>
        </row>
        <row r="1175">
          <cell r="A1175">
            <v>100390</v>
          </cell>
          <cell r="B1175" t="str">
            <v>RETIRADA E RECOLOCAÇÃO DE RIPA EM TELHADOS DE MAIS DE 2 ÁGUAS COM TELHA CERÂMICA OU DE CONCRETO DE ENCAIXE, INCLUSO TRANSPORTE VERTICAL. AF_07/2019</v>
          </cell>
          <cell r="C1175" t="str">
            <v>M2</v>
          </cell>
          <cell r="D1175">
            <v>13.32</v>
          </cell>
        </row>
        <row r="1176">
          <cell r="A1176">
            <v>100391</v>
          </cell>
          <cell r="B1176" t="str">
            <v>RETIRADA E RECOLOCAÇÃO DE CAIBRO EM TELHADOS DE MAIS DE 2 ÁGUAS COM TELHA CERÂMICA OU DE CONCRETO DE ENCAIXE, INCLUSO TRANSPORTE VERTICAL. AF_07/2019</v>
          </cell>
          <cell r="C1176" t="str">
            <v>M2</v>
          </cell>
          <cell r="D1176">
            <v>11.93</v>
          </cell>
        </row>
        <row r="1177">
          <cell r="A1177">
            <v>100392</v>
          </cell>
          <cell r="B1177" t="str">
            <v>RETIRADA E RECOLOCAÇÃO DE RIPA EM TELHADOS DE ATÉ 2 ÁGUAS COM TELHA CERÂMICA CAPA-CANAL, INCLUSO TRANSPORTE VERTICAL. AF_07/2019</v>
          </cell>
          <cell r="C1177" t="str">
            <v>M2</v>
          </cell>
          <cell r="D1177">
            <v>8.57</v>
          </cell>
        </row>
        <row r="1178">
          <cell r="A1178">
            <v>100393</v>
          </cell>
          <cell r="B1178" t="str">
            <v>RETIRADA E RECOLOCAÇÃO DE CAIBRO EM TELHADOS DE ATÉ 2 ÁGUAS COM TELHA CERÂMICA CAPA-CANAL, INCLUSO TRANSPORTE VERTICAL. AF_07/2019</v>
          </cell>
          <cell r="C1178" t="str">
            <v>M2</v>
          </cell>
          <cell r="D1178">
            <v>11.75</v>
          </cell>
        </row>
        <row r="1179">
          <cell r="A1179">
            <v>100394</v>
          </cell>
          <cell r="B1179" t="str">
            <v>RETIRADA E RECOLOCAÇÃO DE RIPA EM TELHADOS DE MAIS DE 2 ÁGUAS COM TELHA CERÂMICA CAPA-CANAL, INCLUSO TRANSPORTE VERTICAL. AF_07/2019</v>
          </cell>
          <cell r="C1179" t="str">
            <v>M2</v>
          </cell>
          <cell r="D1179">
            <v>10.5</v>
          </cell>
        </row>
        <row r="1180">
          <cell r="A1180">
            <v>100395</v>
          </cell>
          <cell r="B1180" t="str">
            <v>RETIRADA E RECOLOCAÇÃO DE CAIBRO EM TELHADOS DE MAIS DE 2 ÁGUAS COM TELHA CERÂMICA CAPA-CANAL, INCLUSO TRANSPORTE VERTICAL. AF_07/2019</v>
          </cell>
          <cell r="C1180" t="str">
            <v>M2</v>
          </cell>
          <cell r="D1180">
            <v>14.19</v>
          </cell>
        </row>
        <row r="1181">
          <cell r="A1181">
            <v>94189</v>
          </cell>
          <cell r="B1181" t="str">
            <v>TELHAMENTO COM TELHA DE CONCRETO DE ENCAIXE, COM ATÉ 2 ÁGUAS, INCLUSO TRANSPORTE VERTICAL. AF_07/2019</v>
          </cell>
          <cell r="C1181" t="str">
            <v>M2</v>
          </cell>
          <cell r="D1181">
            <v>29.93</v>
          </cell>
        </row>
        <row r="1182">
          <cell r="A1182">
            <v>94192</v>
          </cell>
          <cell r="B1182" t="str">
            <v>TELHAMENTO COM TELHA DE CONCRETO DE ENCAIXE, COM MAIS DE 2 ÁGUAS, INCLUSO TRANSPORTE VERTICAL. AF_07/2019</v>
          </cell>
          <cell r="C1182" t="str">
            <v>M2</v>
          </cell>
          <cell r="D1182">
            <v>31.7</v>
          </cell>
        </row>
        <row r="1183">
          <cell r="A1183">
            <v>94195</v>
          </cell>
          <cell r="B1183" t="str">
            <v>TELHAMENTO COM TELHA CERÂMICA DE ENCAIXE, TIPO PORTUGUESA, COM ATÉ 2 ÁGUAS, INCLUSO TRANSPORTE VERTICAL. AF_07/2019</v>
          </cell>
          <cell r="C1183" t="str">
            <v>M2</v>
          </cell>
          <cell r="D1183">
            <v>35.64</v>
          </cell>
        </row>
        <row r="1184">
          <cell r="A1184">
            <v>94198</v>
          </cell>
          <cell r="B1184" t="str">
            <v>TELHAMENTO COM TELHA CERÂMICA DE ENCAIXE, TIPO PORTUGUESA, COM MAIS DE 2 ÁGUAS, INCLUSO TRANSPORTE VERTICAL. AF_07/2019</v>
          </cell>
          <cell r="C1184" t="str">
            <v>M2</v>
          </cell>
          <cell r="D1184">
            <v>37.979999999999997</v>
          </cell>
        </row>
        <row r="1185">
          <cell r="A1185">
            <v>94201</v>
          </cell>
          <cell r="B1185" t="str">
            <v>TELHAMENTO COM TELHA CERÂMICA CAPA-CANAL, TIPO COLONIAL, COM ATÉ 2 ÁGUAS, INCLUSO TRANSPORTE VERTICAL. AF_07/2019</v>
          </cell>
          <cell r="C1185" t="str">
            <v>M2</v>
          </cell>
          <cell r="D1185">
            <v>50.25</v>
          </cell>
        </row>
        <row r="1186">
          <cell r="A1186">
            <v>94204</v>
          </cell>
          <cell r="B1186" t="str">
            <v>TELHAMENTO COM TELHA CERÂMICA CAPA-CANAL, TIPO COLONIAL, COM MAIS DE 2 ÁGUAS, INCLUSO TRANSPORTE VERTICAL. AF_07/2019</v>
          </cell>
          <cell r="C1186" t="str">
            <v>M2</v>
          </cell>
          <cell r="D1186">
            <v>54.22</v>
          </cell>
        </row>
        <row r="1187">
          <cell r="A1187">
            <v>94224</v>
          </cell>
          <cell r="B1187" t="str">
            <v>EMBOÇAMENTO COM ARGAMASSA TRAÇO 1:2:9 (CIMENTO, CAL E AREIA). AF_07/2019</v>
          </cell>
          <cell r="C1187" t="str">
            <v>M</v>
          </cell>
          <cell r="D1187">
            <v>17.739999999999998</v>
          </cell>
        </row>
        <row r="1188">
          <cell r="A1188">
            <v>94225</v>
          </cell>
          <cell r="B1188" t="str">
            <v>ISOLAMENTO TERMOACÚSTICO COM LÃ MINERAL NA SUBCOBERTURA, INCLUSO TRANSPORTE VERTICAL. AF_07/2019</v>
          </cell>
          <cell r="C1188" t="str">
            <v>M2</v>
          </cell>
          <cell r="D1188">
            <v>31.83</v>
          </cell>
        </row>
        <row r="1189">
          <cell r="A1189">
            <v>94226</v>
          </cell>
          <cell r="B1189" t="str">
            <v>SUBCOBERTURA COM MANTA PLÁSTICA REVESTIDA POR PELÍCULA DE ALUMÍNO, INCLUSO TRANSPORTE VERTICAL. AF_07/2019</v>
          </cell>
          <cell r="C1189" t="str">
            <v>M2</v>
          </cell>
          <cell r="D1189">
            <v>16.329999999999998</v>
          </cell>
        </row>
        <row r="1190">
          <cell r="A1190">
            <v>94232</v>
          </cell>
          <cell r="B1190" t="str">
            <v>AMARRAÇÃO DE TELHAS CERÂMICAS OU DE CONCRETO. AF_07/2019</v>
          </cell>
          <cell r="C1190" t="str">
            <v>UN</v>
          </cell>
          <cell r="D1190">
            <v>2.0299999999999998</v>
          </cell>
        </row>
        <row r="1191">
          <cell r="A1191">
            <v>94440</v>
          </cell>
          <cell r="B1191" t="str">
            <v>TELHAMENTO COM TELHA CERÂMICA DE ENCAIXE, TIPO FRANCESA, COM ATÉ 2 ÁGUAS, INCLUSO TRANSPORTE VERTICAL. AF_07/2019</v>
          </cell>
          <cell r="C1191" t="str">
            <v>M2</v>
          </cell>
          <cell r="D1191">
            <v>35.64</v>
          </cell>
        </row>
        <row r="1192">
          <cell r="A1192">
            <v>94441</v>
          </cell>
          <cell r="B1192" t="str">
            <v>TELHAMENTO COM TELHA CERÂMICA DE ENCAIXE, TIPO FRANCESA, COM MAIS DE 2 ÁGUAS, INCLUSO TRANSPORTE VERTICAL. AF_07/2019</v>
          </cell>
          <cell r="C1192" t="str">
            <v>M2</v>
          </cell>
          <cell r="D1192">
            <v>37.979999999999997</v>
          </cell>
        </row>
        <row r="1193">
          <cell r="A1193">
            <v>94442</v>
          </cell>
          <cell r="B1193" t="str">
            <v>TELHAMENTO COM TELHA CERÂMICA DE ENCAIXE, TIPO ROMANA, COM ATÉ 2 ÁGUAS, INCLUSO TRANSPORTE VERTICAL. AF_07/2019</v>
          </cell>
          <cell r="C1193" t="str">
            <v>M2</v>
          </cell>
          <cell r="D1193">
            <v>35.64</v>
          </cell>
        </row>
        <row r="1194">
          <cell r="A1194">
            <v>94443</v>
          </cell>
          <cell r="B1194" t="str">
            <v>TELHAMENTO COM TELHA CERÂMICA DE ENCAIXE, TIPO ROMANA, COM MAIS DE 2 ÁGUAS, INCLUSO TRANSPORTE VERTICAL. AF_07/2019</v>
          </cell>
          <cell r="C1194" t="str">
            <v>M2</v>
          </cell>
          <cell r="D1194">
            <v>37.979999999999997</v>
          </cell>
        </row>
        <row r="1195">
          <cell r="A1195">
            <v>94445</v>
          </cell>
          <cell r="B1195" t="str">
            <v>TELHAMENTO COM TELHA CERÂMICA CAPA-CANAL, TIPO PLAN, COM ATÉ 2 ÁGUAS, INCLUSO TRANSPORTE VERTICAL. AF_07/2019</v>
          </cell>
          <cell r="C1195" t="str">
            <v>M2</v>
          </cell>
          <cell r="D1195">
            <v>50.25</v>
          </cell>
        </row>
        <row r="1196">
          <cell r="A1196">
            <v>94446</v>
          </cell>
          <cell r="B1196" t="str">
            <v>TELHAMENTO COM TELHA CERÂMICA CAPA-CANAL, TIPO PLAN, COM MAIS DE 2 ÁGUAS, INCLUSO TRANSPORTE VERTICAL. AF_07/2019</v>
          </cell>
          <cell r="C1196" t="str">
            <v>M2</v>
          </cell>
          <cell r="D1196">
            <v>54.22</v>
          </cell>
        </row>
        <row r="1197">
          <cell r="A1197">
            <v>94447</v>
          </cell>
          <cell r="B1197" t="str">
            <v>TELHAMENTO COM TELHA CERÂMICA CAPA-CANAL, TIPO PAULISTA, COM ATÉ 2 ÁGUAS, INCLUSO TRANSPORTE VERTICAL. AF_07/2019</v>
          </cell>
          <cell r="C1197" t="str">
            <v>M2</v>
          </cell>
          <cell r="D1197">
            <v>50.25</v>
          </cell>
        </row>
        <row r="1198">
          <cell r="A1198">
            <v>94448</v>
          </cell>
          <cell r="B1198" t="str">
            <v>TELHAMENTO COM TELHA CERÂMICA CAPA-CANAL, TIPO PAULISTA, COM MAIS DE 2 ÁGUAS, INCLUSO TRANSPORTE VERTICAL. AF_07/2019</v>
          </cell>
          <cell r="C1198" t="str">
            <v>M2</v>
          </cell>
          <cell r="D1198">
            <v>54.22</v>
          </cell>
        </row>
        <row r="1199">
          <cell r="A1199">
            <v>94207</v>
          </cell>
          <cell r="B1199" t="str">
            <v>TELHAMENTO COM TELHA ONDULADA DE FIBROCIMENTO E = 6 MM, COM RECOBRIMENTO LATERAL DE 1/4 DE ONDA PARA TELHADO COM INCLINAÇÃO MAIOR QUE 10°, COM ATÉ 2 ÁGUAS, INCLUSO IÇAMENTO. AF_07/2019</v>
          </cell>
          <cell r="C1199" t="str">
            <v>M2</v>
          </cell>
          <cell r="D1199">
            <v>46.92</v>
          </cell>
        </row>
        <row r="1200">
          <cell r="A1200">
            <v>94210</v>
          </cell>
          <cell r="B1200" t="str">
            <v>TELHAMENTO COM TELHA ONDULADA DE FIBROCIMENTO E = 6 MM, COM RECOBRIMENTO LATERAL DE 1 1/4 DE ONDA PARA TELHADO COM INCLINAÇÃO MÁXIMA DE 10°, COM ATÉ 2 ÁGUAS, INCLUSO IÇAMENTO. AF_07/2019</v>
          </cell>
          <cell r="C1200" t="str">
            <v>M2</v>
          </cell>
          <cell r="D1200">
            <v>49.79</v>
          </cell>
        </row>
        <row r="1201">
          <cell r="A1201">
            <v>94218</v>
          </cell>
          <cell r="B1201" t="str">
            <v>TELHAMENTO COM TELHA ESTRUTURAL DE FIBROCIMENTO E= 6 MM, COM ATÉ 2 ÁGUAS, INCLUSO IÇAMENTO. AF_07/2019</v>
          </cell>
          <cell r="C1201" t="str">
            <v>M2</v>
          </cell>
          <cell r="D1201">
            <v>106.13</v>
          </cell>
        </row>
        <row r="1202">
          <cell r="A1202">
            <v>94213</v>
          </cell>
          <cell r="B1202" t="str">
            <v>TELHAMENTO COM TELHA DE AÇO/ALUMÍNIO E = 0,5 MM, COM ATÉ 2 ÁGUAS, INCLUSO IÇAMENTO. AF_07/2019</v>
          </cell>
          <cell r="C1202" t="str">
            <v>M2</v>
          </cell>
          <cell r="D1202">
            <v>81.010000000000005</v>
          </cell>
        </row>
        <row r="1203">
          <cell r="A1203">
            <v>94216</v>
          </cell>
          <cell r="B1203" t="str">
            <v>TELHAMENTO COM TELHA METÁLICA TERMOACÚSTICA E = 30 MM, COM ATÉ 2 ÁGUAS, INCLUSO IÇAMENTO. AF_07/2019</v>
          </cell>
          <cell r="C1203" t="str">
            <v>M2</v>
          </cell>
          <cell r="D1203">
            <v>242.18</v>
          </cell>
        </row>
        <row r="1204">
          <cell r="A1204">
            <v>94219</v>
          </cell>
          <cell r="B1204" t="str">
            <v>CUMEEIRA E ESPIGÃO PARA TELHA CERÂMICA EMBOÇADA COM ARGAMASSA TRAÇO 1:2:9 (CIMENTO, CAL E AREIA), PARA TELHADOS COM MAIS DE 2 ÁGUAS, INCLUSO TRANSPORTE VERTICAL. AF_07/2019</v>
          </cell>
          <cell r="C1204" t="str">
            <v>M</v>
          </cell>
          <cell r="D1204">
            <v>26.77</v>
          </cell>
        </row>
        <row r="1205">
          <cell r="A1205">
            <v>94220</v>
          </cell>
          <cell r="B1205" t="str">
            <v>CUMEEIRA E ESPIGÃO PARA TELHA DE CONCRETO EMBOÇADA COM ARGAMASSA TRAÇO 1:2:9 (CIMENTO, CAL E AREIA), PARA TELHADOS COM MAIS DE 2 ÁGUAS, INCLUSO TRANSPORTE VERTICAL. AF_07/2019</v>
          </cell>
          <cell r="C1205" t="str">
            <v>M</v>
          </cell>
          <cell r="D1205">
            <v>40.21</v>
          </cell>
        </row>
        <row r="1206">
          <cell r="A1206">
            <v>94221</v>
          </cell>
          <cell r="B1206" t="str">
            <v>CUMEEIRA PARA TELHA CERÂMICA EMBOÇADA COM ARGAMASSA TRAÇO 1:2:9 (CIMENTO, CAL E AREIA) PARA TELHADOS COM ATÉ 2 ÁGUAS, INCLUSO TRANSPORTE VERTICAL. AF_07/2019</v>
          </cell>
          <cell r="C1206" t="str">
            <v>M</v>
          </cell>
          <cell r="D1206">
            <v>22.16</v>
          </cell>
        </row>
        <row r="1207">
          <cell r="A1207">
            <v>94222</v>
          </cell>
          <cell r="B1207" t="str">
            <v>CUMEEIRA PARA TELHA DE CONCRETO EMBOÇADA COM ARGAMASSA TRAÇO 1:2:9 (CIMENTO, CAL E AREIA) PARA TELHADOS COM ATÉ 2 ÁGUAS, INCLUSO TRANSPORTE VERTICAL. AF_07/2019</v>
          </cell>
          <cell r="C1207" t="str">
            <v>M</v>
          </cell>
          <cell r="D1207">
            <v>35.6</v>
          </cell>
        </row>
        <row r="1208">
          <cell r="A1208">
            <v>94223</v>
          </cell>
          <cell r="B1208" t="str">
            <v>CUMEEIRA PARA TELHA DE FIBROCIMENTO ONDULADA E = 6 MM, INCLUSO ACESSÓRIOS DE FIXAÇÃO E IÇAMENTO. AF_07/2019</v>
          </cell>
          <cell r="C1208" t="str">
            <v>M</v>
          </cell>
          <cell r="D1208">
            <v>60.87</v>
          </cell>
        </row>
        <row r="1209">
          <cell r="A1209">
            <v>94451</v>
          </cell>
          <cell r="B1209" t="str">
            <v>CUMEEIRA PARA TELHA DE FIBROCIMENTO ESTRUTURAL E = 6 MM, INCLUSO ACESSÓRIOS DE FIXAÇÃO E IÇAMENTO. AF_07/2019</v>
          </cell>
          <cell r="C1209" t="str">
            <v>M</v>
          </cell>
          <cell r="D1209">
            <v>140.06</v>
          </cell>
        </row>
        <row r="1210">
          <cell r="A1210">
            <v>100325</v>
          </cell>
          <cell r="B1210" t="str">
            <v>CUMEEIRA SHED PARA TELHA ONDULADA DE FIBROCIMENTO, E = 6 MM, INCLUSO ACESSÓRIOS DE FIXAÇÃO E IÇAMENTO. AF_07/2019</v>
          </cell>
          <cell r="C1210" t="str">
            <v>M</v>
          </cell>
          <cell r="D1210">
            <v>58.79</v>
          </cell>
        </row>
        <row r="1211">
          <cell r="A1211">
            <v>100327</v>
          </cell>
          <cell r="B1211" t="str">
            <v>RUFO EXTERNO/INTERNO EM CHAPA DE AÇO GALVANIZADO NÚMERO 26, CORTE DE 33 CM, INCLUSO IÇAMENTO. AF_07/2019</v>
          </cell>
          <cell r="C1211" t="str">
            <v>M</v>
          </cell>
          <cell r="D1211">
            <v>46.88</v>
          </cell>
        </row>
        <row r="1212">
          <cell r="A1212">
            <v>100328</v>
          </cell>
          <cell r="B1212" t="str">
            <v>RETIRADA E RECOLOCAÇÃO DE  TELHA CERÂMICA DE ENCAIXE, COM ATÉ DUAS ÁGUAS, INCLUSO IÇAMENTO. AF_07/2019</v>
          </cell>
          <cell r="C1212" t="str">
            <v>M2</v>
          </cell>
          <cell r="D1212">
            <v>11.64</v>
          </cell>
        </row>
        <row r="1213">
          <cell r="A1213">
            <v>100329</v>
          </cell>
          <cell r="B1213" t="str">
            <v>RETIRADA E RECOLOCAÇÃO DE  TELHA CERÂMICA DE ENCAIXE, COM MAIS DE DUAS ÁGUAS, INCLUSO IÇAMENTO. AF_07/2019</v>
          </cell>
          <cell r="C1213" t="str">
            <v>M2</v>
          </cell>
          <cell r="D1213">
            <v>13.99</v>
          </cell>
        </row>
        <row r="1214">
          <cell r="A1214">
            <v>100330</v>
          </cell>
          <cell r="B1214" t="str">
            <v>RETIRADA E RECOLOCAÇÃO DE  TELHA CERÂMICA CAPA-CANAL, COM ATÉ DUAS ÁGUAS, INCLUSO IÇAMENTO. AF_07/2019</v>
          </cell>
          <cell r="C1214" t="str">
            <v>M2</v>
          </cell>
          <cell r="D1214">
            <v>15.83</v>
          </cell>
        </row>
        <row r="1215">
          <cell r="A1215">
            <v>100331</v>
          </cell>
          <cell r="B1215" t="str">
            <v>RETIRADA E RECOLOCAÇÃO DE  TELHA CERÂMICA CAPA-CANAL, COM MAIS DE DUAS ÁGUAS, INCLUSO IÇAMENTO. AF_07/2019</v>
          </cell>
          <cell r="C1215" t="str">
            <v>M2</v>
          </cell>
          <cell r="D1215">
            <v>19.829999999999998</v>
          </cell>
        </row>
        <row r="1216">
          <cell r="A1216">
            <v>100434</v>
          </cell>
          <cell r="B1216" t="str">
            <v>CALHA DE BEIRAL, SEMICIRCULAR DE PVC, DIAMETRO 125 MM, INCLUINDO CABECEIRAS, EMENDAS, BOCAIS, SUPORTES E VEDAÇÕES, EXCLUINDO CONDUTORES, INCLUSO TRANSPORTE VERTICAL. AF_07/2019</v>
          </cell>
          <cell r="C1216" t="str">
            <v>M</v>
          </cell>
          <cell r="D1216">
            <v>55.96</v>
          </cell>
        </row>
        <row r="1217">
          <cell r="A1217">
            <v>100435</v>
          </cell>
          <cell r="B1217" t="str">
            <v>RUFO EM FIBROCIMENTO PARA TELHA ONDULADA E = 6 MM, ABA DE 26 CM, INCLUSO TRANSPORTE VERTICAL, EXCETO CONTRARRUFO. AF_07/2019</v>
          </cell>
          <cell r="C1217" t="str">
            <v>M</v>
          </cell>
          <cell r="D1217">
            <v>30.69</v>
          </cell>
        </row>
        <row r="1218">
          <cell r="A1218">
            <v>94227</v>
          </cell>
          <cell r="B1218" t="str">
            <v>CALHA EM CHAPA DE AÇO GALVANIZADO NÚMERO 24, DESENVOLVIMENTO DE 33 CM, INCLUSO TRANSPORTE VERTICAL. AF_07/2019</v>
          </cell>
          <cell r="C1218" t="str">
            <v>M</v>
          </cell>
          <cell r="D1218">
            <v>52.89</v>
          </cell>
        </row>
        <row r="1219">
          <cell r="A1219">
            <v>94228</v>
          </cell>
          <cell r="B1219" t="str">
            <v>CALHA EM CHAPA DE AÇO GALVANIZADO NÚMERO 24, DESENVOLVIMENTO DE 50 CM, INCLUSO TRANSPORTE VERTICAL. AF_07/2019</v>
          </cell>
          <cell r="C1219" t="str">
            <v>M</v>
          </cell>
          <cell r="D1219">
            <v>70.819999999999993</v>
          </cell>
        </row>
        <row r="1220">
          <cell r="A1220">
            <v>94229</v>
          </cell>
          <cell r="B1220" t="str">
            <v>CALHA EM CHAPA DE AÇO GALVANIZADO NÚMERO 24, DESENVOLVIMENTO DE 100 CM, INCLUSO TRANSPORTE VERTICAL. AF_07/2019</v>
          </cell>
          <cell r="C1220" t="str">
            <v>M</v>
          </cell>
          <cell r="D1220">
            <v>137.18</v>
          </cell>
        </row>
        <row r="1221">
          <cell r="A1221">
            <v>94231</v>
          </cell>
          <cell r="B1221" t="str">
            <v>RUFO EM CHAPA DE AÇO GALVANIZADO NÚMERO 24, CORTE DE 25 CM, INCLUSO TRANSPORTE VERTICAL. AF_07/2019</v>
          </cell>
          <cell r="C1221" t="str">
            <v>M</v>
          </cell>
          <cell r="D1221">
            <v>42.31</v>
          </cell>
        </row>
        <row r="1222">
          <cell r="A1222">
            <v>94449</v>
          </cell>
          <cell r="B1222" t="str">
            <v>TELHAMENTO COM TELHA ONDULADA DE FIBRA DE VIDRO E = 0,6 MM, PARA TELHADO COM INCLINAÇÃO MAIOR QUE 10°, COM ATÉ 2 ÁGUAS, INCLUSO IÇAMENTO. AF_07/2019</v>
          </cell>
          <cell r="C1222" t="str">
            <v>M2</v>
          </cell>
          <cell r="D1222">
            <v>53.32</v>
          </cell>
        </row>
        <row r="1223">
          <cell r="A1223">
            <v>92255</v>
          </cell>
          <cell r="B1223" t="str">
            <v>INSTALAÇÃO DE TESOURA (INTEIRA OU MEIA), EM AÇO, PARA VÃOS MAIORES OU IGUAIS A 3,0 M E MENORES QUE 6,0 M, INCLUSO IÇAMENTO. AF_07/2019</v>
          </cell>
          <cell r="C1223" t="str">
            <v>UN</v>
          </cell>
          <cell r="D1223">
            <v>122.3</v>
          </cell>
        </row>
        <row r="1224">
          <cell r="A1224">
            <v>92256</v>
          </cell>
          <cell r="B1224" t="str">
            <v>INSTALAÇÃO DE TESOURA (INTEIRA OU MEIA), EM AÇO, PARA VÃOS MAIORES OU IGUAIS A 6,0 M E MENORES QUE 8,0 M, INCLUSO IÇAMENTO. AF_07/2019</v>
          </cell>
          <cell r="C1224" t="str">
            <v>UN</v>
          </cell>
          <cell r="D1224">
            <v>146</v>
          </cell>
        </row>
        <row r="1225">
          <cell r="A1225">
            <v>92257</v>
          </cell>
          <cell r="B1225" t="str">
            <v>INSTALAÇÃO DE TESOURA (INTEIRA OU MEIA), EM AÇO, PARA VÃOS MAIORES OU IGUAIS A 8,0 M E MENORES QUE 10,0 M, INCLUSO IÇAMENTO. AF_07/2019</v>
          </cell>
          <cell r="C1225" t="str">
            <v>UN</v>
          </cell>
          <cell r="D1225">
            <v>169.52</v>
          </cell>
        </row>
        <row r="1226">
          <cell r="A1226">
            <v>92258</v>
          </cell>
          <cell r="B1226" t="str">
            <v>INSTALAÇÃO DE TESOURA (INTEIRA OU MEIA), EM AÇO, PARA VÃOS MAIORES OU IGUAIS A 10,0 M E MENORES QUE 12,0 M, INCLUSO IÇAMENTO. AF_07/2019</v>
          </cell>
          <cell r="C1226" t="str">
            <v>UN</v>
          </cell>
          <cell r="D1226">
            <v>207.37</v>
          </cell>
        </row>
        <row r="1227">
          <cell r="A1227">
            <v>92568</v>
          </cell>
          <cell r="B1227" t="str">
            <v>TRAMA DE AÇO COMPOSTA POR RIPAS, CAIBROS E TERÇAS PARA TELHADOS DE ATÉ 2 ÁGUAS PARA TELHA DE ENCAIXE DE CERÂMICA OU DE CONCRETO, INCLUSO TRANSPORTE VERTICAL. AF_07/2019</v>
          </cell>
          <cell r="C1227" t="str">
            <v>M2</v>
          </cell>
          <cell r="D1227">
            <v>94.42</v>
          </cell>
        </row>
        <row r="1228">
          <cell r="A1228">
            <v>92569</v>
          </cell>
          <cell r="B1228" t="str">
            <v>TRAMA DE AÇO COMPOSTA POR RIPAS E CAIBROS PARA TELHADOS DE ATÉ 2 ÁGUAS PARA TELHA DE ENCAIXE DE CERÂMICA OU DE CONCRETO, INCLUSO TRANSPORTE VERTICAL. AF_07/2019</v>
          </cell>
          <cell r="C1228" t="str">
            <v>M2</v>
          </cell>
          <cell r="D1228">
            <v>52.49</v>
          </cell>
        </row>
        <row r="1229">
          <cell r="A1229">
            <v>92570</v>
          </cell>
          <cell r="B1229" t="str">
            <v>TRAMA DE AÇO COMPOSTA POR RIPAS PARA TELHADOS DE ATÉ 2 ÁGUAS PARA TELHA DE ENCAIXE DE CERÂMICA OU DE CONCRETO, INCLUSO TRANSPORTE VERTICAL. AF_07/2019</v>
          </cell>
          <cell r="C1229" t="str">
            <v>M2</v>
          </cell>
          <cell r="D1229">
            <v>33.090000000000003</v>
          </cell>
        </row>
        <row r="1230">
          <cell r="A1230">
            <v>92571</v>
          </cell>
          <cell r="B1230" t="str">
            <v>TRAMA DE AÇO COMPOSTA POR RIPAS, CAIBROS E TERÇAS PARA TELHADOS DE MAIS DE 2 ÁGUAS PARA TELHA DE ENCAIXE DE CERÂMICA OU DE CONCRETO, INCLUSO TRANSPORTE VERTICAL. AF_07/2019</v>
          </cell>
          <cell r="C1230" t="str">
            <v>M2</v>
          </cell>
          <cell r="D1230">
            <v>99.24</v>
          </cell>
        </row>
        <row r="1231">
          <cell r="A1231">
            <v>92572</v>
          </cell>
          <cell r="B1231" t="str">
            <v>TRAMA DE AÇO COMPOSTA POR RIPAS E CAIBROS PARA TELHADOS DE MAIS DE 2 ÁGUAS PARA TELHA DE ENCAIXE DE CERÂMICA OU DE CONCRETO, INCLUSO TRANSPORTE VERTICAL. AF_07/2019</v>
          </cell>
          <cell r="C1231" t="str">
            <v>M2</v>
          </cell>
          <cell r="D1231">
            <v>59.45</v>
          </cell>
        </row>
        <row r="1232">
          <cell r="A1232">
            <v>92573</v>
          </cell>
          <cell r="B1232" t="str">
            <v>TRAMA DE AÇO COMPOSTA POR RIPAS PARA TELHADOS DE MAIS DE 2 ÁGUAS PARA TELHA DE ENCAIXE DE CERÂMICA OU DE CONCRETO, INCLUSO TRANSPORTE VERTICAL, INCLUSO TRANSPORTE VERTICAL. AF_07/2019</v>
          </cell>
          <cell r="C1232" t="str">
            <v>M2</v>
          </cell>
          <cell r="D1232">
            <v>35.11</v>
          </cell>
        </row>
        <row r="1233">
          <cell r="A1233">
            <v>92574</v>
          </cell>
          <cell r="B1233" t="str">
            <v>TRAMA DE AÇO COMPOSTA POR RIPAS, CAIBROS E TERÇAS PARA TELHADOS DE ATÉ 2 ÁGUAS PARA TELHA CERÂMICA CAPA-CANAL, INCLUSO TRANSPORTE VERTICAL. AF_07/2019</v>
          </cell>
          <cell r="C1233" t="str">
            <v>M2</v>
          </cell>
          <cell r="D1233">
            <v>95.81</v>
          </cell>
        </row>
        <row r="1234">
          <cell r="A1234">
            <v>92575</v>
          </cell>
          <cell r="B1234" t="str">
            <v>TRAMA DE AÇO COMPOSTA POR RIPAS E CAIBROS PARA TELHADOS DE ATÉ 2 ÁGUAS PARA TELHA CERÂMICA CAPA-CANAL, INCLUSO TRANSPORTE VERTICAL. AF_07/2019</v>
          </cell>
          <cell r="C1234" t="str">
            <v>M2</v>
          </cell>
          <cell r="D1234">
            <v>47.96</v>
          </cell>
        </row>
        <row r="1235">
          <cell r="A1235">
            <v>92576</v>
          </cell>
          <cell r="B1235" t="str">
            <v>TRAMA DE AÇO COMPOSTA POR RIPAS PARA TELHADOS DE ATÉ 2 ÁGUAS PARA TELHA CERÂMICA CAPA-CANAL, INCLUSO TRANSPORTE VERTICAL. AF_07/2019</v>
          </cell>
          <cell r="C1235" t="str">
            <v>M2</v>
          </cell>
          <cell r="D1235">
            <v>26.05</v>
          </cell>
        </row>
        <row r="1236">
          <cell r="A1236">
            <v>92577</v>
          </cell>
          <cell r="B1236" t="str">
            <v>TRAMA DE AÇO COMPOSTA POR RIPAS, CAIBROS E TERÇAS PARA TELHADOS DE MAIS DE 2 ÁGUAS PARA TELHA CERÂMICA CAPA-CANAL, INCLUSO TRANSPORTE VERTICAL. AF_07/2019</v>
          </cell>
          <cell r="C1236" t="str">
            <v>M2</v>
          </cell>
          <cell r="D1236">
            <v>100.99</v>
          </cell>
        </row>
        <row r="1237">
          <cell r="A1237">
            <v>92578</v>
          </cell>
          <cell r="B1237" t="str">
            <v>TRAMA DE AÇO COMPOSTA POR RIPAS E CAIBROS PARA TELHADOS DE MAIS DE 2 ÁGUAS PARA TELHA CERÂMICA CAPA-CANAL, INCLUSO TRANSPORTE VERTICAL. AF_07/2019</v>
          </cell>
          <cell r="C1237" t="str">
            <v>M2</v>
          </cell>
          <cell r="D1237">
            <v>50.83</v>
          </cell>
        </row>
        <row r="1238">
          <cell r="A1238">
            <v>92579</v>
          </cell>
          <cell r="B1238" t="str">
            <v>TRAMA DE AÇO COMPOSTA POR RIPAS PARA TELHADOS DE MAIS DE 2 ÁGUAS PARA TELHA CERÂMICA CAPA-CANAL, INCLUSO TRANSPORTE VERTICAL. AF_07/2019</v>
          </cell>
          <cell r="C1238" t="str">
            <v>M2</v>
          </cell>
          <cell r="D1238">
            <v>27.67</v>
          </cell>
        </row>
        <row r="1239">
          <cell r="A1239">
            <v>92580</v>
          </cell>
          <cell r="B1239" t="str">
            <v>TRAMA DE AÇO COMPOSTA POR TERÇAS PARA TELHADOS DE ATÉ 2 ÁGUAS PARA TELHA ONDULADA DE FIBROCIMENTO, METÁLICA, PLÁSTICA OU TERMOACÚSTICA, INCLUSO TRANSPORTE VERTICAL. AF_07/2019</v>
          </cell>
          <cell r="C1239" t="str">
            <v>M2</v>
          </cell>
          <cell r="D1239">
            <v>34.5</v>
          </cell>
        </row>
        <row r="1240">
          <cell r="A1240">
            <v>92581</v>
          </cell>
          <cell r="B1240" t="str">
            <v>TRAMA DE AÇO COMPOSTA POR TERÇAS PARA TELHADOS DE ATÉ 2 ÁGUAS PARA TELHA ESTRUTURAL DE FIBROCIMENTO, INCLUSO TRANSPORTE VERTICAL. AF_07/2019</v>
          </cell>
          <cell r="C1240" t="str">
            <v>M2</v>
          </cell>
          <cell r="D1240">
            <v>36.18</v>
          </cell>
        </row>
        <row r="1241">
          <cell r="A1241">
            <v>92582</v>
          </cell>
          <cell r="B1241" t="str">
            <v>FABRICAÇÃO E INSTALAÇÃO DE TESOURA INTEIRA EM AÇO, VÃO DE 3 M, PARA TELHA CERÂMICA OU DE CONCRETO, INCLUSO IÇAMENTO. AF_12/2015</v>
          </cell>
          <cell r="C1241" t="str">
            <v>UN</v>
          </cell>
          <cell r="D1241">
            <v>502.42</v>
          </cell>
        </row>
        <row r="1242">
          <cell r="A1242">
            <v>92584</v>
          </cell>
          <cell r="B1242" t="str">
            <v>FABRICAÇÃO E INSTALAÇÃO DE TESOURA INTEIRA EM AÇO, VÃO DE 4 M, PARA TELHA CERÂMICA OU DE CONCRETO, INCLUSO IÇAMENTO. AF_12/2015</v>
          </cell>
          <cell r="C1242" t="str">
            <v>UN</v>
          </cell>
          <cell r="D1242">
            <v>593.5</v>
          </cell>
        </row>
        <row r="1243">
          <cell r="A1243">
            <v>92586</v>
          </cell>
          <cell r="B1243" t="str">
            <v>FABRICAÇÃO E INSTALAÇÃO DE TESOURA INTEIRA EM AÇO, VÃO DE 5 M, PARA TELHA CERÂMICA OU DE CONCRETO, INCLUSO IÇAMENTO. AF_12/2015</v>
          </cell>
          <cell r="C1243" t="str">
            <v>UN</v>
          </cell>
          <cell r="D1243">
            <v>684.59</v>
          </cell>
        </row>
        <row r="1244">
          <cell r="A1244">
            <v>92588</v>
          </cell>
          <cell r="B1244" t="str">
            <v>FABRICAÇÃO E INSTALAÇÃO DE TESOURA INTEIRA EM AÇO, VÃO DE 6 M, PARA TELHA CERÂMICA OU DE CONCRETO, INCLUSO IÇAMENTO. AF_12/2015</v>
          </cell>
          <cell r="C1244" t="str">
            <v>UN</v>
          </cell>
          <cell r="D1244">
            <v>859.04</v>
          </cell>
        </row>
        <row r="1245">
          <cell r="A1245">
            <v>92590</v>
          </cell>
          <cell r="B1245" t="str">
            <v>FABRICAÇÃO E INSTALAÇÃO DE TESOURA INTEIRA EM AÇO, VÃO DE 7 M, PARA TELHA CERÂMICA OU DE CONCRETO, INCLUSO IÇAMENTO. AF_12/2015</v>
          </cell>
          <cell r="C1245" t="str">
            <v>UN</v>
          </cell>
          <cell r="D1245">
            <v>950.13</v>
          </cell>
        </row>
        <row r="1246">
          <cell r="A1246">
            <v>92592</v>
          </cell>
          <cell r="B1246" t="str">
            <v>FABRICAÇÃO E INSTALAÇÃO DE TESOURA INTEIRA EM AÇO, VÃO DE 8 M, PARA TELHA CERÂMICA OU DE CONCRETO, INCLUSO IÇAMENTO. AF_12/2015</v>
          </cell>
          <cell r="C1246" t="str">
            <v>UN</v>
          </cell>
          <cell r="D1246">
            <v>1064.73</v>
          </cell>
        </row>
        <row r="1247">
          <cell r="A1247">
            <v>92593</v>
          </cell>
          <cell r="B1247" t="str">
            <v>(COMPOSIÇÃO REPRESENTATIVA) FABRICAÇÃO E INSTALAÇÃO DE TESOURA INTEIRA EM AÇO, PARA VÃOS DE 3 A 12 M E PARA QUALQUER TIPO DE TELHA, INCLUSO IÇAMENTO. AF_12/2015</v>
          </cell>
          <cell r="C1247" t="str">
            <v>KG</v>
          </cell>
          <cell r="D1247">
            <v>8.06</v>
          </cell>
        </row>
        <row r="1248">
          <cell r="A1248">
            <v>92594</v>
          </cell>
          <cell r="B1248" t="str">
            <v>FABRICAÇÃO E INSTALAÇÃO DE TESOURA INTEIRA EM AÇO, VÃO DE 9 M, PARA TELHA CERÂMICA OU DE CONCRETO, INCLUSO IÇAMENTO. AF_12/2015</v>
          </cell>
          <cell r="C1248" t="str">
            <v>UN</v>
          </cell>
          <cell r="D1248">
            <v>1238.54</v>
          </cell>
        </row>
        <row r="1249">
          <cell r="A1249">
            <v>92596</v>
          </cell>
          <cell r="B1249" t="str">
            <v>FABRICAÇÃO E INSTALAÇÃO DE TESOURA INTEIRA EM AÇO, VÃO DE 10 M, PARA TELHA CERÂMICA OU DE CONCRETO, INCLUSO IÇAMENTO. AF_12/2015</v>
          </cell>
          <cell r="C1249" t="str">
            <v>UN</v>
          </cell>
          <cell r="D1249">
            <v>1371.38</v>
          </cell>
        </row>
        <row r="1250">
          <cell r="A1250">
            <v>92598</v>
          </cell>
          <cell r="B1250" t="str">
            <v>FABRICAÇÃO E INSTALAÇÃO DE TESOURA INTEIRA EM AÇO, VÃO DE 11 M, PARA TELHA CERÂMICA OU DE CONCRETO, INCLUSO IÇAMENTO. AF_12/2015</v>
          </cell>
          <cell r="C1250" t="str">
            <v>UN</v>
          </cell>
          <cell r="D1250">
            <v>1462.46</v>
          </cell>
        </row>
        <row r="1251">
          <cell r="A1251">
            <v>92600</v>
          </cell>
          <cell r="B1251" t="str">
            <v>FABRICAÇÃO E INSTALAÇÃO DE TESOURA INTEIRA EM AÇO, VÃO DE 12 M, PARA TELHA CERÂMICA OU DE CONCRETO, INCLUSO IÇAMENTO. AF_12/2015</v>
          </cell>
          <cell r="C1251" t="str">
            <v>UN</v>
          </cell>
          <cell r="D1251">
            <v>1576.6</v>
          </cell>
        </row>
        <row r="1252">
          <cell r="A1252">
            <v>92602</v>
          </cell>
          <cell r="B1252" t="str">
            <v>FABRICAÇÃO E INSTALAÇÃO DE TESOURA INTEIRA EM AÇO, VÃO DE 3 M, PARA TELHA ONDULADA DE FIBROCIMENTO, METÁLICA, PLÁSTICA OU TERMOACÚSTICA, INCLUSO IÇAMENTO.. AF_12/2015</v>
          </cell>
          <cell r="C1252" t="str">
            <v>UN</v>
          </cell>
          <cell r="D1252">
            <v>502.42</v>
          </cell>
        </row>
        <row r="1253">
          <cell r="A1253">
            <v>92604</v>
          </cell>
          <cell r="B1253" t="str">
            <v>FABRICAÇÃO E INSTALAÇÃO DE TESOURA INTEIRA EM AÇO, VÃO DE 4 M, PARA TELHA ONDULADA DE FIBROCIMENTO, METÁLICA, PLÁSTICA OU TERMOACÚSTICA, INCLUSO IÇAMENTO. AF_12/2015</v>
          </cell>
          <cell r="C1253" t="str">
            <v>UN</v>
          </cell>
          <cell r="D1253">
            <v>570.44000000000005</v>
          </cell>
        </row>
        <row r="1254">
          <cell r="A1254">
            <v>92606</v>
          </cell>
          <cell r="B1254" t="str">
            <v>FABRICAÇÃO E INSTALAÇÃO DE TESOURA INTEIRA EM AÇO, VÃO DE 5 M, PARA TELHA ONDULADA DE FIBROCIMENTO, METÁLICA, PLÁSTICA OU TERMOACÚSTICA, INCLUSO IÇAMENTO. AF_12/2015</v>
          </cell>
          <cell r="C1254" t="str">
            <v>UN</v>
          </cell>
          <cell r="D1254">
            <v>661.53</v>
          </cell>
        </row>
        <row r="1255">
          <cell r="A1255">
            <v>92608</v>
          </cell>
          <cell r="B1255" t="str">
            <v>FABRICAÇÃO E INSTALAÇÃO DE TESOURA INTEIRA EM AÇO, VÃO DE 6 M, PARA TELHA ONDULADA DE FIBROCIMENTO, METÁLICA, PLÁSTICA OU TERMOACÚSTICA, INCLUSO IÇAMENTO. AF_12/2015</v>
          </cell>
          <cell r="C1255" t="str">
            <v>UN</v>
          </cell>
          <cell r="D1255">
            <v>812.92</v>
          </cell>
        </row>
        <row r="1256">
          <cell r="A1256">
            <v>92610</v>
          </cell>
          <cell r="B1256" t="str">
            <v>FABRICAÇÃO E INSTALAÇÃO DE TESOURA INTEIRA EM AÇO, VÃO DE 7 M, PARA TELHA ONDULADA DE FIBROCIMENTO, METÁLICA, PLÁSTICA OU TERMOACÚSTICA, INCLUSO IÇAMENTO. AF_12/2015</v>
          </cell>
          <cell r="C1256" t="str">
            <v>UN</v>
          </cell>
          <cell r="D1256">
            <v>904.01</v>
          </cell>
        </row>
        <row r="1257">
          <cell r="A1257">
            <v>92612</v>
          </cell>
          <cell r="B1257" t="str">
            <v>FABRICAÇÃO E INSTALAÇÃO DE TESOURA INTEIRA EM AÇO, VÃO DE 8 M, PARA TELHA ONDULADA DE FIBROCIMENTO, METÁLICA, PLÁSTICA OU TERMOACÚSTICA, INCLUSO IÇAMENTO, INCLUSO IÇAMENTO. AF_12/2015</v>
          </cell>
          <cell r="C1257" t="str">
            <v>UN</v>
          </cell>
          <cell r="D1257">
            <v>1018.61</v>
          </cell>
        </row>
        <row r="1258">
          <cell r="A1258">
            <v>92614</v>
          </cell>
          <cell r="B1258" t="str">
            <v>FABRICAÇÃO E INSTALAÇÃO DE TESOURA INTEIRA EM AÇO, VÃO DE 9 M, PARA TELHA ONDULADA DE FIBROCIMENTO, METÁLICA, PLÁSTICA OU TERMOACÚSTICA, INCLUSO IÇAMENTO. AF_12/2015</v>
          </cell>
          <cell r="C1258" t="str">
            <v>UN</v>
          </cell>
          <cell r="D1258">
            <v>1146.31</v>
          </cell>
        </row>
        <row r="1259">
          <cell r="A1259">
            <v>92616</v>
          </cell>
          <cell r="B1259" t="str">
            <v>FABRICAÇÃO E INSTALAÇÃO DE TESOURA INTEIRA EM AÇO, VÃO DE 10 M, PARA TELHA ONDULADA DE FIBROCIMENTO, METÁLICA, PLÁSTICA OU TERMOACÚSTICA, INCLUSO IÇAMENTO. AF_12/2015</v>
          </cell>
          <cell r="C1259" t="str">
            <v>UN</v>
          </cell>
          <cell r="D1259">
            <v>1302.21</v>
          </cell>
        </row>
        <row r="1260">
          <cell r="A1260">
            <v>92618</v>
          </cell>
          <cell r="B1260" t="str">
            <v>FABRICAÇÃO E INSTALAÇÃO DE TESOURA INTEIRA EM AÇO, VÃO DE 11 M, PARA TELHA ONDULADA DE FIBROCIMENTO, METÁLICA, PLÁSTICA OU TERMOACÚSTICA, INCLUSO IÇAMENTO. AF_12/2015</v>
          </cell>
          <cell r="C1260" t="str">
            <v>UN</v>
          </cell>
          <cell r="D1260">
            <v>1393.29</v>
          </cell>
        </row>
        <row r="1261">
          <cell r="A1261">
            <v>92620</v>
          </cell>
          <cell r="B1261" t="str">
            <v>FABRICAÇÃO E INSTALAÇÃO DE TESOURA INTEIRA EM AÇO, VÃO DE 12 M, PARA TELHA ONDULADA DE FIBROCIMENTO, METÁLICA, PLÁSTICA OU TERMOACÚSTICA, INCLUSO IÇAMENTO. AF_12/2015</v>
          </cell>
          <cell r="C1261" t="str">
            <v>UN</v>
          </cell>
          <cell r="D1261">
            <v>1484.36</v>
          </cell>
        </row>
        <row r="1262">
          <cell r="A1262">
            <v>100357</v>
          </cell>
          <cell r="B1262" t="str">
            <v>FABRICAÇÃO E INSTALAÇÃO DE MEIA TESOURA DE MADEIRA NÃO APARELHADA, COM VÃO DE 3 M, PARA TELHA CERÂMICA OU DE CONCRETO, INCLUSO IÇAMENTO. AF_07/2019</v>
          </cell>
          <cell r="C1262" t="str">
            <v>UN</v>
          </cell>
          <cell r="D1262">
            <v>599.52</v>
          </cell>
        </row>
        <row r="1263">
          <cell r="A1263">
            <v>100358</v>
          </cell>
          <cell r="B1263" t="str">
            <v>FABRICAÇÃO E INSTALAÇÃO DE MEIA TESOURA DE MADEIRA NÃO APARELHADA, COM VÃO DE 4 M, PARA TELHA CERÂMICA OU DE CONCRETO, INCLUSO IÇAMENTO. AF_07/2019</v>
          </cell>
          <cell r="C1263" t="str">
            <v>UN</v>
          </cell>
          <cell r="D1263">
            <v>818.56</v>
          </cell>
        </row>
        <row r="1264">
          <cell r="A1264">
            <v>100359</v>
          </cell>
          <cell r="B1264" t="str">
            <v>FABRICAÇÃO E INSTALAÇÃO DE MEIA TESOURA DE MADEIRA NÃO APARELHADA, COM VÃO DE 5 M, PARA TELHA CERÂMICA OU DE CONCRETO, INCLUSO IÇAMENTO. AF_07/2019</v>
          </cell>
          <cell r="C1264" t="str">
            <v>UN</v>
          </cell>
          <cell r="D1264">
            <v>852.81</v>
          </cell>
        </row>
        <row r="1265">
          <cell r="A1265">
            <v>100360</v>
          </cell>
          <cell r="B1265" t="str">
            <v>FABRICAÇÃO E INSTALAÇÃO DE MEIA TESOURA DE MADEIRA NÃO APARELHADA, COM VÃO DE 6 M, PARA TELHA CERÂMICA OU DE CONCRETO, INCLUSO IÇAMENTO. AF_07/2019</v>
          </cell>
          <cell r="C1265" t="str">
            <v>UN</v>
          </cell>
          <cell r="D1265">
            <v>940.97</v>
          </cell>
        </row>
        <row r="1266">
          <cell r="A1266">
            <v>100361</v>
          </cell>
          <cell r="B1266" t="str">
            <v>FABRICAÇÃO E INSTALAÇÃO DE MEIA TESOURA DE MADEIRA NÃO APARELHADA, COM VÃO DE 7 M, PARA TELHA CERÂMICA OU DE CONCRETO, INCLUSO IÇAMENTO. AF_07/2019</v>
          </cell>
          <cell r="C1266" t="str">
            <v>UN</v>
          </cell>
          <cell r="D1266">
            <v>1174.06</v>
          </cell>
        </row>
        <row r="1267">
          <cell r="A1267">
            <v>100362</v>
          </cell>
          <cell r="B1267" t="str">
            <v>FABRICAÇÃO E INSTALAÇÃO DE MEIA TESOURA DE MADEIRA NÃO APARELHADA, COM VÃO DE 8 M, PARA TELHA CERÂMICA OU DE CONCRETO, INCLUSO IÇAMENTO. AF_07/2019</v>
          </cell>
          <cell r="C1267" t="str">
            <v>UN</v>
          </cell>
          <cell r="D1267">
            <v>1608.28</v>
          </cell>
        </row>
        <row r="1268">
          <cell r="A1268">
            <v>100363</v>
          </cell>
          <cell r="B1268" t="str">
            <v>FABRICAÇÃO E INSTALAÇÃO DE MEIA TESOURA DE MADEIRA NÃO APARELHADA, COM VÃO DE 9 M, PARA TELHA CERÂMICA OU DE CONCRETO, INCLUSO IÇAMENTO. AF_07/2019</v>
          </cell>
          <cell r="C1268" t="str">
            <v>UN</v>
          </cell>
          <cell r="D1268">
            <v>1651.25</v>
          </cell>
        </row>
        <row r="1269">
          <cell r="A1269">
            <v>100364</v>
          </cell>
          <cell r="B1269" t="str">
            <v>FABRICAÇÃO E INSTALAÇÃO DE MEIA TESOURA DE MADEIRA NÃO APARELHADA, COM VÃO DE 10 M, PARA TELHA CERÂMICA OU DE CONCRETO, INCLUSO IÇAMENTO. AF_07/2019</v>
          </cell>
          <cell r="C1269" t="str">
            <v>UN</v>
          </cell>
          <cell r="D1269">
            <v>1784.07</v>
          </cell>
        </row>
        <row r="1270">
          <cell r="A1270">
            <v>100365</v>
          </cell>
          <cell r="B1270" t="str">
            <v>FABRICAÇÃO E INSTALAÇÃO DE MEIA TESOURA DE MADEIRA NÃO APARELHADA, COM VÃO DE 11 M, PARA TELHA CERÂMICA OU DE CONCRETO, INCLUSO IÇAMENTO. AF_07/2019</v>
          </cell>
          <cell r="C1270" t="str">
            <v>UN</v>
          </cell>
          <cell r="D1270">
            <v>2043.39</v>
          </cell>
        </row>
        <row r="1271">
          <cell r="A1271">
            <v>100366</v>
          </cell>
          <cell r="B1271" t="str">
            <v>FABRICAÇÃO E INSTALAÇÃO DE MEIA TESOURA DE MADEIRA NÃO APARELHADA, COM VÃO DE 12 M, PARA TELHA CERÂMICA OU DE CONCRETO, INCLUSO IÇAMENTO. AF_07/2019</v>
          </cell>
          <cell r="C1271" t="str">
            <v>UN</v>
          </cell>
          <cell r="D1271">
            <v>2154.92</v>
          </cell>
        </row>
        <row r="1272">
          <cell r="A1272">
            <v>100367</v>
          </cell>
          <cell r="B1272" t="str">
            <v>FABRICAÇÃO E INSTALAÇÃO DE MEIA TESOURA DE MADEIRA NÃO APARELHADA, COM VÃO DE 3 M, PARA TELHA ONDULADA DE FIBROCIMENTO, ALUMÍNIO, PLÁSTICA OU TERMOACÚSTICA, INCLUSO IÇAMENTO. AF_07/2019</v>
          </cell>
          <cell r="C1272" t="str">
            <v>UN</v>
          </cell>
          <cell r="D1272">
            <v>586.83000000000004</v>
          </cell>
        </row>
        <row r="1273">
          <cell r="A1273">
            <v>100368</v>
          </cell>
          <cell r="B1273" t="str">
            <v>FABRICAÇÃO E INSTALAÇÃO DE MEIA TESOURA DE MADEIRA NÃO APARELHADA, COM VÃO DE 4 M, PARA TELHA ONDULADA DE FIBROCIMENTO, ALUMÍNIO, PLÁSTICA OU TERMOACÚSTICA, INCLUSO IÇAMENTO. AF_07/2019</v>
          </cell>
          <cell r="C1273" t="str">
            <v>UN</v>
          </cell>
          <cell r="D1273">
            <v>802.91</v>
          </cell>
        </row>
        <row r="1274">
          <cell r="A1274">
            <v>100369</v>
          </cell>
          <cell r="B1274" t="str">
            <v>FABRICAÇÃO E INSTALAÇÃO DE MEIA TESOURA DE MADEIRA NÃO APARELHADA, COM VÃO DE 5 M, PARA TELHA ONDULADA DE FIBROCIMENTO, ALUMÍNIO, PLÁSTICA OU TERMOACÚSTICA, INCLUSO IÇAMENTO. AF_07/2019</v>
          </cell>
          <cell r="C1274" t="str">
            <v>UN</v>
          </cell>
          <cell r="D1274">
            <v>837.17</v>
          </cell>
        </row>
        <row r="1275">
          <cell r="A1275">
            <v>100370</v>
          </cell>
          <cell r="B1275" t="str">
            <v>FABRICAÇÃO E INSTALAÇÃO DE MEIA TESOURA DE MADEIRA NÃO APARELHADA, COM VÃO DE 6 M, PARA TELHA ONDULADA DE FIBROCIMENTO, ALUMÍNIO, PLÁSTICA OU TERMOACÚSTICA, INCLUSO IÇAMENTO. AF_07/2019</v>
          </cell>
          <cell r="C1275" t="str">
            <v>UN</v>
          </cell>
          <cell r="D1275">
            <v>973.84</v>
          </cell>
        </row>
        <row r="1276">
          <cell r="A1276">
            <v>100371</v>
          </cell>
          <cell r="B1276" t="str">
            <v>FABRICAÇÃO E INSTALAÇÃO DE MEIA TESOURA DE MADEIRA NÃO APARELHADA, COM VÃO DE 7 M, PARA TELHA ONDULADA DE FIBROCIMENTO, ALUMÍNIO, PLÁSTICA OU TERMOACÚSTICA, INCLUSO IÇAMENTO. AF_07/2019</v>
          </cell>
          <cell r="C1276" t="str">
            <v>UN</v>
          </cell>
          <cell r="D1276">
            <v>1132.3599999999999</v>
          </cell>
        </row>
        <row r="1277">
          <cell r="A1277">
            <v>100372</v>
          </cell>
          <cell r="B1277" t="str">
            <v>FABRICAÇÃO E INSTALAÇÃO DE MEIA TESOURA DE MADEIRA NÃO APARELHADA, COM VÃO DE 8 M, PARA TELHA ONDULADA DE FIBROCIMENTO, ALUMÍNIO, PLÁSTICA OU TERMOACÚSTICA, INCLUSO IÇAMENTO. AF_07/2019</v>
          </cell>
          <cell r="C1277" t="str">
            <v>UN</v>
          </cell>
          <cell r="D1277">
            <v>1536.79</v>
          </cell>
        </row>
        <row r="1278">
          <cell r="A1278">
            <v>100373</v>
          </cell>
          <cell r="B1278" t="str">
            <v>FABRICAÇÃO E INSTALAÇÃO DE MEIA TESOURA DE MADEIRA NÃO APARELHADA, COM VÃO DE 9 M, PARA TELHA ONDULADA DE FIBROCIMENTO, ALUMÍNIO, PLÁSTICA OU TERMOACÚSTICA, INCLUSO IÇAMENTO. AF_07/2019</v>
          </cell>
          <cell r="C1278" t="str">
            <v>UN</v>
          </cell>
          <cell r="D1278">
            <v>1578.18</v>
          </cell>
        </row>
        <row r="1279">
          <cell r="A1279">
            <v>100374</v>
          </cell>
          <cell r="B1279" t="str">
            <v>FABRICAÇÃO E INSTALAÇÃO DE MEIA TESOURA DE MADEIRA NÃO APARELHADA, COM VÃO DE 10 M, PARA TELHA ONDULADA DE FIBROCIMENTO, ALUMÍNIO, PLÁSTICA OU TERMOACÚSTICA, INCLUSO IÇAMENTO. AF_07/2019</v>
          </cell>
          <cell r="C1279" t="str">
            <v>UN</v>
          </cell>
          <cell r="D1279">
            <v>1686.85</v>
          </cell>
        </row>
        <row r="1280">
          <cell r="A1280">
            <v>100375</v>
          </cell>
          <cell r="B1280" t="str">
            <v>FABRICAÇÃO E INSTALAÇÃO DE MEIA TESOURA DE MADEIRA NÃO APARELHADA, COM VÃO DE 11 M, PARA TELHA ONDULADA DE FIBROCIMENTO, ALUMÍNIO, PLÁSTICA OU TERMOACÚSTICA, INCLUSO IÇAMENTO. AF_07/2019</v>
          </cell>
          <cell r="C1280" t="str">
            <v>UN</v>
          </cell>
          <cell r="D1280">
            <v>1899.64</v>
          </cell>
        </row>
        <row r="1281">
          <cell r="A1281">
            <v>100376</v>
          </cell>
          <cell r="B1281" t="str">
            <v>FABRICAÇÃO E INSTALAÇÃO DE MEIA TESOURA DE MADEIRA NÃO APARELHADA, COM VÃO DE 12 M, PARA TELHA ONDULADA DE FIBROCIMENTO, ALUMÍNIO, PLÁSTICA OU TERMOACÚSTICA, INCLUSO IÇAMENTO. AF_07/2019</v>
          </cell>
          <cell r="C1281" t="str">
            <v>UN</v>
          </cell>
          <cell r="D1281">
            <v>1870.2</v>
          </cell>
        </row>
        <row r="1282">
          <cell r="A1282">
            <v>100377</v>
          </cell>
          <cell r="B1282" t="str">
            <v>FABRICAÇÃO E INSTALAÇÃO DE TESOURA (INTEIRA OU MEIA) EM AÇO, VÃOS MAIORES OU IGUAIS A 3,0 M E MENORES OU IGUAL A 6,0 M, INCLUSO IÇAMENTO. AF_07/2019</v>
          </cell>
          <cell r="C1282" t="str">
            <v>KG</v>
          </cell>
          <cell r="D1282">
            <v>8.44</v>
          </cell>
        </row>
        <row r="1283">
          <cell r="A1283">
            <v>100378</v>
          </cell>
          <cell r="B1283" t="str">
            <v>FABRICAÇÃO E INSTALAÇÃO DE TESOURA (INTEIRA OU MEIA) EM AÇO, VÃOS MAIORES QUE 6,0 M E MENORES QUE 12,0 M, INCLUSO IÇAMENTO. AF_07/2019</v>
          </cell>
          <cell r="C1283" t="str">
            <v>KG</v>
          </cell>
          <cell r="D1283">
            <v>7.84</v>
          </cell>
        </row>
        <row r="1284">
          <cell r="A1284">
            <v>100382</v>
          </cell>
          <cell r="B1284" t="str">
            <v>FABRICAÇÃO E INSTALAÇÃO DE PONTALETES DE MADEIRA NÃO APARELHADA PARA TELHADOS COM ATÉ 2 ÁGUAS E COM TELHA ONDULADA DE FIBROCIMENTO, ALUMÍNIO OU PLÁSTICA EM EDIFÍCIO RESIDENCIAL TÉRREO, INCLUSO TRANSPORTE VERTICAL. AF_07/2019</v>
          </cell>
          <cell r="C1284" t="str">
            <v>M2</v>
          </cell>
          <cell r="D1284">
            <v>12.17</v>
          </cell>
        </row>
        <row r="1285">
          <cell r="A1285">
            <v>94444</v>
          </cell>
          <cell r="B1285" t="str">
            <v>TELHAMENTO COM TELHA DE ENCAIXE, TIPO FRANCESA DE VIDRO, COM ATÉ 2 ÁGUAS, INCLUSO TRANSPORTE VERTICAL. AF_07/2019</v>
          </cell>
          <cell r="C1285" t="str">
            <v>M2</v>
          </cell>
          <cell r="D1285">
            <v>981.31</v>
          </cell>
        </row>
        <row r="1286">
          <cell r="A1286" t="str">
            <v>73881/1</v>
          </cell>
          <cell r="B1286" t="str">
            <v>EXECUCAO DE DRENO COM MANTA GEOTEXTIL 200 G/M2</v>
          </cell>
          <cell r="C1286" t="str">
            <v>M2</v>
          </cell>
          <cell r="D1286">
            <v>7.84</v>
          </cell>
        </row>
        <row r="1287">
          <cell r="A1287" t="str">
            <v>73883/2</v>
          </cell>
          <cell r="B1287" t="str">
            <v>EXECUCAO DE DRENO FRANCES COM BRITA NUM 2</v>
          </cell>
          <cell r="C1287" t="str">
            <v>M3</v>
          </cell>
          <cell r="D1287">
            <v>111.62</v>
          </cell>
        </row>
        <row r="1288">
          <cell r="A1288">
            <v>92743</v>
          </cell>
          <cell r="B1288" t="str">
            <v>MURO DE GABIÃO, ENCHIMENTO COM PEDRA DE MÃO TIPO RACHÃO, DE GRAVIDADE, COM GAIOLAS DE COMPRIMENTO IGUAL A 2 M, PARA MUROS COM ALTURA MENOR OU IGUAL A 4 M  FORNECIMENTO E EXECUÇÃO. AF_12/2015</v>
          </cell>
          <cell r="C1288" t="str">
            <v>M3</v>
          </cell>
          <cell r="D1288">
            <v>481.47</v>
          </cell>
        </row>
        <row r="1289">
          <cell r="A1289">
            <v>92744</v>
          </cell>
          <cell r="B1289" t="str">
            <v>MURO DE GABIÃO, ENCHIMENTO COM PEDRA DE MÃO TIPO RACHÃO, DE GRAVIDADE, COM GAIOLAS DE COMPRIMENTO IGUAL A 5 M, PARA MUROS COM ALTURA MENOR OU IGUAL A 4 M  FORNECIMENTO E EXECUÇÃO. AF_12/2015</v>
          </cell>
          <cell r="C1289" t="str">
            <v>M3</v>
          </cell>
          <cell r="D1289">
            <v>473.24</v>
          </cell>
        </row>
        <row r="1290">
          <cell r="A1290">
            <v>92745</v>
          </cell>
          <cell r="B1290" t="str">
            <v>MURO DE GABIÃO, ENCHIMENTO COM PEDRA DE MÃO TIPO RACHÃO, DE GRAVIDADE, COM GAIOLAS DE COMPRIMENTO IGUAL A 2 M, PARA MUROS COM ALTURA MAIOR QUE 4 M E MENOR OU IGUAL A 6 M  FORNECIMENTO E EXECUÇÃO. AF_12/2015</v>
          </cell>
          <cell r="C1290" t="str">
            <v>M3</v>
          </cell>
          <cell r="D1290">
            <v>600.13</v>
          </cell>
        </row>
        <row r="1291">
          <cell r="A1291">
            <v>92746</v>
          </cell>
          <cell r="B1291" t="str">
            <v>MURO DE GABIÃO, ENCHIMENTO COM PEDRA DE MÃO TIPO RACHÃO, DE GRAVIDADE, COM GAIOLAS DE COMPRIMENTO IGUAL A 5 M, PARA MUROS COM ALTURA MAIOR QUE 4 M E MENOR OU IGUAL A 6 M   FORNECIMENTO E EXECUÇÃO. AF_12/2015</v>
          </cell>
          <cell r="C1291" t="str">
            <v>M3</v>
          </cell>
          <cell r="D1291">
            <v>559.80999999999995</v>
          </cell>
        </row>
        <row r="1292">
          <cell r="A1292">
            <v>92747</v>
          </cell>
          <cell r="B1292" t="str">
            <v>MURO DE GABIÃO, ENCHIMENTO COM PEDRA DE MÃO TIPO RACHÃO, DE GRAVIDADE, COM GAIOLAS DE COMPRIMENTO IGUAL A 2 M, PARA MUROS COM ALTURA MAIOR QUE 6 M E MENOR OU IGUAL A 10 M   FORNECIMENTO E EXECUÇÃO. AF_12/2015</v>
          </cell>
          <cell r="C1292" t="str">
            <v>M3</v>
          </cell>
          <cell r="D1292">
            <v>667.71</v>
          </cell>
        </row>
        <row r="1293">
          <cell r="A1293">
            <v>92748</v>
          </cell>
          <cell r="B1293" t="str">
            <v>MURO DE GABIÃO, ENCHIMENTO COM PEDRA DE MÃO TIPO RACHÃO, DE GRAVIDADE, COM GAIOLAS DE COMPRIMENTO IGUAL A 5 M, PARA MUROS COM ALTURA MAIOR QUE 6 M E MENOR OU IGUAL A 10 M FORNECIMENTO E EXECUÇÃO. AF_12/2015</v>
          </cell>
          <cell r="C1293" t="str">
            <v>M3</v>
          </cell>
          <cell r="D1293">
            <v>609.37</v>
          </cell>
        </row>
        <row r="1294">
          <cell r="A1294">
            <v>92749</v>
          </cell>
          <cell r="B1294" t="str">
            <v>MURO DE GABIÃO, ENCHIMENTO COM PEDRA DE MÃO TIPO RACHÃO, COM SOLO REFORÇADO, PARA MUROS COM ALTURA MENOR OU IGUAL A 4 M   FORNECIMENTO E EXECUÇÃO. AF_12/2015</v>
          </cell>
          <cell r="C1294" t="str">
            <v>M3</v>
          </cell>
          <cell r="D1294">
            <v>700.85</v>
          </cell>
        </row>
        <row r="1295">
          <cell r="A1295">
            <v>92750</v>
          </cell>
          <cell r="B1295" t="str">
            <v>MURO DE GABIÃO, ENCHIMENTO COM PEDRA DE MÃO TIPO RACHÃO, COM SOLO REFORÇADO, PARA MUROS COM ALTURA MAIOR QUE 4 M E MENOR OU IGUAL A 12 M   FORNECIMENTO E EXECUÇÃO. AF_12/2015</v>
          </cell>
          <cell r="C1295" t="str">
            <v>M3</v>
          </cell>
          <cell r="D1295">
            <v>1219.1600000000001</v>
          </cell>
        </row>
        <row r="1296">
          <cell r="A1296">
            <v>92751</v>
          </cell>
          <cell r="B1296" t="str">
            <v>MURO DE GABIÃO, ENCHIMENTO COM PEDRA DE MÃO TIPO RACHÃO, COM SOLO REFORÇADO, PARA MUROS COM ALTURA MAIOR QUE 12 M E MENOR OU IGUAL A 20 M    FORNECIMENTO E EXECUÇÃO. AF_12/2015</v>
          </cell>
          <cell r="C1296" t="str">
            <v>M3</v>
          </cell>
          <cell r="D1296">
            <v>1520.69</v>
          </cell>
        </row>
        <row r="1297">
          <cell r="A1297">
            <v>92752</v>
          </cell>
          <cell r="B1297" t="str">
            <v>MURO DE GABIÃO, ENCHIMENTO COM PEDRA DE MÃO TIPO RACHÃO, COM SOLO REFORÇADO, PARA MUROS COM ALTURA MAIOR QUE 20 M E MENOR OU IGUAL A 28 M   FORNECIMENTO E EXECUÇÃO. AF_12/2015</v>
          </cell>
          <cell r="C1297" t="str">
            <v>M3</v>
          </cell>
          <cell r="D1297">
            <v>1821.21</v>
          </cell>
        </row>
        <row r="1298">
          <cell r="A1298">
            <v>92753</v>
          </cell>
          <cell r="B1298" t="str">
            <v>MURO DE GABIÃO, ENCHIMENTO COM RESÍDUO DE CONSTRUÇÃO E DEMOLIÇÃO, DE GRAVIDADE, COM GAIOLA TRAPEZOIDAL DE COMPRIMENTO IGUAL A 2 M, PARA MUROS COM ALTURA MENOR OU IGUAL A 2 M   FORNECIMENTO E EXECUÇÃO. AF_12/2015</v>
          </cell>
          <cell r="C1298" t="str">
            <v>M3</v>
          </cell>
          <cell r="D1298">
            <v>464.38</v>
          </cell>
        </row>
        <row r="1299">
          <cell r="A1299">
            <v>92754</v>
          </cell>
          <cell r="B1299" t="str">
            <v>MURO DE GABIÃO, ENCHIMENTO COM RESÍDUO DE CONSTRUÇÃO E DEMOLIÇÃO, DE GRAVIDADE, COM GAIOLA TRAPEZOIDAL DE COMPRIMENTO IGUAL A 2 M, PARA MUROS COM ALTURA MAIOR QUE 2 M E MENOR OU IGUAL A 4 M    FORNECIMENTO E EXECUÇÃO. AF_12/2015</v>
          </cell>
          <cell r="C1299" t="str">
            <v>M3</v>
          </cell>
          <cell r="D1299">
            <v>424.86</v>
          </cell>
        </row>
        <row r="1300">
          <cell r="A1300">
            <v>92755</v>
          </cell>
          <cell r="B1300" t="str">
            <v>PROTEÇÃO SUPERFICIAL DE CANAL EM GABIÃO TIPO COLCHÃO, ALTURA DE 17 CENTÍMETROS, ENCHIMENTO COM PEDRA DE MÃO TIPO RACHÃO - FORNECIMENTO E EXECUÇÃO. AF_12/2015</v>
          </cell>
          <cell r="C1300" t="str">
            <v>M2</v>
          </cell>
          <cell r="D1300">
            <v>180.03</v>
          </cell>
        </row>
        <row r="1301">
          <cell r="A1301">
            <v>92756</v>
          </cell>
          <cell r="B1301" t="str">
            <v>PROTEÇÃO SUPERFICIAL DE CANAL EM GABIÃO TIPO COLCHÃO, ALTURA DE 23 CENTÍMETROS, ENCHIMENTO COM PEDRA DE MÃO TIPO RACHÃO - FORNECIMENTO E EXECUÇÃO. AF_12/2015</v>
          </cell>
          <cell r="C1301" t="str">
            <v>M2</v>
          </cell>
          <cell r="D1301">
            <v>203.45</v>
          </cell>
        </row>
        <row r="1302">
          <cell r="A1302">
            <v>92757</v>
          </cell>
          <cell r="B1302" t="str">
            <v>PROTEÇÃO SUPERFICIAL DE CANAL EM GABIÃO TIPO COLCHÃO, ALTURA DE 30 CENTÍMETROS, ENCHIMENTO COM PEDRA DE MÃO TIPO RACHÃO - FORNECIMENTO E EXECUÇÃO. AF_12/2015</v>
          </cell>
          <cell r="C1302" t="str">
            <v>M2</v>
          </cell>
          <cell r="D1302">
            <v>232</v>
          </cell>
        </row>
        <row r="1303">
          <cell r="A1303">
            <v>92758</v>
          </cell>
          <cell r="B1303" t="str">
            <v>PROTEÇÃO SUPERFICIAL DE CANAL EM GABIÃO TIPO SACO, DIÂMETRO DE 65 CENTÍMETROS, ENCHIMENTO MANUAL COM PEDRA DE MÃO TIPO RACHÃO - FORNECIMENTO E EXECUÇÃO. AF_12/2015</v>
          </cell>
          <cell r="C1303" t="str">
            <v>M3</v>
          </cell>
          <cell r="D1303">
            <v>563.57000000000005</v>
          </cell>
        </row>
        <row r="1304">
          <cell r="A1304">
            <v>91069</v>
          </cell>
          <cell r="B1304" t="str">
            <v>EXECUÇÃO DE REVESTIMENTO DE CONCRETO PROJETADO COM ESPESSURA DE 7 CM, ARMADO COM TELA, INCLINAÇÃO MENOR QUE 90°, APLICAÇÃO CONTÍNUA, UTILIZANDO EQUIPAMENTO DE PROJEÇÃO COM 6 M³/H DE CAPACIDADE. AF_01/2016</v>
          </cell>
          <cell r="C1304" t="str">
            <v>M2</v>
          </cell>
          <cell r="D1304">
            <v>96.72</v>
          </cell>
        </row>
        <row r="1305">
          <cell r="A1305">
            <v>91070</v>
          </cell>
          <cell r="B1305" t="str">
            <v>EXECUÇÃO DE REVESTIMENTO DE CONCRETO PROJETADO COM ESPESSURA DE 10 CM, ARMADO COM TELA, INCLINAÇÃO MENOR QUE 90°, APLICAÇÃO CONTÍNUA, UTILIZANDO EQUIPAMENTO DE PROJEÇÃO COM 6 M³/H DE CAPACIDADE. AF_01/2016</v>
          </cell>
          <cell r="C1305" t="str">
            <v>M2</v>
          </cell>
          <cell r="D1305">
            <v>106.61</v>
          </cell>
        </row>
        <row r="1306">
          <cell r="A1306">
            <v>91071</v>
          </cell>
          <cell r="B1306" t="str">
            <v>EXECUÇÃO DE REVESTIMENTO DE CONCRETO PROJETADO COM ESPESSURA DE 7 CM, ARMADO COM TELA, INCLINAÇÃO DE 90°, APLICAÇÃO CONTÍNUA, UTILIZANDO EQUIPAMENTO DE PROJEÇÃO COM 6 M³/H DE CAPACIDADE. AF_01/2016</v>
          </cell>
          <cell r="C1306" t="str">
            <v>M2</v>
          </cell>
          <cell r="D1306">
            <v>124.52</v>
          </cell>
        </row>
        <row r="1307">
          <cell r="A1307">
            <v>91072</v>
          </cell>
          <cell r="B1307" t="str">
            <v>EXECUÇÃO DE REVESTIMENTO DE CONCRETO PROJETADO COM ESPESSURA DE 10 CM, ARMADO COM TELA, INCLINAÇÃO DE 90°, APLICAÇÃO CONTÍNUA, UTILIZANDO EQUIPAMENTO DE PROJEÇÃO COM 6 M³/H DE CAPACIDADE. AF_01/2016</v>
          </cell>
          <cell r="C1307" t="str">
            <v>M2</v>
          </cell>
          <cell r="D1307">
            <v>134.34</v>
          </cell>
        </row>
        <row r="1308">
          <cell r="A1308">
            <v>91073</v>
          </cell>
          <cell r="B1308" t="str">
            <v>EXECUÇÃO DE REVESTIMENTO DE CONCRETO PROJETADO COM ESPESSURA DE 7 CM, ARMADO COM TELA, INCLINAÇÃO MENOR QUE 90°, APLICAÇÃO CONTÍNUA, UTILIZANDO EQUIPAMENTO DE PROJEÇÃO COM 3 M³/H DE CAPACIDADE. AF_01/2016</v>
          </cell>
          <cell r="C1308" t="str">
            <v>M2</v>
          </cell>
          <cell r="D1308">
            <v>106.03</v>
          </cell>
        </row>
        <row r="1309">
          <cell r="A1309">
            <v>91074</v>
          </cell>
          <cell r="B1309" t="str">
            <v>EXECUÇÃO DE REVESTIMENTO DE CONCRETO PROJETADO COM ESPESSURA DE 10 CM, ARMADO COM TELA, INCLINAÇÃO MENOR QUE 90°, APLICAÇÃO CONTÍNUA, UTILIZANDO EQUIPAMENTO DE PROJEÇÃO COM 3 M³/H DE CAPACIDADE. AF_01/2016</v>
          </cell>
          <cell r="C1309" t="str">
            <v>M2</v>
          </cell>
          <cell r="D1309">
            <v>116.9</v>
          </cell>
        </row>
        <row r="1310">
          <cell r="A1310">
            <v>91075</v>
          </cell>
          <cell r="B1310" t="str">
            <v>EXECUÇÃO DE REVESTIMENTO DE CONCRETO PROJETADO COM ESPESSURA DE 7 CM, ARMADO COM TELA, INCLINAÇÃO DE 90°, APLICAÇÃO CONTÍNUA, UTILIZANDO EQUIPAMENTO DE PROJEÇÃO COM 3 M³/H DE CAPACIDADE. AF_01/2016</v>
          </cell>
          <cell r="C1310" t="str">
            <v>M2</v>
          </cell>
          <cell r="D1310">
            <v>135.38</v>
          </cell>
        </row>
        <row r="1311">
          <cell r="A1311">
            <v>91076</v>
          </cell>
          <cell r="B1311" t="str">
            <v>EXECUÇÃO DE REVESTIMENTO DE CONCRETO PROJETADO COM ESPESSURA DE 10 CM, ARMADO COM TELA, INCLINAÇÃO DE 90°, APLICAÇÃO CONTÍNUA, UTILIZANDO EQUIPAMENTO DE PROJEÇÃO COM 3 M³/H DE CAPACIDADE. AF_01/2016</v>
          </cell>
          <cell r="C1311" t="str">
            <v>M2</v>
          </cell>
          <cell r="D1311">
            <v>146.27000000000001</v>
          </cell>
        </row>
        <row r="1312">
          <cell r="A1312">
            <v>91077</v>
          </cell>
          <cell r="B1312" t="str">
            <v>EXECUÇÃO DE REVESTIMENTO DE CONCRETO PROJETADO COM ESPESSURA DE 7 CM, ARMADO COM FIBRAS DE AÇO, INCLINAÇÃO MENOR QUE 90°, APLICAÇÃO CONTÍNUA, UTILIZANDO EQUIPAMENTO DE PROJEÇÃO COM 6 M³/H DE CAPACIDADE. AF_01/2016</v>
          </cell>
          <cell r="C1312" t="str">
            <v>M2</v>
          </cell>
          <cell r="D1312">
            <v>103.9</v>
          </cell>
        </row>
        <row r="1313">
          <cell r="A1313">
            <v>91078</v>
          </cell>
          <cell r="B1313" t="str">
            <v>EXECUÇÃO DE REVESTIMENTO DE CONCRETO PROJETADO COM ESPESSURA DE 10 CM, ARMADO COM FIBRAS DE AÇO, INCLINAÇÃO MENOR QUE 90°, APLICAÇÃO CONTÍNUA, UTILIZANDO EQUIPAMENTO DE PROJEÇÃO COM 6 M³/H DE CAPACIDADE. AF_01/2016</v>
          </cell>
          <cell r="C1313" t="str">
            <v>M2</v>
          </cell>
          <cell r="D1313">
            <v>122.34</v>
          </cell>
        </row>
        <row r="1314">
          <cell r="A1314">
            <v>91079</v>
          </cell>
          <cell r="B1314" t="str">
            <v>EXECUÇÃO DE REVESTIMENTO DE CONCRETO PROJETADO COM ESPESSURA DE 7 CM, ARMADO COM FIBRAS DE AÇO, INCLINAÇÃO DE 90°, APLICAÇÃO CONTÍNUA, UTILIZANDO EQUIPAMENTO DE PROJEÇÃO COM 6 M³/H DE CAPACIDADE. AF_01/2016</v>
          </cell>
          <cell r="C1314" t="str">
            <v>M2</v>
          </cell>
          <cell r="D1314">
            <v>108.08</v>
          </cell>
        </row>
        <row r="1315">
          <cell r="A1315">
            <v>91080</v>
          </cell>
          <cell r="B1315" t="str">
            <v>EXECUÇÃO DE REVESTIMENTO DE CONCRETO PROJETADO COM ESPESSURA DE 10 CM, ARMADO COM FIBRAS DE AÇO, INCLINAÇÃO DE 90°, APLICAÇÃO CONTÍNUA, UTILIZANDO EQUIPAMENTO DE PROJEÇÃO COM 6 M³/H DE CAPACIDADE. AF_01/2016</v>
          </cell>
          <cell r="C1315" t="str">
            <v>M2</v>
          </cell>
          <cell r="D1315">
            <v>126.37</v>
          </cell>
        </row>
        <row r="1316">
          <cell r="A1316">
            <v>91081</v>
          </cell>
          <cell r="B1316" t="str">
            <v>EXECUÇÃO DE REVESTIMENTO DE CONCRETO PROJETADO COM ESPESSURA DE 7 CM, ARMADO COM FIBRAS DE AÇO, INCLINAÇÃO MENOR QUE 90°, APLICAÇÃO CONTÍNUA, UTILIZANDO EQUIPAMENTO DE PROJEÇÃO COM 3 M³/H DE CAPACIDADE. AF_01/2016</v>
          </cell>
          <cell r="C1316" t="str">
            <v>M2</v>
          </cell>
          <cell r="D1316">
            <v>114.4</v>
          </cell>
        </row>
        <row r="1317">
          <cell r="A1317">
            <v>91082</v>
          </cell>
          <cell r="B1317" t="str">
            <v>EXECUÇÃO DE REVESTIMENTO DE CONCRETO PROJETADO COM ESPESSURA DE 10 CM, ARMADO COM FIBRAS DE AÇO, INCLINAÇÃO MENOR QUE 90°, APLICAÇÃO CONTÍNUA, UTILIZANDO EQUIPAMENTO DE PROJEÇÃO COM 3 M³/H DE CAPACIDADE. AF_01/2016</v>
          </cell>
          <cell r="C1317" t="str">
            <v>M2</v>
          </cell>
          <cell r="D1317">
            <v>133.69</v>
          </cell>
        </row>
        <row r="1318">
          <cell r="A1318">
            <v>91083</v>
          </cell>
          <cell r="B1318" t="str">
            <v>EXECUÇÃO DE REVESTIMENTO DE CONCRETO PROJETADO COM ESPESSURA DE 7 CM, ARMADO COM FIBRAS DE AÇO, INCLINAÇÃO DE 90°, APLICAÇÃO CONTÍNUA, UTILIZANDO EQUIPAMENTO DE PROJEÇÃO COM 3 M³/H DE CAPACIDADE. AF_01/2016</v>
          </cell>
          <cell r="C1318" t="str">
            <v>M2</v>
          </cell>
          <cell r="D1318">
            <v>121.64</v>
          </cell>
        </row>
        <row r="1319">
          <cell r="A1319">
            <v>91084</v>
          </cell>
          <cell r="B1319" t="str">
            <v>EXECUÇÃO DE REVESTIMENTO DE CONCRETO PROJETADO COM ESPESSURA DE 10 CM, ARMADO COM FIBRAS DE AÇO, INCLINAÇÃO DE 90°, APLICAÇÃO CONTÍNUA, UTILIZANDO EQUIPAMENTO DE PROJEÇÃO COM 3 M³/H DE CAPACIDADE. AF_01/2016</v>
          </cell>
          <cell r="C1319" t="str">
            <v>M2</v>
          </cell>
          <cell r="D1319">
            <v>140.77000000000001</v>
          </cell>
        </row>
        <row r="1320">
          <cell r="A1320">
            <v>91086</v>
          </cell>
          <cell r="B1320" t="str">
            <v>EXECUÇÃO DE REVESTIMENTO DE CONCRETO PROJETADO COM ESPESSURA DE 7 CM, ARMADO COM TELA, INCLINAÇÃO MENOR QUE 90°, APLICAÇÃO DESCONTÍNUA, UTILIZANDO EQUIPAMENTO DE PROJEÇÃO COM 6 M³/H DE CAPACIDADE. AF_01/2016</v>
          </cell>
          <cell r="C1320" t="str">
            <v>M2</v>
          </cell>
          <cell r="D1320">
            <v>104.04</v>
          </cell>
        </row>
        <row r="1321">
          <cell r="A1321">
            <v>91087</v>
          </cell>
          <cell r="B1321" t="str">
            <v>EXECUÇÃO DE REVESTIMENTO DE CONCRETO PROJETADO COM ESPESSURA DE 10 CM, ARMADO COM TELA, INCLINAÇÃO MENOR QUE 90°, APLICAÇÃO DESCONTÍNUA, UTILIZANDO EQUIPAMENTO DE PROJEÇÃO COM 6 M³/H DE CAPACIDADE. AF_01/2016</v>
          </cell>
          <cell r="C1321" t="str">
            <v>M2</v>
          </cell>
          <cell r="D1321">
            <v>114.17</v>
          </cell>
        </row>
        <row r="1322">
          <cell r="A1322">
            <v>91088</v>
          </cell>
          <cell r="B1322" t="str">
            <v>EXECUÇÃO DE REVESTIMENTO DE CONCRETO PROJETADO COM ESPESSURA DE 7 CM, ARMADO COM TELA, INCLINAÇÃO DE 90°, APLICAÇÃO DESCONTÍNUA, UTILIZANDO EQUIPAMENTO DE PROJEÇÃO COM 6 M³/H DE CAPACIDADE. AF_01/2016</v>
          </cell>
          <cell r="C1322" t="str">
            <v>M2</v>
          </cell>
          <cell r="D1322">
            <v>132.85</v>
          </cell>
        </row>
        <row r="1323">
          <cell r="A1323">
            <v>91089</v>
          </cell>
          <cell r="B1323" t="str">
            <v>EXECUÇÃO DE REVESTIMENTO DE CONCRETO PROJETADO COM ESPESSURA DE 10 CM, ARMADO COM TELA, INCLINAÇÃO DE 90°, APLICAÇÃO DESCONTÍNUA, UTILIZANDO EQUIPAMENTO DE PROJEÇÃO COM 6 M³/H DE CAPACIDADE. AF_01/2016</v>
          </cell>
          <cell r="C1323" t="str">
            <v>M2</v>
          </cell>
          <cell r="D1323">
            <v>143.08000000000001</v>
          </cell>
        </row>
        <row r="1324">
          <cell r="A1324">
            <v>91090</v>
          </cell>
          <cell r="B1324" t="str">
            <v>EXECUÇÃO DE REVESTIMENTO DE CONCRETO PROJETADO COM ESPESSURA DE 7 CM, ARMADO COM TELA, INCLINAÇÃO MENOR QUE 90°, APLICAÇÃO DESCONTÍNUA, UTILIZANDO EQUIPAMENTO DE PROJEÇÃO COM 3 M³/H DE CAPACIDADE. AF_01/2016</v>
          </cell>
          <cell r="C1324" t="str">
            <v>M2</v>
          </cell>
          <cell r="D1324">
            <v>111.94</v>
          </cell>
        </row>
        <row r="1325">
          <cell r="A1325">
            <v>91091</v>
          </cell>
          <cell r="B1325" t="str">
            <v>EXECUÇÃO DE REVESTIMENTO DE CONCRETO PROJETADO COM ESPESSURA DE 10 CM, ARMADO COM TELA, INCLINAÇÃO MENOR QUE 90°, APLICAÇÃO DESCONTÍNUA, UTILIZANDO EQUIPAMENTO DE PROJEÇÃO COM 3 M³/H DE CAPACIDADE. AF_01/2016</v>
          </cell>
          <cell r="C1325" t="str">
            <v>M2</v>
          </cell>
          <cell r="D1325">
            <v>123.18</v>
          </cell>
        </row>
        <row r="1326">
          <cell r="A1326">
            <v>91092</v>
          </cell>
          <cell r="B1326" t="str">
            <v>EXECUÇÃO DE REVESTIMENTO DE CONCRETO PROJETADO COM ESPESSURA DE 7 CM, ARMADO COM TELA, INCLINAÇÃO DE 90°, APLICAÇÃO DESCONTÍNUA, UTILIZANDO EQUIPAMENTO DE PROJEÇÃO COM 3 M³/H DE CAPACIDADE. AF_01/2016</v>
          </cell>
          <cell r="C1326" t="str">
            <v>M2</v>
          </cell>
          <cell r="D1326">
            <v>141.97</v>
          </cell>
        </row>
        <row r="1327">
          <cell r="A1327">
            <v>91093</v>
          </cell>
          <cell r="B1327" t="str">
            <v>EXECUÇÃO DE REVESTIMENTO DE CONCRETO PROJETADO COM ESPESSURA DE 10 CM, ARMADO COM TELA, INCLINAÇÃO DE 90°, APLICAÇÃO DESCONTÍNUA, UTILIZANDO EQUIPAMENTO DE PROJEÇÃO COM 3 M³/H DE CAPACIDADE. AF_01/2016</v>
          </cell>
          <cell r="C1327" t="str">
            <v>M2</v>
          </cell>
          <cell r="D1327">
            <v>153.44</v>
          </cell>
        </row>
        <row r="1328">
          <cell r="A1328">
            <v>91094</v>
          </cell>
          <cell r="B1328" t="str">
            <v>EXECUÇÃO DE REVESTIMENTO DE CONCRETO PROJETADO COM ESPESSURA DE 7 CM, ARMADO COM FIBRAS DE AÇO, INCLINAÇÃO MENOR QUE 90°, APLICAÇÃO DESCONTÍNUA, UTILIZANDO EQUIPAMENTO DE PROJEÇÃO COM 6 M³/H DE CAPACIDADE. AF_01/2016</v>
          </cell>
          <cell r="C1328" t="str">
            <v>M2</v>
          </cell>
          <cell r="D1328">
            <v>108.01</v>
          </cell>
        </row>
        <row r="1329">
          <cell r="A1329">
            <v>91095</v>
          </cell>
          <cell r="B1329" t="str">
            <v>EXECUÇÃO DE REVESTIMENTO DE CONCRETO PROJETADO COM ESPESSURA DE 10 CM, ARMADO COM FIBRAS DE AÇO, INCLINAÇÃO MENOR QUE 90°, APLICAÇÃO DESCONTÍNUA, UTILIZANDO EQUIPAMENTO DE PROJEÇÃO COM 6 M³/H DE CAPACIDADE. AF_01/2016</v>
          </cell>
          <cell r="C1329" t="str">
            <v>M2</v>
          </cell>
          <cell r="D1329">
            <v>126.75</v>
          </cell>
        </row>
        <row r="1330">
          <cell r="A1330">
            <v>91096</v>
          </cell>
          <cell r="B1330" t="str">
            <v>EXECUÇÃO DE REVESTIMENTO DE CONCRETO PROJETADO COM ESPESSURA DE 7 CM, ARMADO COM FIBRAS DE AÇO, INCLINAÇÃO DE 90°, APLICAÇÃO DESCONTÍNUA, UTILIZANDO EQUIPAMENTO DE PROJEÇÃO COM 6 M³/H DE CAPACIDADE. AF_01/2016</v>
          </cell>
          <cell r="C1330" t="str">
            <v>M2</v>
          </cell>
          <cell r="D1330">
            <v>110.24</v>
          </cell>
        </row>
        <row r="1331">
          <cell r="A1331">
            <v>91097</v>
          </cell>
          <cell r="B1331" t="str">
            <v>EXECUÇÃO DE REVESTIMENTO DE CONCRETO PROJETADO COM ESPESSURA DE 10 CM, ARMADO COM FIBRAS DE AÇO, INCLINAÇÃO DE 90°, APLICAÇÃO DESCONTÍNUA, UTILIZANDO EQUIPAMENTO DE PROJEÇÃO COM 6 M³/H DE CAPACIDADE. AF_01/2016</v>
          </cell>
          <cell r="C1331" t="str">
            <v>M2</v>
          </cell>
          <cell r="D1331">
            <v>128.86000000000001</v>
          </cell>
        </row>
        <row r="1332">
          <cell r="A1332">
            <v>91098</v>
          </cell>
          <cell r="B1332" t="str">
            <v>EXECUÇÃO DE REVESTIMENTO DE CONCRETO PROJETADO COM ESPESSURA DE 7 CM, ARMADO COM FIBRAS DE AÇO, INCLINAÇÃO MENOR QUE 90°, APLICAÇÃO DESCONTÍNUA, UTILIZANDO EQUIPAMENTO DE PROJEÇÃO COM 3 M³/H DE CAPACIDADE. AF_01/2016</v>
          </cell>
          <cell r="C1332" t="str">
            <v>M2</v>
          </cell>
          <cell r="D1332">
            <v>118.33</v>
          </cell>
        </row>
        <row r="1333">
          <cell r="A1333">
            <v>91099</v>
          </cell>
          <cell r="B1333" t="str">
            <v>EXECUÇÃO DE REVESTIMENTO DE CONCRETO PROJETADO COM ESPESSURA DE 10 CM, ARMADO COM FIBRAS DE AÇO, INCLINAÇÃO MENOR QUE 90°, APLICAÇÃO DESCONTÍNUA, UTILIZANDO EQUIPAMENTO DE PROJEÇÃO COM 3 M³/H DE CAPACIDADE. AF_01/2016</v>
          </cell>
          <cell r="C1333" t="str">
            <v>M2</v>
          </cell>
          <cell r="D1333">
            <v>138</v>
          </cell>
        </row>
        <row r="1334">
          <cell r="A1334">
            <v>91100</v>
          </cell>
          <cell r="B1334" t="str">
            <v>EXECUÇÃO DE REVESTIMENTO DE CONCRETO PROJETADO COM ESPESSURA DE 7 CM, ARMADO COM FIBRAS DE AÇO, INCLINAÇÃO DE 90°, APLICAÇÃO DESCONTÍNUA, UTILIZANDO EQUIPAMENTO DE PROJEÇÃO COM 3 M³/H DE CAPACIDADE. AF_01/2016</v>
          </cell>
          <cell r="C1334" t="str">
            <v>M2</v>
          </cell>
          <cell r="D1334">
            <v>124.16</v>
          </cell>
        </row>
        <row r="1335">
          <cell r="A1335">
            <v>91101</v>
          </cell>
          <cell r="B1335" t="str">
            <v>EXECUÇÃO DE REVESTIMENTO DE CONCRETO PROJETADO COM ESPESSURA DE 10 CM, ARMADO COM FIBRAS DE AÇO, INCLINAÇÃO DE 90°, APLICAÇÃO DESCONTÍNUA, UTILIZANDO EQUIPAMENTO DE PROJEÇÃO COM 3 M³/H DE CAPACIDADE. AF_01/2016</v>
          </cell>
          <cell r="C1335" t="str">
            <v>M2</v>
          </cell>
          <cell r="D1335">
            <v>143.77000000000001</v>
          </cell>
        </row>
        <row r="1336">
          <cell r="A1336">
            <v>93952</v>
          </cell>
          <cell r="B1336" t="str">
            <v>EXECUÇÃO DE GRAMPO PARA SOLO GRAMPEADO COM COMPRIMENTO MENOR OU IGUAL A 4 M, DIÂMETRO DE 10 CM, PERFURAÇÃO COM EQUIPAMENTO MANUAL E ARMADURA COM DIÂMETRO DE 16 MM. AF_05/2016</v>
          </cell>
          <cell r="C1336" t="str">
            <v>M</v>
          </cell>
          <cell r="D1336">
            <v>168.43</v>
          </cell>
        </row>
        <row r="1337">
          <cell r="A1337">
            <v>93953</v>
          </cell>
          <cell r="B1337" t="str">
            <v>EXECUÇÃO DE GRAMPO PARA SOLO GRAMPEADO COM COMPRIMENTO MAIOR QUE 4 M E MENOR OU IGUAL A 6 M, DIÂMETRO DE 10 CM, PERFURAÇÃO COM EQUIPAMENTO MANUAL E ARMADURA COM DIÂMETRO DE 16 MM. AF_05/2016</v>
          </cell>
          <cell r="C1337" t="str">
            <v>M</v>
          </cell>
          <cell r="D1337">
            <v>157.9</v>
          </cell>
        </row>
        <row r="1338">
          <cell r="A1338">
            <v>93954</v>
          </cell>
          <cell r="B1338" t="str">
            <v>EXECUÇÃO DE GRAMPO PARA SOLO GRAMPEADO COM COMPRIMENTO MAIOR QUE 6 M E MENOR OU IGUAL A 8 M, DIÂMETRO DE 10 CM, PERFURAÇÃO COM EQUIPAMENTO MANUAL E ARMADURA COM DIÂMETRO DE 16 MM. AF_05/2016</v>
          </cell>
          <cell r="C1338" t="str">
            <v>M</v>
          </cell>
          <cell r="D1338">
            <v>151.58000000000001</v>
          </cell>
        </row>
        <row r="1339">
          <cell r="A1339">
            <v>93955</v>
          </cell>
          <cell r="B1339" t="str">
            <v>EXECUÇÃO DE GRAMPO PARA SOLO GRAMPEADO COM COMPRIMENTO MAIOR QUE 8 M E MENOR OU IGUAL A 10 M, DIÂMETRO DE 10 CM, PERFURAÇÃO COM EQUIPAMENTO MANUAL E ARMADURA COM DIÂMETRO DE 16 MM. AF_05/2016</v>
          </cell>
          <cell r="C1339" t="str">
            <v>M</v>
          </cell>
          <cell r="D1339">
            <v>147.06</v>
          </cell>
        </row>
        <row r="1340">
          <cell r="A1340">
            <v>93956</v>
          </cell>
          <cell r="B1340" t="str">
            <v>EXECUÇÃO DE GRAMPO PARA SOLO GRAMPEADO COM COMPRIMENTO MAIOR QUE 10 M, DIÂMETRO DE 10 CM, PERFURAÇÃO COM EQUIPAMENTO MANUAL E ARMADURA COM DIÂMETRO DE 16 MM. AF_05/2016</v>
          </cell>
          <cell r="C1340" t="str">
            <v>M</v>
          </cell>
          <cell r="D1340">
            <v>143.51</v>
          </cell>
        </row>
        <row r="1341">
          <cell r="A1341">
            <v>93957</v>
          </cell>
          <cell r="B1341" t="str">
            <v>EXECUÇÃO DE GRAMPO PARA SOLO GRAMPEADO COM COMPRIMENTO MENOR OU IGUAL A 4 M, DIÂMETRO DE 10 CM, PERFURAÇÃO COM EQUIPAMENTO MANUAL E ARMADURA COM DIÂMETRO DE 20 MM. AF_05/2016</v>
          </cell>
          <cell r="C1341" t="str">
            <v>M</v>
          </cell>
          <cell r="D1341">
            <v>185.12</v>
          </cell>
        </row>
        <row r="1342">
          <cell r="A1342">
            <v>93958</v>
          </cell>
          <cell r="B1342" t="str">
            <v>EXECUÇÃO DE GRAMPO PARA SOLO GRAMPEADO COM COMPRIMENTO MAIOR QUE 4 M E MENOR OU IGUAL A 6 M, DIÂMETRO DE 10 CM, PERFURAÇÃO COM EQUIPAMENTO MANUAL E ARMADURA COM DIÂMETRO DE 20 MM. AF_05/2016</v>
          </cell>
          <cell r="C1342" t="str">
            <v>M</v>
          </cell>
          <cell r="D1342">
            <v>173.87</v>
          </cell>
        </row>
        <row r="1343">
          <cell r="A1343">
            <v>93959</v>
          </cell>
          <cell r="B1343" t="str">
            <v>EXECUÇÃO DE GRAMPO PARA SOLO GRAMPEADO COM COMPRIMENTO MAIOR QUE 6 M E MENOR OU IGUAL A 8 M, DIÂMETRO DE 10 CM, PERFURAÇÃO COM EQUIPAMENTO MANUAL E ARMADURA COM DIÂMETRO DE 20 MM. AF_05/2016</v>
          </cell>
          <cell r="C1343" t="str">
            <v>M</v>
          </cell>
          <cell r="D1343">
            <v>167.19</v>
          </cell>
        </row>
        <row r="1344">
          <cell r="A1344">
            <v>93960</v>
          </cell>
          <cell r="B1344" t="str">
            <v>EXECUÇÃO DE GRAMPO PARA SOLO GRAMPEADO COM COMPRIMENTO MAIOR QUE 8 M E MENOR OU IGUAL A 10 M, DIÂMETRO DE 10 CM, PERFURAÇÃO COM EQUIPAMENTO MANUAL E ARMADURA COM DIÂMETRO DE 20 MM. AF_05/2016</v>
          </cell>
          <cell r="C1344" t="str">
            <v>M</v>
          </cell>
          <cell r="D1344">
            <v>162.46</v>
          </cell>
        </row>
        <row r="1345">
          <cell r="A1345">
            <v>93961</v>
          </cell>
          <cell r="B1345" t="str">
            <v>EXECUÇÃO DE GRAMPO PARA SOLO GRAMPEADO COM COMPRIMENTO MAIOR QUE 10 M, DIÂMETRO DE 10 CM, PERFURAÇÃO COM EQUIPAMENTO MANUAL E ARMADURA COM DIÂMETRO DE 20 MM. AF_05/2016</v>
          </cell>
          <cell r="C1345" t="str">
            <v>M</v>
          </cell>
          <cell r="D1345">
            <v>158.76</v>
          </cell>
        </row>
        <row r="1346">
          <cell r="A1346">
            <v>93962</v>
          </cell>
          <cell r="B1346" t="str">
            <v>EXECUÇÃO DE GRAMPO PARA SOLO GRAMPEADO COM COMPRIMENTO MENOR OU IGUAL A 4 M, DIÂMETRO DE 7 CM, PERFURAÇÃO COM EQUIPAMENTO MANUAL E ARMADURA COM DIÂMETRO DE 16 MM. AF_05/2016</v>
          </cell>
          <cell r="C1346" t="str">
            <v>M</v>
          </cell>
          <cell r="D1346">
            <v>158.16</v>
          </cell>
        </row>
        <row r="1347">
          <cell r="A1347">
            <v>93963</v>
          </cell>
          <cell r="B1347" t="str">
            <v>EXECUÇÃO DE GRAMPO PARA SOLO GRAMPEADO COM COMPRIMENTO MAIOR QUE 4 E MENOR OU IGUAL A 6 M, DIÂMETRO DE 7 CM, PERFURAÇÃO COM EQUIPAMENTO MANUAL E ARMADURA COM DIÂMETRO DE 16 MM. AF_05/2016</v>
          </cell>
          <cell r="C1347" t="str">
            <v>M</v>
          </cell>
          <cell r="D1347">
            <v>147.65</v>
          </cell>
        </row>
        <row r="1348">
          <cell r="A1348">
            <v>93964</v>
          </cell>
          <cell r="B1348" t="str">
            <v>EXECUÇÃO DE GRAMPO PARA SOLO GRAMPEADO COM COMPRIMENTO MAIOR QUE 6 M E MENOR OU IGUAL A 8 M, DIÂMETRO DE 7 CM, PERFURAÇÃO COM EQUIPAMENTO MANUAL E ARMADURA COM DIÂMETRO DE 16 MM. AF_05/2016</v>
          </cell>
          <cell r="C1348" t="str">
            <v>M</v>
          </cell>
          <cell r="D1348">
            <v>141.36000000000001</v>
          </cell>
        </row>
        <row r="1349">
          <cell r="A1349">
            <v>93965</v>
          </cell>
          <cell r="B1349" t="str">
            <v>EXECUÇÃO DE GRAMPO PARA SOLO GRAMPEADO COM COMPRIMENTO MAIOR QUE 8 M E MENOR OU IGUAL A 10 M, DIÂMETRO DE 7 CM, PERFURAÇÃO COM EQUIPAMENTO MANUAL E ARMADURA COM DIÂMETRO DE 16 MM. AF_05/2016</v>
          </cell>
          <cell r="C1349" t="str">
            <v>M</v>
          </cell>
          <cell r="D1349">
            <v>135.55000000000001</v>
          </cell>
        </row>
        <row r="1350">
          <cell r="A1350">
            <v>93966</v>
          </cell>
          <cell r="B1350" t="str">
            <v>EXECUÇÃO DE GRAMPO PARA SOLO GRAMPEADO COM COMPRIMENTO MAIOR QUE 10 M, DIÂMETRO DE 7 CM, PERFURAÇÃO COM EQUIPAMENTO MANUAL E ARMADURA COM DIÂMETRO DE 16 MM. AF_05/2016</v>
          </cell>
          <cell r="C1350" t="str">
            <v>M</v>
          </cell>
          <cell r="D1350">
            <v>133.37</v>
          </cell>
        </row>
        <row r="1351">
          <cell r="A1351">
            <v>93967</v>
          </cell>
          <cell r="B1351" t="str">
            <v>EXECUÇÃO DE GRAMPO PARA SOLO GRAMPEADO COM COMPRIMENTO MENOR OU IGUAL A 4 M, DIÂMETRO DE 7 CM, PERFURAÇÃO COM EQUIPAMENTO MANUAL E ARMADURA COM DIÂMETRO DE 20 MM. AF_05/2016</v>
          </cell>
          <cell r="C1351" t="str">
            <v>M</v>
          </cell>
          <cell r="D1351">
            <v>174.87</v>
          </cell>
        </row>
        <row r="1352">
          <cell r="A1352">
            <v>93968</v>
          </cell>
          <cell r="B1352" t="str">
            <v>EXECUÇÃO DE GRAMPO PARA SOLO GRAMPEADO COM COMPRIMENTO MAIOR QUE 4 E MENOR OU IGUAL A 6 M, DIÂMETRO DE 7 CM, PERFURAÇÃO COM EQUIPAMENTO MANUAL E ARMADURA COM DIÂMETRO DE 20 MM. AF_05/2016</v>
          </cell>
          <cell r="C1352" t="str">
            <v>M</v>
          </cell>
          <cell r="D1352">
            <v>163.66</v>
          </cell>
        </row>
        <row r="1353">
          <cell r="A1353">
            <v>93969</v>
          </cell>
          <cell r="B1353" t="str">
            <v>EXECUÇÃO DE GRAMPO PARA SOLO GRAMPEADO COM COMPRIMENTO MAIOR QUE 6 M E MENOR OU IGUAL A 8 M, DIÂMETRO DE 7 CM, PERFURAÇÃO COM EQUIPAMENTO MANUAL E ARMADURA COM DIÂMETRO DE 20 MM. AF_05/2016</v>
          </cell>
          <cell r="C1353" t="str">
            <v>M</v>
          </cell>
          <cell r="D1353">
            <v>156.96</v>
          </cell>
        </row>
        <row r="1354">
          <cell r="A1354">
            <v>93970</v>
          </cell>
          <cell r="B1354" t="str">
            <v>EXECUÇÃO DE GRAMPO PARA SOLO GRAMPEADO COM COMPRIMENTO MAIOR QUE 8 MENOR OU IGUAL A 10 M, DIÂMETRO DE 7 CM, PERFURAÇÃO COM EQUIPAMENTO MANUAL E ARMADURA COM DIÂMETRO DE 20 MM. AF_05/2016</v>
          </cell>
          <cell r="C1354" t="str">
            <v>M</v>
          </cell>
          <cell r="D1354">
            <v>152.28</v>
          </cell>
        </row>
        <row r="1355">
          <cell r="A1355">
            <v>93971</v>
          </cell>
          <cell r="B1355" t="str">
            <v>EXECUÇÃO DE GRAMPO PARA SOLO GRAMPEADO COM COMPRIMENTO MAIOR QUE 10 M, DIÂMETRO DE 7 CM, PERFURAÇÃO COM EQUIPAMENTO MANUAL E ARMADURA COM DIÂMETRO DE 20 MM. AF_05/2016</v>
          </cell>
          <cell r="C1355" t="str">
            <v>M</v>
          </cell>
          <cell r="D1355">
            <v>145.05000000000001</v>
          </cell>
        </row>
        <row r="1356">
          <cell r="A1356">
            <v>95108</v>
          </cell>
          <cell r="B1356" t="str">
            <v>EXECUÇÃO DE PROTEÇÃO DA CABEÇA DO TIRANTE COM USO DE FÔRMAS EM CHAPA COMPENSADA PLASTIFICADA DE MADEIRA E CONCRETO FCK =15 MPA. AF_07/2016</v>
          </cell>
          <cell r="C1356" t="str">
            <v>UN</v>
          </cell>
          <cell r="D1356">
            <v>21.63</v>
          </cell>
        </row>
        <row r="1357">
          <cell r="A1357">
            <v>100332</v>
          </cell>
          <cell r="B1357" t="str">
            <v>CONTENÇÃO EM PERFIL PRANCHADO COM PRANCHÃO DE MADEIRA, PERFIS ESPAÇADOS A 1,5 M PARA 1 SUBSOLO. AF_07/2019</v>
          </cell>
          <cell r="C1357" t="str">
            <v>M2</v>
          </cell>
          <cell r="D1357">
            <v>644.08000000000004</v>
          </cell>
        </row>
        <row r="1358">
          <cell r="A1358">
            <v>100333</v>
          </cell>
          <cell r="B1358" t="str">
            <v>CONTENÇÃO EM PERFIL PRANCHADO COM PRANCHÃO DE MADEIRA, PERFIS ESPAÇADOS A 1,5 M PARA 2 OU MAIS SUBSOLOS. AF_07/2019</v>
          </cell>
          <cell r="C1358" t="str">
            <v>M2</v>
          </cell>
          <cell r="D1358">
            <v>402.21</v>
          </cell>
        </row>
        <row r="1359">
          <cell r="A1359">
            <v>100334</v>
          </cell>
          <cell r="B1359" t="str">
            <v>CONTENÇÃO EM PERFIL PRANCHADO COM PRANCHÃO DE MADEIRA, PERFIS ESPAÇADOS A 2 M PARA 1 SUBSOLO. AF_07/2019</v>
          </cell>
          <cell r="C1359" t="str">
            <v>M2</v>
          </cell>
          <cell r="D1359">
            <v>512.96</v>
          </cell>
        </row>
        <row r="1360">
          <cell r="A1360">
            <v>100335</v>
          </cell>
          <cell r="B1360" t="str">
            <v>CONTENÇÃO EM PERFIL PRANCHADO COM PRANCHÃO DE MADEIRA, PERFIS ESPAÇADOS A 2 M PARA 2 OU MAIS SUBSOLOS. AF_07/2019</v>
          </cell>
          <cell r="C1360" t="str">
            <v>M2</v>
          </cell>
          <cell r="D1360">
            <v>331.55</v>
          </cell>
        </row>
        <row r="1361">
          <cell r="A1361">
            <v>100341</v>
          </cell>
          <cell r="B1361" t="str">
            <v>FABRICAÇÃO, MONTAGEM E DESMONTAGEM DE FÔRMA PARA CORTINA DE CONTENÇÃO, EM CHAPA DE MADEIRA COMPENSADA PLASTIFICADA, E = 18 MM, 10 UTILIZAÇÕES. AF_07/2019</v>
          </cell>
          <cell r="C1361" t="str">
            <v>M2</v>
          </cell>
          <cell r="D1361">
            <v>24.64</v>
          </cell>
        </row>
        <row r="1362">
          <cell r="A1362">
            <v>100342</v>
          </cell>
          <cell r="B1362" t="str">
            <v>ARMAÇÃO DE CORTINA DE CONTENÇÃO EM CONCRETO ARMADO, COM AÇO CA-50 DE 6,3 MM - MONTAGEM. AF_07/2019</v>
          </cell>
          <cell r="C1362" t="str">
            <v>KG</v>
          </cell>
          <cell r="D1362">
            <v>16.84</v>
          </cell>
        </row>
        <row r="1363">
          <cell r="A1363">
            <v>100343</v>
          </cell>
          <cell r="B1363" t="str">
            <v>ARMAÇÃO DE CORTINA DE CONTENÇÃO EM CONCRETO ARMADO, COM AÇO CA-50 DE 8 MM - MONTAGEM. AF_07/2019</v>
          </cell>
          <cell r="C1363" t="str">
            <v>KG</v>
          </cell>
          <cell r="D1363">
            <v>16.47</v>
          </cell>
        </row>
        <row r="1364">
          <cell r="A1364">
            <v>100344</v>
          </cell>
          <cell r="B1364" t="str">
            <v>ARMAÇÃO DE CORTINA DE CONTENÇÃO EM CONCRETO ARMADO, COM AÇO CA-50 DE 10 MM - MONTAGEM. AF_07/2019</v>
          </cell>
          <cell r="C1364" t="str">
            <v>KG</v>
          </cell>
          <cell r="D1364">
            <v>15.04</v>
          </cell>
        </row>
        <row r="1365">
          <cell r="A1365">
            <v>100345</v>
          </cell>
          <cell r="B1365" t="str">
            <v>ARMAÇÃO DE CORTINA DE CONTENÇÃO EM CONCRETO ARMADO, COM AÇO CA-50 DE 12,5 MM - MONTAGEM. AF_07/2019</v>
          </cell>
          <cell r="C1365" t="str">
            <v>KG</v>
          </cell>
          <cell r="D1365">
            <v>12.84</v>
          </cell>
        </row>
        <row r="1366">
          <cell r="A1366">
            <v>100346</v>
          </cell>
          <cell r="B1366" t="str">
            <v>ARMAÇÃO DE CORTINA DE CONTENÇÃO EM CONCRETO ARMADO, COM AÇO CA-50 DE 16 MM - MONTAGEM. AF_07/2019</v>
          </cell>
          <cell r="C1366" t="str">
            <v>KG</v>
          </cell>
          <cell r="D1366">
            <v>12.45</v>
          </cell>
        </row>
        <row r="1367">
          <cell r="A1367">
            <v>100347</v>
          </cell>
          <cell r="B1367" t="str">
            <v>ARMAÇÃO DE CORTINA DE CONTENÇÃO EM CONCRETO ARMADO, COM AÇO CA-50 DE 20 MM - MONTAGEM. AF_07/2019</v>
          </cell>
          <cell r="C1367" t="str">
            <v>KG</v>
          </cell>
          <cell r="D1367">
            <v>14.29</v>
          </cell>
        </row>
        <row r="1368">
          <cell r="A1368">
            <v>100348</v>
          </cell>
          <cell r="B1368" t="str">
            <v>ARMAÇÃO DE CORTINA DE CONTENÇÃO EM CONCRETO ARMADO, COM AÇO CA-50 DE 25 MM - MONTAGEM. AF_07/2019</v>
          </cell>
          <cell r="C1368" t="str">
            <v>KG</v>
          </cell>
          <cell r="D1368">
            <v>14.09</v>
          </cell>
        </row>
        <row r="1369">
          <cell r="A1369">
            <v>100349</v>
          </cell>
          <cell r="B1369" t="str">
            <v>CONCRETAGEM DE CORTINA DE CONTENÇÃO, ATRAVÉS DE BOMBA   LANÇAMENTO, ADENSAMENTO E ACABAMENTO. AF_07/2019</v>
          </cell>
          <cell r="C1369" t="str">
            <v>M3</v>
          </cell>
          <cell r="D1369">
            <v>526.75</v>
          </cell>
        </row>
        <row r="1370">
          <cell r="A1370" t="str">
            <v>73856/1</v>
          </cell>
          <cell r="B1370" t="str">
            <v>BOCA P/BUEIRO SIMPLES TUBULAR D=0,40M EM CONCRETO CICLOPICO, INCLINDO FORMAS, ESCAVACAO, REATERRO E MATERIAIS, EXCLUINDO MATERIAL REATERRO JAZIDA E TRANSPORTE</v>
          </cell>
          <cell r="C1370" t="str">
            <v>UN</v>
          </cell>
          <cell r="D1370">
            <v>610.54999999999995</v>
          </cell>
        </row>
        <row r="1371">
          <cell r="A1371" t="str">
            <v>73856/2</v>
          </cell>
          <cell r="B1371" t="str">
            <v>BOCA PARA BUEIRO SIMPLES TUBULAR, DIAMETRO =0,60M, EM CONCRETO CICLOPICO, INCLUINDO FORMAS, ESCAVACAO, REATERRO E MATERIAIS, EXCLUINDO MATERIAL REATERRO JAZIDA E TRANSPORTE.</v>
          </cell>
          <cell r="C1371" t="str">
            <v>UN</v>
          </cell>
          <cell r="D1371">
            <v>996.61</v>
          </cell>
        </row>
        <row r="1372">
          <cell r="A1372" t="str">
            <v>73856/3</v>
          </cell>
          <cell r="B1372" t="str">
            <v>BOCA PARA BUEIRO SIMPLES TUBULAR, DIAMETRO =0,80M, EM CONCRETO CICLOPICO, INCLUINDO FORMAS, ESCAVACAO, REATERRO E MATERIAIS, EXCLUINDO MATERIAL REATERRO JAZIDA E TRANSPORTE.</v>
          </cell>
          <cell r="C1372" t="str">
            <v>UN</v>
          </cell>
          <cell r="D1372">
            <v>1488.5</v>
          </cell>
        </row>
        <row r="1373">
          <cell r="A1373" t="str">
            <v>73856/4</v>
          </cell>
          <cell r="B1373" t="str">
            <v>BOCA PARA BUEIRO SIMPLES TUBULAR, DIAMETRO =1,00M, EM CONCRETO CICLOPICO, INCLUINDO FORMAS, ESCAVACAO, REATERRO E MATERIAIS, EXCLUINDO MATERIAL REATERRO JAZIDA E TRANSPORTE.</v>
          </cell>
          <cell r="C1373" t="str">
            <v>UN</v>
          </cell>
          <cell r="D1373">
            <v>2092.71</v>
          </cell>
        </row>
        <row r="1374">
          <cell r="A1374">
            <v>83716</v>
          </cell>
          <cell r="B1374" t="str">
            <v>GRELHA FF 30X90CM, 135KG, P/ CX RALO COM ASSENTAMENTO DE ARGAMASSA CIMENTO/AREIA 1:4 - FORNECIMENTO E INSTALAÇÃO</v>
          </cell>
          <cell r="C1374" t="str">
            <v>UN</v>
          </cell>
          <cell r="D1374">
            <v>388.63</v>
          </cell>
        </row>
        <row r="1375">
          <cell r="A1375">
            <v>97933</v>
          </cell>
          <cell r="B1375" t="str">
            <v>CAIXA COM GRELHA SIMPLES RETANGULAR, EM CONCRETO PRÉ-MOLDADO, DIMENSÕES INTERNAS: 0,6X1,0X1,0 M. AF_12/2020</v>
          </cell>
          <cell r="C1375" t="str">
            <v>UN</v>
          </cell>
          <cell r="D1375">
            <v>864.97</v>
          </cell>
        </row>
        <row r="1376">
          <cell r="A1376">
            <v>97934</v>
          </cell>
          <cell r="B1376" t="str">
            <v>CAIXA COM GRELHA DUPLA RETANGULAR, EM CONCRETO PRÉ-MOLDADO, DIMENSÕES INTERNAS: 0,6X2,2X1,0 M. AF_12/2020</v>
          </cell>
          <cell r="C1376" t="str">
            <v>UN</v>
          </cell>
          <cell r="D1376">
            <v>1808.26</v>
          </cell>
        </row>
        <row r="1377">
          <cell r="A1377">
            <v>97935</v>
          </cell>
          <cell r="B1377" t="str">
            <v>CAIXA PARA BOCA DE LOBO SIMPLES RETANGULAR, EM CONCRETO PRÉ-MOLDADO, DIMENSÕES INTERNAS: 0,6X1,0X1,2 M. AF_12/2020</v>
          </cell>
          <cell r="C1377" t="str">
            <v>UN</v>
          </cell>
          <cell r="D1377">
            <v>682.23</v>
          </cell>
        </row>
        <row r="1378">
          <cell r="A1378">
            <v>97936</v>
          </cell>
          <cell r="B1378" t="str">
            <v>CAIXA PARA BOCA DE LOBO DUPLA RETANGULAR, EM CONCRETO PRÉ-MOLDADO, DIMENSÕES INTERNAS: 0,6X2,2X1,2 M. AF_12/2020</v>
          </cell>
          <cell r="C1378" t="str">
            <v>UN</v>
          </cell>
          <cell r="D1378">
            <v>1470.37</v>
          </cell>
        </row>
        <row r="1379">
          <cell r="A1379">
            <v>97947</v>
          </cell>
          <cell r="B1379" t="str">
            <v>CAIXA COM GRELHA SIMPLES RETANGULAR, EM ALVENARIA COM TIJOLOS CERÂMICOS MACIÇOS, DIMENSÕES INTERNAS: 0,5X1X1 M. AF_12/2020</v>
          </cell>
          <cell r="C1379" t="str">
            <v>UN</v>
          </cell>
          <cell r="D1379">
            <v>1461.74</v>
          </cell>
        </row>
        <row r="1380">
          <cell r="A1380">
            <v>97948</v>
          </cell>
          <cell r="B1380" t="str">
            <v>CAIXA COM GRELHA DUPLA RETANGULAR, EM ALVENARIA COM TIJOLOS CERÂMICOS MACIÇOS, DIMENSÕES INTERNAS: 0,5X2,2X1 M. AF_12/2020</v>
          </cell>
          <cell r="C1380" t="str">
            <v>UN</v>
          </cell>
          <cell r="D1380">
            <v>2689.37</v>
          </cell>
        </row>
        <row r="1381">
          <cell r="A1381">
            <v>97949</v>
          </cell>
          <cell r="B1381" t="str">
            <v>CAIXA PARA BOCA DE LOBO SIMPLES RETANGULAR, EM ALVENARIA COM TIJOLOS CERÂMICOS MACIÇOS, DIMENSÕES INTERNAS: 0,6X1X1,2 M. AF_12/2020</v>
          </cell>
          <cell r="C1381" t="str">
            <v>UN</v>
          </cell>
          <cell r="D1381">
            <v>1443.26</v>
          </cell>
        </row>
        <row r="1382">
          <cell r="A1382">
            <v>97950</v>
          </cell>
          <cell r="B1382" t="str">
            <v>CAIXA PARA BOCA DE LOBO DUPLA RETANGULAR, EM ALVENARIA COM TIJOLOS CERÂMICOS MACIÇOS, DIMENSÕES INTERNAS: 0,6X2,2X1,2 M. AF_12/2020</v>
          </cell>
          <cell r="C1382" t="str">
            <v>UN</v>
          </cell>
          <cell r="D1382">
            <v>2533.41</v>
          </cell>
        </row>
        <row r="1383">
          <cell r="A1383">
            <v>97951</v>
          </cell>
          <cell r="B1383" t="str">
            <v>CAIXA PARA BOCA DE LOBO COMBINADA COM GRELHA RETANGULAR, EM ALVENARIA COM TIJOLOS CERÂMICOS MACIÇOS, DIMENSÕES INTERNAS: 1,3X1X1,2 M. AF_12/2020</v>
          </cell>
          <cell r="C1383" t="str">
            <v>UN</v>
          </cell>
          <cell r="D1383">
            <v>2320.33</v>
          </cell>
        </row>
        <row r="1384">
          <cell r="A1384">
            <v>97952</v>
          </cell>
          <cell r="B1384" t="str">
            <v>CAIXA PARA BOCA DE LOBO DUPLA COMBINADA COM GRELHA RETANGULAR, EM ALVENARIA COM TIJOLOS CERÂMICOS MACIÇOS, DIMENSÕES INTERNAS: 1,3X2,2X1,2 M. AF_12/2020</v>
          </cell>
          <cell r="C1384" t="str">
            <v>UN</v>
          </cell>
          <cell r="D1384">
            <v>3991.38</v>
          </cell>
        </row>
        <row r="1385">
          <cell r="A1385">
            <v>97953</v>
          </cell>
          <cell r="B1385" t="str">
            <v>CAIXA COM GRELHA SIMPLES RETANGULAR, EM ALVENARIA COM BLOCOS DE CONCRETO, DIMENSÕES INTERNAS: 0,5X1X1 M. AF_12/2020</v>
          </cell>
          <cell r="C1385" t="str">
            <v>UN</v>
          </cell>
          <cell r="D1385">
            <v>1011.12</v>
          </cell>
        </row>
        <row r="1386">
          <cell r="A1386">
            <v>97955</v>
          </cell>
          <cell r="B1386" t="str">
            <v>CAIXA COM GRELHA DUPLA RETANGULAR, EM ALVENARIA COM BLOCOS DE CONCRETO, DIMENSÕES INTERNAS: 0,5X2,2X1 M. AF_12/2020</v>
          </cell>
          <cell r="C1386" t="str">
            <v>UN</v>
          </cell>
          <cell r="D1386">
            <v>2217.66</v>
          </cell>
        </row>
        <row r="1387">
          <cell r="A1387">
            <v>97956</v>
          </cell>
          <cell r="B1387" t="str">
            <v>CAIXA PARA BOCA DE LOBO SIMPLES RETANGULAR, EM ALVENARIA COM BLOCOS DE CONCRETO, DIMENSÕES INTERNAS: 0,6X1X1,2 M. AF_12/2020</v>
          </cell>
          <cell r="C1387" t="str">
            <v>UN</v>
          </cell>
          <cell r="D1387">
            <v>1035.4100000000001</v>
          </cell>
        </row>
        <row r="1388">
          <cell r="A1388">
            <v>97957</v>
          </cell>
          <cell r="B1388" t="str">
            <v>CAIXA PARA BOCA DE LOBO DUPLA RETANGULAR, EM ALVENARIA COM BLOCOS DE CONCRETO, DIMENSÕES INTERNAS: 0,6X2,2X1,2 M. AF_12/2020</v>
          </cell>
          <cell r="C1388" t="str">
            <v>UN</v>
          </cell>
          <cell r="D1388">
            <v>1896.05</v>
          </cell>
        </row>
        <row r="1389">
          <cell r="A1389">
            <v>97961</v>
          </cell>
          <cell r="B1389" t="str">
            <v>CAIXA PARA BOCA DE LOBO COMBINADA COM GRELHA RETANGULAR, EM ALVENARIA COM BLOCOS DE CONCRETO, DIMENSÕES INTERNAS: 1,3X1X1,2 M. AF_12/2020</v>
          </cell>
          <cell r="C1389" t="str">
            <v>UN</v>
          </cell>
          <cell r="D1389">
            <v>1735.39</v>
          </cell>
        </row>
        <row r="1390">
          <cell r="A1390">
            <v>97973</v>
          </cell>
          <cell r="B1390" t="str">
            <v>CAIXA PARA BOCA DE LOBO DUPLA COMBINADA COM GRELHA RETANGULAR, EM ALVENARIA COM BLOCOS DE CONCRETO, DIMENSÕES INTERNAS: 1,3X2,2X1,2 M. AF_12/2020</v>
          </cell>
          <cell r="C1390" t="str">
            <v>UN</v>
          </cell>
          <cell r="D1390">
            <v>3294.88</v>
          </cell>
        </row>
        <row r="1391">
          <cell r="A1391">
            <v>97974</v>
          </cell>
          <cell r="B1391" t="str">
            <v>POÇO DE INSPEÇÃO CIRCULAR PARA ESGOTO, EM CONCRETO PRÉ-MOLDADO, DIÂMETRO INTERNO = 0,6 M, PROFUNDIDADE = 1 M, EXCLUINDO TAMPÃO. AF_12/2020</v>
          </cell>
          <cell r="C1391" t="str">
            <v>UN</v>
          </cell>
          <cell r="D1391">
            <v>360.33</v>
          </cell>
        </row>
        <row r="1392">
          <cell r="A1392">
            <v>97975</v>
          </cell>
          <cell r="B1392" t="str">
            <v>POÇO DE INSPEÇÃO CIRCULAR PARA ESGOTO, EM CONCRETO PRÉ-MOLDADO, DIÂMETRO INTERNO = 0,6 M, PROFUNDIDADE = 1,5 M, EXCLUINDO TAMPÃO. AF_12/2020</v>
          </cell>
          <cell r="C1392" t="str">
            <v>UN</v>
          </cell>
          <cell r="D1392">
            <v>374.97</v>
          </cell>
        </row>
        <row r="1393">
          <cell r="A1393">
            <v>97976</v>
          </cell>
          <cell r="B1393" t="str">
            <v>POÇO DE INSPEÇÃO CIRCULAR PARA ESGOTO, EM ALVENARIA COM TIJOLOS CERÂMICOS MACIÇOS, DIÂMETRO INTERNO = 0,6 M, PROFUNDIDADE = 1 M, EXCLUINDO TAMPÃO. AF_12/2020</v>
          </cell>
          <cell r="C1393" t="str">
            <v>UN</v>
          </cell>
          <cell r="D1393">
            <v>866.83</v>
          </cell>
        </row>
        <row r="1394">
          <cell r="A1394">
            <v>97977</v>
          </cell>
          <cell r="B1394" t="str">
            <v>POÇO DE INSPEÇÃO CIRCULAR PARA ESGOTO, EM ALVENARIA COM TIJOLOS CERÂMICOS MACIÇOS, DIÂMETRO INTERNO = 0,6 M, PROFUNDIDADE = 1,5 M, EXCLUINDO TAMPÃO. AF_12/2020</v>
          </cell>
          <cell r="C1394" t="str">
            <v>UN</v>
          </cell>
          <cell r="D1394">
            <v>1241.58</v>
          </cell>
        </row>
        <row r="1395">
          <cell r="A1395">
            <v>97978</v>
          </cell>
          <cell r="B1395" t="str">
            <v>BASE PARA POÇO DE VISITA CIRCULAR PARA ESGOTO, EM CONCRETO PRÉ-MOLDADO, DIÂMETRO INTERNO = 0,8 M, PROFUNDIDADE = 1,45 M, EXCLUINDO TAMPÃO. AF_12/2020</v>
          </cell>
          <cell r="C1395" t="str">
            <v>UN</v>
          </cell>
          <cell r="D1395">
            <v>708.25</v>
          </cell>
        </row>
        <row r="1396">
          <cell r="A1396">
            <v>97980</v>
          </cell>
          <cell r="B1396" t="str">
            <v>BASE PARA POÇO DE VISITA CIRCULAR PARA  ESGOTO, EM ALVENARIA COM TIJOLOS CERÂMICOS MACIÇOS, DIÂMETRO INTERNO = 0,8 M, PROFUNDIDADE = 1,45 M, EXCLUINDO TAMPÃO. AF_12/2020</v>
          </cell>
          <cell r="C1396" t="str">
            <v>UN</v>
          </cell>
          <cell r="D1396">
            <v>1623.93</v>
          </cell>
        </row>
        <row r="1397">
          <cell r="A1397">
            <v>97981</v>
          </cell>
          <cell r="B1397" t="str">
            <v>ACRÉSCIMO PARA POÇO DE VISITA CIRCULAR PARA ESGOTO, EM ALVENARIA COM TIJOLOS CERÂMICOS MACIÇOS, DIÂMETRO INTERNO = 0,8 M. AF_12/2020</v>
          </cell>
          <cell r="C1397" t="str">
            <v>M</v>
          </cell>
          <cell r="D1397">
            <v>946.49</v>
          </cell>
        </row>
        <row r="1398">
          <cell r="A1398">
            <v>97983</v>
          </cell>
          <cell r="B1398" t="str">
            <v>ACRÉSCIMO PARA POÇO DE VISITA CIRCULAR PARA ESGOTO, EM CONCRETO PRÉ-MOLDADO, DIÂMETRO INTERNO = 1 M. AF_12/2020</v>
          </cell>
          <cell r="C1398" t="str">
            <v>M</v>
          </cell>
          <cell r="D1398">
            <v>410.41</v>
          </cell>
        </row>
        <row r="1399">
          <cell r="A1399">
            <v>97985</v>
          </cell>
          <cell r="B1399" t="str">
            <v>ACRÉSCIMO PARA POÇO DE VISITA CIRCULAR PARA  ESGOTO, EM ALVENARIA COM TIJOLOS CERÂMICOS MACIÇOS, DIÂMETRO INTERNO = 1 M. AF_12/2020</v>
          </cell>
          <cell r="C1399" t="str">
            <v>M</v>
          </cell>
          <cell r="D1399">
            <v>1144.7</v>
          </cell>
        </row>
        <row r="1400">
          <cell r="A1400">
            <v>97987</v>
          </cell>
          <cell r="B1400" t="str">
            <v>ACRÉSCIMO PARA POÇO DE VISITA CIRCULAR PARA ESGOTO, EM CONCRETO PRÉ-MOLDADO, DIÂMETRO INTERNO = 1,2 M. AF_12/2020</v>
          </cell>
          <cell r="C1400" t="str">
            <v>M</v>
          </cell>
          <cell r="D1400">
            <v>548.26</v>
          </cell>
        </row>
        <row r="1401">
          <cell r="A1401">
            <v>97988</v>
          </cell>
          <cell r="B1401" t="str">
            <v>BASE PARA POÇO DE VISITA CIRCULAR PARA  ESGOTO, EM ALVENARIA COM TIJOLOS CERÂMICOS MACIÇOS, DIÂMETRO INTERNO = 1,2 M, PROFUNDIDADE = 1,45 M, EXCLUINDO TAMPÃO. AF_12/2020</v>
          </cell>
          <cell r="C1401" t="str">
            <v>UN</v>
          </cell>
          <cell r="D1401">
            <v>2421.94</v>
          </cell>
        </row>
        <row r="1402">
          <cell r="A1402">
            <v>97989</v>
          </cell>
          <cell r="B1402" t="str">
            <v>ACRÉSCIMO PARA POÇO DE VISITA CIRCULAR PARA ESGOTO, EM ALVENARIA COM TIJOLOS CERÂMICOS MACIÇOS, DIÂMETRO INTERNO = 1,2 M. AF_12/2020</v>
          </cell>
          <cell r="C1402" t="str">
            <v>M</v>
          </cell>
          <cell r="D1402">
            <v>1342.95</v>
          </cell>
        </row>
        <row r="1403">
          <cell r="A1403">
            <v>97991</v>
          </cell>
          <cell r="B1403" t="str">
            <v>ACRÉSCIMO PARA POÇO DE VISITA CIRCULAR PARA  ESGOTO, EM CONCRETO PRÉ-MOLDADO, DIÂMETRO INTERNO = 1,5 M. AF_12/2020</v>
          </cell>
          <cell r="C1403" t="str">
            <v>M</v>
          </cell>
          <cell r="D1403">
            <v>774.1</v>
          </cell>
        </row>
        <row r="1404">
          <cell r="A1404">
            <v>97992</v>
          </cell>
          <cell r="B1404" t="str">
            <v>BASE PARA POÇO DE VISITA CIRCULAR PARA ESGOTO, EM ALVENARIA COM TIJOLOS CERÂMICOS MACIÇOS, DIÂMETRO INTERNO = 1,5 M, PROFUNDIDADE = 1,45 M, EXCLUINDO TAMPÃO. AF_12/2020</v>
          </cell>
          <cell r="C1404" t="str">
            <v>UN</v>
          </cell>
          <cell r="D1404">
            <v>3139.48</v>
          </cell>
        </row>
        <row r="1405">
          <cell r="A1405">
            <v>97993</v>
          </cell>
          <cell r="B1405" t="str">
            <v>ACRÉSCIMO PARA POÇO DE VISITA CIRCULAR PARA  ESGOTO, EM ALVENARIA COM TIJOLOS CERÂMICOS MACIÇOS, DIÂMETRO INTERNO = 1,5 M. AF_12/2020</v>
          </cell>
          <cell r="C1405" t="str">
            <v>M</v>
          </cell>
          <cell r="D1405">
            <v>1640.31</v>
          </cell>
        </row>
        <row r="1406">
          <cell r="A1406">
            <v>97994</v>
          </cell>
          <cell r="B1406" t="str">
            <v>BASE PARA POÇO DE VISITA RETANGULAR PARA  ESGOTO, EM ALVENARIA COM BLOCOS DE CONCRETO, DIMENSÕES INTERNAS = 1X1 M, PROFUNDIDADE = 1,45 M, EXCLUINDO TAMPÃO. AF_12/2020</v>
          </cell>
          <cell r="C1406" t="str">
            <v>UN</v>
          </cell>
          <cell r="D1406">
            <v>1969.47</v>
          </cell>
        </row>
        <row r="1407">
          <cell r="A1407">
            <v>97995</v>
          </cell>
          <cell r="B1407" t="str">
            <v>ACRÉSCIMO PARA POÇO DE VISITA RETANGULAR PARA ESGOTO, EM ALVENARIA COM BLOCOS DE CONCRETO, DIMENSÕES INTERNAS = 1X1 M. AF_12/2020</v>
          </cell>
          <cell r="C1407" t="str">
            <v>M</v>
          </cell>
          <cell r="D1407">
            <v>921.52</v>
          </cell>
        </row>
        <row r="1408">
          <cell r="A1408">
            <v>97996</v>
          </cell>
          <cell r="B1408" t="str">
            <v>BASE PARA POÇO DE VISITA RETANGULAR PARA ESGOTO, EM ALVENARIA COM BLOCOS DE CONCRETO, DIMENSÕES INTERNAS = 1X1,5 M, PROFUNDIDADE = 1,45 M, EXCLUINDO TAMPÃO. AF_12/2020</v>
          </cell>
          <cell r="C1408" t="str">
            <v>UN</v>
          </cell>
          <cell r="D1408">
            <v>2504.6999999999998</v>
          </cell>
        </row>
        <row r="1409">
          <cell r="A1409">
            <v>97997</v>
          </cell>
          <cell r="B1409" t="str">
            <v>ACRÉSCIMO PARA POÇO DE VISITA RETANGULAR PARA ESGOTO, EM ALVENARIA COM BLOCOS DE CONCRETO, DIMENSÕES INTERNAS = 1X1,5 M. AF_12/2020</v>
          </cell>
          <cell r="C1409" t="str">
            <v>M</v>
          </cell>
          <cell r="D1409">
            <v>1099.9100000000001</v>
          </cell>
        </row>
        <row r="1410">
          <cell r="A1410">
            <v>97999</v>
          </cell>
          <cell r="B1410" t="str">
            <v>ACRÉSCIMO PARA POÇO DE VISITA RETANGULAR PARA ESGOTO, EM ALVENARIA COM BLOCOS DE CONCRETO, DIMENSÕES INTERNAS = 1X2 M. AF_12/2020</v>
          </cell>
          <cell r="C1410" t="str">
            <v>M</v>
          </cell>
          <cell r="D1410">
            <v>1278.32</v>
          </cell>
        </row>
        <row r="1411">
          <cell r="A1411">
            <v>98001</v>
          </cell>
          <cell r="B1411" t="str">
            <v>ACRÉSCIMO PARA POÇO DE VISITA RETANGULAR PARA ESGOTO, EM ALVENARIA COM BLOCOS DE CONCRETO, DIMENSÕES INTERNAS = 1X2,5 M. AF_12/2020</v>
          </cell>
          <cell r="C1411" t="str">
            <v>M</v>
          </cell>
          <cell r="D1411">
            <v>1456.72</v>
          </cell>
        </row>
        <row r="1412">
          <cell r="A1412">
            <v>98002</v>
          </cell>
          <cell r="B1412" t="str">
            <v>BASE PARA POÇO DE VISITA RETANGULAR PARA ESGOTO, EM ALVENARIA COM BLOCOS DE CONCRETO, DIMENSÕES INTERNAS = 1X3 M, PROFUNDIDADE = 1,45 M, EXCLUINDO TAMPÃO. AF_12/2020</v>
          </cell>
          <cell r="C1412" t="str">
            <v>UN</v>
          </cell>
          <cell r="D1412">
            <v>4128.9799999999996</v>
          </cell>
        </row>
        <row r="1413">
          <cell r="A1413">
            <v>98003</v>
          </cell>
          <cell r="B1413" t="str">
            <v>ACRÉSCIMO PARA POÇO DE VISITA RETANGULAR PARA ESGOTO, EM ALVENARIA COM BLOCOS DE CONCRETO, DIMENSÕES INTERNAS = 1X3 M. AF_12/2020</v>
          </cell>
          <cell r="C1413" t="str">
            <v>M</v>
          </cell>
          <cell r="D1413">
            <v>1635.15</v>
          </cell>
        </row>
        <row r="1414">
          <cell r="A1414">
            <v>98005</v>
          </cell>
          <cell r="B1414" t="str">
            <v>ACRÉSCIMO PARA POÇO DE VISITA RETANGULAR PARA ESGOTO, EM ALVENARIA COM BLOCOS DE CONCRETO, DIMENSÕES INTERNAS = 1X3,5 M. AF_12/2020</v>
          </cell>
          <cell r="C1414" t="str">
            <v>M</v>
          </cell>
          <cell r="D1414">
            <v>1813.56</v>
          </cell>
        </row>
        <row r="1415">
          <cell r="A1415">
            <v>98006</v>
          </cell>
          <cell r="B1415" t="str">
            <v>BASE PARA POÇO DE VISITA RETANGULAR PARA ESGOTO, EM ALVENARIA COM BLOCOS DE CONCRETO, DIMENSÕES INTERNAS = 1X4 M, PROFUNDIDADE = 1,45 M, EXCLUINDO TAMPÃO. AF_12/2020</v>
          </cell>
          <cell r="C1415" t="str">
            <v>UN</v>
          </cell>
          <cell r="D1415">
            <v>5201.68</v>
          </cell>
        </row>
        <row r="1416">
          <cell r="A1416">
            <v>98007</v>
          </cell>
          <cell r="B1416" t="str">
            <v>ACRÉSCIMO PARA POÇO DE VISITA RETANGULAR PARA ESGOTO, EM ALVENARIA COM BLOCOS DE CONCRETO, DIMENSÕES INTERNAS = 1X4 M. AF_12/2020</v>
          </cell>
          <cell r="C1416" t="str">
            <v>M</v>
          </cell>
          <cell r="D1416">
            <v>1991.96</v>
          </cell>
        </row>
        <row r="1417">
          <cell r="A1417">
            <v>98008</v>
          </cell>
          <cell r="B1417" t="str">
            <v>BASE PARA POÇO DE VISITA RETANGULAR PARA ESGOTO, EM ALVENARIA COM BLOCOS DE CONCRETO, DIMENSÕES INTERNAS = 1,5X1,5 M, PROFUNDIDADE = 1,45 M, EXCLUINDO TAMPÃO . AF_12/2020</v>
          </cell>
          <cell r="C1417" t="str">
            <v>UN</v>
          </cell>
          <cell r="D1417">
            <v>3129.23</v>
          </cell>
        </row>
        <row r="1418">
          <cell r="A1418">
            <v>98009</v>
          </cell>
          <cell r="B1418" t="str">
            <v>ACRÉSCIMO PARA POÇO DE VISITA RETANGULAR PARA ESGOTO, EM ALVENARIA COM BLOCOS DE CONCRETO, DIMENSÕES INTERNAS = 1,5X1,5 M. AF_12/2020</v>
          </cell>
          <cell r="C1418" t="str">
            <v>M</v>
          </cell>
          <cell r="D1418">
            <v>1278.32</v>
          </cell>
        </row>
        <row r="1419">
          <cell r="A1419">
            <v>98010</v>
          </cell>
          <cell r="B1419" t="str">
            <v>BASE PARA POÇO DE VISITA RETANGULAR PARA ESGOTO, EM ALVENARIA COM BLOCOS DE CONCRETO, DIMENSÕES INTERNAS = 1,5X2 M, PROFUNDIDADE = 1,45 M, EXCLUINDO TAMPÃO. AF_12/2020</v>
          </cell>
          <cell r="C1419" t="str">
            <v>UN</v>
          </cell>
          <cell r="D1419">
            <v>3825.95</v>
          </cell>
        </row>
        <row r="1420">
          <cell r="A1420">
            <v>98011</v>
          </cell>
          <cell r="B1420" t="str">
            <v>ACRÉSCIMO PARA POÇO DE VISITA RETANGULAR PARA ESGOTO, EM ALVENARIA COM BLOCOS DE CONCRETO, DIMENSÕES INTERNAS = 1,5X2 M. AF_12/2020</v>
          </cell>
          <cell r="C1420" t="str">
            <v>M</v>
          </cell>
          <cell r="D1420">
            <v>1456.72</v>
          </cell>
        </row>
        <row r="1421">
          <cell r="A1421">
            <v>98012</v>
          </cell>
          <cell r="B1421" t="str">
            <v>BASE PARA POÇO DE VISITA RETANGULAR PARA ESGOTO, EM ALVENARIA COM BLOCOS DE CONCRETO, DIMENSÕES INTERNAS = 1,5X2,5 M, PROFUNDIDADE = 1,45 M, EXCLUINDO TAMPÃO. AF_12/2020</v>
          </cell>
          <cell r="C1421" t="str">
            <v>UN</v>
          </cell>
          <cell r="D1421">
            <v>4507.67</v>
          </cell>
        </row>
        <row r="1422">
          <cell r="A1422">
            <v>98013</v>
          </cell>
          <cell r="B1422" t="str">
            <v>ACRÉSCIMO PARA POÇO DE VISITA RETANGULAR PARA ESGOTO, EM ALVENARIA COM BLOCOS DE CONCRETO, DIMENSÕES INTERNAS = 1,5X2,5 M. AF_12/2020</v>
          </cell>
          <cell r="C1422" t="str">
            <v>M</v>
          </cell>
          <cell r="D1422">
            <v>1635.15</v>
          </cell>
        </row>
        <row r="1423">
          <cell r="A1423">
            <v>98014</v>
          </cell>
          <cell r="B1423" t="str">
            <v>BASE PARA POÇO DE VISITA RETANGULAR PARA ESGOTO, EM ALVENARIA COM BLOCOS DE CONCRETO, DIMENSÕES INTERNAS = 1,5X3 M, PROFUNDIDADE = 1,45 M, EXCLUINDO TAMPÃO. AF_12/2020</v>
          </cell>
          <cell r="C1423" t="str">
            <v>UN</v>
          </cell>
          <cell r="D1423">
            <v>5189.38</v>
          </cell>
        </row>
        <row r="1424">
          <cell r="A1424">
            <v>98015</v>
          </cell>
          <cell r="B1424" t="str">
            <v>ACRÉSCIMO PARA POÇO DE VISITA RETANGULAR PARA ESGOTO, EM ALVENARIA COM BLOCOS DE CONCRETO, DIMENSÕES INTERNAS = 1,5X3 M. AF_12/2020</v>
          </cell>
          <cell r="C1424" t="str">
            <v>M</v>
          </cell>
          <cell r="D1424">
            <v>1813.56</v>
          </cell>
        </row>
        <row r="1425">
          <cell r="A1425">
            <v>98016</v>
          </cell>
          <cell r="B1425" t="str">
            <v>BASE PARA POÇO DE VISITA RETANGULAR PARA ESGOTO, EM ALVENARIA COM BLOCOS DE CONCRETO, DIMENSÕES INTERNAS = 1,5X3,5 M, PROFUNDIDADE = 1,45 M, EXCLUINDO TAMPÃO. AF_12/2020</v>
          </cell>
          <cell r="C1425" t="str">
            <v>UN</v>
          </cell>
          <cell r="D1425">
            <v>5874.66</v>
          </cell>
        </row>
        <row r="1426">
          <cell r="A1426">
            <v>98017</v>
          </cell>
          <cell r="B1426" t="str">
            <v>ACRÉSCIMO PARA POÇO DE VISITA RETANGULAR PARA ESGOTO, EM ALVENARIA COM BLOCOS DE CONCRETO, DIMENSÕES INTERNAS = 1,5X3,5 M. AF_12/2020</v>
          </cell>
          <cell r="C1426" t="str">
            <v>M</v>
          </cell>
          <cell r="D1426">
            <v>1991.96</v>
          </cell>
        </row>
        <row r="1427">
          <cell r="A1427">
            <v>98018</v>
          </cell>
          <cell r="B1427" t="str">
            <v>BASE PARA POÇO DE VISITA RETANGULAR PARA ESGOTO, EM ALVENARIA COM BLOCOS DE CONCRETO, DIMENSÕES INTERNAS = 1,5X4 M, PROFUNDIDADE = 1,45 M, EXCLUINDO TAMPÃO. AF_12/2020</v>
          </cell>
          <cell r="C1427" t="str">
            <v>UN</v>
          </cell>
          <cell r="D1427">
            <v>6552.8</v>
          </cell>
        </row>
        <row r="1428">
          <cell r="A1428">
            <v>98019</v>
          </cell>
          <cell r="B1428" t="str">
            <v>ACRÉSCIMO PARA POÇO DE VISITA RETANGULAR PARA ESGOTO, EM ALVENARIA COM BLOCOS DE CONCRETO, DIMENSÕES INTERNAS = 1,5X4 M. AF_12/2020</v>
          </cell>
          <cell r="C1428" t="str">
            <v>M</v>
          </cell>
          <cell r="D1428">
            <v>2187.06</v>
          </cell>
        </row>
        <row r="1429">
          <cell r="A1429">
            <v>98020</v>
          </cell>
          <cell r="B1429" t="str">
            <v>BASE PARA POÇO DE VISITA RETANGULAR PARA ESGOTO, EM ALVENARIA COM BLOCOS DE CONCRETO, DIMENSÕES INTERNAS = 2X2 M, PROFUNDIDADE = 1,45 M, EXCLUINDO TAMPÃO. AF_12/2020</v>
          </cell>
          <cell r="C1429" t="str">
            <v>UN</v>
          </cell>
          <cell r="D1429">
            <v>4645.46</v>
          </cell>
        </row>
        <row r="1430">
          <cell r="A1430">
            <v>98021</v>
          </cell>
          <cell r="B1430" t="str">
            <v>ACRÉSCIMO PARA POÇO DE VISITA RETANGULAR PARA ESGOTO, EM ALVENARIA COM BLOCOS DE CONCRETO, DIMENSÕES INTERNAS = 2X2 M. AF_12/2020</v>
          </cell>
          <cell r="C1430" t="str">
            <v>M</v>
          </cell>
          <cell r="D1430">
            <v>1651.91</v>
          </cell>
        </row>
        <row r="1431">
          <cell r="A1431">
            <v>98022</v>
          </cell>
          <cell r="B1431" t="str">
            <v>BASE PARA POÇO DE VISITA RETANGULAR PARA ESGOTO, EM ALVENARIA COM BLOCOS DE CONCRETO, DIMENSÕES INTERNAS = 2X2,5 M, PROFUNDIDADE = 1,45 M, EXCLUINDO TAMPÃO. AF_12/2020</v>
          </cell>
          <cell r="C1431" t="str">
            <v>UN</v>
          </cell>
          <cell r="D1431">
            <v>5467.15</v>
          </cell>
        </row>
        <row r="1432">
          <cell r="A1432">
            <v>98023</v>
          </cell>
          <cell r="B1432" t="str">
            <v>ACRÉSCIMO PARA POÇO DE VISITA RETANGULAR PARA ESGOTO, EM ALVENARIA COM BLOCOS DE CONCRETO, DIMENSÕES INTERNAS = 2X2,5 M. AF_12/2020</v>
          </cell>
          <cell r="C1432" t="str">
            <v>M</v>
          </cell>
          <cell r="D1432">
            <v>1830.27</v>
          </cell>
        </row>
        <row r="1433">
          <cell r="A1433">
            <v>98024</v>
          </cell>
          <cell r="B1433" t="str">
            <v>BASE PARA POÇO DE VISITA RETANGULAR PARA ESGOTO, EM ALVENARIA COM BLOCOS DE CONCRETO, DIMENSÕES INTERNAS = 2X3 M, PROFUNDIDADE = 1,45 M, EXCLUINDO TAMPÃO. AF_12/2020</v>
          </cell>
          <cell r="C1433" t="str">
            <v>UN</v>
          </cell>
          <cell r="D1433">
            <v>6317.99</v>
          </cell>
        </row>
        <row r="1434">
          <cell r="A1434">
            <v>98025</v>
          </cell>
          <cell r="B1434" t="str">
            <v>ACRÉSCIMO PARA POÇO DE VISITA RETANGULAR PARA ESGOTO, EM ALVENARIA COM BLOCOS DE CONCRETO, DIMENSÕES INTERNAS = 2X3 M. AF_12/2020</v>
          </cell>
          <cell r="C1434" t="str">
            <v>M</v>
          </cell>
          <cell r="D1434">
            <v>2008.7</v>
          </cell>
        </row>
        <row r="1435">
          <cell r="A1435">
            <v>98026</v>
          </cell>
          <cell r="B1435" t="str">
            <v>BASE PARA POÇO DE VISITA RETANGULAR PARA ESGOTO, EM ALVENARIA COM BLOCOS DE CONCRETO, DIMENSÕES INTERNAS = 2X3,5 M, PROFUNDIDADE = 1,45 M, EXCLUINDO TAMPÃO. AF_12/2020</v>
          </cell>
          <cell r="C1435" t="str">
            <v>UN</v>
          </cell>
          <cell r="D1435">
            <v>7139.83</v>
          </cell>
        </row>
        <row r="1436">
          <cell r="A1436">
            <v>98027</v>
          </cell>
          <cell r="B1436" t="str">
            <v>ACRÉSCIMO PARA POÇO DE VISITA RETANGULAR PARA ESGOTO, EM ALVENARIA COM BLOCOS DE CONCRETO, DIMENSÕES INTERNAS = 2X3,5 M. AF_12/2020</v>
          </cell>
          <cell r="C1436" t="str">
            <v>M</v>
          </cell>
          <cell r="D1436">
            <v>2187.06</v>
          </cell>
        </row>
        <row r="1437">
          <cell r="A1437">
            <v>98028</v>
          </cell>
          <cell r="B1437" t="str">
            <v>BASE PARA POÇO DE VISITA RETANGULAR PARA ESGOTO, EM ALVENARIA COM BLOCOS DE CONCRETO, DIMENSÕES INTERNAS = 2X4 M, PROFUNDIDADE = 1,45 M, EXCLUINDO TAMPÃO. AF_12/2020</v>
          </cell>
          <cell r="C1437" t="str">
            <v>UN</v>
          </cell>
          <cell r="D1437">
            <v>7961.68</v>
          </cell>
        </row>
        <row r="1438">
          <cell r="A1438">
            <v>98029</v>
          </cell>
          <cell r="B1438" t="str">
            <v>ACRÉSCIMO PARA POÇO DE VISITA RETANGULAR PARA ESGOTO, EM ALVENARIA COM BLOCOS DE CONCRETO, DIMENSÕES INTERNAS = 2X4 M. AF_12/2020</v>
          </cell>
          <cell r="C1438" t="str">
            <v>M</v>
          </cell>
          <cell r="D1438">
            <v>2368.9299999999998</v>
          </cell>
        </row>
        <row r="1439">
          <cell r="A1439">
            <v>98030</v>
          </cell>
          <cell r="B1439" t="str">
            <v>BASE PARA POÇO DE VISITA RETANGULAR PARA ESGOTO, EM ALVENARIA COM BLOCOS DE CONCRETO, DIMENSÕES INTERNAS = 2,5X2,5 M, PROFUNDIDADE = 1,45 M, EXCLUINDO TAMPÃO. AF_12/2020</v>
          </cell>
          <cell r="C1439" t="str">
            <v>UN</v>
          </cell>
          <cell r="D1439">
            <v>6486.73</v>
          </cell>
        </row>
        <row r="1440">
          <cell r="A1440">
            <v>98031</v>
          </cell>
          <cell r="B1440" t="str">
            <v>ACRÉSCIMO PARA POÇO DE VISITA RETANGULAR PARA ESGOTO, EM ALVENARIA COM BLOCOS DE CONCRETO, DIMENSÕES INTERNAS = 2,5X2,5 M. AF_12/2020</v>
          </cell>
          <cell r="C1440" t="str">
            <v>M</v>
          </cell>
          <cell r="D1440">
            <v>2012.19</v>
          </cell>
        </row>
        <row r="1441">
          <cell r="A1441">
            <v>98032</v>
          </cell>
          <cell r="B1441" t="str">
            <v>BASE PARA POÇO DE VISITA RETANGULAR PARA ESGOTO, EM ALVENARIA COM BLOCOS DE CONCRETO, DIMENSÕES INTERNAS = 2,5X3 M, PROFUNDIDADE = 1,45 M, EXCLUINDO TAMPÃO. AF_12/2020</v>
          </cell>
          <cell r="C1441" t="str">
            <v>UN</v>
          </cell>
          <cell r="D1441">
            <v>7481.43</v>
          </cell>
        </row>
        <row r="1442">
          <cell r="A1442">
            <v>98033</v>
          </cell>
          <cell r="B1442" t="str">
            <v>ACRÉSCIMO PARA POÇO DE VISITA RETANGULAR PARA ESGOTO, EM ALVENARIA COM BLOCOS DE CONCRETO, DIMENSÕES INTERNAS = 2,5X3 M. AF_12/2020</v>
          </cell>
          <cell r="C1442" t="str">
            <v>M</v>
          </cell>
          <cell r="D1442">
            <v>2190.5500000000002</v>
          </cell>
        </row>
        <row r="1443">
          <cell r="A1443">
            <v>98034</v>
          </cell>
          <cell r="B1443" t="str">
            <v>BASE PARA POÇO DE VISITA RETANGULAR PARA ESGOTO, EM ALVENARIA COM BLOCOS DE CONCRETO, DIMENSÕES INTERNAS = 2,5X3,5 M, PROFUNDIDADE = 1,45 M, EXCLUINDO TAMPÃO. AF_12/2020</v>
          </cell>
          <cell r="C1443" t="str">
            <v>UN</v>
          </cell>
          <cell r="D1443">
            <v>8476.09</v>
          </cell>
        </row>
        <row r="1444">
          <cell r="A1444">
            <v>98035</v>
          </cell>
          <cell r="B1444" t="str">
            <v>ACRÉSCIMO PARA POÇO DE VISITA RETANGULAR PARA ESGOTO, EM ALVENARIA COM BLOCOS DE CONCRETO, DIMENSÕES INTERNAS = 2,5X3,5 M. AF_12/2020</v>
          </cell>
          <cell r="C1444" t="str">
            <v>M</v>
          </cell>
          <cell r="D1444">
            <v>2368.9299999999998</v>
          </cell>
        </row>
        <row r="1445">
          <cell r="A1445">
            <v>98036</v>
          </cell>
          <cell r="B1445" t="str">
            <v>BASE PARA POÇO DE VISITA RETANGULAR PARA ESGOTO, EM ALVENARIA COM BLOCOS DE CONCRETO, DIMENSÕES INTERNAS = 2,5X4 M, PROFUNDIDADE = 1,45 M, EXCLUINDO TAMPÃO. AF_12/2020</v>
          </cell>
          <cell r="C1445" t="str">
            <v>UN</v>
          </cell>
          <cell r="D1445">
            <v>9470.82</v>
          </cell>
        </row>
        <row r="1446">
          <cell r="A1446">
            <v>98037</v>
          </cell>
          <cell r="B1446" t="str">
            <v>ACRÉSCIMO PARA POÇO DE VISITA RETANGULAR PARA ESGOTO, EM ALVENARIA COM BLOCOS DE CONCRETO, DIMENSÕES INTERNAS = 2,5X4 M. AF_12/2020</v>
          </cell>
          <cell r="C1446" t="str">
            <v>M</v>
          </cell>
          <cell r="D1446">
            <v>2550.8000000000002</v>
          </cell>
        </row>
        <row r="1447">
          <cell r="A1447">
            <v>98038</v>
          </cell>
          <cell r="B1447" t="str">
            <v>BASE PARA POÇO DE VISITA RETANGULAR PARA ESGOTO, EM ALVENARIA COM BLOCOS DE CONCRETO, DIMENSÕES INTERNAS = 3X3 M, PROFUNDIDADE = 1,45 M, EXCLUINDO TAMPÃO. AF_12/2020</v>
          </cell>
          <cell r="C1447" t="str">
            <v>UN</v>
          </cell>
          <cell r="D1447">
            <v>8661.51</v>
          </cell>
        </row>
        <row r="1448">
          <cell r="A1448">
            <v>98039</v>
          </cell>
          <cell r="B1448" t="str">
            <v>ACRÉSCIMO PARA POÇO DE VISITA RETANGULAR PARA ESGOTO, EM ALVENARIA COM BLOCOS DE CONCRETO, DIMENSÕES INTERNAS = 3X3 M. AF_12/2020</v>
          </cell>
          <cell r="C1448" t="str">
            <v>M</v>
          </cell>
          <cell r="D1448">
            <v>2372.41</v>
          </cell>
        </row>
        <row r="1449">
          <cell r="A1449">
            <v>98040</v>
          </cell>
          <cell r="B1449" t="str">
            <v>BASE PARA POÇO DE VISITA RETANGULAR PARA ESGOTO, EM ALVENARIA COM BLOCOS DE CONCRETO, DIMENSÕES INTERNAS = 3X3,5 M, PROFUNDIDADE = 1,45 M, EXCLUINDO TAMPÃO. AF_12/2020</v>
          </cell>
          <cell r="C1449" t="str">
            <v>UN</v>
          </cell>
          <cell r="D1449">
            <v>9808.7099999999991</v>
          </cell>
        </row>
        <row r="1450">
          <cell r="A1450">
            <v>98041</v>
          </cell>
          <cell r="B1450" t="str">
            <v>ACRÉSCIMO PARA POÇO DE VISITA RETANGULAR PARA ESGOTO, EM ALVENARIA COM BLOCOS DE CONCRETO, DIMENSÕES INTERNAS = 3X3,5 M. AF_12/2020</v>
          </cell>
          <cell r="C1450" t="str">
            <v>M</v>
          </cell>
          <cell r="D1450">
            <v>2550.8000000000002</v>
          </cell>
        </row>
        <row r="1451">
          <cell r="A1451">
            <v>98042</v>
          </cell>
          <cell r="B1451" t="str">
            <v>BASE PARA POÇO DE VISITA RETANGULAR PARA ESGOTO, EM ALVENARIA COM BLOCOS DE CONCRETO, DIMENSÕES INTERNAS = 3X4 M, PROFUNDIDADE = 1,45 M, EXCLUINDO TAMPÃO. AF_12/2020</v>
          </cell>
          <cell r="C1451" t="str">
            <v>UN</v>
          </cell>
          <cell r="D1451">
            <v>10955.9</v>
          </cell>
        </row>
        <row r="1452">
          <cell r="A1452">
            <v>98043</v>
          </cell>
          <cell r="B1452" t="str">
            <v>ACRÉSCIMO PARA POÇO DE VISITA RETANGULAR PARA ESGOTO, EM ALVENARIA COM BLOCOS DE CONCRETO, DIMENSÕES INTERNAS = 3X4 M. AF_12/2020</v>
          </cell>
          <cell r="C1452" t="str">
            <v>M</v>
          </cell>
          <cell r="D1452">
            <v>2732.71</v>
          </cell>
        </row>
        <row r="1453">
          <cell r="A1453">
            <v>98044</v>
          </cell>
          <cell r="B1453" t="str">
            <v>BASE PARA POÇO DE VISITA RETANGULAR PARA ESGOTO, EM ALVENARIA COM BLOCOS DE CONCRETO, DIMENSÕES INTERNAS = 3,5X3,5 M, PROFUNDIDADE = 1,45 M, EXCLUINDO TAMPÃO. AF_12/2020</v>
          </cell>
          <cell r="C1453" t="str">
            <v>UN</v>
          </cell>
          <cell r="D1453">
            <v>11134.93</v>
          </cell>
        </row>
        <row r="1454">
          <cell r="A1454">
            <v>98045</v>
          </cell>
          <cell r="B1454" t="str">
            <v>ACRÉSCIMO PARA POÇO DE VISITA RETANGULAR PARA ESGOTO, EM ALVENARIA COM BLOCOS DE CONCRETO, DIMENSÕES INTERNAS = 3,5X3,5 M. AF_12/2020</v>
          </cell>
          <cell r="C1454" t="str">
            <v>M</v>
          </cell>
          <cell r="D1454">
            <v>2732.71</v>
          </cell>
        </row>
        <row r="1455">
          <cell r="A1455">
            <v>98046</v>
          </cell>
          <cell r="B1455" t="str">
            <v>BASE PARA POÇO DE VISITA RETANGULAR PARA ESGOTO, EM ALVENARIA COM BLOCOS DE CONCRETO, DIMENSÕES INTERNAS = 3,5X4 M, PROFUNDIDADE = 1,45 M, EXCLUINDO TAMPÃO. AF_12/2020</v>
          </cell>
          <cell r="C1455" t="str">
            <v>UN</v>
          </cell>
          <cell r="D1455">
            <v>12440.96</v>
          </cell>
        </row>
        <row r="1456">
          <cell r="A1456">
            <v>98047</v>
          </cell>
          <cell r="B1456" t="str">
            <v>ACRÉSCIMO PARA POÇO DE VISITA RETANGULAR PARA ESGOTO, EM ALVENARIA COM BLOCOS DE CONCRETO, DIMENSÕES INTERNAS = 3,5X4 M. AF_12/2020</v>
          </cell>
          <cell r="C1456" t="str">
            <v>M</v>
          </cell>
          <cell r="D1456">
            <v>2914.6</v>
          </cell>
        </row>
        <row r="1457">
          <cell r="A1457">
            <v>98048</v>
          </cell>
          <cell r="B1457" t="str">
            <v>BASE PARA POÇO DE VISITA RETANGULAR PARA ESGOTO, EM ALVENARIA COM BLOCOS DE CONCRETO, DIMENSÕES INTERNAS = 4X4 M, PROFUNDIDADE = 1,45 M, EXCLUINDO TAMPÃO. AF_12/2020</v>
          </cell>
          <cell r="C1457" t="str">
            <v>UN</v>
          </cell>
          <cell r="D1457">
            <v>14531.13</v>
          </cell>
        </row>
        <row r="1458">
          <cell r="A1458">
            <v>98049</v>
          </cell>
          <cell r="B1458" t="str">
            <v>ACRÉSCIMO PARA POÇO DE VISITA RETANGULAR PARA ESGOTO, EM ALVENARIA COM BLOCOS DE CONCRETO, DIMENSÕES INTERNAS = 4X4 M. AF_12/2020</v>
          </cell>
          <cell r="C1458" t="str">
            <v>M</v>
          </cell>
          <cell r="D1458">
            <v>3062.34</v>
          </cell>
        </row>
        <row r="1459">
          <cell r="A1459">
            <v>98050</v>
          </cell>
          <cell r="B1459" t="str">
            <v>CHAMINÉ CIRCULAR PARA POÇO DE VISITA PARA ESGOTO, EM CONCRETO PRÉ-MOLDADO, DIÂMETRO INTERNO = 0,6 M. AF_12/2020</v>
          </cell>
          <cell r="C1459" t="str">
            <v>M</v>
          </cell>
          <cell r="D1459">
            <v>227.91</v>
          </cell>
        </row>
        <row r="1460">
          <cell r="A1460">
            <v>98051</v>
          </cell>
          <cell r="B1460" t="str">
            <v>CHAMINÉ CIRCULAR PARA POÇO DE VISITA PARA ESGOTO, EM ALVENARIA COM TIJOLOS CERÂMICOS MACIÇOS, DIÂMETRO INTERNO = 0,6 M. AF_12/2020</v>
          </cell>
          <cell r="C1460" t="str">
            <v>M</v>
          </cell>
          <cell r="D1460">
            <v>748.5</v>
          </cell>
        </row>
        <row r="1461">
          <cell r="A1461">
            <v>98405</v>
          </cell>
          <cell r="B1461" t="str">
            <v>BASE PARA POÇO DE VISITA CIRCULAR PARA  ESGOTO, EM ALVENARIA COM TIJOLOS CERÂMICOS MACIÇOS, DIÂMETRO INTERNO = 1 M, PROFUNDIDADE = 1,45 M, EXCLUINDO TAMPÃO. AF_12/2020</v>
          </cell>
          <cell r="C1461" t="str">
            <v>UN</v>
          </cell>
          <cell r="D1461">
            <v>2021.43</v>
          </cell>
        </row>
        <row r="1462">
          <cell r="A1462">
            <v>98406</v>
          </cell>
          <cell r="B1462" t="str">
            <v>BASE PARA POÇO DE VISITA RETANGULAR PARA ESGOTO, EM ALVENARIA COM BLOCOS DE CONCRETO, DIMENSÕES INTERNAS = 1X3,5 M, PROFUNDIDADE = 1,45 M, EXCLUINDO TAMPÃO. AF_12/2020</v>
          </cell>
          <cell r="C1462" t="str">
            <v>UN</v>
          </cell>
          <cell r="D1462">
            <v>4666.54</v>
          </cell>
        </row>
        <row r="1463">
          <cell r="A1463">
            <v>98407</v>
          </cell>
          <cell r="B1463" t="str">
            <v>BASE PARA POÇO DE VISITA RETANGULAR PARA ESGOTO, EM ALVENARIA COM BLOCOS DE CONCRETO, DIMENSÕES INTERNAS = 1X2 M, PROFUNDIDADE = 1,45 M, EXCLUINDO TAMPÃO. AF_12/2020</v>
          </cell>
          <cell r="C1463" t="str">
            <v>UN</v>
          </cell>
          <cell r="D1463">
            <v>3039.79</v>
          </cell>
        </row>
        <row r="1464">
          <cell r="A1464">
            <v>98408</v>
          </cell>
          <cell r="B1464" t="str">
            <v>BASE PARA POÇO DE VISITA RETANGULAR PARA ESGOTO, EM ALVENARIA COM BLOCOS DE CONCRETO, DIMENSÕES INTERNAS = 1X2,5 M, PROFUNDIDADE = 1,45 M, EXCLUINDO TAMPÃO. AF_12/2020</v>
          </cell>
          <cell r="C1464" t="str">
            <v>UN</v>
          </cell>
          <cell r="D1464">
            <v>3574.98</v>
          </cell>
        </row>
        <row r="1465">
          <cell r="A1465">
            <v>98409</v>
          </cell>
          <cell r="B1465" t="str">
            <v>ACRÉSCIMO PARA POÇO DE VISITA CIRCULAR PARA ESGOTO, EM CONCRETO PRÉ-MOLDADO, DIÂMETRO INTERNO = 0,8 M. AF_12/2020</v>
          </cell>
          <cell r="C1465" t="str">
            <v>M</v>
          </cell>
          <cell r="D1465">
            <v>309.72000000000003</v>
          </cell>
        </row>
        <row r="1466">
          <cell r="A1466">
            <v>98410</v>
          </cell>
          <cell r="B1466" t="str">
            <v>BASE PARA POÇO DE VISITA CIRCULAR PARA ESGOTO, EM CONCRETO PRÉ-MOLDADO, DIÂMETRO INTERNO = 1 M, PROFUNDIDADE = 1,45 M, EXCLUINDO TAMPÃO. AF_12/2020</v>
          </cell>
          <cell r="C1466" t="str">
            <v>UN</v>
          </cell>
          <cell r="D1466">
            <v>957.42</v>
          </cell>
        </row>
        <row r="1467">
          <cell r="A1467">
            <v>98414</v>
          </cell>
          <cell r="B1467" t="str">
            <v>BASE PARA POÇO DE VISITA CIRCULAR PARA  ESGOTO, EM CONCRETO PRÉ-MOLDADO, DIÂMETRO INTERNO = 1 M, PROFUNDIDADE = 1,45 M, EXCLUINDO TAMPÃO. AF_12/2020</v>
          </cell>
          <cell r="C1467" t="str">
            <v>UN</v>
          </cell>
          <cell r="D1467">
            <v>946.21</v>
          </cell>
        </row>
        <row r="1468">
          <cell r="A1468">
            <v>98415</v>
          </cell>
          <cell r="B1468" t="str">
            <v>(COMPOSIÇÃO REPRESENTATIVA) POÇO DE VISITA CIRCULAR PARA ESGOTO, EM CONCRETO PRÉ-MOLDADO, DIÂMETRO INTERNO = 1,0 M, PROFUNDIDADE ATÉ 1,50 M, EXCLUINDO TAMPÃO. AF_04/2018</v>
          </cell>
          <cell r="C1468" t="str">
            <v>UN</v>
          </cell>
          <cell r="D1468">
            <v>1081.76</v>
          </cell>
        </row>
        <row r="1469">
          <cell r="A1469">
            <v>98416</v>
          </cell>
          <cell r="B1469" t="str">
            <v>(COMPOSIÇÃO REPRESENTATIVA) POÇO DE VISITA CIRCULAR PARA ESGOTO, EM CONCRETO PRÉ-MOLDADO, DIÂMETRO INTERNO = 1,0 M, PROFUNDIDADE DE 1,50 A 2,00 M, EXCLUINDO TAMPÃO. AF_04/2018</v>
          </cell>
          <cell r="C1469" t="str">
            <v>UN</v>
          </cell>
          <cell r="D1469">
            <v>1151.4100000000001</v>
          </cell>
        </row>
        <row r="1470">
          <cell r="A1470">
            <v>98417</v>
          </cell>
          <cell r="B1470" t="str">
            <v>(COMPOSIÇÃO REPRESENTATIVA) POÇO DE VISITA CIRCULAR PARA ESGOTO, EM CONCRETO PRÉ-MOLDADO, DIÂMETRO INTERNO = 1,0 M, PROFUNDIDADE DE 2,00 A 2,50 M, EXCLUINDO TAMPÃO. AF_04/2018</v>
          </cell>
          <cell r="C1470" t="str">
            <v>UN</v>
          </cell>
          <cell r="D1470">
            <v>1356.62</v>
          </cell>
        </row>
        <row r="1471">
          <cell r="A1471">
            <v>98418</v>
          </cell>
          <cell r="B1471" t="str">
            <v>(COMPOSIÇÃO REPRESENTATIVA) POÇO DE VISITA CIRCULAR PARA ESGOTO, EM CONCRETO PRÉ-MOLDADO, DIÂMETRO INTERNO = 1,0 M, PROFUNDIDADE DE 2,50 A 3,00 M, EXCLUINDO TAMPÃO. AF_04/2018</v>
          </cell>
          <cell r="C1471" t="str">
            <v>UN</v>
          </cell>
          <cell r="D1471">
            <v>1470.57</v>
          </cell>
        </row>
        <row r="1472">
          <cell r="A1472">
            <v>98419</v>
          </cell>
          <cell r="B1472" t="str">
            <v>(COMPOSIÇÃO REPRESENTATIVA) POÇO DE VISITA CIRCULAR PARA ESGOTO, EM CONCRETO PRÉ-MOLDADO, DIÂMETRO INTERNO = 1,0 M, PROFUNDIDADE DE 3,00 A 3,50 M, EXCLUINDO TAMPÃO. AF_04/2018</v>
          </cell>
          <cell r="C1472" t="str">
            <v>UN</v>
          </cell>
          <cell r="D1472">
            <v>1584.53</v>
          </cell>
        </row>
        <row r="1473">
          <cell r="A1473">
            <v>98420</v>
          </cell>
          <cell r="B1473" t="str">
            <v>(COMPOSIÇÃO REPRESENTATIVA) POÇO DE VISITA CIRCULAR PARA ESGOTO, EM CONCRETO PRÉ-MOLDADO, DIÂMETRO INTERNO = 1,0 M, PROFUNDIDADE ATÉ 1,50 M, INCLUINDO TAMPÃO DE FERRO FUNDIDO, DIÂMETRO DE 60 CM. AF_04/2018</v>
          </cell>
          <cell r="C1473" t="str">
            <v>UN</v>
          </cell>
          <cell r="D1473">
            <v>1495.67</v>
          </cell>
        </row>
        <row r="1474">
          <cell r="A1474">
            <v>98421</v>
          </cell>
          <cell r="B1474" t="str">
            <v>(COMPOSIÇÃO REPRESENTATIVA) POÇO DE VISITA CIRCULAR PARA ESGOTO, EM CONCRETO PRÉ-MOLDADO, DIÂMETRO INTERNO = 1,0 M, PROFUNDIDADE DE 1,50 A 2,00 M, INCLUINDO TAMPÃO DE FERRO FUNDIDO, DIÂMETRO DE 60 CM. AF_04/2018</v>
          </cell>
          <cell r="C1474" t="str">
            <v>UN</v>
          </cell>
          <cell r="D1474">
            <v>1700.87</v>
          </cell>
        </row>
        <row r="1475">
          <cell r="A1475">
            <v>98422</v>
          </cell>
          <cell r="B1475" t="str">
            <v>(COMPOSIÇÃO REPRESENTATIVA) POÇO DE VISITA CIRCULAR PARA ESGOTO, EM CONCRETO PRÉ-MOLDADO, DIÂMETRO INTERNO = 1,0 M, PROFUNDIDADE DE 2,00 A 2,50 M, INCLUINDO TAMPÃO DE FERRO FUNDIDO, DIÂMETRO DE 60 CM. AF_04/2018</v>
          </cell>
          <cell r="C1475" t="str">
            <v>UN</v>
          </cell>
          <cell r="D1475">
            <v>1906.08</v>
          </cell>
        </row>
        <row r="1476">
          <cell r="A1476">
            <v>98423</v>
          </cell>
          <cell r="B1476" t="str">
            <v>(COMPOSIÇÃO REPRESENTATIVA) POÇO DE VISITA CIRCULAR PARA ESGOTO, EM CONCRETO PRÉ-MOLDADO, DIÂMETRO INTERNO = 1,0 M, PROFUNDIDADE DE 2,50 A 3,00 M, INCLUINDO TAMPÃO DE FERRO FUNDIDO, DIÂMETRO DE 60 CM. AF_04/2018</v>
          </cell>
          <cell r="C1476" t="str">
            <v>UN</v>
          </cell>
          <cell r="D1476">
            <v>2020.03</v>
          </cell>
        </row>
        <row r="1477">
          <cell r="A1477">
            <v>98424</v>
          </cell>
          <cell r="B1477" t="str">
            <v>(COMPOSIÇÃO REPRESENTATIVA) POÇO DE VISITA CIRCULAR PARA ESGOTO, EM CONCRETO PRÉ-MOLDADO, DIÂMETRO INTERNO = 1,0 M, PROFUNDIDADE DE 3,00 A 3,50 M, INCLUINDO TAMPÃO DE FERRO FUNDIDO, DIÂMETRO DE 60 CM. AF_04/2018</v>
          </cell>
          <cell r="C1477" t="str">
            <v>UN</v>
          </cell>
          <cell r="D1477">
            <v>2133.9899999999998</v>
          </cell>
        </row>
        <row r="1478">
          <cell r="A1478">
            <v>98425</v>
          </cell>
          <cell r="B1478" t="str">
            <v>(COMPOSIÇÃO REPRESENTATIVA) POÇO DE VISITA CIRCULAR PARA ESGOTO, EM ALVENARIA COM TIJOLOS CERÂMICOS MACIÇOS, DIÂMETRO INTERNO = 1,2 M, PROFUNDIDADE ATÉ 1,50 M, EXCLUINDO TAMPÃO. AF_04/2018</v>
          </cell>
          <cell r="C1478" t="str">
            <v>UN</v>
          </cell>
          <cell r="D1478">
            <v>2421.94</v>
          </cell>
        </row>
        <row r="1479">
          <cell r="A1479">
            <v>98426</v>
          </cell>
          <cell r="B1479" t="str">
            <v>(COMPOSIÇÃO REPRESENTATIVA) POÇO DE VISITA CIRCULAR PARA ESGOTO, EM ALVENARIA COM TIJOLOS CERÂMICOS MACIÇOS, DIÂMETRO INTERNO = 1,2 M, PROFUNDIDADE DE 1,50 A 2,00 M, EXCLUINDO TAMPÃO. AF_04/2018</v>
          </cell>
          <cell r="C1479" t="str">
            <v>UN</v>
          </cell>
          <cell r="D1479">
            <v>3093.41</v>
          </cell>
        </row>
        <row r="1480">
          <cell r="A1480">
            <v>98427</v>
          </cell>
          <cell r="B1480" t="str">
            <v>(COMPOSIÇÃO REPRESENTATIVA) POÇO DE VISITA CIRCULAR PARA ESGOTO, EM ALVENARIA COM TIJOLOS CERÂMICOS MACIÇOS, DIÂMETRO INTERNO = 1,2 M, PROFUNDIDADE DE 2,00 A 2,50 M, EXCLUINDO TAMPÃO. AF_04/2018</v>
          </cell>
          <cell r="C1480" t="str">
            <v>UN</v>
          </cell>
          <cell r="D1480">
            <v>3764.89</v>
          </cell>
        </row>
        <row r="1481">
          <cell r="A1481">
            <v>98428</v>
          </cell>
          <cell r="B1481" t="str">
            <v>(COMPOSIÇÃO REPRESENTATIVA) POÇO DE VISITA CIRCULAR PARA ESGOTO, EM ALVENARIA COM TIJOLOS CERÂMICOS MACIÇOS, DIÂMETRO INTERNO = 1,2 M, PROFUNDIDADE DE 2,50 A 3,00 M, EXCLUINDO TAMPÃO. AF_04/2018</v>
          </cell>
          <cell r="C1481" t="str">
            <v>UN</v>
          </cell>
          <cell r="D1481">
            <v>4139.1400000000003</v>
          </cell>
        </row>
        <row r="1482">
          <cell r="A1482">
            <v>98429</v>
          </cell>
          <cell r="B1482" t="str">
            <v>(COMPOSIÇÃO REPRESENTATIVA) POÇO DE VISITA CIRCULAR PARA ESGOTO, EM ALVENARIA COM TIJOLOS CERÂMICOS MACIÇOS, DIÂMETRO INTERNO = 1,2 M, PROFUNDIDADE DE 3,00 A 3,50 M, EXCLUINDO TAMPÃO. AF_04/2018</v>
          </cell>
          <cell r="C1482" t="str">
            <v>UN</v>
          </cell>
          <cell r="D1482">
            <v>4513.3900000000003</v>
          </cell>
        </row>
        <row r="1483">
          <cell r="A1483">
            <v>98430</v>
          </cell>
          <cell r="B1483" t="str">
            <v>(COMPOSIÇÃO REPRESENTATIVA) POÇO DE VISITA CIRCULAR PARA ESGOTO, EM ALVENARIA COM TIJOLOS CERÂMICOS MACIÇOS, DIÂMETRO INTERNO = 1,2 M, PROFUNDIDADE ATÉ 1,50 M, INCLUINDO TAMPÃO DE FERRO FUNDIDO, DIÂMETRO DE 60 CM. AF_04/2018</v>
          </cell>
          <cell r="C1483" t="str">
            <v>UN</v>
          </cell>
          <cell r="D1483">
            <v>2971.4</v>
          </cell>
        </row>
        <row r="1484">
          <cell r="A1484">
            <v>98431</v>
          </cell>
          <cell r="B1484" t="str">
            <v>(COMPOSIÇÃO REPRESENTATIVA) POÇO DE VISITA CIRCULAR PARA ESGOTO, EM ALVENARIA COM TIJOLOS CERÂMICOS MACIÇOS, DIÂMETRO INTERNO = 1,2 M, PROFUNDIDADE DE 1,50 A 2,00 M, INCLUINDO TAMPÃO DE FERRO FUNDIDO, DIÂMETRO DE 60 CM. AF_04/2018</v>
          </cell>
          <cell r="C1484" t="str">
            <v>UN</v>
          </cell>
          <cell r="D1484">
            <v>3642.87</v>
          </cell>
        </row>
        <row r="1485">
          <cell r="A1485">
            <v>98432</v>
          </cell>
          <cell r="B1485" t="str">
            <v>(COMPOSIÇÃO REPRESENTATIVA) POÇO DE VISITA CIRCULAR PARA ESGOTO, EM ALVENARIA COM TIJOLOS CERÂMICOS MACIÇOS, DIÂMETRO INTERNO = 1,2 M, PROFUNDIDADE DE 2,00 A 2,50 M, INCLUINDO TAMPÃO DE FERRO FUNDIDO, DIÂMETRO DE 60 CM. AF_04/2018</v>
          </cell>
          <cell r="C1485" t="str">
            <v>UN</v>
          </cell>
          <cell r="D1485">
            <v>4314.3500000000004</v>
          </cell>
        </row>
        <row r="1486">
          <cell r="A1486">
            <v>98433</v>
          </cell>
          <cell r="B1486" t="str">
            <v>(COMPOSIÇÃO REPRESENTATIVA) POÇO DE VISITA CIRCULAR PARA ESGOTO, EM ALVENARIA COM TIJOLOS CERÂMICOS MACIÇOS, DIÂMETRO INTERNO = 1,2 M, PROFUNDIDADE DE 2,50 A 3,00 M, INCLUINDO TAMPÃO DE FERRO FUNDIDO, DIÂMETRO DE 60 CM. AF_04/2018</v>
          </cell>
          <cell r="C1486" t="str">
            <v>UN</v>
          </cell>
          <cell r="D1486">
            <v>4688.6000000000004</v>
          </cell>
        </row>
        <row r="1487">
          <cell r="A1487">
            <v>98434</v>
          </cell>
          <cell r="B1487" t="str">
            <v>(COMPOSIÇÃO REPRESENTATIVA) POÇO DE VISITA CIRCULAR PARA ESGOTO, EM ALVENARIA COM TIJOLOS CERÂMICOS MACIÇOS, DIÂMETRO INTERNO = 1,2 M, PROFUNDIDADE DE 3,00 A 3,50 M, INCLUINDO TAMPÃO DE FERRO FUNDIDO, DIÂMETRO DE 60 CM. AF_04/2018</v>
          </cell>
          <cell r="C1487" t="str">
            <v>UN</v>
          </cell>
          <cell r="D1487">
            <v>5062.8500000000004</v>
          </cell>
        </row>
        <row r="1488">
          <cell r="A1488">
            <v>99240</v>
          </cell>
          <cell r="B1488" t="str">
            <v>ACRÉSCIMO PARA POÇO DE VISITA CIRCULAR PARA DRENAGEM, EM CONCRETO PRÉ-MOLDADO, DIÂMETRO INTERNO = 1,2 M. AF_12/2020</v>
          </cell>
          <cell r="C1488" t="str">
            <v>M</v>
          </cell>
          <cell r="D1488">
            <v>545.71</v>
          </cell>
        </row>
        <row r="1489">
          <cell r="A1489">
            <v>99241</v>
          </cell>
          <cell r="B1489" t="str">
            <v>ACRÉSCIMO PARA POÇO DE VISITA RETANGULAR PARA DRENAGEM, EM ALVENARIA COM BLOCOS DE CONCRETO, DIMENSÕES INTERNAS = 1,5X1,5 M. AF_12/2020</v>
          </cell>
          <cell r="C1489" t="str">
            <v>M</v>
          </cell>
          <cell r="D1489">
            <v>1224.6600000000001</v>
          </cell>
        </row>
        <row r="1490">
          <cell r="A1490">
            <v>99242</v>
          </cell>
          <cell r="B1490" t="str">
            <v>BASE PARA POÇO DE VISITA CIRCULAR PARA DRENAGEM, EM ALVENARIA COM TIJOLOS CERÂMICOS MACIÇOS, DIÂMETRO INTERNO = 1,2 M, PROFUNDIDADE = 1,45 M, EXCLUINDO TAMPÃO. AF_12/2020</v>
          </cell>
          <cell r="C1490" t="str">
            <v>UN</v>
          </cell>
          <cell r="D1490">
            <v>2348.9699999999998</v>
          </cell>
        </row>
        <row r="1491">
          <cell r="A1491">
            <v>99243</v>
          </cell>
          <cell r="B1491" t="str">
            <v>ACRÉSCIMO PARA POÇO DE VISITA CIRCULAR PARA DRENAGEM, EM ALVENARIA COM TIJOLOS CERÂMICOS MACIÇOS, DIÂMETRO INTERNO = 1,2 M. AF_12/2020</v>
          </cell>
          <cell r="C1491" t="str">
            <v>M</v>
          </cell>
          <cell r="D1491">
            <v>1273.8399999999999</v>
          </cell>
        </row>
        <row r="1492">
          <cell r="A1492">
            <v>99244</v>
          </cell>
          <cell r="B1492" t="str">
            <v>BASE PARA POÇO DE VISITA RETANGULAR PARA DRENAGEM, EM ALVENARIA COM BLOCOS DE CONCRETO, DIMENSÕES INTERNAS = 1,5X2 M, PROFUNDIDADE = 1,45 M, EXCLUINDO TAMPÃO. AF_12/2020</v>
          </cell>
          <cell r="C1492" t="str">
            <v>UN</v>
          </cell>
          <cell r="D1492">
            <v>3738.29</v>
          </cell>
        </row>
        <row r="1493">
          <cell r="A1493">
            <v>99246</v>
          </cell>
          <cell r="B1493" t="str">
            <v>ACRÉSCIMO PARA POÇO DE VISITA CIRCULAR PARA DRENAGEM, EM CONCRETO PRÉ-MOLDADO, DIÂMETRO INTERNO = 1,5 M. AF_12/2020</v>
          </cell>
          <cell r="C1493" t="str">
            <v>M</v>
          </cell>
          <cell r="D1493">
            <v>770.61</v>
          </cell>
        </row>
        <row r="1494">
          <cell r="A1494">
            <v>99247</v>
          </cell>
          <cell r="B1494" t="str">
            <v>ACRÉSCIMO PARA POÇO DE VISITA RETANGULAR PARA DRENAGEM, EM ALVENARIA COM BLOCOS DE CONCRETO, DIMENSÕES INTERNAS = 1,5X2 M. AF_12/2020</v>
          </cell>
          <cell r="C1494" t="str">
            <v>M</v>
          </cell>
          <cell r="D1494">
            <v>1395.17</v>
          </cell>
        </row>
        <row r="1495">
          <cell r="A1495">
            <v>99248</v>
          </cell>
          <cell r="B1495" t="str">
            <v>BASE PARA POÇO DE VISITA CIRCULAR PARA DRENAGEM, EM ALVENARIA COM TIJOLOS CERÂMICOS MACIÇOS, DIÂMETRO INTERNO = 1,5 M, PROFUNDIDADE = 1,45 M, EXCLUINDO TAMPÃO. AF_12/2020</v>
          </cell>
          <cell r="C1495" t="str">
            <v>UN</v>
          </cell>
          <cell r="D1495">
            <v>3527.81</v>
          </cell>
        </row>
        <row r="1496">
          <cell r="A1496">
            <v>99249</v>
          </cell>
          <cell r="B1496" t="str">
            <v>ACRÉSCIMO PARA POÇO DE VISITA CIRCULAR PARA DRENAGEM, EM ALVENARIA COM TIJOLOS CERÂMICOS MACIÇOS, DIÂMETRO INTERNO = 1,5 M. AF_12/2020</v>
          </cell>
          <cell r="C1496" t="str">
            <v>M</v>
          </cell>
          <cell r="D1496">
            <v>1560.45</v>
          </cell>
        </row>
        <row r="1497">
          <cell r="A1497">
            <v>99252</v>
          </cell>
          <cell r="B1497" t="str">
            <v>BASE PARA POÇO DE VISITA RETANGULAR PARA DRENAGEM, EM ALVENARIA COM BLOCOS DE CONCRETO, DIMENSÕES INTERNAS = 1X1 M, PROFUNDIDADE = 1,45 M, EXCLUINDO TAMPÃO. AF_12/2020</v>
          </cell>
          <cell r="C1497" t="str">
            <v>UN</v>
          </cell>
          <cell r="D1497">
            <v>1923.77</v>
          </cell>
        </row>
        <row r="1498">
          <cell r="A1498">
            <v>99254</v>
          </cell>
          <cell r="B1498" t="str">
            <v>ACRÉSCIMO PARA POÇO DE VISITA RETANGULAR PARA DRENAGEM, EM ALVENARIA COM BLOCOS DE CONCRETO, DIMENSÕES INTERNAS = 1X1 M. AF_12/2020</v>
          </cell>
          <cell r="C1498" t="str">
            <v>M</v>
          </cell>
          <cell r="D1498">
            <v>883.64</v>
          </cell>
        </row>
        <row r="1499">
          <cell r="A1499">
            <v>99256</v>
          </cell>
          <cell r="B1499" t="str">
            <v>BASE PARA POÇO DE VISITA RETANGULAR PARA DRENAGEM, EM ALVENARIA COM BLOCOS DE CONCRETO, DIMENSÕES INTERNAS = 1,5X2,5 M, PROFUNDIDADE = 1,45 M, EXCLUINDO TAMPÃO. AF_12/2020</v>
          </cell>
          <cell r="C1499" t="str">
            <v>UN</v>
          </cell>
          <cell r="D1499">
            <v>4411.12</v>
          </cell>
        </row>
        <row r="1500">
          <cell r="A1500">
            <v>99259</v>
          </cell>
          <cell r="B1500" t="str">
            <v>BASE PARA POÇO DE VISITA RETANGULAR PARA DRENAGEM, EM ALVENARIA COM BLOCOS DE CONCRETO, DIMENSÕES INTERNAS = 1X1,5 M, PROFUNDIDADE = 1,45 M, EXCLUINDO TAMPÃO. AF_12/2020</v>
          </cell>
          <cell r="C1500" t="str">
            <v>UN</v>
          </cell>
          <cell r="D1500">
            <v>2446.38</v>
          </cell>
        </row>
        <row r="1501">
          <cell r="A1501">
            <v>99261</v>
          </cell>
          <cell r="B1501" t="str">
            <v>ACRÉSCIMO PARA POÇO DE VISITA RETANGULAR PARA DRENAGEM, EM ALVENARIA COM BLOCOS DE CONCRETO, DIMENSÕES INTERNAS = 1X1,5 M. AF_12/2020</v>
          </cell>
          <cell r="C1501" t="str">
            <v>M</v>
          </cell>
          <cell r="D1501">
            <v>1054.1400000000001</v>
          </cell>
        </row>
        <row r="1502">
          <cell r="A1502">
            <v>99263</v>
          </cell>
          <cell r="B1502" t="str">
            <v>ACRÉSCIMO PARA POÇO DE VISITA RETANGULAR PARA DRENAGEM, EM ALVENARIA COM BLOCOS DE CONCRETO, DIMENSÕES INTERNAS = 1,5X2,5 M. AF_12/2020</v>
          </cell>
          <cell r="C1502" t="str">
            <v>M</v>
          </cell>
          <cell r="D1502">
            <v>1565.71</v>
          </cell>
        </row>
        <row r="1503">
          <cell r="A1503">
            <v>99265</v>
          </cell>
          <cell r="B1503" t="str">
            <v>BASE PARA POÇO DE VISITA RETANGULAR PARA DRENAGEM, EM ALVENARIA COM BLOCOS DE CONCRETO, DIMENSÕES INTERNAS = 1X2 M, PROFUNDIDADE = 1,45 M, EXCLUINDO TAMPÃO. AF_12/2020</v>
          </cell>
          <cell r="C1503" t="str">
            <v>UN</v>
          </cell>
          <cell r="D1503">
            <v>2968.85</v>
          </cell>
        </row>
        <row r="1504">
          <cell r="A1504">
            <v>99266</v>
          </cell>
          <cell r="B1504" t="str">
            <v>ACRÉSCIMO PARA POÇO DE VISITA RETANGULAR PARA DRENAGEM, EM ALVENARIA COM BLOCOS DE CONCRETO, DIMENSÕES INTERNAS = 1X2 M. AF_12/2020</v>
          </cell>
          <cell r="C1504" t="str">
            <v>M</v>
          </cell>
          <cell r="D1504">
            <v>1224.6600000000001</v>
          </cell>
        </row>
        <row r="1505">
          <cell r="A1505">
            <v>99267</v>
          </cell>
          <cell r="B1505" t="str">
            <v>BASE PARA POÇO DE VISITA RETANGULAR PARA DRENAGEM, EM ALVENARIA COM BLOCOS DE CONCRETO, DIMENSÕES INTERNAS = 1X2,5 M, PROFUNDIDADE = 1,45 M, EXCLUINDO TAMPÃO. AF_12/2020</v>
          </cell>
          <cell r="C1505" t="str">
            <v>UN</v>
          </cell>
          <cell r="D1505">
            <v>3493.38</v>
          </cell>
        </row>
        <row r="1506">
          <cell r="A1506">
            <v>99268</v>
          </cell>
          <cell r="B1506" t="str">
            <v>POÇO DE INSPEÇÃO CIRCULAR PARA DRENAGEM, EM CONCRETO PRÉ-MOLDADO, DIÂMETRO INTERNO = 0,6 M, PROFUNDIDADE = 1 M, EXCLUINDO TAMPÃO. AF_12/2020</v>
          </cell>
          <cell r="C1506" t="str">
            <v>UN</v>
          </cell>
          <cell r="D1506">
            <v>357.06</v>
          </cell>
        </row>
        <row r="1507">
          <cell r="A1507">
            <v>99269</v>
          </cell>
          <cell r="B1507" t="str">
            <v>ACRÉSCIMO PARA POÇO DE VISITA RETANGULAR PARA DRENAGEM, EM ALVENARIA COM BLOCOS DE CONCRETO, DIMENSÕES INTERNAS = 1X2,5 M. AF_12/2020</v>
          </cell>
          <cell r="C1507" t="str">
            <v>M</v>
          </cell>
          <cell r="D1507">
            <v>1395.17</v>
          </cell>
        </row>
        <row r="1508">
          <cell r="A1508">
            <v>99270</v>
          </cell>
          <cell r="B1508" t="str">
            <v>POÇO DE INSPEÇÃO CIRCULAR PARA DRENAGEM, EM CONCRETO PRÉ-MOLDADO, DIÂMETRO INTERNO = 0,6 M, PROFUNDIDADE = 1,5 M, EXCLUINDO TAMPÃO. AF_12/2020</v>
          </cell>
          <cell r="C1508" t="str">
            <v>UN</v>
          </cell>
          <cell r="D1508">
            <v>496.26</v>
          </cell>
        </row>
        <row r="1509">
          <cell r="A1509">
            <v>99271</v>
          </cell>
          <cell r="B1509" t="str">
            <v>BASE PARA POÇO DE VISITA RETANGULAR PARA DRENAGEM, EM ALVENARIA COM BLOCOS DE CONCRETO, DIMENSÕES INTERNAS = 1,5X3 M, PROFUNDIDADE = 1,45 M, EXCLUINDO TAMPÃO. AF_12/2020</v>
          </cell>
          <cell r="C1509" t="str">
            <v>UN</v>
          </cell>
          <cell r="D1509">
            <v>5070.09</v>
          </cell>
        </row>
        <row r="1510">
          <cell r="A1510">
            <v>99272</v>
          </cell>
          <cell r="B1510" t="str">
            <v>POÇO DE INSPEÇÃO CIRCULAR PARA DRENAGEM, EM ALVENARIA COM TIJOLOS CERÂMICOS MACIÇOS, DIÂMETRO INTERNO = 0,6 M, PROFUNDIDADE = 1 M, EXCLUINDO TAMPÃO. AF_12/2020</v>
          </cell>
          <cell r="C1510" t="str">
            <v>UN</v>
          </cell>
          <cell r="D1510">
            <v>833.99</v>
          </cell>
        </row>
        <row r="1511">
          <cell r="A1511">
            <v>99273</v>
          </cell>
          <cell r="B1511" t="str">
            <v>POÇO DE INSPEÇÃO CIRCULAR PARA DRENAGEM, EM ALVENARIA COM TIJOLOS CERÂMICOS MACIÇOS, DIÂMETRO INTERNO = 0,6 M, PROFUNDIDADE = 1,5 M, EXCLUINDO TAMPÃO. AF_12/2020</v>
          </cell>
          <cell r="C1511" t="str">
            <v>UN</v>
          </cell>
          <cell r="D1511">
            <v>1193.21</v>
          </cell>
        </row>
        <row r="1512">
          <cell r="A1512">
            <v>99274</v>
          </cell>
          <cell r="B1512" t="str">
            <v>BASE PARA POÇO DE VISITA RETANGULAR PARA DRENAGEM, EM ALVENARIA COM BLOCOS DE CONCRETO, DIMENSÕES INTERNAS = 1X3 M, PROFUNDIDADE = 1,45 M, EXCLUINDO TAMPÃO. AF_12/2020</v>
          </cell>
          <cell r="C1512" t="str">
            <v>UN</v>
          </cell>
          <cell r="D1512">
            <v>4032.84</v>
          </cell>
        </row>
        <row r="1513">
          <cell r="A1513">
            <v>99275</v>
          </cell>
          <cell r="B1513" t="str">
            <v>BASE PARA POÇO DE VISITA CIRCULAR PARA DRENAGEM, EM CONCRETO PRÉ-MOLDADO, DIÂMETRO INTERNO = 0,8 M, PROFUNDIDADE = 1,45 M, EXCLUINDO TAMPÃO. AF_12/2020</v>
          </cell>
          <cell r="C1513" t="str">
            <v>UN</v>
          </cell>
          <cell r="D1513">
            <v>701.84</v>
          </cell>
        </row>
        <row r="1514">
          <cell r="A1514">
            <v>99276</v>
          </cell>
          <cell r="B1514" t="str">
            <v>ACRÉSCIMO PARA POÇO DE VISITA RETANGULAR PARA DRENAGEM, EM ALVENARIA COM BLOCOS DE CONCRETO, DIMENSÕES INTERNAS = 1,5X3 M. AF_12/2020</v>
          </cell>
          <cell r="C1514" t="str">
            <v>M</v>
          </cell>
          <cell r="D1514">
            <v>1736.23</v>
          </cell>
        </row>
        <row r="1515">
          <cell r="A1515">
            <v>99277</v>
          </cell>
          <cell r="B1515" t="str">
            <v>ACRÉSCIMO PARA POÇO DE VISITA RETANGULAR PARA DRENAGEM, EM ALVENARIA COM BLOCOS DE CONCRETO, DIMENSÕES INTERNAS = 1X3 M. AF_12/2020</v>
          </cell>
          <cell r="C1515" t="str">
            <v>M</v>
          </cell>
          <cell r="D1515">
            <v>1565.71</v>
          </cell>
        </row>
        <row r="1516">
          <cell r="A1516">
            <v>99278</v>
          </cell>
          <cell r="B1516" t="str">
            <v>ACRÉSCIMO PARA POÇO DE VISITA CIRCULAR PARA DRENAGEM, EM CONCRETO PRÉ-MOLDADO, DIÂMETRO INTERNO = 0,8 M. AF_12/2020</v>
          </cell>
          <cell r="C1516" t="str">
            <v>M</v>
          </cell>
          <cell r="D1516">
            <v>308.16000000000003</v>
          </cell>
        </row>
        <row r="1517">
          <cell r="A1517">
            <v>99279</v>
          </cell>
          <cell r="B1517" t="str">
            <v>BASE PARA POÇO DE VISITA RETANGULAR PARA DRENAGEM, EM ALVENARIA COM BLOCOS DE CONCRETO, DIMENSÕES INTERNAS = 1X3,5 M, PROFUNDIDADE = 1,45 M, EXCLUINDO TAMPÃO. AF_12/2020</v>
          </cell>
          <cell r="C1517" t="str">
            <v>UN</v>
          </cell>
          <cell r="D1517">
            <v>4557.79</v>
          </cell>
        </row>
        <row r="1518">
          <cell r="A1518">
            <v>99280</v>
          </cell>
          <cell r="B1518" t="str">
            <v>BASE PARA POÇO DE VISITA CIRCULAR PARA DRENAGEM, EM ALVENARIA COM TIJOLOS CERÂMICOS MACIÇOS, DIÂMETRO INTERNO = 0,8 M, PROFUNDIDADE = 1,45 M, EXCLUINDO TAMPÃO. AF_12/2020</v>
          </cell>
          <cell r="C1518" t="str">
            <v>UN</v>
          </cell>
          <cell r="D1518">
            <v>1566.38</v>
          </cell>
        </row>
        <row r="1519">
          <cell r="A1519">
            <v>99281</v>
          </cell>
          <cell r="B1519" t="str">
            <v>ACRÉSCIMO PARA POÇO DE VISITA RETANGULAR PARA DRENAGEM, EM ALVENARIA COM BLOCOS DE CONCRETO, DIMENSÕES INTERNAS = 1X3,5 M. AF_12/2020</v>
          </cell>
          <cell r="C1519" t="str">
            <v>M</v>
          </cell>
          <cell r="D1519">
            <v>1736.23</v>
          </cell>
        </row>
        <row r="1520">
          <cell r="A1520">
            <v>99282</v>
          </cell>
          <cell r="B1520" t="str">
            <v>ACRÉSCIMO PARA POÇO DE VISITA RETANGULAR PARA DRENAGEM, EM ALVENARIA COM BLOCOS DE CONCRETO, DIMENSÕES INTERNAS = 2,5X2,5 M. AF_12/2020</v>
          </cell>
          <cell r="C1520" t="str">
            <v>M</v>
          </cell>
          <cell r="D1520">
            <v>1924.09</v>
          </cell>
        </row>
        <row r="1521">
          <cell r="A1521">
            <v>99283</v>
          </cell>
          <cell r="B1521" t="str">
            <v>ACRÉSCIMO PARA POÇO DE VISITA CIRCULAR PARA DRENAGEM, EM ALVENARIA COM TIJOLOS CERÂMICOS MACIÇOS, DIÂMETRO INTERNO = 0,8 M. AF_12/2020</v>
          </cell>
          <cell r="C1521" t="str">
            <v>M</v>
          </cell>
          <cell r="D1521">
            <v>891.71</v>
          </cell>
        </row>
        <row r="1522">
          <cell r="A1522">
            <v>99284</v>
          </cell>
          <cell r="B1522" t="str">
            <v>BASE PARA POÇO DE VISITA RETANGULAR PARA DRENAGEM, EM ALVENARIA COM BLOCOS DE CONCRETO, DIMENSÕES INTERNAS = 1,5X3,5 M, PROFUNDIDADE = 1,45 M, EXCLUINDO TAMPÃO. AF_12/2020</v>
          </cell>
          <cell r="C1522" t="str">
            <v>UN</v>
          </cell>
          <cell r="D1522">
            <v>5736.03</v>
          </cell>
        </row>
        <row r="1523">
          <cell r="A1523">
            <v>99285</v>
          </cell>
          <cell r="B1523" t="str">
            <v>BASE PARA POÇO DE VISITA CIRCULAR PARA DRENAGEM, EM CONCRETO PRÉ-MOLDADO, DIÂMETRO INTERNO = 1 M, PROFUNDIDADE = 1,45 M, EXCLUINDO TAMPÃO. AF_05/2018</v>
          </cell>
          <cell r="C1523" t="str">
            <v>UN</v>
          </cell>
          <cell r="D1523">
            <v>1012.25</v>
          </cell>
        </row>
        <row r="1524">
          <cell r="A1524">
            <v>99286</v>
          </cell>
          <cell r="B1524" t="str">
            <v>BASE PARA POÇO DE VISITA RETANGULAR PARA DRENAGEM, EM ALVENARIA COM BLOCOS DE CONCRETO, DIMENSÕES INTERNAS = 1X4 M, PROFUNDIDADE = 1,45 M, EXCLUINDO TAMPÃO. AF_12/2020</v>
          </cell>
          <cell r="C1524" t="str">
            <v>UN</v>
          </cell>
          <cell r="D1524">
            <v>5080.32</v>
          </cell>
        </row>
        <row r="1525">
          <cell r="A1525">
            <v>99287</v>
          </cell>
          <cell r="B1525" t="str">
            <v>BASE PARA POÇO DE VISITA RETANGULAR PARA DRENAGEM, EM ALVENARIA COM BLOCOS DE CONCRETO, DIMENSÕES INTERNAS = 2,5X3 M, PROFUNDIDADE = 1,45 M, EXCLUINDO TAMPÃO. AF_12/2020</v>
          </cell>
          <cell r="C1525" t="str">
            <v>UN</v>
          </cell>
          <cell r="D1525">
            <v>7309.62</v>
          </cell>
        </row>
        <row r="1526">
          <cell r="A1526">
            <v>99288</v>
          </cell>
          <cell r="B1526" t="str">
            <v>ACRÉSCIMO PARA POÇO DE VISITA CIRCULAR PARA DRENAGEM, EM CONCRETO PRÉ-MOLDADO, DIÂMETRO INTERNO = 1 M. AF_12/2020</v>
          </cell>
          <cell r="C1526" t="str">
            <v>M</v>
          </cell>
          <cell r="D1526">
            <v>463.51</v>
          </cell>
        </row>
        <row r="1527">
          <cell r="A1527">
            <v>99289</v>
          </cell>
          <cell r="B1527" t="str">
            <v>ACRÉSCIMO PARA POÇO DE VISITA RETANGULAR PARA DRENAGEM, EM ALVENARIA COM BLOCOS DE CONCRETO, DIMENSÕES INTERNAS = 1X4 M. AF_12/2020</v>
          </cell>
          <cell r="C1527" t="str">
            <v>M</v>
          </cell>
          <cell r="D1527">
            <v>1883.52</v>
          </cell>
        </row>
        <row r="1528">
          <cell r="A1528">
            <v>99290</v>
          </cell>
          <cell r="B1528" t="str">
            <v>BASE PARA POÇO DE VISITA RETANGULAR PARA DRENAGEM, EM ALVENARIA COM BLOCOS DE CONCRETO, DIMENSÕES INTERNAS = 1,5X1,5 M, PROFUNDIDADE = 1,45 M, EXCLUINDO TAMPÃO. AF_12/2020</v>
          </cell>
          <cell r="C1528" t="str">
            <v>UN</v>
          </cell>
          <cell r="D1528">
            <v>3057.38</v>
          </cell>
        </row>
        <row r="1529">
          <cell r="A1529">
            <v>99291</v>
          </cell>
          <cell r="B1529" t="str">
            <v>ACRÉSCIMO PARA POÇO DE VISITA RETANGULAR PARA DRENAGEM, EM ALVENARIA COM BLOCOS DE CONCRETO, DIMENSÕES INTERNAS = 1,5X3,5 M. AF_12/2020</v>
          </cell>
          <cell r="C1529" t="str">
            <v>M</v>
          </cell>
          <cell r="D1529">
            <v>1906.74</v>
          </cell>
        </row>
        <row r="1530">
          <cell r="A1530">
            <v>99292</v>
          </cell>
          <cell r="B1530" t="str">
            <v>BASE PARA POÇO DE VISITA CIRCULAR PARA DRENAGEM, EM ALVENARIA COM TIJOLOS CERÂMICOS MACIÇOS, DIÂMETRO INTERNO = 1 M, PROFUNDIDADE = 1,45 M, EXCLUINDO TAMPÃO. AF_12/2020</v>
          </cell>
          <cell r="C1530" t="str">
            <v>UN</v>
          </cell>
          <cell r="D1530">
            <v>1955.82</v>
          </cell>
        </row>
        <row r="1531">
          <cell r="A1531">
            <v>99293</v>
          </cell>
          <cell r="B1531" t="str">
            <v>ACRÉSCIMO PARA POÇO DE VISITA CIRCULAR PARA DRENAGEM, EM ALVENARIA COM TIJOLOS CERÂMICOS MACIÇOS, DIÂMETRO INTERNO = 1 M. AF_12/2020</v>
          </cell>
          <cell r="C1531" t="str">
            <v>M</v>
          </cell>
          <cell r="D1531">
            <v>1082.76</v>
          </cell>
        </row>
        <row r="1532">
          <cell r="A1532">
            <v>99294</v>
          </cell>
          <cell r="B1532" t="str">
            <v>BASE PARA POÇO DE VISITA RETANGULAR PARA DRENAGEM, EM ALVENARIA COM BLOCOS DE CONCRETO, DIMENSÕES INTERNAS = 1,5X4 M, PROFUNDIDADE = 1,45 M, EXCLUINDO TAMPÃO. AF_12/2020</v>
          </cell>
          <cell r="C1532" t="str">
            <v>UN</v>
          </cell>
          <cell r="D1532">
            <v>6371.48</v>
          </cell>
        </row>
        <row r="1533">
          <cell r="A1533">
            <v>99296</v>
          </cell>
          <cell r="B1533" t="str">
            <v>ACRÉSCIMO PARA POÇO DE VISITA RETANGULAR PARA DRENAGEM, EM ALVENARIA COM BLOCOS DE CONCRETO, DIMENSÕES INTERNAS = 2,5X3 M. AF_12/2020</v>
          </cell>
          <cell r="C1533" t="str">
            <v>M</v>
          </cell>
          <cell r="D1533">
            <v>2094.5700000000002</v>
          </cell>
        </row>
        <row r="1534">
          <cell r="A1534">
            <v>99297</v>
          </cell>
          <cell r="B1534" t="str">
            <v>ACRÉSCIMO PARA POÇO DE VISITA RETANGULAR PARA DRENAGEM, EM ALVENARIA COM BLOCOS DE CONCRETO, DIMENSÕES INTERNAS = 1,5X4 M. AF_12/2020</v>
          </cell>
          <cell r="C1534" t="str">
            <v>M</v>
          </cell>
          <cell r="D1534">
            <v>2091.5700000000002</v>
          </cell>
        </row>
        <row r="1535">
          <cell r="A1535">
            <v>99298</v>
          </cell>
          <cell r="B1535" t="str">
            <v>BASE PARA POÇO DE VISITA RETANGULAR PARA DRENAGEM, EM ALVENARIA COM BLOCOS DE CONCRETO, DIMENSÕES INTERNAS = 2,5X3,5 M, PROFUNDIDADE = 1,45 M, EXCLUINDO TAMPÃO. AF_12/2020</v>
          </cell>
          <cell r="C1535" t="str">
            <v>UN</v>
          </cell>
          <cell r="D1535">
            <v>8281.0400000000009</v>
          </cell>
        </row>
        <row r="1536">
          <cell r="A1536">
            <v>99299</v>
          </cell>
          <cell r="B1536" t="str">
            <v>ACRÉSCIMO PARA POÇO DE VISITA RETANGULAR PARA DRENAGEM, EM ALVENARIA COM BLOCOS DE CONCRETO, DIMENSÕES INTERNAS = 2,5X3,5 M. AF_12/2020</v>
          </cell>
          <cell r="C1536" t="str">
            <v>M</v>
          </cell>
          <cell r="D1536">
            <v>2265.0500000000002</v>
          </cell>
        </row>
        <row r="1537">
          <cell r="A1537">
            <v>99300</v>
          </cell>
          <cell r="B1537" t="str">
            <v>BASE PARA POÇO DE VISITA RETANGULAR PARA DRENAGEM, EM ALVENARIA COM BLOCOS DE CONCRETO, DIMENSÕES INTERNAS = 2,5X4 M, PROFUNDIDADE = 1,45 M, EXCLUINDO TAMPÃO. AF_12/2020</v>
          </cell>
          <cell r="C1537" t="str">
            <v>UN</v>
          </cell>
          <cell r="D1537">
            <v>9252.67</v>
          </cell>
        </row>
        <row r="1538">
          <cell r="A1538">
            <v>99301</v>
          </cell>
          <cell r="B1538" t="str">
            <v>BASE PARA POÇO DE VISITA RETANGULAR PARA DRENAGEM, EM ALVENARIA COM BLOCOS DE CONCRETO, DIMENSÕES INTERNAS = 2X2 M, PROFUNDIDADE = 1,45 M, EXCLUINDO TAMPÃO. AF_12/2020</v>
          </cell>
          <cell r="C1538" t="str">
            <v>UN</v>
          </cell>
          <cell r="D1538">
            <v>4542.68</v>
          </cell>
        </row>
        <row r="1539">
          <cell r="A1539">
            <v>99302</v>
          </cell>
          <cell r="B1539" t="str">
            <v>ACRÉSCIMO PARA POÇO DE VISITA RETANGULAR PARA DRENAGEM, EM ALVENARIA COM BLOCOS DE CONCRETO, DIMENSÕES INTERNAS = 2,5X4 M. AF_12/2020</v>
          </cell>
          <cell r="C1539" t="str">
            <v>M</v>
          </cell>
          <cell r="D1539">
            <v>2438.54</v>
          </cell>
        </row>
        <row r="1540">
          <cell r="A1540">
            <v>99303</v>
          </cell>
          <cell r="B1540" t="str">
            <v>BASE PARA POÇO DE VISITA RETANGULAR PARA DRENAGEM, EM ALVENARIA COM BLOCOS DE CONCRETO, DIMENSÕES INTERNAS = 3X3 M, PROFUNDIDADE = 1,45 M, EXCLUINDO TAMPÃO. AF_12/2020</v>
          </cell>
          <cell r="C1540" t="str">
            <v>UN</v>
          </cell>
          <cell r="D1540">
            <v>8462.0400000000009</v>
          </cell>
        </row>
        <row r="1541">
          <cell r="A1541">
            <v>99304</v>
          </cell>
          <cell r="B1541" t="str">
            <v>ACRÉSCIMO PARA POÇO DE VISITA RETANGULAR PARA DRENAGEM, EM ALVENARIA COM BLOCOS DE CONCRETO, DIMENSÕES INTERNAS = 3X3 M. AF_12/2020</v>
          </cell>
          <cell r="C1541" t="str">
            <v>M</v>
          </cell>
          <cell r="D1541">
            <v>2268.04</v>
          </cell>
        </row>
        <row r="1542">
          <cell r="A1542">
            <v>99305</v>
          </cell>
          <cell r="B1542" t="str">
            <v>BASE PARA POÇO DE VISITA RETANGULAR PARA DRENAGEM, EM ALVENARIA COM BLOCOS DE CONCRETO, DIMENSÕES INTERNAS = 3X3,5 M, PROFUNDIDADE = 1,45 M, EXCLUINDO TAMPÃO. AF_12/2020</v>
          </cell>
          <cell r="C1542" t="str">
            <v>UN</v>
          </cell>
          <cell r="D1542">
            <v>9582.77</v>
          </cell>
        </row>
        <row r="1543">
          <cell r="A1543">
            <v>99306</v>
          </cell>
          <cell r="B1543" t="str">
            <v>ACRÉSCIMO PARA POÇO DE VISITA RETANGULAR PARA DRENAGEM, EM ALVENARIA COM BLOCOS DE CONCRETO, DIMENSÕES INTERNAS = 3X3,5 M. AF_12/2020</v>
          </cell>
          <cell r="C1543" t="str">
            <v>M</v>
          </cell>
          <cell r="D1543">
            <v>2438.54</v>
          </cell>
        </row>
        <row r="1544">
          <cell r="A1544">
            <v>99307</v>
          </cell>
          <cell r="B1544" t="str">
            <v>ACRÉSCIMO PARA POÇO DE VISITA RETANGULAR PARA DRENAGEM, EM ALVENARIA COM BLOCOS DE CONCRETO, DIMENSÕES INTERNAS = 2X2 M. AF_12/2020</v>
          </cell>
          <cell r="C1544" t="str">
            <v>M</v>
          </cell>
          <cell r="D1544">
            <v>1635.49</v>
          </cell>
        </row>
        <row r="1545">
          <cell r="A1545">
            <v>99308</v>
          </cell>
          <cell r="B1545" t="str">
            <v>BASE PARA POÇO DE VISITA RETANGULAR PARA DRENAGEM, EM ALVENARIA COM BLOCOS DE CONCRETO, DIMENSÕES INTERNAS = 3X4 M, PROFUNDIDADE = 1,45 M, EXCLUINDO TAMPÃO. AF_12/2020</v>
          </cell>
          <cell r="C1545" t="str">
            <v>UN</v>
          </cell>
          <cell r="D1545">
            <v>10701.74</v>
          </cell>
        </row>
        <row r="1546">
          <cell r="A1546">
            <v>99309</v>
          </cell>
          <cell r="B1546" t="str">
            <v>ACRÉSCIMO PARA POÇO DE VISITA RETANGULAR PARA DRENAGEM, EM ALVENARIA COM BLOCOS DE CONCRETO, DIMENSÕES INTERNAS = 3X4 M. AF_12/2020</v>
          </cell>
          <cell r="C1546" t="str">
            <v>M</v>
          </cell>
          <cell r="D1546">
            <v>2612.0700000000002</v>
          </cell>
        </row>
        <row r="1547">
          <cell r="A1547">
            <v>99310</v>
          </cell>
          <cell r="B1547" t="str">
            <v>BASE PARA POÇO DE VISITA RETANGULAR PARA DRENAGEM, EM ALVENARIA COM BLOCOS DE CONCRETO, DIMENSÕES INTERNAS = 3,5X3,5 M, PROFUNDIDADE = 1,45 M, EXCLUINDO TAMPÃO. AF_12/2020</v>
          </cell>
          <cell r="C1547" t="str">
            <v>UN</v>
          </cell>
          <cell r="D1547">
            <v>10886.38</v>
          </cell>
        </row>
        <row r="1548">
          <cell r="A1548">
            <v>99311</v>
          </cell>
          <cell r="B1548" t="str">
            <v>ACRÉSCIMO PARA POÇO DE VISITA RETANGULAR PARA DRENAGEM, EM ALVENARIA COM BLOCOS DE CONCRETO, DIMENSÕES INTERNAS = 3,5X3,5 M. AF_12/2020</v>
          </cell>
          <cell r="C1548" t="str">
            <v>M</v>
          </cell>
          <cell r="D1548">
            <v>2612.0700000000002</v>
          </cell>
        </row>
        <row r="1549">
          <cell r="A1549">
            <v>99312</v>
          </cell>
          <cell r="B1549" t="str">
            <v>BASE PARA POÇO DE VISITA RETANGULAR PARA DRENAGEM, EM ALVENARIA COM BLOCOS DE CONCRETO, DIMENSÕES INTERNAS = 2X2,5 M, PROFUNDIDADE = 1,45 M, EXCLUINDO TAMPÃO. AF_12/2020</v>
          </cell>
          <cell r="C1549" t="str">
            <v>UN</v>
          </cell>
          <cell r="D1549">
            <v>5341.73</v>
          </cell>
        </row>
        <row r="1550">
          <cell r="A1550">
            <v>99313</v>
          </cell>
          <cell r="B1550" t="str">
            <v>BASE PARA POÇO DE VISITA RETANGULAR PARA DRENAGEM, EM ALVENARIA COM BLOCOS DE CONCRETO, DIMENSÕES INTERNAS = 3,5X4 M, PROFUNDIDADE = 1,45 M, EXCLUINDO TAMPÃO. AF_12/2020</v>
          </cell>
          <cell r="C1550" t="str">
            <v>UN</v>
          </cell>
          <cell r="D1550">
            <v>12154.3</v>
          </cell>
        </row>
        <row r="1551">
          <cell r="A1551">
            <v>99314</v>
          </cell>
          <cell r="B1551" t="str">
            <v>ACRÉSCIMO PARA POÇO DE VISITA RETANGULAR PARA DRENAGEM, EM ALVENARIA COM BLOCOS DE CONCRETO, DIMENSÕES INTERNAS = 3,5X4 M. AF_12/2020</v>
          </cell>
          <cell r="C1551" t="str">
            <v>M</v>
          </cell>
          <cell r="D1551">
            <v>2785.57</v>
          </cell>
        </row>
        <row r="1552">
          <cell r="A1552">
            <v>99315</v>
          </cell>
          <cell r="B1552" t="str">
            <v>BASE PARA POÇO DE VISITA RETANGULAR PARA DRENAGEM, EM ALVENARIA COM BLOCOS DE CONCRETO, DIMENSÕES INTERNAS = 4X4 M, PROFUNDIDADE = 1,45 M, EXCLUINDO TAMPÃO. AF_12/2020</v>
          </cell>
          <cell r="C1552" t="str">
            <v>UN</v>
          </cell>
          <cell r="D1552">
            <v>13605.16</v>
          </cell>
        </row>
        <row r="1553">
          <cell r="A1553">
            <v>99317</v>
          </cell>
          <cell r="B1553" t="str">
            <v>ACRÉSCIMO PARA POÇO DE VISITA RETANGULAR PARA DRENAGEM, EM ALVENARIA COM BLOCOS DE CONCRETO, DIMENSÕES INTERNAS = 2X2,5 M. AF_12/2020</v>
          </cell>
          <cell r="C1553" t="str">
            <v>M</v>
          </cell>
          <cell r="D1553">
            <v>1750.56</v>
          </cell>
        </row>
        <row r="1554">
          <cell r="A1554">
            <v>99318</v>
          </cell>
          <cell r="B1554" t="str">
            <v>CHAMINÉ CIRCULAR PARA POÇO DE VISITA PARA DRENAGEM, EM CONCRETO PRÉ-MOLDADO, DIÂMETRO INTERNO = 0,6 M. AF_12/2020</v>
          </cell>
          <cell r="C1554" t="str">
            <v>M</v>
          </cell>
          <cell r="D1554">
            <v>227.21</v>
          </cell>
        </row>
        <row r="1555">
          <cell r="A1555">
            <v>99319</v>
          </cell>
          <cell r="B1555" t="str">
            <v>CHAMINÉ CIRCULAR PARA POÇO DE VISITA PARA DRENAGEM, EM ALVENARIA COM TIJOLOS CERÂMICOS MACIÇOS, DIÂMETRO INTERNO = 0,6 M. AF_12/2020</v>
          </cell>
          <cell r="C1555" t="str">
            <v>M</v>
          </cell>
          <cell r="D1555">
            <v>702.68</v>
          </cell>
        </row>
        <row r="1556">
          <cell r="A1556">
            <v>99320</v>
          </cell>
          <cell r="B1556" t="str">
            <v>BASE PARA POÇO DE VISITA RETANGULAR PARA DRENAGEM, EM ALVENARIA COM BLOCOS DE CONCRETO, DIMENSÕES INTERNAS = 2X3 M, PROFUNDIDADE = 1,45 M, EXCLUINDO TAMPÃO. AF_12/2020</v>
          </cell>
          <cell r="C1556" t="str">
            <v>UN</v>
          </cell>
          <cell r="D1556">
            <v>6173.94</v>
          </cell>
        </row>
        <row r="1557">
          <cell r="A1557">
            <v>99321</v>
          </cell>
          <cell r="B1557" t="str">
            <v>ACRÉSCIMO PARA POÇO DE VISITA RETANGULAR PARA DRENAGEM, EM ALVENARIA COM BLOCOS DE CONCRETO, DIMENSÕES INTERNAS = 2X3 M. AF_12/2020</v>
          </cell>
          <cell r="C1557" t="str">
            <v>M</v>
          </cell>
          <cell r="D1557">
            <v>1921.1</v>
          </cell>
        </row>
        <row r="1558">
          <cell r="A1558">
            <v>99322</v>
          </cell>
          <cell r="B1558" t="str">
            <v>BASE PARA POÇO DE VISITA RETANGULAR PARA DRENAGEM, EM ALVENARIA COM BLOCOS DE CONCRETO, DIMENSÕES INTERNAS = 2X3,5 M, PROFUNDIDADE = 1,45 M, EXCLUINDO TAMPÃO. AF_12/2020</v>
          </cell>
          <cell r="C1558" t="str">
            <v>UN</v>
          </cell>
          <cell r="D1558">
            <v>6977.16</v>
          </cell>
        </row>
        <row r="1559">
          <cell r="A1559">
            <v>99323</v>
          </cell>
          <cell r="B1559" t="str">
            <v>ACRÉSCIMO PARA POÇO DE VISITA RETANGULAR PARA DRENAGEM, EM ALVENARIA COM BLOCOS DE CONCRETO, DIMENSÕES INTERNAS = 2X3,5 M. AF_12/2020</v>
          </cell>
          <cell r="C1559" t="str">
            <v>M</v>
          </cell>
          <cell r="D1559">
            <v>2091.5700000000002</v>
          </cell>
        </row>
        <row r="1560">
          <cell r="A1560">
            <v>99324</v>
          </cell>
          <cell r="B1560" t="str">
            <v>BASE PARA POÇO DE VISITA RETANGULAR PARA DRENAGEM, EM ALVENARIA COM BLOCOS DE CONCRETO, DIMENSÕES INTERNAS = 2X4 M, PROFUNDIDADE = 1,45 M, EXCLUINDO TAMPÃO. AF_12/2020</v>
          </cell>
          <cell r="C1560" t="str">
            <v>UN</v>
          </cell>
          <cell r="D1560">
            <v>7780.38</v>
          </cell>
        </row>
        <row r="1561">
          <cell r="A1561">
            <v>99325</v>
          </cell>
          <cell r="B1561" t="str">
            <v>ACRÉSCIMO PARA POÇO DE VISITA RETANGULAR PARA DRENAGEM, EM ALVENARIA COM BLOCOS DE CONCRETO, DIMENSÕES INTERNAS = 2X4 M. AF_12/2020</v>
          </cell>
          <cell r="C1561" t="str">
            <v>M</v>
          </cell>
          <cell r="D1561">
            <v>2265.0500000000002</v>
          </cell>
        </row>
        <row r="1562">
          <cell r="A1562">
            <v>99326</v>
          </cell>
          <cell r="B1562" t="str">
            <v>BASE PARA POÇO DE VISITA RETANGULAR PARA DRENAGEM, EM ALVENARIA COM BLOCOS DE CONCRETO, DIMENSÕES INTERNAS = 2,5X2,5 M, PROFUNDIDADE = 1,45 M, EXCLUINDO TAMPÃO. AF_12/2020</v>
          </cell>
          <cell r="C1562" t="str">
            <v>UN</v>
          </cell>
          <cell r="D1562">
            <v>6337.89</v>
          </cell>
        </row>
        <row r="1563">
          <cell r="A1563">
            <v>99327</v>
          </cell>
          <cell r="B1563" t="str">
            <v>ACRÉSCIMO PARA POÇO DE VISITA RETANGULAR PARA DRENAGEM, EM ALVENARIA COM BLOCOS DE CONCRETO, DIMENSÕES INTERNAS = 4X4 M. AF_12/2020</v>
          </cell>
          <cell r="C1563" t="str">
            <v>M</v>
          </cell>
          <cell r="D1563">
            <v>2929.76</v>
          </cell>
        </row>
        <row r="1564">
          <cell r="A1564">
            <v>101800</v>
          </cell>
          <cell r="B1564" t="str">
            <v>CAIXA COM GRELHA RETANGULAR DE FERRO FUNDIDO, EM ALVENARIA COM TIJOLOS CERÂMICOS MACIÇOS, DIMENSÕES INTERNAS: 0,30 X 1,00 X 1,00. AF_12/2020</v>
          </cell>
          <cell r="C1564" t="str">
            <v>UN</v>
          </cell>
          <cell r="D1564">
            <v>1176.95</v>
          </cell>
        </row>
        <row r="1565">
          <cell r="A1565">
            <v>101801</v>
          </cell>
          <cell r="B1565" t="str">
            <v>CAIXA COM GRELHA RETANGULAR DE FERRO FUNDIDO, EM ALVENARIA COM BLOCOS DE CONCRETO, DIMENSÕES INTERNAS: 0,30 X 1,00 X 1,00. AF_12/2020</v>
          </cell>
          <cell r="C1565" t="str">
            <v>UN</v>
          </cell>
          <cell r="D1565">
            <v>841.41</v>
          </cell>
        </row>
        <row r="1566">
          <cell r="A1566">
            <v>101806</v>
          </cell>
          <cell r="B1566" t="str">
            <v>CAIXA ENTERRADA DISTRIBUIDORA DE VAZÃO (SUMIDOUROS MÚLTIPLOS), RETANGULAR, EM ALVENARIA COM TIJOLOS MACIÇOS, DIMENSÕES INTERNAS: 0,60 X 0,60 X 0,50 M. AF_12/2020</v>
          </cell>
          <cell r="C1566" t="str">
            <v>UN</v>
          </cell>
          <cell r="D1566">
            <v>405.65</v>
          </cell>
        </row>
        <row r="1567">
          <cell r="A1567">
            <v>101807</v>
          </cell>
          <cell r="B1567" t="str">
            <v>CAIXA ENTERRADA DISTRIBUIDORA DE VAZÃO (SUMIDOUROS MÚLTIPLOS), RETANGULAR, EM ALVENARIA COM BLOCOS DE CONCRETO, DIMENSÕES INTERNAS: 0,60 X 0,60 X 0,50 M. AF_12/2020</v>
          </cell>
          <cell r="C1567" t="str">
            <v>UN</v>
          </cell>
          <cell r="D1567">
            <v>338.39</v>
          </cell>
        </row>
        <row r="1568">
          <cell r="A1568">
            <v>101808</v>
          </cell>
          <cell r="B1568" t="str">
            <v>CAIXA ENTERRADA DISTRIBUIDORA DE VAZÃO (SUMIDOUROS MÚLTIPLOS), RETANGULAR, EM CONCRETO PRÉ-MOLDADO, DIMENSÕES INTERNAS: 0,60 X 0,60 X 0,50 M. AF_12/2020</v>
          </cell>
          <cell r="C1568" t="str">
            <v>UN</v>
          </cell>
          <cell r="D1568">
            <v>411.63</v>
          </cell>
        </row>
        <row r="1569">
          <cell r="A1569">
            <v>101809</v>
          </cell>
          <cell r="B1569" t="str">
            <v>BASE PARA POCO DE VISITA RETANGULAR PARA ESGOTO E DRENAGEM, EM CONCRETO ESTRUTURAL, DIMENSÕES INTERNAS DE 90X150 M, PROFUNDIDADE DE 1,25 M, EXCLUINDO TAMPÃO. AF_12/2020</v>
          </cell>
          <cell r="C1569" t="str">
            <v>UN</v>
          </cell>
          <cell r="D1569">
            <v>2171.98</v>
          </cell>
        </row>
        <row r="1570">
          <cell r="A1570">
            <v>102139</v>
          </cell>
          <cell r="B1570" t="str">
            <v>BASE PARA POÇO DE VISITA CIRCULAR PARA  ESGOTO, EM CONCRETO PRÉ-MOLDADO, DIÂMETRO INTERNO = 1,2 M, PROFUNDIDADE = 1,45 M, EXCLUINDO TAMPÃO. AF_12/2020</v>
          </cell>
          <cell r="C1570" t="str">
            <v>UN</v>
          </cell>
          <cell r="D1570">
            <v>1337.96</v>
          </cell>
        </row>
        <row r="1571">
          <cell r="A1571">
            <v>102140</v>
          </cell>
          <cell r="B1571" t="str">
            <v>BASE PARA POÇO DE VISITA CIRCULAR PARA DRENAGEM, EM ALVENARIA COM TIJOLOS CERÂMICOS MACIÇOS, DIÂMETRO INTERNO = 1 M, PROFUNDIDADE = 1,45 M, EXCLUINDO TAMPÃO. AF_12/2020</v>
          </cell>
          <cell r="C1571" t="str">
            <v>UN</v>
          </cell>
          <cell r="D1571">
            <v>1564.64</v>
          </cell>
        </row>
        <row r="1572">
          <cell r="A1572">
            <v>102141</v>
          </cell>
          <cell r="B1572" t="str">
            <v>BASE PARA POÇO DE VISITA CIRCULAR PARA  ESGOTO, EM CONCRETO PRÉ-MOLDADO, DIÂMETRO INTERNO = 1,5 M, PROFUNDIDADE = 1,45 M, EXCLUINDO TAMPÃO. AF_12/2020</v>
          </cell>
          <cell r="C1572" t="str">
            <v>UN</v>
          </cell>
          <cell r="D1572">
            <v>2144</v>
          </cell>
        </row>
        <row r="1573">
          <cell r="A1573">
            <v>102142</v>
          </cell>
          <cell r="B1573" t="str">
            <v>BASE PARA POÇO DE VISITA CIRCULAR PARA DRENAGEM, EM CONCRETO PRÉ-MOLDADO, DIÂMETRO INTERNO = 1,5 M, PROFUNDIDADE = 1,45 M, EXCLUINDO TAMPÃO. AF_12/2020</v>
          </cell>
          <cell r="C1573" t="str">
            <v>UN</v>
          </cell>
          <cell r="D1573">
            <v>2115.06</v>
          </cell>
        </row>
        <row r="1574">
          <cell r="A1574">
            <v>94263</v>
          </cell>
          <cell r="B1574" t="str">
            <v>GUIA (MEIO-FIO) CONCRETO, MOLDADA  IN LOCO  EM TRECHO RETO COM EXTRUSORA, 13 CM BASE X 22 CM ALTURA. AF_06/2016</v>
          </cell>
          <cell r="C1574" t="str">
            <v>M</v>
          </cell>
          <cell r="D1574">
            <v>25.43</v>
          </cell>
        </row>
        <row r="1575">
          <cell r="A1575">
            <v>94264</v>
          </cell>
          <cell r="B1575" t="str">
            <v>GUIA (MEIO-FIO) CONCRETO, MOLDADA  IN LOCO  EM TRECHO CURVO COM EXTRUSORA, 13 CM BASE X 22 CM ALTURA. AF_06/2016</v>
          </cell>
          <cell r="C1575" t="str">
            <v>M</v>
          </cell>
          <cell r="D1575">
            <v>27.98</v>
          </cell>
        </row>
        <row r="1576">
          <cell r="A1576">
            <v>94265</v>
          </cell>
          <cell r="B1576" t="str">
            <v>GUIA (MEIO-FIO) CONCRETO, MOLDADA  IN LOCO  EM TRECHO RETO COM EXTRUSORA, 15 CM BASE X 30 CM ALTURA. AF_06/2016</v>
          </cell>
          <cell r="C1576" t="str">
            <v>M</v>
          </cell>
          <cell r="D1576">
            <v>34.33</v>
          </cell>
        </row>
        <row r="1577">
          <cell r="A1577">
            <v>94266</v>
          </cell>
          <cell r="B1577" t="str">
            <v>GUIA (MEIO-FIO) CONCRETO, MOLDADA  IN LOCO  EM TRECHO CURVO COM EXTRUSORA, 15 CM BASE X 30 CM ALTURA. AF_06/2016</v>
          </cell>
          <cell r="C1577" t="str">
            <v>M</v>
          </cell>
          <cell r="D1577">
            <v>37.229999999999997</v>
          </cell>
        </row>
        <row r="1578">
          <cell r="A1578">
            <v>94267</v>
          </cell>
          <cell r="B1578" t="str">
            <v>GUIA (MEIO-FIO) E SARJETA CONJUGADOS DE CONCRETO, MOLDADA  IN LOCO  EM TRECHO RETO COM EXTRUSORA, 45 CM BASE (15 CM BASE DA GUIA + 30 CM BASE DA SARJETA) X 22 CM ALTURA. AF_06/2016</v>
          </cell>
          <cell r="C1578" t="str">
            <v>M</v>
          </cell>
          <cell r="D1578">
            <v>41.24</v>
          </cell>
        </row>
        <row r="1579">
          <cell r="A1579">
            <v>94268</v>
          </cell>
          <cell r="B1579" t="str">
            <v>GUIA (MEIO-FIO) E SARJETA CONJUGADOS DE CONCRETO, MOLDADA  IN LOCO  EM TRECHO CURVO COM EXTRUSORA, 45 CM BASE (15 CM BASE DA GUIA + 30 CM BASE DA SARJETA) X 22 CM ALTURA. AF_06/2016</v>
          </cell>
          <cell r="C1579" t="str">
            <v>M</v>
          </cell>
          <cell r="D1579">
            <v>44.43</v>
          </cell>
        </row>
        <row r="1580">
          <cell r="A1580">
            <v>94269</v>
          </cell>
          <cell r="B1580" t="str">
            <v>GUIA (MEIO-FIO) E SARJETA CONJUGADOS DE CONCRETO, MOLDADA  IN LOCO  EM TRECHO RETO COM EXTRUSORA, 60 CM BASE (15 CM BASE DA GUIA + 45 CM BASE DA SARJETA) X 26 CM ALTURA. AF_06/2016</v>
          </cell>
          <cell r="C1580" t="str">
            <v>M</v>
          </cell>
          <cell r="D1580">
            <v>59.8</v>
          </cell>
        </row>
        <row r="1581">
          <cell r="A1581">
            <v>94270</v>
          </cell>
          <cell r="B1581" t="str">
            <v>GUIA (MEIO-FIO) E SARJETA CONJUGADOS DE CONCRETO, MOLDADA IN LOCO  EM TRECHO CURVO COM EXTRUSORA, 60 CM BASE (15 CM BASE DA GUIA + 45 CM BASE DA SARJETA) X 26 CM ALTURA. AF_06/2016</v>
          </cell>
          <cell r="C1581" t="str">
            <v>M</v>
          </cell>
          <cell r="D1581">
            <v>64.260000000000005</v>
          </cell>
        </row>
        <row r="1582">
          <cell r="A1582">
            <v>94271</v>
          </cell>
          <cell r="B1582" t="str">
            <v>GUIA (MEIO-FIO) E SARJETA CONJUGADOS DE CONCRETO, MOLDADA  IN LOCO  EM TRECHO RETO COM EXTRUSORA, 65 CM BASE (15 CM BASE DA GUIA + 50 CM BASE DA SARJETA) X 26 CM ALTURA. AF_06/2016</v>
          </cell>
          <cell r="C1582" t="str">
            <v>M</v>
          </cell>
          <cell r="D1582">
            <v>73.010000000000005</v>
          </cell>
        </row>
        <row r="1583">
          <cell r="A1583">
            <v>94272</v>
          </cell>
          <cell r="B1583" t="str">
            <v>GUIA (MEIO-FIO) E SARJETA CONJUGADOS DE CONCRETO, MOLDADA  IN LOCO  EM TRECHO CURVO COM EXTRUSORA, 65 CM BASE (15 CM BASE DA GUIA + 50 CM BASE DA SARJETA) X 26 CM ALTURA. AF_06/2016</v>
          </cell>
          <cell r="C1583" t="str">
            <v>M</v>
          </cell>
          <cell r="D1583">
            <v>78.959999999999994</v>
          </cell>
        </row>
        <row r="1584">
          <cell r="A1584">
            <v>94273</v>
          </cell>
          <cell r="B1584" t="str">
            <v>ASSENTAMENTO DE GUIA (MEIO-FIO) EM TRECHO RETO, CONFECCIONADA EM CONCRETO PRÉ-FABRICADO, DIMENSÕES 100X15X13X30 CM (COMPRIMENTO X BASE INFERIOR X BASE SUPERIOR X ALTURA), PARA VIAS URBANAS (USO VIÁRIO). AF_06/2016</v>
          </cell>
          <cell r="C1584" t="str">
            <v>M</v>
          </cell>
          <cell r="D1584">
            <v>36.21</v>
          </cell>
        </row>
        <row r="1585">
          <cell r="A1585">
            <v>94274</v>
          </cell>
          <cell r="B1585" t="str">
            <v>ASSENTAMENTO DE GUIA (MEIO-FIO) EM TRECHO CURVO, CONFECCIONADA EM CONCRETO PRÉ-FABRICADO, DIMENSÕES 100X15X13X30 CM (COMPRIMENTO X BASE INFERIOR X BASE SUPERIOR X ALTURA), PARA VIAS URBANAS (USO VIÁRIO). AF_06/2016</v>
          </cell>
          <cell r="C1585" t="str">
            <v>M</v>
          </cell>
          <cell r="D1585">
            <v>39.03</v>
          </cell>
        </row>
        <row r="1586">
          <cell r="A1586">
            <v>94275</v>
          </cell>
          <cell r="B1586" t="str">
            <v>ASSENTAMENTO DE GUIA (MEIO-FIO) EM TRECHO RETO, CONFECCIONADA EM CONCRETO PRÉ-FABRICADO, DIMENSÕES 100X15X13X20 CM (COMPRIMENTO X BASE INFERIOR X BASE SUPERIOR X ALTURA), PARA URBANIZAÇÃO INTERNA DE EMPREENDIMENTOS. AF_06/2016_P</v>
          </cell>
          <cell r="C1586" t="str">
            <v>M</v>
          </cell>
          <cell r="D1586">
            <v>34.64</v>
          </cell>
        </row>
        <row r="1587">
          <cell r="A1587">
            <v>94276</v>
          </cell>
          <cell r="B1587" t="str">
            <v>ASSENTAMENTO DE GUIA (MEIO-FIO) EM TRECHO CURVO, CONFECCIONADA EM CONCRETO PRÉ-FABRICADO, DIMENSÕES 100X15X13X20 CM (COMPRIMENTO X BASE INFERIOR X BASE SUPERIOR X ALTURA), PARA URBANIZAÇÃO INTERNA DE EMPREENDIMENTOS. AF_06/2016_P</v>
          </cell>
          <cell r="C1587" t="str">
            <v>M</v>
          </cell>
          <cell r="D1587">
            <v>37.46</v>
          </cell>
        </row>
        <row r="1588">
          <cell r="A1588">
            <v>94281</v>
          </cell>
          <cell r="B1588" t="str">
            <v>EXECUÇÃO DE SARJETA DE CONCRETO USINADO, MOLDADA  IN LOCO  EM TRECHO RETO, 30 CM BASE X 15 CM ALTURA. AF_06/2016</v>
          </cell>
          <cell r="C1588" t="str">
            <v>M</v>
          </cell>
          <cell r="D1588">
            <v>40.98</v>
          </cell>
        </row>
        <row r="1589">
          <cell r="A1589">
            <v>94282</v>
          </cell>
          <cell r="B1589" t="str">
            <v>EXECUÇÃO DE SARJETA DE CONCRETO USINADO, MOLDADA  IN LOCO  EM TRECHO CURVO, 30 CM BASE X 15 CM ALTURA. AF_06/2016</v>
          </cell>
          <cell r="C1589" t="str">
            <v>M</v>
          </cell>
          <cell r="D1589">
            <v>49.57</v>
          </cell>
        </row>
        <row r="1590">
          <cell r="A1590">
            <v>94283</v>
          </cell>
          <cell r="B1590" t="str">
            <v>EXECUÇÃO DE SARJETA DE CONCRETO USINADO, MOLDADA  IN LOCO  EM TRECHO RETO, 45 CM BASE X 15 CM ALTURA. AF_06/2016</v>
          </cell>
          <cell r="C1590" t="str">
            <v>M</v>
          </cell>
          <cell r="D1590">
            <v>54</v>
          </cell>
        </row>
        <row r="1591">
          <cell r="A1591">
            <v>94284</v>
          </cell>
          <cell r="B1591" t="str">
            <v>EXECUÇÃO DE SARJETA DE CONCRETO USINADO, MOLDADA  IN LOCO  EM TRECHO CURVO, 45 CM BASE X 15 CM ALTURA. AF_06/2016</v>
          </cell>
          <cell r="C1591" t="str">
            <v>M</v>
          </cell>
          <cell r="D1591">
            <v>62.59</v>
          </cell>
        </row>
        <row r="1592">
          <cell r="A1592">
            <v>94285</v>
          </cell>
          <cell r="B1592" t="str">
            <v>EXECUÇÃO DE SARJETA DE CONCRETO USINADO, MOLDADA  IN LOCO  EM TRECHO RETO, 60 CM BASE X 15 CM ALTURA. AF_06/2016</v>
          </cell>
          <cell r="C1592" t="str">
            <v>M</v>
          </cell>
          <cell r="D1592">
            <v>66.599999999999994</v>
          </cell>
        </row>
        <row r="1593">
          <cell r="A1593">
            <v>94286</v>
          </cell>
          <cell r="B1593" t="str">
            <v>EXECUÇÃO DE SARJETA DE CONCRETO USINADO, MOLDADA  IN LOCO  EM TRECHO CURVO, 60 CM BASE X 15 CM ALTURA. AF_06/2016</v>
          </cell>
          <cell r="C1593" t="str">
            <v>M</v>
          </cell>
          <cell r="D1593">
            <v>75.180000000000007</v>
          </cell>
        </row>
        <row r="1594">
          <cell r="A1594">
            <v>94287</v>
          </cell>
          <cell r="B1594" t="str">
            <v>EXECUÇÃO DE SARJETA DE CONCRETO USINADO, MOLDADA  IN LOCO  EM TRECHO RETO, 30 CM BASE X 10 CM ALTURA. AF_06/2016</v>
          </cell>
          <cell r="C1594" t="str">
            <v>M</v>
          </cell>
          <cell r="D1594">
            <v>31.46</v>
          </cell>
        </row>
        <row r="1595">
          <cell r="A1595">
            <v>94288</v>
          </cell>
          <cell r="B1595" t="str">
            <v>EXECUÇÃO DE SARJETA DE CONCRETO USINADO, MOLDADA  IN LOCO  EM TRECHO CURVO, 30 CM BASE X 10 CM ALTURA. AF_06/2016</v>
          </cell>
          <cell r="C1595" t="str">
            <v>M</v>
          </cell>
          <cell r="D1595">
            <v>38.96</v>
          </cell>
        </row>
        <row r="1596">
          <cell r="A1596">
            <v>94289</v>
          </cell>
          <cell r="B1596" t="str">
            <v>EXECUÇÃO DE SARJETA DE CONCRETO USINADO, MOLDADA  IN LOCO  EM TRECHO RETO, 45 CM BASE X 10 CM ALTURA. AF_06/2016</v>
          </cell>
          <cell r="C1596" t="str">
            <v>M</v>
          </cell>
          <cell r="D1596">
            <v>40.700000000000003</v>
          </cell>
        </row>
        <row r="1597">
          <cell r="A1597">
            <v>94290</v>
          </cell>
          <cell r="B1597" t="str">
            <v>EXECUÇÃO DE SARJETA DE CONCRETO USINADO, MOLDADA  IN LOCO  EM TRECHO CURVO, 45 CM BASE X 10 CM ALTURA. AF_06/2016</v>
          </cell>
          <cell r="C1597" t="str">
            <v>M</v>
          </cell>
          <cell r="D1597">
            <v>48.21</v>
          </cell>
        </row>
        <row r="1598">
          <cell r="A1598">
            <v>94291</v>
          </cell>
          <cell r="B1598" t="str">
            <v>EXECUÇÃO DE SARJETA DE CONCRETO USINADO, MOLDADA  IN LOCO  EM TRECHO RETO, 60 CM BASE X 10 CM ALTURA. AF_06/2016</v>
          </cell>
          <cell r="C1598" t="str">
            <v>M</v>
          </cell>
          <cell r="D1598">
            <v>49.57</v>
          </cell>
        </row>
        <row r="1599">
          <cell r="A1599">
            <v>94292</v>
          </cell>
          <cell r="B1599" t="str">
            <v>EXECUÇÃO DE SARJETA DE CONCRETO USINADO, MOLDADA  IN LOCO  EM TRECHO CURVO, 60 CM BASE X 10 CM ALTURA. AF_06/2016</v>
          </cell>
          <cell r="C1599" t="str">
            <v>M</v>
          </cell>
          <cell r="D1599">
            <v>57.09</v>
          </cell>
        </row>
        <row r="1600">
          <cell r="A1600">
            <v>94293</v>
          </cell>
          <cell r="B1600" t="str">
            <v>EXECUÇÃO DE SARJETÃO DE CONCRETO USINADO, MOLDADA  IN LOCO  EM TRECHO RETO, 100 CM BASE X 20 CM ALTURA. AF_06/2016</v>
          </cell>
          <cell r="C1600" t="str">
            <v>M</v>
          </cell>
          <cell r="D1600">
            <v>133.79</v>
          </cell>
        </row>
        <row r="1601">
          <cell r="A1601">
            <v>94294</v>
          </cell>
          <cell r="B1601" t="str">
            <v>EXECUÇÃO DE ESCORAS DE CONCRETO PARA CONTENÇÃO DE GUIAS PRÉ-FABRICADAS. AF_06/2016</v>
          </cell>
          <cell r="C1601" t="str">
            <v>M</v>
          </cell>
          <cell r="D1601">
            <v>6.54</v>
          </cell>
        </row>
        <row r="1602">
          <cell r="A1602">
            <v>101570</v>
          </cell>
          <cell r="B1602" t="str">
            <v>ESCORAMENTO DE VALA, TIPO PONTALETEAMENTO, COM PROFUNDIDADE DE 0 A 1,5 M, LARGURA MENOR QUE 1,5 M. AF_08/2020</v>
          </cell>
          <cell r="C1602" t="str">
            <v>M2</v>
          </cell>
          <cell r="D1602">
            <v>13.9</v>
          </cell>
        </row>
        <row r="1603">
          <cell r="A1603">
            <v>101571</v>
          </cell>
          <cell r="B1603" t="str">
            <v>ESCORAMENTO DE VALA, TIPO PONTALETEAMENTO, COM PROFUNDIDADE DE 0 A 1,5 M, LARGURA MAIOR OU IGUAL A 1,5 M E MENOR QUE 2,5 M. AF_08/2020</v>
          </cell>
          <cell r="C1603" t="str">
            <v>M2</v>
          </cell>
          <cell r="D1603">
            <v>19.420000000000002</v>
          </cell>
        </row>
        <row r="1604">
          <cell r="A1604">
            <v>101572</v>
          </cell>
          <cell r="B1604" t="str">
            <v>ESCORAMENTO DE VALA, TIPO PONTALETEAMENTO, COM PROFUNDIDADE DE 1,5 A 3,0 M, LARGURA MENOR QUE 1,5 M. AF_08/2020</v>
          </cell>
          <cell r="C1604" t="str">
            <v>M2</v>
          </cell>
          <cell r="D1604">
            <v>10.8</v>
          </cell>
        </row>
        <row r="1605">
          <cell r="A1605">
            <v>101573</v>
          </cell>
          <cell r="B1605" t="str">
            <v>ESCORAMENTO DE VALA, TIPO PONTALETEAMENTO, COM PROFUNDIDADE DE 1,5 A 3,0 M, LARGURA MAIOR OU IGUAL A 1,5 M E MENOR QUE 2,5 M. AF_08/2020</v>
          </cell>
          <cell r="C1605" t="str">
            <v>M2</v>
          </cell>
          <cell r="D1605">
            <v>16.32</v>
          </cell>
        </row>
        <row r="1606">
          <cell r="A1606">
            <v>101574</v>
          </cell>
          <cell r="B1606" t="str">
            <v>ESCORAMENTO DE VALA, TIPO PONTALETEAMENTO, COM PROFUNDIDADE DE 3,0 A 4,5 M, LARGURA MENOR QUE 1,5 M. AF_08/2020</v>
          </cell>
          <cell r="C1606" t="str">
            <v>M2</v>
          </cell>
          <cell r="D1606">
            <v>8.07</v>
          </cell>
        </row>
        <row r="1607">
          <cell r="A1607">
            <v>101575</v>
          </cell>
          <cell r="B1607" t="str">
            <v>ESCORAMENTO DE VALA, TIPO PONTALETEAMENTO, COM PROFUNDIDADE DE 3,0 A 4,5 M, LARGURA MAIOR OU IGUAL A 1,5 M E MENOR QUE 2,5 M. AF_08/2020</v>
          </cell>
          <cell r="C1607" t="str">
            <v>M2</v>
          </cell>
          <cell r="D1607">
            <v>13.7</v>
          </cell>
        </row>
        <row r="1608">
          <cell r="A1608">
            <v>101576</v>
          </cell>
          <cell r="B1608" t="str">
            <v>ESCORAMENTO DE VALA, TIPO DESCONTÍNUO, COM PROFUNDIDADE DE 0 A 1,5 M, LARGURA MENOR QUE 1,5 M. AF_08/2020</v>
          </cell>
          <cell r="C1608" t="str">
            <v>M2</v>
          </cell>
          <cell r="D1608">
            <v>22.99</v>
          </cell>
        </row>
        <row r="1609">
          <cell r="A1609">
            <v>101577</v>
          </cell>
          <cell r="B1609" t="str">
            <v>ESCORAMENTO DE VALA, TIPO DESCONTÍNUO, COM PROFUNDIDADE DE 0 A 1,5 M, LARGURA MAIOR OU IGUAL A 1,5 M E MENOR QUE 2,5 M. AF_08/2020</v>
          </cell>
          <cell r="C1609" t="str">
            <v>M2</v>
          </cell>
          <cell r="D1609">
            <v>30.05</v>
          </cell>
        </row>
        <row r="1610">
          <cell r="A1610">
            <v>101578</v>
          </cell>
          <cell r="B1610" t="str">
            <v>ESCORAMENTO DE VALA, TIPO DESCONTÍNUO, COM PROFUNDIDADE DE 1,5 M A 3,0 M, LARGURA MENOR QUE 1,5 M. AF_08/2020</v>
          </cell>
          <cell r="C1610" t="str">
            <v>M2</v>
          </cell>
          <cell r="D1610">
            <v>18.649999999999999</v>
          </cell>
        </row>
        <row r="1611">
          <cell r="A1611">
            <v>101579</v>
          </cell>
          <cell r="B1611" t="str">
            <v>ESCORAMENTO DE VALA, TIPO DESCONTÍNUO, COM PROFUNDIDADE DE 1,5 A 3,0 M, LARGURA MAIOR OU IGUAL A 1,5 M E MENOR QUE 2,5 M. AF_08/2020</v>
          </cell>
          <cell r="C1611" t="str">
            <v>M2</v>
          </cell>
          <cell r="D1611">
            <v>25.7</v>
          </cell>
        </row>
        <row r="1612">
          <cell r="A1612">
            <v>101580</v>
          </cell>
          <cell r="B1612" t="str">
            <v>ESCORAMENTO DE VALA, TIPO DESCONTÍNUO, COM PROFUNDIDADE DE 3,0 A 4,5 M, LARGURA MENOR QUE 1,5 M. AF_08/2020</v>
          </cell>
          <cell r="C1612" t="str">
            <v>M2</v>
          </cell>
          <cell r="D1612">
            <v>15.8</v>
          </cell>
        </row>
        <row r="1613">
          <cell r="A1613">
            <v>101581</v>
          </cell>
          <cell r="B1613" t="str">
            <v>ESCORAMENTO DE VALA, TIPO DESCONTÍNUO, COM PROFUNDIDADE DE 3,0 A 4,5 M, LARGURA MAIOR OU IGUAL A 1,5 E MENOR QUE 2,5 M. AF_08/2020</v>
          </cell>
          <cell r="C1613" t="str">
            <v>M2</v>
          </cell>
          <cell r="D1613">
            <v>22.96</v>
          </cell>
        </row>
        <row r="1614">
          <cell r="A1614">
            <v>101582</v>
          </cell>
          <cell r="B1614" t="str">
            <v>ESCORAMENTO DE VALA, TIPO CONTÍNUO, COM PROFUNDIDADE DE 0 A 1,5 M, LARGURA MENOR QUE 1,5 M. AF_08/2020</v>
          </cell>
          <cell r="C1614" t="str">
            <v>M2</v>
          </cell>
          <cell r="D1614">
            <v>37.42</v>
          </cell>
        </row>
        <row r="1615">
          <cell r="A1615">
            <v>101583</v>
          </cell>
          <cell r="B1615" t="str">
            <v>ESCORAMENTO DE VALA, TIPO CONTÍNUO, COM PROFUNDIDADE DE 0 A 1,5 M, LARGURA MAIOR OU IGUAL A 1,5 M E MENOR QUE 2,5 M. AF_08/2020</v>
          </cell>
          <cell r="C1615" t="str">
            <v>M2</v>
          </cell>
          <cell r="D1615">
            <v>48.38</v>
          </cell>
        </row>
        <row r="1616">
          <cell r="A1616">
            <v>101584</v>
          </cell>
          <cell r="B1616" t="str">
            <v>ESCORAMENTO DE VALA, TIPO CONTÍNUO, COM PROFUNDIDADE DE 1,5 M A 3,0 M, LARGURA MENOR QUE 1,5 M. AF_08/2020</v>
          </cell>
          <cell r="C1616" t="str">
            <v>M2</v>
          </cell>
          <cell r="D1616">
            <v>30.2</v>
          </cell>
        </row>
        <row r="1617">
          <cell r="A1617">
            <v>101585</v>
          </cell>
          <cell r="B1617" t="str">
            <v>ESCORAMENTO DE VALA, TIPO CONTÍNUO, COM PROFUNDIDADE DE 1,5 A 3,0 M, LARGURA MAIOR OU IGUAL A 1,5 M E MENOR QUE 2,5 M. AF_08/2020</v>
          </cell>
          <cell r="C1617" t="str">
            <v>M2</v>
          </cell>
          <cell r="D1617">
            <v>41.17</v>
          </cell>
        </row>
        <row r="1618">
          <cell r="A1618">
            <v>101586</v>
          </cell>
          <cell r="B1618" t="str">
            <v>ESCORAMENTO DE VALA, TIPO CONTÍNUO, COM PROFUNDIDADE DE 3,0 A 4,5 M, LARGURA MENOR QUE 1,5 M. AF_08/2020</v>
          </cell>
          <cell r="C1618" t="str">
            <v>M2</v>
          </cell>
          <cell r="D1618">
            <v>25.08</v>
          </cell>
        </row>
        <row r="1619">
          <cell r="A1619">
            <v>101587</v>
          </cell>
          <cell r="B1619" t="str">
            <v>ESCORAMENTO DE VALA, TIPO CONTÍNUO, COM PROFUNDIDADE DE 3,0 A 4,5 M, LARGURA MAIOR OU IGUAL A 1,5 E MENOR QUE 2,5 M. AF_08/2020</v>
          </cell>
          <cell r="C1619" t="str">
            <v>M2</v>
          </cell>
          <cell r="D1619">
            <v>36.159999999999997</v>
          </cell>
        </row>
        <row r="1620">
          <cell r="A1620">
            <v>101588</v>
          </cell>
          <cell r="B1620" t="str">
            <v>ESCORAMENTO DE VALA, TIPO CONTÍNUO COM PERFIL METÁLICO "U", COM PROFUNDIDADE DE 0 A 1,5 M, LARGURA MENOR QUE 1,5 M. AF_08/2020</v>
          </cell>
          <cell r="C1620" t="str">
            <v>M2</v>
          </cell>
          <cell r="D1620">
            <v>56.53</v>
          </cell>
        </row>
        <row r="1621">
          <cell r="A1621">
            <v>101589</v>
          </cell>
          <cell r="B1621" t="str">
            <v>ESCORAMENTO DE VALA,TIPO CONTÍNUO COM PERFIL METÁLICO "U", COM PROFUNDIDADE DE 0 A 1,5 M, LARGURA MAIOR OU IGUAL A 1,5 E MENOR QUE 2,5 M. AF_08/2020</v>
          </cell>
          <cell r="C1621" t="str">
            <v>M2</v>
          </cell>
          <cell r="D1621">
            <v>82.71</v>
          </cell>
        </row>
        <row r="1622">
          <cell r="A1622">
            <v>101590</v>
          </cell>
          <cell r="B1622" t="str">
            <v>ESCORAMENTO DE VALA, TIPO CONTÍNUO COM PERFIL METÁLICO "U", COM PROFUNDIDADE DE 1,5 A 3,0 M, LARGURA MENOR QUE 1,5 M. AF_08/2020</v>
          </cell>
          <cell r="C1622" t="str">
            <v>M2</v>
          </cell>
          <cell r="D1622">
            <v>42.63</v>
          </cell>
        </row>
        <row r="1623">
          <cell r="A1623">
            <v>101591</v>
          </cell>
          <cell r="B1623" t="str">
            <v>ESCORAMENTO DE VALA, TIPO CONTÍNUO COM PERFIL METÁLICO "U", COM PROFUNDIDADE DE 1,5 A 3,0 M, LARGURA MAIOR OU IGUAL 1,5 M E MENOR QUE 2,5 M. AF_08/2020</v>
          </cell>
          <cell r="C1623" t="str">
            <v>M2</v>
          </cell>
          <cell r="D1623">
            <v>68.81</v>
          </cell>
        </row>
        <row r="1624">
          <cell r="A1624">
            <v>101592</v>
          </cell>
          <cell r="B1624" t="str">
            <v>ESCORAMENTO DE VALA, TIPO CONTÍNUO COM PERFIL METÁLICO "U", COM PROFUNDIDADE DE 3,0 A 4,5 M, LARGURA MENOR QUE 1,5 M. AF_08/2020</v>
          </cell>
          <cell r="C1624" t="str">
            <v>M2</v>
          </cell>
          <cell r="D1624">
            <v>29.54</v>
          </cell>
        </row>
        <row r="1625">
          <cell r="A1625">
            <v>101593</v>
          </cell>
          <cell r="B1625" t="str">
            <v>ESCORAMENTO DE VALA, TIPO CONTÍNUO COM PERFIL METÁLICO "U", COM PROFUNDIDADE DE 3,0 A 4,5 M, LARGURA MAIOR OU IGUAL A 1,5 M E MENOR QUE 2,5 M. AF_08/2020</v>
          </cell>
          <cell r="C1625" t="str">
            <v>M2</v>
          </cell>
          <cell r="D1625">
            <v>55.81</v>
          </cell>
        </row>
        <row r="1626">
          <cell r="A1626">
            <v>101600</v>
          </cell>
          <cell r="B1626" t="str">
            <v>ESCORAMENTO DE VALA, TIPO BLINDAGEM, COM PROFUNDIDADE DE 0 A 1,5 M, LARGURA MENOR QUE 1,5 M - EXECUÇÃO, NÃO INCLUI MATERIAL. AF_08/2020</v>
          </cell>
          <cell r="C1626" t="str">
            <v>M2</v>
          </cell>
          <cell r="D1626">
            <v>10.7</v>
          </cell>
        </row>
        <row r="1627">
          <cell r="A1627">
            <v>101601</v>
          </cell>
          <cell r="B1627" t="str">
            <v>ESCORAMENTO DE VALA, TIPO BLINDAGEM COM PROFUNDIDADE DE 0 A 1,5 M, LARGURA MAIOR OU IGUAL A 1,5 M E MENOR QUE 2,5 M - EXECUÇÃO, NÃO INCLUI MATERIAL. AF_08/2020</v>
          </cell>
          <cell r="C1627" t="str">
            <v>M2</v>
          </cell>
          <cell r="D1627">
            <v>15.86</v>
          </cell>
        </row>
        <row r="1628">
          <cell r="A1628">
            <v>101602</v>
          </cell>
          <cell r="B1628" t="str">
            <v>ESCORAMENTO DE VALA, TIPO BLINDAGEM, COM PROFUNDIDADE DE 1,5 A 3,0 M, LARGURA MENOR QUE 1,5 M - EXECUÇÃO, NÃO INCLUI MATERIAL. AF_08/2020</v>
          </cell>
          <cell r="C1628" t="str">
            <v>M2</v>
          </cell>
          <cell r="D1628">
            <v>7.94</v>
          </cell>
        </row>
        <row r="1629">
          <cell r="A1629">
            <v>101603</v>
          </cell>
          <cell r="B1629" t="str">
            <v>ESCORAMENTO DE VALA, TIPO BLINDAGEM, COM PROFUNDIDADE DE 1,5 A 3,0 M, LARGURA MAIOR OU IGUAL A 1,5 M E MENOR QUE 2,5 M - EXECUÇÃO, NÃO INCLUI MATERIAL. AF_08/2020</v>
          </cell>
          <cell r="C1629" t="str">
            <v>M2</v>
          </cell>
          <cell r="D1629">
            <v>13.08</v>
          </cell>
        </row>
        <row r="1630">
          <cell r="A1630">
            <v>101604</v>
          </cell>
          <cell r="B1630" t="str">
            <v>ESCORAMENTO DE VALA, TIPO BLINDAGEM, COM PROFUNDIDADE DE 3,0 A 4,5 M, LARGURA MENOR QUE 1,5 M - EXECUÇÃO, NÃO INCLUI MATERIAL. AF_08/2020</v>
          </cell>
          <cell r="C1630" t="str">
            <v>M2</v>
          </cell>
          <cell r="D1630">
            <v>5.2</v>
          </cell>
        </row>
        <row r="1631">
          <cell r="A1631">
            <v>101605</v>
          </cell>
          <cell r="B1631" t="str">
            <v>ESCORAMENTO DE VALA, TIPO BLINDAGEM, COM PROFUNDIDADE DE 3,0 A 4,5 M, LARGURA MAIOR OU IGUAL A 1,5 M E MENOR QUE 2,5 M - EXECUÇÃO, NÃO INCLUI MATERIAL. AF_08/2020</v>
          </cell>
          <cell r="C1631" t="str">
            <v>M2</v>
          </cell>
          <cell r="D1631">
            <v>10.33</v>
          </cell>
        </row>
        <row r="1632">
          <cell r="A1632">
            <v>90788</v>
          </cell>
          <cell r="B1632" t="str">
            <v>KIT DE PORTA-PRONTA DE MADEIRA EM ACABAMENTO MELAMÍNICO BRANCO, FOLHA LEVE OU MÉDIA, 60X210CM, EXCLUSIVE FECHADURA, FIXAÇÃO COM PREENCHIMENTO PARCIAL DE ESPUMA EXPANSIVA - FORNECIMENTO E INSTALAÇÃO. AF_12/2019</v>
          </cell>
          <cell r="C1632" t="str">
            <v>UN</v>
          </cell>
          <cell r="D1632">
            <v>713.28</v>
          </cell>
        </row>
        <row r="1633">
          <cell r="A1633">
            <v>90789</v>
          </cell>
          <cell r="B1633" t="str">
            <v>KIT DE PORTA-PRONTA DE MADEIRA EM ACABAMENTO MELAMÍNICO BRANCO, FOLHA LEVE OU MÉDIA, 70X210CM, EXCLUSIVE FECHADURA, FIXAÇÃO COM PREENCHIMENTO PARCIAL DE ESPUMA EXPANSIVA - FORNECIMENTO E INSTALAÇÃO. AF_12/2019</v>
          </cell>
          <cell r="C1633" t="str">
            <v>UN</v>
          </cell>
          <cell r="D1633">
            <v>714.52</v>
          </cell>
        </row>
        <row r="1634">
          <cell r="A1634">
            <v>90790</v>
          </cell>
          <cell r="B1634" t="str">
            <v>KIT DE PORTA-PRONTA DE MADEIRA EM ACABAMENTO MELAMÍNICO BRANCO, FOLHA LEVE OU MÉDIA, 80X210CM, EXCLUSIVE FECHADURA, FIXAÇÃO COM PREENCHIMENTO PARCIAL DE ESPUMA EXPANSIVA - FORNECIMENTO E INSTALAÇÃO. AF_12/2019</v>
          </cell>
          <cell r="C1634" t="str">
            <v>UN</v>
          </cell>
          <cell r="D1634">
            <v>736.77</v>
          </cell>
        </row>
        <row r="1635">
          <cell r="A1635">
            <v>90791</v>
          </cell>
          <cell r="B1635" t="str">
            <v>KIT DE PORTA-PRONTA DE MADEIRA EM ACABAMENTO MELAMÍNICO BRANCO, FOLHA PESADA OU SUPERPESADA, 80X210CM, FIXAÇÃO COM PREENCHIMENTO PARCIAL DE ESPUMA EXPANSIVA - FORNECIMENTO E INSTALAÇÃO. AF_12/2019</v>
          </cell>
          <cell r="C1635" t="str">
            <v>UN</v>
          </cell>
          <cell r="D1635">
            <v>862.86</v>
          </cell>
        </row>
        <row r="1636">
          <cell r="A1636">
            <v>90793</v>
          </cell>
          <cell r="B1636" t="str">
            <v>KIT DE PORTA-PRONTA DE MADEIRA EM ACABAMENTO MELAMÍNICO BRANCO, FOLHA PESADA OU SUPERPESADA, 90X210CM, FIXAÇÃO COM PREENCHIMENTO TOTAL DE ESPUMA EXPANSIVA - FORNECIMENTO E INSTALAÇÃO. AF_12/2019</v>
          </cell>
          <cell r="C1636" t="str">
            <v>UN</v>
          </cell>
          <cell r="D1636">
            <v>913.26</v>
          </cell>
        </row>
        <row r="1637">
          <cell r="A1637">
            <v>90794</v>
          </cell>
          <cell r="B1637" t="str">
            <v>KIT DE PORTA-PRONTA DE MADEIRA EM ACABAMENTO MELAMÍNICO BRANCO, FOLHA LEVE OU MÉDIA, E BATENTE METÁLICO, 60X210CM, FIXAÇÃO COM ARGAMASSA - FORNECIMENTO E INSTALAÇÃO. AF_12/2019</v>
          </cell>
          <cell r="C1637" t="str">
            <v>UN</v>
          </cell>
          <cell r="D1637">
            <v>603.55999999999995</v>
          </cell>
        </row>
        <row r="1638">
          <cell r="A1638">
            <v>90795</v>
          </cell>
          <cell r="B1638" t="str">
            <v>KIT DE PORTA-PRONTA DE MADEIRA EM ACABAMENTO MELAMÍNICO BRANCO, FOLHA LEVE OU MÉDIA, E BATENTE METÁLICO, 70X210CM, FIXAÇÃO COM ARGAMASSA - FORNECIMENTO E INSTALAÇÃO. AF_12/2019</v>
          </cell>
          <cell r="C1638" t="str">
            <v>UN</v>
          </cell>
          <cell r="D1638">
            <v>608.51</v>
          </cell>
        </row>
        <row r="1639">
          <cell r="A1639">
            <v>90796</v>
          </cell>
          <cell r="B1639" t="str">
            <v>KIT DE PORTA-PRONTA DE MADEIRA EM ACABAMENTO MELAMÍNICO BRANCO, FOLHA LEVE OU MÉDIA, E BATENTE METÁLICO, 80X210CM, FIXAÇÃO COM ARGAMASSA - FORNECIMENTO E INSTALAÇÃO. AF_12/2019</v>
          </cell>
          <cell r="C1639" t="str">
            <v>UN</v>
          </cell>
          <cell r="D1639">
            <v>613.42999999999995</v>
          </cell>
        </row>
        <row r="1640">
          <cell r="A1640">
            <v>90797</v>
          </cell>
          <cell r="B1640" t="str">
            <v>KIT DE PORTA-PRONTA DE MADEIRA EM ACABAMENTO MELAMÍNICO BRANCO, FOLHA LEVE OU MÉDIA, E BATENTE METÁLICO, 90X210CM, FIXAÇÃO COM ARGAMASSA - FORNECIMENTO E INSTALAÇÃO. AF_12/2019</v>
          </cell>
          <cell r="C1640" t="str">
            <v>UN</v>
          </cell>
          <cell r="D1640">
            <v>618.37</v>
          </cell>
        </row>
        <row r="1641">
          <cell r="A1641">
            <v>90798</v>
          </cell>
          <cell r="B1641" t="str">
            <v>KIT DE PORTA-PRONTA DE MADEIRA EM ACABAMENTO MELAMÍNICO BRANCO, FOLHA PESADA OU SUPERPESADA, E BATENTE METÁLICO, 80X210CM, FIXAÇÃO COM ARGAMASSA - FORNECIMENTO E INSTALAÇÃO. AF_12/2019</v>
          </cell>
          <cell r="C1641" t="str">
            <v>UN</v>
          </cell>
          <cell r="D1641">
            <v>903.84</v>
          </cell>
        </row>
        <row r="1642">
          <cell r="A1642">
            <v>90799</v>
          </cell>
          <cell r="B1642" t="str">
            <v>KIT DE PORTA-PRONTA DE MADEIRA EM ACABAMENTO MELAMÍNICO BRANCO, FOLHA PESADA OU SUPERPESADA, E BATENTE METÁLICO, 90X210CM, FIXAÇÃO COM ARGAMASSA - FORNECIMENTO E INSTALAÇÃO. AF_12/2019</v>
          </cell>
          <cell r="C1642" t="str">
            <v>UN</v>
          </cell>
          <cell r="D1642">
            <v>931.94</v>
          </cell>
        </row>
        <row r="1643">
          <cell r="A1643">
            <v>90801</v>
          </cell>
          <cell r="B1643" t="str">
            <v>BATENTE PARA PORTA DE MADEIRA, PADRÃO MÉDIO - FORNECIMENTO E MONTAGEM. AF_12/2019</v>
          </cell>
          <cell r="C1643" t="str">
            <v>UN</v>
          </cell>
          <cell r="D1643">
            <v>182.96</v>
          </cell>
        </row>
        <row r="1644">
          <cell r="A1644">
            <v>90806</v>
          </cell>
          <cell r="B1644" t="str">
            <v>BATENTE PARA PORTA DE MADEIRA, FIXAÇÃO COM ARGAMASSA, PADRÃO MÉDIO - FORNECIMENTO E INSTALAÇÃO. AF_12/2019_P</v>
          </cell>
          <cell r="C1644" t="str">
            <v>UN</v>
          </cell>
          <cell r="D1644">
            <v>246.08</v>
          </cell>
        </row>
        <row r="1645">
          <cell r="A1645">
            <v>90820</v>
          </cell>
          <cell r="B1645" t="str">
            <v>PORTA DE MADEIRA PARA PINTURA, SEMI-OCA (LEVE OU MÉDIA), 60X210CM, ESPESSURA DE 3,5CM, INCLUSO DOBRADIÇAS - FORNECIMENTO E INSTALAÇÃO. AF_12/2019</v>
          </cell>
          <cell r="C1645" t="str">
            <v>UN</v>
          </cell>
          <cell r="D1645">
            <v>268.22000000000003</v>
          </cell>
        </row>
        <row r="1646">
          <cell r="A1646">
            <v>90821</v>
          </cell>
          <cell r="B1646" t="str">
            <v>PORTA DE MADEIRA PARA PINTURA, SEMI-OCA (LEVE OU MÉDIA), 70X210CM, ESPESSURA DE 3,5CM, INCLUSO DOBRADIÇAS - FORNECIMENTO E INSTALAÇÃO. AF_12/2019</v>
          </cell>
          <cell r="C1646" t="str">
            <v>UN</v>
          </cell>
          <cell r="D1646">
            <v>273.22000000000003</v>
          </cell>
        </row>
        <row r="1647">
          <cell r="A1647">
            <v>90822</v>
          </cell>
          <cell r="B1647" t="str">
            <v>PORTA DE MADEIRA PARA PINTURA, SEMI-OCA (LEVE OU MÉDIA), 80X210CM, ESPESSURA DE 3,5CM, INCLUSO DOBRADIÇAS - FORNECIMENTO E INSTALAÇÃO. AF_12/2019</v>
          </cell>
          <cell r="C1647" t="str">
            <v>UN</v>
          </cell>
          <cell r="D1647">
            <v>292.97000000000003</v>
          </cell>
        </row>
        <row r="1648">
          <cell r="A1648">
            <v>90823</v>
          </cell>
          <cell r="B1648" t="str">
            <v>PORTA DE MADEIRA PARA PINTURA, SEMI-OCA (LEVE OU MÉDIA), 90X210CM, ESPESSURA DE 3,5CM, INCLUSO DOBRADIÇAS - FORNECIMENTO E INSTALAÇÃO. AF_12/2019</v>
          </cell>
          <cell r="C1648" t="str">
            <v>UN</v>
          </cell>
          <cell r="D1648">
            <v>361.37</v>
          </cell>
        </row>
        <row r="1649">
          <cell r="A1649">
            <v>90824</v>
          </cell>
          <cell r="B1649" t="str">
            <v>PORTA DE MADEIRA PARA PINTURA, SEMI-OCA (PESADA OU SUPERPESADA), 80X210CM, ESPESSURA DE 3,5CM, INCLUSO DOBRADIÇAS - FORNECIMENTO E INSTALAÇÃO. AF_12/2019</v>
          </cell>
          <cell r="C1649" t="str">
            <v>UN</v>
          </cell>
          <cell r="D1649">
            <v>518.35</v>
          </cell>
        </row>
        <row r="1650">
          <cell r="A1650">
            <v>90825</v>
          </cell>
          <cell r="B1650" t="str">
            <v>PORTA DE MADEIRA, MACIÇA (PESADA OU SUPERPESADA), 90X210CM, ESPESSURA DE 3,5CM, INCLUSO DOBRADIÇAS - FORNECIMENTO E INSTALAÇÃO. AF_12/2019</v>
          </cell>
          <cell r="C1650" t="str">
            <v>UN</v>
          </cell>
          <cell r="D1650">
            <v>577.67999999999995</v>
          </cell>
        </row>
        <row r="1651">
          <cell r="A1651">
            <v>90830</v>
          </cell>
          <cell r="B1651" t="str">
            <v>FECHADURA DE EMBUTIR COM CILINDRO, EXTERNA, COMPLETA, ACABAMENTO PADRÃO MÉDIO, INCLUSO EXECUÇÃO DE FURO - FORNECIMENTO E INSTALAÇÃO. AF_12/2019</v>
          </cell>
          <cell r="C1651" t="str">
            <v>UN</v>
          </cell>
          <cell r="D1651">
            <v>124.74</v>
          </cell>
        </row>
        <row r="1652">
          <cell r="A1652">
            <v>90831</v>
          </cell>
          <cell r="B1652" t="str">
            <v>FECHADURA DE EMBUTIR PARA PORTA DE BANHEIRO, COMPLETA, ACABAMENTO PADRÃO MÉDIO, INCLUSO EXECUÇÃO DE FURO - FORNECIMENTO E INSTALAÇÃO. AF_12/2019</v>
          </cell>
          <cell r="C1652" t="str">
            <v>UN</v>
          </cell>
          <cell r="D1652">
            <v>109.41</v>
          </cell>
        </row>
        <row r="1653">
          <cell r="A1653">
            <v>90841</v>
          </cell>
          <cell r="B1653" t="str">
            <v>KIT DE PORTA DE MADEIRA PARA PINTURA, SEMI-OCA (LEVE OU MÉDIA), PADRÃO MÉDIO, 60X210CM, ESPESSURA DE 3,5CM, ITENS INCLUSOS: DOBRADIÇAS, MONTAGEM E INSTALAÇÃO DO BATENTE, FECHADURA COM EXECUÇÃO DO FURO - FORNECIMENTO E INSTALAÇÃO. AF_12/2019</v>
          </cell>
          <cell r="C1653" t="str">
            <v>UN</v>
          </cell>
          <cell r="D1653">
            <v>679</v>
          </cell>
        </row>
        <row r="1654">
          <cell r="A1654">
            <v>90842</v>
          </cell>
          <cell r="B1654" t="str">
            <v>KIT DE PORTA DE MADEIRA PARA PINTURA, SEMI-OCA (LEVE OU MÉDIA), PADRÃO MÉDIO, 70X210CM, ESPESSURA DE 3,5CM, ITENS INCLUSOS: DOBRADIÇAS, MONTAGEM E INSTALAÇÃO DO BATENTE, FECHADURA COM EXECUÇÃO DO FURO - FORNECIMENTO E INSTALAÇÃO. AF_12/2019</v>
          </cell>
          <cell r="C1654" t="str">
            <v>UN</v>
          </cell>
          <cell r="D1654">
            <v>685.15</v>
          </cell>
        </row>
        <row r="1655">
          <cell r="A1655">
            <v>90843</v>
          </cell>
          <cell r="B1655" t="str">
            <v>KIT DE PORTA DE MADEIRA PARA PINTURA, SEMI-OCA (LEVE OU MÉDIA), PADRÃO MÉDIO, 80X210CM, ESPESSURA DE 3,5CM, ITENS INCLUSOS: DOBRADIÇAS, MONTAGEM E INSTALAÇÃO DO BATENTE, FECHADURA COM EXECUÇÃO DO FURO - FORNECIMENTO E INSTALAÇÃO. AF_12/2019</v>
          </cell>
          <cell r="C1655" t="str">
            <v>UN</v>
          </cell>
          <cell r="D1655">
            <v>721.39</v>
          </cell>
        </row>
        <row r="1656">
          <cell r="A1656">
            <v>90844</v>
          </cell>
          <cell r="B1656" t="str">
            <v>KIT DE PORTA DE MADEIRA PARA PINTURA, SEMI-OCA (LEVE OU MÉDIA), PADRÃO MÉDIO, 90X210CM, ESPESSURA DE 3,5CM, ITENS INCLUSOS: DOBRADIÇAS, MONTAGEM E INSTALAÇÃO DO BATENTE, FECHADURA COM EXECUÇÃO DO FURO - FORNECIMENTO E INSTALAÇÃO. AF_12/2019</v>
          </cell>
          <cell r="C1656" t="str">
            <v>UN</v>
          </cell>
          <cell r="D1656">
            <v>790.94</v>
          </cell>
        </row>
        <row r="1657">
          <cell r="A1657">
            <v>90845</v>
          </cell>
          <cell r="B1657" t="str">
            <v>KIT DE PORTA DE MADEIRA PARA PINTURA, SEMI-OCA (PESADA OU SUPERPESADA), PADRÃO MÉDIO, 80X210CM, ESPESSURA DE 3,5CM, ITENS INCLUSOS: DOBRADIÇAS, MONTAGEM E INSTALAÇÃO DO BATENTE, FECHADURA COM EXECUÇÃO DO FURO - FORNECIMENTO E INSTALAÇÃO. AF_12/2019</v>
          </cell>
          <cell r="C1657" t="str">
            <v>UN</v>
          </cell>
          <cell r="D1657">
            <v>946.77</v>
          </cell>
        </row>
        <row r="1658">
          <cell r="A1658">
            <v>90846</v>
          </cell>
          <cell r="B1658" t="str">
            <v>KIT DE PORTA DE MADEIRA PARA PINTURA, SEMI-OCA (PESADA OU SUPERPESADA), PADRÃO MÉDIO, 90X210CM, ESPESSURA DE 3,5CM, ITENS INCLUSOS: DOBRADIÇAS, MONTAGEM E INSTALAÇÃO DO BATENTE, FECHADURA COM EXECUÇÃO DO FURO - FORNECIMENTO E INSTALAÇÃO. AF_12/2019</v>
          </cell>
          <cell r="C1658" t="str">
            <v>UN</v>
          </cell>
          <cell r="D1658">
            <v>1007.25</v>
          </cell>
        </row>
        <row r="1659">
          <cell r="A1659">
            <v>90847</v>
          </cell>
          <cell r="B1659" t="str">
            <v>KIT DE PORTA DE MADEIRA PARA PINTURA, SEMI-OCA (LEVE OU MÉDIA), PADRÃO MÉDIO, 60X210CM, ESPESSURA DE 3,5CM, ITENS INCLUSOS: DOBRADIÇAS, MONTAGEM E INSTALAÇÃO DO BATENTE, SEM FECHADURA - FORNECIMENTO E INSTALAÇÃO. AF_12/2019</v>
          </cell>
          <cell r="C1659" t="str">
            <v>UN</v>
          </cell>
          <cell r="D1659">
            <v>569.59</v>
          </cell>
        </row>
        <row r="1660">
          <cell r="A1660">
            <v>90848</v>
          </cell>
          <cell r="B1660" t="str">
            <v>KIT DE PORTA DE MADEIRA PARA PINTURA, SEMI-OCA (LEVE OU MÉDIA), PADRÃO MÉDIO, 70X210CM, ESPESSURA DE 3,5CM, ITENS INCLUSOS: DOBRADIÇAS, MONTAGEM E INSTALAÇÃO DO BATENTE, SEM FECHADURA - FORNECIMENTO E INSTALAÇÃO. AF_12/2019</v>
          </cell>
          <cell r="C1660" t="str">
            <v>UN</v>
          </cell>
          <cell r="D1660">
            <v>575.74</v>
          </cell>
        </row>
        <row r="1661">
          <cell r="A1661">
            <v>90849</v>
          </cell>
          <cell r="B1661" t="str">
            <v>KIT DE PORTA DE MADEIRA PARA PINTURA, SEMI-OCA (LEVE OU MÉDIA), PADRÃO MÉDIO, 80X210CM, ESPESSURA DE 3,5CM, ITENS INCLUSOS: DOBRADIÇAS, MONTAGEM E INSTALAÇÃO DO BATENTE, SEM FECHADURA - FORNECIMENTO E INSTALAÇÃO. AF_12/2019</v>
          </cell>
          <cell r="C1661" t="str">
            <v>UN</v>
          </cell>
          <cell r="D1661">
            <v>596.65</v>
          </cell>
        </row>
        <row r="1662">
          <cell r="A1662">
            <v>90850</v>
          </cell>
          <cell r="B1662" t="str">
            <v>KIT DE PORTA DE MADEIRA PARA PINTURA, SEMI-OCA (LEVE OU MÉDIA), PADRÃO MÉDIO, 90X210CM, ESPESSURA DE 3,5CM, ITENS INCLUSOS: DOBRADIÇAS, MONTAGEM E INSTALAÇÃO DO BATENTE, SEM FECHADURA - FORNECIMENTO E INSTALAÇÃO. AF_12/2019</v>
          </cell>
          <cell r="C1662" t="str">
            <v>UN</v>
          </cell>
          <cell r="D1662">
            <v>666.2</v>
          </cell>
        </row>
        <row r="1663">
          <cell r="A1663">
            <v>90851</v>
          </cell>
          <cell r="B1663" t="str">
            <v>KIT DE PORTA DE MADEIRA PARA PINTURA, SEMI-OCA (PESADA OU SUPERPESADA), PADRÃO MÉDIO, 80X210CM, ESPESSURA DE 3,5CM, ITENS INCLUSOS: DOBRADIÇAS, MONTAGEM E INSTALAÇÃO DO BATENTE, SEM FECHADURA - FORNECIMENTO E INSTALAÇÃO. AF_12/2019</v>
          </cell>
          <cell r="C1663" t="str">
            <v>UN</v>
          </cell>
          <cell r="D1663">
            <v>822.03</v>
          </cell>
        </row>
        <row r="1664">
          <cell r="A1664">
            <v>90852</v>
          </cell>
          <cell r="B1664" t="str">
            <v>KIT DE PORTA DE MADEIRA PARA PINTURA, SEMI-OCA (PESADA OU SUPERPESADA), PADRÃO MÉDIO, 90X210CM, ESPESSURA DE 3,5CM, ITENS INCLUSOS: DOBRADIÇAS, MONTAGEM E INSTALAÇÃO DO BATENTE, SEM FECHADURA - FORNECIMENTO E INSTALAÇÃO. AF_12/2019</v>
          </cell>
          <cell r="C1664" t="str">
            <v>UN</v>
          </cell>
          <cell r="D1664">
            <v>882.51</v>
          </cell>
        </row>
        <row r="1665">
          <cell r="A1665">
            <v>91009</v>
          </cell>
          <cell r="B1665" t="str">
            <v>PORTA DE MADEIRA PARA VERNIZ, SEMI-OCA (LEVE OU MÉDIA), 60X210CM, ESPESSURA DE 3,5CM, INCLUSO DOBRADIÇAS - FORNECIMENTO E INSTALAÇÃO. AF_12/2019</v>
          </cell>
          <cell r="C1665" t="str">
            <v>UN</v>
          </cell>
          <cell r="D1665">
            <v>277.95</v>
          </cell>
        </row>
        <row r="1666">
          <cell r="A1666">
            <v>91010</v>
          </cell>
          <cell r="B1666" t="str">
            <v>PORTA DE MADEIRA PARA VERNIZ, SEMI-OCA (LEVE OU MÉDIA), 70X210CM, ESPESSURA DE 3,5CM, INCLUSO DOBRADIÇAS - FORNECIMENTO E INSTALAÇÃO. AF_12/2019</v>
          </cell>
          <cell r="C1666" t="str">
            <v>UN</v>
          </cell>
          <cell r="D1666">
            <v>283.41000000000003</v>
          </cell>
        </row>
        <row r="1667">
          <cell r="A1667">
            <v>91011</v>
          </cell>
          <cell r="B1667" t="str">
            <v>PORTA DE MADEIRA PARA VERNIZ, SEMI-OCA (LEVE OU MÉDIA), 80X210CM, ESPESSURA DE 3,5CM, INCLUSO DOBRADIÇAS - FORNECIMENTO E INSTALAÇÃO. AF_12/2019</v>
          </cell>
          <cell r="C1667" t="str">
            <v>UN</v>
          </cell>
          <cell r="D1667">
            <v>332.49</v>
          </cell>
        </row>
        <row r="1668">
          <cell r="A1668">
            <v>91012</v>
          </cell>
          <cell r="B1668" t="str">
            <v>PORTA DE MADEIRA PARA VERNIZ, SEMI-OCA (LEVE OU MÉDIA), 90X210CM, ESPESSURA DE 3,5CM, INCLUSO DOBRADIÇAS - FORNECIMENTO E INSTALAÇÃO. AF_12/2019</v>
          </cell>
          <cell r="C1668" t="str">
            <v>UN</v>
          </cell>
          <cell r="D1668">
            <v>370</v>
          </cell>
        </row>
        <row r="1669">
          <cell r="A1669">
            <v>91013</v>
          </cell>
          <cell r="B1669" t="str">
            <v>KIT DE PORTA DE MADEIRA PARA VERNIZ, SEMI-OCA (LEVE OU MÉDIA), PADRÃO MÉDIO, 60X210CM, ESPESSURA DE 3,5CM, ITENS INCLUSOS: DOBRADIÇAS, MONTAGEM E INSTALAÇÃO DO BATENTE, SEM FECHADURA - FORNECIMENTO E INSTALAÇÃO. AF_12/2019</v>
          </cell>
          <cell r="C1669" t="str">
            <v>UN</v>
          </cell>
          <cell r="D1669">
            <v>579.32000000000005</v>
          </cell>
        </row>
        <row r="1670">
          <cell r="A1670">
            <v>91014</v>
          </cell>
          <cell r="B1670" t="str">
            <v>KIT DE PORTA DE MADEIRA PARA VERNIZ, SEMI-OCA (LEVE OU MÉDIA), PADRÃO MÉDIO, 70X210CM, ESPESSURA DE 3,5CM, ITENS INCLUSOS: DOBRADIÇAS, MONTAGEM E INSTALAÇÃO DO BATENTE, SEM FECHADURA - FORNECIMENTO E INSTALAÇÃO. AF_12/2019</v>
          </cell>
          <cell r="C1670" t="str">
            <v>UN</v>
          </cell>
          <cell r="D1670">
            <v>585.92999999999995</v>
          </cell>
        </row>
        <row r="1671">
          <cell r="A1671">
            <v>91015</v>
          </cell>
          <cell r="B1671" t="str">
            <v>KIT DE PORTA DE MADEIRA PARA VERNIZ, SEMI-OCA (LEVE OU MÉDIA), PADRÃO MÉDIO, 80X210CM, ESPESSURA DE 3,5CM, ITENS INCLUSOS: DOBRADIÇAS, MONTAGEM E INSTALAÇÃO DO BATENTE, SEM FECHADURA - FORNECIMENTO E INSTALAÇÃO. AF_12/2019</v>
          </cell>
          <cell r="C1671" t="str">
            <v>UN</v>
          </cell>
          <cell r="D1671">
            <v>636.16999999999996</v>
          </cell>
        </row>
        <row r="1672">
          <cell r="A1672">
            <v>91016</v>
          </cell>
          <cell r="B1672" t="str">
            <v>KIT DE PORTA DE MADEIRA PARA VERNIZ, SEMI-OCA (LEVE OU MÉDIA), PADRÃO MÉDIO, 90X210CM, ESPESSURA DE 3,5CM, ITENS INCLUSOS: DOBRADIÇAS, MONTAGEM E INSTALAÇÃO DO BATENTE, SEM FECHADURA - FORNECIMENTO E INSTALAÇÃO. AF_12/2019</v>
          </cell>
          <cell r="C1672" t="str">
            <v>UN</v>
          </cell>
          <cell r="D1672">
            <v>674.83</v>
          </cell>
        </row>
        <row r="1673">
          <cell r="A1673">
            <v>91287</v>
          </cell>
          <cell r="B1673" t="str">
            <v>BATENTE PARA PORTA DE MADEIRA, PADRÃO POPULAR - FORNECIMENTO E MONTAGEM. AF_12/2019</v>
          </cell>
          <cell r="C1673" t="str">
            <v>UN</v>
          </cell>
          <cell r="D1673">
            <v>145.22999999999999</v>
          </cell>
        </row>
        <row r="1674">
          <cell r="A1674">
            <v>91292</v>
          </cell>
          <cell r="B1674" t="str">
            <v>BATENTE PARA PORTA DE MADEIRA, FIXAÇÃO COM ARGAMASSA, PADRÃO POPULAR. FORNECIMENTO E INSTALAÇÃO. AF_12/2019_P</v>
          </cell>
          <cell r="C1674" t="str">
            <v>UN</v>
          </cell>
          <cell r="D1674">
            <v>208.35</v>
          </cell>
        </row>
        <row r="1675">
          <cell r="A1675">
            <v>91295</v>
          </cell>
          <cell r="B1675" t="str">
            <v>PORTA DE MADEIRA FRISADA, SEMI-OCA (LEVE OU MÉDIA), 60X210CM, ESPESSURA DE 3CM, INCLUSO DOBRADIÇAS - FORNECIMENTO E INSTALAÇÃO. AF_12/2019</v>
          </cell>
          <cell r="C1675" t="str">
            <v>UN</v>
          </cell>
          <cell r="D1675">
            <v>286.37</v>
          </cell>
        </row>
        <row r="1676">
          <cell r="A1676">
            <v>91296</v>
          </cell>
          <cell r="B1676" t="str">
            <v>PORTA DE MADEIRA FRISADA, SEMI-OCA (LEVE OU MÉDIA), 70X210CM, ESPESSURA DE 3CM, INCLUSO DOBRADIÇAS - FORNECIMENTO E INSTALAÇÃO. AF_12/2019</v>
          </cell>
          <cell r="C1676" t="str">
            <v>UN</v>
          </cell>
          <cell r="D1676">
            <v>306.95</v>
          </cell>
        </row>
        <row r="1677">
          <cell r="A1677">
            <v>91297</v>
          </cell>
          <cell r="B1677" t="str">
            <v>PORTA DE MADEIRA FRISADA, SEMI-OCA (LEVE OU MÉDIA), 80X210CM, ESPESSURA DE 3,5CM, INCLUSO DOBRADIÇAS - FORNECIMENTO E INSTALAÇÃO. AF_12/2019</v>
          </cell>
          <cell r="C1677" t="str">
            <v>UN</v>
          </cell>
          <cell r="D1677">
            <v>338.11</v>
          </cell>
        </row>
        <row r="1678">
          <cell r="A1678">
            <v>91298</v>
          </cell>
          <cell r="B1678" t="str">
            <v>PORTA DE MADEIRA TIPO VENEZIANA, 80X210CM, ESPESSURA DE 3CM, INCLUSO DOBRADIÇAS - FORNECIMENTO E INSTALAÇÃO. AF_12/2019</v>
          </cell>
          <cell r="C1678" t="str">
            <v>UN</v>
          </cell>
          <cell r="D1678">
            <v>566.66999999999996</v>
          </cell>
        </row>
        <row r="1679">
          <cell r="A1679">
            <v>91299</v>
          </cell>
          <cell r="B1679" t="str">
            <v>PORTA DE MADEIRA, TIPO MEXICANA, MACIÇA (PESADA OU SUPERPESADA), 80X210CM, ESPESSURA DE 3,5CM, INCLUSO DOBRADIÇAS - FORNECIMENTO E INSTALAÇÃO. AF_12/2019</v>
          </cell>
          <cell r="C1679" t="str">
            <v>UN</v>
          </cell>
          <cell r="D1679">
            <v>787.82</v>
          </cell>
        </row>
        <row r="1680">
          <cell r="A1680">
            <v>91304</v>
          </cell>
          <cell r="B1680" t="str">
            <v>FECHADURA DE EMBUTIR COM CILINDRO, EXTERNA, COMPLETA, ACABAMENTO PADRÃO POPULAR, INCLUSO EXECUÇÃO DE FURO - FORNECIMENTO E INSTALAÇÃO. AF_12/2019</v>
          </cell>
          <cell r="C1680" t="str">
            <v>UN</v>
          </cell>
          <cell r="D1680">
            <v>75.819999999999993</v>
          </cell>
        </row>
        <row r="1681">
          <cell r="A1681">
            <v>91305</v>
          </cell>
          <cell r="B1681" t="str">
            <v>FECHADURA DE EMBUTIR PARA PORTA DE BANHEIRO, COMPLETA, ACABAMENTO PADRÃO POPULAR, INCLUSO EXECUÇÃO DE FURO - FORNECIMENTO E INSTALAÇÃO. AF_12/2019</v>
          </cell>
          <cell r="C1681" t="str">
            <v>UN</v>
          </cell>
          <cell r="D1681">
            <v>75.75</v>
          </cell>
        </row>
        <row r="1682">
          <cell r="A1682">
            <v>91306</v>
          </cell>
          <cell r="B1682" t="str">
            <v>FECHADURA DE EMBUTIR PARA PORTAS INTERNAS, COMPLETA, ACABAMENTO PADRÃO MÉDIO, COM EXECUÇÃO DE FURO - FORNECIMENTO E INSTALAÇÃO. AF_12/2019</v>
          </cell>
          <cell r="C1682" t="str">
            <v>UN</v>
          </cell>
          <cell r="D1682">
            <v>109.41</v>
          </cell>
        </row>
        <row r="1683">
          <cell r="A1683">
            <v>91307</v>
          </cell>
          <cell r="B1683" t="str">
            <v>FECHADURA DE EMBUTIR PARA PORTAS INTERNAS, COMPLETA, ACABAMENTO PADRÃO POPULAR, COM EXECUÇÃO DE FURO - FORNECIMENTO E INSTALAÇÃO. AF_12/2019</v>
          </cell>
          <cell r="C1683" t="str">
            <v>UN</v>
          </cell>
          <cell r="D1683">
            <v>64.400000000000006</v>
          </cell>
        </row>
        <row r="1684">
          <cell r="A1684">
            <v>91312</v>
          </cell>
          <cell r="B1684" t="str">
            <v>KIT DE PORTA DE MADEIRA PARA PINTURA, SEMI-OCA (LEVE OU MÉDIA), PADRÃO POPULAR, 60X210CM, ESPESSURA DE 3,5CM, ITENS INCLUSOS: DOBRADIÇAS, MONTAGEM E INSTALAÇÃO DO BATENTE, FECHADURA COM EXECUÇÃO DO FURO - FORNECIMENTO E INSTALAÇÃO. AF_12/2019</v>
          </cell>
          <cell r="C1684" t="str">
            <v>UN</v>
          </cell>
          <cell r="D1684">
            <v>598.78</v>
          </cell>
        </row>
        <row r="1685">
          <cell r="A1685">
            <v>91313</v>
          </cell>
          <cell r="B1685" t="str">
            <v>KIT DE PORTA DE MADEIRA PARA PINTURA, SEMI-OCA (LEVE OU MÉDIA), PADRÃO POPULAR, 70X210CM, ESPESSURA DE 3,5CM, ITENS INCLUSOS: DOBRADIÇAS, MONTAGEM E INSTALAÇÃO DO BATENTE, FECHADURA COM EXECUÇÃO DO FURO - FORNECIMENTO E INSTALAÇÃO. AF_12/2019</v>
          </cell>
          <cell r="C1685" t="str">
            <v>UN</v>
          </cell>
          <cell r="D1685">
            <v>593.4</v>
          </cell>
        </row>
        <row r="1686">
          <cell r="A1686">
            <v>91314</v>
          </cell>
          <cell r="B1686" t="str">
            <v>KIT DE PORTA DE MADEIRA PARA PINTURA, SEMI-OCA (LEVE OU MÉDIA), PADRÃO POPULAR, 80X210CM, ESPESSURA DE 3,5CM, ITENS INCLUSOS: DOBRADIÇAS, MONTAGEM E INSTALAÇÃO DO BATENTE, FECHADURA COM EXECUÇÃO DO FURO - FORNECIMENTO E INSTALAÇÃO. AF_12/2019</v>
          </cell>
          <cell r="C1686" t="str">
            <v>UN</v>
          </cell>
          <cell r="D1686">
            <v>625.54</v>
          </cell>
        </row>
        <row r="1687">
          <cell r="A1687">
            <v>91315</v>
          </cell>
          <cell r="B1687" t="str">
            <v>KIT DE PORTA DE MADEIRA PARA PINTURA, SEMI-OCA (LEVE OU MÉDIA), PADRÃO POPULAR, 90X210CM, ESPESSURA DE 3,5CM, ITENS INCLUSOS: DOBRADIÇAS, MONTAGEM E INSTALAÇÃO DO BATENTE, FECHADURA COM EXECUÇÃO DO FURO - FORNECIMENTO E INSTALAÇÃO. AF_12/2019</v>
          </cell>
          <cell r="C1687" t="str">
            <v>UN</v>
          </cell>
          <cell r="D1687">
            <v>694.9</v>
          </cell>
        </row>
        <row r="1688">
          <cell r="A1688">
            <v>91316</v>
          </cell>
          <cell r="B1688" t="str">
            <v>KIT DE PORTA DE MADEIRA PARA PINTURA, SEMI-OCA (PESADA OU SUPERPESADA), PADRÃO POPULAR, 80X210CM, ESPESSURA DE 3,5CM, ITENS INCLUSOS: DOBRADIÇAS, MONTAGEM E INSTALAÇÃO DO BATENTE, FECHADURA COM EXECUÇÃO DO FURO - FORNECIMENTO E INSTALAÇÃO. AF_12/2019</v>
          </cell>
          <cell r="C1688" t="str">
            <v>UN</v>
          </cell>
          <cell r="D1688">
            <v>850.92</v>
          </cell>
        </row>
        <row r="1689">
          <cell r="A1689">
            <v>91317</v>
          </cell>
          <cell r="B1689" t="str">
            <v>KIT DE PORTA DE MADEIRA PARA PINTURA, SEMI-OCA (PESADA OU SUPERPESADA), PADRÃO POPULAR, 90X210CM, ESPESSURA DE 3,5CM, ITENS INCLUSOS: DOBRADIÇAS, MONTAGEM E INSTALAÇÃO DO BATENTE, FECHADURA COM EXECUÇÃO DO FURO - FORNECIMENTO E INSTALAÇÃO. AF_12/2019</v>
          </cell>
          <cell r="C1689" t="str">
            <v>UN</v>
          </cell>
          <cell r="D1689">
            <v>911.21</v>
          </cell>
        </row>
        <row r="1690">
          <cell r="A1690">
            <v>91318</v>
          </cell>
          <cell r="B1690" t="str">
            <v>KIT DE PORTA DE MADEIRA PARA PINTURA, SEMI-OCA (LEVE OU MÉDIA), PADRÃO POPULAR, 60X210CM, ESPESSURA DE 3,5CM, ITENS INCLUSOS: DOBRADIÇAS, MONTAGEM E INSTALAÇÃO DO BATENTE, SEM FECHADURA - FORNECIMENTO E INSTALAÇÃO. AF_12/2019</v>
          </cell>
          <cell r="C1690" t="str">
            <v>UN</v>
          </cell>
          <cell r="D1690">
            <v>523.03</v>
          </cell>
        </row>
        <row r="1691">
          <cell r="A1691">
            <v>91319</v>
          </cell>
          <cell r="B1691" t="str">
            <v>KIT DE PORTA DE MADEIRA PARA PINTURA, SEMI-OCA (LEVE OU MÉDIA), PADRÃO POPULAR, 70X210CM, ESPESSURA DE 3,5CM, ITENS INCLUSOS: DOBRADIÇAS, MONTAGEM E INSTALAÇÃO DO BATENTE, SEM FECHADURA - FORNECIMENTO E INSTALAÇÃO. AF_12/2019</v>
          </cell>
          <cell r="C1691" t="str">
            <v>UN</v>
          </cell>
          <cell r="D1691">
            <v>529</v>
          </cell>
        </row>
        <row r="1692">
          <cell r="A1692">
            <v>91320</v>
          </cell>
          <cell r="B1692" t="str">
            <v>KIT DE PORTA DE MADEIRA PARA PINTURA, SEMI-OCA (LEVE OU MÉDIA), PADRÃO POPULAR, 80X210CM, ESPESSURA DE 3,5CM, ITENS INCLUSOS: DOBRADIÇAS, MONTAGEM E INSTALAÇÃO DO BATENTE, SEM FECHADURA - FORNECIMENTO E INSTALAÇÃO. AF_12/2019</v>
          </cell>
          <cell r="C1692" t="str">
            <v>UN</v>
          </cell>
          <cell r="D1692">
            <v>549.72</v>
          </cell>
        </row>
        <row r="1693">
          <cell r="A1693">
            <v>91321</v>
          </cell>
          <cell r="B1693" t="str">
            <v>KIT DE PORTA DE MADEIRA PARA PINTURA, SEMI-OCA (LEVE OU MÉDIA), PADRÃO POPULAR, 90X210CM, ESPESSURA DE 3,5CM, ITENS INCLUSOS: DOBRADIÇAS, MONTAGEM E INSTALAÇÃO DO BATENTE, SEM FECHADURA - FORNECIMENTO E INSTALAÇÃO. AF_12/2019</v>
          </cell>
          <cell r="C1693" t="str">
            <v>UN</v>
          </cell>
          <cell r="D1693">
            <v>619.08000000000004</v>
          </cell>
        </row>
        <row r="1694">
          <cell r="A1694">
            <v>91322</v>
          </cell>
          <cell r="B1694" t="str">
            <v>KIT DE PORTA DE MADEIRA PARA PINTURA, SEMI-OCA (PESADA OU SUPERPESADA), PADRÃO POPULAR, 80X210CM, ESPESSURA DE 3,5CM, ITENS INCLUSOS: DOBRADIÇAS, MONTAGEM E INSTALAÇÃO DO BATENTE, SEM FECHADURA - FORNECIMENTO E INSTALAÇÃO. AF_12/2019</v>
          </cell>
          <cell r="C1694" t="str">
            <v>UN</v>
          </cell>
          <cell r="D1694">
            <v>775.1</v>
          </cell>
        </row>
        <row r="1695">
          <cell r="A1695">
            <v>91323</v>
          </cell>
          <cell r="B1695" t="str">
            <v>KIT DE PORTA DE MADEIRA PARA PINTURA, SEMI-OCA (PESADA OU SUPERPESADA), PADRÃO POPULAR, 90X210CM, ESPESSURA DE 3,5CM, ITENS INCLUSOS: DOBRADIÇAS, MONTAGEM E INSTALAÇÃO DO BATENTE, SEM FECHADURA - FORNECIMENTO E INSTALAÇÃO. AF_12/2019</v>
          </cell>
          <cell r="C1695" t="str">
            <v>UN</v>
          </cell>
          <cell r="D1695">
            <v>835.39</v>
          </cell>
        </row>
        <row r="1696">
          <cell r="A1696">
            <v>91324</v>
          </cell>
          <cell r="B1696" t="str">
            <v>KIT DE PORTA DE MADEIRA PARA VERNIZ, SEMI-OCA (LEVE OU MÉDIA), PADRÃO POPULAR, 60X210CM, ESPESSURA DE 3,5CM, ITENS INCLUSOS: DOBRADIÇAS, MONTAGEM E INSTALAÇÃO DO BATENTE, SEM FECHADURA - FORNECIMENTO E INSTALAÇÃO. AF_12/2019</v>
          </cell>
          <cell r="C1696" t="str">
            <v>UN</v>
          </cell>
          <cell r="D1696">
            <v>532.76</v>
          </cell>
        </row>
        <row r="1697">
          <cell r="A1697">
            <v>91325</v>
          </cell>
          <cell r="B1697" t="str">
            <v>KIT DE PORTA DE MADEIRA PARA VERNIZ, SEMI-OCA (LEVE OU MÉDIA), PADRÃO POPULAR, 70X210CM, ESPESSURA DE 3,5CM, ITENS INCLUSOS: DOBRADIÇAS, MONTAGEM E INSTALAÇÃO DO BATENTE, SEM FECHADURA - FORNECIMENTO E INSTALAÇÃO. AF_12/2019</v>
          </cell>
          <cell r="C1697" t="str">
            <v>UN</v>
          </cell>
          <cell r="D1697">
            <v>539.19000000000005</v>
          </cell>
        </row>
        <row r="1698">
          <cell r="A1698">
            <v>91326</v>
          </cell>
          <cell r="B1698" t="str">
            <v>KIT DE PORTA DE MADEIRA PARA VERNIZ, SEMI-OCA (LEVE OU MÉDIA), PADRÃO POPULAR, 80X210CM, ESPESSURA DE 3,5CM, ITENS INCLUSOS: DOBRADIÇAS, MONTAGEM E INSTALAÇÃO DO BATENTE, SEM FECHADURA - FORNECIMENTO E INSTALAÇÃO. AF_12/2019</v>
          </cell>
          <cell r="C1698" t="str">
            <v>UN</v>
          </cell>
          <cell r="D1698">
            <v>589.24</v>
          </cell>
        </row>
        <row r="1699">
          <cell r="A1699">
            <v>91327</v>
          </cell>
          <cell r="B1699" t="str">
            <v>KIT DE PORTA DE MADEIRA PARA VERNIZ, SEMI-OCA (LEVE OU MÉDIA), PADRÃO POPULAR, 90X210CM, ESPESSURA DE 3,5CM, ITENS INCLUSOS: DOBRADIÇAS, MONTAGEM E INSTALAÇÃO DO BATENTE, SEM FECHADURA - FORNECIMENTO E INSTALAÇÃO. AF_12/2019</v>
          </cell>
          <cell r="C1699" t="str">
            <v>UN</v>
          </cell>
          <cell r="D1699">
            <v>627.71</v>
          </cell>
        </row>
        <row r="1700">
          <cell r="A1700">
            <v>91328</v>
          </cell>
          <cell r="B1700" t="str">
            <v>KIT DE PORTA DE MADEIRA FRISADA, SEMI-OCA (LEVE OU MÉDIA), PADRÃO MÉDIO 60X210CM, ESPESSURA DE 3CM, ITENS INCLUSOS: DOBRADIÇAS, MONTAGEM E INSTALAÇÃO DO BATENTE, SEM FECHADURA - FORNECIMENTO E INSTALAÇÃO. AF_12/2019</v>
          </cell>
          <cell r="C1700" t="str">
            <v>UN</v>
          </cell>
          <cell r="D1700">
            <v>587.74</v>
          </cell>
        </row>
        <row r="1701">
          <cell r="A1701">
            <v>91329</v>
          </cell>
          <cell r="B1701" t="str">
            <v>KIT DE PORTA DE MADEIRA FRISADA, SEMI-OCA (LEVE OU MÉDIA), PADRÃO POPULAR, 60X210CM, ESPESSURA DE 3CM, ITENS INCLUSOS: DOBRADIÇAS, MONTAGEM E INSTALAÇÃO DO BATENTE, SEM FECHADURA - FORNECIMENTO E INSTALAÇÃO. AF_12/2019</v>
          </cell>
          <cell r="C1701" t="str">
            <v>UN</v>
          </cell>
          <cell r="D1701">
            <v>541.17999999999995</v>
          </cell>
        </row>
        <row r="1702">
          <cell r="A1702">
            <v>91330</v>
          </cell>
          <cell r="B1702" t="str">
            <v>KIT DE PORTA DE MADEIRA FRISADA, SEMI-OCA (LEVE OU MÉDIA), PADRÃO MÉDIO, 70X210CM, ESPESSURA DE 3CM, ITENS INCLUSOS: DOBRADIÇAS, MONTAGEM E INSTALAÇÃO DO BATENTE, SEM FECHADURA - FORNECIMENTO E INSTALAÇÃO. AF_12/2019</v>
          </cell>
          <cell r="C1702" t="str">
            <v>UN</v>
          </cell>
          <cell r="D1702">
            <v>609.47</v>
          </cell>
        </row>
        <row r="1703">
          <cell r="A1703">
            <v>91331</v>
          </cell>
          <cell r="B1703" t="str">
            <v>KIT DE PORTA DE MADEIRA FRISADA, SEMI-OCA (LEVE OU MÉDIA), PADRÃO POPULAR, 70X210CM, ESPESSURA DE 3CM, ITENS INCLUSOS: DOBRADIÇAS, MONTAGEM E INSTALAÇÃO DO BATENTE, SEM FECHADURA - FORNECIMENTO E INSTALAÇÃO. AF_12/2019</v>
          </cell>
          <cell r="C1703" t="str">
            <v>UN</v>
          </cell>
          <cell r="D1703">
            <v>562.73</v>
          </cell>
        </row>
        <row r="1704">
          <cell r="A1704">
            <v>91332</v>
          </cell>
          <cell r="B1704" t="str">
            <v>KIT DE PORTA DE MADEIRA FRISADA, SEMI-OCA (LEVE OU MÉDIA), PADRÃO MÉDIO, 80X210CM, ESPESSURA DE 3,5CM, ITENS INCLUSOS: DOBRADIÇAS, MONTAGEM E INSTALAÇÃO DO BATENTE, SEM FECHADURA - FORNECIMENTO E INSTALAÇÃO. AF_12/2019</v>
          </cell>
          <cell r="C1704" t="str">
            <v>UN</v>
          </cell>
          <cell r="D1704">
            <v>641.79</v>
          </cell>
        </row>
        <row r="1705">
          <cell r="A1705">
            <v>91333</v>
          </cell>
          <cell r="B1705" t="str">
            <v>KIT DE PORTA DE MADEIRA FRISADA, SEMI-OCA (LEVE OU MÉDIA), PADRÃO POPULAR, 80X210CM, ESPESSURA DE 3,5CM, ITENS INCLUSOS: DOBRADIÇAS, MONTAGEM E INSTALAÇÃO DO BATENTE, SEM FECHADURA - FORNECIMENTO E INSTALAÇÃO. AF_12/2019</v>
          </cell>
          <cell r="C1705" t="str">
            <v>UN</v>
          </cell>
          <cell r="D1705">
            <v>594.86</v>
          </cell>
        </row>
        <row r="1706">
          <cell r="A1706">
            <v>91334</v>
          </cell>
          <cell r="B1706" t="str">
            <v>KIT DE PORTA DE MADEIRA TIPO VENEZIANA, PADRÃO MÉDIO, 80X210CM, ESPESSURA DE 3CM, ITENS INCLUSOS: DOBRADIÇAS, MONTAGEM E INSTALAÇÃO DO BATENTE, SEM FECHADURA - FORNECIMENTO E INSTALAÇÃO. AF_12/2019</v>
          </cell>
          <cell r="C1706" t="str">
            <v>UN</v>
          </cell>
          <cell r="D1706">
            <v>870.35</v>
          </cell>
        </row>
        <row r="1707">
          <cell r="A1707">
            <v>91335</v>
          </cell>
          <cell r="B1707" t="str">
            <v>KIT DE PORTA DE MADEIRA TIPO VENEZIANA, PADRÃO POPULAR, 80X210CM, ESPESSURA DE 3CM, ITENS INCLUSOS: DOBRADIÇAS, MONTAGEM E INSTALAÇÃO DO BATENTE, SEM FECHADURA - FORNECIMENTO E INSTALAÇÃO. AF_12/2019</v>
          </cell>
          <cell r="C1707" t="str">
            <v>UN</v>
          </cell>
          <cell r="D1707">
            <v>823.42</v>
          </cell>
        </row>
        <row r="1708">
          <cell r="A1708">
            <v>91336</v>
          </cell>
          <cell r="B1708" t="str">
            <v>KIT DE PORTA DE MADEIRA TIPO MEXICANA, MACIÇA (PESADA OU SUPERPESADA), PADRÃO MÉDIO, 80X210CM, ESPESSURA DE 3CM, ITENS INCLUSOS: DOBRADIÇAS, MONTAGEM E INSTALAÇÃO DO BATENTE, SEM FECHADURA - FORNECIMENTO E INSTALAÇÃO. AF_12/2019</v>
          </cell>
          <cell r="C1708" t="str">
            <v>UN</v>
          </cell>
          <cell r="D1708">
            <v>1091.5</v>
          </cell>
        </row>
        <row r="1709">
          <cell r="A1709">
            <v>91337</v>
          </cell>
          <cell r="B1709" t="str">
            <v>KIT DE PORTA DE MADEIRA TIPO MEXICANA, MACIÇA (PESADA OU SUPERPESADA), PADRÃO POPULAR, 80X210CM, ESPESSURA DE 3CM, ITENS INCLUSOS: DOBRADIÇAS, MONTAGEM E INSTALAÇÃO DO BATENTE, SEM FECHADURA - FORNECIMENTO E INSTALAÇÃO. AF_12/2019</v>
          </cell>
          <cell r="C1709" t="str">
            <v>UN</v>
          </cell>
          <cell r="D1709">
            <v>1044.57</v>
          </cell>
        </row>
        <row r="1710">
          <cell r="A1710">
            <v>100659</v>
          </cell>
          <cell r="B1710" t="str">
            <v>ALIZAR DE 5X1,5CM PARA PORTA FIXADO COM PREGOS, PADRÃO MÉDIO - FORNECIMENTO E INSTALAÇÃO. AF_12/2019</v>
          </cell>
          <cell r="C1710" t="str">
            <v>M</v>
          </cell>
          <cell r="D1710">
            <v>5.76</v>
          </cell>
        </row>
        <row r="1711">
          <cell r="A1711">
            <v>100660</v>
          </cell>
          <cell r="B1711" t="str">
            <v>ALIZAR DE 5X1,5CM PARA PORTA FIXADO COM PREGOS, PADRÃO POPULAR - FORNECIMENTO E INSTALAÇÃO. AF_12/2019</v>
          </cell>
          <cell r="C1711" t="str">
            <v>M</v>
          </cell>
          <cell r="D1711">
            <v>4.84</v>
          </cell>
        </row>
        <row r="1712">
          <cell r="A1712">
            <v>100675</v>
          </cell>
          <cell r="B1712" t="str">
            <v>KIT DE PORTA-PRONTA DE MADEIRA EM ACABAMENTO MELAMÍNICO BRANCO, FOLHA LEVE OU MÉDIA, 90X210, EXCLUSIVE FECHADURA, FIXAÇÃO COM PREENCHIMENTO TOTAL DE ESPUMA EXPANSIVA - FORNECIMENTO E INSTALAÇÃO. AF_12/2019</v>
          </cell>
          <cell r="C1712" t="str">
            <v>UN</v>
          </cell>
          <cell r="D1712">
            <v>814.91</v>
          </cell>
        </row>
        <row r="1713">
          <cell r="A1713">
            <v>100676</v>
          </cell>
          <cell r="B1713" t="str">
            <v>BATENTE PARA PORTA COM BANDEIRA, FIXAÇÃO COM PARAFUSO E BUCHA. AF_12/2019</v>
          </cell>
          <cell r="C1713" t="str">
            <v>UN</v>
          </cell>
          <cell r="D1713">
            <v>121.95</v>
          </cell>
        </row>
        <row r="1714">
          <cell r="A1714">
            <v>100678</v>
          </cell>
          <cell r="B1714" t="str">
            <v>KIT DE PORTA DE MADEIRA PARA VERNIZ, SEMI-OCA (LEVE OU MÉDIA), PADRÃO MÉDIO, 60X210CM, ESPESSURA DE 3,5CM, ITENS INCLUSOS: DOBRADIÇAS, MONTAGEM E INSTALAÇÃO DE BATENTE, FECHADURA COM EXECUÇÃO DO FURO - FORNECIMENTO E INSTALAÇÃO. AF_12/2019</v>
          </cell>
          <cell r="C1714" t="str">
            <v>UN</v>
          </cell>
          <cell r="D1714">
            <v>688.73</v>
          </cell>
        </row>
        <row r="1715">
          <cell r="A1715">
            <v>100679</v>
          </cell>
          <cell r="B1715" t="str">
            <v>KIT DE PORTA DE MADEIRA PARA VERNIZ, SEMI-OCA (LEVE OU MÉDIA), PADRÃO POPULAR, 60X210CM, ESPESSURA DE 3,5CM, ITENS INCLUSOS: DOBRADIÇAS, MONTAGEM E INSTALAÇÃO DE BATENTE, FECHADURA COM EXECUÇÃO DO FURO - FORNECIMENTO E INSTALAÇÃO. AF_12/2019</v>
          </cell>
          <cell r="C1715" t="str">
            <v>UN</v>
          </cell>
          <cell r="D1715">
            <v>608.51</v>
          </cell>
        </row>
        <row r="1716">
          <cell r="A1716">
            <v>100680</v>
          </cell>
          <cell r="B1716" t="str">
            <v>KIT DE PORTA DE MADEIRA PARA VERNIZ, SEMI-OCA (LEVE OU MÉDIA), PADRÃO MÉDIO, 70X210CM, ESPESSURA DE 3,5CM, ITENS INCLUSOS: DOBRADIÇAS, MONTAGEM E INSTALAÇÃO DE BATENTE, FECHADURA COM EXECUÇÃO DO FURO - FORNECIMENTO E INSTALAÇÃO. AF_12/2019</v>
          </cell>
          <cell r="C1716" t="str">
            <v>UN</v>
          </cell>
          <cell r="D1716">
            <v>695.34</v>
          </cell>
        </row>
        <row r="1717">
          <cell r="A1717">
            <v>100681</v>
          </cell>
          <cell r="B1717" t="str">
            <v>KIT DE PORTA DE MADEIRA FRISADA, SEMI-OCA (LEVE OU MÉDIA), PADRÃO MÉDIO, 70X210CM, ESPESSURA DE 3CM, ITENS INCLUSOS: DOBRADIÇAS, MONTAGEM E INSTALAÇÃO DE BATENTE, FECHADURA COM EXECUÇÃO DO FURO - FORNECIMENTO E INSTALAÇÃO. AF_12/2019</v>
          </cell>
          <cell r="C1717" t="str">
            <v>UN</v>
          </cell>
          <cell r="D1717">
            <v>718.88</v>
          </cell>
        </row>
        <row r="1718">
          <cell r="A1718">
            <v>100682</v>
          </cell>
          <cell r="B1718" t="str">
            <v>KIT DE PORTA DE MADEIRA FRISADA, SEMI-OCA (LEVE OU MÉDIA), PADRÃO POPULAR, 70X210CM, ESPESSURA DE 3CM, ITENS INCLUSOS: DOBRADIÇAS, MONTAGEM E INSTALAÇÃO DE BATENTE, FECHADURA COM EXECUÇÃO DO FURO - FORNECIMENTO E INSTALAÇÃO. AF_12/2019</v>
          </cell>
          <cell r="C1718" t="str">
            <v>UN</v>
          </cell>
          <cell r="D1718">
            <v>627.13</v>
          </cell>
        </row>
        <row r="1719">
          <cell r="A1719">
            <v>100683</v>
          </cell>
          <cell r="B1719" t="str">
            <v>KIT DE PORTA DE MADEIRA PARA VERNIZ, SEMI-OCA (LEVE OU MÉDIA), PADRÃO MÉDIO, 80X210CM, ESPESSURA DE 3,5CM, ITENS INCLUSOS: DOBRADIÇAS, MONTAGEM E INSTALAÇÃO DE BATENTE, FECHADURA COM EXECUÇÃO DO FURO - FORNECIMENTO E INSTALAÇÃO. AF_12/2019</v>
          </cell>
          <cell r="C1719" t="str">
            <v>UN</v>
          </cell>
          <cell r="D1719">
            <v>760.91</v>
          </cell>
        </row>
        <row r="1720">
          <cell r="A1720">
            <v>100684</v>
          </cell>
          <cell r="B1720" t="str">
            <v>KIT DE PORTA DE MADEIRA PARA VERNIZ, SEMI-OCA (LEVE OU MÉDIA), PADRÃO POPULAR, 80X210CM, ESPESSURA DE 3,5CM, ITENS INCLUSOS: DOBRADIÇAS, MONTAGEM E INSTALAÇÃO DE BATENTE, FECHADURA COM EXECUÇÃO DO FURO - FORNECIMENTO E INSTALAÇÃO. AF_12/2019</v>
          </cell>
          <cell r="C1720" t="str">
            <v>UN</v>
          </cell>
          <cell r="D1720">
            <v>665.06</v>
          </cell>
        </row>
        <row r="1721">
          <cell r="A1721">
            <v>100685</v>
          </cell>
          <cell r="B1721" t="str">
            <v>KIT DE PORTA DE MADEIRA PARA VERNIZ, SEMI-OCA (LEVE OU MÉDIA), PADRÃO MÉDIO, 90X210CM, ESPESSURA DE 3,5CM, ITENS INCLUSOS: DOBRADIÇAS, MONTAGEM E INSTALAÇÃO DE BATENTE, FECHADURA COM EXECUÇÃO DO FURO - FORNECIMENTO E INSTALAÇÃO. AF_12/2019</v>
          </cell>
          <cell r="C1721" t="str">
            <v>UN</v>
          </cell>
          <cell r="D1721">
            <v>799.57</v>
          </cell>
        </row>
        <row r="1722">
          <cell r="A1722">
            <v>100686</v>
          </cell>
          <cell r="B1722" t="str">
            <v>KIT DE PORTA DE MADEIRA PARA VERNIZ, SEMI-OCA (LEVE OU MÉDIA), PADRÃO POPULAR, 90X210CM, ESPESSURA DE 3CM, ITENS INCLUSOS: DOBRADIÇAS, MONTAGEM E INSTALAÇÃO DE BATENTE, FECHADURA COM EXECUÇÃO DO FURO - FORNECIMENTO E INSTALAÇÃO. AF_12/2019</v>
          </cell>
          <cell r="C1722" t="str">
            <v>UN</v>
          </cell>
          <cell r="D1722">
            <v>703.53</v>
          </cell>
        </row>
        <row r="1723">
          <cell r="A1723">
            <v>100687</v>
          </cell>
          <cell r="B1723" t="str">
            <v>KIT DE PORTA DE MADEIRA FRISADA, SEMI-OCA (LEVE OU MÉDIA), PADRÃO MÉDIO, 60X210CM, ESPESSURA DE 3,5CM, ITENS INCLUSOS: DOBRADIÇAS, MONTAGEM E INSTALAÇÃO DE BATENTE, FECHADURA COM EXECUÇÃO DO FURO - FORNECIMENTO E INSTALAÇÃO. AF_12/2019</v>
          </cell>
          <cell r="C1723" t="str">
            <v>UN</v>
          </cell>
          <cell r="D1723">
            <v>697.15</v>
          </cell>
        </row>
        <row r="1724">
          <cell r="A1724">
            <v>100688</v>
          </cell>
          <cell r="B1724" t="str">
            <v>KIT DE PORTA DE MADEIRA FRISADA, SEMI-OCA (LEVE OU MÉDIA), PADRÃO POPULAR, 60X210CM, ESPESSURA DE 3CM, ITENS INCLUSOS: DOBRADIÇAS, MONTAGEM E INSTALAÇÃO DE BATENTE, FECHADURA COM EXECUÇÃO DO FURO - FORNECIMENTO E INSTALAÇÃO. AF_12/2019</v>
          </cell>
          <cell r="C1724" t="str">
            <v>UN</v>
          </cell>
          <cell r="D1724">
            <v>616.92999999999995</v>
          </cell>
        </row>
        <row r="1725">
          <cell r="A1725">
            <v>100689</v>
          </cell>
          <cell r="B1725" t="str">
            <v>KIT DE PORTA DE MADEIRA FRISADA, SEMI-OCA (LEVE OU MÉDIA), PADRÃO MÉDIO, 80X210CM, ESPESSURA DE 3,5CM, ITENS INCLUSOS: DOBRADIÇAS, MONTAGEM E INSTALAÇÃO DE BATENTE, FECHADURA COM EXECUÇÃO DO FURO - FORNECIMENTO E INSTALAÇÃO. AF_12/2019</v>
          </cell>
          <cell r="C1725" t="str">
            <v>UN</v>
          </cell>
          <cell r="D1725">
            <v>766.53</v>
          </cell>
        </row>
        <row r="1726">
          <cell r="A1726">
            <v>100690</v>
          </cell>
          <cell r="B1726" t="str">
            <v>KIT DE PORTA DE MADEIRA FRISADA, SEMI-OCA (LEVE OU MÉDIA), PADRÃO POPULAR, 80X210CM, ESPESSURA DE 3,5CM, ITENS INCLUSOS: DOBRADIÇAS, MONTAGEM E INSTALAÇÃO DE BATENTE, FECHADURA COM EXECUÇÃO DO FURO - FORNECIMENTO E INSTALAÇÃO. AF_12/2019</v>
          </cell>
          <cell r="C1726" t="str">
            <v>UN</v>
          </cell>
          <cell r="D1726">
            <v>670.68</v>
          </cell>
        </row>
        <row r="1727">
          <cell r="A1727">
            <v>100691</v>
          </cell>
          <cell r="B1727" t="str">
            <v>KIT DE PORTA DE MADEIRA TIPO VENEZIANA, 80X210CM (ESPESSURA DE 3CM), PADRÃO MÉDIO, ITENS INCLUSOS: DOBRADIÇAS, MONTAGEM E INSTALAÇÃO DE BATENTE, FECHADURA COM EXECUÇÃO DO FURO - FORNECIMENTO E INSTALAÇÃO. AF_12/2019</v>
          </cell>
          <cell r="C1727" t="str">
            <v>UN</v>
          </cell>
          <cell r="D1727">
            <v>995.09</v>
          </cell>
        </row>
        <row r="1728">
          <cell r="A1728">
            <v>100692</v>
          </cell>
          <cell r="B1728" t="str">
            <v>KIT DE PORTA DE MADEIRA TIPO VENEZIANA, 80X210CM (ESPESSURA DE 3CM), PADRÃO POPULAR, ITENS INCLUSOS: DOBRADIÇAS, MONTAGEM E INSTALAÇÃO DE BATENTE, FECHADURA COM EXECUÇÃO DO FURO - FORNECIMENTO E INSTALAÇÃO. AF_12/2019</v>
          </cell>
          <cell r="C1728" t="str">
            <v>UN</v>
          </cell>
          <cell r="D1728">
            <v>899.24</v>
          </cell>
        </row>
        <row r="1729">
          <cell r="A1729">
            <v>100693</v>
          </cell>
          <cell r="B1729" t="str">
            <v>KIT DE PORTA DE MADEIRA TIPO MEXICANA, MACIÇA (PESADA OU SUPERPESADA), PADRÃO MÉDIO, 80X210CM, ESPESSURA DE 3,5CM, ITENS INCLUSOS: DOBRADIÇAS, MONTAGEM E INSTALAÇÃO DE BATENTE, FECHADURA COM EXECUÇÃO DO FURO - FORNECIMENTO E INSTALAÇÃO. AF_12/2019</v>
          </cell>
          <cell r="C1729" t="str">
            <v>UN</v>
          </cell>
          <cell r="D1729">
            <v>1216.24</v>
          </cell>
        </row>
        <row r="1730">
          <cell r="A1730">
            <v>100694</v>
          </cell>
          <cell r="B1730" t="str">
            <v>KIT DE PORTA DE MADEIRA TIPO MEXICANA, MACIÇA (PESADA OU SUPERPESADA), PADRÃO POPULAR, 80X210CM, ESPESSURA DE 3,5CM, ITENS INCLUSOS: DOBRADIÇAS, MONTAGEM E INSTALAÇÃO DE BATENTE, FECHADURA COM EXECUÇÃO DO FURO - FORNECIMENTO E INSTALAÇÃO. AF_12/2019</v>
          </cell>
          <cell r="C1730" t="str">
            <v>UN</v>
          </cell>
          <cell r="D1730">
            <v>1120.3900000000001</v>
          </cell>
        </row>
        <row r="1731">
          <cell r="A1731">
            <v>100695</v>
          </cell>
          <cell r="B1731" t="str">
            <v>RECOLOCAÇÃO DE FOLHAS DE PORTA DE MADEIRA LEVE OU MÉDIA DE 60CM DE LARGURA, CONSIDERANDO REAPROVEITAMENTO DO MATERIAL. AF_12/2019</v>
          </cell>
          <cell r="C1731" t="str">
            <v>UN</v>
          </cell>
          <cell r="D1731">
            <v>41.71</v>
          </cell>
        </row>
        <row r="1732">
          <cell r="A1732">
            <v>100696</v>
          </cell>
          <cell r="B1732" t="str">
            <v>RECOLOCAÇÃO DE FOLHAS DE PORTA DE MADEIRA LEVE OU MÉDIA DE 70CM DE LARGURA, CONSIDERANDO REAPROVEITAMENTO DO MATERIAL. AF_12/2019</v>
          </cell>
          <cell r="C1732" t="str">
            <v>UN</v>
          </cell>
          <cell r="D1732">
            <v>46.35</v>
          </cell>
        </row>
        <row r="1733">
          <cell r="A1733">
            <v>100697</v>
          </cell>
          <cell r="B1733" t="str">
            <v>RECOLOCAÇÃO DE FOLHAS DE PORTA DE MADEIRA LEVE OU MÉDIA DE 80CM DE LARGURA, CONSIDERANDO REAPROVEITAMENTO DO MATERIAL. AF_12/2019</v>
          </cell>
          <cell r="C1733" t="str">
            <v>UN</v>
          </cell>
          <cell r="D1733">
            <v>51.01</v>
          </cell>
        </row>
        <row r="1734">
          <cell r="A1734">
            <v>100698</v>
          </cell>
          <cell r="B1734" t="str">
            <v>RECOLOCAÇÃO DE FOLHAS DE PORTA DE MADEIRA LEVE OU MÉDIA DE 90CM DE LARGURA, CONSIDERANDO REAPROVEITAMENTO DO MATERIAL. AF_12/2019</v>
          </cell>
          <cell r="C1734" t="str">
            <v>UN</v>
          </cell>
          <cell r="D1734">
            <v>55.66</v>
          </cell>
        </row>
        <row r="1735">
          <cell r="A1735">
            <v>100699</v>
          </cell>
          <cell r="B1735" t="str">
            <v>RECOLOCAÇÃO DE FOLHAS DE PORTA DE MADEIRA PESADA OU SUPERPESADA DE 80CM DE LARGURA, CONSIDERANDO REAPROVEITAMENTO DO MATERIAL. AF_12/2019</v>
          </cell>
          <cell r="C1735" t="str">
            <v>UN</v>
          </cell>
          <cell r="D1735">
            <v>66.45</v>
          </cell>
        </row>
        <row r="1736">
          <cell r="A1736">
            <v>100700</v>
          </cell>
          <cell r="B1736" t="str">
            <v>PORTA DE MADEIRA COMPENSADA LISA PARA PINTURA, 120X210X3,5CM, 2 FOLHAS, INCLUSO ADUELA 2A, ALIZAR 2A E DOBRADIÇAS. AF_12/2019</v>
          </cell>
          <cell r="C1736" t="str">
            <v>UN</v>
          </cell>
          <cell r="D1736">
            <v>631.79</v>
          </cell>
        </row>
        <row r="1737">
          <cell r="A1737">
            <v>100712</v>
          </cell>
          <cell r="B1737" t="str">
            <v>KIT DE PORTA DE MADEIRA PARA VERNIZ, SEMI-OCA (LEVE OU MÉDIA), PADRÃO POPULAR, 70X210CM, ESPESSURA DE 3,5CM, ITENS INCLUSOS: DOBRADIÇAS, MONTAGEM E INSTALAÇÃO DE BATENTE, FECHADURA COM EXECUÇÃO DO FURO - FORNECIMENTO E INSTALAÇÃO. AF_12/2019</v>
          </cell>
          <cell r="C1737" t="str">
            <v>UN</v>
          </cell>
          <cell r="D1737">
            <v>603.59</v>
          </cell>
        </row>
        <row r="1738">
          <cell r="A1738">
            <v>100665</v>
          </cell>
          <cell r="B1738" t="str">
            <v>JANELA DE MADEIRA - CEDRINHO/ANGELIM OU EQUIVALENTE DA REGIÃO - DE ABRIR COM 4 FOLHAS (2 VENEZIANAS E 2 GUILHOTINAS PARA VIDRO), COM BATENTE, ALIZAR E FERRAGENS. EXCLUSIVE VIDROS, ACABAMENTO E CONTRAMARCO. FORNECIMENTO E INSTALAÇÃO. AF_12/2019</v>
          </cell>
          <cell r="C1738" t="str">
            <v>M2</v>
          </cell>
          <cell r="D1738">
            <v>698.34</v>
          </cell>
        </row>
        <row r="1739">
          <cell r="A1739">
            <v>100666</v>
          </cell>
          <cell r="B1739" t="str">
            <v>JANELA DE MADEIRA (PINUS/EUCALIPTO OU EQUIV.) DE ABRIR COM 4 FOLHAS (2 VENEZIANAS E 2 GUILHOTINAS PARA VIDRO), COM BATENTE, ALIZAR E FERRAGENS. EXCLUSIVE VIDROS, ACABAMENTO E CONTRAMARCO. FORNECIMENTO E INSTALAÇÃO. AF_12/2019</v>
          </cell>
          <cell r="C1739" t="str">
            <v>M2</v>
          </cell>
          <cell r="D1739">
            <v>551.11</v>
          </cell>
        </row>
        <row r="1740">
          <cell r="A1740">
            <v>100667</v>
          </cell>
          <cell r="B1740" t="str">
            <v>JANELA DE MADEIRA (IMBUIA/CEDRO OU EQUIV.) DE ABRIR COM 4 FOLHAS (2 VENEZIANAS E 2 GUILHOTINAS PARA VIDRO), COM BATENTE, ALIZAR E FERRAGENS. EXCLUSIVE VIDROS, ACABAMENTO E CONTRAMARCO. FORNECIMENTO E INSTALAÇÃO. AF_12/2019</v>
          </cell>
          <cell r="C1740" t="str">
            <v>M2</v>
          </cell>
          <cell r="D1740">
            <v>906.47</v>
          </cell>
        </row>
        <row r="1741">
          <cell r="A1741">
            <v>100668</v>
          </cell>
          <cell r="B1741" t="str">
            <v>JANELA DE MADEIRA (CEDRINHO/ANGELIM OU EQUIV.) TIPO MAXIM-AR, PARA VIDRO, COM BATENTE, ALIZAR E FERRAGENS. EXCLUSIVE VIDRO, ACABAMENTO E CONTRAMARCO. FORNECIMENTO E INSTALAÇÃO. AF_12/2019</v>
          </cell>
          <cell r="C1741" t="str">
            <v>M2</v>
          </cell>
          <cell r="D1741">
            <v>1089.33</v>
          </cell>
        </row>
        <row r="1742">
          <cell r="A1742">
            <v>100669</v>
          </cell>
          <cell r="B1742" t="str">
            <v>JANELA DE MADEIRA (PINUS/EUCALIPTO OU EQUIV.) TIPO BASCULANTE COM 2 FOLHAS PARA VIDRO, COM BATENTE, ALIZAR E FERRAGENS. EXCLUSIVE VIDROS, ACABAMENTO E CONTRAMARCO. FORNECIMENTO E INSTALAÇÃO. AF_12/2019</v>
          </cell>
          <cell r="C1742" t="str">
            <v>M2</v>
          </cell>
          <cell r="D1742">
            <v>648.34</v>
          </cell>
        </row>
        <row r="1743">
          <cell r="A1743">
            <v>100670</v>
          </cell>
          <cell r="B1743" t="str">
            <v>JANELA DE MADEIRA (CEDRINHO/ANGELIM OU EQUIV.) DE CORRER COM 6 FOLHAS (2 VENEZ. FIXAS, 2 VENEZ. DE CORRER E 2 DE CORRER PARA VIDRO), COM BATENTE, ALIZAR E FERRAGENS. EXCLUSIVE VIDROS, ACABAMENTO E CONTRAMARCO. FORNECIMENTO E INSTALAÇÃO. AF_12/2019</v>
          </cell>
          <cell r="C1743" t="str">
            <v>M2</v>
          </cell>
          <cell r="D1743">
            <v>870.62</v>
          </cell>
        </row>
        <row r="1744">
          <cell r="A1744">
            <v>100671</v>
          </cell>
          <cell r="B1744" t="str">
            <v>JANELA DE MADEIRA (IMBUIA/CEDRO OU EQUIV) DE CORRER COM 6 FOLHAS (2 VENEZIANAS FIXAS, 2 VENEZIANAS DE CORRER E 2 DE CORRER PARA VIDRO), COM BATENTE, ALIZAR E FERRAGENS. EXCLUSIVE VIDROS, ACABAMENTO E CONTRAMARCO. FORNECIMENTO E INSTALAÇÃO. AF_12/2019</v>
          </cell>
          <cell r="C1744" t="str">
            <v>M2</v>
          </cell>
          <cell r="D1744">
            <v>1082.17</v>
          </cell>
        </row>
        <row r="1745">
          <cell r="A1745">
            <v>100672</v>
          </cell>
          <cell r="B1745" t="str">
            <v>JANELA DE MADEIRA (PINUS/EUCALIPTO OU EQUIV.) DE CORRER COM 6 FOLHAS (2 VENEZ. FIXAS, 2 VENEZ. DE CORRER E 2 DE CORRER PARA VIDRO), COM BATENTE, ALIZAR E FERRAGENS. EXCLUSIVE VIDROS, ACABAMENTO E CONTRAMARCO. FORNECIMENTO EINSTALAÇÃO. AF_12/2019</v>
          </cell>
          <cell r="C1745" t="str">
            <v>M2</v>
          </cell>
          <cell r="D1745">
            <v>696.16</v>
          </cell>
        </row>
        <row r="1746">
          <cell r="A1746">
            <v>100701</v>
          </cell>
          <cell r="B1746" t="str">
            <v>PORTA DE FERRO, DE ABRIR, TIPO GRADE COM CHAPA, COM GUARNIÇÕES. AF_12/2019</v>
          </cell>
          <cell r="C1746" t="str">
            <v>M2</v>
          </cell>
          <cell r="D1746">
            <v>542.15</v>
          </cell>
        </row>
        <row r="1747">
          <cell r="A1747">
            <v>94559</v>
          </cell>
          <cell r="B1747" t="str">
            <v>JANELA DE AÇO TIPO BASCULANTE PARA VIDROS, COM BATENTE, FERRAGENS E PINTURA ANTICORROSIVA. EXCLUSIVE VIDROS, ACABAMENTO, ALIZAR E CONTRAMARCO. FORNECIMENTO E INSTALAÇÃO. AF_12/2019</v>
          </cell>
          <cell r="C1747" t="str">
            <v>M2</v>
          </cell>
          <cell r="D1747">
            <v>562.24</v>
          </cell>
        </row>
        <row r="1748">
          <cell r="A1748">
            <v>94560</v>
          </cell>
          <cell r="B1748" t="str">
            <v>JANELA DE AÇO DE CORRER COM 2 FOLHAS PARA VIDRO, COM VIDROS, BATENTE, FERRAGENS E PINTURAS ANTICORROSIVA E DE ACABAMENTO. EXCLUSIVE ALIZAR E CONTRAMARCO. FORNECIMENTO E INSTALAÇÃO. AF_12/2019</v>
          </cell>
          <cell r="C1748" t="str">
            <v>M2</v>
          </cell>
          <cell r="D1748">
            <v>515.65</v>
          </cell>
        </row>
        <row r="1749">
          <cell r="A1749">
            <v>94562</v>
          </cell>
          <cell r="B1749" t="str">
            <v>JANELA DE AÇO DE CORRER COM 4 FOLHAS PARA VIDRO, COM BATENTE, FERRAGENS E PINTURA ANTICORROSIVA. EXCLUSIVE VIDROS, ALIZAR E CONTRAMARCO. FORNECIMENTO E INSTALAÇÃO. AF_12/2019</v>
          </cell>
          <cell r="C1749" t="str">
            <v>M2</v>
          </cell>
          <cell r="D1749">
            <v>540.67999999999995</v>
          </cell>
        </row>
        <row r="1750">
          <cell r="A1750">
            <v>94563</v>
          </cell>
          <cell r="B1750" t="str">
            <v>JANELA DE AÇO DE CORRER COM 6 FOLHAS (4 VENEZIANAS E 2 PARA VIDRO), COM VIDROS, BATENTE, FERRAGENS E PINTURAS ANTICORROSIVA E DE ACABAMENTO. EXCLUSIVE ALIZAR E CONTRAMARCO. FORNECIMENTO E INSTALAÇÃO. AF_12/2019</v>
          </cell>
          <cell r="C1750" t="str">
            <v>M2</v>
          </cell>
          <cell r="D1750">
            <v>679.98</v>
          </cell>
        </row>
        <row r="1751">
          <cell r="A1751">
            <v>94587</v>
          </cell>
          <cell r="B1751" t="str">
            <v>CONTRAMARCO DE AÇO, FIXAÇÃO COM ARGAMASSA - FORNECIMENTO E INSTALAÇÃO. AF_12/2019</v>
          </cell>
          <cell r="C1751" t="str">
            <v>M</v>
          </cell>
          <cell r="D1751">
            <v>46.02</v>
          </cell>
        </row>
        <row r="1752">
          <cell r="A1752">
            <v>94588</v>
          </cell>
          <cell r="B1752" t="str">
            <v>CONTRAMARCO DE AÇO, FIXAÇÃO COM PARAFUSO - FORNECIMENTO E INSTALAÇÃO. AF_12/2019</v>
          </cell>
          <cell r="C1752" t="str">
            <v>M</v>
          </cell>
          <cell r="D1752">
            <v>41.29</v>
          </cell>
        </row>
        <row r="1753">
          <cell r="A1753">
            <v>99837</v>
          </cell>
          <cell r="B1753" t="str">
            <v>GUARDA-CORPO DE AÇO GALVANIZADO DE 1,10M, MONTANTES TUBULARES DE 1.1/4" ESPAÇADOS DE 1,20M, TRAVESSA SUPERIOR DE 1.1/2", GRADIL FORMADO POR TUBOS HORIZONTAIS DE 1" E VERTICAIS DE 3/4", FIXADO COM CHUMBADOR MECÂNICO. AF_04/2019_P</v>
          </cell>
          <cell r="C1753" t="str">
            <v>M</v>
          </cell>
          <cell r="D1753">
            <v>531.41</v>
          </cell>
        </row>
        <row r="1754">
          <cell r="A1754">
            <v>99839</v>
          </cell>
          <cell r="B1754" t="str">
            <v>GUARDA-CORPO DE AÇO GALVANIZADO DE 1,10M DE ALTURA, MONTANTES TUBULARES DE 1.1/2 ESPAÇADOS DE 1,20M, TRAVESSA SUPERIOR DE 2, GRADIL FORMADO POR BARRAS CHATAS EM FERRO DE 32X4,8MM, FIXADO COM CHUMBADOR MECÂNICO. AF_04/2019_P</v>
          </cell>
          <cell r="C1754" t="str">
            <v>M</v>
          </cell>
          <cell r="D1754">
            <v>407.62</v>
          </cell>
        </row>
        <row r="1755">
          <cell r="A1755">
            <v>99841</v>
          </cell>
          <cell r="B1755" t="str">
            <v>GUARDA-CORPO PANORÂMICO COM PERFIS DE ALUMÍNIO E VIDRO LAMINADO 8 MM, FIXADO COM CHUMBADOR MECÂNICO. AF_04/2019_P</v>
          </cell>
          <cell r="C1755" t="str">
            <v>M</v>
          </cell>
          <cell r="D1755">
            <v>972.26</v>
          </cell>
        </row>
        <row r="1756">
          <cell r="A1756">
            <v>99855</v>
          </cell>
          <cell r="B1756" t="str">
            <v>CORRIMÃO SIMPLES, DIÂMETRO EXTERNO = 1 1/2", EM AÇO GALVANIZADO. AF_04/2019_P</v>
          </cell>
          <cell r="C1756" t="str">
            <v>M</v>
          </cell>
          <cell r="D1756">
            <v>97.4</v>
          </cell>
        </row>
        <row r="1757">
          <cell r="A1757">
            <v>99857</v>
          </cell>
          <cell r="B1757" t="str">
            <v>CORRIMÃO SIMPLES, DIÂMETRO EXTERNO = 1 1/2", EM ALUMÍNIO. AF_04/2019_P</v>
          </cell>
          <cell r="C1757" t="str">
            <v>M</v>
          </cell>
          <cell r="D1757">
            <v>64.400000000000006</v>
          </cell>
        </row>
        <row r="1758">
          <cell r="A1758">
            <v>99861</v>
          </cell>
          <cell r="B1758" t="str">
            <v>GRADIL EM FERRO FIXADO EM VÃOS DE JANELAS, FORMADO POR BARRAS CHATAS DE 25X4,8 MM. AF_04/2019</v>
          </cell>
          <cell r="C1758" t="str">
            <v>M2</v>
          </cell>
          <cell r="D1758">
            <v>458.99</v>
          </cell>
        </row>
        <row r="1759">
          <cell r="A1759">
            <v>99862</v>
          </cell>
          <cell r="B1759" t="str">
            <v>GRADIL EM ALUMÍNIO FIXADO EM VÃOS DE JANELAS, FORMADO POR TUBOS DE 3/4". AF_04/2019</v>
          </cell>
          <cell r="C1759" t="str">
            <v>M2</v>
          </cell>
          <cell r="D1759">
            <v>421.21</v>
          </cell>
        </row>
        <row r="1760">
          <cell r="A1760">
            <v>90838</v>
          </cell>
          <cell r="B1760" t="str">
            <v>PORTA CORTA-FOGO 90X210X4CM - FORNECIMENTO E INSTALAÇÃO. AF_12/2019</v>
          </cell>
          <cell r="C1760" t="str">
            <v>UN</v>
          </cell>
          <cell r="D1760">
            <v>1192.74</v>
          </cell>
        </row>
        <row r="1761">
          <cell r="A1761">
            <v>91338</v>
          </cell>
          <cell r="B1761" t="str">
            <v>PORTA DE ALUMÍNIO DE ABRIR COM LAMBRI, COM GUARNIÇÃO, FIXAÇÃO COM PARAFUSOS - FORNECIMENTO E INSTALAÇÃO. AF_12/2019</v>
          </cell>
          <cell r="C1761" t="str">
            <v>M2</v>
          </cell>
          <cell r="D1761">
            <v>1044.0899999999999</v>
          </cell>
        </row>
        <row r="1762">
          <cell r="A1762">
            <v>91341</v>
          </cell>
          <cell r="B1762" t="str">
            <v>PORTA EM ALUMÍNIO DE ABRIR TIPO VENEZIANA COM GUARNIÇÃO, FIXAÇÃO COM PARAFUSOS - FORNECIMENTO E INSTALAÇÃO. AF_12/2019</v>
          </cell>
          <cell r="C1762" t="str">
            <v>M2</v>
          </cell>
          <cell r="D1762">
            <v>766.24</v>
          </cell>
        </row>
        <row r="1763">
          <cell r="A1763">
            <v>94805</v>
          </cell>
          <cell r="B1763" t="str">
            <v>PORTA DE ALUMÍNIO DE ABRIR PARA VIDRO SEM GUARNIÇÃO, 87X210CM, FIXAÇÃO COM PARAFUSOS, INCLUSIVE VIDROS - FORNECIMENTO E INSTALAÇÃO. AF_12/2019</v>
          </cell>
          <cell r="C1763" t="str">
            <v>UN</v>
          </cell>
          <cell r="D1763">
            <v>1178.79</v>
          </cell>
        </row>
        <row r="1764">
          <cell r="A1764">
            <v>94806</v>
          </cell>
          <cell r="B1764" t="str">
            <v>PORTA EM AÇO DE ABRIR PARA VIDRO SEM GUARNIÇÃO, 87X210CM, FIXAÇÃO COM PARAFUSOS, EXCLUSIVE VIDROS - FORNECIMENTO E INSTALAÇÃO. AF_12/2019</v>
          </cell>
          <cell r="C1764" t="str">
            <v>UN</v>
          </cell>
          <cell r="D1764">
            <v>558.49</v>
          </cell>
        </row>
        <row r="1765">
          <cell r="A1765">
            <v>94807</v>
          </cell>
          <cell r="B1765" t="str">
            <v>PORTA EM AÇO DE ABRIR TIPO VENEZIANA SEM GUARNIÇÃO, 87X210CM, FIXAÇÃO COM PARAFUSOS - FORNECIMENTO E INSTALAÇÃO. AF_12/2019</v>
          </cell>
          <cell r="C1765" t="str">
            <v>UN</v>
          </cell>
          <cell r="D1765">
            <v>675.39</v>
          </cell>
        </row>
        <row r="1766">
          <cell r="A1766">
            <v>100702</v>
          </cell>
          <cell r="B1766" t="str">
            <v>PORTA DE CORRER DE ALUMÍNIO, COM DUAS FOLHAS PARA VIDRO, INCLUSO VIDRO LISO INCOLOR, FECHADURA E PUXADOR, SEM ALIZAR. AF_12/2019</v>
          </cell>
          <cell r="C1766" t="str">
            <v>M2</v>
          </cell>
          <cell r="D1766">
            <v>624.42999999999995</v>
          </cell>
        </row>
        <row r="1767">
          <cell r="A1767">
            <v>102188</v>
          </cell>
          <cell r="B1767" t="str">
            <v>MOLA HIDRAULICA DE PISO PARA PORTA DE VIDRO TEMPERADO. AF_01/2021</v>
          </cell>
          <cell r="C1767" t="str">
            <v>UN</v>
          </cell>
          <cell r="D1767">
            <v>676.74</v>
          </cell>
        </row>
        <row r="1768">
          <cell r="A1768">
            <v>102189</v>
          </cell>
          <cell r="B1768" t="str">
            <v>JOGO DE FERRAGENS CROMADAS PARA PORTA DE VIDRO TEMPERADO, UMA FOLHA COMPOSTO DE DOBRADICAS SUPERIOR E INFERIOR, TRINCO, FECHADURA, CONTRA FECHADURA COM CAPUCHINHO SEM MOLA E PUXADOR. AF_01/2021</v>
          </cell>
          <cell r="C1768" t="str">
            <v>UN</v>
          </cell>
          <cell r="D1768">
            <v>177.12</v>
          </cell>
        </row>
        <row r="1769">
          <cell r="A1769">
            <v>100703</v>
          </cell>
          <cell r="B1769" t="str">
            <v>PUXADOR CENTRAL PARA ESQUADRIA DE MADEIRA. AF_12/2019</v>
          </cell>
          <cell r="C1769" t="str">
            <v>UN</v>
          </cell>
          <cell r="D1769">
            <v>29.98</v>
          </cell>
        </row>
        <row r="1770">
          <cell r="A1770">
            <v>100704</v>
          </cell>
          <cell r="B1770" t="str">
            <v>PORTA CADEADO ZINCADO OXIDADO PRETO COM CADEADO DE AÇO INOX, LARGURA DE *50* MM. AF_12/2019</v>
          </cell>
          <cell r="C1770" t="str">
            <v>UN</v>
          </cell>
          <cell r="D1770">
            <v>65.69</v>
          </cell>
        </row>
        <row r="1771">
          <cell r="A1771">
            <v>100705</v>
          </cell>
          <cell r="B1771" t="str">
            <v>TARJETA TIPO LIVRE/OCUPADO PARA PORTA DE BANHEIRO. AF_12/2019</v>
          </cell>
          <cell r="C1771" t="str">
            <v>UN</v>
          </cell>
          <cell r="D1771">
            <v>71.930000000000007</v>
          </cell>
        </row>
        <row r="1772">
          <cell r="A1772">
            <v>100706</v>
          </cell>
          <cell r="B1772" t="str">
            <v>CREMONA EM LATÃO CROMADO OU POLIDO, COMPLETA. AF_12/2019</v>
          </cell>
          <cell r="C1772" t="str">
            <v>UN</v>
          </cell>
          <cell r="D1772">
            <v>59.63</v>
          </cell>
        </row>
        <row r="1773">
          <cell r="A1773">
            <v>100707</v>
          </cell>
          <cell r="B1773" t="str">
            <v>FECHO DE EMBUTIR TIPO UNHA 22CM. AF_12/2019</v>
          </cell>
          <cell r="C1773" t="str">
            <v>UN</v>
          </cell>
          <cell r="D1773">
            <v>138.91</v>
          </cell>
        </row>
        <row r="1774">
          <cell r="A1774">
            <v>100708</v>
          </cell>
          <cell r="B1774" t="str">
            <v>FECHO DE EMBUTIR TIPO UNHA 40CM. AF_12/2019</v>
          </cell>
          <cell r="C1774" t="str">
            <v>UN</v>
          </cell>
          <cell r="D1774">
            <v>175.91</v>
          </cell>
        </row>
        <row r="1775">
          <cell r="A1775">
            <v>100709</v>
          </cell>
          <cell r="B1775" t="str">
            <v>DOBRADIÇA EM AÇO/FERRO, 3" X 21/2", E=1,9 A 2MM, SEN ANEL, CROMADO OU ZINCADO, TAMPA BOLA, COM PARAFUSOS. AF_12/2019</v>
          </cell>
          <cell r="C1775" t="str">
            <v>UN</v>
          </cell>
          <cell r="D1775">
            <v>34.229999999999997</v>
          </cell>
        </row>
        <row r="1776">
          <cell r="A1776">
            <v>100710</v>
          </cell>
          <cell r="B1776" t="str">
            <v>DOBRADIÇA TIPO VAI E VEM EM LATÃO POLIDO 3". AF_12/2019</v>
          </cell>
          <cell r="C1776" t="str">
            <v>UN</v>
          </cell>
          <cell r="D1776">
            <v>87.77</v>
          </cell>
        </row>
        <row r="1777">
          <cell r="A1777">
            <v>102151</v>
          </cell>
          <cell r="B1777" t="str">
            <v>INSTALAÇÃO DE VIDRO LISO INCOLOR, E = 3 MM, EM ESQUADRIA DE MADEIRA, FIXADO COM BAGUETE. AF_01/2021</v>
          </cell>
          <cell r="C1777" t="str">
            <v>M2</v>
          </cell>
          <cell r="D1777">
            <v>138.54</v>
          </cell>
        </row>
        <row r="1778">
          <cell r="A1778">
            <v>102152</v>
          </cell>
          <cell r="B1778" t="str">
            <v>INSTALAÇÃO DE VIDRO LISO, E = 4 MM, EM ESQUADRIA DE MADEIRA, FIXADO COM BAGUETE. AF_01/2021</v>
          </cell>
          <cell r="C1778" t="str">
            <v>M2</v>
          </cell>
          <cell r="D1778">
            <v>174.7</v>
          </cell>
        </row>
        <row r="1779">
          <cell r="A1779">
            <v>102153</v>
          </cell>
          <cell r="B1779" t="str">
            <v>INSTALAÇÃO DE VIDRO LISO FUME, E = 4 MM, EM ESQUADRIA DE MADEIRA, FIXADO COM BAGUETE. AF_01/2021</v>
          </cell>
          <cell r="C1779" t="str">
            <v>M2</v>
          </cell>
          <cell r="D1779">
            <v>222.92</v>
          </cell>
        </row>
        <row r="1780">
          <cell r="A1780">
            <v>102154</v>
          </cell>
          <cell r="B1780" t="str">
            <v>INSTALAÇÃO DE VIDRO LISO INCOLOR, E = 5 MM, EM ESQUADRIA DE MADEIRA, FIXADO COM BAGUETE. AF_01/2021</v>
          </cell>
          <cell r="C1780" t="str">
            <v>M2</v>
          </cell>
          <cell r="D1780">
            <v>192.94</v>
          </cell>
        </row>
        <row r="1781">
          <cell r="A1781">
            <v>102155</v>
          </cell>
          <cell r="B1781" t="str">
            <v>INSTALAÇÃO DE VIDRO LISO FUME, E = 5 MM, EM ESQUADRIA DE MADEIRA, FIXADO COM BAGUETE. AF_01/2021</v>
          </cell>
          <cell r="C1781" t="str">
            <v>M2</v>
          </cell>
          <cell r="D1781">
            <v>232.38</v>
          </cell>
        </row>
        <row r="1782">
          <cell r="A1782">
            <v>102156</v>
          </cell>
          <cell r="B1782" t="str">
            <v>INSTALAÇÃO DE VIDRO LISO INCOLOR, E = 6 MM, EM ESQUADRIA DE MADEIRA, FIXADO COM BAGUETE. AF_01/2021</v>
          </cell>
          <cell r="C1782" t="str">
            <v>M2</v>
          </cell>
          <cell r="D1782">
            <v>223.48</v>
          </cell>
        </row>
        <row r="1783">
          <cell r="A1783">
            <v>102157</v>
          </cell>
          <cell r="B1783" t="str">
            <v>INSTALAÇÃO DE VIDRO LISO FUME, E = 6 MM, EM ESQUADRIA DE MADEIRA, FIXADO COM BAGUETE. AF_01/2021</v>
          </cell>
          <cell r="C1783" t="str">
            <v>M2</v>
          </cell>
          <cell r="D1783">
            <v>307.87</v>
          </cell>
        </row>
        <row r="1784">
          <cell r="A1784">
            <v>102158</v>
          </cell>
          <cell r="B1784" t="str">
            <v>INSTALAÇÃO DE VIDRO LISO INCOLOR, E = 8 MM, EM ESQUADRIA DE MADEIRA, FIXADO COM BAGUETE. AF_01/2021</v>
          </cell>
          <cell r="C1784" t="str">
            <v>M2</v>
          </cell>
          <cell r="D1784">
            <v>312.74</v>
          </cell>
        </row>
        <row r="1785">
          <cell r="A1785">
            <v>102159</v>
          </cell>
          <cell r="B1785" t="str">
            <v>INSTALAÇÃO DE VIDRO LISO INCOLOR, E = 10 MM, EM ESQUADRIA DE MADEIRA, FIXADO COM BAGUETE. AF_01/2021</v>
          </cell>
          <cell r="C1785" t="str">
            <v>M2</v>
          </cell>
          <cell r="D1785">
            <v>373.71</v>
          </cell>
        </row>
        <row r="1786">
          <cell r="A1786">
            <v>102160</v>
          </cell>
          <cell r="B1786" t="str">
            <v>INSTALAÇÃO DE VIDRO IMPRESSO, E = 4 MM, EM ESQUADRIA DE MADEIRA, FIXADO COM BAGUETE. AF_01/2021</v>
          </cell>
          <cell r="C1786" t="str">
            <v>M2</v>
          </cell>
          <cell r="D1786">
            <v>150.59</v>
          </cell>
        </row>
        <row r="1787">
          <cell r="A1787">
            <v>102161</v>
          </cell>
          <cell r="B1787" t="str">
            <v>INSTALAÇÃO DE VIDRO LISO INCOLOR, E = 3 MM, EM ESQUADRIA DE ALUMÍNIO OU PVC, FIXADO COM BAGUETE. AF_01/2021_P</v>
          </cell>
          <cell r="C1787" t="str">
            <v>M2</v>
          </cell>
          <cell r="D1787">
            <v>207.7</v>
          </cell>
        </row>
        <row r="1788">
          <cell r="A1788">
            <v>102162</v>
          </cell>
          <cell r="B1788" t="str">
            <v>INSTALAÇÃO DE VIDRO LISO INCOLOR, E = 4 MM, EM ESQUADRIA DE ALUMÍNIO OU PVC, FIXADO COM BAGUETE. AF_01/2021_P</v>
          </cell>
          <cell r="C1788" t="str">
            <v>M2</v>
          </cell>
          <cell r="D1788">
            <v>243.86</v>
          </cell>
        </row>
        <row r="1789">
          <cell r="A1789">
            <v>102163</v>
          </cell>
          <cell r="B1789" t="str">
            <v>INSTALAÇÃO DE VIDRO LISO FUME, E = 4 MM, EM ESQUADRIA DE ALUMÍNIO OU PVC, FIXADO COM BAGUETE. AF_01/2021_P</v>
          </cell>
          <cell r="C1789" t="str">
            <v>M2</v>
          </cell>
          <cell r="D1789">
            <v>292.08</v>
          </cell>
        </row>
        <row r="1790">
          <cell r="A1790">
            <v>102164</v>
          </cell>
          <cell r="B1790" t="str">
            <v>INSTALAÇÃO DE VIDRO LISO INCOLOR, E = 5 MM, EM ESQUADRIA DE ALUMÍNIO OU PVC, FIXADO COM BAGUETE. AF_01/2021_P</v>
          </cell>
          <cell r="C1790" t="str">
            <v>M2</v>
          </cell>
          <cell r="D1790">
            <v>249.39</v>
          </cell>
        </row>
        <row r="1791">
          <cell r="A1791">
            <v>102165</v>
          </cell>
          <cell r="B1791" t="str">
            <v>INSTALAÇÃO DE VIDRO LISO FUME, E = 5 MM, EM ESQUADRIA DE ALUMÍNIO OU PVC, FIXADO COM BAGUETE. AF_01/2021_P</v>
          </cell>
          <cell r="C1791" t="str">
            <v>M2</v>
          </cell>
          <cell r="D1791">
            <v>288.83</v>
          </cell>
        </row>
        <row r="1792">
          <cell r="A1792">
            <v>102166</v>
          </cell>
          <cell r="B1792" t="str">
            <v>INSTALAÇÃO DE VIDRO LISO INCOLOR, E = 6 MM, EM ESQUADRIA DE ALUMÍNIO OU PVC, FIXADO COM BAGUETE. AF_01/2021_P</v>
          </cell>
          <cell r="C1792" t="str">
            <v>M2</v>
          </cell>
          <cell r="D1792">
            <v>267.19</v>
          </cell>
        </row>
        <row r="1793">
          <cell r="A1793">
            <v>102167</v>
          </cell>
          <cell r="B1793" t="str">
            <v>INSTALAÇÃO DE VIDRO LISO FUME, E = 6 MM, EM ESQUADRIA DE ALUMÍNIO OU PVC, FIXADO COM BAGUETE. AF_01/2021_P</v>
          </cell>
          <cell r="C1793" t="str">
            <v>M2</v>
          </cell>
          <cell r="D1793">
            <v>351.58</v>
          </cell>
        </row>
        <row r="1794">
          <cell r="A1794">
            <v>102168</v>
          </cell>
          <cell r="B1794" t="str">
            <v>INSTALAÇÃO DE VIDRO LISO INCOLOR, E = 8 MM, EM ESQUADRIA DE ALUMÍNIO OU PVC, FIXADO COM BAGUETE. AF_01/2021_P</v>
          </cell>
          <cell r="C1794" t="str">
            <v>M2</v>
          </cell>
          <cell r="D1794">
            <v>345.13</v>
          </cell>
        </row>
        <row r="1795">
          <cell r="A1795">
            <v>102169</v>
          </cell>
          <cell r="B1795" t="str">
            <v>INSTALAÇÃO DE VIDRO LISO INCOLOR, E = 10 MM, EM ESQUADRIA DE ALUMÍNIO OU PVC, FIXADO COM BAGUETE. AF_01/2021_P</v>
          </cell>
          <cell r="C1795" t="str">
            <v>M2</v>
          </cell>
          <cell r="D1795">
            <v>401.91</v>
          </cell>
        </row>
        <row r="1796">
          <cell r="A1796">
            <v>102170</v>
          </cell>
          <cell r="B1796" t="str">
            <v>INSTALAÇÃO DE VIDRO IMPRESSO, E = 4 MM, EM ESQUADRIA DE ALUMÍNIO OU PVC, FIXADO COM BAGUETE. AF_01/2021_P</v>
          </cell>
          <cell r="C1796" t="str">
            <v>M2</v>
          </cell>
          <cell r="D1796">
            <v>219.75</v>
          </cell>
        </row>
        <row r="1797">
          <cell r="A1797">
            <v>102171</v>
          </cell>
          <cell r="B1797" t="str">
            <v>INSTALAÇÃO DE VIDRO ARAMADO, E = 6 MM, EM ESQUADRIA DE ALUMÍNIO OU PVC, FIXADO COM BAGUETE. AF_01/2021_P</v>
          </cell>
          <cell r="C1797" t="str">
            <v>M2</v>
          </cell>
          <cell r="D1797">
            <v>442.28</v>
          </cell>
        </row>
        <row r="1798">
          <cell r="A1798">
            <v>102172</v>
          </cell>
          <cell r="B1798" t="str">
            <v>INSTALAÇÃO DE VIDRO ARAMADO, E = 7 MM, EM ESQUADRIA DE ALUMÍNIO OU PVC, FIXADO COM BAGUETE. AF_01/2021_P</v>
          </cell>
          <cell r="C1798" t="str">
            <v>M2</v>
          </cell>
          <cell r="D1798">
            <v>435.97</v>
          </cell>
        </row>
        <row r="1799">
          <cell r="A1799">
            <v>102176</v>
          </cell>
          <cell r="B1799" t="str">
            <v>INSTALAÇÃO DE VIDRO LAMINADO, E = 8 MM (4+4), ENCAIXADO EM PERFIL U. AF_01/2021_P</v>
          </cell>
          <cell r="C1799" t="str">
            <v>M2</v>
          </cell>
          <cell r="D1799">
            <v>814.52</v>
          </cell>
        </row>
        <row r="1800">
          <cell r="A1800">
            <v>102177</v>
          </cell>
          <cell r="B1800" t="str">
            <v>INSTALAÇÃO DE VIDRO LAMINADO, E = 12 MM (4+4+4), ENCAIXADO EM PERFIL U. AF_01/2021_P</v>
          </cell>
          <cell r="C1800" t="str">
            <v>M2</v>
          </cell>
          <cell r="D1800">
            <v>1675.5</v>
          </cell>
        </row>
        <row r="1801">
          <cell r="A1801">
            <v>102178</v>
          </cell>
          <cell r="B1801" t="str">
            <v>INSTALAÇÃO DE VIDRO LAMINADO, E = 15 MM (5+5+5), ENCAIXADO EM PERFIL U. AF_01/2021_P</v>
          </cell>
          <cell r="C1801" t="str">
            <v>M2</v>
          </cell>
          <cell r="D1801">
            <v>1930.1</v>
          </cell>
        </row>
        <row r="1802">
          <cell r="A1802">
            <v>102179</v>
          </cell>
          <cell r="B1802" t="str">
            <v>INSTALAÇÃO DE VIDRO TEMPERADO, E = 6 MM, ENCAIXADO EM PERFIL U. AF_01/2021_P</v>
          </cell>
          <cell r="C1802" t="str">
            <v>M2</v>
          </cell>
          <cell r="D1802">
            <v>287.72000000000003</v>
          </cell>
        </row>
        <row r="1803">
          <cell r="A1803">
            <v>102180</v>
          </cell>
          <cell r="B1803" t="str">
            <v>INSTALAÇÃO DE VIDRO TEMPERADO, E = 8 MM, ENCAIXADO EM PERFIL U. AF_01/2021_P</v>
          </cell>
          <cell r="C1803" t="str">
            <v>M2</v>
          </cell>
          <cell r="D1803">
            <v>336.33</v>
          </cell>
        </row>
        <row r="1804">
          <cell r="A1804">
            <v>102181</v>
          </cell>
          <cell r="B1804" t="str">
            <v>INSTALAÇÃO DE VIDRO TEMPERADO, E = 10 MM, ENCAIXADO EM PERFIL U. AF_01/2021_P</v>
          </cell>
          <cell r="C1804" t="str">
            <v>M2</v>
          </cell>
          <cell r="D1804">
            <v>401.94</v>
          </cell>
        </row>
        <row r="1805">
          <cell r="A1805">
            <v>102182</v>
          </cell>
          <cell r="B1805" t="str">
            <v>PORTA PIVOTANTE DE VIDRO TEMPERADO, 90X210 CM, ESPESSURA 10 MM, INCLUSIVE ACESSÓRIOS. AF_01/2021</v>
          </cell>
          <cell r="C1805" t="str">
            <v>UN</v>
          </cell>
          <cell r="D1805">
            <v>826.11</v>
          </cell>
        </row>
        <row r="1806">
          <cell r="A1806">
            <v>102183</v>
          </cell>
          <cell r="B1806" t="str">
            <v>PORTA PIVOTANTE DE VIDRO TEMPERADO, 2 FOLHAS DE 90X210 CM, ESPESSURA DE 10MM, INCLUSIVE ACESSÓRIOS. AF_01/2021</v>
          </cell>
          <cell r="C1806" t="str">
            <v>UN</v>
          </cell>
          <cell r="D1806">
            <v>1660.23</v>
          </cell>
        </row>
        <row r="1807">
          <cell r="A1807">
            <v>102184</v>
          </cell>
          <cell r="B1807" t="str">
            <v>PORTA DE ABRIR COM MOLA HIDRÁULICA, EM VIDRO TEMPERADO, 90X210 CM, ESPESSURA 10 MM, INCLUSIVE ACESSÓRIOS. AF_01/2021</v>
          </cell>
          <cell r="C1807" t="str">
            <v>UN</v>
          </cell>
          <cell r="D1807">
            <v>1488</v>
          </cell>
        </row>
        <row r="1808">
          <cell r="A1808">
            <v>102185</v>
          </cell>
          <cell r="B1808" t="str">
            <v>PORTA DE ABRIR COM MOLA HIDRÁULICA, EM VIDRO TEMPERADO, 2 FOLHAS DE 90X210 CM, ESPESSURA DD 10MM, INCLUSIVE ACESSÓRIOS. AF_01/2021</v>
          </cell>
          <cell r="C1808" t="str">
            <v>UN</v>
          </cell>
          <cell r="D1808">
            <v>2983.77</v>
          </cell>
        </row>
        <row r="1809">
          <cell r="A1809">
            <v>102190</v>
          </cell>
          <cell r="B1809" t="str">
            <v>REMOÇÃO DE VIDRO LISO COMUM DE ESQUADRIA COM BAGUETE DE MADEIRA. AF_01/2021</v>
          </cell>
          <cell r="C1809" t="str">
            <v>M2</v>
          </cell>
          <cell r="D1809">
            <v>12.28</v>
          </cell>
        </row>
        <row r="1810">
          <cell r="A1810">
            <v>102191</v>
          </cell>
          <cell r="B1810" t="str">
            <v>REMOÇÃO DE VIDRO LISO COMUM DE ESQUADRIA COM BAGUETE DE ALUMÍNIO OU PVC. AF_01/2021</v>
          </cell>
          <cell r="C1810" t="str">
            <v>M2</v>
          </cell>
          <cell r="D1810">
            <v>14.92</v>
          </cell>
        </row>
        <row r="1811">
          <cell r="A1811">
            <v>102192</v>
          </cell>
          <cell r="B1811" t="str">
            <v>REMOÇÃO DE VIDRO TEMPERADO FIXADO EM PERFIL U. AF_01/2021</v>
          </cell>
          <cell r="C1811" t="str">
            <v>M2</v>
          </cell>
          <cell r="D1811">
            <v>10.64</v>
          </cell>
        </row>
        <row r="1812">
          <cell r="A1812">
            <v>94569</v>
          </cell>
          <cell r="B1812" t="str">
            <v>JANELA DE ALUMÍNIO TIPO MAXIM-AR, COM VIDROS, BATENTE E FERRAGENS. EXCLUSIVE ALIZAR, ACABAMENTO E CONTRAMARCO. FORNECIMENTO E INSTALAÇÃO. AF_12/2019</v>
          </cell>
          <cell r="C1812" t="str">
            <v>M2</v>
          </cell>
          <cell r="D1812">
            <v>772.99</v>
          </cell>
        </row>
        <row r="1813">
          <cell r="A1813">
            <v>94570</v>
          </cell>
          <cell r="B1813" t="str">
            <v>JANELA DE ALUMÍNIO DE CORRER COM 2 FOLHAS PARA VIDROS, COM VIDROS, BATENTE, ACABAMENTO COM ACETATO OU BRILHANTE E FERRAGENS. EXCLUSIVE ALIZAR E CONTRAMARCO. FORNECIMENTO E INSTALAÇÃO. AF_12/2019</v>
          </cell>
          <cell r="C1813" t="str">
            <v>M2</v>
          </cell>
          <cell r="D1813">
            <v>502.09</v>
          </cell>
        </row>
        <row r="1814">
          <cell r="A1814">
            <v>94572</v>
          </cell>
          <cell r="B1814" t="str">
            <v>JANELA DE ALUMÍNIO DE CORRER COM 3 FOLHAS (2 VENEZIANAS E 1 PARA VIDRO), COM VIDROS, BATENTE E FERRAGENS. EXCLUSIVE ACABAMENTO, ALIZAR E CONTRAMARCO. FORNECIMENTO E INSTALAÇÃO. AF_12/2019</v>
          </cell>
          <cell r="C1814" t="str">
            <v>M2</v>
          </cell>
          <cell r="D1814">
            <v>759.86</v>
          </cell>
        </row>
        <row r="1815">
          <cell r="A1815">
            <v>94573</v>
          </cell>
          <cell r="B1815" t="str">
            <v>JANELA DE ALUMÍNIO DE CORRER COM 4 FOLHAS PARA VIDROS, COM VIDROS, BATENTE, ACABAMENTO COM ACETATO OU BRILHANTE E FERRAGENS. EXCLUSIVE ALIZAR E CONTRAMARCO. FORNECIMENTO E INSTALAÇÃO. AF_12/2019</v>
          </cell>
          <cell r="C1815" t="str">
            <v>M2</v>
          </cell>
          <cell r="D1815">
            <v>573.49</v>
          </cell>
        </row>
        <row r="1816">
          <cell r="A1816">
            <v>94580</v>
          </cell>
          <cell r="B1816" t="str">
            <v>JANELA DE ALUMÍNIO DE CORRER COM 6 FOLHAS (2 VENEZIANAS FIXAS, 2 VENEZIANAS DE CORRER E 2 PARA VIDRO), COM VIDROS, BATENTE, ACABAMENTO COM ACETATO OU BRILHANTE E FERRAGENS. EXCLUSIVE ALIZAR E CONTRAMARCO. FORNECIMENTO E INSTALAÇÃO. AF_12/2019</v>
          </cell>
          <cell r="C1816" t="str">
            <v>M2</v>
          </cell>
          <cell r="D1816">
            <v>853.44</v>
          </cell>
        </row>
        <row r="1817">
          <cell r="A1817">
            <v>100674</v>
          </cell>
          <cell r="B1817" t="str">
            <v>JANELA FIXA DE ALUMÍNIO PARA VIDRO, COM VIDRO, BATENTE E FERRAGENS. EXCLUSIVE ACABAMENTO, ALIZAR E CONTRAMARCO. FORNECIMENTO E INSTALAÇÃO. AF_12/2019</v>
          </cell>
          <cell r="C1817" t="str">
            <v>M2</v>
          </cell>
          <cell r="D1817">
            <v>550.84</v>
          </cell>
        </row>
        <row r="1818">
          <cell r="A1818">
            <v>101096</v>
          </cell>
          <cell r="B1818" t="str">
            <v>TUBULÃO A CÉU ABERTO, DIÂMETRO DO FUSTE DE 70CM, ESCAVAÇÃO MANUAL, SEM ALARGAMENTO DE BASE, CONCRETO FEITO EM OBRA E LANÇADO COM JERICA. AF_05/2020</v>
          </cell>
          <cell r="C1818" t="str">
            <v>M3</v>
          </cell>
          <cell r="D1818">
            <v>962.88</v>
          </cell>
        </row>
        <row r="1819">
          <cell r="A1819">
            <v>101097</v>
          </cell>
          <cell r="B1819" t="str">
            <v>TUBULÃO A CÉU ABERTO, DIÂMETRO DO FUSTE DE 80CM, ESCAVAÇÃO MANUAL, SEM ALARGAMENTO DE BASE, CONCRETO FEITO EM OBRA E LANÇADO COM JERICA. AF_05/2020</v>
          </cell>
          <cell r="C1819" t="str">
            <v>M3</v>
          </cell>
          <cell r="D1819">
            <v>924.15</v>
          </cell>
        </row>
        <row r="1820">
          <cell r="A1820">
            <v>101098</v>
          </cell>
          <cell r="B1820" t="str">
            <v>TUBULÃO A CÉU ABERTO, DIÂMETRO DO FUSTE DE 100CM, ESCAVAÇÃO MANUAL, SEM ALARGAMENTO DE BASE, CONCRETO FEITO EM OBRA E LANÇADO COM JERICA. AF_05/2020</v>
          </cell>
          <cell r="C1820" t="str">
            <v>M3</v>
          </cell>
          <cell r="D1820">
            <v>880.42</v>
          </cell>
        </row>
        <row r="1821">
          <cell r="A1821">
            <v>101099</v>
          </cell>
          <cell r="B1821" t="str">
            <v>TUBULÃO A CÉU ABERTO, DIÂMETRO DO FUSTE DE 120CM, ESCAVAÇÃO MANUAL, SEM ALARGAMENTO DE BASE, CONCRETO FEITO EM OBRA E LANÇADO COM JERICA. AF_05/2020</v>
          </cell>
          <cell r="C1821" t="str">
            <v>M3</v>
          </cell>
          <cell r="D1821">
            <v>807.38</v>
          </cell>
        </row>
        <row r="1822">
          <cell r="A1822">
            <v>101100</v>
          </cell>
          <cell r="B1822" t="str">
            <v>TUBULÃO A CÉU ABERTO, DIÂMETRO DO FUSTE DE 70CM, ESCAVAÇÃO MECÂNICA, SEM ALARGAMENTO DE BASE, CONCRETO FEITO EM OBRA E LANÇADO COM JERICA. AF_05/2020</v>
          </cell>
          <cell r="C1822" t="str">
            <v>M3</v>
          </cell>
          <cell r="D1822">
            <v>763.92</v>
          </cell>
        </row>
        <row r="1823">
          <cell r="A1823">
            <v>101101</v>
          </cell>
          <cell r="B1823" t="str">
            <v>TUBULÃO A CÉU ABERTO, DIÂMETRO DO FUSTE DE 80CM, ESCAVAÇÃO MECÂNICA, SEM ALARGAMENTO DE BASE, CONCRETO FEITO EM OBRA E LANÇADO COM JERICA. AF_05/2020</v>
          </cell>
          <cell r="C1823" t="str">
            <v>M3</v>
          </cell>
          <cell r="D1823">
            <v>752.42</v>
          </cell>
        </row>
        <row r="1824">
          <cell r="A1824">
            <v>101102</v>
          </cell>
          <cell r="B1824" t="str">
            <v>TUBULÃO A CÉU ABERTO, DIÂMETRO DO FUSTE DE 100CM, ESCAVAÇÃO MECÂNICA, SEM ALARGAMENTO DE BASE, CONCRETO FEITO EM OBRA E LANÇADO COM JERICA. AF_05/2020</v>
          </cell>
          <cell r="C1824" t="str">
            <v>M3</v>
          </cell>
          <cell r="D1824">
            <v>746.23</v>
          </cell>
        </row>
        <row r="1825">
          <cell r="A1825">
            <v>101103</v>
          </cell>
          <cell r="B1825" t="str">
            <v>TUBULÃO A CÉU ABERTO, DIÂMETRO DO FUSTE DE 120CM, ESCAVAÇÃO MECÂNICA, SEM ALARGAMENTO DE BASE, CONCRETO FEITO EM OBRA E LANÇADO COM JERICA. AF_05/2020</v>
          </cell>
          <cell r="C1825" t="str">
            <v>M3</v>
          </cell>
          <cell r="D1825">
            <v>697.55</v>
          </cell>
        </row>
        <row r="1826">
          <cell r="A1826">
            <v>101104</v>
          </cell>
          <cell r="B1826" t="str">
            <v>TUBULÃO A CÉU ABERTO, DIÂMETRO DO FUSTE DE 70CM, ESCAVAÇÃO MANUAL, SEM ALARGAMENTO DE BASE, CONCRETO USINADO E LANÇADO COM BOMBA OU DIRETAMENTE DO CAMINHÃO. AF_05/2020</v>
          </cell>
          <cell r="C1826" t="str">
            <v>M3</v>
          </cell>
          <cell r="D1826">
            <v>1021.28</v>
          </cell>
        </row>
        <row r="1827">
          <cell r="A1827">
            <v>101105</v>
          </cell>
          <cell r="B1827" t="str">
            <v>TUBULÃO A CÉU ABERTO, DIÂMETRO DO FUSTE DE 80CM, ESCAVAÇÃO MANUAL, SEM ALARGAMENTO DE BASE, CONCRETO USINADO E LANÇADO COM BOMBA OU DIRETAMENTE DO CAMINHÃO. AF_05/2020</v>
          </cell>
          <cell r="C1827" t="str">
            <v>M3</v>
          </cell>
          <cell r="D1827">
            <v>981.72</v>
          </cell>
        </row>
        <row r="1828">
          <cell r="A1828">
            <v>101106</v>
          </cell>
          <cell r="B1828" t="str">
            <v>TUBULÃO A CÉU ABERTO, DIÂMETRO DO FUSTE DE 100CM, ESCAVAÇÃO MANUAL, SEM ALARGAMENTO DE BASE, CONCRETO USINADO E LANÇADO COM BOMBA OU DIRETAMENTE DO CAMINHÃO. AF_05/2020</v>
          </cell>
          <cell r="C1828" t="str">
            <v>M3</v>
          </cell>
          <cell r="D1828">
            <v>937.04</v>
          </cell>
        </row>
        <row r="1829">
          <cell r="A1829">
            <v>101107</v>
          </cell>
          <cell r="B1829" t="str">
            <v>TUBULÃO A CÉU ABERTO, DIÂMETRO DO FUSTE DE 120CM, ESCAVAÇÃO MANUAL, SEM ALARGAMENTO DE BASE, CONCRETO USINADO E LANÇADO COM BOMBA OU DIRETAMENTE DO CAMINHÃO. AF_05/2020</v>
          </cell>
          <cell r="C1829" t="str">
            <v>M3</v>
          </cell>
          <cell r="D1829">
            <v>862.35</v>
          </cell>
        </row>
        <row r="1830">
          <cell r="A1830">
            <v>101108</v>
          </cell>
          <cell r="B1830" t="str">
            <v>TUBULÃO A CÉU ABERTO, DIÂMETRO DO FUSTE DE 70CM, ESCAVAÇÃO MECÂNICA, SEM ALARGAMENTO DE BASE, CONCRETO USINADO E LANÇADO COM BOMBA OU DIRETAMENTE DO CAMINHÃO. AF_05/2020</v>
          </cell>
          <cell r="C1830" t="str">
            <v>M3</v>
          </cell>
          <cell r="D1830">
            <v>818.52</v>
          </cell>
        </row>
        <row r="1831">
          <cell r="A1831">
            <v>101109</v>
          </cell>
          <cell r="B1831" t="str">
            <v>TUBULÃO A CÉU ABERTO, DIÂMETRO DO FUSTE DE 80CM, ESCAVAÇÃO MECÂNICA, SEM ALARGAMENTO DE BASE, CONCRETO USINADO E LANÇADO COM BOMBA OU DIRETAMENTE DO CAMINHÃO. AF_05/2020</v>
          </cell>
          <cell r="C1831" t="str">
            <v>M3</v>
          </cell>
          <cell r="D1831">
            <v>806.4</v>
          </cell>
        </row>
        <row r="1832">
          <cell r="A1832">
            <v>101110</v>
          </cell>
          <cell r="B1832" t="str">
            <v>TUBULÃO A CÉU ABERTO, DIÂMETRO DO FUSTE DE 100CM, ESCAVAÇÃO MECÂNICA, SEM ALARGAMENTO DE BASE, CONCRETO USINADO E LANÇADO COM BOMBA OU DIRETAMENTE DO CAMINHÃO. AF_05/2020</v>
          </cell>
          <cell r="C1832" t="str">
            <v>M3</v>
          </cell>
          <cell r="D1832">
            <v>799.69</v>
          </cell>
        </row>
        <row r="1833">
          <cell r="A1833">
            <v>101111</v>
          </cell>
          <cell r="B1833" t="str">
            <v>TUBULÃO A CÉU ABERTO, DIÂMETRO DO FUSTE DE 120CM, ESCAVAÇÃO MECÂNICA, SEM ALARGAMENTO DE BASE, CONCRETO USINADO E LANÇADO COM BOMBA OU DIRETAMENTE DO CAMINHÃO. AF_05/2020</v>
          </cell>
          <cell r="C1833" t="str">
            <v>M3</v>
          </cell>
          <cell r="D1833">
            <v>749.79</v>
          </cell>
        </row>
        <row r="1834">
          <cell r="A1834">
            <v>101112</v>
          </cell>
          <cell r="B1834" t="str">
            <v>ALARGAMENTO DE BASE DE TUBULÃO A CÉU ABERTO, ESCAVAÇÃO MANUAL, CONCRETO FEITO EM OBRA E LANÇADO COM JERICA. AF_05/2020</v>
          </cell>
          <cell r="C1834" t="str">
            <v>M3</v>
          </cell>
          <cell r="D1834">
            <v>637.53</v>
          </cell>
        </row>
        <row r="1835">
          <cell r="A1835">
            <v>101113</v>
          </cell>
          <cell r="B1835" t="str">
            <v>ALARGAMENTO DE BASE DE TUBULÃO A CÉU ABERTO, ESCAVAÇÃO MANUAL, CONCRETO USINADO E LANÇADO COM BOMBA OU DIRETAMENTE DO CAMINHÃO. AF_05/2020</v>
          </cell>
          <cell r="C1835" t="str">
            <v>M3</v>
          </cell>
          <cell r="D1835">
            <v>699.85</v>
          </cell>
        </row>
        <row r="1836">
          <cell r="A1836">
            <v>95601</v>
          </cell>
          <cell r="B1836" t="str">
            <v>ARRASAMENTO MECANICO DE ESTACA DE CONCRETO ARMADO, DIAMETROS DE ATÉ 40 CM. AF_11/2016</v>
          </cell>
          <cell r="C1836" t="str">
            <v>UN</v>
          </cell>
          <cell r="D1836">
            <v>12.5</v>
          </cell>
        </row>
        <row r="1837">
          <cell r="A1837">
            <v>95602</v>
          </cell>
          <cell r="B1837" t="str">
            <v>ARRASAMENTO MECANICO DE ESTACA DE CONCRETO ARMADO, DIAMETROS DE 41 CM A 60 CM. AF_11/2016</v>
          </cell>
          <cell r="C1837" t="str">
            <v>UN</v>
          </cell>
          <cell r="D1837">
            <v>16.079999999999998</v>
          </cell>
        </row>
        <row r="1838">
          <cell r="A1838">
            <v>95603</v>
          </cell>
          <cell r="B1838" t="str">
            <v>ARRASAMENTO MECANICO DE ESTACA DE CONCRETO ARMADO, DIAMETROS DE 61 CM A 80 CM. AF_11/2016</v>
          </cell>
          <cell r="C1838" t="str">
            <v>UN</v>
          </cell>
          <cell r="D1838">
            <v>21.11</v>
          </cell>
        </row>
        <row r="1839">
          <cell r="A1839">
            <v>95604</v>
          </cell>
          <cell r="B1839" t="str">
            <v>ARRASAMENTO MECANICO DE ESTACA DE CONCRETO ARMADO, DIAMETROS DE 81 CM A 100 CM. AF_11/2016</v>
          </cell>
          <cell r="C1839" t="str">
            <v>UN</v>
          </cell>
          <cell r="D1839">
            <v>27.79</v>
          </cell>
        </row>
        <row r="1840">
          <cell r="A1840">
            <v>95605</v>
          </cell>
          <cell r="B1840" t="str">
            <v>ARRASAMENTO MECANICO DE ESTACA DE CONCRETO ARMADO, DIAMETROS DE 101 CM A 150 CM. AF_11/2016</v>
          </cell>
          <cell r="C1840" t="str">
            <v>UN</v>
          </cell>
          <cell r="D1840">
            <v>43.59</v>
          </cell>
        </row>
        <row r="1841">
          <cell r="A1841">
            <v>95607</v>
          </cell>
          <cell r="B1841" t="str">
            <v>ARRASAMENTO DE ESTACA METÁLICA, PERFIL LAMINADO TIPO I FAMÍLIA 250. AF_11/2016</v>
          </cell>
          <cell r="C1841" t="str">
            <v>UN</v>
          </cell>
          <cell r="D1841">
            <v>5.28</v>
          </cell>
        </row>
        <row r="1842">
          <cell r="A1842">
            <v>95608</v>
          </cell>
          <cell r="B1842" t="str">
            <v>ARRASAMENTO DE ESTACA METÁLICA, PERFIL LAMINADO TIPO H FAMÍLIA 250. AF_11/2016</v>
          </cell>
          <cell r="C1842" t="str">
            <v>UN</v>
          </cell>
          <cell r="D1842">
            <v>6.1</v>
          </cell>
        </row>
        <row r="1843">
          <cell r="A1843">
            <v>95609</v>
          </cell>
          <cell r="B1843" t="str">
            <v>ARRASAMENTO DE ESTACA METÁLICA, PERFIL LAMINADO TIPO H FAMÍLIA 310. AF_11/2016</v>
          </cell>
          <cell r="C1843" t="str">
            <v>UN</v>
          </cell>
          <cell r="D1843">
            <v>6.79</v>
          </cell>
        </row>
        <row r="1844">
          <cell r="A1844">
            <v>100651</v>
          </cell>
          <cell r="B1844" t="str">
            <v>ESTACA HÉLICE CONTÍNUA, DIÂMETRO DE 30 CM, INCLUSO CONCRETO FCK=30MPA E ARMADURA MÍNIMA (EXCLUSIVE MOBILIZAÇÃO, DESMOBILIZAÇÃO E BOMBEAMENTO). AF_12/2019</v>
          </cell>
          <cell r="C1844" t="str">
            <v>M</v>
          </cell>
          <cell r="D1844">
            <v>114.73</v>
          </cell>
        </row>
        <row r="1845">
          <cell r="A1845">
            <v>100652</v>
          </cell>
          <cell r="B1845" t="str">
            <v>ESTACA HÉLICE CONTÍNUA , DIÂMETRO DE 50 CM, INCLUSO CONCRETO FCK=30MPA E ARMADURA MÍNIMA (EXCLUSIVE MOBILIZAÇÃO, DESMOBILIZAÇÃO E BOMBEAMENTO). AF_12/2019</v>
          </cell>
          <cell r="C1845" t="str">
            <v>M</v>
          </cell>
          <cell r="D1845">
            <v>221.83</v>
          </cell>
        </row>
        <row r="1846">
          <cell r="A1846">
            <v>100653</v>
          </cell>
          <cell r="B1846" t="str">
            <v>ESTACA HÉLICE CONTÍNUA, DIÂMETRO DE 70 CM, INCLUSO CONCRETO FCK=30MPA E ARMADURA MÍNIMA (EXCLUSIVE MOBILIZAÇÃO, DESMOBILIZAÇÃO E BOMBEAMENTO). AF_12/2019</v>
          </cell>
          <cell r="C1846" t="str">
            <v>M</v>
          </cell>
          <cell r="D1846">
            <v>375.02</v>
          </cell>
        </row>
        <row r="1847">
          <cell r="A1847">
            <v>100654</v>
          </cell>
          <cell r="B1847" t="str">
            <v>ESTACA HÉLICE CONTÍNUA, DIÂMETRO DE 80 CM, INCLUSO CONCRETO FCK=30MPA E ARMADURA MÍNIMA (EXCLUSIVE MOBILIZAÇÃO, DESMOBILIZAÇÃO E BOMBEAMENTO). AF_12/2019.</v>
          </cell>
          <cell r="C1847" t="str">
            <v>M</v>
          </cell>
          <cell r="D1847">
            <v>528.52</v>
          </cell>
        </row>
        <row r="1848">
          <cell r="A1848">
            <v>100655</v>
          </cell>
          <cell r="B1848" t="str">
            <v>ESTACA HÉLICE CONTÍNUA, DIÂMETRO DE 90 CM, INCLUSO CONCRETO FCK=30MPA E ARMADURA MÍNIMA (EXCLUSIVE MOBILIZAÇÃO, DESMOBILIZAÇÃO E BOMBEAMENTO). AF_12/2019.</v>
          </cell>
          <cell r="C1848" t="str">
            <v>M</v>
          </cell>
          <cell r="D1848">
            <v>605.41999999999996</v>
          </cell>
        </row>
        <row r="1849">
          <cell r="A1849">
            <v>100656</v>
          </cell>
          <cell r="B1849" t="str">
            <v>ESTACA PRÉ-MOLDADA DE CONCRETO, SEÇÃO QUADRADA, CAPACIDADE DE 25 TONELADAS, INCLUSO EMENDA (EXCLUSIVE MOBILIZAÇÃO E DESMOBILIZAÇÃO). AF_12/2019</v>
          </cell>
          <cell r="C1849" t="str">
            <v>M</v>
          </cell>
          <cell r="D1849">
            <v>78.069999999999993</v>
          </cell>
        </row>
        <row r="1850">
          <cell r="A1850">
            <v>100657</v>
          </cell>
          <cell r="B1850" t="str">
            <v>ESTACA PRÉ-MOLDADA DE CONCRETO SEÇÃO QUADRADA, CAPACIDADE DE 50 TONELADAS, INCLUSO EMENDA (EXCLUSIVE MOBILIZAÇÃO E DESMOBILIZAÇÃO). AF_12/2019</v>
          </cell>
          <cell r="C1850" t="str">
            <v>M</v>
          </cell>
          <cell r="D1850">
            <v>101.37</v>
          </cell>
        </row>
        <row r="1851">
          <cell r="A1851">
            <v>100658</v>
          </cell>
          <cell r="B1851" t="str">
            <v>ESTACA PRÉ-MOLDADA DE CONCRETO CENTRIFUGADO, SEÇÃO CIRCULAR, CAPACIDADE DE 100 TONELADAS, INCLUSO EMENDA (EXCLUSIVE MOBILIZAÇÃO E DESMOBILIZAÇÃO). AF_12/2019</v>
          </cell>
          <cell r="C1851" t="str">
            <v>M</v>
          </cell>
          <cell r="D1851">
            <v>237.56</v>
          </cell>
        </row>
        <row r="1852">
          <cell r="A1852">
            <v>100889</v>
          </cell>
          <cell r="B1852" t="str">
            <v>ESTACA METÁLICA PARA FUNDAÇÃO, UTILIZANDO PERFIL LAMINADO HP250X62 (EXCLUSIVE MOBILIZAÇÃO E DESMOBILIZAÇÃO). AF_01/2020</v>
          </cell>
          <cell r="C1852" t="str">
            <v>KG</v>
          </cell>
          <cell r="D1852">
            <v>10.02</v>
          </cell>
        </row>
        <row r="1853">
          <cell r="A1853">
            <v>100890</v>
          </cell>
          <cell r="B1853" t="str">
            <v>ESTACA METÁLICA PARA FUNDAÇÃO, UTILIZANDO PERFIL LAMINADO HP310X79 (EXCLUSIVE MOBILIZAÇÃO E DESMOBILIZAÇÃO). AF_01/2020</v>
          </cell>
          <cell r="C1853" t="str">
            <v>KG</v>
          </cell>
          <cell r="D1853">
            <v>9.9</v>
          </cell>
        </row>
        <row r="1854">
          <cell r="A1854">
            <v>100892</v>
          </cell>
          <cell r="B1854" t="str">
            <v>ESTACA METÁLICA PARA CONTENÇÃO, UTILIZANDO PERFIL LAMINADO W250X32,7 (EXCLUSIVE MOBILIZAÇÃO E DESMOBILIZAÇÃO). AF_01/2020</v>
          </cell>
          <cell r="C1854" t="str">
            <v>KG</v>
          </cell>
          <cell r="D1854">
            <v>9.51</v>
          </cell>
        </row>
        <row r="1855">
          <cell r="A1855">
            <v>100893</v>
          </cell>
          <cell r="B1855" t="str">
            <v>ESTACA METÁLICA PARA CONTENÇÃO, UTILIZANDO PERFIL LAMINADO W250X38,5 (EXCLUSIVE MOBILIZAÇÃO E DESMOBILIZAÇÃO). AF_01/2020</v>
          </cell>
          <cell r="C1855" t="str">
            <v>KG</v>
          </cell>
          <cell r="D1855">
            <v>9.3800000000000008</v>
          </cell>
        </row>
        <row r="1856">
          <cell r="A1856">
            <v>100894</v>
          </cell>
          <cell r="B1856" t="str">
            <v>ESTACA METÁLICA PARA CONTENÇÃO, UTILIZANDO PERFIL LAMINADO W250X44,8 (EXCLUSIVE MOBILIZAÇÃO E DESMOBILIZAÇÃO). AF_01/2020</v>
          </cell>
          <cell r="C1856" t="str">
            <v>KG</v>
          </cell>
          <cell r="D1856">
            <v>9.3000000000000007</v>
          </cell>
        </row>
        <row r="1857">
          <cell r="A1857">
            <v>100896</v>
          </cell>
          <cell r="B1857" t="str">
            <v>ESTACA ESCAVADA MECANICAMENTE, SEM FLUIDO ESTABILIZANTE, COM 25CM DE DIÂMETRO, CONCRETO LANÇADO POR CAMINHÃO BETONEIRA (EXCLUSIVE MOBILIZAÇÃO E DESMOBILIZAÇÃO). AF_01/2020</v>
          </cell>
          <cell r="C1857" t="str">
            <v>M</v>
          </cell>
          <cell r="D1857">
            <v>49.66</v>
          </cell>
        </row>
        <row r="1858">
          <cell r="A1858">
            <v>100897</v>
          </cell>
          <cell r="B1858" t="str">
            <v>ESTACA ESCAVADA MECANICAMENTE, SEM FLUIDO ESTABILIZANTE, COM 40CM DE DIÂMETRO, CONCRETO LANÇADO POR CAMINHÃO BETONEIRA (EXCLUSIVE MOBILIZAÇÃO E DESMOBILIZAÇÃO). AF_01/2020</v>
          </cell>
          <cell r="C1858" t="str">
            <v>M</v>
          </cell>
          <cell r="D1858">
            <v>98.38</v>
          </cell>
        </row>
        <row r="1859">
          <cell r="A1859">
            <v>100898</v>
          </cell>
          <cell r="B1859" t="str">
            <v>ESTACA ESCAVADA MECANICAMENTE, SEM FLUIDO ESTABILIZANTE, COM 60CM DE DIÂMETRO, CONCRETO LANÇADO POR CAMINHÃO BETONEIRA (EXCLUSIVE MOBILIZAÇÃO E DESMOBILIZAÇÃO). AF_01/2020</v>
          </cell>
          <cell r="C1859" t="str">
            <v>M</v>
          </cell>
          <cell r="D1859">
            <v>193.38</v>
          </cell>
        </row>
        <row r="1860">
          <cell r="A1860">
            <v>100899</v>
          </cell>
          <cell r="B1860" t="str">
            <v>ESTACA ESCAVADA MECANICAMENTE, SEM FLUIDO ESTABILIZANTE, COM 25CM DE DIÂMETRO, CONCRETO LANÇADO MANUALMENTE (EXCLUSIVE MOBILIZAÇÃO E DESMOBILIZAÇÃO). AF_01/2020</v>
          </cell>
          <cell r="C1860" t="str">
            <v>M</v>
          </cell>
          <cell r="D1860">
            <v>65.28</v>
          </cell>
        </row>
        <row r="1861">
          <cell r="A1861">
            <v>100900</v>
          </cell>
          <cell r="B1861" t="str">
            <v>ESTACA ESCAVADA MECANICAMENTE, SEM FLUIDO ESTABILIZANTE, COM 60CM DE DIÂMETRO, CONCRETO LANÇADO POR BOMBA LANÇA (EXCLUSIVE MOBILIZAÇÃO E DESMOBILIZAÇÃO). AF_01/2020</v>
          </cell>
          <cell r="C1861" t="str">
            <v>M</v>
          </cell>
          <cell r="D1861">
            <v>220.74</v>
          </cell>
        </row>
        <row r="1862">
          <cell r="A1862">
            <v>100929</v>
          </cell>
          <cell r="B1862" t="str">
            <v>ESTACA RAÍZ, DIÂMETRO DE 20CM, SEM PRESENÇA DE ROCHA (EXCLUSIVE MOBILIZAÇÃO E DESMOBILIZAÇÃO). AF_03/2020</v>
          </cell>
          <cell r="C1862" t="str">
            <v>M</v>
          </cell>
          <cell r="D1862">
            <v>263.8</v>
          </cell>
        </row>
        <row r="1863">
          <cell r="A1863">
            <v>100930</v>
          </cell>
          <cell r="B1863" t="str">
            <v>ESTACA RAÍZ, DIÂMETRO DE 31CM, SEM PRESENÇA DE ROCHA (EXCLUSIVE MOBILIZAÇÃO E DESMOBILIZAÇÃO). AF_03/2020</v>
          </cell>
          <cell r="C1863" t="str">
            <v>M</v>
          </cell>
          <cell r="D1863">
            <v>372.42</v>
          </cell>
        </row>
        <row r="1864">
          <cell r="A1864">
            <v>100931</v>
          </cell>
          <cell r="B1864" t="str">
            <v>ESTACA RAÍZ, DIÂMETRO DE 40CM, SEM PRESENÇA DE ROCHA (EXCLUSIVE MOBILIZAÇÃO E DESMOBILIZAÇÃO). AF_03/2020</v>
          </cell>
          <cell r="C1864" t="str">
            <v>M</v>
          </cell>
          <cell r="D1864">
            <v>450.58</v>
          </cell>
        </row>
        <row r="1865">
          <cell r="A1865">
            <v>100932</v>
          </cell>
          <cell r="B1865" t="str">
            <v>ESTACA RAÍZ, DIÂMETRO DE 45CM, SEM PRESENÇA DE ROCHA (EXCLUSIVE MOBILIZAÇÃO E DESMOBILIZAÇÃO). AF_03/2020</v>
          </cell>
          <cell r="C1865" t="str">
            <v>M</v>
          </cell>
          <cell r="D1865">
            <v>625.64</v>
          </cell>
        </row>
        <row r="1866">
          <cell r="A1866">
            <v>100933</v>
          </cell>
          <cell r="B1866" t="str">
            <v>ESTACA RAÍZ, DIÂMETRO DE 20CM, PERFURADA EM ROCHA (EXCLUSIVE MOBILIZAÇÃO E DESMOBILIZAÇÃO). AF_03/2020</v>
          </cell>
          <cell r="C1866" t="str">
            <v>M</v>
          </cell>
          <cell r="D1866">
            <v>312.33999999999997</v>
          </cell>
        </row>
        <row r="1867">
          <cell r="A1867">
            <v>100934</v>
          </cell>
          <cell r="B1867" t="str">
            <v>ESTACA RAÍZ, DIÂMETRO DE 31CM, PERFURADA EM ROCHA (EXCLUSIVE MOBILIZAÇÃO E DESMOBILIZAÇÃO). AF_03/2020</v>
          </cell>
          <cell r="C1867" t="str">
            <v>M</v>
          </cell>
          <cell r="D1867">
            <v>433.06</v>
          </cell>
        </row>
        <row r="1868">
          <cell r="A1868">
            <v>100935</v>
          </cell>
          <cell r="B1868" t="str">
            <v>ESTACA RAÍZ, DIÂMETRO DE 40CM, PERFURADA EM ROCHA (EXCLUSIVE MOBILIZAÇÃO E DESMOBILIZAÇÃO). AF_03/2020</v>
          </cell>
          <cell r="C1868" t="str">
            <v>M</v>
          </cell>
          <cell r="D1868">
            <v>526.85</v>
          </cell>
        </row>
        <row r="1869">
          <cell r="A1869">
            <v>100936</v>
          </cell>
          <cell r="B1869" t="str">
            <v>ESTACA RAÍZ, DIÂMETRO DE 45CM, PERFURADA EM ROCHA (EXCLUSIVE MOBILIZAÇÃO E DESMOBILIZAÇÃO). AF_03/2020</v>
          </cell>
          <cell r="C1869" t="str">
            <v>M</v>
          </cell>
          <cell r="D1869">
            <v>714.57</v>
          </cell>
        </row>
        <row r="1870">
          <cell r="A1870">
            <v>101173</v>
          </cell>
          <cell r="B1870" t="str">
            <v>ESTACA BROCA DE CONCRETO, DIÂMETRO DE 20CM, ESCAVAÇÃO MANUAL COM TRADO CONCHA, COM ARMADURA DE ARRANQUE. AF_05/2020</v>
          </cell>
          <cell r="C1870" t="str">
            <v>M</v>
          </cell>
          <cell r="D1870">
            <v>50.7</v>
          </cell>
        </row>
        <row r="1871">
          <cell r="A1871">
            <v>101174</v>
          </cell>
          <cell r="B1871" t="str">
            <v>ESTACA BROCA DE CONCRETO, DIÂMETRO DE 25CM, ESCAVAÇÃO MANUAL COM TRADO CONCHA, COM ARMADURA DE ARRANQUE. AF_05/2020</v>
          </cell>
          <cell r="C1871" t="str">
            <v>M</v>
          </cell>
          <cell r="D1871">
            <v>67.34</v>
          </cell>
        </row>
        <row r="1872">
          <cell r="A1872">
            <v>101175</v>
          </cell>
          <cell r="B1872" t="str">
            <v>ESTACA BROCA DE CONCRETO, DIÂMETRO DE 30CM, ESCAVAÇÃO MANUAL COM TRADO CONCHA, COM ARMADURA DE ARRANQUE. AF_05/2020</v>
          </cell>
          <cell r="C1872" t="str">
            <v>M</v>
          </cell>
          <cell r="D1872">
            <v>91.87</v>
          </cell>
        </row>
        <row r="1873">
          <cell r="A1873">
            <v>101176</v>
          </cell>
          <cell r="B1873" t="str">
            <v>ESTACA BROCA DE CONCRETO, DIÂMETRO DE 30CM, ESCAVAÇÃO MANUAL COM TRADO CONCHA, INTEIRAMENTE ARMADA. AF_05/2020</v>
          </cell>
          <cell r="C1873" t="str">
            <v>M</v>
          </cell>
          <cell r="D1873">
            <v>128.21</v>
          </cell>
        </row>
        <row r="1874">
          <cell r="A1874">
            <v>95240</v>
          </cell>
          <cell r="B1874" t="str">
            <v>LASTRO DE CONCRETO MAGRO, APLICADO EM PISOS, LAJES SOBRE SOLO OU RADIERS, ESPESSURA DE 3 CM. AF_07/2016</v>
          </cell>
          <cell r="C1874" t="str">
            <v>M2</v>
          </cell>
          <cell r="D1874">
            <v>13.05</v>
          </cell>
        </row>
        <row r="1875">
          <cell r="A1875">
            <v>95241</v>
          </cell>
          <cell r="B1875" t="str">
            <v>LASTRO DE CONCRETO MAGRO, APLICADO EM PISOS, LAJES SOBRE SOLO OU RADIERS, ESPESSURA DE 5 CM. AF_07/2016</v>
          </cell>
          <cell r="C1875" t="str">
            <v>M2</v>
          </cell>
          <cell r="D1875">
            <v>21.76</v>
          </cell>
        </row>
        <row r="1876">
          <cell r="A1876">
            <v>96616</v>
          </cell>
          <cell r="B1876" t="str">
            <v>LASTRO DE CONCRETO MAGRO, APLICADO EM BLOCOS DE COROAMENTO OU SAPATAS. AF_08/2017</v>
          </cell>
          <cell r="C1876" t="str">
            <v>M3</v>
          </cell>
          <cell r="D1876">
            <v>452.1</v>
          </cell>
        </row>
        <row r="1877">
          <cell r="A1877">
            <v>96617</v>
          </cell>
          <cell r="B1877" t="str">
            <v>LASTRO DE CONCRETO MAGRO, APLICADO EM BLOCOS DE COROAMENTO OU SAPATAS, ESPESSURA DE 3 CM. AF_08/2017</v>
          </cell>
          <cell r="C1877" t="str">
            <v>M2</v>
          </cell>
          <cell r="D1877">
            <v>13.55</v>
          </cell>
        </row>
        <row r="1878">
          <cell r="A1878">
            <v>96619</v>
          </cell>
          <cell r="B1878" t="str">
            <v>LASTRO DE CONCRETO MAGRO, APLICADO EM BLOCOS DE COROAMENTO OU SAPATAS, ESPESSURA DE 5 CM. AF_08/2017</v>
          </cell>
          <cell r="C1878" t="str">
            <v>M2</v>
          </cell>
          <cell r="D1878">
            <v>22.59</v>
          </cell>
        </row>
        <row r="1879">
          <cell r="A1879">
            <v>96620</v>
          </cell>
          <cell r="B1879" t="str">
            <v>LASTRO DE CONCRETO MAGRO, APLICADO EM PISOS, LAJES SOBRE SOLO OU RADIERS. AF_08/2017</v>
          </cell>
          <cell r="C1879" t="str">
            <v>M3</v>
          </cell>
          <cell r="D1879">
            <v>435.46</v>
          </cell>
        </row>
        <row r="1880">
          <cell r="A1880">
            <v>96621</v>
          </cell>
          <cell r="B1880" t="str">
            <v>LASTRO COM MATERIAL GRANULAR, APLICAÇÃO EM BLOCOS DE COROAMENTO, ESPESSURA DE *5 CM*. AF_08/2017</v>
          </cell>
          <cell r="C1880" t="str">
            <v>M3</v>
          </cell>
          <cell r="D1880">
            <v>158.51</v>
          </cell>
        </row>
        <row r="1881">
          <cell r="A1881">
            <v>96622</v>
          </cell>
          <cell r="B1881" t="str">
            <v>LASTRO COM MATERIAL GRANULAR, APLICADO EM PISOS OU LAJES SOBRE SOLO, ESPESSURA DE *5 CM*. AF_08/2017</v>
          </cell>
          <cell r="C1881" t="str">
            <v>M3</v>
          </cell>
          <cell r="D1881">
            <v>109.43</v>
          </cell>
        </row>
        <row r="1882">
          <cell r="A1882">
            <v>96623</v>
          </cell>
          <cell r="B1882" t="str">
            <v>LASTRO COM MATERIAL GRANULAR, APLICADO EM BLOCOS DE COROAMENTO, ESPESSURA DE *10 CM*. AF_08/2017</v>
          </cell>
          <cell r="C1882" t="str">
            <v>M3</v>
          </cell>
          <cell r="D1882">
            <v>147.12</v>
          </cell>
        </row>
        <row r="1883">
          <cell r="A1883">
            <v>96624</v>
          </cell>
          <cell r="B1883" t="str">
            <v>LASTRO COM MATERIAL GRANULAR (PEDRA BRITADA N.2), APLICADO EM PISOS OU LAJES SOBRE SOLO, ESPESSURA DE *10 CM*. AF_08/2017</v>
          </cell>
          <cell r="C1883" t="str">
            <v>M3</v>
          </cell>
          <cell r="D1883">
            <v>105.41</v>
          </cell>
        </row>
        <row r="1884">
          <cell r="A1884">
            <v>97082</v>
          </cell>
          <cell r="B1884" t="str">
            <v>ESCAVAÇÃO MANUAL DE VIGA DE BORDA PARA RADIER. AF_09/2017</v>
          </cell>
          <cell r="C1884" t="str">
            <v>M3</v>
          </cell>
          <cell r="D1884">
            <v>40.71</v>
          </cell>
        </row>
        <row r="1885">
          <cell r="A1885">
            <v>97083</v>
          </cell>
          <cell r="B1885" t="str">
            <v>COMPACTAÇÃO MECÂNICA DE SOLO PARA EXECUÇÃO DE RADIER, COM COMPACTADOR DE SOLOS A PERCUSSÃO. AF_09/2017</v>
          </cell>
          <cell r="C1885" t="str">
            <v>M2</v>
          </cell>
          <cell r="D1885">
            <v>2.21</v>
          </cell>
        </row>
        <row r="1886">
          <cell r="A1886">
            <v>97084</v>
          </cell>
          <cell r="B1886" t="str">
            <v>COMPACTAÇÃO MECÂNICA DE SOLO PARA EXECUÇÃO DE RADIER, COM COMPACTADOR DE SOLOS TIPO PLACA VIBRATÓRIA. AF_09/2017</v>
          </cell>
          <cell r="C1886" t="str">
            <v>M2</v>
          </cell>
          <cell r="D1886">
            <v>0.45</v>
          </cell>
        </row>
        <row r="1887">
          <cell r="A1887">
            <v>97086</v>
          </cell>
          <cell r="B1887" t="str">
            <v>FABRICAÇÃO, MONTAGEM E DESMONTAGEM DE FORMA PARA RADIER, EM MADEIRA SERRADA, 4 UTILIZAÇÕES. AF_09/2017</v>
          </cell>
          <cell r="C1887" t="str">
            <v>M2</v>
          </cell>
          <cell r="D1887">
            <v>78.290000000000006</v>
          </cell>
        </row>
        <row r="1888">
          <cell r="A1888">
            <v>97087</v>
          </cell>
          <cell r="B1888" t="str">
            <v>CAMADA SEPARADORA PARA EXECUÇÃO DE RADIER, EM LONA PLÁSTICA. AF_09/2017</v>
          </cell>
          <cell r="C1888" t="str">
            <v>M2</v>
          </cell>
          <cell r="D1888">
            <v>2.09</v>
          </cell>
        </row>
        <row r="1889">
          <cell r="A1889">
            <v>97088</v>
          </cell>
          <cell r="B1889" t="str">
            <v>ARMAÇÃO PARA EXECUÇÃO DE RADIER, COM USO DE TELA Q-92. AF_09/2017</v>
          </cell>
          <cell r="C1889" t="str">
            <v>KG</v>
          </cell>
          <cell r="D1889">
            <v>20.170000000000002</v>
          </cell>
        </row>
        <row r="1890">
          <cell r="A1890">
            <v>97089</v>
          </cell>
          <cell r="B1890" t="str">
            <v>ARMAÇÃO PARA EXECUÇÃO DE RADIER, COM USO DE TELA Q-113. AF_09/2017</v>
          </cell>
          <cell r="C1890" t="str">
            <v>KG</v>
          </cell>
          <cell r="D1890">
            <v>18.47</v>
          </cell>
        </row>
        <row r="1891">
          <cell r="A1891">
            <v>97090</v>
          </cell>
          <cell r="B1891" t="str">
            <v>ARMAÇÃO PARA EXECUÇÃO DE RADIER, COM USO DE TELA Q-138. AF_09/2017</v>
          </cell>
          <cell r="C1891" t="str">
            <v>KG</v>
          </cell>
          <cell r="D1891">
            <v>18.190000000000001</v>
          </cell>
        </row>
        <row r="1892">
          <cell r="A1892">
            <v>97091</v>
          </cell>
          <cell r="B1892" t="str">
            <v>ARMAÇÃO PARA EXECUÇÃO DE RADIER, COM USO DE TELA Q-159. AF_09/2017</v>
          </cell>
          <cell r="C1892" t="str">
            <v>KG</v>
          </cell>
          <cell r="D1892">
            <v>17.66</v>
          </cell>
        </row>
        <row r="1893">
          <cell r="A1893">
            <v>97092</v>
          </cell>
          <cell r="B1893" t="str">
            <v>ARMAÇÃO PARA EXECUÇÃO DE RADIER, COM USO DE TELA Q-196. AF_09/2017</v>
          </cell>
          <cell r="C1893" t="str">
            <v>KG</v>
          </cell>
          <cell r="D1893">
            <v>17.149999999999999</v>
          </cell>
        </row>
        <row r="1894">
          <cell r="A1894">
            <v>97093</v>
          </cell>
          <cell r="B1894" t="str">
            <v>ARMAÇÃO PARA EXECUÇÃO DE RADIER, COM USO DE TELA Q-283. AF_09/2017</v>
          </cell>
          <cell r="C1894" t="str">
            <v>KG</v>
          </cell>
          <cell r="D1894">
            <v>16.13</v>
          </cell>
        </row>
        <row r="1895">
          <cell r="A1895">
            <v>97094</v>
          </cell>
          <cell r="B1895" t="str">
            <v>CONCRETAGEM DE RADIER, PISO OU LAJE SOBRE SOLO, FCK 30 MPA, PARA ESPESSURA DE 10 CM - LANÇAMENTO, ADENSAMENTO E ACABAMENTO. AF_09/2017</v>
          </cell>
          <cell r="C1895" t="str">
            <v>M3</v>
          </cell>
          <cell r="D1895">
            <v>551.02</v>
          </cell>
        </row>
        <row r="1896">
          <cell r="A1896">
            <v>97095</v>
          </cell>
          <cell r="B1896" t="str">
            <v>CONCRETAGEM DE RADIER, PISO OU LAJE SOBRE SOLO, FCK 30 MPA, PARA ESPESSURA DE 15 CM - LANÇAMENTO, ADENSAMENTO E ACABAMENTO. AF_09/2017</v>
          </cell>
          <cell r="C1896" t="str">
            <v>M3</v>
          </cell>
          <cell r="D1896">
            <v>517.76</v>
          </cell>
        </row>
        <row r="1897">
          <cell r="A1897">
            <v>97096</v>
          </cell>
          <cell r="B1897" t="str">
            <v>CONCRETAGEM DE RADIER, PISO OU LAJE SOBRE SOLO, FCK 30 MPA, PARA ESPESSURA DE 20 CM - LANÇAMENTO, ADENSAMENTO E ACABAMENTO. AF_09/2017</v>
          </cell>
          <cell r="C1897" t="str">
            <v>M3</v>
          </cell>
          <cell r="D1897">
            <v>500.68</v>
          </cell>
        </row>
        <row r="1898">
          <cell r="A1898">
            <v>97097</v>
          </cell>
          <cell r="B1898" t="str">
            <v>ACABAMENTO POLIDO PARA PISO DE CONCRETO ARMADO DE ALTA RESISTÊNCIA. AF_09/2017</v>
          </cell>
          <cell r="C1898" t="str">
            <v>M2</v>
          </cell>
          <cell r="D1898">
            <v>28.49</v>
          </cell>
        </row>
        <row r="1899">
          <cell r="A1899">
            <v>97101</v>
          </cell>
          <cell r="B1899" t="str">
            <v>EXECUÇÃO DE RADIER, ESPESSURA DE 10 CM, FCK = 30 MPA, COM USO DE FORMAS EM MADEIRA SERRADA. AF_09/2017</v>
          </cell>
          <cell r="C1899" t="str">
            <v>M2</v>
          </cell>
          <cell r="D1899">
            <v>181.16</v>
          </cell>
        </row>
        <row r="1900">
          <cell r="A1900">
            <v>97102</v>
          </cell>
          <cell r="B1900" t="str">
            <v>EXECUÇÃO DE RADIER, ESPESSURA DE 15 CM, FCK = 30 MPA, COM USO DE FORMAS EM MADEIRA SERRADA. AF_09/2017</v>
          </cell>
          <cell r="C1900" t="str">
            <v>M2</v>
          </cell>
          <cell r="D1900">
            <v>205.28</v>
          </cell>
        </row>
        <row r="1901">
          <cell r="A1901">
            <v>97103</v>
          </cell>
          <cell r="B1901" t="str">
            <v>EXECUÇÃO DE RADIER, ESPESSURA DE 20 CM, FCK = 30 MPA, COM USO DE FORMAS EM MADEIRA SERRADA. AF_09/2017</v>
          </cell>
          <cell r="C1901" t="str">
            <v>M2</v>
          </cell>
          <cell r="D1901">
            <v>270.58999999999997</v>
          </cell>
        </row>
        <row r="1902">
          <cell r="A1902">
            <v>100322</v>
          </cell>
          <cell r="B1902" t="str">
            <v>LASTRO COM MATERIAL GRANULAR (PEDRA BRITADA N.3), APLICADO EM PISOS OU LAJES SOBRE SOLO, ESPESSURA DE *10 CM*. AF_07/2019</v>
          </cell>
          <cell r="C1902" t="str">
            <v>M3</v>
          </cell>
          <cell r="D1902">
            <v>100.45</v>
          </cell>
        </row>
        <row r="1903">
          <cell r="A1903">
            <v>100323</v>
          </cell>
          <cell r="B1903" t="str">
            <v>LASTRO COM MATERIAL GRANULAR (AREIA MÉDIA), APLICADO EM PISOS OU LAJES SOBRE SOLO, ESPESSURA DE *10 CM*. AF_07/2019</v>
          </cell>
          <cell r="C1903" t="str">
            <v>M3</v>
          </cell>
          <cell r="D1903">
            <v>107.1</v>
          </cell>
        </row>
        <row r="1904">
          <cell r="A1904">
            <v>100324</v>
          </cell>
          <cell r="B1904" t="str">
            <v>LASTRO COM MATERIAL GRANULAR (PEDRA BRITADA N.1 E PEDRA BRITADA N.2), APLICADO EM PISOS OU LAJES SOBRE SOLO, ESPESSURA DE *10 CM*. AF_07/2019</v>
          </cell>
          <cell r="C1904" t="str">
            <v>M3</v>
          </cell>
          <cell r="D1904">
            <v>105.19</v>
          </cell>
        </row>
        <row r="1905">
          <cell r="A1905">
            <v>90996</v>
          </cell>
          <cell r="B1905" t="str">
            <v>FORMAS MANUSEÁVEIS PARA PAREDES DE CONCRETO MOLDADAS IN LOCO, DE EDIFICAÇÕES DE MULTIPLOS PAVIMENTO, EM PLATIBANDA. AF_06/2015</v>
          </cell>
          <cell r="C1905" t="str">
            <v>M2</v>
          </cell>
          <cell r="D1905">
            <v>12.38</v>
          </cell>
        </row>
        <row r="1906">
          <cell r="A1906">
            <v>90997</v>
          </cell>
          <cell r="B1906" t="str">
            <v>FORMAS MANUSEÁVEIS PARA PAREDES DE CONCRETO MOLDADAS IN LOCO, DE EDIFICAÇÕES DE MULTIPLOS PAVIMENTOS, EM FACES INTERNAS DE PAREDES. AF_06/2015</v>
          </cell>
          <cell r="C1906" t="str">
            <v>M2</v>
          </cell>
          <cell r="D1906">
            <v>16.29</v>
          </cell>
        </row>
        <row r="1907">
          <cell r="A1907">
            <v>90998</v>
          </cell>
          <cell r="B1907" t="str">
            <v>FORMAS MANUSEÁVEIS PARA PAREDES DE CONCRETO MOLDADAS IN LOCO, DE EDIFICAÇÕES DE MULTIPLOS PAVIMENTOS, EM LAJES. AF_06/2015</v>
          </cell>
          <cell r="C1907" t="str">
            <v>M2</v>
          </cell>
          <cell r="D1907">
            <v>19.350000000000001</v>
          </cell>
        </row>
        <row r="1908">
          <cell r="A1908">
            <v>91000</v>
          </cell>
          <cell r="B1908" t="str">
            <v>FORMAS MANUSEÁVEIS PARA PAREDES DE CONCRETO MOLDADAS IN LOCO, DE EDIFICAÇÕES DE MULTIPLOS PAVIMENTOS, EM PANOS DE FACHADA COM VÃOS. AF_06/2015</v>
          </cell>
          <cell r="C1908" t="str">
            <v>M2</v>
          </cell>
          <cell r="D1908">
            <v>15.12</v>
          </cell>
        </row>
        <row r="1909">
          <cell r="A1909">
            <v>91002</v>
          </cell>
          <cell r="B1909" t="str">
            <v>FORMAS MANUSEÁVEIS PARA PAREDES DE CONCRETO MOLDADAS IN LOCO, DE EDIFICAÇÕES DE MULTIPLOS PAVIMENTOS, EM PANOS DE FACHADA SEM VÃOS. AF_06/2015</v>
          </cell>
          <cell r="C1909" t="str">
            <v>M2</v>
          </cell>
          <cell r="D1909">
            <v>14.03</v>
          </cell>
        </row>
        <row r="1910">
          <cell r="A1910">
            <v>91003</v>
          </cell>
          <cell r="B1910" t="str">
            <v>FORMAS MANUSEÁVEIS PARA PAREDES DE CONCRETO MOLDADAS IN LOCO, DE EDIFICAÇÕES DE MULTIPLOS PAVIMENTOS, EM PANOS DE FACHADA COM VARANDAS. AF_06/2015</v>
          </cell>
          <cell r="C1910" t="str">
            <v>M2</v>
          </cell>
          <cell r="D1910">
            <v>16.010000000000002</v>
          </cell>
        </row>
        <row r="1911">
          <cell r="A1911">
            <v>91004</v>
          </cell>
          <cell r="B1911" t="str">
            <v>FORMAS MANUSEÁVEIS PARA PAREDES DE CONCRETO MOLDADAS IN LOCO, DE EDIFICAÇÕES DE PAVIMENTO ÚNICO, EM FACES INTERNAS DE PAREDES. AF_06/2015</v>
          </cell>
          <cell r="C1911" t="str">
            <v>M2</v>
          </cell>
          <cell r="D1911">
            <v>12.55</v>
          </cell>
        </row>
        <row r="1912">
          <cell r="A1912">
            <v>91005</v>
          </cell>
          <cell r="B1912" t="str">
            <v>FORMAS MANUSEÁVEIS PARA PAREDES DE CONCRETO MOLDADAS IN LOCO, DE EDIFICAÇÕES DE PAVIMENTO ÚNICO, EM LAJES. AF_06/2015</v>
          </cell>
          <cell r="C1912" t="str">
            <v>M2</v>
          </cell>
          <cell r="D1912">
            <v>14.83</v>
          </cell>
        </row>
        <row r="1913">
          <cell r="A1913">
            <v>91006</v>
          </cell>
          <cell r="B1913" t="str">
            <v>FORMAS MANUSEÁVEIS PARA PAREDES DE CONCRETO MOLDADAS IN LOCO, DE EDIFICAÇÕES DE PAVIMENTO ÚNICO, EM PANOS DE FACHADA COM VÃOS. AF_06/2015</v>
          </cell>
          <cell r="C1913" t="str">
            <v>M2</v>
          </cell>
          <cell r="D1913">
            <v>11.68</v>
          </cell>
        </row>
        <row r="1914">
          <cell r="A1914">
            <v>91007</v>
          </cell>
          <cell r="B1914" t="str">
            <v>FORMAS MANUSEÁVEIS PARA PAREDES DE CONCRETO MOLDADAS IN LOCO, DE EDIFICAÇÕES DE PAVIMENTO ÚNICO, EM PANOS DE FACHADA SEM VÃOS. AF_06/2015</v>
          </cell>
          <cell r="C1914" t="str">
            <v>M2</v>
          </cell>
          <cell r="D1914">
            <v>10.59</v>
          </cell>
        </row>
        <row r="1915">
          <cell r="A1915">
            <v>91008</v>
          </cell>
          <cell r="B1915" t="str">
            <v>FORMAS MANUSEÁVEIS PARA PAREDES DE CONCRETO MOLDADAS IN LOCO, DE EDIFICAÇÕES DE PAVIMENTO ÚNICO, EM PANOS DE FACHADA COM VARANDA. AF_06/2015</v>
          </cell>
          <cell r="C1915" t="str">
            <v>M2</v>
          </cell>
          <cell r="D1915">
            <v>12.56</v>
          </cell>
        </row>
        <row r="1916">
          <cell r="A1916">
            <v>92263</v>
          </cell>
          <cell r="B1916" t="str">
            <v>FABRICAÇÃO DE FÔRMA PARA PILARES E ESTRUTURAS SIMILARES, EM CHAPA DE MADEIRA COMPENSADA RESINADA, E = 17 MM. AF_09/2020</v>
          </cell>
          <cell r="C1916" t="str">
            <v>M2</v>
          </cell>
          <cell r="D1916">
            <v>111.83</v>
          </cell>
        </row>
        <row r="1917">
          <cell r="A1917">
            <v>92264</v>
          </cell>
          <cell r="B1917" t="str">
            <v>FABRICAÇÃO DE FÔRMA PARA PILARES E ESTRUTURAS SIMILARES, EM CHAPA DE MADEIRA COMPENSADA PLASTIFICADA, E = 18 MM. AF_09/2020</v>
          </cell>
          <cell r="C1917" t="str">
            <v>M2</v>
          </cell>
          <cell r="D1917">
            <v>129.47999999999999</v>
          </cell>
        </row>
        <row r="1918">
          <cell r="A1918">
            <v>92265</v>
          </cell>
          <cell r="B1918" t="str">
            <v>FABRICAÇÃO DE FÔRMA PARA VIGAS, EM CHAPA DE MADEIRA COMPENSADA RESINADA, E = 17 MM. AF_09/2020</v>
          </cell>
          <cell r="C1918" t="str">
            <v>M2</v>
          </cell>
          <cell r="D1918">
            <v>78.66</v>
          </cell>
        </row>
        <row r="1919">
          <cell r="A1919">
            <v>92266</v>
          </cell>
          <cell r="B1919" t="str">
            <v>FABRICAÇÃO DE FÔRMA PARA VIGAS, EM CHAPA DE MADEIRA COMPENSADA PLASTIFICADA, E = 18 MM. AF_09/2020</v>
          </cell>
          <cell r="C1919" t="str">
            <v>M2</v>
          </cell>
          <cell r="D1919">
            <v>93.8</v>
          </cell>
        </row>
        <row r="1920">
          <cell r="A1920">
            <v>92267</v>
          </cell>
          <cell r="B1920" t="str">
            <v>FABRICAÇÃO DE FÔRMA PARA LAJES, EM CHAPA DE MADEIRA COMPENSADA RESINADA, E = 17 MM. AF_09/2020</v>
          </cell>
          <cell r="C1920" t="str">
            <v>M2</v>
          </cell>
          <cell r="D1920">
            <v>32</v>
          </cell>
        </row>
        <row r="1921">
          <cell r="A1921">
            <v>92268</v>
          </cell>
          <cell r="B1921" t="str">
            <v>FABRICAÇÃO DE FÔRMA PARA LAJES, EM CHAPA DE MADEIRA COMPENSADA PLASTIFICADA, E = 18 MM. AF_09/2020</v>
          </cell>
          <cell r="C1921" t="str">
            <v>M2</v>
          </cell>
          <cell r="D1921">
            <v>45.87</v>
          </cell>
        </row>
        <row r="1922">
          <cell r="A1922">
            <v>92269</v>
          </cell>
          <cell r="B1922" t="str">
            <v>FABRICAÇÃO DE FÔRMA PARA PILARES E ESTRUTURAS SIMILARES, EM MADEIRA SERRADA, E=25 MM. AF_09/2020</v>
          </cell>
          <cell r="C1922" t="str">
            <v>M2</v>
          </cell>
          <cell r="D1922">
            <v>109.77</v>
          </cell>
        </row>
        <row r="1923">
          <cell r="A1923">
            <v>92270</v>
          </cell>
          <cell r="B1923" t="str">
            <v>FABRICAÇÃO DE FÔRMA PARA VIGAS, COM MADEIRA SERRADA, E = 25 MM. AF_09/2020</v>
          </cell>
          <cell r="C1923" t="str">
            <v>M2</v>
          </cell>
          <cell r="D1923">
            <v>88.2</v>
          </cell>
        </row>
        <row r="1924">
          <cell r="A1924">
            <v>92271</v>
          </cell>
          <cell r="B1924" t="str">
            <v>FABRICAÇÃO DE FÔRMA PARA LAJES, EM MADEIRA SERRADA, E=25 MM. AF_09/2020</v>
          </cell>
          <cell r="C1924" t="str">
            <v>M2</v>
          </cell>
          <cell r="D1924">
            <v>47.98</v>
          </cell>
        </row>
        <row r="1925">
          <cell r="A1925">
            <v>92272</v>
          </cell>
          <cell r="B1925" t="str">
            <v>FABRICAÇÃO DE ESCORAS DE VIGA DO TIPO GARFO, EM MADEIRA. AF_09/2020</v>
          </cell>
          <cell r="C1925" t="str">
            <v>M</v>
          </cell>
          <cell r="D1925">
            <v>26.76</v>
          </cell>
        </row>
        <row r="1926">
          <cell r="A1926">
            <v>92273</v>
          </cell>
          <cell r="B1926" t="str">
            <v>FABRICAÇÃO DE ESCORAS DO TIPO PONTALETE, EM MADEIRA, PARA PÉ-DIREITO SIMPLES. AF_09/2020</v>
          </cell>
          <cell r="C1926" t="str">
            <v>M</v>
          </cell>
          <cell r="D1926">
            <v>12.25</v>
          </cell>
        </row>
        <row r="1927">
          <cell r="A1927">
            <v>92409</v>
          </cell>
          <cell r="B1927" t="str">
            <v>MONTAGEM E DESMONTAGEM DE FÔRMA DE PILARES RETANGULARES E ESTRUTURAS SIMILARES, PÉ-DIREITO SIMPLES, EM MADEIRA SERRADA, 1 UTILIZAÇÃO. AF_09/2020</v>
          </cell>
          <cell r="C1927" t="str">
            <v>M2</v>
          </cell>
          <cell r="D1927">
            <v>173.39</v>
          </cell>
        </row>
        <row r="1928">
          <cell r="A1928">
            <v>92411</v>
          </cell>
          <cell r="B1928" t="str">
            <v>MONTAGEM E DESMONTAGEM DE FÔRMA DE PILARES RETANGULARES E ESTRUTURAS SIMILARES, PÉ-DIREITO SIMPLES, EM MADEIRA SERRADA, 2 UTILIZAÇÕES. AF_09/2020</v>
          </cell>
          <cell r="C1928" t="str">
            <v>M2</v>
          </cell>
          <cell r="D1928">
            <v>112.44</v>
          </cell>
        </row>
        <row r="1929">
          <cell r="A1929">
            <v>92413</v>
          </cell>
          <cell r="B1929" t="str">
            <v>MONTAGEM E DESMONTAGEM DE FÔRMA DE PILARES RETANGULARES E ESTRUTURAS SIMILARES, PÉ-DIREITO SIMPLES, EM MADEIRA SERRADA, 4 UTILIZAÇÕES. AF_09/2020</v>
          </cell>
          <cell r="C1929" t="str">
            <v>M2</v>
          </cell>
          <cell r="D1929">
            <v>72.03</v>
          </cell>
        </row>
        <row r="1930">
          <cell r="A1930">
            <v>92415</v>
          </cell>
          <cell r="B1930" t="str">
            <v>MONTAGEM E DESMONTAGEM DE FÔRMA DE PILARES RETANGULARES E ESTRUTURAS SIMILARES, PÉ-DIREITO SIMPLES, EM CHAPA DE MADEIRA COMPENSADA RESINADA, 2 UTILIZAÇÕES. AF_09/2020</v>
          </cell>
          <cell r="C1930" t="str">
            <v>M2</v>
          </cell>
          <cell r="D1930">
            <v>94.06</v>
          </cell>
        </row>
        <row r="1931">
          <cell r="A1931">
            <v>92417</v>
          </cell>
          <cell r="B1931" t="str">
            <v>MONTAGEM E DESMONTAGEM DE FÔRMA DE PILARES RETANGULARES E ESTRUTURAS SIMILARES, PÉ-DIREITO DUPLO, EM CHAPA DE MADEIRA COMPENSADA RESINADA, 2 UTILIZAÇÕES. AF_09/2020</v>
          </cell>
          <cell r="C1931" t="str">
            <v>M2</v>
          </cell>
          <cell r="D1931">
            <v>108.72</v>
          </cell>
        </row>
        <row r="1932">
          <cell r="A1932">
            <v>92419</v>
          </cell>
          <cell r="B1932" t="str">
            <v>MONTAGEM E DESMONTAGEM DE FÔRMA DE PILARES RETANGULARES E ESTRUTURAS SIMILARES, PÉ-DIREITO SIMPLES, EM CHAPA DE MADEIRA COMPENSADA RESINADA, 4 UTILIZAÇÕES. AF_09/2020</v>
          </cell>
          <cell r="C1932" t="str">
            <v>M2</v>
          </cell>
          <cell r="D1932">
            <v>59.54</v>
          </cell>
        </row>
        <row r="1933">
          <cell r="A1933">
            <v>92421</v>
          </cell>
          <cell r="B1933" t="str">
            <v>MONTAGEM E DESMONTAGEM DE FÔRMA DE PILARES RETANGULARES E ESTRUTURAS SIMILARES, PÉ-DIREITO DUPLO, EM CHAPA DE MADEIRA COMPENSADA RESINADA, 4 UTILIZAÇÕES. AF_09/2020</v>
          </cell>
          <cell r="C1933" t="str">
            <v>M2</v>
          </cell>
          <cell r="D1933">
            <v>70.790000000000006</v>
          </cell>
        </row>
        <row r="1934">
          <cell r="A1934">
            <v>92423</v>
          </cell>
          <cell r="B1934" t="str">
            <v>MONTAGEM E DESMONTAGEM DE FÔRMA DE PILARES RETANGULARES E ESTRUTURAS SIMILARES, PÉ-DIREITO SIMPLES, EM CHAPA DE MADEIRA COMPENSADA RESINADA, 6 UTILIZAÇÕES. AF_09/2020</v>
          </cell>
          <cell r="C1934" t="str">
            <v>M2</v>
          </cell>
          <cell r="D1934">
            <v>48.86</v>
          </cell>
        </row>
        <row r="1935">
          <cell r="A1935">
            <v>92425</v>
          </cell>
          <cell r="B1935" t="str">
            <v>MONTAGEM E DESMONTAGEM DE FÔRMA DE PILARES RETANGULARES E ESTRUTURAS SIMILARES, PÉ-DIREITO DUPLO, EM CHAPA DE MADEIRA COMPENSADA RESINADA, 6 UTILIZAÇÕES. AF_09/2020</v>
          </cell>
          <cell r="C1935" t="str">
            <v>M2</v>
          </cell>
          <cell r="D1935">
            <v>58.63</v>
          </cell>
        </row>
        <row r="1936">
          <cell r="A1936">
            <v>92427</v>
          </cell>
          <cell r="B1936" t="str">
            <v>MONTAGEM E DESMONTAGEM DE FÔRMA DE PILARES RETANGULARES E ESTRUTURAS SIMILARES, PÉ-DIREITO SIMPLES, EM CHAPA DE MADEIRA COMPENSADA RESINADA, 8 UTILIZAÇÕES. AF_09/2020</v>
          </cell>
          <cell r="C1936" t="str">
            <v>M2</v>
          </cell>
          <cell r="D1936">
            <v>43.45</v>
          </cell>
        </row>
        <row r="1937">
          <cell r="A1937">
            <v>92429</v>
          </cell>
          <cell r="B1937" t="str">
            <v>MONTAGEM E DESMONTAGEM DE FÔRMA DE PILARES RETANGULARES E ESTRUTURAS SIMILARES, PÉ-DIREITO DUPLO, EM CHAPA DE MADEIRA COMPENSADA RESINADA, 8 UTILIZAÇÕES. AF_09/2020</v>
          </cell>
          <cell r="C1937" t="str">
            <v>M2</v>
          </cell>
          <cell r="D1937">
            <v>52.5</v>
          </cell>
        </row>
        <row r="1938">
          <cell r="A1938">
            <v>92431</v>
          </cell>
          <cell r="B1938" t="str">
            <v>MONTAGEM E DESMONTAGEM DE FÔRMA DE PILARES RETANGULARES E ESTRUTURAS SIMILARES, PÉ-DIREITO SIMPLES, EM CHAPA DE MADEIRA COMPENSADA PLASTIFICADA, 10 UTILIZAÇÕES. AF_09/2020</v>
          </cell>
          <cell r="C1938" t="str">
            <v>M2</v>
          </cell>
          <cell r="D1938">
            <v>39.56</v>
          </cell>
        </row>
        <row r="1939">
          <cell r="A1939">
            <v>92433</v>
          </cell>
          <cell r="B1939" t="str">
            <v>MONTAGEM E DESMONTAGEM DE FÔRMA DE PILARES RETANGULARES E ESTRUTURAS SIMILARES, PÉ-DIREITO DUPLO, EM CHAPA DE MADEIRA COMPENSADA PLASTIFICADA, 10 UTILIZAÇÕES. AF_09/2020</v>
          </cell>
          <cell r="C1939" t="str">
            <v>M2</v>
          </cell>
          <cell r="D1939">
            <v>48.15</v>
          </cell>
        </row>
        <row r="1940">
          <cell r="A1940">
            <v>92435</v>
          </cell>
          <cell r="B1940" t="str">
            <v>MONTAGEM E DESMONTAGEM DE FÔRMA DE PILARES RETANGULARES E ESTRUTURAS SIMILARES, PÉ-DIREITO SIMPLES, EM CHAPA DE MADEIRA COMPENSADA PLASTIFICADA, 12 UTILIZAÇÕES. AF_09/2020</v>
          </cell>
          <cell r="C1940" t="str">
            <v>M2</v>
          </cell>
          <cell r="D1940">
            <v>37.68</v>
          </cell>
        </row>
        <row r="1941">
          <cell r="A1941">
            <v>92437</v>
          </cell>
          <cell r="B1941" t="str">
            <v>MONTAGEM E DESMONTAGEM DE FÔRMA DE PILARES RETANGULARES E ESTRUTURAS SIMILARES, PÉ-DIREITO DUPLO, EM CHAPA DE MADEIRA COMPENSADA PLASTIFICADA, 12 UTILIZAÇÕES. AF_09/2020</v>
          </cell>
          <cell r="C1941" t="str">
            <v>M2</v>
          </cell>
          <cell r="D1941">
            <v>45.99</v>
          </cell>
        </row>
        <row r="1942">
          <cell r="A1942">
            <v>92439</v>
          </cell>
          <cell r="B1942" t="str">
            <v>MONTAGEM E DESMONTAGEM DE FÔRMA DE PILARES RETANGULARES E ESTRUTURAS SIMILARES, PÉ-DIREITO SIMPLES, EM CHAPA DE MADEIRA COMPENSADA PLASTIFICADA, 14 UTILIZAÇÕES. AF_09/2020</v>
          </cell>
          <cell r="C1942" t="str">
            <v>M2</v>
          </cell>
          <cell r="D1942">
            <v>36.32</v>
          </cell>
        </row>
        <row r="1943">
          <cell r="A1943">
            <v>92441</v>
          </cell>
          <cell r="B1943" t="str">
            <v>MONTAGEM E DESMONTAGEM DE FÔRMA DE PILARES RETANGULARES E ESTRUTURAS SIMILARES, PÉ-DIREITO DUPLO, EM CHAPA DE MADEIRA COMPENSADA PLASTIFICADA, 14 UTILIZAÇÕES. AF_09/2020</v>
          </cell>
          <cell r="C1943" t="str">
            <v>M2</v>
          </cell>
          <cell r="D1943">
            <v>44.41</v>
          </cell>
        </row>
        <row r="1944">
          <cell r="A1944">
            <v>92443</v>
          </cell>
          <cell r="B1944" t="str">
            <v>MONTAGEM E DESMONTAGEM DE FÔRMA DE PILARES RETANGULARES E ESTRUTURAS SIMILARES, PÉ-DIREITO SIMPLES, EM CHAPA DE MADEIRA COMPENSADA PLASTIFICADA, 18 UTILIZAÇÕES. AF_09/2020</v>
          </cell>
          <cell r="C1944" t="str">
            <v>M2</v>
          </cell>
          <cell r="D1944">
            <v>33.409999999999997</v>
          </cell>
        </row>
        <row r="1945">
          <cell r="A1945">
            <v>92445</v>
          </cell>
          <cell r="B1945" t="str">
            <v>MONTAGEM E DESMONTAGEM DE FÔRMA DE PILARES RETANGULARES E ESTRUTURAS SIMILARES, PÉ-DIREITO DUPLO, EM CHAPA DE MADEIRA COMPENSADA PLASTIFICADA, 18 UTILIZAÇÕES. AF_09/2020</v>
          </cell>
          <cell r="C1945" t="str">
            <v>M2</v>
          </cell>
          <cell r="D1945">
            <v>41.23</v>
          </cell>
        </row>
        <row r="1946">
          <cell r="A1946">
            <v>92446</v>
          </cell>
          <cell r="B1946" t="str">
            <v>MONTAGEM E DESMONTAGEM DE FÔRMA DE VIGA, ESCORAMENTO COM PONTALETE DE MADEIRA, PÉ-DIREITO SIMPLES, EM MADEIRA SERRADA, 1 UTILIZAÇÃO. AF_09/2020</v>
          </cell>
          <cell r="C1946" t="str">
            <v>M2</v>
          </cell>
          <cell r="D1946">
            <v>169.42</v>
          </cell>
        </row>
        <row r="1947">
          <cell r="A1947">
            <v>92447</v>
          </cell>
          <cell r="B1947" t="str">
            <v>MONTAGEM E DESMONTAGEM DE FÔRMA DE VIGA, ESCORAMENTO COM PONTALETE DE MADEIRA, PÉ-DIREITO SIMPLES, EM MADEIRA SERRADA, 2 UTILIZAÇÕES. AF_09/2020</v>
          </cell>
          <cell r="C1947" t="str">
            <v>M2</v>
          </cell>
          <cell r="D1947">
            <v>120.83</v>
          </cell>
        </row>
        <row r="1948">
          <cell r="A1948">
            <v>92448</v>
          </cell>
          <cell r="B1948" t="str">
            <v>MONTAGEM E DESMONTAGEM DE FÔRMA DE VIGA, ESCORAMENTO COM PONTALETE DE MADEIRA, PÉ-DIREITO SIMPLES, EM MADEIRA SERRADA, 4 UTILIZAÇÕES. AF_09/2020</v>
          </cell>
          <cell r="C1948" t="str">
            <v>M2</v>
          </cell>
          <cell r="D1948">
            <v>97.85</v>
          </cell>
        </row>
        <row r="1949">
          <cell r="A1949">
            <v>92449</v>
          </cell>
          <cell r="B1949" t="str">
            <v>MONTAGEM E DESMONTAGEM DE FÔRMA DE VIGA, ESCORAMENTO COM GARFO DE MADEIRA, PÉ-DIREITO DUPLO, EM CHAPA DE MADEIRA RESINADA, 2 UTILIZAÇÕES. AF_09/2020</v>
          </cell>
          <cell r="C1949" t="str">
            <v>M2</v>
          </cell>
          <cell r="D1949">
            <v>186.13</v>
          </cell>
        </row>
        <row r="1950">
          <cell r="A1950">
            <v>92450</v>
          </cell>
          <cell r="B1950" t="str">
            <v>MONTAGEM E DESMONTAGEM DE FÔRMA DE VIGA, ESCORAMENTO METÁLICO, PÉ-DIREITO DUPLO, EM CHAPA DE MADEIRA RESINADA, 2 UTILIZAÇÕES. AF_09/2020</v>
          </cell>
          <cell r="C1950" t="str">
            <v>M2</v>
          </cell>
          <cell r="D1950">
            <v>248.08</v>
          </cell>
        </row>
        <row r="1951">
          <cell r="A1951">
            <v>92451</v>
          </cell>
          <cell r="B1951" t="str">
            <v>MONTAGEM E DESMONTAGEM DE FÔRMA DE VIGA, ESCORAMENTO COM GARFO DE MADEIRA, PÉ-DIREITO SIMPLES, EM CHAPA DE MADEIRA RESINADA, 2 UTILIZAÇÕES. AF_09/2020</v>
          </cell>
          <cell r="C1951" t="str">
            <v>M2</v>
          </cell>
          <cell r="D1951">
            <v>124.83</v>
          </cell>
        </row>
        <row r="1952">
          <cell r="A1952">
            <v>92452</v>
          </cell>
          <cell r="B1952" t="str">
            <v>MONTAGEM E DESMONTAGEM DE FÔRMA DE VIGA, ESCORAMENTO METÁLICO, PÉ-DIREITO SIMPLES, EM CHAPA DE MADEIRA RESINADA, 2 UTILIZAÇÕES. AF_09/2020</v>
          </cell>
          <cell r="C1952" t="str">
            <v>M2</v>
          </cell>
          <cell r="D1952">
            <v>112.98</v>
          </cell>
        </row>
        <row r="1953">
          <cell r="A1953">
            <v>92453</v>
          </cell>
          <cell r="B1953" t="str">
            <v>MONTAGEM E DESMONTAGEM DE FÔRMA DE VIGA, ESCORAMENTO COM GARFO DE MADEIRA, PÉ-DIREITO DUPLO, EM CHAPA DE MADEIRA RESINADA, 4 UTILIZAÇÕES. AF_09/2020</v>
          </cell>
          <cell r="C1953" t="str">
            <v>M2</v>
          </cell>
          <cell r="D1953">
            <v>160.88</v>
          </cell>
        </row>
        <row r="1954">
          <cell r="A1954">
            <v>92454</v>
          </cell>
          <cell r="B1954" t="str">
            <v>MONTAGEM E DESMONTAGEM DE FÔRMA DE VIGA, ESCORAMENTO METÁLICO, PÉ-DIREITO DUPLO, EM CHAPA DE MADEIRA RESINADA, 4 UTILIZAÇÕES. AF_09/2020</v>
          </cell>
          <cell r="C1954" t="str">
            <v>M2</v>
          </cell>
          <cell r="D1954">
            <v>228.21</v>
          </cell>
        </row>
        <row r="1955">
          <cell r="A1955">
            <v>92455</v>
          </cell>
          <cell r="B1955" t="str">
            <v>MONTAGEM E DESMONTAGEM DE FÔRMA DE VIGA, ESCORAMENTO COM GARFO DE MADEIRA, PÉ-DIREITO SIMPLES, EM CHAPA DE MADEIRA RESINADA, 4 UTILIZAÇÕES. AF_09/2020</v>
          </cell>
          <cell r="C1955" t="str">
            <v>M2</v>
          </cell>
          <cell r="D1955">
            <v>103.28</v>
          </cell>
        </row>
        <row r="1956">
          <cell r="A1956">
            <v>92456</v>
          </cell>
          <cell r="B1956" t="str">
            <v>MONTAGEM E DESMONTAGEM DE FÔRMA DE VIGA, ESCORAMENTO METÁLICO, PÉ-DIREITO SIMPLES, EM CHAPA DE MADEIRA RESINADA, 4 UTILIZAÇÕES. AF_09/2020</v>
          </cell>
          <cell r="C1956" t="str">
            <v>M2</v>
          </cell>
          <cell r="D1956">
            <v>92.49</v>
          </cell>
        </row>
        <row r="1957">
          <cell r="A1957">
            <v>92457</v>
          </cell>
          <cell r="B1957" t="str">
            <v>MONTAGEM E DESMONTAGEM DE FÔRMA DE VIGA, ESCORAMENTO COM GARFO DE MADEIRA, PÉ-DIREITO DUPLO, EM CHAPA DE MADEIRA RESINADA, 6 UTILIZAÇÕES. AF_09/2020</v>
          </cell>
          <cell r="C1957" t="str">
            <v>M2</v>
          </cell>
          <cell r="D1957">
            <v>139.80000000000001</v>
          </cell>
        </row>
        <row r="1958">
          <cell r="A1958">
            <v>92458</v>
          </cell>
          <cell r="B1958" t="str">
            <v>MONTAGEM E DESMONTAGEM DE FÔRMA DE VIGA, ESCORAMENTO METÁLICO, PÉ-DIREITO DUPLO, EM CHAPA DE MADEIRA RESINADA, 6 UTILIZAÇÕES. AF_12/2015</v>
          </cell>
          <cell r="C1958" t="str">
            <v>M2</v>
          </cell>
          <cell r="D1958">
            <v>215.68</v>
          </cell>
        </row>
        <row r="1959">
          <cell r="A1959">
            <v>92459</v>
          </cell>
          <cell r="B1959" t="str">
            <v>MONTAGEM E DESMONTAGEM DE FÔRMA DE VIGA, ESCORAMENTO COM GARFO DE MADEIRA, PÉ-DIREITO SIMPLES, EM CHAPA DE MADEIRA RESINADA, 6 UTILIZAÇÕES. AF_09/2020</v>
          </cell>
          <cell r="C1959" t="str">
            <v>M2</v>
          </cell>
          <cell r="D1959">
            <v>87.73</v>
          </cell>
        </row>
        <row r="1960">
          <cell r="A1960">
            <v>92460</v>
          </cell>
          <cell r="B1960" t="str">
            <v>MONTAGEM E DESMONTAGEM DE FÔRMA DE VIGA, ESCORAMENTO METÁLICO, PÉ-DIREITO SIMPLES, EM CHAPA DE MADEIRA RESINADA, 6 UTILIZAÇÕES. AF_09/2020</v>
          </cell>
          <cell r="C1960" t="str">
            <v>M2</v>
          </cell>
          <cell r="D1960">
            <v>75.150000000000006</v>
          </cell>
        </row>
        <row r="1961">
          <cell r="A1961">
            <v>92461</v>
          </cell>
          <cell r="B1961" t="str">
            <v>MONTAGEM E DESMONTAGEM DE FÔRMA DE VIGA, ESCORAMENTO COM GARFO DE MADEIRA, PÉ-DIREITO DUPLO, EM CHAPA DE MADEIRA RESINADA, 8 UTILIZAÇÕES. AF_09/2020</v>
          </cell>
          <cell r="C1961" t="str">
            <v>M2</v>
          </cell>
          <cell r="D1961">
            <v>129.16</v>
          </cell>
        </row>
        <row r="1962">
          <cell r="A1962">
            <v>92462</v>
          </cell>
          <cell r="B1962" t="str">
            <v>MONTAGEM E DESMONTAGEM DE FÔRMA DE VIGA, ESCORAMENTO METÁLICO, PÉ-DIREITO DUPLO, EM CHAPA DE MADEIRA RESINADA, 8 UTILIZAÇÕES. AF_09/2020</v>
          </cell>
          <cell r="C1962" t="str">
            <v>M2</v>
          </cell>
          <cell r="D1962">
            <v>207.8</v>
          </cell>
        </row>
        <row r="1963">
          <cell r="A1963">
            <v>92463</v>
          </cell>
          <cell r="B1963" t="str">
            <v>MONTAGEM E DESMONTAGEM DE FÔRMA DE VIGA, ESCORAMENTO COM GARFO DE MADEIRA, PÉ-DIREITO SIMPLES, EM CHAPA DE MADEIRA RESINADA, 8 UTILIZAÇÕES. AF_09/2020</v>
          </cell>
          <cell r="C1963" t="str">
            <v>M2</v>
          </cell>
          <cell r="D1963">
            <v>79.63</v>
          </cell>
        </row>
        <row r="1964">
          <cell r="A1964">
            <v>92464</v>
          </cell>
          <cell r="B1964" t="str">
            <v>MONTAGEM E DESMONTAGEM DE FÔRMA DE VIGA, ESCORAMENTO METÁLICO, PÉ-DIREITO SIMPLES, EM CHAPA DE MADEIRA RESINADA, 8 UTILIZAÇÕES. AF_09/2020</v>
          </cell>
          <cell r="C1964" t="str">
            <v>M2</v>
          </cell>
          <cell r="D1964">
            <v>72.06</v>
          </cell>
        </row>
        <row r="1965">
          <cell r="A1965">
            <v>92465</v>
          </cell>
          <cell r="B1965" t="str">
            <v>MONTAGEM E DESMONTAGEM DE FÔRMA DE VIGA, ESCORAMENTO COM GARFO DE MADEIRA, PÉ-DIREITO DUPLO, EM CHAPA DE MADEIRA PLASTIFICADA, 10 UTILIZAÇÕES. AF_09/2020</v>
          </cell>
          <cell r="C1965" t="str">
            <v>M2</v>
          </cell>
          <cell r="D1965">
            <v>100.26</v>
          </cell>
        </row>
        <row r="1966">
          <cell r="A1966">
            <v>92466</v>
          </cell>
          <cell r="B1966" t="str">
            <v>MONTAGEM E DESMONTAGEM DE FÔRMA DE VIGA, ESCORAMENTO METÁLICO, PÉ-DIREITO DUPLO, EM CHAPA DE MADEIRA PLASTIFICADA, 10 UTILIZAÇÕES. AF_09/2020</v>
          </cell>
          <cell r="C1966" t="str">
            <v>M2</v>
          </cell>
          <cell r="D1966">
            <v>201.85</v>
          </cell>
        </row>
        <row r="1967">
          <cell r="A1967">
            <v>92467</v>
          </cell>
          <cell r="B1967" t="str">
            <v>MONTAGEM E DESMONTAGEM DE FÔRMA DE VIGA, ESCORAMENTO COM GARFO DE MADEIRA, PÉ-DIREITO SIMPLES, EM CHAPA DE MADEIRA PLASTIFICADA, 10 UTILIZAÇÕES. AF_09/2020</v>
          </cell>
          <cell r="C1967" t="str">
            <v>M2</v>
          </cell>
          <cell r="D1967">
            <v>63.28</v>
          </cell>
        </row>
        <row r="1968">
          <cell r="A1968">
            <v>92468</v>
          </cell>
          <cell r="B1968" t="str">
            <v>MONTAGEM E DESMONTAGEM DE FÔRMA DE VIGA, ESCORAMENTO METÁLICO, PÉ-DIREITO SIMPLES, EM CHAPA DE MADEIRA PLASTIFICADA, 10 UTILIZAÇÕES. AF_09/2020</v>
          </cell>
          <cell r="C1968" t="str">
            <v>M2</v>
          </cell>
          <cell r="D1968">
            <v>66.19</v>
          </cell>
        </row>
        <row r="1969">
          <cell r="A1969">
            <v>92469</v>
          </cell>
          <cell r="B1969" t="str">
            <v>MONTAGEM E DESMONTAGEM DE FÔRMA DE VIGA, ESCORAMENTO COM GARFO DE MADEIRA, PÉ-DIREITO DUPLO, EM CHAPA DE MADEIRA PLASTIFICADA, 12 UTILIZAÇÕES. AF_09/2020</v>
          </cell>
          <cell r="C1969" t="str">
            <v>M2</v>
          </cell>
          <cell r="D1969">
            <v>91.09</v>
          </cell>
        </row>
        <row r="1970">
          <cell r="A1970">
            <v>92470</v>
          </cell>
          <cell r="B1970" t="str">
            <v>MONTAGEM E DESMONTAGEM DE FÔRMA DE VIGA, ESCORAMENTO METÁLICO, PÉ-DIREITO DUPLO, EM CHAPA DE MADEIRA PLASTIFICADA, 12 UTILIZAÇÕES. AF_09/2020</v>
          </cell>
          <cell r="C1970" t="str">
            <v>M2</v>
          </cell>
          <cell r="D1970">
            <v>197.64</v>
          </cell>
        </row>
        <row r="1971">
          <cell r="A1971">
            <v>92471</v>
          </cell>
          <cell r="B1971" t="str">
            <v>MONTAGEM E DESMONTAGEM DE FÔRMA DE VIGA, ESCORAMENTO COM GARFO DE MADEIRA, PÉ-DIREITO SIMPLES, EM CHAPA DE MADEIRA PLASTIFICADA, 12 UTILIZAÇÕES. AF_09/2020</v>
          </cell>
          <cell r="C1971" t="str">
            <v>M2</v>
          </cell>
          <cell r="D1971">
            <v>57.58</v>
          </cell>
        </row>
        <row r="1972">
          <cell r="A1972">
            <v>92472</v>
          </cell>
          <cell r="B1972" t="str">
            <v>MONTAGEM E DESMONTAGEM DE FÔRMA DE VIGA, ESCORAMENTO METÁLICO, PÉ-DIREITO SIMPLES, EM CHAPA DE MADEIRA PLASTIFICADA, 12 UTILIZAÇÕES. AF_09/2020</v>
          </cell>
          <cell r="C1972" t="str">
            <v>M2</v>
          </cell>
          <cell r="D1972">
            <v>62.47</v>
          </cell>
        </row>
        <row r="1973">
          <cell r="A1973">
            <v>92473</v>
          </cell>
          <cell r="B1973" t="str">
            <v>MONTAGEM E DESMONTAGEM DE FÔRMA DE VIGA, ESCORAMENTO COM GARFO DE MADEIRA, PÉ-DIREITO DUPLO, EM CHAPA DE MADEIRA PLASTIFICADA, 14 UTILIZAÇÕES. AF_09/2020</v>
          </cell>
          <cell r="C1973" t="str">
            <v>M2</v>
          </cell>
          <cell r="D1973">
            <v>83.68</v>
          </cell>
        </row>
        <row r="1974">
          <cell r="A1974">
            <v>92474</v>
          </cell>
          <cell r="B1974" t="str">
            <v>MONTAGEM E DESMONTAGEM DE FÔRMA DE VIGA, ESCORAMENTO METÁLICO, PÉ-DIREITO DUPLO, EM CHAPA DE MADEIRA PLASTIFICADA, 14 UTILIZAÇÕES. AF_09/2020</v>
          </cell>
          <cell r="C1974" t="str">
            <v>M2</v>
          </cell>
          <cell r="D1974">
            <v>194</v>
          </cell>
        </row>
        <row r="1975">
          <cell r="A1975">
            <v>92475</v>
          </cell>
          <cell r="B1975" t="str">
            <v>MONTAGEM E DESMONTAGEM DE FÔRMA DE VIGA, ESCORAMENTO COM GARFO DE MADEIRA, PÉ-DIREITO SIMPLES, EM CHAPA DE MADEIRA PLASTIFICADA, 14 UTILIZAÇÕES. AF_09/2020</v>
          </cell>
          <cell r="C1975" t="str">
            <v>M2</v>
          </cell>
          <cell r="D1975">
            <v>52.96</v>
          </cell>
        </row>
        <row r="1976">
          <cell r="A1976">
            <v>92476</v>
          </cell>
          <cell r="B1976" t="str">
            <v>MONTAGEM E DESMONTAGEM DE FÔRMA DE VIGA, ESCORAMENTO METÁLICO, PÉ-DIREITO SIMPLES, EM CHAPA DE MADEIRA PLASTIFICADA, 14 UTILIZAÇÕES. AF_09/2020</v>
          </cell>
          <cell r="C1976" t="str">
            <v>M2</v>
          </cell>
          <cell r="D1976">
            <v>59.3</v>
          </cell>
        </row>
        <row r="1977">
          <cell r="A1977">
            <v>92477</v>
          </cell>
          <cell r="B1977" t="str">
            <v>MONTAGEM E DESMONTAGEM DE FÔRMA DE VIGA, ESCORAMENTO COM GARFO DE MADEIRA, PÉ-DIREITO DUPLO, EM CHAPA DE MADEIRA PLASTIFICADA, 18 UTILIZAÇÕES. AF_09/2020</v>
          </cell>
          <cell r="C1977" t="str">
            <v>M2</v>
          </cell>
          <cell r="D1977">
            <v>67.78</v>
          </cell>
        </row>
        <row r="1978">
          <cell r="A1978">
            <v>92478</v>
          </cell>
          <cell r="B1978" t="str">
            <v>MONTAGEM E DESMONTAGEM DE FÔRMA DE VIGA, ESCORAMENTO METÁLICO, PÉ-DIREITO DUPLO, EM CHAPA DE MADEIRA PLASTIFICADA, 18 UTILIZAÇÕES. AF_09/2020</v>
          </cell>
          <cell r="C1978" t="str">
            <v>M2</v>
          </cell>
          <cell r="D1978">
            <v>186.84</v>
          </cell>
        </row>
        <row r="1979">
          <cell r="A1979">
            <v>92479</v>
          </cell>
          <cell r="B1979" t="str">
            <v>MONTAGEM E DESMONTAGEM DE FÔRMA DE VIGA, ESCORAMENTO COM GARFO DE MADEIRA, PÉ-DIREITO SIMPLES, EM CHAPA DE MADEIRA PLASTIFICADA, 18 UTILIZAÇÕES. AF_09/2020</v>
          </cell>
          <cell r="C1979" t="str">
            <v>M2</v>
          </cell>
          <cell r="D1979">
            <v>43.04</v>
          </cell>
        </row>
        <row r="1980">
          <cell r="A1980">
            <v>92480</v>
          </cell>
          <cell r="B1980" t="str">
            <v>MONTAGEM E DESMONTAGEM DE FÔRMA DE VIGA, ESCORAMENTO METÁLICO, PÉ-DIREITO SIMPLES, EM CHAPA DE MADEIRA PLASTIFICADA, 18 UTILIZAÇÕES. AF_09/2020</v>
          </cell>
          <cell r="C1980" t="str">
            <v>M2</v>
          </cell>
          <cell r="D1980">
            <v>52.97</v>
          </cell>
        </row>
        <row r="1981">
          <cell r="A1981">
            <v>92482</v>
          </cell>
          <cell r="B1981" t="str">
            <v>MONTAGEM E DESMONTAGEM DE FÔRMA DE LAJE MACIÇA, PÉ-DIREITO SIMPLES, EM MADEIRA SERRADA, 1 UTILIZAÇÃO. AF_09/2020</v>
          </cell>
          <cell r="C1981" t="str">
            <v>M2</v>
          </cell>
          <cell r="D1981">
            <v>179.42</v>
          </cell>
        </row>
        <row r="1982">
          <cell r="A1982">
            <v>92484</v>
          </cell>
          <cell r="B1982" t="str">
            <v>MONTAGEM E DESMONTAGEM DE FÔRMA DE LAJE MACIÇA, PÉ-DIREITO SIMPLES, EM MADEIRA SERRADA, 2 UTILIZAÇÕES. AF_09/2020</v>
          </cell>
          <cell r="C1982" t="str">
            <v>M2</v>
          </cell>
          <cell r="D1982">
            <v>133.66999999999999</v>
          </cell>
        </row>
        <row r="1983">
          <cell r="A1983">
            <v>92486</v>
          </cell>
          <cell r="B1983" t="str">
            <v>MONTAGEM E DESMONTAGEM DE FÔRMA DE LAJE MACIÇA, PÉ-DIREITO SIMPLES, EM MADEIRA SERRADA, 4 UTILIZAÇÕES. AF_09/2020</v>
          </cell>
          <cell r="C1983" t="str">
            <v>M2</v>
          </cell>
          <cell r="D1983">
            <v>95.64</v>
          </cell>
        </row>
        <row r="1984">
          <cell r="A1984">
            <v>92488</v>
          </cell>
          <cell r="B1984" t="str">
            <v>MONTAGEM E DESMONTAGEM DE FÔRMA DE LAJE NERVURADA COM CUBETA E ASSOALHO, PÉ-DIREITO DUPLO, EM CHAPA DE MADEIRA COMPENSADA RESINADA, 8 UTILIZAÇÕES. AF_09/2020</v>
          </cell>
          <cell r="C1984" t="str">
            <v>M2</v>
          </cell>
          <cell r="D1984">
            <v>74.03</v>
          </cell>
        </row>
        <row r="1985">
          <cell r="A1985">
            <v>92490</v>
          </cell>
          <cell r="B1985" t="str">
            <v>MONTAGEM E DESMONTAGEM DE FÔRMA DE LAJE NERVURADA COM CUBETA E ASSOALHO, PÉ-DIREITO SIMPLES, EM CHAPA DE MADEIRA COMPENSADA RESINADA, 8 UTILIZAÇÕES. AF_09/2020</v>
          </cell>
          <cell r="C1985" t="str">
            <v>M2</v>
          </cell>
          <cell r="D1985">
            <v>40.159999999999997</v>
          </cell>
        </row>
        <row r="1986">
          <cell r="A1986">
            <v>92492</v>
          </cell>
          <cell r="B1986" t="str">
            <v>MONTAGEM E DESMONTAGEM DE FÔRMA DE LAJE NERVURADA COM CUBETA E ASSOALHO, PÉ-DIREITO DUPLO, EM CHAPA DE MADEIRA COMPENSADA RESINADA, 10 UTILIZAÇÕES. AF_09/2020</v>
          </cell>
          <cell r="C1986" t="str">
            <v>M2</v>
          </cell>
          <cell r="D1986">
            <v>71.69</v>
          </cell>
        </row>
        <row r="1987">
          <cell r="A1987">
            <v>92494</v>
          </cell>
          <cell r="B1987" t="str">
            <v>MONTAGEM E DESMONTAGEM DE FÔRMA DE LAJE NERVURADA COM CUBETA E ASSOALHO, PÉ-DIREITO SIMPLES, EM CHAPA DE MADEIRA COMPENSADA RESINADA, 10 UTILIZAÇÕES. AF_09/2020</v>
          </cell>
          <cell r="C1987" t="str">
            <v>M2</v>
          </cell>
          <cell r="D1987">
            <v>38.130000000000003</v>
          </cell>
        </row>
        <row r="1988">
          <cell r="A1988">
            <v>92496</v>
          </cell>
          <cell r="B1988" t="str">
            <v>MONTAGEM E DESMONTAGEM DE FÔRMA DE LAJE NERVURADA COM CUBETA E ASSOALHO, PÉ-DIREITO DUPLO, EM CHAPA DE MADEIRA COMPENSADA RESINADA, 12 UTILIZAÇÕES. AF_09/2020</v>
          </cell>
          <cell r="C1988" t="str">
            <v>M2</v>
          </cell>
          <cell r="D1988">
            <v>70.11</v>
          </cell>
        </row>
        <row r="1989">
          <cell r="A1989">
            <v>92498</v>
          </cell>
          <cell r="B1989" t="str">
            <v>MONTAGEM E DESMONTAGEM DE FÔRMA DE LAJE NERVURADA COM CUBETA E ASSOALHO, PÉ-DIREITO SIMPLES, EM CHAPA DE MADEIRA COMPENSADA RESINADA, 12 UTILIZAÇÕES. AF_09/2020</v>
          </cell>
          <cell r="C1989" t="str">
            <v>M2</v>
          </cell>
          <cell r="D1989">
            <v>36.770000000000003</v>
          </cell>
        </row>
        <row r="1990">
          <cell r="A1990">
            <v>92500</v>
          </cell>
          <cell r="B1990" t="str">
            <v>MONTAGEM E DESMONTAGEM DE FÔRMA DE LAJE NERVURADA COM CUBETA E ASSOALHO, PÉ-DIREITO DUPLO, EM CHAPA DE MADEIRA COMPENSADA RESINADA, 14 UTILIZAÇÕES. AF_09/2020</v>
          </cell>
          <cell r="C1990" t="str">
            <v>M2</v>
          </cell>
          <cell r="D1990">
            <v>69.2</v>
          </cell>
        </row>
        <row r="1991">
          <cell r="A1991">
            <v>92502</v>
          </cell>
          <cell r="B1991" t="str">
            <v>MONTAGEM E DESMONTAGEM DE FÔRMA DE LAJE NERVURADA COM CUBETA E ASSOALHO, PÉ-DIREITO SIMPLES, EM CHAPA DE MADEIRA COMPENSADA RESINADA, 14 UTILIZAÇÕES. AF_09/2020</v>
          </cell>
          <cell r="C1991" t="str">
            <v>M2</v>
          </cell>
          <cell r="D1991">
            <v>36.01</v>
          </cell>
        </row>
        <row r="1992">
          <cell r="A1992">
            <v>92504</v>
          </cell>
          <cell r="B1992" t="str">
            <v>MONTAGEM E DESMONTAGEM DE FÔRMA DE LAJE NERVURADA COM CUBETA E ASSOALHO, PÉ-DIREITO DUPLO, EM CHAPA DE MADEIRA COMPENSADA RESINADA, 18 UTILIZAÇÕES. AF_09/2020</v>
          </cell>
          <cell r="C1992" t="str">
            <v>M2</v>
          </cell>
          <cell r="D1992">
            <v>40.58</v>
          </cell>
        </row>
        <row r="1993">
          <cell r="A1993">
            <v>92506</v>
          </cell>
          <cell r="B1993" t="str">
            <v>MONTAGEM E DESMONTAGEM DE FÔRMA DE LAJE NERVURADA COM CUBETA E ASSOALHO, PÉ-DIREITO SIMPLES, EM CHAPA DE MADEIRA COMPENSADA RESINADA, 18 UTILIZAÇÕES. AF_09/2020</v>
          </cell>
          <cell r="C1993" t="str">
            <v>M2</v>
          </cell>
          <cell r="D1993">
            <v>34.700000000000003</v>
          </cell>
        </row>
        <row r="1994">
          <cell r="A1994">
            <v>92508</v>
          </cell>
          <cell r="B1994" t="str">
            <v>MONTAGEM E DESMONTAGEM DE FÔRMA DE LAJE MACIÇA, PÉ-DIREITO DUPLO, EM CHAPA DE MADEIRA COMPENSADA RESINADA, 2 UTILIZAÇÕES. AF_09/2020</v>
          </cell>
          <cell r="C1994" t="str">
            <v>M2</v>
          </cell>
          <cell r="D1994">
            <v>74.59</v>
          </cell>
        </row>
        <row r="1995">
          <cell r="A1995">
            <v>92510</v>
          </cell>
          <cell r="B1995" t="str">
            <v>MONTAGEM E DESMONTAGEM DE FÔRMA DE LAJE MACIÇA, PÉ-DIREITO SIMPLES, EM CHAPA DE MADEIRA COMPENSADA RESINADA, 2 UTILIZAÇÕES. AF_09/2020</v>
          </cell>
          <cell r="C1995" t="str">
            <v>M2</v>
          </cell>
          <cell r="D1995">
            <v>37.54</v>
          </cell>
        </row>
        <row r="1996">
          <cell r="A1996">
            <v>92512</v>
          </cell>
          <cell r="B1996" t="str">
            <v>MONTAGEM E DESMONTAGEM DE FÔRMA DE LAJE MACIÇA, PÉ-DIREITO DUPLO, EM CHAPA DE MADEIRA COMPENSADA RESINADA, 4 UTILIZAÇÕES. AF_09/2020</v>
          </cell>
          <cell r="C1996" t="str">
            <v>M2</v>
          </cell>
          <cell r="D1996">
            <v>61.52</v>
          </cell>
        </row>
        <row r="1997">
          <cell r="A1997">
            <v>92514</v>
          </cell>
          <cell r="B1997" t="str">
            <v>MONTAGEM E DESMONTAGEM DE FÔRMA DE LAJE MACIÇA, PÉ-DIREITO SIMPLES, EM CHAPA DE MADEIRA COMPENSADA RESINADA, 4 UTILIZAÇÕES. AF_09/2020</v>
          </cell>
          <cell r="C1997" t="str">
            <v>M2</v>
          </cell>
          <cell r="D1997">
            <v>26.79</v>
          </cell>
        </row>
        <row r="1998">
          <cell r="A1998">
            <v>92515</v>
          </cell>
          <cell r="B1998" t="str">
            <v>MONTAGEM E DESMONTAGEM DE FÔRMA DE LAJE MACIÇA, PÉ-DIREITO DUPLO, EM CHAPA DE MADEIRA COMPENSADA RESINADA, 6 UTILIZAÇÕES. AF_09/2020</v>
          </cell>
          <cell r="C1998" t="str">
            <v>M2</v>
          </cell>
          <cell r="D1998">
            <v>56.03</v>
          </cell>
        </row>
        <row r="1999">
          <cell r="A1999">
            <v>92518</v>
          </cell>
          <cell r="B1999" t="str">
            <v>MONTAGEM E DESMONTAGEM DE FÔRMA DE LAJE MACIÇA, PÉ-DIREITO SIMPLES, EM CHAPA DE MADEIRA COMPENSADA RESINADA, 6 UTILIZAÇÕES. AF_09/2020</v>
          </cell>
          <cell r="C1999" t="str">
            <v>M2</v>
          </cell>
          <cell r="D1999">
            <v>22.33</v>
          </cell>
        </row>
        <row r="2000">
          <cell r="A2000">
            <v>92520</v>
          </cell>
          <cell r="B2000" t="str">
            <v>MONTAGEM E DESMONTAGEM DE FÔRMA DE LAJE MACIÇA, PÉ-DIREITO DUPLO, EM CHAPA DE MADEIRA COMPENSADA RESINADA, 8 UTILIZAÇÕES. AF_09/2020</v>
          </cell>
          <cell r="C2000" t="str">
            <v>M2</v>
          </cell>
          <cell r="D2000">
            <v>53.23</v>
          </cell>
        </row>
        <row r="2001">
          <cell r="A2001">
            <v>92522</v>
          </cell>
          <cell r="B2001" t="str">
            <v>MONTAGEM E DESMONTAGEM DE FÔRMA DE LAJE MACIÇA, PÉ-DIREITO SIMPLES, EM CHAPA DE MADEIRA COMPENSADA RESINADA, 8 UTILIZAÇÕES. AF_09/2020</v>
          </cell>
          <cell r="C2001" t="str">
            <v>M2</v>
          </cell>
          <cell r="D2001">
            <v>20.03</v>
          </cell>
        </row>
        <row r="2002">
          <cell r="A2002">
            <v>92524</v>
          </cell>
          <cell r="B2002" t="str">
            <v>MONTAGEM E DESMONTAGEM DE FÔRMA DE LAJE MACIÇA, PÉ-DIREITO DUPLO, EM CHAPA DE MADEIRA COMPENSADA PLASTIFICADA, 10 UTILIZAÇÕES. AF-09/2020</v>
          </cell>
          <cell r="C2002" t="str">
            <v>M2</v>
          </cell>
          <cell r="D2002">
            <v>52.46</v>
          </cell>
        </row>
        <row r="2003">
          <cell r="A2003">
            <v>92526</v>
          </cell>
          <cell r="B2003" t="str">
            <v>MONTAGEM E DESMONTAGEM DE FÔRMA DE LAJE MACIÇA, PÉ-DIREITO SIMPLES, EM CHAPA DE MADEIRA COMPENSADA PLASTIFICADA, 10 UTILIZAÇÕES. AF_09/2020</v>
          </cell>
          <cell r="C2003" t="str">
            <v>M2</v>
          </cell>
          <cell r="D2003">
            <v>19.559999999999999</v>
          </cell>
        </row>
        <row r="2004">
          <cell r="A2004">
            <v>92528</v>
          </cell>
          <cell r="B2004" t="str">
            <v>MONTAGEM E DESMONTAGEM DE FÔRMA DE LAJE MACIÇA, PÉ-DIREITO DUPLO, EM CHAPA DE MADEIRA COMPENSADA PLASTIFICADA, 12 UTILIZAÇÕES. AF_09/2020</v>
          </cell>
          <cell r="C2004" t="str">
            <v>M2</v>
          </cell>
          <cell r="D2004">
            <v>51.34</v>
          </cell>
        </row>
        <row r="2005">
          <cell r="A2005">
            <v>92530</v>
          </cell>
          <cell r="B2005" t="str">
            <v>MONTAGEM E DESMONTAGEM DE FÔRMA DE LAJE MACIÇA, PÉ-DIREITO SIMPLES, EM CHAPA DE MADEIRA COMPENSADA PLASTIFICADA, 12 UTILIZAÇÕES. AF_09/2020</v>
          </cell>
          <cell r="C2005" t="str">
            <v>M2</v>
          </cell>
          <cell r="D2005">
            <v>18.63</v>
          </cell>
        </row>
        <row r="2006">
          <cell r="A2006">
            <v>92532</v>
          </cell>
          <cell r="B2006" t="str">
            <v>MONTAGEM E DESMONTAGEM DE FÔRMA DE LAJE MACIÇA, PÉ-DIREITO DUPLO, EM CHAPA DE MADEIRA COMPENSADA PLASTIFICADA, 14 UTILIZAÇÕES. AF_09/2020</v>
          </cell>
          <cell r="C2006" t="str">
            <v>M2</v>
          </cell>
          <cell r="D2006">
            <v>50.48</v>
          </cell>
        </row>
        <row r="2007">
          <cell r="A2007">
            <v>92534</v>
          </cell>
          <cell r="B2007" t="str">
            <v>MONTAGEM E DESMONTAGEM DE FÔRMA DE LAJE MACIÇA, PÉ-DIREITO SIMPLES, EM CHAPA DE MADEIRA COMPENSADA PLASTIFICADA, 14 UTILIZAÇÕES. AF_09/2020</v>
          </cell>
          <cell r="C2007" t="str">
            <v>M2</v>
          </cell>
          <cell r="D2007">
            <v>17.96</v>
          </cell>
        </row>
        <row r="2008">
          <cell r="A2008">
            <v>92536</v>
          </cell>
          <cell r="B2008" t="str">
            <v>MONTAGEM E DESMONTAGEM DE FÔRMA DE LAJE MACIÇA, PÉ-DIREITO DUPLO, EM CHAPA DE MADEIRA COMPENSADA PLASTIFICADA, 18 UTILIZAÇÕES. AF_09/2020</v>
          </cell>
          <cell r="C2008" t="str">
            <v>M2</v>
          </cell>
          <cell r="D2008">
            <v>48.93</v>
          </cell>
        </row>
        <row r="2009">
          <cell r="A2009">
            <v>92538</v>
          </cell>
          <cell r="B2009" t="str">
            <v>MONTAGEM E DESMONTAGEM DE FÔRMA DE LAJE MACIÇA, PÉ-DIREITO SIMPLES, EM CHAPA DE MADEIRA COMPENSADA PLASTIFICADA, 18 UTILIZAÇÕES. AF_09/2020</v>
          </cell>
          <cell r="C2009" t="str">
            <v>M2</v>
          </cell>
          <cell r="D2009">
            <v>16.57</v>
          </cell>
        </row>
        <row r="2010">
          <cell r="A2010">
            <v>96252</v>
          </cell>
          <cell r="B2010" t="str">
            <v>FABRICAÇÃO DE FÔRMA PARA PILARES CIRCULARES, EM CHAPA DE MADEIRA COMPENSADA RESINADA. AF_06/2017</v>
          </cell>
          <cell r="C2010" t="str">
            <v>M2</v>
          </cell>
          <cell r="D2010">
            <v>162.71</v>
          </cell>
        </row>
        <row r="2011">
          <cell r="A2011">
            <v>96257</v>
          </cell>
          <cell r="B2011" t="str">
            <v>MONTAGEM E DESMONTAGEM DE FÔRMA DE PILARES CIRCULARES, COM ÁREA MÉDIA DAS SEÇÕES MENOR OU IGUAL A 0,28 M², PÉ-DIREITO SIMPLES, EM MADEIRA, 2 UTILIZAÇÕES. AF_06/2017</v>
          </cell>
          <cell r="C2011" t="str">
            <v>M2</v>
          </cell>
          <cell r="D2011">
            <v>132.97999999999999</v>
          </cell>
        </row>
        <row r="2012">
          <cell r="A2012">
            <v>96258</v>
          </cell>
          <cell r="B2012" t="str">
            <v>MONTAGEM E DESMONTAGEM DE FÔRMA DE PILARES CIRCULARES, COM ÁREA MÉDIA DAS SEÇÕES MAIOR QUE 0,28 M², PÉ-DIREITO SIMPLES, EM MADEIRA, 2 UTILIZAÇÕES. AF_06/2017</v>
          </cell>
          <cell r="C2012" t="str">
            <v>M2</v>
          </cell>
          <cell r="D2012">
            <v>124.66</v>
          </cell>
        </row>
        <row r="2013">
          <cell r="A2013">
            <v>96259</v>
          </cell>
          <cell r="B2013" t="str">
            <v>MONTAGEM E DESMONTAGEM DE FÔRMA DE PILARES CIRCULARES, COM ÁREA MÉDIA DAS SEÇÕES MENOR OU IGUAL A 0,28 M², PÉ-DIREITO DUPLO, EM MADEIRA, 2 UTILIZAÇÕES. AF_06/2017</v>
          </cell>
          <cell r="C2013" t="str">
            <v>M2</v>
          </cell>
          <cell r="D2013">
            <v>148.03</v>
          </cell>
        </row>
        <row r="2014">
          <cell r="A2014">
            <v>96529</v>
          </cell>
          <cell r="B2014" t="str">
            <v>FABRICAÇÃO, MONTAGEM E DESMONTAGEM DE FÔRMA PARA SAPATA, EM MADEIRA SERRADA, E=25 MM, 1 UTILIZAÇÃO. AF_06/2017</v>
          </cell>
          <cell r="C2014" t="str">
            <v>M2</v>
          </cell>
          <cell r="D2014">
            <v>209.14</v>
          </cell>
        </row>
        <row r="2015">
          <cell r="A2015">
            <v>96530</v>
          </cell>
          <cell r="B2015" t="str">
            <v>FABRICAÇÃO, MONTAGEM E DESMONTAGEM DE FÔRMA PARA VIGA BALDRAME, EM MADEIRA SERRADA, E=25 MM, 1 UTILIZAÇÃO. AF_06/2017</v>
          </cell>
          <cell r="C2015" t="str">
            <v>M2</v>
          </cell>
          <cell r="D2015">
            <v>106.95</v>
          </cell>
        </row>
        <row r="2016">
          <cell r="A2016">
            <v>96531</v>
          </cell>
          <cell r="B2016" t="str">
            <v>FABRICAÇÃO, MONTAGEM E DESMONTAGEM DE FÔRMA PARA BLOCO DE COROAMENTO, EM MADEIRA SERRADA, E=25 MM, 2 UTILIZAÇÕES. AF_06/2017</v>
          </cell>
          <cell r="C2016" t="str">
            <v>M2</v>
          </cell>
          <cell r="D2016">
            <v>76.87</v>
          </cell>
        </row>
        <row r="2017">
          <cell r="A2017">
            <v>96532</v>
          </cell>
          <cell r="B2017" t="str">
            <v>FABRICAÇÃO, MONTAGEM E DESMONTAGEM DE FÔRMA PARA SAPATA, EM MADEIRA SERRADA, E=25 MM, 2 UTILIZAÇÕES. AF_06/2017</v>
          </cell>
          <cell r="C2017" t="str">
            <v>M2</v>
          </cell>
          <cell r="D2017">
            <v>133.83000000000001</v>
          </cell>
        </row>
        <row r="2018">
          <cell r="A2018">
            <v>96533</v>
          </cell>
          <cell r="B2018" t="str">
            <v>FABRICAÇÃO, MONTAGEM E DESMONTAGEM DE FÔRMA PARA VIGA BALDRAME, EM MADEIRA SERRADA, E=25 MM, 2 UTILIZAÇÕES. AF_06/2017</v>
          </cell>
          <cell r="C2018" t="str">
            <v>M2</v>
          </cell>
          <cell r="D2018">
            <v>67.239999999999995</v>
          </cell>
        </row>
        <row r="2019">
          <cell r="A2019">
            <v>96534</v>
          </cell>
          <cell r="B2019" t="str">
            <v>FABRICAÇÃO, MONTAGEM E DESMONTAGEM DE FÔRMA PARA BLOCO DE COROAMENTO, EM MADEIRA SERRADA, E=25 MM, 4 UTILIZAÇÕES. AF_06/2017</v>
          </cell>
          <cell r="C2019" t="str">
            <v>M2</v>
          </cell>
          <cell r="D2019">
            <v>54.65</v>
          </cell>
        </row>
        <row r="2020">
          <cell r="A2020">
            <v>96535</v>
          </cell>
          <cell r="B2020" t="str">
            <v>FABRICAÇÃO, MONTAGEM E DESMONTAGEM DE FÔRMA PARA SAPATA, EM MADEIRA SERRADA, E=25 MM, 4 UTILIZAÇÕES. AF_06/2017</v>
          </cell>
          <cell r="C2020" t="str">
            <v>M2</v>
          </cell>
          <cell r="D2020">
            <v>94.62</v>
          </cell>
        </row>
        <row r="2021">
          <cell r="A2021">
            <v>96536</v>
          </cell>
          <cell r="B2021" t="str">
            <v>FABRICAÇÃO, MONTAGEM E DESMONTAGEM DE FÔRMA PARA VIGA BALDRAME, EM MADEIRA SERRADA, E=25 MM, 4 UTILIZAÇÕES. AF_06/2017</v>
          </cell>
          <cell r="C2021" t="str">
            <v>M2</v>
          </cell>
          <cell r="D2021">
            <v>46.59</v>
          </cell>
        </row>
        <row r="2022">
          <cell r="A2022">
            <v>96537</v>
          </cell>
          <cell r="B2022" t="str">
            <v>FABRICAÇÃO, MONTAGEM E DESMONTAGEM DE FÔRMA PARA BLOCO DE COROAMENTO, EM CHAPA DE MADEIRA COMPENSADA RESINADA, E=17 MM, 2 UTILIZAÇÕES. AF_06/2017</v>
          </cell>
          <cell r="C2022" t="str">
            <v>M2</v>
          </cell>
          <cell r="D2022">
            <v>125.04</v>
          </cell>
        </row>
        <row r="2023">
          <cell r="A2023">
            <v>96538</v>
          </cell>
          <cell r="B2023" t="str">
            <v>FABRICAÇÃO, MONTAGEM E DESMONTAGEM DE FÔRMA PARA SAPATA, EM CHAPA DE MADEIRA COMPENSADA RESINADA, E=17 MM, 2 UTILIZAÇÕES. AF_06/2017</v>
          </cell>
          <cell r="C2023" t="str">
            <v>M2</v>
          </cell>
          <cell r="D2023">
            <v>187.51</v>
          </cell>
        </row>
        <row r="2024">
          <cell r="A2024">
            <v>96539</v>
          </cell>
          <cell r="B2024" t="str">
            <v>FABRICAÇÃO, MONTAGEM E DESMONTAGEM DE FÔRMA PARA VIGA BALDRAME, EM CHAPA DE MADEIRA COMPENSADA RESINADA, E=17 MM, 2 UTILIZAÇÕES. AF_06/2017</v>
          </cell>
          <cell r="C2024" t="str">
            <v>M2</v>
          </cell>
          <cell r="D2024">
            <v>84.72</v>
          </cell>
        </row>
        <row r="2025">
          <cell r="A2025">
            <v>96540</v>
          </cell>
          <cell r="B2025" t="str">
            <v>FABRICAÇÃO, MONTAGEM E DESMONTAGEM DE FÔRMA PARA BLOCO DE COROAMENTO, EM CHAPA DE MADEIRA COMPENSADA RESINADA, E=17 MM, 4 UTILIZAÇÕES. AF_06/2017</v>
          </cell>
          <cell r="C2025" t="str">
            <v>M2</v>
          </cell>
          <cell r="D2025">
            <v>86.76</v>
          </cell>
        </row>
        <row r="2026">
          <cell r="A2026">
            <v>96541</v>
          </cell>
          <cell r="B2026" t="str">
            <v>FABRICAÇÃO, MONTAGEM E DESMONTAGEM DE FÔRMA PARA SAPATA, EM CHAPA DE MADEIRA COMPENSADA RESINADA, E=17 MM, 4 UTILIZAÇÕES. AF_06/2017</v>
          </cell>
          <cell r="C2026" t="str">
            <v>M2</v>
          </cell>
          <cell r="D2026">
            <v>130.34</v>
          </cell>
        </row>
        <row r="2027">
          <cell r="A2027">
            <v>96542</v>
          </cell>
          <cell r="B2027" t="str">
            <v>FABRICAÇÃO, MONTAGEM E DESMONTAGEM DE FÔRMA PARA VIGA BALDRAME, EM CHAPA DE MADEIRA COMPENSADA RESINADA, E=17 MM, 4 UTILIZAÇÕES. AF_06/2017</v>
          </cell>
          <cell r="C2027" t="str">
            <v>M2</v>
          </cell>
          <cell r="D2027">
            <v>62.33</v>
          </cell>
        </row>
        <row r="2028">
          <cell r="A2028">
            <v>96543</v>
          </cell>
          <cell r="B2028" t="str">
            <v>ARMAÇÃO DE BLOCO, VIGA BALDRAME E SAPATA UTILIZANDO AÇO CA-60 DE 5 MM - MONTAGEM. AF_06/2017</v>
          </cell>
          <cell r="C2028" t="str">
            <v>KG</v>
          </cell>
          <cell r="D2028">
            <v>18.47</v>
          </cell>
        </row>
        <row r="2029">
          <cell r="A2029">
            <v>97747</v>
          </cell>
          <cell r="B2029" t="str">
            <v>MONTAGEM E DESMONTAGEM DE FÔRMA DE PILARES CIRCULARES, COM ÁREA MÉDIA DAS SEÇÕES MAIOR QUE 0,28 M², PÉ-DIREITO DUPLO, EM MADEIRA, 2 UTILIZAÇÕES.  AF_06/2017</v>
          </cell>
          <cell r="C2029" t="str">
            <v>M2</v>
          </cell>
          <cell r="D2029">
            <v>137.72</v>
          </cell>
        </row>
        <row r="2030">
          <cell r="A2030">
            <v>101791</v>
          </cell>
          <cell r="B2030" t="str">
            <v>FABRICAÇÃO DE ESCORAS DO TIPO PONTALETE, EM MADEIRA, PARA PÉ-DIREITO DUPLO. AF_09/2020</v>
          </cell>
          <cell r="C2030" t="str">
            <v>M</v>
          </cell>
          <cell r="D2030">
            <v>22.33</v>
          </cell>
        </row>
        <row r="2031">
          <cell r="A2031">
            <v>101792</v>
          </cell>
          <cell r="B2031" t="str">
            <v>ESCORAMENTO DE FÔRMAS DE LAJE EM MADEIRA NÃO APARELHADA, PÉ-DIREITO SIMPLES, INCLUSO TRAVAMENTO, 4 UTILIZAÇÕES. AF_09/2020</v>
          </cell>
          <cell r="C2031" t="str">
            <v>M3</v>
          </cell>
          <cell r="D2031">
            <v>11.57</v>
          </cell>
        </row>
        <row r="2032">
          <cell r="A2032">
            <v>101793</v>
          </cell>
          <cell r="B2032" t="str">
            <v>ESCORAMENTO DE FÔRMAS DE LAJE EM MADEIRA NÃO APARELHADA, PÉ-DIREITO DUPLO, INCLUSO TRAVAMENTO, 4 UTILIZAÇÕES. AF_09/2020</v>
          </cell>
          <cell r="C2032" t="str">
            <v>M3</v>
          </cell>
          <cell r="D2032">
            <v>19.09</v>
          </cell>
        </row>
        <row r="2033">
          <cell r="A2033">
            <v>101969</v>
          </cell>
          <cell r="B2033" t="str">
            <v>FABRICAÇÃO DE FÔRMA PARA ESCADAS, COM 2 LANCES EM "U" E LAJE PLANA, EM CHAPA DE MADEIRA COMPENSADA PLASTIFICADA, E=18 MM. AF_11/2020</v>
          </cell>
          <cell r="C2033" t="str">
            <v>M2</v>
          </cell>
          <cell r="D2033">
            <v>122.18</v>
          </cell>
        </row>
        <row r="2034">
          <cell r="A2034">
            <v>101971</v>
          </cell>
          <cell r="B2034" t="str">
            <v>FABRICAÇÃO DE FÔRMA PARA ESCADAS, COM 2 LANCES EM "U" E LAJE PLANA, EM CHAPA DE MADEIRA COMPENSADA RESINADA, E= 17 MM. AF_11/2020</v>
          </cell>
          <cell r="C2034" t="str">
            <v>M2</v>
          </cell>
          <cell r="D2034">
            <v>106.35</v>
          </cell>
        </row>
        <row r="2035">
          <cell r="A2035">
            <v>101973</v>
          </cell>
          <cell r="B2035" t="str">
            <v>FABRICAÇÃO DE FÔRMA PARA ESCADAS, COM 2 LANCES EM "U" E LAJE PLANA, EM MADEIRA SERRADA, E=25 MM. AF_11/2020</v>
          </cell>
          <cell r="C2035" t="str">
            <v>M2</v>
          </cell>
          <cell r="D2035">
            <v>107.69</v>
          </cell>
        </row>
        <row r="2036">
          <cell r="A2036">
            <v>101974</v>
          </cell>
          <cell r="B2036" t="str">
            <v>MONTAGEM E DESMONTAGEM DE FÔRMA PARA ESCADAS, COM 2 LANCES EM "U" E LAJE PLANA, EM MADEIRA SERRADA, 1 UTILIZAÇÃO. AF_11/2020</v>
          </cell>
          <cell r="C2036" t="str">
            <v>M2</v>
          </cell>
          <cell r="D2036">
            <v>295.02</v>
          </cell>
        </row>
        <row r="2037">
          <cell r="A2037">
            <v>101975</v>
          </cell>
          <cell r="B2037" t="str">
            <v>MONTAGEM E DESMONTAGEM DE FÔRMA PARA ESCADAS, COM 2 LANCES EM "U"  E LAJE PLANA, EM MADEIRA SERRADA, 2 UTILIZAÇÕES. AF_11/2020</v>
          </cell>
          <cell r="C2037" t="str">
            <v>M2</v>
          </cell>
          <cell r="D2037">
            <v>249.97</v>
          </cell>
        </row>
        <row r="2038">
          <cell r="A2038">
            <v>101977</v>
          </cell>
          <cell r="B2038" t="str">
            <v>MONTAGEM E DESMONTAGEM DE FÔRMA PARA ESCADAS, COM 2 LANCES EM "U" E LAJE PLANA, EM CHAPA DE MADEIRA COMPENSADA RESINADA, 2 UTILIZAÇÕES. AF_11/2020</v>
          </cell>
          <cell r="C2038" t="str">
            <v>M2</v>
          </cell>
          <cell r="D2038">
            <v>198.67</v>
          </cell>
        </row>
        <row r="2039">
          <cell r="A2039">
            <v>101980</v>
          </cell>
          <cell r="B2039" t="str">
            <v>MONTAGEM E DESMONTAGEM DE FÔRMA PARA ESCADAS, COM 2 LANCES EM "U" E LAJE PLANA, EM CHAPA DE MADEIRA COMPENSADA RESINADA, 4 UTILIZAÇÕES. AF_11/2020</v>
          </cell>
          <cell r="C2039" t="str">
            <v>M2</v>
          </cell>
          <cell r="D2039">
            <v>181.05</v>
          </cell>
        </row>
        <row r="2040">
          <cell r="A2040">
            <v>101981</v>
          </cell>
          <cell r="B2040" t="str">
            <v>MONTAGEM E DESMONTAGEM DE FÔRMA PARA ESCADAS, COM 2 LANCES EM "U" E LAJE PLANA, EM CHAPA DE MADEIRA COMPENSADA PLASTIFICADA, 6 UTILIZAÇÕES. AF_11/2020</v>
          </cell>
          <cell r="C2040" t="str">
            <v>M2</v>
          </cell>
          <cell r="D2040">
            <v>146.72999999999999</v>
          </cell>
        </row>
        <row r="2041">
          <cell r="A2041">
            <v>101982</v>
          </cell>
          <cell r="B2041" t="str">
            <v>MONTAGEM E DESMONTAGEM DE FÔRMA PARA ESCADAS, COM 2 LANCES EM "U" E LAJE PLANA, EM CHAPA DE MADEIRA COMPENSADA PLASTIFICADA, 8 UTILIZAÇÕES. AF_11/2020</v>
          </cell>
          <cell r="C2041" t="str">
            <v>M2</v>
          </cell>
          <cell r="D2041">
            <v>129.79</v>
          </cell>
        </row>
        <row r="2042">
          <cell r="A2042">
            <v>101983</v>
          </cell>
          <cell r="B2042" t="str">
            <v>MONTAGEM E DESMONTAGEM DE FÔRMA PARA ESCADAS, COM 2 LANCES EM "U" E LAJE PLANA, EM CHAPA DE MADEIRA COMPENSADA PLASTIFICADA, 10 UTILIZAÇÕES. AF_11/2020</v>
          </cell>
          <cell r="C2042" t="str">
            <v>M2</v>
          </cell>
          <cell r="D2042">
            <v>119.13</v>
          </cell>
        </row>
        <row r="2043">
          <cell r="A2043">
            <v>101985</v>
          </cell>
          <cell r="B2043" t="str">
            <v>FABRICAÇÃO DE FÔRMA PARA ESCADAS, COM 2 LANCES EM "U" E LAJE CASCATA, EM CHAPA DE MADEIRA COMPENSADA PLASTIFICADA, E=18 MM. AF_11/2020</v>
          </cell>
          <cell r="C2043" t="str">
            <v>M2</v>
          </cell>
          <cell r="D2043">
            <v>118.18</v>
          </cell>
        </row>
        <row r="2044">
          <cell r="A2044">
            <v>101986</v>
          </cell>
          <cell r="B2044" t="str">
            <v>FABRICAÇÃO DE FÔRMA PARA ESCADAS, COM 2 LANCES EM "U" E LAJE CASCATA, EM CHAPA DE MADEIRA COMPENSADA RESINADA, E= 17 MM. AF_11/2020</v>
          </cell>
          <cell r="C2044" t="str">
            <v>M2</v>
          </cell>
          <cell r="D2044">
            <v>98.06</v>
          </cell>
        </row>
        <row r="2045">
          <cell r="A2045">
            <v>101987</v>
          </cell>
          <cell r="B2045" t="str">
            <v>FABRICAÇÃO DE FÔRMA PARA ESCADAS, COM 2 LANCES EM "U" E LAJE CASCATA, EM MADEIRA SERRADA, E=25 MM. AF_11/2020</v>
          </cell>
          <cell r="C2045" t="str">
            <v>M2</v>
          </cell>
          <cell r="D2045">
            <v>121.49</v>
          </cell>
        </row>
        <row r="2046">
          <cell r="A2046">
            <v>101988</v>
          </cell>
          <cell r="B2046" t="str">
            <v>FABRICAÇÃO DE FÔRMA PARA ESCADAS, COM 2 LANCES EM "L" E LAJE PLANA, EM CHAPA DE MADEIRA COMPENSADA PLASTIFICADA, E=18 MM. AF_11/2020</v>
          </cell>
          <cell r="C2046" t="str">
            <v>M2</v>
          </cell>
          <cell r="D2046">
            <v>127.72</v>
          </cell>
        </row>
        <row r="2047">
          <cell r="A2047">
            <v>101989</v>
          </cell>
          <cell r="B2047" t="str">
            <v>FABRICAÇÃO DE FÔRMA PARA ESCADAS, COM 2 LANCES EM "L" E LAJE PLANA, EM CHAPA DE MADEIRA COMPENSADA RESINADA, E= 17 MM. AF_11/2020</v>
          </cell>
          <cell r="C2047" t="str">
            <v>M2</v>
          </cell>
          <cell r="D2047">
            <v>112.09</v>
          </cell>
        </row>
        <row r="2048">
          <cell r="A2048">
            <v>101990</v>
          </cell>
          <cell r="B2048" t="str">
            <v>FABRICAÇÃO DE FÔRMA PARA ESCADAS, COM 2 LANCES EM "L" E LAJE PLANA, EM MADEIRA SERRADA, E=25 MM. AF_11/2020</v>
          </cell>
          <cell r="C2048" t="str">
            <v>M2</v>
          </cell>
          <cell r="D2048">
            <v>115.66</v>
          </cell>
        </row>
        <row r="2049">
          <cell r="A2049">
            <v>101991</v>
          </cell>
          <cell r="B2049" t="str">
            <v>FABRICAÇÃO DE FÔRMA PARA ESCADAS, COM 2 LANCES EM "L" E LAJE CASCATA, EM CHAPA DE MADEIRA COMPENSADA PLASTIFICADA, E=18 MM. AF_11/2020</v>
          </cell>
          <cell r="C2049" t="str">
            <v>M2</v>
          </cell>
          <cell r="D2049">
            <v>119.32</v>
          </cell>
        </row>
        <row r="2050">
          <cell r="A2050">
            <v>101992</v>
          </cell>
          <cell r="B2050" t="str">
            <v>FABRICAÇÃO DE FÔRMA PARA ESCADAS, COM 2 LANCES EM "L" E LAJE CASCATA, EM CHAPA DE MADEIRA COMPENSADA RESINADA, E= 17 MM. AF_11/2020</v>
          </cell>
          <cell r="C2050" t="str">
            <v>M2</v>
          </cell>
          <cell r="D2050">
            <v>100.09</v>
          </cell>
        </row>
        <row r="2051">
          <cell r="A2051">
            <v>101993</v>
          </cell>
          <cell r="B2051" t="str">
            <v>FABRICAÇÃO DE FÔRMA PARA ESCADAS, COM 2 LANCES EM "L" E LAJE CASCATA, EM MADEIRA SERRADA, E=25 MM. AF_11/2020</v>
          </cell>
          <cell r="C2051" t="str">
            <v>M2</v>
          </cell>
          <cell r="D2051">
            <v>140.83000000000001</v>
          </cell>
        </row>
        <row r="2052">
          <cell r="A2052">
            <v>101994</v>
          </cell>
          <cell r="B2052" t="str">
            <v>FABRICAÇÃO DE FÔRMA PARA ESCADAS, COM 1 LANCE E LAJE PLANA, EM CHAPA DE MADEIRA COMPENSADA PLASTIFICADA, E=18 MM. AF_11/2020</v>
          </cell>
          <cell r="C2052" t="str">
            <v>M2</v>
          </cell>
          <cell r="D2052">
            <v>134.31</v>
          </cell>
        </row>
        <row r="2053">
          <cell r="A2053">
            <v>101995</v>
          </cell>
          <cell r="B2053" t="str">
            <v>FABRICAÇÃO DE FÔRMA PARA ESCADAS, COM 1 LANCE E LAJE PLANA, EM CHAPA DE MADEIRA COMPENSADA RESINADA, E= 17 MM. AF_11/2020</v>
          </cell>
          <cell r="C2053" t="str">
            <v>M2</v>
          </cell>
          <cell r="D2053">
            <v>116.77</v>
          </cell>
        </row>
        <row r="2054">
          <cell r="A2054">
            <v>101996</v>
          </cell>
          <cell r="B2054" t="str">
            <v>FABRICAÇÃO DE FÔRMA PARA ESCADAS, COM 1 LANCE E LAJE PLANA, EM MADEIRA SERRADA, E=25 MM. AF_11/2020</v>
          </cell>
          <cell r="C2054" t="str">
            <v>M2</v>
          </cell>
          <cell r="D2054">
            <v>123.38</v>
          </cell>
        </row>
        <row r="2055">
          <cell r="A2055">
            <v>101997</v>
          </cell>
          <cell r="B2055" t="str">
            <v>FABRICAÇÃO DE FÔRMA PARA ESCADAS, COM 1 LANCE E LAJE CASCATA, EM CHAPA DE MADEIRA COMPENSADA PLASTIFICADA, E=18 MM. AF_11/2020</v>
          </cell>
          <cell r="C2055" t="str">
            <v>M2</v>
          </cell>
          <cell r="D2055">
            <v>118.12</v>
          </cell>
        </row>
        <row r="2056">
          <cell r="A2056">
            <v>101998</v>
          </cell>
          <cell r="B2056" t="str">
            <v>FABRICAÇÃO DE FÔRMA PARA ESCADAS, COM 1 LANCE E LAJE CASCATA, EM CHAPA DE MADEIRA COMPENSADA RESINADA, E= 17 MM. AF_11/2020</v>
          </cell>
          <cell r="C2056" t="str">
            <v>M2</v>
          </cell>
          <cell r="D2056">
            <v>98.45</v>
          </cell>
        </row>
        <row r="2057">
          <cell r="A2057">
            <v>101999</v>
          </cell>
          <cell r="B2057" t="str">
            <v>FABRICAÇÃO DE FÔRMA PARA ESCADAS, COM 1 LANCE E LAJE CASCATA, EM MADEIRA SERRADA, E=25 MM. AF_11/2020</v>
          </cell>
          <cell r="C2057" t="str">
            <v>M2</v>
          </cell>
          <cell r="D2057">
            <v>150.03</v>
          </cell>
        </row>
        <row r="2058">
          <cell r="A2058">
            <v>102000</v>
          </cell>
          <cell r="B2058" t="str">
            <v>MONTAGEM E DESMONTAGEM DE FÔRMA PARA ESCADAS, COM 2 LANCES EM "U" E LAJE CASCATA, EM MADEIRA SERRADA, 1 UTILIZAÇÃO. AF_11/2020</v>
          </cell>
          <cell r="C2058" t="str">
            <v>M2</v>
          </cell>
          <cell r="D2058">
            <v>285.60000000000002</v>
          </cell>
        </row>
        <row r="2059">
          <cell r="A2059">
            <v>102001</v>
          </cell>
          <cell r="B2059" t="str">
            <v>MONTAGEM E DESMONTAGEM DE FÔRMA PARA ESCADAS, COM 2 LANCES EM "U" E LAJE CASCATA, EM MADEIRA SERRADA, 2 UTILIZAÇÕES. AF_11/2020</v>
          </cell>
          <cell r="C2059" t="str">
            <v>M2</v>
          </cell>
          <cell r="D2059">
            <v>243.77</v>
          </cell>
        </row>
        <row r="2060">
          <cell r="A2060">
            <v>102002</v>
          </cell>
          <cell r="B2060" t="str">
            <v>MONTAGEM E DESMONTAGEM DE FÔRMA PARA ESCADAS, COM 2 LANCES EM "U" E LAJE CASCATA, EM CHAPA DE MADEIRA COMPENSADA RESINADA, 2 UTILIZAÇÕES. AF_11/2020</v>
          </cell>
          <cell r="C2060" t="str">
            <v>M2</v>
          </cell>
          <cell r="D2060">
            <v>189.78</v>
          </cell>
        </row>
        <row r="2061">
          <cell r="A2061">
            <v>102003</v>
          </cell>
          <cell r="B2061" t="str">
            <v>MONTAGEM E DESMONTAGEM DE FÔRMA PARA ESCADAS, COM 2 LANCES EM "U" E LAJE CASCATA, EM CHAPA DE MADEIRA COMPENSADA RESINADA, 4 UTILIZAÇÕES. AF_11/2020</v>
          </cell>
          <cell r="C2061" t="str">
            <v>M2</v>
          </cell>
          <cell r="D2061">
            <v>172.7</v>
          </cell>
        </row>
        <row r="2062">
          <cell r="A2062">
            <v>102004</v>
          </cell>
          <cell r="B2062" t="str">
            <v>MONTAGEM E DESMONTAGEM DE FÔRMA PARA ESCADAS, COM 2 LANCES EM "U" E LAJE CASCATA, EM CHAPA DE MADEIRA COMPENSADA PLASTIFICADA, 6 UTILIZAÇÕES. AF_11/2020</v>
          </cell>
          <cell r="C2062" t="str">
            <v>M2</v>
          </cell>
          <cell r="D2062">
            <v>142.04</v>
          </cell>
        </row>
        <row r="2063">
          <cell r="A2063">
            <v>102005</v>
          </cell>
          <cell r="B2063" t="str">
            <v>MONTAGEM E DESMONTAGEM DE FÔRMA PARA ESCADAS, COM 2 LANCES EM "U" E LAJE CASCATA, EM CHAPA DE MADEIRA COMPENSADA PLASTIFICADA, 8 UTILIZAÇÕES. AF_11/2020</v>
          </cell>
          <cell r="C2063" t="str">
            <v>M2</v>
          </cell>
          <cell r="D2063">
            <v>125.54</v>
          </cell>
        </row>
        <row r="2064">
          <cell r="A2064">
            <v>102006</v>
          </cell>
          <cell r="B2064" t="str">
            <v>MONTAGEM E DESMONTAGEM DE FÔRMA PARA ESCADAS, COM 2 LANCES EM "U" E LAJE CASCATA, EM CHAPA DE MADEIRA COMPENSADA PLASTIFICADA, 10 UTILIZAÇÕES. AF_11/2020</v>
          </cell>
          <cell r="C2064" t="str">
            <v>M2</v>
          </cell>
          <cell r="D2064">
            <v>115.17</v>
          </cell>
        </row>
        <row r="2065">
          <cell r="A2065">
            <v>102007</v>
          </cell>
          <cell r="B2065" t="str">
            <v>MONTAGEM E DESMONTAGEM DE FÔRMA PARA ESCADAS, COM 2 LANCES EM "L" E LAJE PLANA, EM MADEIRA SERRADA, 1 UTILIZAÇÃO. AF_11/2020</v>
          </cell>
          <cell r="C2065" t="str">
            <v>M2</v>
          </cell>
          <cell r="D2065">
            <v>289.49</v>
          </cell>
        </row>
        <row r="2066">
          <cell r="A2066">
            <v>102008</v>
          </cell>
          <cell r="B2066" t="str">
            <v>MONTAGEM E DESMONTAGEM DE FÔRMA PARA ESCADAS, COM 2 LANCES EM "L" E LAJE PLANA, EM MADEIRA SERRADA, 2 UTILIZAÇÕES. AF_11/2020</v>
          </cell>
          <cell r="C2066" t="str">
            <v>M2</v>
          </cell>
          <cell r="D2066">
            <v>241.43</v>
          </cell>
        </row>
        <row r="2067">
          <cell r="A2067">
            <v>102009</v>
          </cell>
          <cell r="B2067" t="str">
            <v>MONTAGEM E DESMONTAGEM DE FÔRMA PARA ESCADAS, COM 2 LANCES EM "L" E LAJE PLANA, EM CHAPA DE MADEIRA COMPENSADA RESINADA, 2 UTILIZAÇÕES. AF_11/2020</v>
          </cell>
          <cell r="C2067" t="str">
            <v>M2</v>
          </cell>
          <cell r="D2067">
            <v>200.76</v>
          </cell>
        </row>
        <row r="2068">
          <cell r="A2068">
            <v>102010</v>
          </cell>
          <cell r="B2068" t="str">
            <v>MONTAGEM E DESMONTAGEM DE FÔRMA PARA ESCADAS, COM 2 LANCES EM "L" E LAJE PLANA, EM CHAPA DE MADEIRA COMPENSADA RESINADA, 4 UTILIZAÇÕES. AF_11/2020</v>
          </cell>
          <cell r="C2068" t="str">
            <v>M2</v>
          </cell>
          <cell r="D2068">
            <v>181.49</v>
          </cell>
        </row>
        <row r="2069">
          <cell r="A2069">
            <v>102011</v>
          </cell>
          <cell r="B2069" t="str">
            <v>MONTAGEM E DESMONTAGEM DE FÔRMA PARA ESCADAS, COM 2 LANCES EM "L" E LAJE PLANA, EM CHAPA DE MADEIRA COMPENSADA PLASTIFICADA, 6 UTILIZAÇÕES. AF_11/2020</v>
          </cell>
          <cell r="C2069" t="str">
            <v>M2</v>
          </cell>
          <cell r="D2069">
            <v>145.91</v>
          </cell>
        </row>
        <row r="2070">
          <cell r="A2070">
            <v>102012</v>
          </cell>
          <cell r="B2070" t="str">
            <v>MONTAGEM E DESMONTAGEM DE FÔRMA PARA ESCADAS, COM 2 LANCES EM "L" E LAJE PLANA, EM CHAPA DE MADEIRA COMPENSADA PLASTIFICADA, 8 UTILIZAÇÕES. AF_11/2020</v>
          </cell>
          <cell r="C2070" t="str">
            <v>M2</v>
          </cell>
          <cell r="D2070">
            <v>128.36000000000001</v>
          </cell>
        </row>
        <row r="2071">
          <cell r="A2071">
            <v>102013</v>
          </cell>
          <cell r="B2071" t="str">
            <v>MONTAGEM E DESMONTAGEM DE FÔRMA PARA ESCADAS, COM 2 LANCES EM "L" E LAJE PLANA, EM CHAPA DE MADEIRA COMPENSADA PLASTIFICADA, 10 UTILIZAÇÕES. AF_11/2020</v>
          </cell>
          <cell r="C2071" t="str">
            <v>M2</v>
          </cell>
          <cell r="D2071">
            <v>118.6</v>
          </cell>
        </row>
        <row r="2072">
          <cell r="A2072">
            <v>102014</v>
          </cell>
          <cell r="B2072" t="str">
            <v>MONTAGEM E DESMONTAGEM DE FÔRMA PARA ESCADAS, COM 2 LANCES EM "L" E LAJE CASCATA, EM MADEIRA SERRADA, 1 UTILIZAÇÃO. AF_11/2020</v>
          </cell>
          <cell r="C2072" t="str">
            <v>M2</v>
          </cell>
          <cell r="D2072">
            <v>304.48</v>
          </cell>
        </row>
        <row r="2073">
          <cell r="A2073">
            <v>102015</v>
          </cell>
          <cell r="B2073" t="str">
            <v>MONTAGEM E DESMONTAGEM DE FÔRMA PARA ESCADAS, COM 2 LANCES EM "L" E LAJE CASCATA, EM MADEIRA SERRADA, 2 UTILIZAÇÕES. AF_11/2020</v>
          </cell>
          <cell r="C2073" t="str">
            <v>M2</v>
          </cell>
          <cell r="D2073">
            <v>254.25</v>
          </cell>
        </row>
        <row r="2074">
          <cell r="A2074">
            <v>102016</v>
          </cell>
          <cell r="B2074" t="str">
            <v>MONTAGEM E DESMONTAGEM DE FÔRMA PARA ESCADAS, COM 2 LANCES EM "L" E LAJE CASCATA, EM CHAPA DE MADEIRA COMPENSADA RESINADA, 2 UTILIZAÇÕES. AF_11/2020</v>
          </cell>
          <cell r="C2074" t="str">
            <v>M2</v>
          </cell>
          <cell r="D2074">
            <v>189.24</v>
          </cell>
        </row>
        <row r="2075">
          <cell r="A2075">
            <v>102017</v>
          </cell>
          <cell r="B2075" t="str">
            <v>MONTAGEM E DESMONTAGEM DE FÔRMA PARA ESCADAS, COM 2 LANCES EM "L" E LAJE CASCATA, EM CHAPA DE MADEIRA COMPENSADA RESINADA, 4 UTILIZAÇÕES. AF_11/2020</v>
          </cell>
          <cell r="C2075" t="str">
            <v>M2</v>
          </cell>
          <cell r="D2075">
            <v>170.92</v>
          </cell>
        </row>
        <row r="2076">
          <cell r="A2076">
            <v>102036</v>
          </cell>
          <cell r="B2076" t="str">
            <v>MONTAGEM E DESMONTAGEM DE FÔRMA PARA ESCADAS, COM 2 LANCES EM "L" E LAJE CASCATA, EM CHAPA DE MADEIRA COMPENSADA PLASTIFICADA, 6 UTILIZAÇÕES. AF_11/2020</v>
          </cell>
          <cell r="C2076" t="str">
            <v>M2</v>
          </cell>
          <cell r="D2076">
            <v>139.62</v>
          </cell>
        </row>
        <row r="2077">
          <cell r="A2077">
            <v>102037</v>
          </cell>
          <cell r="B2077" t="str">
            <v>MONTAGEM E DESMONTAGEM DE FÔRMA PARA ESCADAS, COM 2 LANCES EM "L" E LAJE CASCATA, EM CHAPA DE MADEIRA COMPENSADA PLASTIFICADA, 8 UTILIZAÇÕES. AF_11/2020</v>
          </cell>
          <cell r="C2077" t="str">
            <v>M2</v>
          </cell>
          <cell r="D2077">
            <v>123</v>
          </cell>
        </row>
        <row r="2078">
          <cell r="A2078">
            <v>102038</v>
          </cell>
          <cell r="B2078" t="str">
            <v>MONTAGEM E DESMONTAGEM DE FÔRMA PARA ESCADAS, COM 2 LANCES EM "L" E LAJE CASCATA, EM CHAPA DE MADEIRA COMPENSADA PLASTIFICADA, 10 UTILIZAÇÕES. AF_11/2020</v>
          </cell>
          <cell r="C2078" t="str">
            <v>M2</v>
          </cell>
          <cell r="D2078">
            <v>113.74</v>
          </cell>
        </row>
        <row r="2079">
          <cell r="A2079">
            <v>102039</v>
          </cell>
          <cell r="B2079" t="str">
            <v>MONTAGEM E DESMONTAGEM DE FÔRMA PARA ESCADAS, COM 1 LANCE E LAJE PLANA, EM MADEIRA SERRADA, 1 UTILIZAÇÃO. AF_11/2020</v>
          </cell>
          <cell r="C2079" t="str">
            <v>M2</v>
          </cell>
          <cell r="D2079">
            <v>297.74</v>
          </cell>
        </row>
        <row r="2080">
          <cell r="A2080">
            <v>102040</v>
          </cell>
          <cell r="B2080" t="str">
            <v>MONTAGEM E DESMONTAGEM DE FÔRMA PARA ESCADAS, COM 1 LANCE E LAJE PLANA, EM MADEIRA SERRADA, 2 UTILIZAÇÕES. AF_11/2020</v>
          </cell>
          <cell r="C2080" t="str">
            <v>M2</v>
          </cell>
          <cell r="D2080">
            <v>247.55</v>
          </cell>
        </row>
        <row r="2081">
          <cell r="A2081">
            <v>102041</v>
          </cell>
          <cell r="B2081" t="str">
            <v>MONTAGEM E DESMONTAGEM DE FÔRMA PARA ESCADAS, COM 1 LANCE E LAJE PLANA, EM CHAPA DE MADEIRA COMPENSADA RESINADA, 2 UTILIZAÇÕES. AF_11/2020</v>
          </cell>
          <cell r="C2081" t="str">
            <v>M2</v>
          </cell>
          <cell r="D2081">
            <v>201.71</v>
          </cell>
        </row>
        <row r="2082">
          <cell r="A2082">
            <v>102042</v>
          </cell>
          <cell r="B2082" t="str">
            <v>MONTAGEM E DESMONTAGEM DE FÔRMA PARA ESCADAS, COM 1 LANCE E LAJE PLANA, EM CHAPA DE MADEIRA COMPENSADA RESINADA, 4 UTILIZAÇÕES. AF_11/2020</v>
          </cell>
          <cell r="C2082" t="str">
            <v>M2</v>
          </cell>
          <cell r="D2082">
            <v>180.75</v>
          </cell>
        </row>
        <row r="2083">
          <cell r="A2083">
            <v>102043</v>
          </cell>
          <cell r="B2083" t="str">
            <v>MONTAGEM E DESMONTAGEM DE FÔRMA PARA ESCADAS, COM 1 LANCE E LAJE PLANA, EM CHAPA DE MADEIRA COMPENSADA PLASTIFICADA, 6 UTILIZAÇÕES. AF_11/2020</v>
          </cell>
          <cell r="C2083" t="str">
            <v>M2</v>
          </cell>
          <cell r="D2083">
            <v>145.47999999999999</v>
          </cell>
        </row>
        <row r="2084">
          <cell r="A2084">
            <v>102044</v>
          </cell>
          <cell r="B2084" t="str">
            <v>MONTAGEM E DESMONTAGEM DE FÔRMA PARA ESCADAS, COM 1 LANCE E LAJE PLANA, EM CHAPA DE MADEIRA COMPENSADA PLASTIFICADA, 8 UTILIZAÇÕES. AF_11/2020</v>
          </cell>
          <cell r="C2084" t="str">
            <v>M2</v>
          </cell>
          <cell r="D2084">
            <v>128.55000000000001</v>
          </cell>
        </row>
        <row r="2085">
          <cell r="A2085">
            <v>102045</v>
          </cell>
          <cell r="B2085" t="str">
            <v>MONTAGEM E DESMONTAGEM DE FÔRMA PARA ESCADAS, COM 1 LANCE E LAJE PLANA, EM CHAPA DE MADEIRA COMPENSADA PLASTIFICADA, 10 UTILIZAÇÕES. AF_11/2020</v>
          </cell>
          <cell r="C2085" t="str">
            <v>M2</v>
          </cell>
          <cell r="D2085">
            <v>118.39</v>
          </cell>
        </row>
        <row r="2086">
          <cell r="A2086">
            <v>102046</v>
          </cell>
          <cell r="B2086" t="str">
            <v>MONTAGEM E DESMONTAGEM DE FÔRMA PARA ESCADAS, COM 1 LANCE E LAJE CASCATA, EM MADEIRA SERRADA, 1 UTILIZAÇÃO. AF_11/2020</v>
          </cell>
          <cell r="C2086" t="str">
            <v>M2</v>
          </cell>
          <cell r="D2086">
            <v>305.45999999999998</v>
          </cell>
        </row>
        <row r="2087">
          <cell r="A2087">
            <v>102047</v>
          </cell>
          <cell r="B2087" t="str">
            <v>MONTAGEM E DESMONTAGEM DE FÔRMA PARA ESCADAS, COM 1 LANCE E LAJE CASCATA, EM MADEIRA SERRADA, 2 UTILIZAÇÕES. AF_11/2020</v>
          </cell>
          <cell r="C2087" t="str">
            <v>M2</v>
          </cell>
          <cell r="D2087">
            <v>258.66000000000003</v>
          </cell>
        </row>
        <row r="2088">
          <cell r="A2088">
            <v>102048</v>
          </cell>
          <cell r="B2088" t="str">
            <v>MONTAGEM E DESMONTAGEM DE FÔRMA PARA ESCADAS, COM 1 LANCE E LAJE CASCATA, EM CHAPA DE MADEIRA COMPENSADA RESINADA, 2 UTILIZAÇÕES. AF_11/2020</v>
          </cell>
          <cell r="C2088" t="str">
            <v>M2</v>
          </cell>
          <cell r="D2088">
            <v>184.95</v>
          </cell>
        </row>
        <row r="2089">
          <cell r="A2089">
            <v>102049</v>
          </cell>
          <cell r="B2089" t="str">
            <v>MONTAGEM E DESMONTAGEM DE FÔRMA PARA ESCADAS, COM 1 LANCE E LAJE CASCATA, EM CHAPA DE MADEIRA COMPENSADA RESINADA, 4 UTILIZAÇÕES. AF_11/2020</v>
          </cell>
          <cell r="C2089" t="str">
            <v>M2</v>
          </cell>
          <cell r="D2089">
            <v>164.8</v>
          </cell>
        </row>
        <row r="2090">
          <cell r="A2090">
            <v>102050</v>
          </cell>
          <cell r="B2090" t="str">
            <v>MONTAGEM E DESMONTAGEM DE FÔRMA PARA ESCADAS, COM 1 LANCE E LAJE CASCATA, EM CHAPA DE MADEIRA COMPENSADA PLASTIFICADA, 6 UTILIZAÇÕES. AF_11/2020</v>
          </cell>
          <cell r="C2090" t="str">
            <v>M2</v>
          </cell>
          <cell r="D2090">
            <v>135.11000000000001</v>
          </cell>
        </row>
        <row r="2091">
          <cell r="A2091">
            <v>102051</v>
          </cell>
          <cell r="B2091" t="str">
            <v>MONTAGEM E DESMONTAGEM DE FÔRMA PARA ESCADAS, COM 1 LANCE E LAJE CASCATA, EM CHAPA DE MADEIRA COMPENSADA PLASTIFICADA, 8 UTILIZAÇÕES. AF_11/2020</v>
          </cell>
          <cell r="C2091" t="str">
            <v>M2</v>
          </cell>
          <cell r="D2091">
            <v>118.62</v>
          </cell>
        </row>
        <row r="2092">
          <cell r="A2092">
            <v>102052</v>
          </cell>
          <cell r="B2092" t="str">
            <v>MONTAGEM E DESMONTAGEM DE FÔRMA PARA ESCADAS, COM 1 LANCE E LAJE CASCATA, EM CHAPA DE MADEIRA COMPENSADA PLASTIFICADA, 10 UTILIZAÇÕES. AF_11/2020</v>
          </cell>
          <cell r="C2092" t="str">
            <v>M2</v>
          </cell>
          <cell r="D2092">
            <v>109.43</v>
          </cell>
        </row>
        <row r="2093">
          <cell r="A2093">
            <v>102059</v>
          </cell>
          <cell r="B2093" t="str">
            <v>MONTAGEM E DESMONTAGEM DE FÔRMA PARA ESCADA DUPLA COM 2 LANCES EM "X" E LAJE PLANA, EM MADEIRA SERRADA, 1 UTILIZAÇÃO. AF_11/2020</v>
          </cell>
          <cell r="C2093" t="str">
            <v>M2</v>
          </cell>
          <cell r="D2093">
            <v>280.97000000000003</v>
          </cell>
        </row>
        <row r="2094">
          <cell r="A2094">
            <v>102060</v>
          </cell>
          <cell r="B2094" t="str">
            <v>MONTAGEM E DESMONTAGEM DE FÔRMA PARA ESCADA DUPLA COM 2 LANCES EM "X" E LAJE PLANA, EM MADEIRA SERRADA, 2 UTILIZAÇÕES. AF_11/2020</v>
          </cell>
          <cell r="C2094" t="str">
            <v>M2</v>
          </cell>
          <cell r="D2094">
            <v>235.74</v>
          </cell>
        </row>
        <row r="2095">
          <cell r="A2095">
            <v>102061</v>
          </cell>
          <cell r="B2095" t="str">
            <v>MONTAGEM E DESMONTAGEM DE FÔRMA PARA ESCADA DUPLA COM 2 LANCES EM "X" E LAJE PLANA, EM CHAPA DE MADEIRA COMPENSADA RESINADA, 2 UTILIZAÇÕES. AF_11/2020</v>
          </cell>
          <cell r="C2095" t="str">
            <v>M2</v>
          </cell>
          <cell r="D2095">
            <v>186.93</v>
          </cell>
        </row>
        <row r="2096">
          <cell r="A2096">
            <v>102062</v>
          </cell>
          <cell r="B2096" t="str">
            <v>MONTAGEM E DESMONTAGEM DE FÔRMA PARA ESCADA DUPLA COM 2 LANCES EM "X" E LAJE PLANA, EM CHAPA DE MADEIRA COMPENSADA RESINADA, 4 UTILIZAÇÕES. AF_11/2020</v>
          </cell>
          <cell r="C2096" t="str">
            <v>M2</v>
          </cell>
          <cell r="D2096">
            <v>171.04</v>
          </cell>
        </row>
        <row r="2097">
          <cell r="A2097">
            <v>102063</v>
          </cell>
          <cell r="B2097" t="str">
            <v>MONTAGEM E DESMONTAGEM DE FÔRMA PARA ESCADA DUPLA COM 2 LANCES EM "X" E LAJE PLANA, EM CHAPA DE MADEIRA COMPENSADA PLASTIFICADA, 6 UTILIZAÇÕES. AF_11/2020</v>
          </cell>
          <cell r="C2097" t="str">
            <v>M2</v>
          </cell>
          <cell r="D2097">
            <v>136.72</v>
          </cell>
        </row>
        <row r="2098">
          <cell r="A2098">
            <v>102064</v>
          </cell>
          <cell r="B2098" t="str">
            <v>MONTAGEM E DESMONTAGEM DE FÔRMA PARA ESCADA DUPLA COM 2 LANCES EM "X" E LAJE PLANA, EM CHAPA DE MADEIRA COMPENSADA PLASTIFICADA, 8 UTILIZAÇÕES. AF_11/2020</v>
          </cell>
          <cell r="C2098" t="str">
            <v>M2</v>
          </cell>
          <cell r="D2098">
            <v>119.55</v>
          </cell>
        </row>
        <row r="2099">
          <cell r="A2099">
            <v>102065</v>
          </cell>
          <cell r="B2099" t="str">
            <v>MONTAGEM E DESMONTAGEM DE FÔRMA PARA ESCADA DUPLA COM 2 LANCES EM "X" E LAJE PLANA, EM CHAPA DE MADEIRA COMPENSADA PLASTIFICADA, 10 UTILIZAÇÕES. AF_11/2020</v>
          </cell>
          <cell r="C2099" t="str">
            <v>M2</v>
          </cell>
          <cell r="D2099">
            <v>110.02</v>
          </cell>
        </row>
        <row r="2100">
          <cell r="A2100">
            <v>102066</v>
          </cell>
          <cell r="B2100" t="str">
            <v>MONTAGEM E DESMONTAGEM DE FÔRMA PARA ESCADA DUPLA COM 2 LANCES EM "X" E LAJE CASCATA, EM MADEIRA SERRADA, 1 UTILIZAÇÃO. AF_11/2020</v>
          </cell>
          <cell r="C2100" t="str">
            <v>M2</v>
          </cell>
          <cell r="D2100">
            <v>277.69</v>
          </cell>
        </row>
        <row r="2101">
          <cell r="A2101">
            <v>102067</v>
          </cell>
          <cell r="B2101" t="str">
            <v>MONTAGEM E DESMONTAGEM DE FÔRMA PARA ESCADA DUPLA COM 2 LANCES EM "X" E LAJE CASCATA, EM MADEIRA SERRADA, 2 UTILIZAÇÕES. AF_11/2020</v>
          </cell>
          <cell r="C2101" t="str">
            <v>M2</v>
          </cell>
          <cell r="D2101">
            <v>236.17</v>
          </cell>
        </row>
        <row r="2102">
          <cell r="A2102">
            <v>102068</v>
          </cell>
          <cell r="B2102" t="str">
            <v>MONTAGEM E DESMONTAGEM DE FÔRMA PARA ESCADA DUPLA COM 2 LANCES EM "X" E LAJE CASCATA, EM CHAPA DE MADEIRA COMPENSADA RESINADA, 2 UTILIZAÇÕES. AF_11/2020</v>
          </cell>
          <cell r="C2102" t="str">
            <v>M2</v>
          </cell>
          <cell r="D2102">
            <v>169.08</v>
          </cell>
        </row>
        <row r="2103">
          <cell r="A2103">
            <v>102069</v>
          </cell>
          <cell r="B2103" t="str">
            <v>MONTAGEM E DESMONTAGEM DE FÔRMA PARA ESCADA DUPLA COM 2 LANCES EM "X" E LAJE CASCATA, EM CHAPA DE MADEIRA COMPENSADA RESINADA, 4 UTILIZAÇÕES. AF_11/2020</v>
          </cell>
          <cell r="C2103" t="str">
            <v>M2</v>
          </cell>
          <cell r="D2103">
            <v>154.16999999999999</v>
          </cell>
        </row>
        <row r="2104">
          <cell r="A2104">
            <v>102070</v>
          </cell>
          <cell r="B2104" t="str">
            <v>MONTAGEM E DESMONTAGEM DE FÔRMA PARA ESCADA DUPLA COM 2 LANCES EM "X" E LAJE CASCATA, EM CHAPA DE MADEIRA COMPENSADA PLASTIFICADA, 6 UTILIZAÇÕES. AF_11/2020</v>
          </cell>
          <cell r="C2104" t="str">
            <v>M2</v>
          </cell>
          <cell r="D2104">
            <v>125.79</v>
          </cell>
        </row>
        <row r="2105">
          <cell r="A2105">
            <v>102071</v>
          </cell>
          <cell r="B2105" t="str">
            <v>MONTAGEM E DESMONTAGEM DE FÔRMA PARA ESCADA DUPLA COM 2 LANCES EM "X" E LAJE CASCATA, EM CHAPA DE MADEIRA COMPENSADA PLASTIFICADA, 8 UTILIZAÇÕES. AF_11/2020</v>
          </cell>
          <cell r="C2105" t="str">
            <v>M2</v>
          </cell>
          <cell r="D2105">
            <v>110.46</v>
          </cell>
        </row>
        <row r="2106">
          <cell r="A2106">
            <v>102072</v>
          </cell>
          <cell r="B2106" t="str">
            <v>MONTAGEM E DESMONTAGEM DE FÔRMA PARA ESCADA DUPLA COM 2 LANCES EM "X" E LAJE CASCATA, EM CHAPA DE MADEIRA COMPENSADA PLASTIFICADA, 10 UTILIZAÇÕES. AF_11/2020</v>
          </cell>
          <cell r="C2106" t="str">
            <v>M2</v>
          </cell>
          <cell r="D2106">
            <v>108.31</v>
          </cell>
        </row>
        <row r="2107">
          <cell r="A2107">
            <v>102073</v>
          </cell>
          <cell r="B2107" t="str">
            <v>ESCADA EM CONCRETO ARMADO MOLDADO IN LOCO, FCK 20 MPA, COM 1 LANCE E LAJE PLANA, FÔRMA EM CHAPA DE MADEIRA COMPENSADA RESINADA. AF_11/2020</v>
          </cell>
          <cell r="C2107" t="str">
            <v>M3</v>
          </cell>
          <cell r="D2107">
            <v>2888.26</v>
          </cell>
        </row>
        <row r="2108">
          <cell r="A2108">
            <v>102074</v>
          </cell>
          <cell r="B2108" t="str">
            <v>ESCADA EM CONCRETO ARMADO MOLDADO IN LOCO, FCK 20 MPA, COM 2 LANCES EM "U" E LAJE PLANA, FÔRMA EM CHAPA DE MADEIRA COMPENSADA RESINADA. AF_11/2020</v>
          </cell>
          <cell r="C2108" t="str">
            <v>M3</v>
          </cell>
          <cell r="D2108">
            <v>3708.53</v>
          </cell>
        </row>
        <row r="2109">
          <cell r="A2109">
            <v>102075</v>
          </cell>
          <cell r="B2109" t="str">
            <v>ESCADA EM CONCRETO ARMADO MOLDADO IN LOCO, FCK 20 MPA, COM 2 LANCES EM "L" E LAJE PLANA, FÔRMA EM CHAPA DE MADEIRA COMPENSADA RESINADA. AF_11/2020</v>
          </cell>
          <cell r="C2109" t="str">
            <v>M3</v>
          </cell>
          <cell r="D2109">
            <v>3973.78</v>
          </cell>
        </row>
        <row r="2110">
          <cell r="A2110">
            <v>102076</v>
          </cell>
          <cell r="B2110" t="str">
            <v>ESCADA EM CONCRETO ARMADO MOLDADO IN LOCO, FCK 20 MPA, COM 2 LANCES EM "X" E LAJE PLANA, FÔRMA EM CHAPA DE MADEIRA COMPENSADA RESINADA. AF_11/2020</v>
          </cell>
          <cell r="C2110" t="str">
            <v>M3</v>
          </cell>
          <cell r="D2110">
            <v>4053.75</v>
          </cell>
        </row>
        <row r="2111">
          <cell r="A2111">
            <v>102077</v>
          </cell>
          <cell r="B2111" t="str">
            <v>ESCADA EM CONCRETO ARMADO MOLDADO IN LOCO, FCK 20 MPA, COM 1 LANCE E LAJE CASCATA, FÔRMA EM CHAPA DE MADEIRA COMPENSADA RESINADA. AF_11/2020</v>
          </cell>
          <cell r="C2111" t="str">
            <v>M3</v>
          </cell>
          <cell r="D2111">
            <v>4275.21</v>
          </cell>
        </row>
        <row r="2112">
          <cell r="A2112">
            <v>102078</v>
          </cell>
          <cell r="B2112" t="str">
            <v>ESCADA EM CONCRETO ARMADO MOLDADO IN LOCO, FCK 20 MPA, COM 2 LANCES EM "U" E LAJE CASCATA, FÔRMA EM CHAPA DE MADEIRA COMPENSADA RESINADA. AF_11/2020</v>
          </cell>
          <cell r="C2112" t="str">
            <v>M3</v>
          </cell>
          <cell r="D2112">
            <v>4263.54</v>
          </cell>
        </row>
        <row r="2113">
          <cell r="A2113">
            <v>102079</v>
          </cell>
          <cell r="B2113" t="str">
            <v>ESCADA EM CONCRETO ARMADO MOLDADO IN LOCO, FCK 20 MPA, COM 2 LANCES EM "L" E LAJE CASCATA, FÔRMA EM CHAPA DE MADEIRA COMPENSADA RESINADA. AF_11/2020</v>
          </cell>
          <cell r="C2113" t="str">
            <v>M3</v>
          </cell>
          <cell r="D2113">
            <v>4222.3599999999997</v>
          </cell>
        </row>
        <row r="2114">
          <cell r="A2114">
            <v>102080</v>
          </cell>
          <cell r="B2114" t="str">
            <v>ESCADA EM CONCRETO ARMADO MOLDADO IN LOCO, FCK 20 MPA, COM 2 LANCES EM "X" E LAJE CASCATA, FÔRMA EM CHAPA DE MADEIRA COMPENSADA RESINADA. AF_11/2020</v>
          </cell>
          <cell r="C2114" t="str">
            <v>M3</v>
          </cell>
          <cell r="D2114">
            <v>3827.12</v>
          </cell>
        </row>
        <row r="2115">
          <cell r="A2115">
            <v>102086</v>
          </cell>
          <cell r="B2115" t="str">
            <v>FABRICAÇÃO DE FÔRMA PARA ESCADA DUPLA COM 2 LANCES EM "X" E LAJE PLANA, EM CHAPA DE MADEIRA COMPENSADA PLASTIFICADA, E=18 MM. AF_11/2020</v>
          </cell>
          <cell r="C2115" t="str">
            <v>M2</v>
          </cell>
          <cell r="D2115">
            <v>129.43</v>
          </cell>
        </row>
        <row r="2116">
          <cell r="A2116">
            <v>102087</v>
          </cell>
          <cell r="B2116" t="str">
            <v>FABRICAÇÃO DE FÔRMA PARA ESCADA DUPLA COM 2 LANCES EM "X" E LAJE PLANA, EM CHAPA DE MADEIRA COMPENSADA RESINADA, E= 17 MM. AF_11/2020</v>
          </cell>
          <cell r="C2116" t="str">
            <v>M2</v>
          </cell>
          <cell r="D2116">
            <v>113.03</v>
          </cell>
        </row>
        <row r="2117">
          <cell r="A2117">
            <v>102088</v>
          </cell>
          <cell r="B2117" t="str">
            <v>FABRICAÇÃO DE FÔRMA PARA ESCADA DUPLA COM 2 LANCES EM X E LAJE PLANA, EM MADEIRA SERRADA, E=25 MM. AF_11/2020</v>
          </cell>
          <cell r="C2117" t="str">
            <v>M2</v>
          </cell>
          <cell r="D2117">
            <v>115.8</v>
          </cell>
        </row>
        <row r="2118">
          <cell r="A2118">
            <v>102089</v>
          </cell>
          <cell r="B2118" t="str">
            <v>FABRICAÇÃO DE FÔRMA PARA ESCADA DUPLA COM 2 LANCES EM "X" E LAJE CASCATA, EM CHAPA DE MADEIRA COMPENSADA PLASTIFICADA, E=18 MM. AF_11/2020</v>
          </cell>
          <cell r="C2118" t="str">
            <v>M2</v>
          </cell>
          <cell r="D2118">
            <v>112.68</v>
          </cell>
        </row>
        <row r="2119">
          <cell r="A2119">
            <v>102090</v>
          </cell>
          <cell r="B2119" t="str">
            <v>FABRICAÇÃO DE FÔRMA PARA ESCADA DUPLA COM 2 LANCES EM "X" E LAJE CASCATA, EM CHAPA DE MADEIRA COMPENSADA RESINADA, E= 17 MM. AF_11/2020</v>
          </cell>
          <cell r="C2119" t="str">
            <v>M2</v>
          </cell>
          <cell r="D2119">
            <v>94.07</v>
          </cell>
        </row>
        <row r="2120">
          <cell r="A2120">
            <v>102091</v>
          </cell>
          <cell r="B2120" t="str">
            <v>FABRICAÇÃO DE FÔRMA PARA ESCADA DUPLA COM 2 LANCES EM X E LAJE CASCATA, EM MADEIRA SERRADA, E=25 MM. AF_11/2020</v>
          </cell>
          <cell r="C2120" t="str">
            <v>M2</v>
          </cell>
          <cell r="D2120">
            <v>128.99</v>
          </cell>
        </row>
        <row r="2121">
          <cell r="A2121">
            <v>89996</v>
          </cell>
          <cell r="B2121" t="str">
            <v>ARMAÇÃO VERTICAL DE ALVENARIA ESTRUTURAL; DIÂMETRO DE 10,0 MM. AF_01/2015</v>
          </cell>
          <cell r="C2121" t="str">
            <v>KG</v>
          </cell>
          <cell r="D2121">
            <v>13.5</v>
          </cell>
        </row>
        <row r="2122">
          <cell r="A2122">
            <v>89997</v>
          </cell>
          <cell r="B2122" t="str">
            <v>ARMAÇÃO VERTICAL DE ALVENARIA ESTRUTURAL; DIÂMETRO DE 12,5 MM. AF_01/2015</v>
          </cell>
          <cell r="C2122" t="str">
            <v>KG</v>
          </cell>
          <cell r="D2122">
            <v>11.31</v>
          </cell>
        </row>
        <row r="2123">
          <cell r="A2123">
            <v>89998</v>
          </cell>
          <cell r="B2123" t="str">
            <v>ARMAÇÃO DE CINTA DE ALVENARIA ESTRUTURAL; DIÂMETRO DE 10,0 MM. AF_01/2015</v>
          </cell>
          <cell r="C2123" t="str">
            <v>KG</v>
          </cell>
          <cell r="D2123">
            <v>13.12</v>
          </cell>
        </row>
        <row r="2124">
          <cell r="A2124">
            <v>89999</v>
          </cell>
          <cell r="B2124" t="str">
            <v>ARMAÇÃO DE VERGA E CONTRAVERGA DE ALVENARIA ESTRUTURAL; DIÂMETRO DE 8,0 MM. AF_01/2015</v>
          </cell>
          <cell r="C2124" t="str">
            <v>KG</v>
          </cell>
          <cell r="D2124">
            <v>16.670000000000002</v>
          </cell>
        </row>
        <row r="2125">
          <cell r="A2125">
            <v>90000</v>
          </cell>
          <cell r="B2125" t="str">
            <v>ARMAÇÃO DE VERGA E CONTRAVERGA DE ALVENARIA ESTRUTURAL; DIÂMETRO DE 10,0 MM. AF_01/2015</v>
          </cell>
          <cell r="C2125" t="str">
            <v>KG</v>
          </cell>
          <cell r="D2125">
            <v>14.45</v>
          </cell>
        </row>
        <row r="2126">
          <cell r="A2126">
            <v>91593</v>
          </cell>
          <cell r="B2126" t="str">
            <v>ARMAÇÃO DO SISTEMA DE PAREDES DE CONCRETO, EXECUTADA EM PAREDES DE EDIFICAÇÕES DE MÚLTIPLOS PAVIMENTOS, TELA Q-138. AF_06/2019</v>
          </cell>
          <cell r="C2126" t="str">
            <v>KG</v>
          </cell>
          <cell r="D2126">
            <v>12.65</v>
          </cell>
        </row>
        <row r="2127">
          <cell r="A2127">
            <v>91594</v>
          </cell>
          <cell r="B2127" t="str">
            <v>ARMAÇÃO DO SISTEMA DE PAREDES DE CONCRETO, EXECUTADA EM PAREDES DE EDIFICAÇÕES TÉRREAS OU DE MÚLTIPLOS PAVIMENTOS, TELA Q-92. AF_06/2019</v>
          </cell>
          <cell r="C2127" t="str">
            <v>KG</v>
          </cell>
          <cell r="D2127">
            <v>12.94</v>
          </cell>
        </row>
        <row r="2128">
          <cell r="A2128">
            <v>91595</v>
          </cell>
          <cell r="B2128" t="str">
            <v>ARMAÇÃO DO SISTEMA DE PAREDES DE CONCRETO, EXECUTADA EM PAREDES DE EDIFICAÇÕES TÉRREAS, TELA Q-61. AF_06/2019</v>
          </cell>
          <cell r="C2128" t="str">
            <v>KG</v>
          </cell>
          <cell r="D2128">
            <v>13.34</v>
          </cell>
        </row>
        <row r="2129">
          <cell r="A2129">
            <v>91596</v>
          </cell>
          <cell r="B2129" t="str">
            <v>ARMAÇÃO DO SISTEMA DE PAREDES DE CONCRETO, EXECUTADA COMO ARMADURA POSITIVA DE LAJES, TELA Q-138. AF_06/2019</v>
          </cell>
          <cell r="C2129" t="str">
            <v>KG</v>
          </cell>
          <cell r="D2129">
            <v>12.87</v>
          </cell>
        </row>
        <row r="2130">
          <cell r="A2130">
            <v>91597</v>
          </cell>
          <cell r="B2130" t="str">
            <v>ARMAÇÃO DO SISTEMA DE PAREDES DE CONCRETO, EXECUTADA COMO ARMADURA NEGATIVA DE LAJES, TELA T-196. AF_06/2019</v>
          </cell>
          <cell r="C2130" t="str">
            <v>KG</v>
          </cell>
          <cell r="D2130">
            <v>8.9499999999999993</v>
          </cell>
        </row>
        <row r="2131">
          <cell r="A2131">
            <v>91598</v>
          </cell>
          <cell r="B2131" t="str">
            <v>ARMAÇÃO DO SISTEMA DE PAREDES DE CONCRETO, EXECUTADA COMO ARMADURA POSITIVA DE LAJES, TELA Q-113. AF_06/2019</v>
          </cell>
          <cell r="C2131" t="str">
            <v>KG</v>
          </cell>
          <cell r="D2131">
            <v>12.49</v>
          </cell>
        </row>
        <row r="2132">
          <cell r="A2132">
            <v>91599</v>
          </cell>
          <cell r="B2132" t="str">
            <v>ARMAÇÃO DO SISTEMA DE PAREDES DE CONCRETO, EXECUTADA COMO ARMADURA NEGATIVA DE LAJES, TELA L-159. AF_06/2019</v>
          </cell>
          <cell r="C2132" t="str">
            <v>KG</v>
          </cell>
          <cell r="D2132">
            <v>9.24</v>
          </cell>
        </row>
        <row r="2133">
          <cell r="A2133">
            <v>91600</v>
          </cell>
          <cell r="B2133" t="str">
            <v>ARMAÇÃO DO SISTEMA DE PAREDES DE CONCRETO, EXECUTADA EM PLATIBANDAS, TELA Q-92. AF_06/2019</v>
          </cell>
          <cell r="C2133" t="str">
            <v>KG</v>
          </cell>
          <cell r="D2133">
            <v>14.57</v>
          </cell>
        </row>
        <row r="2134">
          <cell r="A2134">
            <v>91601</v>
          </cell>
          <cell r="B2134" t="str">
            <v>ARMAÇÃO DO SISTEMA DE PAREDES DE CONCRETO, EXECUTADA COMO REFORÇO, VERGALHÃO DE 6,3 MM DE DIÂMETRO. AF_06/2019</v>
          </cell>
          <cell r="C2134" t="str">
            <v>KG</v>
          </cell>
          <cell r="D2134">
            <v>15.67</v>
          </cell>
        </row>
        <row r="2135">
          <cell r="A2135">
            <v>91602</v>
          </cell>
          <cell r="B2135" t="str">
            <v>ARMAÇÃO DO SISTEMA DE PAREDES DE CONCRETO, EXECUTADA COMO REFORÇO, VERGALHÃO DE 8,0 MM DE DIÂMETRO. AF_06/2019</v>
          </cell>
          <cell r="C2135" t="str">
            <v>KG</v>
          </cell>
          <cell r="D2135">
            <v>15.07</v>
          </cell>
        </row>
        <row r="2136">
          <cell r="A2136">
            <v>91603</v>
          </cell>
          <cell r="B2136" t="str">
            <v>ARMAÇÃO DO SISTEMA DE PAREDES DE CONCRETO, EXECUTADA COMO REFORÇO, VERGALHÃO DE 10,0 MM DE DIÂMETRO. AF_06/2019</v>
          </cell>
          <cell r="C2136" t="str">
            <v>KG</v>
          </cell>
          <cell r="D2136">
            <v>14.23</v>
          </cell>
        </row>
        <row r="2137">
          <cell r="A2137">
            <v>92759</v>
          </cell>
          <cell r="B2137" t="str">
            <v>ARMAÇÃO DE PILAR OU VIGA DE UMA ESTRUTURA CONVENCIONAL DE CONCRETO ARMADO EM UM EDIFÍCIO DE MÚLTIPLOS PAVIMENTOS UTILIZANDO AÇO CA-60 DE 5,0 MM - MONTAGEM. AF_12/2015</v>
          </cell>
          <cell r="C2137" t="str">
            <v>KG</v>
          </cell>
          <cell r="D2137">
            <v>16.52</v>
          </cell>
        </row>
        <row r="2138">
          <cell r="A2138">
            <v>92760</v>
          </cell>
          <cell r="B2138" t="str">
            <v>ARMAÇÃO DE PILAR OU VIGA DE UMA ESTRUTURA CONVENCIONAL DE CONCRETO ARMADO EM UM EDIFÍCIO DE MÚLTIPLOS PAVIMENTOS UTILIZANDO AÇO CA-50 DE 6,3 MM - MONTAGEM. AF_12/2015</v>
          </cell>
          <cell r="C2138" t="str">
            <v>KG</v>
          </cell>
          <cell r="D2138">
            <v>16.57</v>
          </cell>
        </row>
        <row r="2139">
          <cell r="A2139">
            <v>92761</v>
          </cell>
          <cell r="B2139" t="str">
            <v>ARMAÇÃO DE PILAR OU VIGA DE UMA ESTRUTURA CONVENCIONAL DE CONCRETO ARMADO EM UM EDIFÍCIO DE MÚLTIPLOS PAVIMENTOS UTILIZANDO AÇO CA-50 DE 8,0 MM - MONTAGEM. AF_12/2015</v>
          </cell>
          <cell r="C2139" t="str">
            <v>KG</v>
          </cell>
          <cell r="D2139">
            <v>16.27</v>
          </cell>
        </row>
        <row r="2140">
          <cell r="A2140">
            <v>92762</v>
          </cell>
          <cell r="B2140" t="str">
            <v>ARMAÇÃO DE PILAR OU VIGA DE UMA ESTRUTURA CONVENCIONAL DE CONCRETO ARMADO EM UM EDIFÍCIO DE MÚLTIPLOS PAVIMENTOS UTILIZANDO AÇO CA-50 DE 10,0 MM - MONTAGEM. AF_12/2015</v>
          </cell>
          <cell r="C2140" t="str">
            <v>KG</v>
          </cell>
          <cell r="D2140">
            <v>14.88</v>
          </cell>
        </row>
        <row r="2141">
          <cell r="A2141">
            <v>92763</v>
          </cell>
          <cell r="B2141" t="str">
            <v>ARMAÇÃO DE PILAR OU VIGA DE UMA ESTRUTURA CONVENCIONAL DE CONCRETO ARMADO EM UM EDIFÍCIO DE MÚLTIPLOS PAVIMENTOS UTILIZANDO AÇO CA-50 DE 12,5 MM - MONTAGEM. AF_12/2015</v>
          </cell>
          <cell r="C2141" t="str">
            <v>KG</v>
          </cell>
          <cell r="D2141">
            <v>12.72</v>
          </cell>
        </row>
        <row r="2142">
          <cell r="A2142">
            <v>92764</v>
          </cell>
          <cell r="B2142" t="str">
            <v>ARMAÇÃO DE PILAR OU VIGA DE UMA ESTRUTURA CONVENCIONAL DE CONCRETO ARMADO EM UM EDIFÍCIO DE MÚLTIPLOS PAVIMENTOS UTILIZANDO AÇO CA-50 DE 16,0 MM - MONTAGEM. AF_12/2015</v>
          </cell>
          <cell r="C2142" t="str">
            <v>KG</v>
          </cell>
          <cell r="D2142">
            <v>12.37</v>
          </cell>
        </row>
        <row r="2143">
          <cell r="A2143">
            <v>92765</v>
          </cell>
          <cell r="B2143" t="str">
            <v>ARMAÇÃO DE PILAR OU VIGA DE UMA ESTRUTURA CONVENCIONAL DE CONCRETO ARMADO EM UM EDIFÍCIO DE MÚLTIPLOS PAVIMENTOS UTILIZANDO AÇO CA-50 DE 20,0 MM - MONTAGEM. AF_12/2015</v>
          </cell>
          <cell r="C2143" t="str">
            <v>KG</v>
          </cell>
          <cell r="D2143">
            <v>14.24</v>
          </cell>
        </row>
        <row r="2144">
          <cell r="A2144">
            <v>92766</v>
          </cell>
          <cell r="B2144" t="str">
            <v>ARMAÇÃO DE PILAR OU VIGA DE UMA ESTRUTURA CONVENCIONAL DE CONCRETO ARMADO EM UM EDIFÍCIO DE MÚLTIPLOS PAVIMENTOS UTILIZANDO AÇO CA-50 DE 25,0 MM - MONTAGEM. AF_12/2015</v>
          </cell>
          <cell r="C2144" t="str">
            <v>KG</v>
          </cell>
          <cell r="D2144">
            <v>14.06</v>
          </cell>
        </row>
        <row r="2145">
          <cell r="A2145">
            <v>92767</v>
          </cell>
          <cell r="B2145" t="str">
            <v>ARMAÇÃO DE LAJE DE UMA ESTRUTURA CONVENCIONAL DE CONCRETO ARMADO EM UM EDIFÍCIO DE MÚLTIPLOS PAVIMENTOS UTILIZANDO AÇO CA-60 DE 4,2 MM - MONTAGEM. AF_12/2015</v>
          </cell>
          <cell r="C2145" t="str">
            <v>KG</v>
          </cell>
          <cell r="D2145">
            <v>16.739999999999998</v>
          </cell>
        </row>
        <row r="2146">
          <cell r="A2146">
            <v>92768</v>
          </cell>
          <cell r="B2146" t="str">
            <v>ARMAÇÃO DE LAJE DE UMA ESTRUTURA CONVENCIONAL DE CONCRETO ARMADO EM UM EDIFÍCIO DE MÚLTIPLOS PAVIMENTOS UTILIZANDO AÇO CA-60 DE 5,0 MM - MONTAGEM. AF_12/2015</v>
          </cell>
          <cell r="C2146" t="str">
            <v>KG</v>
          </cell>
          <cell r="D2146">
            <v>15.55</v>
          </cell>
        </row>
        <row r="2147">
          <cell r="A2147">
            <v>92769</v>
          </cell>
          <cell r="B2147" t="str">
            <v>ARMAÇÃO DE LAJE DE UMA ESTRUTURA CONVENCIONAL DE CONCRETO ARMADO EM UM EDIFÍCIO DE MÚLTIPLOS PAVIMENTOS UTILIZANDO AÇO CA-50 DE 6,3 MM - MONTAGEM. AF_12/2015</v>
          </cell>
          <cell r="C2147" t="str">
            <v>KG</v>
          </cell>
          <cell r="D2147">
            <v>15.83</v>
          </cell>
        </row>
        <row r="2148">
          <cell r="A2148">
            <v>92770</v>
          </cell>
          <cell r="B2148" t="str">
            <v>ARMAÇÃO DE LAJE DE UMA ESTRUTURA CONVENCIONAL DE CONCRETO ARMADO EM UM EDIFÍCIO DE MÚLTIPLOS PAVIMENTOS UTILIZANDO AÇO CA-50 DE 8,0 MM - MONTAGEM. AF_12/2015</v>
          </cell>
          <cell r="C2148" t="str">
            <v>KG</v>
          </cell>
          <cell r="D2148">
            <v>15.69</v>
          </cell>
        </row>
        <row r="2149">
          <cell r="A2149">
            <v>92771</v>
          </cell>
          <cell r="B2149" t="str">
            <v>ARMAÇÃO DE LAJE DE UMA ESTRUTURA CONVENCIONAL DE CONCRETO ARMADO EM UM EDIFÍCIO DE MÚLTIPLOS PAVIMENTOS UTILIZANDO AÇO CA-50 DE 10,0 MM - MONTAGEM. AF_12/2015</v>
          </cell>
          <cell r="C2149" t="str">
            <v>KG</v>
          </cell>
          <cell r="D2149">
            <v>14.43</v>
          </cell>
        </row>
        <row r="2150">
          <cell r="A2150">
            <v>92772</v>
          </cell>
          <cell r="B2150" t="str">
            <v>ARMAÇÃO DE LAJE DE UMA ESTRUTURA CONVENCIONAL DE CONCRETO ARMADO EM UM EDIFÍCIO DE MÚLTIPLOS PAVIMENTOS UTILIZANDO AÇO CA-50 DE 12,5 MM - MONTAGEM. AF_12/2015</v>
          </cell>
          <cell r="C2150" t="str">
            <v>KG</v>
          </cell>
          <cell r="D2150">
            <v>12.36</v>
          </cell>
        </row>
        <row r="2151">
          <cell r="A2151">
            <v>92773</v>
          </cell>
          <cell r="B2151" t="str">
            <v>ARMAÇÃO DE LAJE DE UMA ESTRUTURA CONVENCIONAL DE CONCRETO ARMADO EM UM EDIFÍCIO DE MÚLTIPLOS PAVIMENTOS UTILIZANDO AÇO CA-50 DE 16,0 MM - MONTAGEM. AF_12/2015</v>
          </cell>
          <cell r="C2151" t="str">
            <v>KG</v>
          </cell>
          <cell r="D2151">
            <v>12.12</v>
          </cell>
        </row>
        <row r="2152">
          <cell r="A2152">
            <v>92774</v>
          </cell>
          <cell r="B2152" t="str">
            <v>ARMAÇÃO DE LAJE DE UMA ESTRUTURA CONVENCIONAL DE CONCRETO ARMADO EM UM EDIFÍCIO DE MÚLTIPLOS PAVIMENTOS UTILIZANDO AÇO CA-50 DE 20,0 MM - MONTAGEM. AF_12/2015</v>
          </cell>
          <cell r="C2152" t="str">
            <v>KG</v>
          </cell>
          <cell r="D2152">
            <v>14.06</v>
          </cell>
        </row>
        <row r="2153">
          <cell r="A2153">
            <v>92775</v>
          </cell>
          <cell r="B2153" t="str">
            <v>ARMAÇÃO DE PILAR OU VIGA DE UMA ESTRUTURA CONVENCIONAL DE CONCRETO ARMADO EM UMA EDIFICAÇÃO TÉRREA OU SOBRADO UTILIZANDO AÇO CA-60 DE 5,0 MM - MONTAGEM. AF_12/2015</v>
          </cell>
          <cell r="C2153" t="str">
            <v>KG</v>
          </cell>
          <cell r="D2153">
            <v>18.5</v>
          </cell>
        </row>
        <row r="2154">
          <cell r="A2154">
            <v>92776</v>
          </cell>
          <cell r="B2154" t="str">
            <v>ARMAÇÃO DE PILAR OU VIGA DE UMA ESTRUTURA CONVENCIONAL DE CONCRETO ARMADO EM UMA EDIFICAÇÃO TÉRREA OU SOBRADO UTILIZANDO AÇO CA-50 DE 6,3 MM - MONTAGEM. AF_12/2015</v>
          </cell>
          <cell r="C2154" t="str">
            <v>KG</v>
          </cell>
          <cell r="D2154">
            <v>18.09</v>
          </cell>
        </row>
        <row r="2155">
          <cell r="A2155">
            <v>92777</v>
          </cell>
          <cell r="B2155" t="str">
            <v>ARMAÇÃO DE PILAR OU VIGA DE UMA ESTRUTURA CONVENCIONAL DE CONCRETO ARMADO EM UMA EDIFICAÇÃO TÉRREA OU SOBRADO UTILIZANDO AÇO CA-50 DE 8,0 MM - MONTAGEM. AF_12/2015</v>
          </cell>
          <cell r="C2155" t="str">
            <v>KG</v>
          </cell>
          <cell r="D2155">
            <v>17.399999999999999</v>
          </cell>
        </row>
        <row r="2156">
          <cell r="A2156">
            <v>92778</v>
          </cell>
          <cell r="B2156" t="str">
            <v>ARMAÇÃO DE PILAR OU VIGA DE UMA ESTRUTURA CONVENCIONAL DE CONCRETO ARMADO EM UMA EDIFICAÇÃO TÉRREA OU SOBRADO UTILIZANDO AÇO CA-50 DE 10,0 MM - MONTAGEM. AF_12/2015</v>
          </cell>
          <cell r="C2156" t="str">
            <v>KG</v>
          </cell>
          <cell r="D2156">
            <v>15.73</v>
          </cell>
        </row>
        <row r="2157">
          <cell r="A2157">
            <v>92779</v>
          </cell>
          <cell r="B2157" t="str">
            <v>ARMAÇÃO DE PILAR OU VIGA DE UMA ESTRUTURA CONVENCIONAL DE CONCRETO ARMADO EM UMA EDIFICAÇÃO TÉRREA OU SOBRADO UTILIZANDO AÇO CA-50 DE 12,5 MM - MONTAGEM. AF_12/2015</v>
          </cell>
          <cell r="C2157" t="str">
            <v>KG</v>
          </cell>
          <cell r="D2157">
            <v>13.34</v>
          </cell>
        </row>
        <row r="2158">
          <cell r="A2158">
            <v>92780</v>
          </cell>
          <cell r="B2158" t="str">
            <v>ARMAÇÃO DE PILAR OU VIGA DE UMA ESTRUTURA CONVENCIONAL DE CONCRETO ARMADO EM UMA EDIFICAÇÃO TÉRREA OU SOBRADO UTILIZANDO AÇO CA-50 DE 16,0 MM - MONTAGEM. AF_12/2015</v>
          </cell>
          <cell r="C2158" t="str">
            <v>KG</v>
          </cell>
          <cell r="D2158">
            <v>12.8</v>
          </cell>
        </row>
        <row r="2159">
          <cell r="A2159">
            <v>92781</v>
          </cell>
          <cell r="B2159" t="str">
            <v>ARMAÇÃO DE PILAR OU VIGA DE UMA ESTRUTURA CONVENCIONAL DE CONCRETO ARMADO EM UMA EDIFICAÇÃO TÉRREA OU SOBRADO UTILIZANDO AÇO CA-50 DE 20,0 MM - MONTAGEM. AF_12/2015</v>
          </cell>
          <cell r="C2159" t="str">
            <v>KG</v>
          </cell>
          <cell r="D2159">
            <v>14.51</v>
          </cell>
        </row>
        <row r="2160">
          <cell r="A2160">
            <v>92782</v>
          </cell>
          <cell r="B2160" t="str">
            <v>ARMAÇÃO DE PILAR OU VIGA DE UMA ESTRUTURA CONVENCIONAL DE CONCRETO ARMADO EM UMA EDIFICAÇÃO TÉRREA OU SOBRADO UTILIZANDO AÇO CA-50 DE 25,0 MM - MONTAGEM. AF_12/2015</v>
          </cell>
          <cell r="C2160" t="str">
            <v>KG</v>
          </cell>
          <cell r="D2160">
            <v>14.23</v>
          </cell>
        </row>
        <row r="2161">
          <cell r="A2161">
            <v>92783</v>
          </cell>
          <cell r="B2161" t="str">
            <v>ARMAÇÃO DE LAJE DE UMA ESTRUTURA CONVENCIONAL DE CONCRETO ARMADO EM UMA EDIFICAÇÃO TÉRREA OU SOBRADO UTILIZANDO AÇO CA-60 DE 4,2 MM - MONTAGEM. AF_12/2015</v>
          </cell>
          <cell r="C2161" t="str">
            <v>KG</v>
          </cell>
          <cell r="D2161">
            <v>18.420000000000002</v>
          </cell>
        </row>
        <row r="2162">
          <cell r="A2162">
            <v>92784</v>
          </cell>
          <cell r="B2162" t="str">
            <v>ARMAÇÃO DE LAJE DE UMA ESTRUTURA CONVENCIONAL DE CONCRETO ARMADO EM UMA EDIFICAÇÃO TÉRREA OU SOBRADO UTILIZANDO AÇO CA-60 DE 5,0 MM - MONTAGEM. AF_12/2015</v>
          </cell>
          <cell r="C2162" t="str">
            <v>KG</v>
          </cell>
          <cell r="D2162">
            <v>16.91</v>
          </cell>
        </row>
        <row r="2163">
          <cell r="A2163">
            <v>92785</v>
          </cell>
          <cell r="B2163" t="str">
            <v>ARMAÇÃO DE LAJE DE UMA ESTRUTURA CONVENCIONAL DE CONCRETO ARMADO EM UMA EDIFICAÇÃO TÉRREA OU SOBRADO UTILIZANDO AÇO CA-50 DE 6,3 MM - MONTAGEM. AF_12/2015</v>
          </cell>
          <cell r="C2163" t="str">
            <v>KG</v>
          </cell>
          <cell r="D2163">
            <v>16.86</v>
          </cell>
        </row>
        <row r="2164">
          <cell r="A2164">
            <v>92786</v>
          </cell>
          <cell r="B2164" t="str">
            <v>ARMAÇÃO DE LAJE DE UMA ESTRUTURA CONVENCIONAL DE CONCRETO ARMADO EM UMA EDIFICAÇÃO TÉRREA OU SOBRADO UTILIZANDO AÇO CA-50 DE 8,0 MM - MONTAGEM. AF_12/2015</v>
          </cell>
          <cell r="C2164" t="str">
            <v>KG</v>
          </cell>
          <cell r="D2164">
            <v>16.45</v>
          </cell>
        </row>
        <row r="2165">
          <cell r="A2165">
            <v>92787</v>
          </cell>
          <cell r="B2165" t="str">
            <v>ARMAÇÃO DE LAJE DE UMA ESTRUTURA CONVENCIONAL DE CONCRETO ARMADO EM UMA EDIFICAÇÃO TÉRREA OU SOBRADO UTILIZANDO AÇO CA-50 DE 10,0 MM - MONTAGEM. AF_12/2015</v>
          </cell>
          <cell r="C2165" t="str">
            <v>KG</v>
          </cell>
          <cell r="D2165">
            <v>14.98</v>
          </cell>
        </row>
        <row r="2166">
          <cell r="A2166">
            <v>92788</v>
          </cell>
          <cell r="B2166" t="str">
            <v>ARMAÇÃO DE LAJE DE UMA ESTRUTURA CONVENCIONAL DE CONCRETO ARMADO EM UMA EDIFICAÇÃO TÉRREA OU SOBRADO UTILIZANDO AÇO CA-50 DE 12,5 MM - MONTAGEM. AF_12/2015</v>
          </cell>
          <cell r="C2166" t="str">
            <v>KG</v>
          </cell>
          <cell r="D2166">
            <v>12.75</v>
          </cell>
        </row>
        <row r="2167">
          <cell r="A2167">
            <v>92789</v>
          </cell>
          <cell r="B2167" t="str">
            <v>ARMAÇÃO DE LAJE DE UMA ESTRUTURA CONVENCIONAL DE CONCRETO ARMADO EM UMA EDIFICAÇÃO TÉRREA OU SOBRADO UTILIZANDO AÇO CA-50 DE 16,0 MM - MONTAGEM. AF_12/2015</v>
          </cell>
          <cell r="C2167" t="str">
            <v>KG</v>
          </cell>
          <cell r="D2167">
            <v>12.38</v>
          </cell>
        </row>
        <row r="2168">
          <cell r="A2168">
            <v>92790</v>
          </cell>
          <cell r="B2168" t="str">
            <v>ARMAÇÃO DE LAJE DE UMA ESTRUTURA CONVENCIONAL DE CONCRETO ARMADO EM UMA EDIFICAÇÃO TÉRREA OU SOBRADO UTILIZANDO AÇO CA-50 DE 20,0 MM - MONTAGEM. AF_12/2015</v>
          </cell>
          <cell r="C2168" t="str">
            <v>KG</v>
          </cell>
          <cell r="D2168">
            <v>14.21</v>
          </cell>
        </row>
        <row r="2169">
          <cell r="A2169">
            <v>92791</v>
          </cell>
          <cell r="B2169" t="str">
            <v>CORTE E DOBRA DE AÇO CA-60, DIÂMETRO DE 5,0 MM, UTILIZADO EM ESTRUTURAS DIVERSAS, EXCETO LAJES. AF_12/2015</v>
          </cell>
          <cell r="C2169" t="str">
            <v>KG</v>
          </cell>
          <cell r="D2169">
            <v>13.4</v>
          </cell>
        </row>
        <row r="2170">
          <cell r="A2170">
            <v>92792</v>
          </cell>
          <cell r="B2170" t="str">
            <v>CORTE E DOBRA DE AÇO CA-50, DIÂMETRO DE 6,3 MM, UTILIZADO EM ESTRUTURAS DIVERSAS, EXCETO LAJES. AF_12/2015</v>
          </cell>
          <cell r="C2170" t="str">
            <v>KG</v>
          </cell>
          <cell r="D2170">
            <v>14.08</v>
          </cell>
        </row>
        <row r="2171">
          <cell r="A2171">
            <v>92793</v>
          </cell>
          <cell r="B2171" t="str">
            <v>CORTE E DOBRA DE AÇO CA-50, DIÂMETRO DE 8,0 MM, UTILIZADO EM ESTRUTURAS DIVERSAS, EXCETO LAJES. AF_12/2015</v>
          </cell>
          <cell r="C2171" t="str">
            <v>KG</v>
          </cell>
          <cell r="D2171">
            <v>14.29</v>
          </cell>
        </row>
        <row r="2172">
          <cell r="A2172">
            <v>92794</v>
          </cell>
          <cell r="B2172" t="str">
            <v>CORTE E DOBRA DE AÇO CA-50, DIÂMETRO DE 10,0 MM, UTILIZADO EM ESTRUTURAS DIVERSAS, EXCETO LAJES. AF_12/2015</v>
          </cell>
          <cell r="C2172" t="str">
            <v>KG</v>
          </cell>
          <cell r="D2172">
            <v>13.3</v>
          </cell>
        </row>
        <row r="2173">
          <cell r="A2173">
            <v>92795</v>
          </cell>
          <cell r="B2173" t="str">
            <v>CORTE E DOBRA DE AÇO CA-50, DIÂMETRO DE 12,5 MM, UTILIZADO EM ESTRUTURAS DIVERSAS, EXCETO LAJES. AF_12/2015</v>
          </cell>
          <cell r="C2173" t="str">
            <v>KG</v>
          </cell>
          <cell r="D2173">
            <v>11.45</v>
          </cell>
        </row>
        <row r="2174">
          <cell r="A2174">
            <v>92796</v>
          </cell>
          <cell r="B2174" t="str">
            <v>CORTE E DOBRA DE AÇO CA-50, DIÂMETRO DE 16,0 MM, UTILIZADO EM ESTRUTURAS DIVERSAS, EXCETO LAJES. AF_12/2015</v>
          </cell>
          <cell r="C2174" t="str">
            <v>KG</v>
          </cell>
          <cell r="D2174">
            <v>11.38</v>
          </cell>
        </row>
        <row r="2175">
          <cell r="A2175">
            <v>92797</v>
          </cell>
          <cell r="B2175" t="str">
            <v>CORTE E DOBRA DE AÇO CA-50, DIÂMETRO DE 20,0 MM, UTILIZADO EM ESTRUTURAS DIVERSAS, EXCETO LAJES. AF_12/2015</v>
          </cell>
          <cell r="C2175" t="str">
            <v>KG</v>
          </cell>
          <cell r="D2175">
            <v>13.43</v>
          </cell>
        </row>
        <row r="2176">
          <cell r="A2176">
            <v>92798</v>
          </cell>
          <cell r="B2176" t="str">
            <v>CORTE E DOBRA DE AÇO CA-50, DIÂMETRO DE 25,0 MM, UTILIZADO EM ESTRUTURAS DIVERSAS, EXCETO LAJES. AF_12/2015</v>
          </cell>
          <cell r="C2176" t="str">
            <v>KG</v>
          </cell>
          <cell r="D2176">
            <v>13.41</v>
          </cell>
        </row>
        <row r="2177">
          <cell r="A2177">
            <v>92799</v>
          </cell>
          <cell r="B2177" t="str">
            <v>CORTE E DOBRA DE AÇO CA-60, DIÂMETRO DE 4,2 MM, UTILIZADO EM LAJE. AF_12/2015</v>
          </cell>
          <cell r="C2177" t="str">
            <v>KG</v>
          </cell>
          <cell r="D2177">
            <v>13.72</v>
          </cell>
        </row>
        <row r="2178">
          <cell r="A2178">
            <v>92800</v>
          </cell>
          <cell r="B2178" t="str">
            <v>CORTE E DOBRA DE AÇO CA-60, DIÂMETRO DE 5,0 MM, UTILIZADO EM LAJE. AF_12/2015</v>
          </cell>
          <cell r="C2178" t="str">
            <v>KG</v>
          </cell>
          <cell r="D2178">
            <v>13.03</v>
          </cell>
        </row>
        <row r="2179">
          <cell r="A2179">
            <v>92801</v>
          </cell>
          <cell r="B2179" t="str">
            <v>CORTE E DOBRA DE AÇO CA-50, DIÂMETRO DE 6,3 MM, UTILIZADO EM LAJE. AF_12/2015</v>
          </cell>
          <cell r="C2179" t="str">
            <v>KG</v>
          </cell>
          <cell r="D2179">
            <v>13.87</v>
          </cell>
        </row>
        <row r="2180">
          <cell r="A2180">
            <v>92802</v>
          </cell>
          <cell r="B2180" t="str">
            <v>CORTE E DOBRA DE AÇO CA-50, DIÂMETRO DE 8,0 MM, UTILIZADO EM LAJE. AF_12/2015</v>
          </cell>
          <cell r="C2180" t="str">
            <v>KG</v>
          </cell>
          <cell r="D2180">
            <v>14.17</v>
          </cell>
        </row>
        <row r="2181">
          <cell r="A2181">
            <v>92803</v>
          </cell>
          <cell r="B2181" t="str">
            <v>CORTE E DOBRA DE AÇO CA-50, DIÂMETRO DE 10,0 MM, UTILIZADO EM LAJE. AF_12/2015</v>
          </cell>
          <cell r="C2181" t="str">
            <v>KG</v>
          </cell>
          <cell r="D2181">
            <v>13.23</v>
          </cell>
        </row>
        <row r="2182">
          <cell r="A2182">
            <v>92804</v>
          </cell>
          <cell r="B2182" t="str">
            <v>CORTE E DOBRA DE AÇO CA-50, DIÂMETRO DE 12,5 MM, UTILIZADO EM LAJE. AF_12/2015</v>
          </cell>
          <cell r="C2182" t="str">
            <v>KG</v>
          </cell>
          <cell r="D2182">
            <v>11.4</v>
          </cell>
        </row>
        <row r="2183">
          <cell r="A2183">
            <v>92805</v>
          </cell>
          <cell r="B2183" t="str">
            <v>CORTE E DOBRA DE AÇO CA-50, DIÂMETRO DE 16,0 MM, UTILIZADO EM LAJE. AF_12/2015</v>
          </cell>
          <cell r="C2183" t="str">
            <v>KG</v>
          </cell>
          <cell r="D2183">
            <v>11.36</v>
          </cell>
        </row>
        <row r="2184">
          <cell r="A2184">
            <v>92806</v>
          </cell>
          <cell r="B2184" t="str">
            <v>CORTE E DOBRA DE AÇO CA-50, DIÂMETRO DE 20,0 MM, UTILIZADO EM LAJE. AF_12/2015</v>
          </cell>
          <cell r="C2184" t="str">
            <v>KG</v>
          </cell>
          <cell r="D2184">
            <v>13.42</v>
          </cell>
        </row>
        <row r="2185">
          <cell r="A2185">
            <v>92875</v>
          </cell>
          <cell r="B2185" t="str">
            <v>CORTE E DOBRA DE AÇO CA-25, DIÂMETRO DE 6,3 MM. AF_12/2015</v>
          </cell>
          <cell r="C2185" t="str">
            <v>KG</v>
          </cell>
          <cell r="D2185">
            <v>12.89</v>
          </cell>
        </row>
        <row r="2186">
          <cell r="A2186">
            <v>92876</v>
          </cell>
          <cell r="B2186" t="str">
            <v>CORTE E DOBRA DE AÇO CA-25, DIÂMETRO DE 8,0 MM. AF_12/2015</v>
          </cell>
          <cell r="C2186" t="str">
            <v>KG</v>
          </cell>
          <cell r="D2186">
            <v>12.97</v>
          </cell>
        </row>
        <row r="2187">
          <cell r="A2187">
            <v>92877</v>
          </cell>
          <cell r="B2187" t="str">
            <v>CORTE E DOBRA DE AÇO CA-25, DIÂMETRO DE 10,0 MM. AF_12/2015</v>
          </cell>
          <cell r="C2187" t="str">
            <v>KG</v>
          </cell>
          <cell r="D2187">
            <v>14.27</v>
          </cell>
        </row>
        <row r="2188">
          <cell r="A2188">
            <v>92878</v>
          </cell>
          <cell r="B2188" t="str">
            <v>CORTE E DOBRA DE AÇO CA-25, DIÂMETRO DE 12,5 MM. AF_12/2015</v>
          </cell>
          <cell r="C2188" t="str">
            <v>KG</v>
          </cell>
          <cell r="D2188">
            <v>14.17</v>
          </cell>
        </row>
        <row r="2189">
          <cell r="A2189">
            <v>92879</v>
          </cell>
          <cell r="B2189" t="str">
            <v>CORTE E DOBRA DE AÇO CA-25, DIÂMETRO DE 16,0 MM. AF_12/2015</v>
          </cell>
          <cell r="C2189" t="str">
            <v>KG</v>
          </cell>
          <cell r="D2189">
            <v>14.1</v>
          </cell>
        </row>
        <row r="2190">
          <cell r="A2190">
            <v>92880</v>
          </cell>
          <cell r="B2190" t="str">
            <v>CORTE E DOBRA DE AÇO CA-25, DIÂMETRO DE 20,0 MM. AF_12/2015</v>
          </cell>
          <cell r="C2190" t="str">
            <v>KG</v>
          </cell>
          <cell r="D2190">
            <v>14.45</v>
          </cell>
        </row>
        <row r="2191">
          <cell r="A2191">
            <v>92881</v>
          </cell>
          <cell r="B2191" t="str">
            <v>CORTE E DOBRA DE AÇO CA-25, DIÂMETRO DE 25,0 MM. AF_12/2015</v>
          </cell>
          <cell r="C2191" t="str">
            <v>KG</v>
          </cell>
          <cell r="D2191">
            <v>14.43</v>
          </cell>
        </row>
        <row r="2192">
          <cell r="A2192">
            <v>92882</v>
          </cell>
          <cell r="B2192" t="str">
            <v>ARMAÇÃO UTILIZANDO AÇO CA-25 DE 6,3 MM - MONTAGEM. AF_12/2015</v>
          </cell>
          <cell r="C2192" t="str">
            <v>KG</v>
          </cell>
          <cell r="D2192">
            <v>15.38</v>
          </cell>
        </row>
        <row r="2193">
          <cell r="A2193">
            <v>92883</v>
          </cell>
          <cell r="B2193" t="str">
            <v>ARMAÇÃO UTILIZANDO AÇO CA-25 DE 8,0 MM - MONTAGEM. AF_12/2015</v>
          </cell>
          <cell r="C2193" t="str">
            <v>KG</v>
          </cell>
          <cell r="D2193">
            <v>14.95</v>
          </cell>
        </row>
        <row r="2194">
          <cell r="A2194">
            <v>92884</v>
          </cell>
          <cell r="B2194" t="str">
            <v>ARMAÇÃO UTILIZANDO AÇO CA-25 DE 10,0 MM - MONTAGEM. AF_12/2015</v>
          </cell>
          <cell r="C2194" t="str">
            <v>KG</v>
          </cell>
          <cell r="D2194">
            <v>15.85</v>
          </cell>
        </row>
        <row r="2195">
          <cell r="A2195">
            <v>92885</v>
          </cell>
          <cell r="B2195" t="str">
            <v>ARMAÇÃO UTILIZANDO AÇO CA-25 DE 12,5 MM - MONTAGEM. AF_12/2015</v>
          </cell>
          <cell r="C2195" t="str">
            <v>KG</v>
          </cell>
          <cell r="D2195">
            <v>15.44</v>
          </cell>
        </row>
        <row r="2196">
          <cell r="A2196">
            <v>92886</v>
          </cell>
          <cell r="B2196" t="str">
            <v>ARMAÇÃO UTILIZANDO AÇO CA-25 DE 16,0 MM - MONTAGEM. AF_12/2015</v>
          </cell>
          <cell r="C2196" t="str">
            <v>KG</v>
          </cell>
          <cell r="D2196">
            <v>15.09</v>
          </cell>
        </row>
        <row r="2197">
          <cell r="A2197">
            <v>92887</v>
          </cell>
          <cell r="B2197" t="str">
            <v>ARMAÇÃO UTILIZANDO AÇO CA-25 DE 20,0 MM - MONTAGEM. AF_12/2015</v>
          </cell>
          <cell r="C2197" t="str">
            <v>KG</v>
          </cell>
          <cell r="D2197">
            <v>15.26</v>
          </cell>
        </row>
        <row r="2198">
          <cell r="A2198">
            <v>92888</v>
          </cell>
          <cell r="B2198" t="str">
            <v>ARMAÇÃO UTILIZANDO AÇO CA-25 DE 25,0 MM - MONTAGEM. AF_12/2015</v>
          </cell>
          <cell r="C2198" t="str">
            <v>KG</v>
          </cell>
          <cell r="D2198">
            <v>15.08</v>
          </cell>
        </row>
        <row r="2199">
          <cell r="A2199">
            <v>92915</v>
          </cell>
          <cell r="B2199" t="str">
            <v>ARMAÇÃO DE ESTRUTURAS DE CONCRETO ARMADO, EXCETO VIGAS, PILARES, LAJES E FUNDAÇÕES, UTILIZANDO AÇO CA-60 DE 5,0 MM - MONTAGEM. AF_12/2015</v>
          </cell>
          <cell r="C2199" t="str">
            <v>KG</v>
          </cell>
          <cell r="D2199">
            <v>17.510000000000002</v>
          </cell>
        </row>
        <row r="2200">
          <cell r="A2200">
            <v>92916</v>
          </cell>
          <cell r="B2200" t="str">
            <v>ARMAÇÃO DE ESTRUTURAS DE CONCRETO ARMADO, EXCETO VIGAS, PILARES, LAJES E FUNDAÇÕES, UTILIZANDO AÇO CA-50 DE 6,3 MM - MONTAGEM. AF_12/2015</v>
          </cell>
          <cell r="C2200" t="str">
            <v>KG</v>
          </cell>
          <cell r="D2200">
            <v>17.329999999999998</v>
          </cell>
        </row>
        <row r="2201">
          <cell r="A2201">
            <v>92917</v>
          </cell>
          <cell r="B2201" t="str">
            <v>ARMAÇÃO DE ESTRUTURAS DE CONCRETO ARMADO, EXCETO VIGAS, PILARES, LAJES E FUNDAÇÕES, UTILIZANDO AÇO CA-50 DE 8,0 MM - MONTAGEM. AF_12/2015</v>
          </cell>
          <cell r="C2201" t="str">
            <v>KG</v>
          </cell>
          <cell r="D2201">
            <v>16.829999999999998</v>
          </cell>
        </row>
        <row r="2202">
          <cell r="A2202">
            <v>92919</v>
          </cell>
          <cell r="B2202" t="str">
            <v>ARMAÇÃO DE ESTRUTURAS DE CONCRETO ARMADO, EXCETO VIGAS, PILARES, LAJES E FUNDAÇÕES, UTILIZANDO AÇO CA-50 DE 10,0 MM - MONTAGEM. AF_12/2015</v>
          </cell>
          <cell r="C2202" t="str">
            <v>KG</v>
          </cell>
          <cell r="D2202">
            <v>15.31</v>
          </cell>
        </row>
        <row r="2203">
          <cell r="A2203">
            <v>92921</v>
          </cell>
          <cell r="B2203" t="str">
            <v>ARMAÇÃO DE ESTRUTURAS DE CONCRETO ARMADO, EXCETO VIGAS, PILARES, LAJES E FUNDAÇÕES, UTILIZANDO AÇO CA-50 DE 12,5 MM - MONTAGEM. AF_12/2015</v>
          </cell>
          <cell r="C2203" t="str">
            <v>KG</v>
          </cell>
          <cell r="D2203">
            <v>13.03</v>
          </cell>
        </row>
        <row r="2204">
          <cell r="A2204">
            <v>92922</v>
          </cell>
          <cell r="B2204" t="str">
            <v>ARMAÇÃO DE ESTRUTURAS DE CONCRETO ARMADO, EXCETO VIGAS, PILARES, LAJES E FUNDAÇÕES, UTILIZANDO AÇO CA-50 DE 16,0 MM - MONTAGEM. AF_12/2015</v>
          </cell>
          <cell r="C2204" t="str">
            <v>KG</v>
          </cell>
          <cell r="D2204">
            <v>12.59</v>
          </cell>
        </row>
        <row r="2205">
          <cell r="A2205">
            <v>92923</v>
          </cell>
          <cell r="B2205" t="str">
            <v>ARMAÇÃO DE ESTRUTURAS DE CONCRETO ARMADO, EXCETO VIGAS, PILARES, LAJES E FUNDAÇÕES, UTILIZANDO AÇO CA-50 DE 20,0 MM - MONTAGEM. AF_12/2015</v>
          </cell>
          <cell r="C2205" t="str">
            <v>KG</v>
          </cell>
          <cell r="D2205">
            <v>14.38</v>
          </cell>
        </row>
        <row r="2206">
          <cell r="A2206">
            <v>92924</v>
          </cell>
          <cell r="B2206" t="str">
            <v>ARMAÇÃO DE ESTRUTURAS DE CONCRETO ARMADO, EXCETO VIGAS, PILARES, LAJES E FUNDAÇÕES, UTILIZANDO AÇO CA-50 DE 25,0 MM - MONTAGEM. AF_12/2015</v>
          </cell>
          <cell r="C2206" t="str">
            <v>KG</v>
          </cell>
          <cell r="D2206">
            <v>14.14</v>
          </cell>
        </row>
        <row r="2207">
          <cell r="A2207">
            <v>95445</v>
          </cell>
          <cell r="B2207" t="str">
            <v>CORTE E DOBRA DE AÇO CA-60, DIÂMETRO DE 5,0 MM, UTILIZADO EM ESTRIBO CONTÍNUO HELICOIDAL. AF_10/2016</v>
          </cell>
          <cell r="C2207" t="str">
            <v>KG</v>
          </cell>
          <cell r="D2207">
            <v>11.63</v>
          </cell>
        </row>
        <row r="2208">
          <cell r="A2208">
            <v>95446</v>
          </cell>
          <cell r="B2208" t="str">
            <v>CORTE E DOBRA DE AÇO CA-50, DIÂMETRO DE 6,3 MM, UTILIZADO EM ESTRIBO CONTÍNUO HELICOIDAL. AF_10/2016</v>
          </cell>
          <cell r="C2208" t="str">
            <v>KG</v>
          </cell>
          <cell r="D2208">
            <v>12.78</v>
          </cell>
        </row>
        <row r="2209">
          <cell r="A2209">
            <v>95448</v>
          </cell>
          <cell r="B2209" t="str">
            <v>CORTE E DOBRA DE AÇO CA-50, DIÂMERO DE 32 MM, UTILIZADO EM ESTRUTURAS DIVERSAS, EXCETO LAJE. AF_10/2016</v>
          </cell>
          <cell r="C2209" t="str">
            <v>KG</v>
          </cell>
          <cell r="D2209">
            <v>14.73</v>
          </cell>
        </row>
        <row r="2210">
          <cell r="A2210">
            <v>95576</v>
          </cell>
          <cell r="B2210" t="str">
            <v>MONTAGEM DE ARMADURA LONGITUDINAL/TRANSVERSAL DE ESTACAS DE SEÇÃO CIRCULAR, DIÂMETRO = 8,0 MM. AF_11/2016</v>
          </cell>
          <cell r="C2210" t="str">
            <v>KG</v>
          </cell>
          <cell r="D2210">
            <v>16.309999999999999</v>
          </cell>
        </row>
        <row r="2211">
          <cell r="A2211">
            <v>95577</v>
          </cell>
          <cell r="B2211" t="str">
            <v>MONTAGEM DE ARMADURA LONGITUDINAL DE ESTACAS DE SEÇÃO CIRCULAR, DIÂMETRO = 10,0 MM. AF_11/2016</v>
          </cell>
          <cell r="C2211" t="str">
            <v>KG</v>
          </cell>
          <cell r="D2211">
            <v>15</v>
          </cell>
        </row>
        <row r="2212">
          <cell r="A2212">
            <v>95578</v>
          </cell>
          <cell r="B2212" t="str">
            <v>MONTAGEM DE ARMADURA LONGITUDINAL/TRANSVERSAL DE ESTACAS DE SEÇÃO CIRCULAR, DIÂMETRO = 12,5 MM. AF_11/2016</v>
          </cell>
          <cell r="C2212" t="str">
            <v>KG</v>
          </cell>
          <cell r="D2212">
            <v>12.9</v>
          </cell>
        </row>
        <row r="2213">
          <cell r="A2213">
            <v>95579</v>
          </cell>
          <cell r="B2213" t="str">
            <v>MONTAGEM DE ARMADURA LONGITUDINAL DE ESTACAS DE SEÇÃO CIRCULAR, DIÂMETRO = 16,0 MM. AF_11/2016</v>
          </cell>
          <cell r="C2213" t="str">
            <v>KG</v>
          </cell>
          <cell r="D2213">
            <v>12.58</v>
          </cell>
        </row>
        <row r="2214">
          <cell r="A2214">
            <v>95580</v>
          </cell>
          <cell r="B2214" t="str">
            <v>MONTAGEM DE ARMADURA LONGITUDINAL DE ESTACAS DE SEÇÃO CIRCULAR, DIÂMETRO = 20,0 MM. AF_11/2016</v>
          </cell>
          <cell r="C2214" t="str">
            <v>KG</v>
          </cell>
          <cell r="D2214">
            <v>14.48</v>
          </cell>
        </row>
        <row r="2215">
          <cell r="A2215">
            <v>95581</v>
          </cell>
          <cell r="B2215" t="str">
            <v>MONTAGEM DE ARMADURA LONGITUDINAL DE ESTACAS DE SEÇÃO CIRCULAR, DIÂMETRO = 25,0 MM. AF_11/2016</v>
          </cell>
          <cell r="C2215" t="str">
            <v>KG</v>
          </cell>
          <cell r="D2215">
            <v>14.32</v>
          </cell>
        </row>
        <row r="2216">
          <cell r="A2216">
            <v>95582</v>
          </cell>
          <cell r="B2216" t="str">
            <v>MONTAGEM DE ARMADURA LONGITUDINAL DE ESTACAS DE SEÇÃO CIRCULAR, DIÂMETRO = 32,0 MM. AF_11/2016</v>
          </cell>
          <cell r="C2216" t="str">
            <v>KG</v>
          </cell>
          <cell r="D2216">
            <v>15.54</v>
          </cell>
        </row>
        <row r="2217">
          <cell r="A2217">
            <v>95583</v>
          </cell>
          <cell r="B2217" t="str">
            <v>MONTAGEM DE ARMADURA TRANSVERSAL DE ESTACAS DE SEÇÃO CIRCULAR, DIÂMETRO = 5,0 MM. AF_11/2016</v>
          </cell>
          <cell r="C2217" t="str">
            <v>KG</v>
          </cell>
          <cell r="D2217">
            <v>17.309999999999999</v>
          </cell>
        </row>
        <row r="2218">
          <cell r="A2218">
            <v>95584</v>
          </cell>
          <cell r="B2218" t="str">
            <v>MONTAGEM DE ARMADURA TRANSVERSAL DE ESTACAS DE SEÇÃO CIRCULAR, DIÂMETRO = 6,3 MM. AF_11/2016</v>
          </cell>
          <cell r="C2218" t="str">
            <v>KG</v>
          </cell>
          <cell r="D2218">
            <v>16.45</v>
          </cell>
        </row>
        <row r="2219">
          <cell r="A2219">
            <v>95585</v>
          </cell>
          <cell r="B2219" t="str">
            <v>MONTAGEM DE ARMADURA LONGITUDINAL/TRANSVERSAL DE ESTACAS DE SEÇÃO RETANGULAR (BARRETE), DIÂMETRO = 8,0 MM. AF_11/2016</v>
          </cell>
          <cell r="C2219" t="str">
            <v>KG</v>
          </cell>
          <cell r="D2219">
            <v>16.66</v>
          </cell>
        </row>
        <row r="2220">
          <cell r="A2220">
            <v>95586</v>
          </cell>
          <cell r="B2220" t="str">
            <v>MONTAGEM DE ARMADURA LONGITUDINAL DE ESTACAS DE SEÇÃO RETANGULAR (BARRETE), DIÂMETRO = 10,0 MM. AF_11/2016</v>
          </cell>
          <cell r="C2220" t="str">
            <v>KG</v>
          </cell>
          <cell r="D2220">
            <v>15.26</v>
          </cell>
        </row>
        <row r="2221">
          <cell r="A2221">
            <v>95587</v>
          </cell>
          <cell r="B2221" t="str">
            <v>MONTAGEM DE ARMADURA LONGITUDINAL/TRANSVERSAL DE ESTACAS DE SEÇÃO RETANGULAR (BARRETE), DIÂMETRO = 12,5 MM. AF_11/2016</v>
          </cell>
          <cell r="C2221" t="str">
            <v>KG</v>
          </cell>
          <cell r="D2221">
            <v>13.11</v>
          </cell>
        </row>
        <row r="2222">
          <cell r="A2222">
            <v>95588</v>
          </cell>
          <cell r="B2222" t="str">
            <v>MONTAGEM DE ARMADURA LONGITUDINAL DE ESTACAS DE SEÇÃO RETANGULAR (BARRETE), DIÂMETRO = 16,0 MM. AF_11/2016</v>
          </cell>
          <cell r="C2222" t="str">
            <v>KG</v>
          </cell>
          <cell r="D2222">
            <v>12.76</v>
          </cell>
        </row>
        <row r="2223">
          <cell r="A2223">
            <v>95589</v>
          </cell>
          <cell r="B2223" t="str">
            <v>MONTAGEM DE ARMADURA LONGITUDINAL DE ESTACAS DE SEÇÃO RETANGULAR (BARRETE), DIÂMETRO = 20,0 MM. AF_11/2016</v>
          </cell>
          <cell r="C2223" t="str">
            <v>KG</v>
          </cell>
          <cell r="D2223">
            <v>14.61</v>
          </cell>
        </row>
        <row r="2224">
          <cell r="A2224">
            <v>95590</v>
          </cell>
          <cell r="B2224" t="str">
            <v>MONTAGEM DE ARMADURA LONGITUDINAL DE ESTACAS DE SEÇÃO RETANGULAR (BARRETE), DIÂMETRO = 25,0 MM. AF_11/2016</v>
          </cell>
          <cell r="C2224" t="str">
            <v>KG</v>
          </cell>
          <cell r="D2224">
            <v>14.44</v>
          </cell>
        </row>
        <row r="2225">
          <cell r="A2225">
            <v>95591</v>
          </cell>
          <cell r="B2225" t="str">
            <v>MONTAGEM DE ARMADURA LONGITUDINAL DE ESTACAS DE SEÇÃO RETANGULAR (BARRETE), DIÂMETRO = 32,0 MM. AF_11/2016</v>
          </cell>
          <cell r="C2225" t="str">
            <v>KG</v>
          </cell>
          <cell r="D2225">
            <v>15.61</v>
          </cell>
        </row>
        <row r="2226">
          <cell r="A2226">
            <v>95592</v>
          </cell>
          <cell r="B2226" t="str">
            <v>MONTAGEM DE ARMADURA TRANSVERSAL DE ESTACAS DE SEÇÃO RETANGULAR (BARRETE), DIÂMETRO = 5,0 MM. AF_11/2016</v>
          </cell>
          <cell r="C2226" t="str">
            <v>KG</v>
          </cell>
          <cell r="D2226">
            <v>20.14</v>
          </cell>
        </row>
        <row r="2227">
          <cell r="A2227">
            <v>95593</v>
          </cell>
          <cell r="B2227" t="str">
            <v>MONTAGEM DE ARMADURA TRANSVERSAL DE ESTACAS DE SEÇÃO RETANGULAR (BARRETE), DIÂMETRO = 6,3 MM. AF_11/2016</v>
          </cell>
          <cell r="C2227" t="str">
            <v>KG</v>
          </cell>
          <cell r="D2227">
            <v>18.399999999999999</v>
          </cell>
        </row>
        <row r="2228">
          <cell r="A2228">
            <v>95943</v>
          </cell>
          <cell r="B2228" t="str">
            <v>ARMAÇÃO DE ESCADA, DE UMA ESTRUTURA CONVENCIONAL DE CONCRETO ARMADO UTILIZANDO AÇO CA-60 DE 5,0 MM - MONTAGEM. AF_11/2020</v>
          </cell>
          <cell r="C2228" t="str">
            <v>KG</v>
          </cell>
          <cell r="D2228">
            <v>20.87</v>
          </cell>
        </row>
        <row r="2229">
          <cell r="A2229">
            <v>95944</v>
          </cell>
          <cell r="B2229" t="str">
            <v>ARMAÇÃO DE ESCADA, DE UMA ESTRUTURA CONVENCIONAL DE CONCRETO ARMADO UTILIZANDO AÇO CA-50 DE 6,3 MM - MONTAGEM. AF_11/2020</v>
          </cell>
          <cell r="C2229" t="str">
            <v>KG</v>
          </cell>
          <cell r="D2229">
            <v>20.309999999999999</v>
          </cell>
        </row>
        <row r="2230">
          <cell r="A2230">
            <v>95945</v>
          </cell>
          <cell r="B2230" t="str">
            <v>ARMAÇÃO DE ESCADA, DE UMA ESTRUTURA CONVENCIONAL DE CONCRETO ARMADO UTILIZANDO AÇO CA-50 DE 8,0 MM - MONTAGEM. AF_11/2020</v>
          </cell>
          <cell r="C2230" t="str">
            <v>KG</v>
          </cell>
          <cell r="D2230">
            <v>18.18</v>
          </cell>
        </row>
        <row r="2231">
          <cell r="A2231">
            <v>95946</v>
          </cell>
          <cell r="B2231" t="str">
            <v>ARMAÇÃO DE ESCADA, DE UMA ESTRUTURA CONVENCIONAL DE CONCRETO ARMADO UTILIZANDO AÇO CA-50 DE 10,0 MM - MONTAGEM. AF_11/2020</v>
          </cell>
          <cell r="C2231" t="str">
            <v>KG</v>
          </cell>
          <cell r="D2231">
            <v>15.61</v>
          </cell>
        </row>
        <row r="2232">
          <cell r="A2232">
            <v>95947</v>
          </cell>
          <cell r="B2232" t="str">
            <v>ARMAÇÃO DE ESCADA, DE UMA ESTRUTURA CONVENCIONAL DE CONCRETO ARMADO UTILIZANDO AÇO CA-50 DE 12,5 MM - MONTAGEM. AF_11/2020</v>
          </cell>
          <cell r="C2232" t="str">
            <v>KG</v>
          </cell>
          <cell r="D2232">
            <v>12.73</v>
          </cell>
        </row>
        <row r="2233">
          <cell r="A2233">
            <v>95948</v>
          </cell>
          <cell r="B2233" t="str">
            <v>ARMAÇÃO DE ESCADA, DE UMA ESTRUTURA CONVENCIONAL DE CONCRETO ARMADO UTILIZANDO AÇO CA-50 DE 16,0 MM - MONTAGEM. AF_11/2020</v>
          </cell>
          <cell r="C2233" t="str">
            <v>KG</v>
          </cell>
          <cell r="D2233">
            <v>11.97</v>
          </cell>
        </row>
        <row r="2234">
          <cell r="A2234">
            <v>96544</v>
          </cell>
          <cell r="B2234" t="str">
            <v>ARMAÇÃO DE BLOCO, VIGA BALDRAME OU SAPATA UTILIZANDO AÇO CA-50 DE 6,3 MM - MONTAGEM. AF_06/2017</v>
          </cell>
          <cell r="C2234" t="str">
            <v>KG</v>
          </cell>
          <cell r="D2234">
            <v>18.05</v>
          </cell>
        </row>
        <row r="2235">
          <cell r="A2235">
            <v>96545</v>
          </cell>
          <cell r="B2235" t="str">
            <v>ARMAÇÃO DE BLOCO, VIGA BALDRAME OU SAPATA UTILIZANDO AÇO CA-50 DE 8 MM - MONTAGEM. AF_06/2017</v>
          </cell>
          <cell r="C2235" t="str">
            <v>KG</v>
          </cell>
          <cell r="D2235">
            <v>17.41</v>
          </cell>
        </row>
        <row r="2236">
          <cell r="A2236">
            <v>96546</v>
          </cell>
          <cell r="B2236" t="str">
            <v>ARMAÇÃO DE BLOCO, VIGA BALDRAME OU SAPATA UTILIZANDO AÇO CA-50 DE 10 MM - MONTAGEM. AF_06/2017</v>
          </cell>
          <cell r="C2236" t="str">
            <v>KG</v>
          </cell>
          <cell r="D2236">
            <v>15.78</v>
          </cell>
        </row>
        <row r="2237">
          <cell r="A2237">
            <v>96547</v>
          </cell>
          <cell r="B2237" t="str">
            <v>ARMAÇÃO DE BLOCO, VIGA BALDRAME OU SAPATA UTILIZANDO AÇO CA-50 DE 12,5 MM - MONTAGEM. AF_06/2017</v>
          </cell>
          <cell r="C2237" t="str">
            <v>KG</v>
          </cell>
          <cell r="D2237">
            <v>13.44</v>
          </cell>
        </row>
        <row r="2238">
          <cell r="A2238">
            <v>96548</v>
          </cell>
          <cell r="B2238" t="str">
            <v>ARMAÇÃO DE BLOCO, VIGA BALDRAME OU SAPATA UTILIZANDO AÇO CA-50 DE 16 MM - MONTAGEM. AF_06/2017</v>
          </cell>
          <cell r="C2238" t="str">
            <v>KG</v>
          </cell>
          <cell r="D2238">
            <v>12.95</v>
          </cell>
        </row>
        <row r="2239">
          <cell r="A2239">
            <v>96549</v>
          </cell>
          <cell r="B2239" t="str">
            <v>ARMAÇÃO DE BLOCO, VIGA BALDRAME OU SAPATA UTILIZANDO AÇO CA-50 DE 20 MM - MONTAGEM. AF_06/2017</v>
          </cell>
          <cell r="C2239" t="str">
            <v>KG</v>
          </cell>
          <cell r="D2239">
            <v>14.71</v>
          </cell>
        </row>
        <row r="2240">
          <cell r="A2240">
            <v>96550</v>
          </cell>
          <cell r="B2240" t="str">
            <v>ARMAÇÃO DE BLOCO, VIGA BALDRAME OU SAPATA UTILIZANDO AÇO CA-50 DE 25 MM - MONTAGEM. AF_06/2017</v>
          </cell>
          <cell r="C2240" t="str">
            <v>KG</v>
          </cell>
          <cell r="D2240">
            <v>14.44</v>
          </cell>
        </row>
        <row r="2241">
          <cell r="A2241">
            <v>100066</v>
          </cell>
          <cell r="B2241" t="str">
            <v>ARMAÇÃO DO SISTEMA DE PAREDES DE CONCRETO, EXECUTADA COMO ARMADURA POSITIVA DE LAJES, TELA Q-196. AF_06/2019</v>
          </cell>
          <cell r="C2241" t="str">
            <v>KG</v>
          </cell>
          <cell r="D2241">
            <v>12.87</v>
          </cell>
        </row>
        <row r="2242">
          <cell r="A2242">
            <v>100067</v>
          </cell>
          <cell r="B2242" t="str">
            <v>ARMAÇÃO DO SISTEMA DE PAREDES DE CONCRETO, EXECUTADA COMO REFORÇO, VERGALHÃO DE 5,0 MM DE DIÂMETRO. AF_06/2019</v>
          </cell>
          <cell r="C2242" t="str">
            <v>KG</v>
          </cell>
          <cell r="D2242">
            <v>14.67</v>
          </cell>
        </row>
        <row r="2243">
          <cell r="A2243">
            <v>100068</v>
          </cell>
          <cell r="B2243" t="str">
            <v>ARMAÇÃO DO SISTEMA DE PAREDES DE CONCRETO, EXECUTADA COMO REFORÇO, VERGALHÃO DE 12,5 MM DE DIÂMETRO. AF_06/2019</v>
          </cell>
          <cell r="C2243" t="str">
            <v>KG</v>
          </cell>
          <cell r="D2243">
            <v>12.26</v>
          </cell>
        </row>
        <row r="2244">
          <cell r="A2244">
            <v>89993</v>
          </cell>
          <cell r="B2244" t="str">
            <v>GRAUTEAMENTO VERTICAL EM ALVENARIA ESTRUTURAL. AF_01/2015</v>
          </cell>
          <cell r="C2244" t="str">
            <v>M3</v>
          </cell>
          <cell r="D2244">
            <v>645.67999999999995</v>
          </cell>
        </row>
        <row r="2245">
          <cell r="A2245">
            <v>89994</v>
          </cell>
          <cell r="B2245" t="str">
            <v>GRAUTEAMENTO DE CINTA INTERMEDIÁRIA OU DE CONTRAVERGA EM ALVENARIA ESTRUTURAL. AF_01/2015</v>
          </cell>
          <cell r="C2245" t="str">
            <v>M3</v>
          </cell>
          <cell r="D2245">
            <v>552.75</v>
          </cell>
        </row>
        <row r="2246">
          <cell r="A2246">
            <v>89995</v>
          </cell>
          <cell r="B2246" t="str">
            <v>GRAUTEAMENTO DE CINTA SUPERIOR OU DE VERGA EM ALVENARIA ESTRUTURAL. AF_01/2015</v>
          </cell>
          <cell r="C2246" t="str">
            <v>M3</v>
          </cell>
          <cell r="D2246">
            <v>621.91</v>
          </cell>
        </row>
        <row r="2247">
          <cell r="A2247">
            <v>90278</v>
          </cell>
          <cell r="B2247" t="str">
            <v>GRAUTE FGK=15 MPA; TRAÇO 1:0,04:2,0:2,4 (CIMENTO/ CAL/ AREIA GROSSA/ BRITA 0) - PREPARO MECÂNICO COM BETONEIRA 400 L. AF_02/2015</v>
          </cell>
          <cell r="C2247" t="str">
            <v>M3</v>
          </cell>
          <cell r="D2247">
            <v>326.92</v>
          </cell>
        </row>
        <row r="2248">
          <cell r="A2248">
            <v>90279</v>
          </cell>
          <cell r="B2248" t="str">
            <v>GRAUTE FGK=20 MPA; TRAÇO 1:0,04:1,6:1,9 (CIMENTO/ CAL/ AREIA GROSSA/ BRITA 0) - PREPARO MECÂNICO COM BETONEIRA 400 L. AF_02/2015</v>
          </cell>
          <cell r="C2248" t="str">
            <v>M3</v>
          </cell>
          <cell r="D2248">
            <v>350.99</v>
          </cell>
        </row>
        <row r="2249">
          <cell r="A2249">
            <v>90280</v>
          </cell>
          <cell r="B2249" t="str">
            <v>GRAUTE FGK=25 MPA; TRAÇO 1:0,02:1,2:1,5 (CIMENTO/ CAL/ AREIA GROSSA/ BRITA 0) - PREPARO MECÂNICO COM BETONEIRA 400 L. AF_02/2015</v>
          </cell>
          <cell r="C2249" t="str">
            <v>M3</v>
          </cell>
          <cell r="D2249">
            <v>392.39</v>
          </cell>
        </row>
        <row r="2250">
          <cell r="A2250">
            <v>90281</v>
          </cell>
          <cell r="B2250" t="str">
            <v>GRAUTE FGK=30 MPA; TRAÇO 1:0,02:0,8:1,1 (CIMENTO/ CAL/ AREIA GROSSA/ BRITA 0) - PREPARO MECÂNICO COM BETONEIRA 400 L. AF_02/2015</v>
          </cell>
          <cell r="C2250" t="str">
            <v>M3</v>
          </cell>
          <cell r="D2250">
            <v>452.49</v>
          </cell>
        </row>
        <row r="2251">
          <cell r="A2251">
            <v>90282</v>
          </cell>
          <cell r="B2251" t="str">
            <v>GRAUTE FGK=15 MPA; TRAÇO 1:2,0:2,4 (CIMENTO/ AREIA GROSSA/ BRITA 0/ ADITIVO) - PREPARO MECÂNICO COM BETONEIRA 400 L. AF_02/2015</v>
          </cell>
          <cell r="C2251" t="str">
            <v>M3</v>
          </cell>
          <cell r="D2251">
            <v>330.46</v>
          </cell>
        </row>
        <row r="2252">
          <cell r="A2252">
            <v>90283</v>
          </cell>
          <cell r="B2252" t="str">
            <v>GRAUTE FGK=20 MPA; TRAÇO 1:1,6:1,9 (CIMENTO/ AREIA GROSSA/ BRITA 0/ ADITIVO) - PREPARO MECÂNICO COM BETONEIRA 400 L. AF_02/2015</v>
          </cell>
          <cell r="C2252" t="str">
            <v>M3</v>
          </cell>
          <cell r="D2252">
            <v>355.88</v>
          </cell>
        </row>
        <row r="2253">
          <cell r="A2253">
            <v>90284</v>
          </cell>
          <cell r="B2253" t="str">
            <v>GRAUTE FGK=25 MPA; TRAÇO 1:1,2:1,5 (CIMENTO/ AREIA GROSSA/ BRITA 0/ ADITIVO) - PREPARO MECÂNICO COM BETONEIRA 400 L. AF_02/2015</v>
          </cell>
          <cell r="C2253" t="str">
            <v>M3</v>
          </cell>
          <cell r="D2253">
            <v>398.44</v>
          </cell>
        </row>
        <row r="2254">
          <cell r="A2254">
            <v>90285</v>
          </cell>
          <cell r="B2254" t="str">
            <v>GRAUTE FGK=30 MPA; TRAÇO 1:0,8:1,1 (CIMENTO/ AREIA GROSSA/ BRITA 0/ ADITIVO) - PREPARO MECÂNICO COM BETONEIRA 400 L. AF_02/2015</v>
          </cell>
          <cell r="C2254" t="str">
            <v>M3</v>
          </cell>
          <cell r="D2254">
            <v>461.5</v>
          </cell>
        </row>
        <row r="2255">
          <cell r="A2255">
            <v>90853</v>
          </cell>
          <cell r="B2255" t="str">
            <v>CONCRETAGEM DE LAJES EM EDIFICAÇÕES UNIFAMILIARES FEITAS COM SISTEMA DE FÔRMAS MANUSEÁVEIS, COM CONCRETO USINADO BOMBEÁVEL FCK 20 MPA - LANÇAMENTO, ADENSAMENTO E ACABAMENTO. AF_06/2015</v>
          </cell>
          <cell r="C2255" t="str">
            <v>M3</v>
          </cell>
          <cell r="D2255">
            <v>552.21</v>
          </cell>
        </row>
        <row r="2256">
          <cell r="A2256">
            <v>90854</v>
          </cell>
          <cell r="B2256" t="str">
            <v>CONCRETAGEM DE PAREDES EM EDIFICAÇÕES UNIFAMILIARES FEITAS COM SISTEMA DE FÔRMAS MANUSEÁVEIS, COM CONCRETO USINADO BOMBEÁVEL FCK 20 MPA - LANÇAMENTO, ADENSAMENTO E ACABAMENTO. AF_06/2015</v>
          </cell>
          <cell r="C2256" t="str">
            <v>M3</v>
          </cell>
          <cell r="D2256">
            <v>535.91999999999996</v>
          </cell>
        </row>
        <row r="2257">
          <cell r="A2257">
            <v>90855</v>
          </cell>
          <cell r="B2257" t="str">
            <v>CONCRETAGEM DE PLATIBANDA EM EDIFICAÇÕES UNIFAMILIARES FEITAS COM SISTEMA DE FÔRMAS MANUSEÁVEIS, COM CONCRETO USINADO BOMBEÁVEL FCK 20 MPA - LANÇAMENTO, ADENSAMENTO E ACABAMENTO. AF_06/2015</v>
          </cell>
          <cell r="C2257" t="str">
            <v>M3</v>
          </cell>
          <cell r="D2257">
            <v>581.67999999999995</v>
          </cell>
        </row>
        <row r="2258">
          <cell r="A2258">
            <v>90856</v>
          </cell>
          <cell r="B2258" t="str">
            <v>CONCRETAGEM DE LAJES EM EDIFICAÇÕES MULTIFAMILIARES FEITAS COM SISTEMA DE FÔRMAS MANUSEÁVEIS, COM CONCRETO USINADO BOMBEÁVEL FCK 20 MPA - LANÇAMENTO, ADENSAMENTO E ACABAMENTO. AF_06/2015</v>
          </cell>
          <cell r="C2258" t="str">
            <v>M3</v>
          </cell>
          <cell r="D2258">
            <v>555.4</v>
          </cell>
        </row>
        <row r="2259">
          <cell r="A2259">
            <v>90857</v>
          </cell>
          <cell r="B2259" t="str">
            <v>CONCRETAGEM DE PAREDES EM EDIFICAÇÕES MULTIFAMILIARES FEITAS COM SISTEMA DE FÔRMAS MANUSEÁVEIS, COM CONCRETO USINADO BOMBEÁVEL FCK 20 MPA - LANÇAMENTO, ADENSAMENTO E ACABAMENTO. AF_06/2015</v>
          </cell>
          <cell r="C2259" t="str">
            <v>M3</v>
          </cell>
          <cell r="D2259">
            <v>538.04999999999995</v>
          </cell>
        </row>
        <row r="2260">
          <cell r="A2260">
            <v>90858</v>
          </cell>
          <cell r="B2260" t="str">
            <v>CONCRETAGEM DE PLATIBANDA EM EDIFICAÇÕES MULTIFAMILIARES FEITAS COM SISTEMA DE FÔRMAS MANUSEÁVEIS, COM CONCRETO USINADO BOMBEÁVEL FCK 20 MPA - LANÇAMENTO, ADENSAMENTO E ACABAMENTO. AF_06/2015</v>
          </cell>
          <cell r="C2260" t="str">
            <v>M3</v>
          </cell>
          <cell r="D2260">
            <v>596.30999999999995</v>
          </cell>
        </row>
        <row r="2261">
          <cell r="A2261">
            <v>90859</v>
          </cell>
          <cell r="B2261" t="str">
            <v>CONCRETAGEM DE PLATIBANDA EM EDIFICAÇÕES UNIFAMILIARES FEITAS COM SISTEMA DE FÔRMAS MANUSEÁVEIS, COM CONCRETO USINADO AUTOADENSÁVEL FCK 20 MPA - LANÇAMENTO E ACABAMENTO. AF_06/2015</v>
          </cell>
          <cell r="C2261" t="str">
            <v>M3</v>
          </cell>
          <cell r="D2261">
            <v>556.9</v>
          </cell>
        </row>
        <row r="2262">
          <cell r="A2262">
            <v>90860</v>
          </cell>
          <cell r="B2262" t="str">
            <v>CONCRETAGEM DE PLATIBANDA EM EDIFICAÇÕES MULTIFAMILIARES FEITAS COM SISTEMA DE FÔRMAS MANUSEÁVEIS, COM CONCRETO USINADO AUTOADENSÁVEL FCK 20 MPA - LANÇAMENTO E ACABAMENTO. AF_06/2015</v>
          </cell>
          <cell r="C2262" t="str">
            <v>M3</v>
          </cell>
          <cell r="D2262">
            <v>561.30999999999995</v>
          </cell>
        </row>
        <row r="2263">
          <cell r="A2263">
            <v>90861</v>
          </cell>
          <cell r="B2263" t="str">
            <v>CONCRETAGEM DE EDIFICAÇÕES (PAREDES E LAJES) FEITAS COM SISTEMA DE FÔRMAS MANUSEÁVEIS, COM CONCRETO USINADO BOMBEÁVEL FCK 20 MPA - LANÇAMENTO, ADENSAMENTO E ACABAMENTO. AF_06/2015</v>
          </cell>
          <cell r="C2263" t="str">
            <v>M3</v>
          </cell>
          <cell r="D2263">
            <v>543.13</v>
          </cell>
        </row>
        <row r="2264">
          <cell r="A2264">
            <v>90862</v>
          </cell>
          <cell r="B2264" t="str">
            <v>CONCRETAGEM DE EDIFICAÇÕES (PAREDES E LAJES) FEITAS COM SISTEMA DE FÔRMAS MANUSEÁVEIS, COM CONCRETO USINADO AUTOADENSÁVEL FCK 20 MPA - LANÇAMENTO E ACABAMENTO. AF_06/2015</v>
          </cell>
          <cell r="C2264" t="str">
            <v>M3</v>
          </cell>
          <cell r="D2264">
            <v>524.85</v>
          </cell>
        </row>
        <row r="2265">
          <cell r="A2265">
            <v>92718</v>
          </cell>
          <cell r="B2265" t="str">
            <v>CONCRETAGEM DE PILARES, FCK = 25 MPA,  COM USO DE BALDES EM EDIFICAÇÃO COM SEÇÃO MÉDIA DE PILARES MENOR OU IGUAL A 0,25 M² - LANÇAMENTO, ADENSAMENTO E ACABAMENTO. AF_12/2015</v>
          </cell>
          <cell r="C2265" t="str">
            <v>M3</v>
          </cell>
          <cell r="D2265">
            <v>598.46</v>
          </cell>
        </row>
        <row r="2266">
          <cell r="A2266">
            <v>92719</v>
          </cell>
          <cell r="B2266" t="str">
            <v>CONCRETAGEM DE PILARES, FCK = 25 MPA, COM USO DE GRUA EM EDIFICAÇÃO COM SEÇÃO MÉDIA DE PILARES MENOR OU IGUAL A 0,25 M² - LANÇAMENTO, ADENSAMENTO E ACABAMENTO. AF_12/2015</v>
          </cell>
          <cell r="C2266" t="str">
            <v>M3</v>
          </cell>
          <cell r="D2266">
            <v>481.88</v>
          </cell>
        </row>
        <row r="2267">
          <cell r="A2267">
            <v>92720</v>
          </cell>
          <cell r="B2267" t="str">
            <v>CONCRETAGEM DE PILARES, FCK = 25 MPA, COM USO DE BOMBA EM EDIFICAÇÃO COM SEÇÃO MÉDIA DE PILARES MENOR OU IGUAL A 0,25 M² - LANÇAMENTO, ADENSAMENTO E ACABAMENTO. AF_12/2015</v>
          </cell>
          <cell r="C2267" t="str">
            <v>M3</v>
          </cell>
          <cell r="D2267">
            <v>516.04</v>
          </cell>
        </row>
        <row r="2268">
          <cell r="A2268">
            <v>92721</v>
          </cell>
          <cell r="B2268" t="str">
            <v>CONCRETAGEM DE PILARES, FCK = 25 MPA, COM USO DE GRUA EM EDIFICAÇÃO COM SEÇÃO MÉDIA DE PILARES MAIOR QUE 0,25 M² - LANÇAMENTO, ADENSAMENTO E ACABAMENTO. AF_12/2015</v>
          </cell>
          <cell r="C2268" t="str">
            <v>M3</v>
          </cell>
          <cell r="D2268">
            <v>474.74</v>
          </cell>
        </row>
        <row r="2269">
          <cell r="A2269">
            <v>92722</v>
          </cell>
          <cell r="B2269" t="str">
            <v>CONCRETAGEM DE PILARES, FCK = 25 MPA, COM USO DE BOMBA EM EDIFICAÇÃO COM SEÇÃO MÉDIA DE PILARES MAIOR QUE 0,25 M² - LANÇAMENTO, ADENSAMENTO E ACABAMENTO. AF_12/2015</v>
          </cell>
          <cell r="C2269" t="str">
            <v>M3</v>
          </cell>
          <cell r="D2269">
            <v>513.08000000000004</v>
          </cell>
        </row>
        <row r="2270">
          <cell r="A2270">
            <v>92723</v>
          </cell>
          <cell r="B2270" t="str">
            <v>CONCRETAGEM DE VIGAS E LAJES, FCK=20 MPA, PARA LAJES PREMOLDADAS COM USO DE BOMBA EM EDIFICAÇÃO COM ÁREA MÉDIA DE LAJES MENOR OU IGUAL A 20 M² - LANÇAMENTO, ADENSAMENTO E ACABAMENTO. AF_12/2015</v>
          </cell>
          <cell r="C2270" t="str">
            <v>M3</v>
          </cell>
          <cell r="D2270">
            <v>501.43</v>
          </cell>
        </row>
        <row r="2271">
          <cell r="A2271">
            <v>92724</v>
          </cell>
          <cell r="B2271" t="str">
            <v>CONCRETAGEM DE VIGAS E LAJES, FCK=20 MPA, PARA LAJES PREMOLDADAS COM USO DE BOMBA EM EDIFICAÇÃO COM ÁREA MÉDIA DE LAJES MAIOR QUE 20 M² - LANÇAMENTO, ADENSAMENTO E ACABAMENTO. AF_12/2015</v>
          </cell>
          <cell r="C2271" t="str">
            <v>M3</v>
          </cell>
          <cell r="D2271">
            <v>498.84</v>
          </cell>
        </row>
        <row r="2272">
          <cell r="A2272">
            <v>92725</v>
          </cell>
          <cell r="B2272" t="str">
            <v>CONCRETAGEM DE VIGAS E LAJES, FCK=20 MPA, PARA LAJES MACIÇAS OU NERVURADAS COM USO DE BOMBA EM EDIFICAÇÃO COM ÁREA MÉDIA DE LAJES MENOR OU IGUAL A 20 M² - LANÇAMENTO, ADENSAMENTO E ACABAMENTO. AF_12/2015</v>
          </cell>
          <cell r="C2272" t="str">
            <v>M3</v>
          </cell>
          <cell r="D2272">
            <v>497.74</v>
          </cell>
        </row>
        <row r="2273">
          <cell r="A2273">
            <v>92726</v>
          </cell>
          <cell r="B2273" t="str">
            <v>CONCRETAGEM DE VIGAS E LAJES, FCK=20 MPA, PARA LAJES MACIÇAS OU NERVURADAS COM USO DE BOMBA EM EDIFICAÇÃO COM ÁREA MÉDIA DE LAJES MAIOR QUE 20 M² - LANÇAMENTO, ADENSAMENTO E ACABAMENTO. AF_12/2015</v>
          </cell>
          <cell r="C2273" t="str">
            <v>M3</v>
          </cell>
          <cell r="D2273">
            <v>495.89</v>
          </cell>
        </row>
        <row r="2274">
          <cell r="A2274">
            <v>92727</v>
          </cell>
          <cell r="B2274" t="str">
            <v>CONCRETAGEM DE VIGAS E LAJES, FCK=20 MPA, PARA LAJES PREMOLDADAS COM JERICAS EM ELEVADOR DE CABO EM EDIFICAÇÃO DE MULTIPAVIMENTOS ATÉ 16 ANDARES, COM ÁREA MÉDIA DE LAJES MENOR OU IGUAL A 20 M² - LANÇAMENTO, ADENSAMENTO E ACABAMENTO. AF_12/2015</v>
          </cell>
          <cell r="C2274" t="str">
            <v>M3</v>
          </cell>
          <cell r="D2274">
            <v>543.03</v>
          </cell>
        </row>
        <row r="2275">
          <cell r="A2275">
            <v>92728</v>
          </cell>
          <cell r="B2275" t="str">
            <v>CONCRETAGEM DE VIGAS E LAJES, FCK=20 MPA, PARA LAJES PREMOLDADAS COM JERICAS EM ELEVADOR DE CABO EM EDIFICAÇÃO DE MULTIPAVIMENTOS ATÉ 16 ANDARES, COM ÁREA MÉDIA DE LAJES MAIOR QUE 20 M² - LANÇAMENTO, ADENSAMENTO E ACABAMENTO. AF_12/2015</v>
          </cell>
          <cell r="C2275" t="str">
            <v>M3</v>
          </cell>
          <cell r="D2275">
            <v>524.45000000000005</v>
          </cell>
        </row>
        <row r="2276">
          <cell r="A2276">
            <v>92729</v>
          </cell>
          <cell r="B2276" t="str">
            <v>CONCRETAGEM DE VIGAS E LAJES, FCK=20 MPA, PARA LAJES MACIÇAS OU NERVURADAS COM JERICAS EM ELEVADOR DE CABO EM EDIFICAÇÃO DE ATÉ 16 ANDARES, COM ÁREA MÉDIA DE LAJES MENOR OU IGUAL A 20 M² - LANÇAMENTO, ADENSAMENTO E ACABAMENTO. AF_12/2015</v>
          </cell>
          <cell r="C2276" t="str">
            <v>M3</v>
          </cell>
          <cell r="D2276">
            <v>516.59</v>
          </cell>
        </row>
        <row r="2277">
          <cell r="A2277">
            <v>92730</v>
          </cell>
          <cell r="B2277" t="str">
            <v>CONCRETAGEM DE VIGAS E LAJES, FCK=20 MPA, PARA LAJES MACIÇAS OU NERVURADAS COM JERICAS EM ELEVADOR DE CABO EM EDIFICAÇÃO DE MULTIPAVIMENTOS ATÉ 16 ANDARES, COM ÁREA MÉDIA DE LAJES MAIOR QUE 20 M² - LANÇAMENTO, ADENSAMENTO E ACABAMENTO. AF_12/2015</v>
          </cell>
          <cell r="C2277" t="str">
            <v>M3</v>
          </cell>
          <cell r="D2277">
            <v>503.46</v>
          </cell>
        </row>
        <row r="2278">
          <cell r="A2278">
            <v>92731</v>
          </cell>
          <cell r="B2278" t="str">
            <v>CONCRETAGEM DE VIGAS E LAJES, FCK=20 MPA, PARA LAJES PREMOLDADAS COM JERICAS EM CREMALHEIRA EM EDIFICAÇÃO DE MULTIPAVIMENTOS ATÉ 16 ANDARES, COM ÁREA MÉDIA DE LAJES MENOR OU IGUAL A 20 M² - LANÇAMENTO, ADENSAMENTO E ACABAMENTO. AF_12/2015</v>
          </cell>
          <cell r="C2278" t="str">
            <v>M3</v>
          </cell>
          <cell r="D2278">
            <v>518.65</v>
          </cell>
        </row>
        <row r="2279">
          <cell r="A2279">
            <v>92732</v>
          </cell>
          <cell r="B2279" t="str">
            <v>CONCRETAGEM DE VIGAS E LAJES, FCK=20 MPA, PARA LAJES PREMOLDADAS COM JERICAS EM CREMALHEIRA EM EDIFICAÇÃO DE MULTIPAVIMENTOS ATÉ 16 ANDARES, COM ÁREA MÉDIA DE LAJES MAIOR QUE 20 M² - LANÇAMENTO, ADENSAMENTO E ACABAMENTO. AF_12/2015</v>
          </cell>
          <cell r="C2279" t="str">
            <v>M3</v>
          </cell>
          <cell r="D2279">
            <v>505.91</v>
          </cell>
        </row>
        <row r="2280">
          <cell r="A2280">
            <v>92733</v>
          </cell>
          <cell r="B2280" t="str">
            <v>CONCRETAGEM DE VIGAS E LAJES, FCK=20 MPA, PARA LAJES MACIÇAS OU NERVURADAS COM JERICAS EM CREMALHEIRA EM EDIFICAÇÃO DE MULTIPAVIMENTOS ATÉ 16 ANDARES, COM ÁREA MÉDIA DE LAJES MENOR OU IGUAL A 20 M² - LANÇAMENTO, ADENSAMENTO E ACABAMENTO. AF_12/2015</v>
          </cell>
          <cell r="C2280" t="str">
            <v>M3</v>
          </cell>
          <cell r="D2280">
            <v>500.5</v>
          </cell>
        </row>
        <row r="2281">
          <cell r="A2281">
            <v>92734</v>
          </cell>
          <cell r="B2281" t="str">
            <v>CONCRETAGEM DE VIGAS E LAJES, FCK=20 MPA, PARA LAJES MACIÇAS OU NERVURADAS COM JERICAS EM CREMALHEIRA EM EDIFICAÇÃO DE MULTIPAVIMENTOS ATÉ 16 ANDARES, COM ÁREA MÉDIA DE LAJES MAIOR QUE 20 M² - LANÇAMENTO, ADENSAMENTO E ACABAMENTO. AF_12/2015</v>
          </cell>
          <cell r="C2281" t="str">
            <v>M3</v>
          </cell>
          <cell r="D2281">
            <v>491.51</v>
          </cell>
        </row>
        <row r="2282">
          <cell r="A2282">
            <v>92735</v>
          </cell>
          <cell r="B2282" t="str">
            <v>CONCRETAGEM DE VIGAS E LAJES, FCK=20 MPA, PARA LAJES PREMOLDADAS COM GRUA DE CAÇAMBA DE 350 L EM EDIFICAÇÃO DE MULTIPAVIMENTOS ATÉ 16 ANDARES, COM ÁREA MÉDIA DE LAJES MENOR OU IGUAL A 20 M² - LANÇAMENTO, ADENSAMENTO E ACABAMENTO. AF_12/2015</v>
          </cell>
          <cell r="C2282" t="str">
            <v>M3</v>
          </cell>
          <cell r="D2282">
            <v>496.73</v>
          </cell>
        </row>
        <row r="2283">
          <cell r="A2283">
            <v>92736</v>
          </cell>
          <cell r="B2283" t="str">
            <v>CONCRETAGEM DE VIGAS E LAJES, FCK=20 MPA, PARA LAJES PREMOLDADAS COM GRUA DE CAÇAMBA DE 350 L EM EDIFICAÇÃO DE MULTIPAVIMENTOS ATÉ 16 ANDARES, COM ÁREA MÉDIA DE LAJES MAIOR QUE 20 M² - LANÇAMENTO, ADENSAMENTO E ACABAMENTO. AF_12/2015</v>
          </cell>
          <cell r="C2283" t="str">
            <v>M3</v>
          </cell>
          <cell r="D2283">
            <v>487.02</v>
          </cell>
        </row>
        <row r="2284">
          <cell r="A2284">
            <v>92739</v>
          </cell>
          <cell r="B2284" t="str">
            <v>CONCRETAGEM DE VIGAS E LAJES, FCK=20 MPA, PARA LAJES MACIÇAS OU NERVURADAS COM GRUA DE CAÇAMBA DE 500 L EM EDIFICAÇÃO DE MULTIPAVIMENTOS ATÉ 16 ANDARES, COM ÁREA MÉDIA DE LAJES MENOR OU IGUAL A 20 M² - LANÇAMENTO, ADENSAMENTO E ACABAMENTO. AF_12/2015</v>
          </cell>
          <cell r="C2284" t="str">
            <v>M3</v>
          </cell>
          <cell r="D2284">
            <v>472.92</v>
          </cell>
        </row>
        <row r="2285">
          <cell r="A2285">
            <v>92740</v>
          </cell>
          <cell r="B2285" t="str">
            <v>CONCRETAGEM DE VIGAS E LAJES, FCK=20 MPA, PARA LAJES MACIÇAS OU NERVURADAS COM GRUA DE CAÇAMBA DE 500 L EM EDIFICAÇÃO DE MULTIPAVIMENTOS ATÉ 16 ANDARES, COM ÁREA MÉDIA DE LAJES MAIOR QUE 20 M² - LANÇAMENTO, ADENSAMENTO E ACABAMENTO. AF_12/2015</v>
          </cell>
          <cell r="C2285" t="str">
            <v>M3</v>
          </cell>
          <cell r="D2285">
            <v>468.1</v>
          </cell>
        </row>
        <row r="2286">
          <cell r="A2286">
            <v>92741</v>
          </cell>
          <cell r="B2286" t="str">
            <v>CONCRETAGEM DE VIGAS E LAJES, FCK=20 MPA, PARA QUALQUER TIPO DE LAJE COM BALDES EM EDIFICAÇÃO TÉRREA, COM ÁREA MÉDIA DE LAJES MENOR OU IGUAL A 20 M² - LANÇAMENTO, ADENSAMENTO E ACABAMENTO. AF_12/2015</v>
          </cell>
          <cell r="C2286" t="str">
            <v>M3</v>
          </cell>
          <cell r="D2286">
            <v>644.9</v>
          </cell>
        </row>
        <row r="2287">
          <cell r="A2287">
            <v>92742</v>
          </cell>
          <cell r="B2287" t="str">
            <v>CONCRETAGEM DE VIGAS E LAJES, FCK=20 MPA, PARA QUALQUER TIPO DE LAJE COM BALDES EM EDIFICAÇÃO DE MULTIPAVIMENTOS ATÉ 04 ANDARES, COM ÁREA MÉDIA DE LAJES MENOR OU IGUAL A 20 M² - LANÇAMENTO, ADENSAMENTO E ACABAMENTO. AF_12/2015</v>
          </cell>
          <cell r="C2287" t="str">
            <v>M3</v>
          </cell>
          <cell r="D2287">
            <v>830.81</v>
          </cell>
        </row>
        <row r="2288">
          <cell r="A2288">
            <v>92873</v>
          </cell>
          <cell r="B2288" t="str">
            <v>LANÇAMENTO COM USO DE BALDES, ADENSAMENTO E ACABAMENTO DE CONCRETO EM ESTRUTURAS. AF_12/2015</v>
          </cell>
          <cell r="C2288" t="str">
            <v>M3</v>
          </cell>
          <cell r="D2288">
            <v>144.13999999999999</v>
          </cell>
        </row>
        <row r="2289">
          <cell r="A2289">
            <v>92874</v>
          </cell>
          <cell r="B2289" t="str">
            <v>LANÇAMENTO COM USO DE BOMBA, ADENSAMENTO E ACABAMENTO DE CONCRETO EM ESTRUTURAS. AF_12/2015</v>
          </cell>
          <cell r="C2289" t="str">
            <v>M3</v>
          </cell>
          <cell r="D2289">
            <v>23.85</v>
          </cell>
        </row>
        <row r="2290">
          <cell r="A2290">
            <v>94962</v>
          </cell>
          <cell r="B2290" t="str">
            <v>CONCRETO MAGRO PARA LASTRO, TRAÇO 1:4,5:4,5 (CIMENTO/ AREIA MÉDIA/ BRITA 1)  - PREPARO MECÂNICO COM BETONEIRA 400 L. AF_07/2016</v>
          </cell>
          <cell r="C2290" t="str">
            <v>M3</v>
          </cell>
          <cell r="D2290">
            <v>283.32</v>
          </cell>
        </row>
        <row r="2291">
          <cell r="A2291">
            <v>94963</v>
          </cell>
          <cell r="B2291" t="str">
            <v>CONCRETO FCK = 15MPA, TRAÇO 1:3,4:3,5 (CIMENTO/ AREIA MÉDIA/ BRITA 1)  - PREPARO MECÂNICO COM BETONEIRA 400 L. AF_07/2016</v>
          </cell>
          <cell r="C2291" t="str">
            <v>M3</v>
          </cell>
          <cell r="D2291">
            <v>318.11</v>
          </cell>
        </row>
        <row r="2292">
          <cell r="A2292">
            <v>94964</v>
          </cell>
          <cell r="B2292" t="str">
            <v>CONCRETO FCK = 20MPA, TRAÇO 1:2,7:3 (CIMENTO/ AREIA MÉDIA/ BRITA 1)  - PREPARO MECÂNICO COM BETONEIRA 400 L. AF_07/2016</v>
          </cell>
          <cell r="C2292" t="str">
            <v>M3</v>
          </cell>
          <cell r="D2292">
            <v>349.57</v>
          </cell>
        </row>
        <row r="2293">
          <cell r="A2293">
            <v>94965</v>
          </cell>
          <cell r="B2293" t="str">
            <v>CONCRETO FCK = 25MPA, TRAÇO 1:2,3:2,7 (CIMENTO/ AREIA MÉDIA/ BRITA 1)  - PREPARO MECÂNICO COM BETONEIRA 400 L. AF_07/2016</v>
          </cell>
          <cell r="C2293" t="str">
            <v>M3</v>
          </cell>
          <cell r="D2293">
            <v>366.37</v>
          </cell>
        </row>
        <row r="2294">
          <cell r="A2294">
            <v>94966</v>
          </cell>
          <cell r="B2294" t="str">
            <v>CONCRETO FCK = 30MPA, TRAÇO 1:2,1:2,5 (CIMENTO/ AREIA MÉDIA/ BRITA 1)  - PREPARO MECÂNICO COM BETONEIRA 400 L. AF_07/2016</v>
          </cell>
          <cell r="C2294" t="str">
            <v>M3</v>
          </cell>
          <cell r="D2294">
            <v>380.43</v>
          </cell>
        </row>
        <row r="2295">
          <cell r="A2295">
            <v>94967</v>
          </cell>
          <cell r="B2295" t="str">
            <v>CONCRETO FCK = 40MPA, TRAÇO 1:1,6:1,9 (CIMENTO/ AREIA MÉDIA/ BRITA 1)  - PREPARO MECÂNICO COM BETONEIRA 400 L. AF_07/2016</v>
          </cell>
          <cell r="C2295" t="str">
            <v>M3</v>
          </cell>
          <cell r="D2295">
            <v>437.94</v>
          </cell>
        </row>
        <row r="2296">
          <cell r="A2296">
            <v>94968</v>
          </cell>
          <cell r="B2296" t="str">
            <v>CONCRETO MAGRO PARA LASTRO, TRAÇO 1:4,5:4,5 (CIMENTO/ AREIA MÉDIA/ BRITA 1)  - PREPARO MECÂNICO COM BETONEIRA 600 L. AF_07/2016</v>
          </cell>
          <cell r="C2296" t="str">
            <v>M3</v>
          </cell>
          <cell r="D2296">
            <v>281.95</v>
          </cell>
        </row>
        <row r="2297">
          <cell r="A2297">
            <v>94969</v>
          </cell>
          <cell r="B2297" t="str">
            <v>CONCRETO FCK = 15MPA, TRAÇO 1:3,4:3,5 (CIMENTO/ AREIA MÉDIA/ BRITA 1)  - PREPARO MECÂNICO COM BETONEIRA 600 L. AF_07/2016</v>
          </cell>
          <cell r="C2297" t="str">
            <v>M3</v>
          </cell>
          <cell r="D2297">
            <v>314.52999999999997</v>
          </cell>
        </row>
        <row r="2298">
          <cell r="A2298">
            <v>94970</v>
          </cell>
          <cell r="B2298" t="str">
            <v>CONCRETO FCK = 20MPA, TRAÇO 1:2,7:3 (CIMENTO/ AREIA MÉDIA/ BRITA 1)  - PREPARO MECÂNICO COM BETONEIRA 600 L. AF_07/2016</v>
          </cell>
          <cell r="C2298" t="str">
            <v>M3</v>
          </cell>
          <cell r="D2298">
            <v>342.43</v>
          </cell>
        </row>
        <row r="2299">
          <cell r="A2299">
            <v>94971</v>
          </cell>
          <cell r="B2299" t="str">
            <v>CONCRETO FCK = 25MPA, TRAÇO 1:2,3:2,7 (CIMENTO/ AREIA MÉDIA/ BRITA 1)  - PREPARO MECÂNICO COM BETONEIRA 600 L. AF_07/2016</v>
          </cell>
          <cell r="C2299" t="str">
            <v>M3</v>
          </cell>
          <cell r="D2299">
            <v>363.04</v>
          </cell>
        </row>
        <row r="2300">
          <cell r="A2300">
            <v>94972</v>
          </cell>
          <cell r="B2300" t="str">
            <v>CONCRETO FCK = 30MPA, TRAÇO 1:2,1:2,5 (CIMENTO/ AREIA MÉDIA/ BRITA 1)  - PREPARO MECÂNICO COM BETONEIRA 600 L. AF_07/2016</v>
          </cell>
          <cell r="C2300" t="str">
            <v>M3</v>
          </cell>
          <cell r="D2300">
            <v>376.94</v>
          </cell>
        </row>
        <row r="2301">
          <cell r="A2301">
            <v>94973</v>
          </cell>
          <cell r="B2301" t="str">
            <v>CONCRETO FCK = 40MPA, TRAÇO 1:1,6:1,9 (CIMENTO/ AREIA MÉDIA/ BRITA 1)  - PREPARO MECÂNICO COM BETONEIRA 600 L. AF_07/2016</v>
          </cell>
          <cell r="C2301" t="str">
            <v>M3</v>
          </cell>
          <cell r="D2301">
            <v>433.66</v>
          </cell>
        </row>
        <row r="2302">
          <cell r="A2302">
            <v>94974</v>
          </cell>
          <cell r="B2302" t="str">
            <v>CONCRETO MAGRO PARA LASTRO, TRAÇO 1:4,5:4,5 (CIMENTO/ AREIA MÉDIA/ BRITA 1)  - PREPARO MANUAL. AF_07/2016</v>
          </cell>
          <cell r="C2302" t="str">
            <v>M3</v>
          </cell>
          <cell r="D2302">
            <v>377.74</v>
          </cell>
        </row>
        <row r="2303">
          <cell r="A2303">
            <v>94975</v>
          </cell>
          <cell r="B2303" t="str">
            <v>CONCRETO FCK = 15MPA, TRAÇO 1:3,4:3,5 (CIMENTO/ AREIA MÉDIA/ BRITA 1)  - PREPARO MANUAL. AF_07/2016</v>
          </cell>
          <cell r="C2303" t="str">
            <v>M3</v>
          </cell>
          <cell r="D2303">
            <v>410.36</v>
          </cell>
        </row>
        <row r="2304">
          <cell r="A2304">
            <v>96555</v>
          </cell>
          <cell r="B2304" t="str">
            <v>CONCRETAGEM DE BLOCOS DE COROAMENTO E VIGAS BALDRAME, FCK 30 MPA, COM USO DE JERICA  LANÇAMENTO, ADENSAMENTO E ACABAMENTO. AF_06/2017</v>
          </cell>
          <cell r="C2304" t="str">
            <v>M3</v>
          </cell>
          <cell r="D2304">
            <v>510.89</v>
          </cell>
        </row>
        <row r="2305">
          <cell r="A2305">
            <v>96556</v>
          </cell>
          <cell r="B2305" t="str">
            <v>CONCRETAGEM DE SAPATAS, FCK 30 MPA, COM USO DE JERICA  LANÇAMENTO, ADENSAMENTO E ACABAMENTO. AF_06/2017</v>
          </cell>
          <cell r="C2305" t="str">
            <v>M3</v>
          </cell>
          <cell r="D2305">
            <v>567.58000000000004</v>
          </cell>
        </row>
        <row r="2306">
          <cell r="A2306">
            <v>96557</v>
          </cell>
          <cell r="B2306" t="str">
            <v>CONCRETAGEM DE BLOCOS DE COROAMENTO E VIGAS BALDRAMES, FCK 30 MPA, COM USO DE BOMBA  LANÇAMENTO, ADENSAMENTO E ACABAMENTO. AF_06/2017</v>
          </cell>
          <cell r="C2306" t="str">
            <v>M3</v>
          </cell>
          <cell r="D2306">
            <v>543.16</v>
          </cell>
        </row>
        <row r="2307">
          <cell r="A2307">
            <v>96558</v>
          </cell>
          <cell r="B2307" t="str">
            <v>CONCRETAGEM DE SAPATAS, FCK 30 MPA, COM USO DE BOMBA  LANÇAMENTO, ADENSAMENTO E ACABAMENTO. AF_11/2016</v>
          </cell>
          <cell r="C2307" t="str">
            <v>M3</v>
          </cell>
          <cell r="D2307">
            <v>548.28</v>
          </cell>
        </row>
        <row r="2308">
          <cell r="A2308">
            <v>99235</v>
          </cell>
          <cell r="B2308" t="str">
            <v>CONCRETAGEM DE EDIFICAÇÕES (PAREDES E LAJES) FEITAS COM SISTEMA DE FÔRMAS MANUSEÁVEIS, COM CONCRETO USINADO AUTOADENSÁVEL FCK 25 MPA - LANÇAMENTO E ACABAMENTO. AF_06/2015</v>
          </cell>
          <cell r="C2308" t="str">
            <v>M3</v>
          </cell>
          <cell r="D2308">
            <v>530.59</v>
          </cell>
        </row>
        <row r="2309">
          <cell r="A2309">
            <v>99431</v>
          </cell>
          <cell r="B2309" t="str">
            <v>CONCRETAGEM DE LAJES EM EDIFICAÇÕES UNIFAMILIARES FEITAS COM SISTEMA DE FÔRMAS MANUSEÁVEIS, COM CONCRETO USINADO BOMBEÁVEL FCK 25 MPA - LANÇAMENTO, ADENSAMENTO E ACABAMENTO (EXCLUSIVE BOMBA LANÇA). AF_06/2015</v>
          </cell>
          <cell r="C2309" t="str">
            <v>M3</v>
          </cell>
          <cell r="D2309">
            <v>549.92999999999995</v>
          </cell>
        </row>
        <row r="2310">
          <cell r="A2310">
            <v>99432</v>
          </cell>
          <cell r="B2310" t="str">
            <v>CONCRETAGEM DE PAREDES EM EDIFICAÇÕES UNIFAMILIARES FEITAS COM SISTEMA DE FÔRMAS MANUSEÁVEIS, COM CONCRETO USINADO BOMBEÁVEL FCK 25 MPA - LANÇAMENTO, ADENSAMENTO E ACABAMENTO (EXCLUSIVE BOMBA LANÇA). AF_06/2015</v>
          </cell>
          <cell r="C2310" t="str">
            <v>M3</v>
          </cell>
          <cell r="D2310">
            <v>533.69000000000005</v>
          </cell>
        </row>
        <row r="2311">
          <cell r="A2311">
            <v>99433</v>
          </cell>
          <cell r="B2311" t="str">
            <v>CONCRETAGEM DE PLATIBANDA EM EDIFICAÇÕES UNIFAMILIARES FEITAS COM SISTEMA DE FÔRMAS MANUSEÁVEIS, COM CONCRETO USINADO BOMBEÁVEL FCK 25 MPA, - LANÇAMENTO, ADENSAMENTO E ACABAMENTO (EXCLUSIVE BOMBA LANÇA). AF_06/2015</v>
          </cell>
          <cell r="C2311" t="str">
            <v>M3</v>
          </cell>
          <cell r="D2311">
            <v>579.30999999999995</v>
          </cell>
        </row>
        <row r="2312">
          <cell r="A2312">
            <v>99434</v>
          </cell>
          <cell r="B2312" t="str">
            <v>CONCRETAGEM DE LAJES EM EDIFICAÇÕES MULTIFAMILIARES FEITAS COM SISTEMA DE FÔRMAS MANUSEÁVEIS, COM CONCRETO USINADO BOMBEÁVEL FCK 25 MPA - LANÇAMENTO, ADENSAMENTO E ACABAMENTO (EXCLUSIVE BOMBA LANÇA). AF_06/2015</v>
          </cell>
          <cell r="C2312" t="str">
            <v>M3</v>
          </cell>
          <cell r="D2312">
            <v>553.12</v>
          </cell>
        </row>
        <row r="2313">
          <cell r="A2313">
            <v>99435</v>
          </cell>
          <cell r="B2313" t="str">
            <v>CONCRETAGEM DE PAREDES EM EDIFICAÇÕES MULTIFAMILIARES FEITAS COM SISTEMA DE FÔRMAS MANUSEÁVEIS, COM CONCRETO USINADO BOMBEÁVEL FCK 25 MPA - LANÇAMENTO, ADENSAMENTO E ACABAMENTO (EXCLUSIVE BOMBA LANÇA). AF_06/2015</v>
          </cell>
          <cell r="C2313" t="str">
            <v>M3</v>
          </cell>
          <cell r="D2313">
            <v>535.82000000000005</v>
          </cell>
        </row>
        <row r="2314">
          <cell r="A2314">
            <v>99436</v>
          </cell>
          <cell r="B2314" t="str">
            <v>CONCRETAGEM DE PLATIBANDA EM EDIFICAÇÕES MULTIFAMILIARES FEITAS COM SISTEMA DE FÔRMAS MANUSEÁVEIS, COM CONCRETO USINADO BOMBEÁVEL FCK 25 MPA - LANÇAMENTO, ADENSAMENTO E ACABAMENTO (EXCLUSIVE BOMBA LANÇA). AF_06/2015</v>
          </cell>
          <cell r="C2314" t="str">
            <v>M3</v>
          </cell>
          <cell r="D2314">
            <v>593.94000000000005</v>
          </cell>
        </row>
        <row r="2315">
          <cell r="A2315">
            <v>99437</v>
          </cell>
          <cell r="B2315" t="str">
            <v>CONCRETAGEM DE PLATIBANDA EM EDIFICAÇÕES UNIFAMILIARES FEITAS COM SISTEMA DE FÔRMAS MANUSEÁVEIS, COM CONCRETO USINADO AUTOADENSÁVEL FCK 25 MPA - LANÇAMENTO E ACABAMENTO. AF_06/2015</v>
          </cell>
          <cell r="C2315" t="str">
            <v>M3</v>
          </cell>
          <cell r="D2315">
            <v>562.95000000000005</v>
          </cell>
        </row>
        <row r="2316">
          <cell r="A2316">
            <v>99438</v>
          </cell>
          <cell r="B2316" t="str">
            <v>CONCRETAGEM DE PLATIBANDA EM EDIFICAÇÕES MULTIFAMILIARES FEITAS COM SISTEMA DE FÔRMAS MANUSEÁVEIS, COM CONCRETO USINADO AUTOADENSÁVEL FCK 25 MPA - LANÇAMENTO E ACABAMENTO. AF_06/2015</v>
          </cell>
          <cell r="C2316" t="str">
            <v>M3</v>
          </cell>
          <cell r="D2316">
            <v>567.36</v>
          </cell>
        </row>
        <row r="2317">
          <cell r="A2317">
            <v>99439</v>
          </cell>
          <cell r="B2317" t="str">
            <v>CONCRETAGEM DE EDIFICAÇÕES (PAREDES E LAJES) FEITAS COM SISTEMA DE FÔRMAS MANUSEÁVEIS, COM CONCRETO USINADO BOMBEÁVEL FCK 25 MPA - LANÇAMENTO, ADENSAMENTO E ACABAMENTO (EXCLUSIVE BOMBA LANÇA). AF_06/2015</v>
          </cell>
          <cell r="C2317" t="str">
            <v>M3</v>
          </cell>
          <cell r="D2317">
            <v>540.89</v>
          </cell>
        </row>
        <row r="2318">
          <cell r="A2318">
            <v>101963</v>
          </cell>
          <cell r="B2318" t="str">
            <v>LAJE PRÉ-MOLDADA UNIDIRECIONAL, BIAPOIADA, PARA PISO, ENCHIMENTO EM CERÂMICA, VIGOTA CONVENCIONAL, ALTURA TOTAL DA LAJE (ENCHIMENTO+CAPA) = (8+4). AF_11/2020</v>
          </cell>
          <cell r="C2318" t="str">
            <v>M2</v>
          </cell>
          <cell r="D2318">
            <v>144.93</v>
          </cell>
        </row>
        <row r="2319">
          <cell r="A2319">
            <v>101964</v>
          </cell>
          <cell r="B2319" t="str">
            <v>LAJE PRÉ-MOLDADA UNIDIRECIONAL, BIAPOIADA, PARA FORRO, ENCHIMENTO EM CERÂMICA, VIGOTA CONVENCIONAL, ALTURA TOTAL DA LAJE (ENCHIMENTO+CAPA) = (8+3). AF_11/2020</v>
          </cell>
          <cell r="C2319" t="str">
            <v>M2</v>
          </cell>
          <cell r="D2319">
            <v>133.88</v>
          </cell>
        </row>
        <row r="2320">
          <cell r="A2320">
            <v>101165</v>
          </cell>
          <cell r="B2320" t="str">
            <v>ALVENARIA DE EMBASAMENTO COM BLOCO ESTRUTURAL DE CONCRETO, DE 14X19X29CM E ARGAMASSA DE ASSENTAMENTO COM PREPARO EM BETONEIRA. AF_05/2020</v>
          </cell>
          <cell r="C2320" t="str">
            <v>M3</v>
          </cell>
          <cell r="D2320">
            <v>673.75</v>
          </cell>
        </row>
        <row r="2321">
          <cell r="A2321">
            <v>101166</v>
          </cell>
          <cell r="B2321" t="str">
            <v>ALVENARIA DE EMBASAMENTO COM BLOCO ESTRUTURAL DE CERÂMICA, DE 14X19X29CM E ARGAMASSA DE ASSENTAMENTO COM PREPARO EM BETONEIRA. AF_05/2020</v>
          </cell>
          <cell r="C2321" t="str">
            <v>M3</v>
          </cell>
          <cell r="D2321">
            <v>571.36</v>
          </cell>
        </row>
        <row r="2322">
          <cell r="A2322">
            <v>98576</v>
          </cell>
          <cell r="B2322" t="str">
            <v>TRATAMENTO DE JUNTA DE DILATAÇÃO COM MANTA ASFÁLTICA ADERIDA COM MAÇARICO. AF_06/2018</v>
          </cell>
          <cell r="C2322" t="str">
            <v>M</v>
          </cell>
          <cell r="D2322">
            <v>20.23</v>
          </cell>
        </row>
        <row r="2323">
          <cell r="A2323">
            <v>93182</v>
          </cell>
          <cell r="B2323" t="str">
            <v>VERGA PRÉ-MOLDADA PARA JANELAS COM ATÉ 1,5 M DE VÃO. AF_03/2016</v>
          </cell>
          <cell r="C2323" t="str">
            <v>M</v>
          </cell>
          <cell r="D2323">
            <v>32.770000000000003</v>
          </cell>
        </row>
        <row r="2324">
          <cell r="A2324">
            <v>93183</v>
          </cell>
          <cell r="B2324" t="str">
            <v>VERGA PRÉ-MOLDADA PARA JANELAS COM MAIS DE 1,5 M DE VÃO. AF_03/2016</v>
          </cell>
          <cell r="C2324" t="str">
            <v>M</v>
          </cell>
          <cell r="D2324">
            <v>42.95</v>
          </cell>
        </row>
        <row r="2325">
          <cell r="A2325">
            <v>93184</v>
          </cell>
          <cell r="B2325" t="str">
            <v>VERGA PRÉ-MOLDADA PARA PORTAS COM ATÉ 1,5 M DE VÃO. AF_03/2016</v>
          </cell>
          <cell r="C2325" t="str">
            <v>M</v>
          </cell>
          <cell r="D2325">
            <v>23.95</v>
          </cell>
        </row>
        <row r="2326">
          <cell r="A2326">
            <v>93185</v>
          </cell>
          <cell r="B2326" t="str">
            <v>VERGA PRÉ-MOLDADA PARA PORTAS COM MAIS DE 1,5 M DE VÃO. AF_03/2016</v>
          </cell>
          <cell r="C2326" t="str">
            <v>M</v>
          </cell>
          <cell r="D2326">
            <v>42.4</v>
          </cell>
        </row>
        <row r="2327">
          <cell r="A2327">
            <v>93186</v>
          </cell>
          <cell r="B2327" t="str">
            <v>VERGA MOLDADA IN LOCO EM CONCRETO PARA JANELAS COM ATÉ 1,5 M DE VÃO. AF_03/2016</v>
          </cell>
          <cell r="C2327" t="str">
            <v>M</v>
          </cell>
          <cell r="D2327">
            <v>56.85</v>
          </cell>
        </row>
        <row r="2328">
          <cell r="A2328">
            <v>93187</v>
          </cell>
          <cell r="B2328" t="str">
            <v>VERGA MOLDADA IN LOCO EM CONCRETO PARA JANELAS COM MAIS DE 1,5 M DE VÃO. AF_03/2016</v>
          </cell>
          <cell r="C2328" t="str">
            <v>M</v>
          </cell>
          <cell r="D2328">
            <v>66.349999999999994</v>
          </cell>
        </row>
        <row r="2329">
          <cell r="A2329">
            <v>93188</v>
          </cell>
          <cell r="B2329" t="str">
            <v>VERGA MOLDADA IN LOCO EM CONCRETO PARA PORTAS COM ATÉ 1,5 M DE VÃO. AF_03/2016</v>
          </cell>
          <cell r="C2329" t="str">
            <v>M</v>
          </cell>
          <cell r="D2329">
            <v>54.17</v>
          </cell>
        </row>
        <row r="2330">
          <cell r="A2330">
            <v>93189</v>
          </cell>
          <cell r="B2330" t="str">
            <v>VERGA MOLDADA IN LOCO EM CONCRETO PARA PORTAS COM MAIS DE 1,5 M DE VÃO. AF_03/2016</v>
          </cell>
          <cell r="C2330" t="str">
            <v>M</v>
          </cell>
          <cell r="D2330">
            <v>67.260000000000005</v>
          </cell>
        </row>
        <row r="2331">
          <cell r="A2331">
            <v>93190</v>
          </cell>
          <cell r="B2331" t="str">
            <v>VERGA MOLDADA IN LOCO COM UTILIZAÇÃO DE BLOCOS CANALETA PARA JANELAS COM ATÉ 1,5 M DE VÃO. AF_03/2016</v>
          </cell>
          <cell r="C2331" t="str">
            <v>M</v>
          </cell>
          <cell r="D2331">
            <v>36.35</v>
          </cell>
        </row>
        <row r="2332">
          <cell r="A2332">
            <v>93191</v>
          </cell>
          <cell r="B2332" t="str">
            <v>VERGA MOLDADA IN LOCO COM UTILIZAÇÃO DE BLOCOS CANALETA PARA JANELAS COM MAIS DE 1,5 M DE VÃO. AF_03/2016</v>
          </cell>
          <cell r="C2332" t="str">
            <v>M</v>
          </cell>
          <cell r="D2332">
            <v>39.450000000000003</v>
          </cell>
        </row>
        <row r="2333">
          <cell r="A2333">
            <v>93192</v>
          </cell>
          <cell r="B2333" t="str">
            <v>VERGA MOLDADA IN LOCO COM UTILIZAÇÃO DE BLOCOS CANALETA PARA PORTAS COM ATÉ 1,5 M DE VÃO. AF_03/2016</v>
          </cell>
          <cell r="C2333" t="str">
            <v>M</v>
          </cell>
          <cell r="D2333">
            <v>40.090000000000003</v>
          </cell>
        </row>
        <row r="2334">
          <cell r="A2334">
            <v>93193</v>
          </cell>
          <cell r="B2334" t="str">
            <v>VERGA MOLDADA IN LOCO COM UTILIZAÇÃO DE BLOCOS CANALETA PARA PORTAS COM MAIS DE 1,5 M DE VÃO. AF_03/2016</v>
          </cell>
          <cell r="C2334" t="str">
            <v>M</v>
          </cell>
          <cell r="D2334">
            <v>40.409999999999997</v>
          </cell>
        </row>
        <row r="2335">
          <cell r="A2335">
            <v>93194</v>
          </cell>
          <cell r="B2335" t="str">
            <v>CONTRAVERGA PRÉ-MOLDADA PARA VÃOS DE ATÉ 1,5 M DE COMPRIMENTO. AF_03/2016</v>
          </cell>
          <cell r="C2335" t="str">
            <v>M</v>
          </cell>
          <cell r="D2335">
            <v>32.24</v>
          </cell>
        </row>
        <row r="2336">
          <cell r="A2336">
            <v>93195</v>
          </cell>
          <cell r="B2336" t="str">
            <v>CONTRAVERGA PRÉ-MOLDADA PARA VÃOS DE MAIS DE 1,5 M DE COMPRIMENTO. AF_03/2016</v>
          </cell>
          <cell r="C2336" t="str">
            <v>M</v>
          </cell>
          <cell r="D2336">
            <v>38.21</v>
          </cell>
        </row>
        <row r="2337">
          <cell r="A2337">
            <v>93196</v>
          </cell>
          <cell r="B2337" t="str">
            <v>CONTRAVERGA MOLDADA IN LOCO EM CONCRETO PARA VÃOS DE ATÉ 1,5 M DE COMPRIMENTO. AF_03/2016</v>
          </cell>
          <cell r="C2337" t="str">
            <v>M</v>
          </cell>
          <cell r="D2337">
            <v>54.3</v>
          </cell>
        </row>
        <row r="2338">
          <cell r="A2338">
            <v>93197</v>
          </cell>
          <cell r="B2338" t="str">
            <v>CONTRAVERGA MOLDADA IN LOCO EM CONCRETO PARA VÃOS DE MAIS DE 1,5 M DE COMPRIMENTO. AF_03/2016</v>
          </cell>
          <cell r="C2338" t="str">
            <v>M</v>
          </cell>
          <cell r="D2338">
            <v>60.37</v>
          </cell>
        </row>
        <row r="2339">
          <cell r="A2339">
            <v>93198</v>
          </cell>
          <cell r="B2339" t="str">
            <v>CONTRAVERGA MOLDADA IN LOCO COM UTILIZAÇÃO DE BLOCOS CANALETA PARA VÃOS DE ATÉ 1,5 M DE COMPRIMENTO. AF_03/2016</v>
          </cell>
          <cell r="C2339" t="str">
            <v>M</v>
          </cell>
          <cell r="D2339">
            <v>32.31</v>
          </cell>
        </row>
        <row r="2340">
          <cell r="A2340">
            <v>93199</v>
          </cell>
          <cell r="B2340" t="str">
            <v>CONTRAVERGA MOLDADA IN LOCO COM UTILIZAÇÃO DE BLOCOS CANALETA PARA VÃOS DE MAIS DE 1,5 M DE COMPRIMENTO. AF_03/2016</v>
          </cell>
          <cell r="C2340" t="str">
            <v>M</v>
          </cell>
          <cell r="D2340">
            <v>31.92</v>
          </cell>
        </row>
        <row r="2341">
          <cell r="A2341">
            <v>93200</v>
          </cell>
          <cell r="B2341" t="str">
            <v>FIXAÇÃO (ENCUNHAMENTO) DE ALVENARIA DE VEDAÇÃO COM ARGAMASSA APLICADA COM BISNAGA. AF_03/2016</v>
          </cell>
          <cell r="C2341" t="str">
            <v>M</v>
          </cell>
          <cell r="D2341">
            <v>2.1800000000000002</v>
          </cell>
        </row>
        <row r="2342">
          <cell r="A2342">
            <v>93201</v>
          </cell>
          <cell r="B2342" t="str">
            <v>FIXAÇÃO (ENCUNHAMENTO) DE ALVENARIA DE VEDAÇÃO COM ARGAMASSA APLICADA COM COLHER. AF_03/2016</v>
          </cell>
          <cell r="C2342" t="str">
            <v>M</v>
          </cell>
          <cell r="D2342">
            <v>4.38</v>
          </cell>
        </row>
        <row r="2343">
          <cell r="A2343">
            <v>93202</v>
          </cell>
          <cell r="B2343" t="str">
            <v>FIXAÇÃO (ENCUNHAMENTO) DE ALVENARIA DE VEDAÇÃO COM TIJOLO MACIÇO. AF_03/2016</v>
          </cell>
          <cell r="C2343" t="str">
            <v>M</v>
          </cell>
          <cell r="D2343">
            <v>21.61</v>
          </cell>
        </row>
        <row r="2344">
          <cell r="A2344">
            <v>93203</v>
          </cell>
          <cell r="B2344" t="str">
            <v>FIXAÇÃO (ENCUNHAMENTO) DE ALVENARIA DE VEDAÇÃO COM ESPUMA DE POLIURETANO EXPANSIVA. AF_03/2016</v>
          </cell>
          <cell r="C2344" t="str">
            <v>M</v>
          </cell>
          <cell r="D2344">
            <v>13.9</v>
          </cell>
        </row>
        <row r="2345">
          <cell r="A2345">
            <v>93204</v>
          </cell>
          <cell r="B2345" t="str">
            <v>CINTA DE AMARRAÇÃO DE ALVENARIA MOLDADA IN LOCO EM CONCRETO. AF_03/2016</v>
          </cell>
          <cell r="C2345" t="str">
            <v>M</v>
          </cell>
          <cell r="D2345">
            <v>44.16</v>
          </cell>
        </row>
        <row r="2346">
          <cell r="A2346">
            <v>93205</v>
          </cell>
          <cell r="B2346" t="str">
            <v>CINTA DE AMARRAÇÃO DE ALVENARIA MOLDADA IN LOCO COM UTILIZAÇÃO DE BLOCOS CANALETA. AF_03/2016</v>
          </cell>
          <cell r="C2346" t="str">
            <v>M</v>
          </cell>
          <cell r="D2346">
            <v>33.03</v>
          </cell>
        </row>
        <row r="2347">
          <cell r="A2347">
            <v>95952</v>
          </cell>
          <cell r="B2347" t="str">
            <v>(COMPOSIÇÃO REPRESENTATIVA) EXECUÇÃO DE ESTRUTURAS DE CONCRETO ARMADO CONVENCIONAL, PARA EDIFICAÇÃO HABITACIONAL MULTIFAMILIAR (PRÉDIO), FCK = 25 MPA. AF_01/2017</v>
          </cell>
          <cell r="C2347" t="str">
            <v>M3</v>
          </cell>
          <cell r="D2347">
            <v>2054.5</v>
          </cell>
        </row>
        <row r="2348">
          <cell r="A2348">
            <v>95953</v>
          </cell>
          <cell r="B2348" t="str">
            <v>(COMPOSIÇÃO REPRESENTATIVA) EXECUÇÃO DE ESTRUTURAS DE CONCRETO ARMADO, PARA EDIFICAÇÃO HABITACIONAL UNIFAMILIAR COM DOIS PAVIMENTOS (CASA ISOLADA), FCK = 25 MPA. AF_01/2017</v>
          </cell>
          <cell r="C2348" t="str">
            <v>M3</v>
          </cell>
          <cell r="D2348">
            <v>3031.12</v>
          </cell>
        </row>
        <row r="2349">
          <cell r="A2349">
            <v>95954</v>
          </cell>
          <cell r="B2349" t="str">
            <v>(COMPOSIÇÃO REPRESENTATIVA) EXECUÇÃO DE ESTRUTURAS DE CONCRETO ARMADO, PARA EDIFICAÇÃO HABITACIONAL UNIFAMILIAR COM DOIS PAVIMENTOS (CASA EM EMPREENDIMENTOS), FCK = 25 MPA. AF_01/2017</v>
          </cell>
          <cell r="C2349" t="str">
            <v>M3</v>
          </cell>
          <cell r="D2349">
            <v>2279.31</v>
          </cell>
        </row>
        <row r="2350">
          <cell r="A2350">
            <v>95955</v>
          </cell>
          <cell r="B2350" t="str">
            <v>(COMPOSIÇÃO REPRESENTATIVA) EXECUÇÃO DE ESTRUTURAS DE CONCRETO ARMADO, PARA EDIFICAÇÃO HABITACIONAL UNIFAMILIAR TÉRREA (CASA ISOLADA), FCK = 25 MPA. AF_01/2017</v>
          </cell>
          <cell r="C2350" t="str">
            <v>M3</v>
          </cell>
          <cell r="D2350">
            <v>2690.61</v>
          </cell>
        </row>
        <row r="2351">
          <cell r="A2351">
            <v>95956</v>
          </cell>
          <cell r="B2351" t="str">
            <v>(COMPOSIÇÃO REPRESENTATIVA) EXECUÇÃO DE ESTRUTURAS DE CONCRETO ARMADO, PARA EDIFICAÇÃO HABITACIONAL UNIFAMILIAR TÉRREA (CASA EM EMPREENDIMENTOS), FCK = 25 MPA. AF_01/2017</v>
          </cell>
          <cell r="C2351" t="str">
            <v>M3</v>
          </cell>
          <cell r="D2351">
            <v>2198.77</v>
          </cell>
        </row>
        <row r="2352">
          <cell r="A2352">
            <v>95957</v>
          </cell>
          <cell r="B2352" t="str">
            <v>(COMPOSIÇÃO REPRESENTATIVA) EXECUÇÃO DE ESTRUTURAS DE CONCRETO ARMADO, PARA EDIFICAÇÃO INSTITUCIONAL TÉRREA, FCK = 25 MPA. AF_01/2017</v>
          </cell>
          <cell r="C2352" t="str">
            <v>M3</v>
          </cell>
          <cell r="D2352">
            <v>2929.46</v>
          </cell>
        </row>
        <row r="2353">
          <cell r="A2353">
            <v>95969</v>
          </cell>
          <cell r="B2353" t="str">
            <v>(COMPOSIÇÃO REPRESENTATIVA) EXECUÇÃO DE ESCADA EM CONCRETO ARMADO, MOLDADA IN LOCO, FCK = 25 MPA. AF_02/2017</v>
          </cell>
          <cell r="C2353" t="str">
            <v>M3</v>
          </cell>
          <cell r="D2353">
            <v>2629.71</v>
          </cell>
        </row>
        <row r="2354">
          <cell r="A2354">
            <v>97733</v>
          </cell>
          <cell r="B2354" t="str">
            <v>PEÇA RETANGULAR PRÉ-MOLDADA, VOLUME DE CONCRETO DE ATÉ 10 LITROS, TAXA DE AÇO APROXIMADA DE 30KG/M³. AF_01/2018</v>
          </cell>
          <cell r="C2354" t="str">
            <v>M3</v>
          </cell>
          <cell r="D2354">
            <v>2582.46</v>
          </cell>
        </row>
        <row r="2355">
          <cell r="A2355">
            <v>97734</v>
          </cell>
          <cell r="B2355" t="str">
            <v>PEÇA RETANGULAR PRÉ-MOLDADA, VOLUME DE CONCRETO DE 10 A 30 LITROS, TAXA DE AÇO APROXIMADA DE 30KG/M³. AF_01/2018</v>
          </cell>
          <cell r="C2355" t="str">
            <v>M3</v>
          </cell>
          <cell r="D2355">
            <v>2193.7600000000002</v>
          </cell>
        </row>
        <row r="2356">
          <cell r="A2356">
            <v>97735</v>
          </cell>
          <cell r="B2356" t="str">
            <v>PEÇA RETANGULAR PRÉ-MOLDADA, VOLUME DE CONCRETO DE 30 A 100 LITROS, TAXA DE AÇO APROXIMADA DE 30KG/M³. AF_01/2018</v>
          </cell>
          <cell r="C2356" t="str">
            <v>M3</v>
          </cell>
          <cell r="D2356">
            <v>1869.32</v>
          </cell>
        </row>
        <row r="2357">
          <cell r="A2357">
            <v>97736</v>
          </cell>
          <cell r="B2357" t="str">
            <v>PEÇA RETANGULAR PRÉ-MOLDADA, VOLUME DE CONCRETO ACIMA DE 100 LITROS, TAXA DE AÇO APROXIMADA DE 30KG/M³. AF_01/2018</v>
          </cell>
          <cell r="C2357" t="str">
            <v>M3</v>
          </cell>
          <cell r="D2357">
            <v>1298.5899999999999</v>
          </cell>
        </row>
        <row r="2358">
          <cell r="A2358">
            <v>97737</v>
          </cell>
          <cell r="B2358" t="str">
            <v>PEÇA RETANGULAR PRÉ-MOLDADA, VOLUME DE CONCRETO DE 30 A 70 LITROS , TAXA DE AÇO APROXIMADA DE 70KG/M³. AF_01/2018</v>
          </cell>
          <cell r="C2358" t="str">
            <v>M3</v>
          </cell>
          <cell r="D2358">
            <v>2771.29</v>
          </cell>
        </row>
        <row r="2359">
          <cell r="A2359">
            <v>97738</v>
          </cell>
          <cell r="B2359" t="str">
            <v>PEÇA CIRCULAR PRÉ-MOLDADA, VOLUME DE CONCRETO DE 10 A 30 LITROS, TAXA DE FIBRA DE POLIPROPILENO APROXIMADA DE 6 KG/M³. AF_01/2018_P</v>
          </cell>
          <cell r="C2359" t="str">
            <v>M3</v>
          </cell>
          <cell r="D2359">
            <v>3224.91</v>
          </cell>
        </row>
        <row r="2360">
          <cell r="A2360">
            <v>97739</v>
          </cell>
          <cell r="B2360" t="str">
            <v>PEÇA CIRCULAR PRÉ-MOLDADA, VOLUME DE CONCRETO DE 30 A 100 LITROS, TAXA DE AÇO APROXIMADA DE 30KG/M³. AF_01/2018</v>
          </cell>
          <cell r="C2360" t="str">
            <v>M3</v>
          </cell>
          <cell r="D2360">
            <v>2093.61</v>
          </cell>
        </row>
        <row r="2361">
          <cell r="A2361">
            <v>97740</v>
          </cell>
          <cell r="B2361" t="str">
            <v>PEÇA CIRCULAR PRÉ-MOLDADA, VOLUME DE CONCRETO ACIMA DE 100 LITROS, TAXA DE AÇO APROXIMADA DE 30KG/M³. AF_01/2018</v>
          </cell>
          <cell r="C2361" t="str">
            <v>M3</v>
          </cell>
          <cell r="D2361">
            <v>1670.41</v>
          </cell>
        </row>
        <row r="2362">
          <cell r="A2362">
            <v>98615</v>
          </cell>
          <cell r="B2362" t="str">
            <v>CONTENÇÃO EM CORTINA COM ESTACAS ESPAÇADAS COM 30 CM DE DIÂMETRO E PROFUNDIDADE MENOR OU IGUAL A 10 M. AF_06/2018</v>
          </cell>
          <cell r="C2362" t="str">
            <v>M2</v>
          </cell>
          <cell r="D2362">
            <v>105.91</v>
          </cell>
        </row>
        <row r="2363">
          <cell r="A2363">
            <v>98616</v>
          </cell>
          <cell r="B2363" t="str">
            <v>CONTENÇÃO EM CORTINA COM ESTACAS ESPAÇADAS COM 30 CM DE DIÂMETRO E PROFUNDIDADE MAIOR QUE 10 M E MENOR OU IGUAL A 15 M. AF_06/2018</v>
          </cell>
          <cell r="C2363" t="str">
            <v>M2</v>
          </cell>
          <cell r="D2363">
            <v>85.64</v>
          </cell>
        </row>
        <row r="2364">
          <cell r="A2364">
            <v>98617</v>
          </cell>
          <cell r="B2364" t="str">
            <v>CONTENÇÃO EM CORTINA COM ESTACAS ESPAÇADAS COM 30 CM DE DIÂMETRO E PROFUNDIDADE MAIOR QUE 15 M. AF_06/2018</v>
          </cell>
          <cell r="C2364" t="str">
            <v>M2</v>
          </cell>
          <cell r="D2364">
            <v>80.319999999999993</v>
          </cell>
        </row>
        <row r="2365">
          <cell r="A2365">
            <v>98618</v>
          </cell>
          <cell r="B2365" t="str">
            <v>CONTENÇÃO EM CORTINA COM ESTACAS ESPAÇADAS COM 40 CM DE DIÂMETRO E PROFUNDIDADE MENOR OU IGUAL A 10 M. AF_06/2018</v>
          </cell>
          <cell r="C2365" t="str">
            <v>M2</v>
          </cell>
          <cell r="D2365">
            <v>109.64</v>
          </cell>
        </row>
        <row r="2366">
          <cell r="A2366">
            <v>98619</v>
          </cell>
          <cell r="B2366" t="str">
            <v>CONTENÇÃO EM CORTINA COM ESTACAS ESPAÇADAS COM 40 CM DE DIÂMETRO E PROFUNDIDADE MAIOR QUE 10 M E MENOR OU IGUAL A 15 M. AF_06/2018</v>
          </cell>
          <cell r="C2366" t="str">
            <v>M2</v>
          </cell>
          <cell r="D2366">
            <v>101.55</v>
          </cell>
        </row>
        <row r="2367">
          <cell r="A2367">
            <v>98620</v>
          </cell>
          <cell r="B2367" t="str">
            <v>CONTENÇÃO EM CORTINA COM ESTACAS ESPAÇADAS COM 40 CM DE DIÂMETRO E PROFUNDIDADE MAIOR QUE 15 M. AF_06/2018</v>
          </cell>
          <cell r="C2367" t="str">
            <v>M2</v>
          </cell>
          <cell r="D2367">
            <v>97.47</v>
          </cell>
        </row>
        <row r="2368">
          <cell r="A2368">
            <v>98621</v>
          </cell>
          <cell r="B2368" t="str">
            <v>CONTENÇÃO EM CORTINA COM ESTACAS ESPAÇADAS COM 50 CM DE DIÂMETRO E PROFUNDIDADE MENOR OU IGUAL A 10 M. AF_06/2018</v>
          </cell>
          <cell r="C2368" t="str">
            <v>M2</v>
          </cell>
          <cell r="D2368">
            <v>126.64</v>
          </cell>
        </row>
        <row r="2369">
          <cell r="A2369">
            <v>98622</v>
          </cell>
          <cell r="B2369" t="str">
            <v>CONTENÇÃO EM CORTINA COM ESTACAS ESPAÇADAS COM 50 CM DE DIÂMETRO E PROFUNDIDADE MAIOR QUE 10 M E MENOR OU IGUAL A 15 M. AF_06/2018</v>
          </cell>
          <cell r="C2369" t="str">
            <v>M2</v>
          </cell>
          <cell r="D2369">
            <v>120.11</v>
          </cell>
        </row>
        <row r="2370">
          <cell r="A2370">
            <v>98623</v>
          </cell>
          <cell r="B2370" t="str">
            <v>CONTENÇÃO EM CORTINA COM ESTACAS ESPAÇADAS COM 50 CM DE DIÂMETRO E PROFUNDIDADE MAIOR QUE 15 M. AF_06/2018</v>
          </cell>
          <cell r="C2370" t="str">
            <v>M2</v>
          </cell>
          <cell r="D2370">
            <v>116.78</v>
          </cell>
        </row>
        <row r="2371">
          <cell r="A2371">
            <v>98624</v>
          </cell>
          <cell r="B2371" t="str">
            <v>CONTENÇÃO EM CORTINA COM ESTACAS ESPAÇADAS COM 60 CM DE DIÂMETRO E PROFUNDIDADE MENOR OU IGUAL A 10 M. AF_06/2018</v>
          </cell>
          <cell r="C2371" t="str">
            <v>M2</v>
          </cell>
          <cell r="D2371">
            <v>144.66</v>
          </cell>
        </row>
        <row r="2372">
          <cell r="A2372">
            <v>98625</v>
          </cell>
          <cell r="B2372" t="str">
            <v>CONTENÇÃO EM CORTINA COM ESTACAS ESPAÇADAS COM 60 CM DE DIÂMETRO E PROFUNDIDADE MAIOR QUE 10 M E MENOR OU IGUAL A 15 M. AF_06/2018</v>
          </cell>
          <cell r="C2372" t="str">
            <v>M2</v>
          </cell>
          <cell r="D2372">
            <v>139.12</v>
          </cell>
        </row>
        <row r="2373">
          <cell r="A2373">
            <v>98626</v>
          </cell>
          <cell r="B2373" t="str">
            <v>CONTENÇÃO EM CORTINA COM ESTACAS ESPAÇADAS COM 60 CM DE DIÂMETRO E PROFUNDIDADE MAIOR QUE 15 M. AF_06/2018</v>
          </cell>
          <cell r="C2373" t="str">
            <v>M2</v>
          </cell>
          <cell r="D2373">
            <v>136.25</v>
          </cell>
        </row>
        <row r="2374">
          <cell r="A2374">
            <v>98655</v>
          </cell>
          <cell r="B2374" t="str">
            <v>EXECUÇÃO DE MURETA GUIA PARA CONTENÇÃO/ FUNDAÇÃO COM 30 CM DE ESPESSURA. AF_06/2018</v>
          </cell>
          <cell r="C2374" t="str">
            <v>M</v>
          </cell>
          <cell r="D2374">
            <v>569.25</v>
          </cell>
        </row>
        <row r="2375">
          <cell r="A2375">
            <v>98656</v>
          </cell>
          <cell r="B2375" t="str">
            <v>EXECUÇÃO DE MURETA GUIA PARA CONTENÇÃO/ FUNDAÇÃO COM 40 CM DE ESPESSURA. AF_06/2018</v>
          </cell>
          <cell r="C2375" t="str">
            <v>M</v>
          </cell>
          <cell r="D2375">
            <v>575.19000000000005</v>
          </cell>
        </row>
        <row r="2376">
          <cell r="A2376">
            <v>98657</v>
          </cell>
          <cell r="B2376" t="str">
            <v>EXECUÇÃO DE MURETA GUIA PARA CONTENÇÃO/ FUNDAÇÃO COM 50 CM DE ESPESSURA. AF_06/2018</v>
          </cell>
          <cell r="C2376" t="str">
            <v>M</v>
          </cell>
          <cell r="D2376">
            <v>581.14</v>
          </cell>
        </row>
        <row r="2377">
          <cell r="A2377">
            <v>98658</v>
          </cell>
          <cell r="B2377" t="str">
            <v>EXECUÇÃO DE MURETA GUIA PARA CONTENÇÃO/ FUNDAÇÃO COM 60 CM DE ESPESSURA. AF_06/2018</v>
          </cell>
          <cell r="C2377" t="str">
            <v>M</v>
          </cell>
          <cell r="D2377">
            <v>587.09</v>
          </cell>
        </row>
        <row r="2378">
          <cell r="A2378">
            <v>98659</v>
          </cell>
          <cell r="B2378" t="str">
            <v>EXECUÇÃO DE MURETA GUIA PARA CONTENÇÃO/ FUNDAÇÃO COM 80 CM DE ESPESSURA. AF_06/2018</v>
          </cell>
          <cell r="C2378" t="str">
            <v>M</v>
          </cell>
          <cell r="D2378">
            <v>598.98</v>
          </cell>
        </row>
        <row r="2379">
          <cell r="A2379">
            <v>98746</v>
          </cell>
          <cell r="B2379" t="str">
            <v>SOLDA DE TOPO EM CHAPA/PERFIL/TUBO DE AÇO CHANFRADO, ESPESSURA=1/4''. AF_06/2018</v>
          </cell>
          <cell r="C2379" t="str">
            <v>M</v>
          </cell>
          <cell r="D2379">
            <v>38.15</v>
          </cell>
        </row>
        <row r="2380">
          <cell r="A2380">
            <v>98749</v>
          </cell>
          <cell r="B2380" t="str">
            <v>SOLDA DE TOPO EM CHAPA/PERFIL/TUBO DE AÇO CHANFRADO, ESPESSURA=5/16''. AF_06/2018</v>
          </cell>
          <cell r="C2380" t="str">
            <v>M</v>
          </cell>
          <cell r="D2380">
            <v>44.18</v>
          </cell>
        </row>
        <row r="2381">
          <cell r="A2381">
            <v>98750</v>
          </cell>
          <cell r="B2381" t="str">
            <v>SOLDA DE TOPO EM CHAPA/PERFIL/TUBO DE AÇO CHANFRADO, ESPESSURA=3/8''. AF_06/2018</v>
          </cell>
          <cell r="C2381" t="str">
            <v>M</v>
          </cell>
          <cell r="D2381">
            <v>51.35</v>
          </cell>
        </row>
        <row r="2382">
          <cell r="A2382">
            <v>98751</v>
          </cell>
          <cell r="B2382" t="str">
            <v>SOLDA DE TOPO EM CHAPA/PERFIL/TUBO DE AÇO CHANFRADO, ESPESSURA=1/2''. AF_06/2018</v>
          </cell>
          <cell r="C2382" t="str">
            <v>M</v>
          </cell>
          <cell r="D2382">
            <v>69.98</v>
          </cell>
        </row>
        <row r="2383">
          <cell r="A2383">
            <v>98752</v>
          </cell>
          <cell r="B2383" t="str">
            <v>SOLDA DE TOPO EM CHAPA/PERFIL/TUBO DE AÇO CHANFRADO, ESPESSURA=5/8''. AF_06/2018</v>
          </cell>
          <cell r="C2383" t="str">
            <v>M</v>
          </cell>
          <cell r="D2383">
            <v>92.22</v>
          </cell>
        </row>
        <row r="2384">
          <cell r="A2384">
            <v>98753</v>
          </cell>
          <cell r="B2384" t="str">
            <v>SOLDA DE TOPO EM CHAPA/PERFIL/TUBO DE AÇO CHANFRADO, ESPESSURA=3/4''. AF_06/2018</v>
          </cell>
          <cell r="C2384" t="str">
            <v>M</v>
          </cell>
          <cell r="D2384">
            <v>119.73</v>
          </cell>
        </row>
        <row r="2385">
          <cell r="A2385">
            <v>100763</v>
          </cell>
          <cell r="B2385" t="str">
            <v>VIGA METÁLICA EM PERFIL LAMINADO OU SOLDADO EM AÇO ESTRUTURAL, COM CONEXÕES PARAFUSADAS, INCLUSOS MÃO DE OBRA, TRANSPORTE E IÇAMENTO UTILIZANDO GUINDASTE - FORNECIMENTO E INSTALAÇÃO. AF_01/2020_P</v>
          </cell>
          <cell r="C2385" t="str">
            <v>KG</v>
          </cell>
          <cell r="D2385">
            <v>11.47</v>
          </cell>
        </row>
        <row r="2386">
          <cell r="A2386">
            <v>100764</v>
          </cell>
          <cell r="B2386" t="str">
            <v>VIGA METÁLICA EM PERFIL LAMINADO OU SOLDADO EM AÇO ESTRUTURAL, COM CONEXÕES SOLDADAS, INCLUSOS MÃO DE OBRA, TRANSPORTE E IÇAMENTO UTILIZANDO GUINDASTE - FORNECIMENTO E INSTALAÇÃO. AF_01/2020_P</v>
          </cell>
          <cell r="C2386" t="str">
            <v>KG</v>
          </cell>
          <cell r="D2386">
            <v>11.44</v>
          </cell>
        </row>
        <row r="2387">
          <cell r="A2387">
            <v>100765</v>
          </cell>
          <cell r="B2387" t="str">
            <v>PILAR METÁLICO PERFIL LAMINADO/SOLDADO EM AÇO ESTRUTURAL, COM CONEXÕES PARAFUSADAS, INCLUSOS MÃO DE OBRA, TRANSPORTE E IÇAMENTO UTILIZANDO GUINDASTE - FORNECIMENTO E INSTALAÇÃO. AF_01/2020_P</v>
          </cell>
          <cell r="C2387" t="str">
            <v>KG</v>
          </cell>
          <cell r="D2387">
            <v>10.8</v>
          </cell>
        </row>
        <row r="2388">
          <cell r="A2388">
            <v>100766</v>
          </cell>
          <cell r="B2388" t="str">
            <v>PILAR METÁLICO PERFIL LAMINADO OU SOLDADO EM AÇO ESTRUTURAL, COM CONEXÕES SOLDADAS, INCLUSOS MÃO DE OBRA, TRANSPORTE E IÇAMENTO UTILIZANDO GUINDASTE - FORNECIMENTO E INSTALAÇÃO. AF_01/2020</v>
          </cell>
          <cell r="C2388" t="str">
            <v>KG</v>
          </cell>
          <cell r="D2388">
            <v>11.01</v>
          </cell>
        </row>
        <row r="2389">
          <cell r="A2389">
            <v>100767</v>
          </cell>
          <cell r="B2389" t="str">
            <v>CONTRAVENTAMENTO COM CANTONEIRAS DE AÇO, ABAS IGUAIS, COM CONEXÕES PARAFUSADAS, INCLUSOS MÃO DE OBRA, TRANSPORTE E IÇAMENTO UTILIZANDO TALHA MANUAL, PARA EDIFÍCIOS DE ATÉ 2 PAVIMENTOS - FORNECIMENTO E INSTALAÇÃO. AF_01/2020_P</v>
          </cell>
          <cell r="C2389" t="str">
            <v>KG</v>
          </cell>
          <cell r="D2389">
            <v>10.84</v>
          </cell>
        </row>
        <row r="2390">
          <cell r="A2390">
            <v>100768</v>
          </cell>
          <cell r="B2390" t="str">
            <v>CONTRAVENTAMENTO COM CANTONEIRAS DE AÇO, ABAS IGUAIS, COM CONEXÕES SOLDADAS, INCLUSOS MÃO DE OBRA, TRANSPORTE E IÇAMENTO UTILIZANDO TALHA MANUAL, PARA EDIFÍCIOS DE ATÉ 2 PAVIMENTOS - FORNECIMENTO E INSTALAÇÃO. AF_01/2020</v>
          </cell>
          <cell r="C2390" t="str">
            <v>KG</v>
          </cell>
          <cell r="D2390">
            <v>13.54</v>
          </cell>
        </row>
        <row r="2391">
          <cell r="A2391">
            <v>100769</v>
          </cell>
          <cell r="B2391" t="str">
            <v>CONTRAVENTAMENTO COM CANTONEIRAS DE AÇO, ABAS IGUAIS, COM CONEXÕES PARAFUSADAS, INCLUSOS MÃO DE OBRA, TRANSPORTE E IÇAMENTO UTILIZANDO GUINDASTE, PARA EDIFÍCIOS DE 3 A 5 PAVIMENTOS - FORNECIMENTO E INSTALAÇÃO. AF_01/2020_P</v>
          </cell>
          <cell r="C2391" t="str">
            <v>KG</v>
          </cell>
          <cell r="D2391">
            <v>16.399999999999999</v>
          </cell>
        </row>
        <row r="2392">
          <cell r="A2392">
            <v>100770</v>
          </cell>
          <cell r="B2392" t="str">
            <v>CONTRAVENTAMENTO COM CANTONEIRAS DE AÇO, ABAS IGUAIS, COM CONEXÕES SOLDADAS, INCLUSOS MÃO DE OBRA, TRANSPORTE E IÇAMENTO UTILIZANDO GUINDASTE, PARA EDIFÍCIOS DE 3 A 5 PAVIMENTOS - FORNECIMENTO E INSTALAÇÃO. AF_01/2020</v>
          </cell>
          <cell r="C2392" t="str">
            <v>KG</v>
          </cell>
          <cell r="D2392">
            <v>16.07</v>
          </cell>
        </row>
        <row r="2393">
          <cell r="A2393">
            <v>100771</v>
          </cell>
          <cell r="B2393" t="str">
            <v>CONTRAVENTAMENTO COM CANTONEIRAS DE AÇO, ABAS IGUAIS, COM CONEXÕES PARAFUSADAS, INCLUSOS MÃO DE OBRA, TRANSPORTE E IÇAMENTO UTILIZANDO GRUA, PARA EDIFÍCIOS DE 6 A 10 PAVIMENTOS - FORNECIMENTO E INSTALAÇÃO. AF_01/2020_P</v>
          </cell>
          <cell r="C2393" t="str">
            <v>KG</v>
          </cell>
          <cell r="D2393">
            <v>18.36</v>
          </cell>
        </row>
        <row r="2394">
          <cell r="A2394">
            <v>100772</v>
          </cell>
          <cell r="B2394" t="str">
            <v>CONTRAVENTAMENTO COM CANTONEIRAS DE AÇO, ABAS IGUAIS, COM CONEXÕES SOLDADAS, INCLUSOS MÃO DE OBRA, TRANSPORTE E IÇAMENTO UTILIZANDO GRUA, PARA EDIFÍCIOS DE 6 A 10 PAVIMENTOS - FORNECIMENTO E INSTALAÇÃO. AF_01/2020</v>
          </cell>
          <cell r="C2394" t="str">
            <v>KG</v>
          </cell>
          <cell r="D2394">
            <v>11.13</v>
          </cell>
        </row>
        <row r="2395">
          <cell r="A2395">
            <v>100773</v>
          </cell>
          <cell r="B2395" t="str">
            <v>ESTRUTURA TRELIÇADA DE COBERTURA, TIPO ARCO, COM LIGAÇÕES SOLDADAS, INCLUSOS PERFIS METÁLICOS, CHAPAS METÁLICAS, MÃO DE OBRA E TRANSPORTE COM GUINDASTE - FORNECIMENTO E INSTALAÇÃO. AF_01/2020_P</v>
          </cell>
          <cell r="C2395" t="str">
            <v>KG</v>
          </cell>
          <cell r="D2395">
            <v>14.75</v>
          </cell>
        </row>
        <row r="2396">
          <cell r="A2396">
            <v>100774</v>
          </cell>
          <cell r="B2396" t="str">
            <v>ESTRUTURA TRELIÇADA DE COBERTURA, TIPO SHED, COM LIGAÇÕES SOLDADAS, INCLUSOS PERFIS METÁLICOS, CHAPAS METÁLICAS, MÃO DE OBRA E TRANSPORTE COM GUINDASTE - FORNECIMENTO E INSTALAÇÃO. AF_01/2020_P</v>
          </cell>
          <cell r="C2396" t="str">
            <v>KG</v>
          </cell>
          <cell r="D2396">
            <v>8.36</v>
          </cell>
        </row>
        <row r="2397">
          <cell r="A2397">
            <v>100775</v>
          </cell>
          <cell r="B2397" t="str">
            <v>ESTRUTURA TRELIÇADA DE COBERTURA, TIPO FINK, COM LIGAÇÕES SOLDADAS, INCLUSOS PERFIS METÁLICOS, CHAPAS METÁLICAS, MÃO DE OBRA E TRANSPORTE COM GUINDASTE - FORNECIMENTO E INSTALAÇÃO. AF_01/2020_P</v>
          </cell>
          <cell r="C2397" t="str">
            <v>KG</v>
          </cell>
          <cell r="D2397">
            <v>9.82</v>
          </cell>
        </row>
        <row r="2398">
          <cell r="A2398">
            <v>100776</v>
          </cell>
          <cell r="B2398" t="str">
            <v>ESTRUTURA TRELIÇADA DE COBERTURA, TIPO ARCO, COM LIGAÇÕES PARAFUSADAS, INCLUSOS PERFIS METÁLICOS, CHAPAS METÁLICAS, MÃO DE OBRA E TRANSPORTE COM GUINDASTE - FORNECIMENTO E INSTALAÇÃO. AF_01/2020_P</v>
          </cell>
          <cell r="C2398" t="str">
            <v>KG</v>
          </cell>
          <cell r="D2398">
            <v>14.77</v>
          </cell>
        </row>
        <row r="2399">
          <cell r="A2399">
            <v>100777</v>
          </cell>
          <cell r="B2399" t="str">
            <v>ESTRUTURA TRELIÇADA DE COBERTURA, TIPO SHED, COM LIGAÇÕES PARAFUSADAS, INCLUSOS PERFIS METÁLICOS, CHAPAS METÁLICAS, MÃO DE OBRA E TRANSPORTE COM GUINDASTE - FORNECIMENTO E INSTALAÇÃO. AF_01/2020_P</v>
          </cell>
          <cell r="C2399" t="str">
            <v>KG</v>
          </cell>
          <cell r="D2399">
            <v>10.53</v>
          </cell>
        </row>
        <row r="2400">
          <cell r="A2400">
            <v>100778</v>
          </cell>
          <cell r="B2400" t="str">
            <v>ESTRUTURA TRELIÇADA DE COBERTURA, TIPO FINK, COM LIGAÇÕES PARAFUSADAS, INCLUSOS PERFIS METÁLICOS, CHAPAS METÁLICAS, MÃO DE OBRA E TRANSPORTE COM GUINDASTE - FORNECIMENTO E INSTALAÇÃO. AF_01/2020_P</v>
          </cell>
          <cell r="C2400" t="str">
            <v>KG</v>
          </cell>
          <cell r="D2400">
            <v>7.1</v>
          </cell>
        </row>
        <row r="2401">
          <cell r="A2401">
            <v>98560</v>
          </cell>
          <cell r="B2401" t="str">
            <v>IMPERMEABILIZAÇÃO DE PISO COM ARGAMASSA DE CIMENTO E AREIA, COM ADITIVO IMPERMEABILIZANTE, E = 2CM. AF_06/2018</v>
          </cell>
          <cell r="C2401" t="str">
            <v>M2</v>
          </cell>
          <cell r="D2401">
            <v>33.92</v>
          </cell>
        </row>
        <row r="2402">
          <cell r="A2402">
            <v>98561</v>
          </cell>
          <cell r="B2402" t="str">
            <v>IMPERMEABILIZAÇÃO DE PAREDES COM ARGAMASSA DE CIMENTO E AREIA, COM ADITIVO IMPERMEABILIZANTE, E = 2CM. AF_06/2018</v>
          </cell>
          <cell r="C2402" t="str">
            <v>M2</v>
          </cell>
          <cell r="D2402">
            <v>29.91</v>
          </cell>
        </row>
        <row r="2403">
          <cell r="A2403">
            <v>98562</v>
          </cell>
          <cell r="B2403" t="str">
            <v>IMPERMEABILIZAÇÃO DE FLOREIRA OU VIGA BALDRAME COM ARGAMASSA DE CIMENTO E AREIA, COM ADITIVO IMPERMEABILIZANTE, E = 2 CM. AF_06/2018</v>
          </cell>
          <cell r="C2403" t="str">
            <v>M2</v>
          </cell>
          <cell r="D2403">
            <v>30.43</v>
          </cell>
        </row>
        <row r="2404">
          <cell r="A2404">
            <v>98555</v>
          </cell>
          <cell r="B2404" t="str">
            <v>IMPERMEABILIZAÇÃO DE SUPERFÍCIE COM ARGAMASSA POLIMÉRICA / MEMBRANA ACRÍLICA, 3 DEMÃOS. AF_06/2018</v>
          </cell>
          <cell r="C2404" t="str">
            <v>M2</v>
          </cell>
          <cell r="D2404">
            <v>19.66</v>
          </cell>
        </row>
        <row r="2405">
          <cell r="A2405">
            <v>98556</v>
          </cell>
          <cell r="B2405" t="str">
            <v>IMPERMEABILIZAÇÃO DE SUPERFÍCIE COM ARGAMASSA POLIMÉRICA / MEMBRANA ACRÍLICA, 4 DEMÃOS, REFORÇADA COM VÉU DE POLIÉSTER (MAV). AF_06/2018</v>
          </cell>
          <cell r="C2405" t="str">
            <v>M2</v>
          </cell>
          <cell r="D2405">
            <v>38.82</v>
          </cell>
        </row>
        <row r="2406">
          <cell r="A2406">
            <v>98558</v>
          </cell>
          <cell r="B2406" t="str">
            <v>TRATAMENTO DE RALO OU PONTO EMERGENTE COM ARGAMASSA POLIMÉRICA / MEMBRANA ACRÍLICA REFORÇADO COM VÉU DE POLIÉSTER (MAV). AF_06/2018</v>
          </cell>
          <cell r="C2406" t="str">
            <v>UN</v>
          </cell>
          <cell r="D2406">
            <v>6.05</v>
          </cell>
        </row>
        <row r="2407">
          <cell r="A2407">
            <v>98559</v>
          </cell>
          <cell r="B2407" t="str">
            <v>TRATAMENTO DE RODAPÉ COM VÉU DE POLIÉSTER. AF_06/2018</v>
          </cell>
          <cell r="C2407" t="str">
            <v>M</v>
          </cell>
          <cell r="D2407">
            <v>3.95</v>
          </cell>
        </row>
        <row r="2408">
          <cell r="A2408">
            <v>98546</v>
          </cell>
          <cell r="B2408" t="str">
            <v>IMPERMEABILIZAÇÃO DE SUPERFÍCIE COM MANTA ASFÁLTICA, UMA CAMADA, INCLUSIVE APLICAÇÃO DE PRIMER ASFÁLTICO, E=3MM. AF_06/2018</v>
          </cell>
          <cell r="C2408" t="str">
            <v>M2</v>
          </cell>
          <cell r="D2408">
            <v>90.04</v>
          </cell>
        </row>
        <row r="2409">
          <cell r="A2409">
            <v>98547</v>
          </cell>
          <cell r="B2409" t="str">
            <v>IMPERMEABILIZAÇÃO DE SUPERFÍCIE COM MANTA ASFÁLTICA, DUAS CAMADAS, INCLUSIVE APLICAÇÃO DE PRIMER ASFÁLTICO, E=3MM E E=4MM. AF_06/2018</v>
          </cell>
          <cell r="C2409" t="str">
            <v>M2</v>
          </cell>
          <cell r="D2409">
            <v>171.96</v>
          </cell>
        </row>
        <row r="2410">
          <cell r="A2410">
            <v>98553</v>
          </cell>
          <cell r="B2410" t="str">
            <v>IMPERMEABILIZAÇÃO DE SUPERFÍCIE COM MEMBRANA À BASE DE POLIURETANO, 2 DEMÃOS. AF_06/2018</v>
          </cell>
          <cell r="C2410" t="str">
            <v>M2</v>
          </cell>
          <cell r="D2410">
            <v>101.25</v>
          </cell>
        </row>
        <row r="2411">
          <cell r="A2411">
            <v>98554</v>
          </cell>
          <cell r="B2411" t="str">
            <v>IMPERMEABILIZAÇÃO DE SUPERFÍCIE COM MEMBRANA À BASE DE RESINA ACRÍLICA, 3 DEMÃOS. AF_06/2018</v>
          </cell>
          <cell r="C2411" t="str">
            <v>M2</v>
          </cell>
          <cell r="D2411">
            <v>33.76</v>
          </cell>
        </row>
        <row r="2412">
          <cell r="A2412">
            <v>98557</v>
          </cell>
          <cell r="B2412" t="str">
            <v>IMPERMEABILIZAÇÃO DE SUPERFÍCIE COM EMULSÃO ASFÁLTICA, 2 DEMÃOS AF_06/2018</v>
          </cell>
          <cell r="C2412" t="str">
            <v>M2</v>
          </cell>
          <cell r="D2412">
            <v>34.57</v>
          </cell>
        </row>
        <row r="2413">
          <cell r="A2413">
            <v>98563</v>
          </cell>
          <cell r="B2413" t="str">
            <v>PROTEÇÃO MECÂNICA DE SUPERFÍCIE HORIZONTAL COM ARGAMASSA DE CIMENTO E AREIA, TRAÇO 1:3, E=2CM. AF_06/2018</v>
          </cell>
          <cell r="C2413" t="str">
            <v>M2</v>
          </cell>
          <cell r="D2413">
            <v>25.48</v>
          </cell>
        </row>
        <row r="2414">
          <cell r="A2414">
            <v>98564</v>
          </cell>
          <cell r="B2414" t="str">
            <v>PROTEÇÃO MECÂNICA DE SUPERFÍCIE VERTICAL COM ARGAMASSA DE CIMENTO E AREIA, TRAÇO 1:3, E=2CM. AF_06/2018</v>
          </cell>
          <cell r="C2414" t="str">
            <v>M2</v>
          </cell>
          <cell r="D2414">
            <v>36.909999999999997</v>
          </cell>
        </row>
        <row r="2415">
          <cell r="A2415">
            <v>98565</v>
          </cell>
          <cell r="B2415" t="str">
            <v>PROTEÇÃO MECÂNICA DE SUPERFICIE HORIZONTAL COM ARGAMASSA DE CIMENTO E AREIA, TRAÇO 1:3, E=3CM. AF_06/2018</v>
          </cell>
          <cell r="C2415" t="str">
            <v>M2</v>
          </cell>
          <cell r="D2415">
            <v>36.33</v>
          </cell>
        </row>
        <row r="2416">
          <cell r="A2416">
            <v>98566</v>
          </cell>
          <cell r="B2416" t="str">
            <v>PROTEÇÃO MECÂNICA DE SUPERFÍCIE VERTICAL COM ARGAMASSA DE CIMENTO E AREIA, TRAÇO 1:3, E=3CM. AF_06/2018</v>
          </cell>
          <cell r="C2416" t="str">
            <v>M2</v>
          </cell>
          <cell r="D2416">
            <v>47.76</v>
          </cell>
        </row>
        <row r="2417">
          <cell r="A2417">
            <v>98567</v>
          </cell>
          <cell r="B2417" t="str">
            <v>PROTEÇÃO MECÂNICA DE SUPERFICIE HORIZONTAL COM ARGAMASSA DE CIMENTO E AREIA, TRAÇO 1:3, E=4CM. AF_06/2018</v>
          </cell>
          <cell r="C2417" t="str">
            <v>M2</v>
          </cell>
          <cell r="D2417">
            <v>46.61</v>
          </cell>
        </row>
        <row r="2418">
          <cell r="A2418">
            <v>98568</v>
          </cell>
          <cell r="B2418" t="str">
            <v>PROTEÇÃO MECÂNICA DE SUPERFÍCIE VERTICAL COM ARGAMASSA DE CIMENTO E AREIA, TRAÇO 1:3, E=4CM. AF_06/2018</v>
          </cell>
          <cell r="C2418" t="str">
            <v>M2</v>
          </cell>
          <cell r="D2418">
            <v>58.02</v>
          </cell>
        </row>
        <row r="2419">
          <cell r="A2419">
            <v>98569</v>
          </cell>
          <cell r="B2419" t="str">
            <v>PROTEÇÃO MECÂNICA DE SUPERFICIE HORIZONTAL COM ARGAMASSA DE CIMENTO E AREIA, TRAÇO 1:3, E=5CM. AF_06/2018</v>
          </cell>
          <cell r="C2419" t="str">
            <v>M2</v>
          </cell>
          <cell r="D2419">
            <v>57.44</v>
          </cell>
        </row>
        <row r="2420">
          <cell r="A2420">
            <v>98570</v>
          </cell>
          <cell r="B2420" t="str">
            <v>PROTEÇÃO MECÂNICA DE SUPERFÍCIE VERTICAL COM ARGAMASSA DE CIMENTO E AREIA, TRAÇO 1:3, E=5CM. AF_06/2018</v>
          </cell>
          <cell r="C2420" t="str">
            <v>M2</v>
          </cell>
          <cell r="D2420">
            <v>68.89</v>
          </cell>
        </row>
        <row r="2421">
          <cell r="A2421">
            <v>98571</v>
          </cell>
          <cell r="B2421" t="str">
            <v>PROTEÇÃO MECÂNICA DE SUPERFICIE HORIZONTAL COM CONCRETO 15 MPA, E=4CM. AF_06/2018</v>
          </cell>
          <cell r="C2421" t="str">
            <v>M2</v>
          </cell>
          <cell r="D2421">
            <v>32</v>
          </cell>
        </row>
        <row r="2422">
          <cell r="A2422">
            <v>98572</v>
          </cell>
          <cell r="B2422" t="str">
            <v>PROTEÇÃO MECÂNICA DE SUPERFICIE HORIZONTAL COM CONCRETO 15 MPA, E=5CM. AF_06/2018</v>
          </cell>
          <cell r="C2422" t="str">
            <v>M2</v>
          </cell>
          <cell r="D2422">
            <v>39.29</v>
          </cell>
        </row>
        <row r="2423">
          <cell r="A2423">
            <v>98573</v>
          </cell>
          <cell r="B2423" t="str">
            <v>PROTEÇÃO MECÂNICA DE SUPERFÍCIE VERTICAL COM CONCRETO 15 MPA, E=5CM. AF_06/2018</v>
          </cell>
          <cell r="C2423" t="str">
            <v>M2</v>
          </cell>
          <cell r="D2423">
            <v>50.45</v>
          </cell>
        </row>
        <row r="2424">
          <cell r="A2424">
            <v>91831</v>
          </cell>
          <cell r="B2424" t="str">
            <v>ELETRODUTO FLEXÍVEL CORRUGADO, PVC, DN 20 MM (1/2"), PARA CIRCUITOS TERMINAIS, INSTALADO EM FORRO - FORNECIMENTO E INSTALAÇÃO. AF_12/2015</v>
          </cell>
          <cell r="C2424" t="str">
            <v>M</v>
          </cell>
          <cell r="D2424">
            <v>5.46</v>
          </cell>
        </row>
        <row r="2425">
          <cell r="A2425">
            <v>91833</v>
          </cell>
          <cell r="B2425" t="str">
            <v>ELETRODUTO FLEXÍVEL CORRUGADO REFORÇADO, PVC, DN 20 MM (1/2"), PARA CIRCUITOS TERMINAIS, INSTALADO EM FORRO - FORNECIMENTO E INSTALAÇÃO. AF_12/2015</v>
          </cell>
          <cell r="C2425" t="str">
            <v>M</v>
          </cell>
          <cell r="D2425">
            <v>5.78</v>
          </cell>
        </row>
        <row r="2426">
          <cell r="A2426">
            <v>91834</v>
          </cell>
          <cell r="B2426" t="str">
            <v>ELETRODUTO FLEXÍVEL CORRUGADO, PVC, DN 25 MM (3/4"), PARA CIRCUITOS TERMINAIS, INSTALADO EM FORRO - FORNECIMENTO E INSTALAÇÃO. AF_12/2015</v>
          </cell>
          <cell r="C2426" t="str">
            <v>M</v>
          </cell>
          <cell r="D2426">
            <v>6.07</v>
          </cell>
        </row>
        <row r="2427">
          <cell r="A2427">
            <v>91835</v>
          </cell>
          <cell r="B2427" t="str">
            <v>ELETRODUTO FLEXÍVEL CORRUGADO REFORÇADO, PVC, DN 25 MM (3/4"), PARA CIRCUITOS TERMINAIS, INSTALADO EM FORRO - FORNECIMENTO E INSTALAÇÃO. AF_12/2015</v>
          </cell>
          <cell r="C2427" t="str">
            <v>M</v>
          </cell>
          <cell r="D2427">
            <v>6.88</v>
          </cell>
        </row>
        <row r="2428">
          <cell r="A2428">
            <v>91836</v>
          </cell>
          <cell r="B2428" t="str">
            <v>ELETRODUTO FLEXÍVEL CORRUGADO, PVC, DN 32 MM (1"), PARA CIRCUITOS TERMINAIS, INSTALADO EM FORRO - FORNECIMENTO E INSTALAÇÃO. AF_12/2015</v>
          </cell>
          <cell r="C2428" t="str">
            <v>M</v>
          </cell>
          <cell r="D2428">
            <v>7.82</v>
          </cell>
        </row>
        <row r="2429">
          <cell r="A2429">
            <v>91837</v>
          </cell>
          <cell r="B2429" t="str">
            <v>ELETRODUTO FLEXÍVEL CORRUGADO REFORÇADO, PVC, DN 32 MM (1"), PARA CIRCUITOS TERMINAIS, INSTALADO EM FORRO - FORNECIMENTO E INSTALAÇÃO. AF_12/2015</v>
          </cell>
          <cell r="C2429" t="str">
            <v>M</v>
          </cell>
          <cell r="D2429">
            <v>9.7200000000000006</v>
          </cell>
        </row>
        <row r="2430">
          <cell r="A2430">
            <v>91839</v>
          </cell>
          <cell r="B2430" t="str">
            <v>ELETRODUTO FLEXÍVEL LISO, PEAD, DN 32 MM (1"), PARA CIRCUITOS TERMINAIS, INSTALADO EM FORRO - FORNECIMENTO E INSTALAÇÃO. AF_12/2015</v>
          </cell>
          <cell r="C2430" t="str">
            <v>M</v>
          </cell>
          <cell r="D2430">
            <v>7.52</v>
          </cell>
        </row>
        <row r="2431">
          <cell r="A2431">
            <v>91840</v>
          </cell>
          <cell r="B2431" t="str">
            <v>ELETRODUTO FLEXÍVEL CORRUGADO, PEAD, DN 40 MM (1 1/4"), PARA CIRCUITOS TERMINAIS, INSTALADO EM FORRO - FORNECIMENTO E INSTALAÇÃO. AF_12/2015</v>
          </cell>
          <cell r="C2431" t="str">
            <v>M</v>
          </cell>
          <cell r="D2431">
            <v>9.49</v>
          </cell>
        </row>
        <row r="2432">
          <cell r="A2432">
            <v>91841</v>
          </cell>
          <cell r="B2432" t="str">
            <v>ELETRODUTO FLEXÍVEL LISO, PEAD, DN 40 MM (1 1/4"), PARA CIRCUITOS TERMINAIS, INSTALADO EM FORRO - FORNECIMENTO E INSTALAÇÃO. AF_12/2015</v>
          </cell>
          <cell r="C2432" t="str">
            <v>M</v>
          </cell>
          <cell r="D2432">
            <v>8.94</v>
          </cell>
        </row>
        <row r="2433">
          <cell r="A2433">
            <v>91842</v>
          </cell>
          <cell r="B2433" t="str">
            <v>ELETRODUTO FLEXÍVEL CORRUGADO, PVC, DN 20 MM (1/2"), PARA CIRCUITOS TERMINAIS, INSTALADO EM LAJE - FORNECIMENTO E INSTALAÇÃO. AF_12/2015</v>
          </cell>
          <cell r="C2433" t="str">
            <v>M</v>
          </cell>
          <cell r="D2433">
            <v>3.77</v>
          </cell>
        </row>
        <row r="2434">
          <cell r="A2434">
            <v>91843</v>
          </cell>
          <cell r="B2434" t="str">
            <v>ELETRODUTO FLEXÍVEL CORRUGADO REFORÇADO, PVC, DN 20 MM (1/2"), PARA CIRCUITOS TERMINAIS, INSTALADO EM LAJE - FORNECIMENTO E INSTALAÇÃO. AF_12/2015</v>
          </cell>
          <cell r="C2434" t="str">
            <v>M</v>
          </cell>
          <cell r="D2434">
            <v>4.09</v>
          </cell>
        </row>
        <row r="2435">
          <cell r="A2435">
            <v>91844</v>
          </cell>
          <cell r="B2435" t="str">
            <v>ELETRODUTO FLEXÍVEL CORRUGADO, PVC, DN 25 MM (3/4"), PARA CIRCUITOS TERMINAIS, INSTALADO EM LAJE - FORNECIMENTO E INSTALAÇÃO. AF_12/2015</v>
          </cell>
          <cell r="C2435" t="str">
            <v>M</v>
          </cell>
          <cell r="D2435">
            <v>4.3899999999999997</v>
          </cell>
        </row>
        <row r="2436">
          <cell r="A2436">
            <v>91845</v>
          </cell>
          <cell r="B2436" t="str">
            <v>ELETRODUTO FLEXÍVEL CORRUGADO REFORÇADO, PVC, DN 25 MM (3/4"), PARA CIRCUITOS TERMINAIS, INSTALADO EM LAJE - FORNECIMENTO E INSTALAÇÃO. AF_12/2015</v>
          </cell>
          <cell r="C2436" t="str">
            <v>M</v>
          </cell>
          <cell r="D2436">
            <v>5.2</v>
          </cell>
        </row>
        <row r="2437">
          <cell r="A2437">
            <v>91846</v>
          </cell>
          <cell r="B2437" t="str">
            <v>ELETRODUTO FLEXÍVEL CORRUGADO, PVC, DN 32 MM (1"), PARA CIRCUITOS TERMINAIS, INSTALADO EM LAJE - FORNECIMENTO E INSTALAÇÃO. AF_12/2015</v>
          </cell>
          <cell r="C2437" t="str">
            <v>M</v>
          </cell>
          <cell r="D2437">
            <v>6.14</v>
          </cell>
        </row>
        <row r="2438">
          <cell r="A2438">
            <v>91847</v>
          </cell>
          <cell r="B2438" t="str">
            <v>ELETRODUTO FLEXÍVEL CORRUGADO REFORÇADO, PVC, DN 32 MM (1"), PARA CIRCUITOS TERMINAIS, INSTALADO EM LAJE - FORNECIMENTO E INSTALAÇÃO. AF_12/2015</v>
          </cell>
          <cell r="C2438" t="str">
            <v>M</v>
          </cell>
          <cell r="D2438">
            <v>8.0399999999999991</v>
          </cell>
        </row>
        <row r="2439">
          <cell r="A2439">
            <v>91849</v>
          </cell>
          <cell r="B2439" t="str">
            <v>ELETRODUTO FLEXÍVEL LISO, PEAD, DN 32 MM (1"), PARA CIRCUITOS TERMINAIS, INSTALADO EM LAJE - FORNECIMENTO E INSTALAÇÃO. AF_12/2015</v>
          </cell>
          <cell r="C2439" t="str">
            <v>M</v>
          </cell>
          <cell r="D2439">
            <v>5.84</v>
          </cell>
        </row>
        <row r="2440">
          <cell r="A2440">
            <v>91850</v>
          </cell>
          <cell r="B2440" t="str">
            <v>ELETRODUTO FLEXÍVEL CORRUGADO, PEAD, DN 40 MM (1 1/4"), PARA CIRCUITOS TERMINAIS, INSTALADO EM LAJE - FORNECIMENTO E INSTALAÇÃO. AF_12/2015</v>
          </cell>
          <cell r="C2440" t="str">
            <v>M</v>
          </cell>
          <cell r="D2440">
            <v>7.86</v>
          </cell>
        </row>
        <row r="2441">
          <cell r="A2441">
            <v>91851</v>
          </cell>
          <cell r="B2441" t="str">
            <v>ELETRODUTO FLEXÍVEL LISO, PEAD, DN 40 MM (1 1/4"), PARA CIRCUITOS TERMINAIS, INSTALADO EM LAJE - FORNECIMENTO E INSTALAÇÃO. AF_12/2015</v>
          </cell>
          <cell r="C2441" t="str">
            <v>M</v>
          </cell>
          <cell r="D2441">
            <v>7.31</v>
          </cell>
        </row>
        <row r="2442">
          <cell r="A2442">
            <v>91852</v>
          </cell>
          <cell r="B2442" t="str">
            <v>ELETRODUTO FLEXÍVEL CORRUGADO, PVC, DN 20 MM (1/2"), PARA CIRCUITOS TERMINAIS, INSTALADO EM PAREDE - FORNECIMENTO E INSTALAÇÃO. AF_12/2015</v>
          </cell>
          <cell r="C2442" t="str">
            <v>M</v>
          </cell>
          <cell r="D2442">
            <v>5.49</v>
          </cell>
        </row>
        <row r="2443">
          <cell r="A2443">
            <v>91853</v>
          </cell>
          <cell r="B2443" t="str">
            <v>ELETRODUTO FLEXÍVEL CORRUGADO REFORÇADO, PVC, DN 20 MM (1/2"), PARA CIRCUITOS TERMINAIS, INSTALADO EM PAREDE - FORNECIMENTO E INSTALAÇÃO. AF_12/2015</v>
          </cell>
          <cell r="C2443" t="str">
            <v>M</v>
          </cell>
          <cell r="D2443">
            <v>5.78</v>
          </cell>
        </row>
        <row r="2444">
          <cell r="A2444">
            <v>91854</v>
          </cell>
          <cell r="B2444" t="str">
            <v>ELETRODUTO FLEXÍVEL CORRUGADO, PVC, DN 25 MM (3/4"), PARA CIRCUITOS TERMINAIS, INSTALADO EM PAREDE - FORNECIMENTO E INSTALAÇÃO. AF_12/2015</v>
          </cell>
          <cell r="C2444" t="str">
            <v>M</v>
          </cell>
          <cell r="D2444">
            <v>6.08</v>
          </cell>
        </row>
        <row r="2445">
          <cell r="A2445">
            <v>91855</v>
          </cell>
          <cell r="B2445" t="str">
            <v>ELETRODUTO FLEXÍVEL CORRUGADO REFORÇADO, PVC, DN 25 MM (3/4"), PARA CIRCUITOS TERMINAIS, INSTALADO EM PAREDE - FORNECIMENTO E INSTALAÇÃO. AF_12/2015</v>
          </cell>
          <cell r="C2445" t="str">
            <v>M</v>
          </cell>
          <cell r="D2445">
            <v>6.83</v>
          </cell>
        </row>
        <row r="2446">
          <cell r="A2446">
            <v>91856</v>
          </cell>
          <cell r="B2446" t="str">
            <v>ELETRODUTO FLEXÍVEL CORRUGADO, PVC, DN 32 MM (1"), PARA CIRCUITOS TERMINAIS, INSTALADO EM PAREDE - FORNECIMENTO E INSTALAÇÃO. AF_12/2015</v>
          </cell>
          <cell r="C2446" t="str">
            <v>M</v>
          </cell>
          <cell r="D2446">
            <v>7.76</v>
          </cell>
        </row>
        <row r="2447">
          <cell r="A2447">
            <v>91857</v>
          </cell>
          <cell r="B2447" t="str">
            <v>ELETRODUTO FLEXÍVEL CORRUGADO REFORÇADO, PVC, DN 32 MM (1"), PARA CIRCUITOS TERMINAIS, INSTALADO EM PAREDE - FORNECIMENTO E INSTALAÇÃO. AF_12/2015</v>
          </cell>
          <cell r="C2447" t="str">
            <v>M</v>
          </cell>
          <cell r="D2447">
            <v>9.52</v>
          </cell>
        </row>
        <row r="2448">
          <cell r="A2448">
            <v>91859</v>
          </cell>
          <cell r="B2448" t="str">
            <v>ELETRODUTO FLEXÍVEL LISO, PEAD, DN 32 MM (1"), PARA CIRCUITOS TERMINAIS, INSTALADO EM PAREDE - FORNECIMENTO E INSTALAÇÃO. AF_12/2015</v>
          </cell>
          <cell r="C2448" t="str">
            <v>M</v>
          </cell>
          <cell r="D2448">
            <v>7.48</v>
          </cell>
        </row>
        <row r="2449">
          <cell r="A2449">
            <v>91860</v>
          </cell>
          <cell r="B2449" t="str">
            <v>ELETRODUTO FLEXÍVEL CORRUGADO, PEAD, DN 40 MM (1 1/4"), PARA CIRCUITOS TERMINAIS, INSTALADO EM PAREDE - FORNECIMENTO E INSTALAÇÃO. AF_12/2015</v>
          </cell>
          <cell r="C2449" t="str">
            <v>M</v>
          </cell>
          <cell r="D2449">
            <v>9.4</v>
          </cell>
        </row>
        <row r="2450">
          <cell r="A2450">
            <v>91861</v>
          </cell>
          <cell r="B2450" t="str">
            <v>ELETRODUTO FLEXÍVEL LISO, PEAD, DN 40 MM (1 1/4"), PARA CIRCUITOS TERMINAIS, INSTALADO EM PAREDE - FORNECIMENTO E INSTALAÇÃO. AF_12/2015</v>
          </cell>
          <cell r="C2450" t="str">
            <v>M</v>
          </cell>
          <cell r="D2450">
            <v>8.89</v>
          </cell>
        </row>
        <row r="2451">
          <cell r="A2451">
            <v>91862</v>
          </cell>
          <cell r="B2451" t="str">
            <v>ELETRODUTO RÍGIDO ROSCÁVEL, PVC, DN 20 MM (1/2"), PARA CIRCUITOS TERMINAIS, INSTALADO EM FORRO - FORNECIMENTO E INSTALAÇÃO. AF_12/2015</v>
          </cell>
          <cell r="C2451" t="str">
            <v>M</v>
          </cell>
          <cell r="D2451">
            <v>6.54</v>
          </cell>
        </row>
        <row r="2452">
          <cell r="A2452">
            <v>91863</v>
          </cell>
          <cell r="B2452" t="str">
            <v>ELETRODUTO RÍGIDO ROSCÁVEL, PVC, DN 25 MM (3/4"), PARA CIRCUITOS TERMINAIS, INSTALADO EM FORRO - FORNECIMENTO E INSTALAÇÃO. AF_12/2015</v>
          </cell>
          <cell r="C2452" t="str">
            <v>M</v>
          </cell>
          <cell r="D2452">
            <v>7.63</v>
          </cell>
        </row>
        <row r="2453">
          <cell r="A2453">
            <v>91864</v>
          </cell>
          <cell r="B2453" t="str">
            <v>ELETRODUTO RÍGIDO ROSCÁVEL, PVC, DN 32 MM (1"), PARA CIRCUITOS TERMINAIS, INSTALADO EM FORRO - FORNECIMENTO E INSTALAÇÃO. AF_12/2015</v>
          </cell>
          <cell r="C2453" t="str">
            <v>M</v>
          </cell>
          <cell r="D2453">
            <v>9.9499999999999993</v>
          </cell>
        </row>
        <row r="2454">
          <cell r="A2454">
            <v>91865</v>
          </cell>
          <cell r="B2454" t="str">
            <v>ELETRODUTO RÍGIDO ROSCÁVEL, PVC, DN 40 MM (1 1/4"), PARA CIRCUITOS TERMINAIS, INSTALADO EM FORRO - FORNECIMENTO E INSTALAÇÃO. AF_12/2015</v>
          </cell>
          <cell r="C2454" t="str">
            <v>M</v>
          </cell>
          <cell r="D2454">
            <v>12.28</v>
          </cell>
        </row>
        <row r="2455">
          <cell r="A2455">
            <v>91866</v>
          </cell>
          <cell r="B2455" t="str">
            <v>ELETRODUTO RÍGIDO ROSCÁVEL, PVC, DN 20 MM (1/2"), PARA CIRCUITOS TERMINAIS, INSTALADO EM LAJE - FORNECIMENTO E INSTALAÇÃO. AF_12/2015</v>
          </cell>
          <cell r="C2455" t="str">
            <v>M</v>
          </cell>
          <cell r="D2455">
            <v>4.96</v>
          </cell>
        </row>
        <row r="2456">
          <cell r="A2456">
            <v>91867</v>
          </cell>
          <cell r="B2456" t="str">
            <v>ELETRODUTO RÍGIDO ROSCÁVEL, PVC, DN 25 MM (3/4"), PARA CIRCUITOS TERMINAIS, INSTALADO EM LAJE - FORNECIMENTO E INSTALAÇÃO. AF_12/2015</v>
          </cell>
          <cell r="C2456" t="str">
            <v>M</v>
          </cell>
          <cell r="D2456">
            <v>6.05</v>
          </cell>
        </row>
        <row r="2457">
          <cell r="A2457">
            <v>91868</v>
          </cell>
          <cell r="B2457" t="str">
            <v>ELETRODUTO RÍGIDO ROSCÁVEL, PVC, DN 32 MM (1"), PARA CIRCUITOS TERMINAIS, INSTALADO EM LAJE - FORNECIMENTO E INSTALAÇÃO. AF_12/2015</v>
          </cell>
          <cell r="C2457" t="str">
            <v>M</v>
          </cell>
          <cell r="D2457">
            <v>8.3800000000000008</v>
          </cell>
        </row>
        <row r="2458">
          <cell r="A2458">
            <v>91869</v>
          </cell>
          <cell r="B2458" t="str">
            <v>ELETRODUTO RÍGIDO ROSCÁVEL, PVC, DN 40 MM (1 1/4"), PARA CIRCUITOS TERMINAIS, INSTALADO EM LAJE - FORNECIMENTO E INSTALAÇÃO. AF_12/2015</v>
          </cell>
          <cell r="C2458" t="str">
            <v>M</v>
          </cell>
          <cell r="D2458">
            <v>10.71</v>
          </cell>
        </row>
        <row r="2459">
          <cell r="A2459">
            <v>91870</v>
          </cell>
          <cell r="B2459" t="str">
            <v>ELETRODUTO RÍGIDO ROSCÁVEL, PVC, DN 20 MM (1/2"), PARA CIRCUITOS TERMINAIS, INSTALADO EM PAREDE - FORNECIMENTO E INSTALAÇÃO. AF_12/2015</v>
          </cell>
          <cell r="C2459" t="str">
            <v>M</v>
          </cell>
          <cell r="D2459">
            <v>7.1</v>
          </cell>
        </row>
        <row r="2460">
          <cell r="A2460">
            <v>91871</v>
          </cell>
          <cell r="B2460" t="str">
            <v>ELETRODUTO RÍGIDO ROSCÁVEL, PVC, DN 25 MM (3/4"), PARA CIRCUITOS TERMINAIS, INSTALADO EM PAREDE - FORNECIMENTO E INSTALAÇÃO. AF_12/2015</v>
          </cell>
          <cell r="C2460" t="str">
            <v>M</v>
          </cell>
          <cell r="D2460">
            <v>8.23</v>
          </cell>
        </row>
        <row r="2461">
          <cell r="A2461">
            <v>91872</v>
          </cell>
          <cell r="B2461" t="str">
            <v>ELETRODUTO RÍGIDO ROSCÁVEL, PVC, DN 32 MM (1"), PARA CIRCUITOS TERMINAIS, INSTALADO EM PAREDE - FORNECIMENTO E INSTALAÇÃO. AF_12/2015</v>
          </cell>
          <cell r="C2461" t="str">
            <v>M</v>
          </cell>
          <cell r="D2461">
            <v>10.55</v>
          </cell>
        </row>
        <row r="2462">
          <cell r="A2462">
            <v>91873</v>
          </cell>
          <cell r="B2462" t="str">
            <v>ELETRODUTO RÍGIDO ROSCÁVEL, PVC, DN 40 MM (1 1/4"), PARA CIRCUITOS TERMINAIS, INSTALADO EM PAREDE - FORNECIMENTO E INSTALAÇÃO. AF_12/2015</v>
          </cell>
          <cell r="C2462" t="str">
            <v>M</v>
          </cell>
          <cell r="D2462">
            <v>12.84</v>
          </cell>
        </row>
        <row r="2463">
          <cell r="A2463">
            <v>93008</v>
          </cell>
          <cell r="B2463" t="str">
            <v>ELETRODUTO RÍGIDO ROSCÁVEL, PVC, DN 50 MM (1 1/2") - FORNECIMENTO E INSTALAÇÃO. AF_12/2015</v>
          </cell>
          <cell r="C2463" t="str">
            <v>M</v>
          </cell>
          <cell r="D2463">
            <v>10.39</v>
          </cell>
        </row>
        <row r="2464">
          <cell r="A2464">
            <v>93009</v>
          </cell>
          <cell r="B2464" t="str">
            <v>ELETRODUTO RÍGIDO ROSCÁVEL, PVC, DN 60 MM (2") - FORNECIMENTO E INSTALAÇÃO. AF_12/2015</v>
          </cell>
          <cell r="C2464" t="str">
            <v>M</v>
          </cell>
          <cell r="D2464">
            <v>15.25</v>
          </cell>
        </row>
        <row r="2465">
          <cell r="A2465">
            <v>93010</v>
          </cell>
          <cell r="B2465" t="str">
            <v>ELETRODUTO RÍGIDO ROSCÁVEL, PVC, DN 75 MM (2 1/2") - FORNECIMENTO E INSTALAÇÃO. AF_12/2015</v>
          </cell>
          <cell r="C2465" t="str">
            <v>M</v>
          </cell>
          <cell r="D2465">
            <v>21.16</v>
          </cell>
        </row>
        <row r="2466">
          <cell r="A2466">
            <v>93011</v>
          </cell>
          <cell r="B2466" t="str">
            <v>ELETRODUTO RÍGIDO ROSCÁVEL, PVC, DN 85 MM (3") - FORNECIMENTO E INSTALAÇÃO. AF_12/2015</v>
          </cell>
          <cell r="C2466" t="str">
            <v>M</v>
          </cell>
          <cell r="D2466">
            <v>25.82</v>
          </cell>
        </row>
        <row r="2467">
          <cell r="A2467">
            <v>93012</v>
          </cell>
          <cell r="B2467" t="str">
            <v>ELETRODUTO RÍGIDO ROSCÁVEL, PVC, DN 110 MM (4") - FORNECIMENTO E INSTALAÇÃO. AF_12/2015</v>
          </cell>
          <cell r="C2467" t="str">
            <v>M</v>
          </cell>
          <cell r="D2467">
            <v>38.89</v>
          </cell>
        </row>
        <row r="2468">
          <cell r="A2468">
            <v>95726</v>
          </cell>
          <cell r="B2468" t="str">
            <v>ELETRODUTO RÍGIDO SOLDÁVEL, PVC, DN 20 MM (½), APARENTE, INSTALADO EM TETO - FORNECIMENTO E INSTALAÇÃO. AF_11/2016_P</v>
          </cell>
          <cell r="C2468" t="str">
            <v>M</v>
          </cell>
          <cell r="D2468">
            <v>4.5599999999999996</v>
          </cell>
        </row>
        <row r="2469">
          <cell r="A2469">
            <v>95727</v>
          </cell>
          <cell r="B2469" t="str">
            <v>ELETRODUTO RÍGIDO SOLDÁVEL, PVC, DN 25 MM (3/4), APARENTE, INSTALADO EM TETO - FORNECIMENTO E INSTALAÇÃO. AF_11/2016_P</v>
          </cell>
          <cell r="C2469" t="str">
            <v>M</v>
          </cell>
          <cell r="D2469">
            <v>5.15</v>
          </cell>
        </row>
        <row r="2470">
          <cell r="A2470">
            <v>95728</v>
          </cell>
          <cell r="B2470" t="str">
            <v>ELETRODUTO RÍGIDO SOLDÁVEL, PVC, DN 32 MM (1), APARENTE, INSTALADO EM TETO - FORNECIMENTO E INSTALAÇÃO. AF_11/2016_P</v>
          </cell>
          <cell r="C2470" t="str">
            <v>M</v>
          </cell>
          <cell r="D2470">
            <v>6.41</v>
          </cell>
        </row>
        <row r="2471">
          <cell r="A2471">
            <v>95729</v>
          </cell>
          <cell r="B2471" t="str">
            <v>ELETRODUTO RÍGIDO SOLDÁVEL, PVC, DN 20 MM (½), APARENTE, INSTALADO EM PAREDE - FORNECIMENTO E INSTALAÇÃO. AF_11/2016_P</v>
          </cell>
          <cell r="C2471" t="str">
            <v>M</v>
          </cell>
          <cell r="D2471">
            <v>5.93</v>
          </cell>
        </row>
        <row r="2472">
          <cell r="A2472">
            <v>95730</v>
          </cell>
          <cell r="B2472" t="str">
            <v>ELETRODUTO RÍGIDO SOLDÁVEL, PVC, DN 25 MM (3/4), APARENTE, INSTALADO EM PAREDE - FORNECIMENTO E INSTALAÇÃO. AF_11/2016_P</v>
          </cell>
          <cell r="C2472" t="str">
            <v>M</v>
          </cell>
          <cell r="D2472">
            <v>6.52</v>
          </cell>
        </row>
        <row r="2473">
          <cell r="A2473">
            <v>95731</v>
          </cell>
          <cell r="B2473" t="str">
            <v>ELETRODUTO RÍGIDO SOLDÁVEL, PVC, DN 32 MM (1), APARENTE, INSTALADO EM PAREDE - FORNECIMENTO E INSTALAÇÃO. AF_11/2016_P</v>
          </cell>
          <cell r="C2473" t="str">
            <v>M</v>
          </cell>
          <cell r="D2473">
            <v>7.78</v>
          </cell>
        </row>
        <row r="2474">
          <cell r="A2474">
            <v>95732</v>
          </cell>
          <cell r="B2474" t="str">
            <v>LUVA PARA ELETRODUTO, PVC, SOLDÁVEL, DN 20 MM (1/2), APARENTE, INSTALADA EM TETO - FORNECIMENTO E INSTALAÇÃO. AF_11/2016_P</v>
          </cell>
          <cell r="C2474" t="str">
            <v>UN</v>
          </cell>
          <cell r="D2474">
            <v>3.38</v>
          </cell>
        </row>
        <row r="2475">
          <cell r="A2475">
            <v>95745</v>
          </cell>
          <cell r="B2475" t="str">
            <v>ELETRODUTO DE AÇO GALVANIZADO, CLASSE LEVE, DN 20 MM (3/4), APARENTE, INSTALADO EM TETO - FORNECIMENTO E INSTALAÇÃO. AF_11/2016_P</v>
          </cell>
          <cell r="C2475" t="str">
            <v>M</v>
          </cell>
          <cell r="D2475">
            <v>17.100000000000001</v>
          </cell>
        </row>
        <row r="2476">
          <cell r="A2476">
            <v>95746</v>
          </cell>
          <cell r="B2476" t="str">
            <v>ELETRODUTO DE AÇO GALVANIZADO, CLASSE LEVE, DN 25 MM (1), APARENTE, INSTALADO EM TETO - FORNECIMENTO E INSTALAÇÃO. AF_11/2016_P</v>
          </cell>
          <cell r="C2476" t="str">
            <v>M</v>
          </cell>
          <cell r="D2476">
            <v>21.3</v>
          </cell>
        </row>
        <row r="2477">
          <cell r="A2477">
            <v>95747</v>
          </cell>
          <cell r="B2477" t="str">
            <v>ELETRODUTO DE AÇO GALVANIZADO, CLASSE SEMI PESADO, DN 32 MM (1 1/4), APARENTE, INSTALADO EM TETO - FORNECIMENTO E INSTALAÇÃO. AF_11/2016_P</v>
          </cell>
          <cell r="C2477" t="str">
            <v>M</v>
          </cell>
          <cell r="D2477">
            <v>35.78</v>
          </cell>
        </row>
        <row r="2478">
          <cell r="A2478">
            <v>95748</v>
          </cell>
          <cell r="B2478" t="str">
            <v>ELETRODUTO DE AÇO GALVANIZADO, CLASSE SEMI PESADO, DN 40 MM (1 1/2 ), APARENTE, INSTALADO EM TETO - FORNECIMENTO E INSTALAÇÃO. AF_11/2016_P</v>
          </cell>
          <cell r="C2478" t="str">
            <v>M</v>
          </cell>
          <cell r="D2478">
            <v>38.409999999999997</v>
          </cell>
        </row>
        <row r="2479">
          <cell r="A2479">
            <v>95749</v>
          </cell>
          <cell r="B2479" t="str">
            <v>ELETRODUTO DE AÇO GALVANIZADO, CLASSE LEVE, DN 20 MM (3/4), APARENTE, INSTALADO EM PAREDE - FORNECIMENTO E INSTALAÇÃO. AF_11/2016_P</v>
          </cell>
          <cell r="C2479" t="str">
            <v>M</v>
          </cell>
          <cell r="D2479">
            <v>21.56</v>
          </cell>
        </row>
        <row r="2480">
          <cell r="A2480">
            <v>95750</v>
          </cell>
          <cell r="B2480" t="str">
            <v>ELETRODUTO DE AÇO GALVANIZADO, CLASSE LEVE, DN 25 MM (1), APARENTE, INSTALADO EM PAREDE - FORNECIMENTO E INSTALAÇÃO. AF_11/2016_P</v>
          </cell>
          <cell r="C2480" t="str">
            <v>M</v>
          </cell>
          <cell r="D2480">
            <v>25.64</v>
          </cell>
        </row>
        <row r="2481">
          <cell r="A2481">
            <v>95751</v>
          </cell>
          <cell r="B2481" t="str">
            <v>ELETRODUTO DE AÇO GALVANIZADO, CLASSE SEMI PESADO, DN 32 MM (1 1/4), APARENTE, INSTALADO EM PAREDE - FORNECIMENTO E INSTALAÇÃO. AF_11/2016_P</v>
          </cell>
          <cell r="C2481" t="str">
            <v>M</v>
          </cell>
          <cell r="D2481">
            <v>40</v>
          </cell>
        </row>
        <row r="2482">
          <cell r="A2482">
            <v>95752</v>
          </cell>
          <cell r="B2482" t="str">
            <v>ELETRODUTO DE AÇO GALVANIZADO, CLASSE SEMI PESADO, DN 40 MM (1 1/2  ), APARENTE, INSTALADO EM PAREDE - FORNECIMENTO E INSTALAÇÃO. AF_11/2016_P</v>
          </cell>
          <cell r="C2482" t="str">
            <v>M</v>
          </cell>
          <cell r="D2482">
            <v>42.46</v>
          </cell>
        </row>
        <row r="2483">
          <cell r="A2483">
            <v>97667</v>
          </cell>
          <cell r="B2483" t="str">
            <v>ELETRODUTO FLEXÍVEL CORRUGADO, PEAD, DN 50 (1 ½)  - FORNECIMENTO E INSTALAÇÃO. AF_04/2016</v>
          </cell>
          <cell r="C2483" t="str">
            <v>M</v>
          </cell>
          <cell r="D2483">
            <v>6.12</v>
          </cell>
        </row>
        <row r="2484">
          <cell r="A2484">
            <v>97668</v>
          </cell>
          <cell r="B2484" t="str">
            <v>ELETRODUTO FLEXÍVEL CORRUGADO, PEAD, DN 63 (2")  - FORNECIMENTO E INSTALAÇÃO. AF_04/2016</v>
          </cell>
          <cell r="C2484" t="str">
            <v>M</v>
          </cell>
          <cell r="D2484">
            <v>9.33</v>
          </cell>
        </row>
        <row r="2485">
          <cell r="A2485">
            <v>97669</v>
          </cell>
          <cell r="B2485" t="str">
            <v>ELETRODUTO FLEXÍVEL CORRUGADO, PEAD, DN 90 (3) - FORNECIMENTO E INSTALAÇÃO. AF_04/2016</v>
          </cell>
          <cell r="C2485" t="str">
            <v>M</v>
          </cell>
          <cell r="D2485">
            <v>14.63</v>
          </cell>
        </row>
        <row r="2486">
          <cell r="A2486">
            <v>97670</v>
          </cell>
          <cell r="B2486" t="str">
            <v>ELETRODUTO FLEXÍVEL CORRUGADO, PEAD, DN 100 (4) - FORNECIMENTO E INSTALAÇÃO. AF_04/2016</v>
          </cell>
          <cell r="C2486" t="str">
            <v>M</v>
          </cell>
          <cell r="D2486">
            <v>19.010000000000002</v>
          </cell>
        </row>
        <row r="2487">
          <cell r="A2487">
            <v>91874</v>
          </cell>
          <cell r="B2487" t="str">
            <v>LUVA PARA ELETRODUTO, PVC, ROSCÁVEL, DN 20 MM (1/2"), PARA CIRCUITOS TERMINAIS, INSTALADA EM FORRO - FORNECIMENTO E INSTALAÇÃO. AF_12/2015</v>
          </cell>
          <cell r="C2487" t="str">
            <v>UN</v>
          </cell>
          <cell r="D2487">
            <v>3.26</v>
          </cell>
        </row>
        <row r="2488">
          <cell r="A2488">
            <v>91875</v>
          </cell>
          <cell r="B2488" t="str">
            <v>LUVA PARA ELETRODUTO, PVC, ROSCÁVEL, DN 25 MM (3/4"), PARA CIRCUITOS TERMINAIS, INSTALADA EM FORRO - FORNECIMENTO E INSTALAÇÃO. AF_12/2015</v>
          </cell>
          <cell r="C2488" t="str">
            <v>UN</v>
          </cell>
          <cell r="D2488">
            <v>4.3099999999999996</v>
          </cell>
        </row>
        <row r="2489">
          <cell r="A2489">
            <v>91876</v>
          </cell>
          <cell r="B2489" t="str">
            <v>LUVA PARA ELETRODUTO, PVC, ROSCÁVEL, DN 32 MM (1"), PARA CIRCUITOS TERMINAIS, INSTALADA EM FORRO - FORNECIMENTO E INSTALAÇÃO. AF_12/2015</v>
          </cell>
          <cell r="C2489" t="str">
            <v>UN</v>
          </cell>
          <cell r="D2489">
            <v>5.7</v>
          </cell>
        </row>
        <row r="2490">
          <cell r="A2490">
            <v>91877</v>
          </cell>
          <cell r="B2490" t="str">
            <v>LUVA PARA ELETRODUTO, PVC, ROSCÁVEL, DN 40 MM (1 1/4"), PARA CIRCUITOS TERMINAIS, INSTALADA EM FORRO - FORNECIMENTO E INSTALAÇÃO. AF_12/2015</v>
          </cell>
          <cell r="C2490" t="str">
            <v>UN</v>
          </cell>
          <cell r="D2490">
            <v>7.57</v>
          </cell>
        </row>
        <row r="2491">
          <cell r="A2491">
            <v>91878</v>
          </cell>
          <cell r="B2491" t="str">
            <v>LUVA PARA ELETRODUTO, PVC, ROSCÁVEL, DN 20 MM (1/2"), PARA CIRCUITOS TERMINAIS, INSTALADA EM LAJE - FORNECIMENTO E INSTALAÇÃO. AF_12/2015</v>
          </cell>
          <cell r="C2491" t="str">
            <v>UN</v>
          </cell>
          <cell r="D2491">
            <v>4.1900000000000004</v>
          </cell>
        </row>
        <row r="2492">
          <cell r="A2492">
            <v>91879</v>
          </cell>
          <cell r="B2492" t="str">
            <v>LUVA PARA ELETRODUTO, PVC, ROSCÁVEL, DN 25 MM (3/4"), PARA CIRCUITOS TERMINAIS, INSTALADA EM LAJE - FORNECIMENTO E INSTALAÇÃO. AF_12/2015</v>
          </cell>
          <cell r="C2492" t="str">
            <v>UN</v>
          </cell>
          <cell r="D2492">
            <v>5.23</v>
          </cell>
        </row>
        <row r="2493">
          <cell r="A2493">
            <v>91880</v>
          </cell>
          <cell r="B2493" t="str">
            <v>LUVA PARA ELETRODUTO, PVC, ROSCÁVEL, DN 32 MM (1"), PARA CIRCUITOS TERMINAIS, INSTALADA EM LAJE - FORNECIMENTO E INSTALAÇÃO. AF_12/2015</v>
          </cell>
          <cell r="C2493" t="str">
            <v>UN</v>
          </cell>
          <cell r="D2493">
            <v>6.64</v>
          </cell>
        </row>
        <row r="2494">
          <cell r="A2494">
            <v>91881</v>
          </cell>
          <cell r="B2494" t="str">
            <v>LUVA PARA ELETRODUTO, PVC, ROSCÁVEL, DN 40 MM (1 1/4"), PARA CIRCUITOS TERMINAIS, INSTALADA EM LAJE - FORNECIMENTO E INSTALAÇÃO. AF_12/2015</v>
          </cell>
          <cell r="C2494" t="str">
            <v>UN</v>
          </cell>
          <cell r="D2494">
            <v>8.51</v>
          </cell>
        </row>
        <row r="2495">
          <cell r="A2495">
            <v>91882</v>
          </cell>
          <cell r="B2495" t="str">
            <v>LUVA PARA ELETRODUTO, PVC, ROSCÁVEL, DN 20 MM (1/2"), PARA CIRCUITOS TERMINAIS, INSTALADA EM PAREDE - FORNECIMENTO E INSTALAÇÃO. AF_12/2015</v>
          </cell>
          <cell r="C2495" t="str">
            <v>UN</v>
          </cell>
          <cell r="D2495">
            <v>5.2</v>
          </cell>
        </row>
        <row r="2496">
          <cell r="A2496">
            <v>91884</v>
          </cell>
          <cell r="B2496" t="str">
            <v>LUVA PARA ELETRODUTO, PVC, ROSCÁVEL, DN 25 MM (3/4"), PARA CIRCUITOS TERMINAIS, INSTALADA EM PAREDE - FORNECIMENTO E INSTALAÇÃO. AF_12/2015</v>
          </cell>
          <cell r="C2496" t="str">
            <v>UN</v>
          </cell>
          <cell r="D2496">
            <v>5.99</v>
          </cell>
        </row>
        <row r="2497">
          <cell r="A2497">
            <v>91885</v>
          </cell>
          <cell r="B2497" t="str">
            <v>LUVA PARA ELETRODUTO, PVC, ROSCÁVEL, DN 32 MM (1"), PARA CIRCUITOS TERMINAIS, INSTALADA EM PAREDE - FORNECIMENTO E INSTALAÇÃO. AF_12/2015</v>
          </cell>
          <cell r="C2497" t="str">
            <v>UN</v>
          </cell>
          <cell r="D2497">
            <v>7.09</v>
          </cell>
        </row>
        <row r="2498">
          <cell r="A2498">
            <v>91886</v>
          </cell>
          <cell r="B2498" t="str">
            <v>LUVA PARA ELETRODUTO, PVC, ROSCÁVEL, DN 40 MM (1 1/4"), PARA CIRCUITOS TERMINAIS, INSTALADA EM PAREDE - FORNECIMENTO E INSTALAÇÃO. AF_12/2015</v>
          </cell>
          <cell r="C2498" t="str">
            <v>UN</v>
          </cell>
          <cell r="D2498">
            <v>8.6</v>
          </cell>
        </row>
        <row r="2499">
          <cell r="A2499">
            <v>91887</v>
          </cell>
          <cell r="B2499" t="str">
            <v>CURVA 90 GRAUS PARA ELETRODUTO, PVC, ROSCÁVEL, DN 20 MM (1/2"), PARA CIRCUITOS TERMINAIS, INSTALADA EM FORRO - FORNECIMENTO E INSTALAÇÃO. AF_12/2015</v>
          </cell>
          <cell r="C2499" t="str">
            <v>UN</v>
          </cell>
          <cell r="D2499">
            <v>6.02</v>
          </cell>
        </row>
        <row r="2500">
          <cell r="A2500">
            <v>91889</v>
          </cell>
          <cell r="B2500" t="str">
            <v>CURVA 180 GRAUS PARA ELETRODUTO, PVC, ROSCÁVEL, DN 20 MM (1/2"), PARA CIRCUITOS TERMINAIS, INSTALADA EM FORRO - FORNECIMENTO E INSTALAÇÃO. AF_12/2015</v>
          </cell>
          <cell r="C2500" t="str">
            <v>UN</v>
          </cell>
          <cell r="D2500">
            <v>5.8</v>
          </cell>
        </row>
        <row r="2501">
          <cell r="A2501">
            <v>91890</v>
          </cell>
          <cell r="B2501" t="str">
            <v>CURVA 90 GRAUS PARA ELETRODUTO, PVC, ROSCÁVEL, DN 25 MM (3/4"), PARA CIRCUITOS TERMINAIS, INSTALADA EM FORRO - FORNECIMENTO E INSTALAÇÃO. AF_12/2015</v>
          </cell>
          <cell r="C2501" t="str">
            <v>UN</v>
          </cell>
          <cell r="D2501">
            <v>7.17</v>
          </cell>
        </row>
        <row r="2502">
          <cell r="A2502">
            <v>91892</v>
          </cell>
          <cell r="B2502" t="str">
            <v>CURVA 180 GRAUS PARA ELETRODUTO, PVC, ROSCÁVEL, DN 25 MM (3/4"), PARA CIRCUITOS TERMINAIS, INSTALADA EM FORRO - FORNECIMENTO E INSTALAÇÃO. AF_12/2015</v>
          </cell>
          <cell r="C2502" t="str">
            <v>UN</v>
          </cell>
          <cell r="D2502">
            <v>8.6199999999999992</v>
          </cell>
        </row>
        <row r="2503">
          <cell r="A2503">
            <v>91893</v>
          </cell>
          <cell r="B2503" t="str">
            <v>CURVA 90 GRAUS PARA ELETRODUTO, PVC, ROSCÁVEL, DN 32 MM (1"), PARA CIRCUITOS TERMINAIS, INSTALADA EM FORRO - FORNECIMENTO E INSTALAÇÃO. AF_12/2015</v>
          </cell>
          <cell r="C2503" t="str">
            <v>UN</v>
          </cell>
          <cell r="D2503">
            <v>9.7899999999999991</v>
          </cell>
        </row>
        <row r="2504">
          <cell r="A2504">
            <v>91895</v>
          </cell>
          <cell r="B2504" t="str">
            <v>CURVA 180 GRAUS PARA ELETRODUTO, PVC, ROSCÁVEL, DN 32 MM (1"), PARA CIRCUITOS TERMINAIS, INSTALADA EM FORRO - FORNECIMENTO E INSTALAÇÃO. AF_12/2015</v>
          </cell>
          <cell r="C2504" t="str">
            <v>UN</v>
          </cell>
          <cell r="D2504">
            <v>11.26</v>
          </cell>
        </row>
        <row r="2505">
          <cell r="A2505">
            <v>91896</v>
          </cell>
          <cell r="B2505" t="str">
            <v>CURVA 90 GRAUS PARA ELETRODUTO, PVC, ROSCÁVEL, DN 40 MM (1 1/4"), PARA CIRCUITOS TERMINAIS, INSTALADA EM FORRO - FORNECIMENTO E INSTALAÇÃO. AF_12/2015</v>
          </cell>
          <cell r="C2505" t="str">
            <v>UN</v>
          </cell>
          <cell r="D2505">
            <v>11.96</v>
          </cell>
        </row>
        <row r="2506">
          <cell r="A2506">
            <v>91898</v>
          </cell>
          <cell r="B2506" t="str">
            <v>CURVA 180 GRAUS PARA ELETRODUTO, PVC, ROSCÁVEL, DN 40 MM (1 1/4"), PARA CIRCUITOS TERMINAIS, INSTALADA EM FORRO - FORNECIMENTO E INSTALAÇÃO. AF_12/2015</v>
          </cell>
          <cell r="C2506" t="str">
            <v>UN</v>
          </cell>
          <cell r="D2506">
            <v>13.53</v>
          </cell>
        </row>
        <row r="2507">
          <cell r="A2507">
            <v>91899</v>
          </cell>
          <cell r="B2507" t="str">
            <v>CURVA 90 GRAUS PARA ELETRODUTO, PVC, ROSCÁVEL, DN 20 MM (1/2"), PARA CIRCUITOS TERMINAIS, INSTALADA EM LAJE - FORNECIMENTO E INSTALAÇÃO. AF_12/2015</v>
          </cell>
          <cell r="C2507" t="str">
            <v>UN</v>
          </cell>
          <cell r="D2507">
            <v>7.37</v>
          </cell>
        </row>
        <row r="2508">
          <cell r="A2508">
            <v>91901</v>
          </cell>
          <cell r="B2508" t="str">
            <v>CURVA 180 GRAUS PARA ELETRODUTO, PVC, ROSCÁVEL, DN 20 MM (1/2"), PARA CIRCUITOS TERMINAIS, INSTALADA EM LAJE - FORNECIMENTO E INSTALAÇÃO. AF_12/2015</v>
          </cell>
          <cell r="C2508" t="str">
            <v>UN</v>
          </cell>
          <cell r="D2508">
            <v>7.15</v>
          </cell>
        </row>
        <row r="2509">
          <cell r="A2509">
            <v>91902</v>
          </cell>
          <cell r="B2509" t="str">
            <v>CURVA 90 GRAUS PARA ELETRODUTO, PVC, ROSCÁVEL, DN 25 MM (3/4"), PARA CIRCUITOS TERMINAIS, INSTALADA EM LAJE - FORNECIMENTO E INSTALAÇÃO. AF_12/2015</v>
          </cell>
          <cell r="C2509" t="str">
            <v>UN</v>
          </cell>
          <cell r="D2509">
            <v>8.52</v>
          </cell>
        </row>
        <row r="2510">
          <cell r="A2510">
            <v>91904</v>
          </cell>
          <cell r="B2510" t="str">
            <v>CURVA 180 GRAUS PARA ELETRODUTO, PVC, ROSCÁVEL, DN 25 MM (3/4"), PARA CIRCUITOS TERMINAIS, INSTALADA EM LAJE - FORNECIMENTO E INSTALAÇÃO. AF_12/2015</v>
          </cell>
          <cell r="C2510" t="str">
            <v>UN</v>
          </cell>
          <cell r="D2510">
            <v>9.9700000000000006</v>
          </cell>
        </row>
        <row r="2511">
          <cell r="A2511">
            <v>91905</v>
          </cell>
          <cell r="B2511" t="str">
            <v>CURVA 90 GRAUS PARA ELETRODUTO, PVC, ROSCÁVEL, DN 32 MM (1"), PARA CIRCUITOS TERMINAIS, INSTALADA EM LAJE - FORNECIMENTO E INSTALAÇÃO. AF_12/2015</v>
          </cell>
          <cell r="C2511" t="str">
            <v>UN</v>
          </cell>
          <cell r="D2511">
            <v>11.15</v>
          </cell>
        </row>
        <row r="2512">
          <cell r="A2512">
            <v>91907</v>
          </cell>
          <cell r="B2512" t="str">
            <v>CURVA 180 GRAUS PARA ELETRODUTO, PVC, ROSCÁVEL, DN 32 MM (1), PARA CIRCUITOS TERMINAIS, INSTALADA EM LAJE - FORNECIMENTO E INSTALAÇÃO. AF_12/2015</v>
          </cell>
          <cell r="C2512" t="str">
            <v>UN</v>
          </cell>
          <cell r="D2512">
            <v>12.62</v>
          </cell>
        </row>
        <row r="2513">
          <cell r="A2513">
            <v>91908</v>
          </cell>
          <cell r="B2513" t="str">
            <v>CURVA 90 GRAUS PARA ELETRODUTO, PVC, ROSCÁVEL, DN 40 MM (1 1/4"), PARA CIRCUITOS TERMINAIS, INSTALADA EM LAJE - FORNECIMENTO E INSTALAÇÃO. AF_12/2015</v>
          </cell>
          <cell r="C2513" t="str">
            <v>UN</v>
          </cell>
          <cell r="D2513">
            <v>13.34</v>
          </cell>
        </row>
        <row r="2514">
          <cell r="A2514">
            <v>91910</v>
          </cell>
          <cell r="B2514" t="str">
            <v>CURVA 180 GRAUS PARA ELETRODUTO, PVC, ROSCÁVEL, DN 40 MM (1 1/4"), PARA CIRCUITOS TERMINAIS, INSTALADA EM LAJE - FORNECIMENTO E INSTALAÇÃO. AF_12/2015</v>
          </cell>
          <cell r="C2514" t="str">
            <v>UN</v>
          </cell>
          <cell r="D2514">
            <v>14.91</v>
          </cell>
        </row>
        <row r="2515">
          <cell r="A2515">
            <v>91911</v>
          </cell>
          <cell r="B2515" t="str">
            <v>CURVA 90 GRAUS PARA ELETRODUTO, PVC, ROSCÁVEL, DN 20 MM (1/2"), PARA CIRCUITOS TERMINAIS, INSTALADA EM PAREDE - FORNECIMENTO E INSTALAÇÃO. AF_12/2015</v>
          </cell>
          <cell r="C2515" t="str">
            <v>UN</v>
          </cell>
          <cell r="D2515">
            <v>8.93</v>
          </cell>
        </row>
        <row r="2516">
          <cell r="A2516">
            <v>91913</v>
          </cell>
          <cell r="B2516" t="str">
            <v>CURVA 180 GRAUS PARA ELETRODUTO, PVC, ROSCÁVEL, DN 20 MM (1/2"), PARA CIRCUITOS TERMINAIS, INSTALADA EM PAREDE - FORNECIMENTO E INSTALAÇÃO. AF_12/2015</v>
          </cell>
          <cell r="C2516" t="str">
            <v>UN</v>
          </cell>
          <cell r="D2516">
            <v>8.7100000000000009</v>
          </cell>
        </row>
        <row r="2517">
          <cell r="A2517">
            <v>91914</v>
          </cell>
          <cell r="B2517" t="str">
            <v>CURVA 90 GRAUS PARA ELETRODUTO, PVC, ROSCÁVEL, DN 25 MM (3/4"), PARA CIRCUITOS TERMINAIS, INSTALADA EM PAREDE - FORNECIMENTO E INSTALAÇÃO. AF_12/2015</v>
          </cell>
          <cell r="C2517" t="str">
            <v>UN</v>
          </cell>
          <cell r="D2517">
            <v>9.7200000000000006</v>
          </cell>
        </row>
        <row r="2518">
          <cell r="A2518">
            <v>91916</v>
          </cell>
          <cell r="B2518" t="str">
            <v>CURVA 180 GRAUS PARA ELETRODUTO, PVC, ROSCÁVEL, DN 25 MM (3/4"), PARA CIRCUITOS TERMINAIS, INSTALADA EM PAREDE - FORNECIMENTO E INSTALAÇÃO. AF_12/2015</v>
          </cell>
          <cell r="C2518" t="str">
            <v>UN</v>
          </cell>
          <cell r="D2518">
            <v>11.17</v>
          </cell>
        </row>
        <row r="2519">
          <cell r="A2519">
            <v>91917</v>
          </cell>
          <cell r="B2519" t="str">
            <v>CURVA 90 GRAUS PARA ELETRODUTO, PVC, ROSCÁVEL, DN 32 MM (1"), PARA CIRCUITOS TERMINAIS, INSTALADA EM PAREDE - FORNECIMENTO E INSTALAÇÃO. AF_12/2015</v>
          </cell>
          <cell r="C2519" t="str">
            <v>UN</v>
          </cell>
          <cell r="D2519">
            <v>11.86</v>
          </cell>
        </row>
        <row r="2520">
          <cell r="A2520">
            <v>91919</v>
          </cell>
          <cell r="B2520" t="str">
            <v>CURVA 180 GRAUS PARA ELETRODUTO, PVC, ROSCÁVEL, DN 32 MM (1), PARA CIRCUITOS TERMINAIS, INSTALADA EM PAREDE - FORNECIMENTO E INSTALAÇÃO. AF_12/2015</v>
          </cell>
          <cell r="C2520" t="str">
            <v>UN</v>
          </cell>
          <cell r="D2520">
            <v>13.33</v>
          </cell>
        </row>
        <row r="2521">
          <cell r="A2521">
            <v>91920</v>
          </cell>
          <cell r="B2521" t="str">
            <v>CURVA 90 GRAUS PARA ELETRODUTO, PVC, ROSCÁVEL, DN 40 MM (1 1/4"), PARA CIRCUITOS TERMINAIS, INSTALADA EM PAREDE - FORNECIMENTO E INSTALAÇÃO. AF_12/2015</v>
          </cell>
          <cell r="C2521" t="str">
            <v>UN</v>
          </cell>
          <cell r="D2521">
            <v>13.5</v>
          </cell>
        </row>
        <row r="2522">
          <cell r="A2522">
            <v>91922</v>
          </cell>
          <cell r="B2522" t="str">
            <v>CURVA 180 GRAUS PARA ELETRODUTO, PVC, ROSCÁVEL, DN 40 MM (1 1/4"), PARA CIRCUITOS TERMINAIS, INSTALADA EM PAREDE - FORNECIMENTO E INSTALAÇÃO. AF_12/2015</v>
          </cell>
          <cell r="C2522" t="str">
            <v>UN</v>
          </cell>
          <cell r="D2522">
            <v>15.07</v>
          </cell>
        </row>
        <row r="2523">
          <cell r="A2523">
            <v>93013</v>
          </cell>
          <cell r="B2523" t="str">
            <v>LUVA PARA ELETRODUTO, PVC, ROSCÁVEL, DN 50 MM (1 1/2") - FORNECIMENTO E INSTALAÇÃO. AF_12/2015</v>
          </cell>
          <cell r="C2523" t="str">
            <v>UN</v>
          </cell>
          <cell r="D2523">
            <v>9.82</v>
          </cell>
        </row>
        <row r="2524">
          <cell r="A2524">
            <v>93014</v>
          </cell>
          <cell r="B2524" t="str">
            <v>LUVA PARA ELETRODUTO, PVC, ROSCÁVEL, DN 60 MM (2") - FORNECIMENTO E INSTALAÇÃO. AF_12/2015</v>
          </cell>
          <cell r="C2524" t="str">
            <v>UN</v>
          </cell>
          <cell r="D2524">
            <v>12.1</v>
          </cell>
        </row>
        <row r="2525">
          <cell r="A2525">
            <v>93015</v>
          </cell>
          <cell r="B2525" t="str">
            <v>LUVA PARA ELETRODUTO, PVC, ROSCÁVEL, DN 75 MM (2 1/2") - FORNECIMENTO E INSTALAÇÃO. AF_12/2015</v>
          </cell>
          <cell r="C2525" t="str">
            <v>UN</v>
          </cell>
          <cell r="D2525">
            <v>18.32</v>
          </cell>
        </row>
        <row r="2526">
          <cell r="A2526">
            <v>93016</v>
          </cell>
          <cell r="B2526" t="str">
            <v>LUVA PARA ELETRODUTO, PVC, ROSCÁVEL, DN 85 MM (3") - FORNECIMENTO E INSTALAÇÃO. AF_12/2015</v>
          </cell>
          <cell r="C2526" t="str">
            <v>UN</v>
          </cell>
          <cell r="D2526">
            <v>22.28</v>
          </cell>
        </row>
        <row r="2527">
          <cell r="A2527">
            <v>93017</v>
          </cell>
          <cell r="B2527" t="str">
            <v>LUVA PARA ELETRODUTO, PVC, ROSCÁVEL, DN 110 MM (4") - FORNECIMENTO E INSTALAÇÃO. AF_12/2015</v>
          </cell>
          <cell r="C2527" t="str">
            <v>UN</v>
          </cell>
          <cell r="D2527">
            <v>33.53</v>
          </cell>
        </row>
        <row r="2528">
          <cell r="A2528">
            <v>93018</v>
          </cell>
          <cell r="B2528" t="str">
            <v>CURVA 90 GRAUS PARA ELETRODUTO, PVC, ROSCÁVEL, DN 50 MM (1 1/2") - FORNECIMENTO E INSTALAÇÃO. AF_12/2015</v>
          </cell>
          <cell r="C2528" t="str">
            <v>UN</v>
          </cell>
          <cell r="D2528">
            <v>15.01</v>
          </cell>
        </row>
        <row r="2529">
          <cell r="A2529">
            <v>93020</v>
          </cell>
          <cell r="B2529" t="str">
            <v>CURVA 90 GRAUS PARA ELETRODUTO, PVC, ROSCÁVEL, DN 60 MM (2") - FORNECIMENTO E INSTALAÇÃO. AF_12/2015</v>
          </cell>
          <cell r="C2529" t="str">
            <v>UN</v>
          </cell>
          <cell r="D2529">
            <v>19.27</v>
          </cell>
        </row>
        <row r="2530">
          <cell r="A2530">
            <v>93022</v>
          </cell>
          <cell r="B2530" t="str">
            <v>CURVA 90 GRAUS PARA ELETRODUTO, PVC, ROSCÁVEL, DN 75 MM (2 1/2") - FORNECIMENTO E INSTALAÇÃO. AF_12/2015</v>
          </cell>
          <cell r="C2530" t="str">
            <v>UN</v>
          </cell>
          <cell r="D2530">
            <v>32.25</v>
          </cell>
        </row>
        <row r="2531">
          <cell r="A2531">
            <v>93024</v>
          </cell>
          <cell r="B2531" t="str">
            <v>CURVA 90 GRAUS PARA ELETRODUTO, PVC, ROSCÁVEL, DN 85 MM (3") - FORNECIMENTO E INSTALAÇÃO. AF_12/2015</v>
          </cell>
          <cell r="C2531" t="str">
            <v>UN</v>
          </cell>
          <cell r="D2531">
            <v>33.880000000000003</v>
          </cell>
        </row>
        <row r="2532">
          <cell r="A2532">
            <v>93026</v>
          </cell>
          <cell r="B2532" t="str">
            <v>CURVA 90 GRAUS PARA ELETRODUTO, PVC, ROSCÁVEL, DN 110 MM (4") - FORNECIMENTO E INSTALAÇÃO. AF_12/2015</v>
          </cell>
          <cell r="C2532" t="str">
            <v>UN</v>
          </cell>
          <cell r="D2532">
            <v>55.44</v>
          </cell>
        </row>
        <row r="2533">
          <cell r="A2533">
            <v>95733</v>
          </cell>
          <cell r="B2533" t="str">
            <v>LUVA PARA ELETRODUTO, PVC, SOLDÁVEL, DN 25 MM (3/4), APARENTE, INSTALADA EM TETO - FORNECIMENTO E INSTALAÇÃO. AF_11/2016_P</v>
          </cell>
          <cell r="C2533" t="str">
            <v>UN</v>
          </cell>
          <cell r="D2533">
            <v>4.38</v>
          </cell>
        </row>
        <row r="2534">
          <cell r="A2534">
            <v>95734</v>
          </cell>
          <cell r="B2534" t="str">
            <v>LUVA PARA ELETRODUTO, PVC, SOLDÁVEL, DN 32 MM (1), APARENTE, INSTALADA EM TETO - FORNECIMENTO E INSTALAÇÃO. AF_11/2016_P</v>
          </cell>
          <cell r="C2534" t="str">
            <v>UN</v>
          </cell>
          <cell r="D2534">
            <v>5.84</v>
          </cell>
        </row>
        <row r="2535">
          <cell r="A2535">
            <v>95735</v>
          </cell>
          <cell r="B2535" t="str">
            <v>LUVA PARA ELETRODUTO, PVC, SOLDÁVEL, DN 20 MM (1/2), APARENTE, INSTALADA EM PAREDE - FORNECIMENTO E INSTALAÇÃO. AF_11/2016_P</v>
          </cell>
          <cell r="C2535" t="str">
            <v>UN</v>
          </cell>
          <cell r="D2535">
            <v>4.8099999999999996</v>
          </cell>
        </row>
        <row r="2536">
          <cell r="A2536">
            <v>95736</v>
          </cell>
          <cell r="B2536" t="str">
            <v>LUVA PARA ELETRODUTO, PVC, SOLDÁVEL, DN 25 MM (3/4), APARENTE, INSTALADA EM PAREDE - FORNECIMENTO E INSTALAÇÃO. AF_11/2016_P</v>
          </cell>
          <cell r="C2536" t="str">
            <v>UN</v>
          </cell>
          <cell r="D2536">
            <v>5.64</v>
          </cell>
        </row>
        <row r="2537">
          <cell r="A2537">
            <v>95738</v>
          </cell>
          <cell r="B2537" t="str">
            <v>LUVA PARA ELETRODUTO, PVC, SOLDÁVEL, DN 32 MM (1), APARENTE, INSTALADA EM PAREDE - FORNECIMENTO E INSTALAÇÃO. AF_11/2016_P</v>
          </cell>
          <cell r="C2537" t="str">
            <v>UN</v>
          </cell>
          <cell r="D2537">
            <v>6.87</v>
          </cell>
        </row>
        <row r="2538">
          <cell r="A2538">
            <v>95753</v>
          </cell>
          <cell r="B2538" t="str">
            <v>LUVA DE EMENDA PARA ELETRODUTO, AÇO GALVANIZADO, DN 20 MM (3/4  ), APARENTE, INSTALADA EM TETO - FORNECIMENTO E INSTALAÇÃO. AF_11/2016_P</v>
          </cell>
          <cell r="C2538" t="str">
            <v>UN</v>
          </cell>
          <cell r="D2538">
            <v>5.23</v>
          </cell>
        </row>
        <row r="2539">
          <cell r="A2539">
            <v>95754</v>
          </cell>
          <cell r="B2539" t="str">
            <v>LUVA DE EMENDA PARA ELETRODUTO, AÇO GALVANIZADO, DN 25 MM (1''), APARENTE, INSTALADA EM TETO - FORNECIMENTO E INSTALAÇÃO. AF_11/2016_P</v>
          </cell>
          <cell r="C2539" t="str">
            <v>UN</v>
          </cell>
          <cell r="D2539">
            <v>6.49</v>
          </cell>
        </row>
        <row r="2540">
          <cell r="A2540">
            <v>95755</v>
          </cell>
          <cell r="B2540" t="str">
            <v>LUVA DE EMENDA PARA ELETRODUTO, AÇO GALVANIZADO, DN 32 MM (1 1/4''), APARENTE, INSTALADA EM TETO - FORNECIMENTO E INSTALAÇÃO. AF_11/2016_P</v>
          </cell>
          <cell r="C2540" t="str">
            <v>UN</v>
          </cell>
          <cell r="D2540">
            <v>9.48</v>
          </cell>
        </row>
        <row r="2541">
          <cell r="A2541">
            <v>95756</v>
          </cell>
          <cell r="B2541" t="str">
            <v>LUVA DE EMENDA PARA ELETRODUTO, AÇO GALVANIZADO, DN 40 MM (1 1/2''), APARENTE, INSTALADA EM TETO - FORNECIMENTO E INSTALAÇÃO. AF_11/2016_P</v>
          </cell>
          <cell r="C2541" t="str">
            <v>UN</v>
          </cell>
          <cell r="D2541">
            <v>12.73</v>
          </cell>
        </row>
        <row r="2542">
          <cell r="A2542">
            <v>95757</v>
          </cell>
          <cell r="B2542" t="str">
            <v>LUVA DE EMENDA PARA ELETRODUTO, AÇO GALVANIZADO, DN 20 MM (3/4''), APARENTE, INSTALADA EM PAREDE - FORNECIMENTO E INSTALAÇÃO. AF_11/2016_P</v>
          </cell>
          <cell r="C2542" t="str">
            <v>UN</v>
          </cell>
          <cell r="D2542">
            <v>7.72</v>
          </cell>
        </row>
        <row r="2543">
          <cell r="A2543">
            <v>95758</v>
          </cell>
          <cell r="B2543" t="str">
            <v>LUVA DE EMENDA PARA ELETRODUTO, AÇO GALVANIZADO, DN 25 MM (1''), APARENTE, INSTALADA EM PAREDE - FORNECIMENTO E INSTALAÇÃO. AF_11/2016_P</v>
          </cell>
          <cell r="C2543" t="str">
            <v>UN</v>
          </cell>
          <cell r="D2543">
            <v>8.69</v>
          </cell>
        </row>
        <row r="2544">
          <cell r="A2544">
            <v>95759</v>
          </cell>
          <cell r="B2544" t="str">
            <v>LUVA DE EMENDA PARA ELETRODUTO, AÇO GALVANIZADO, DN 32 MM (1 1/4''), APARENTE, INSTALADA EM PAREDE - FORNECIMENTO E INSTALAÇÃO. AF_11/2016_P</v>
          </cell>
          <cell r="C2544" t="str">
            <v>UN</v>
          </cell>
          <cell r="D2544">
            <v>11.27</v>
          </cell>
        </row>
        <row r="2545">
          <cell r="A2545">
            <v>95760</v>
          </cell>
          <cell r="B2545" t="str">
            <v>LUVA DE EMENDA PARA ELETRODUTO, AÇO GALVANIZADO, DN 40 MM (1 1/2''), APARENTE, INSTALADA EM PAREDE - FORNECIMENTO E INSTALAÇÃO. AF_11/2016_P</v>
          </cell>
          <cell r="C2545" t="str">
            <v>UN</v>
          </cell>
          <cell r="D2545">
            <v>14.04</v>
          </cell>
        </row>
        <row r="2546">
          <cell r="A2546">
            <v>97559</v>
          </cell>
          <cell r="B2546" t="str">
            <v>CURVA 135 GRAUS PARA ELETRODUTO, PVC, ROSCÁVEL, DN 25 MM (3/4), PARA CIRCUITOS TERMINAIS, INSTALADA EM FORRO - FORNECIMENTO E INSTALAÇÃO. AF_12/2015</v>
          </cell>
          <cell r="C2546" t="str">
            <v>UN</v>
          </cell>
          <cell r="D2546">
            <v>7.01</v>
          </cell>
        </row>
        <row r="2547">
          <cell r="A2547">
            <v>97562</v>
          </cell>
          <cell r="B2547" t="str">
            <v>CURVA 135 GRAUS PARA ELETRODUTO, PVC, ROSCÁVEL, DN 25 MM (3/4), PARA CIRCUITOS TERMINAIS, INSTALADA EM LAJE - FORNECIMENTO E INSTALAÇÃO. AF_12/2015</v>
          </cell>
          <cell r="C2547" t="str">
            <v>UN</v>
          </cell>
          <cell r="D2547">
            <v>8.36</v>
          </cell>
        </row>
        <row r="2548">
          <cell r="A2548">
            <v>97564</v>
          </cell>
          <cell r="B2548" t="str">
            <v>CURVA 135 GRAUS PARA ELETRODUTO, PVC, ROSCÁVEL, DN 25 MM (3/4), PARA CIRCUITOS TERMINAIS, INSTALADA EM PAREDE - FORNECIMENTO E INSTALAÇÃO. AF_12/2015</v>
          </cell>
          <cell r="C2548" t="str">
            <v>UN</v>
          </cell>
          <cell r="D2548">
            <v>9.56</v>
          </cell>
        </row>
        <row r="2549">
          <cell r="A2549">
            <v>91924</v>
          </cell>
          <cell r="B2549" t="str">
            <v>CABO DE COBRE FLEXÍVEL ISOLADO, 1,5 MM², ANTI-CHAMA 450/750 V, PARA CIRCUITOS TERMINAIS - FORNECIMENTO E INSTALAÇÃO. AF_12/2015</v>
          </cell>
          <cell r="C2549" t="str">
            <v>M</v>
          </cell>
          <cell r="D2549">
            <v>2.4500000000000002</v>
          </cell>
        </row>
        <row r="2550">
          <cell r="A2550">
            <v>91925</v>
          </cell>
          <cell r="B2550" t="str">
            <v>CABO DE COBRE FLEXÍVEL ISOLADO, 1,5 MM², ANTI-CHAMA 0,6/1,0 KV, PARA CIRCUITOS TERMINAIS - FORNECIMENTO E INSTALAÇÃO. AF_12/2015</v>
          </cell>
          <cell r="C2550" t="str">
            <v>M</v>
          </cell>
          <cell r="D2550">
            <v>3.62</v>
          </cell>
        </row>
        <row r="2551">
          <cell r="A2551">
            <v>91926</v>
          </cell>
          <cell r="B2551" t="str">
            <v>CABO DE COBRE FLEXÍVEL ISOLADO, 2,5 MM², ANTI-CHAMA 450/750 V, PARA CIRCUITOS TERMINAIS - FORNECIMENTO E INSTALAÇÃO. AF_12/2015</v>
          </cell>
          <cell r="C2551" t="str">
            <v>M</v>
          </cell>
          <cell r="D2551">
            <v>3.64</v>
          </cell>
        </row>
        <row r="2552">
          <cell r="A2552">
            <v>91927</v>
          </cell>
          <cell r="B2552" t="str">
            <v>CABO DE COBRE FLEXÍVEL ISOLADO, 2,5 MM², ANTI-CHAMA 0,6/1,0 KV, PARA CIRCUITOS TERMINAIS - FORNECIMENTO E INSTALAÇÃO. AF_12/2015</v>
          </cell>
          <cell r="C2552" t="str">
            <v>M</v>
          </cell>
          <cell r="D2552">
            <v>4.9400000000000004</v>
          </cell>
        </row>
        <row r="2553">
          <cell r="A2553">
            <v>91928</v>
          </cell>
          <cell r="B2553" t="str">
            <v>CABO DE COBRE FLEXÍVEL ISOLADO, 4 MM², ANTI-CHAMA 450/750 V, PARA CIRCUITOS TERMINAIS - FORNECIMENTO E INSTALAÇÃO. AF_12/2015</v>
          </cell>
          <cell r="C2553" t="str">
            <v>M</v>
          </cell>
          <cell r="D2553">
            <v>6.06</v>
          </cell>
        </row>
        <row r="2554">
          <cell r="A2554">
            <v>91929</v>
          </cell>
          <cell r="B2554" t="str">
            <v>CABO DE COBRE FLEXÍVEL ISOLADO, 4 MM², ANTI-CHAMA 0,6/1,0 KV, PARA CIRCUITOS TERMINAIS - FORNECIMENTO E INSTALAÇÃO. AF_12/2015</v>
          </cell>
          <cell r="C2554" t="str">
            <v>M</v>
          </cell>
          <cell r="D2554">
            <v>6.98</v>
          </cell>
        </row>
        <row r="2555">
          <cell r="A2555">
            <v>91930</v>
          </cell>
          <cell r="B2555" t="str">
            <v>CABO DE COBRE FLEXÍVEL ISOLADO, 6 MM², ANTI-CHAMA 450/750 V, PARA CIRCUITOS TERMINAIS - FORNECIMENTO E INSTALAÇÃO. AF_12/2015</v>
          </cell>
          <cell r="C2555" t="str">
            <v>M</v>
          </cell>
          <cell r="D2555">
            <v>8.35</v>
          </cell>
        </row>
        <row r="2556">
          <cell r="A2556">
            <v>91931</v>
          </cell>
          <cell r="B2556" t="str">
            <v>CABO DE COBRE FLEXÍVEL ISOLADO, 6 MM², ANTI-CHAMA 0,6/1,0 KV, PARA CIRCUITOS TERMINAIS - FORNECIMENTO E INSTALAÇÃO. AF_12/2015</v>
          </cell>
          <cell r="C2556" t="str">
            <v>M</v>
          </cell>
          <cell r="D2556">
            <v>9.42</v>
          </cell>
        </row>
        <row r="2557">
          <cell r="A2557">
            <v>91932</v>
          </cell>
          <cell r="B2557" t="str">
            <v>CABO DE COBRE FLEXÍVEL ISOLADO, 10 MM², ANTI-CHAMA 450/750 V, PARA CIRCUITOS TERMINAIS - FORNECIMENTO E INSTALAÇÃO. AF_12/2015</v>
          </cell>
          <cell r="C2557" t="str">
            <v>M</v>
          </cell>
          <cell r="D2557">
            <v>13.86</v>
          </cell>
        </row>
        <row r="2558">
          <cell r="A2558">
            <v>91933</v>
          </cell>
          <cell r="B2558" t="str">
            <v>CABO DE COBRE FLEXÍVEL ISOLADO, 10 MM², ANTI-CHAMA 0,6/1,0 KV, PARA CIRCUITOS TERMINAIS - FORNECIMENTO E INSTALAÇÃO. AF_12/2015</v>
          </cell>
          <cell r="C2558" t="str">
            <v>M</v>
          </cell>
          <cell r="D2558">
            <v>14.88</v>
          </cell>
        </row>
        <row r="2559">
          <cell r="A2559">
            <v>91934</v>
          </cell>
          <cell r="B2559" t="str">
            <v>CABO DE COBRE FLEXÍVEL ISOLADO, 16 MM², ANTI-CHAMA 450/750 V, PARA CIRCUITOS TERMINAIS - FORNECIMENTO E INSTALAÇÃO. AF_12/2015</v>
          </cell>
          <cell r="C2559" t="str">
            <v>M</v>
          </cell>
          <cell r="D2559">
            <v>18.489999999999998</v>
          </cell>
        </row>
        <row r="2560">
          <cell r="A2560">
            <v>91935</v>
          </cell>
          <cell r="B2560" t="str">
            <v>CABO DE COBRE FLEXÍVEL ISOLADO, 16 MM², ANTI-CHAMA 0,6/1,0 KV, PARA CIRCUITOS TERMINAIS - FORNECIMENTO E INSTALAÇÃO. AF_12/2015</v>
          </cell>
          <cell r="C2560" t="str">
            <v>M</v>
          </cell>
          <cell r="D2560">
            <v>22.75</v>
          </cell>
        </row>
        <row r="2561">
          <cell r="A2561">
            <v>92979</v>
          </cell>
          <cell r="B2561" t="str">
            <v>CABO DE COBRE FLEXÍVEL ISOLADO, 10 MM², ANTI-CHAMA 450/750 V, PARA DISTRIBUIÇÃO - FORNECIMENTO E INSTALAÇÃO. AF_12/2015</v>
          </cell>
          <cell r="C2561" t="str">
            <v>M</v>
          </cell>
          <cell r="D2561">
            <v>10.11</v>
          </cell>
        </row>
        <row r="2562">
          <cell r="A2562">
            <v>92980</v>
          </cell>
          <cell r="B2562" t="str">
            <v>CABO DE COBRE FLEXÍVEL ISOLADO, 10 MM², ANTI-CHAMA 0,6/1,0 KV, PARA DISTRIBUIÇÃO - FORNECIMENTO E INSTALAÇÃO. AF_12/2015</v>
          </cell>
          <cell r="C2562" t="str">
            <v>M</v>
          </cell>
          <cell r="D2562">
            <v>11</v>
          </cell>
        </row>
        <row r="2563">
          <cell r="A2563">
            <v>92981</v>
          </cell>
          <cell r="B2563" t="str">
            <v>CABO DE COBRE FLEXÍVEL ISOLADO, 16 MM², ANTI-CHAMA 450/750 V, PARA DISTRIBUIÇÃO - FORNECIMENTO E INSTALAÇÃO. AF_12/2015</v>
          </cell>
          <cell r="C2563" t="str">
            <v>M</v>
          </cell>
          <cell r="D2563">
            <v>13.17</v>
          </cell>
        </row>
        <row r="2564">
          <cell r="A2564">
            <v>92982</v>
          </cell>
          <cell r="B2564" t="str">
            <v>CABO DE COBRE FLEXÍVEL ISOLADO, 16 MM², ANTI-CHAMA 0,6/1,0 KV, PARA DISTRIBUIÇÃO - FORNECIMENTO E INSTALAÇÃO. AF_12/2015</v>
          </cell>
          <cell r="C2564" t="str">
            <v>M</v>
          </cell>
          <cell r="D2564">
            <v>16.850000000000001</v>
          </cell>
        </row>
        <row r="2565">
          <cell r="A2565">
            <v>92983</v>
          </cell>
          <cell r="B2565" t="str">
            <v>CABO DE COBRE FLEXÍVEL ISOLADO, 25 MM², ANTI-CHAMA 450/750 V, PARA DISTRIBUIÇÃO - FORNECIMENTO E INSTALAÇÃO. AF_12/2015</v>
          </cell>
          <cell r="C2565" t="str">
            <v>M</v>
          </cell>
          <cell r="D2565">
            <v>26.05</v>
          </cell>
        </row>
        <row r="2566">
          <cell r="A2566">
            <v>92984</v>
          </cell>
          <cell r="B2566" t="str">
            <v>CABO DE COBRE FLEXÍVEL ISOLADO, 25 MM², ANTI-CHAMA 0,6/1,0 KV, PARA DISTRIBUIÇÃO - FORNECIMENTO E INSTALAÇÃO. AF_12/2015</v>
          </cell>
          <cell r="C2566" t="str">
            <v>M</v>
          </cell>
          <cell r="D2566">
            <v>26.76</v>
          </cell>
        </row>
        <row r="2567">
          <cell r="A2567">
            <v>92985</v>
          </cell>
          <cell r="B2567" t="str">
            <v>CABO DE COBRE FLEXÍVEL ISOLADO, 35 MM², ANTI-CHAMA 450/750 V, PARA DISTRIBUIÇÃO - FORNECIMENTO E INSTALAÇÃO. AF_12/2015</v>
          </cell>
          <cell r="C2567" t="str">
            <v>M</v>
          </cell>
          <cell r="D2567">
            <v>35.33</v>
          </cell>
        </row>
        <row r="2568">
          <cell r="A2568">
            <v>92986</v>
          </cell>
          <cell r="B2568" t="str">
            <v>CABO DE COBRE FLEXÍVEL ISOLADO, 35 MM², ANTI-CHAMA 0,6/1,0 KV, PARA DISTRIBUIÇÃO - FORNECIMENTO E INSTALAÇÃO. AF_12/2015</v>
          </cell>
          <cell r="C2568" t="str">
            <v>M</v>
          </cell>
          <cell r="D2568">
            <v>36.409999999999997</v>
          </cell>
        </row>
        <row r="2569">
          <cell r="A2569">
            <v>92987</v>
          </cell>
          <cell r="B2569" t="str">
            <v>CABO DE COBRE FLEXÍVEL ISOLADO, 50 MM², ANTI-CHAMA 450/750 V, PARA DISTRIBUIÇÃO - FORNECIMENTO E INSTALAÇÃO. AF_12/2015</v>
          </cell>
          <cell r="C2569" t="str">
            <v>M</v>
          </cell>
          <cell r="D2569">
            <v>51.2</v>
          </cell>
        </row>
        <row r="2570">
          <cell r="A2570">
            <v>92988</v>
          </cell>
          <cell r="B2570" t="str">
            <v>CABO DE COBRE FLEXÍVEL ISOLADO, 50 MM², ANTI-CHAMA 0,6/1,0 KV, PARA DISTRIBUIÇÃO - FORNECIMENTO E INSTALAÇÃO. AF_12/2015</v>
          </cell>
          <cell r="C2570" t="str">
            <v>M</v>
          </cell>
          <cell r="D2570">
            <v>51.33</v>
          </cell>
        </row>
        <row r="2571">
          <cell r="A2571">
            <v>92989</v>
          </cell>
          <cell r="B2571" t="str">
            <v>CABO DE COBRE FLEXÍVEL ISOLADO, 70 MM², ANTI-CHAMA 450/750 V, PARA DISTRIBUIÇÃO - FORNECIMENTO E INSTALAÇÃO. AF_12/2015</v>
          </cell>
          <cell r="C2571" t="str">
            <v>M</v>
          </cell>
          <cell r="D2571">
            <v>71.45</v>
          </cell>
        </row>
        <row r="2572">
          <cell r="A2572">
            <v>92990</v>
          </cell>
          <cell r="B2572" t="str">
            <v>CABO DE COBRE FLEXÍVEL ISOLADO, 70 MM², ANTI-CHAMA 0,6/1,0 KV, PARA DISTRIBUIÇÃO - FORNECIMENTO E INSTALAÇÃO. AF_12/2015</v>
          </cell>
          <cell r="C2572" t="str">
            <v>M</v>
          </cell>
          <cell r="D2572">
            <v>70.61</v>
          </cell>
        </row>
        <row r="2573">
          <cell r="A2573">
            <v>92991</v>
          </cell>
          <cell r="B2573" t="str">
            <v>CABO DE COBRE FLEXÍVEL ISOLADO, 95 MM², ANTI-CHAMA 450/750 V, PARA DISTRIBUIÇÃO - FORNECIMENTO E INSTALAÇÃO. AF_12/2015</v>
          </cell>
          <cell r="C2573" t="str">
            <v>M</v>
          </cell>
          <cell r="D2573">
            <v>93.35</v>
          </cell>
        </row>
        <row r="2574">
          <cell r="A2574">
            <v>92992</v>
          </cell>
          <cell r="B2574" t="str">
            <v>CABO DE COBRE FLEXÍVEL ISOLADO, 95 MM², ANTI-CHAMA 0,6/1,0 KV, PARA DISTRIBUIÇÃO - FORNECIMENTO E INSTALAÇÃO. AF_12/2015</v>
          </cell>
          <cell r="C2574" t="str">
            <v>M</v>
          </cell>
          <cell r="D2574">
            <v>93.41</v>
          </cell>
        </row>
        <row r="2575">
          <cell r="A2575">
            <v>92993</v>
          </cell>
          <cell r="B2575" t="str">
            <v>CABO DE COBRE FLEXÍVEL ISOLADO, 120 MM², ANTI-CHAMA 450/750 V, PARA DISTRIBUIÇÃO - FORNECIMENTO E INSTALAÇÃO. AF_12/2015</v>
          </cell>
          <cell r="C2575" t="str">
            <v>M</v>
          </cell>
          <cell r="D2575">
            <v>119.9</v>
          </cell>
        </row>
        <row r="2576">
          <cell r="A2576">
            <v>92994</v>
          </cell>
          <cell r="B2576" t="str">
            <v>CABO DE COBRE FLEXÍVEL ISOLADO, 120 MM², ANTI-CHAMA 0,6/1,0 KV, PARA DISTRIBUIÇÃO - FORNECIMENTO E INSTALAÇÃO. AF_12/2015</v>
          </cell>
          <cell r="C2576" t="str">
            <v>M</v>
          </cell>
          <cell r="D2576">
            <v>121.12</v>
          </cell>
        </row>
        <row r="2577">
          <cell r="A2577">
            <v>92995</v>
          </cell>
          <cell r="B2577" t="str">
            <v>CABO DE COBRE FLEXÍVEL ISOLADO, 150 MM², ANTI-CHAMA 450/750 V, PARA DISTRIBUIÇÃO - FORNECIMENTO E INSTALAÇÃO. AF_12/2015</v>
          </cell>
          <cell r="C2577" t="str">
            <v>M</v>
          </cell>
          <cell r="D2577">
            <v>149.35</v>
          </cell>
        </row>
        <row r="2578">
          <cell r="A2578">
            <v>92996</v>
          </cell>
          <cell r="B2578" t="str">
            <v>CABO DE COBRE FLEXÍVEL ISOLADO, 150 MM², ANTI-CHAMA 0,6/1,0 KV, PARA DISTRIBUIÇÃO - FORNECIMENTO E INSTALAÇÃO. AF_12/2015</v>
          </cell>
          <cell r="C2578" t="str">
            <v>M</v>
          </cell>
          <cell r="D2578">
            <v>149.76</v>
          </cell>
        </row>
        <row r="2579">
          <cell r="A2579">
            <v>92997</v>
          </cell>
          <cell r="B2579" t="str">
            <v>CABO DE COBRE FLEXÍVEL ISOLADO, 185 MM², ANTI-CHAMA 450/750 V, PARA DISTRIBUIÇÃO - FORNECIMENTO E INSTALAÇÃO. AF_12/2015</v>
          </cell>
          <cell r="C2579" t="str">
            <v>M</v>
          </cell>
          <cell r="D2579">
            <v>181.56</v>
          </cell>
        </row>
        <row r="2580">
          <cell r="A2580">
            <v>92998</v>
          </cell>
          <cell r="B2580" t="str">
            <v>CABO DE COBRE FLEXÍVEL ISOLADO, 185 MM², ANTI-CHAMA 0,6/1,0 KV, PARA DISTRIBUIÇÃO - FORNECIMENTO E INSTALAÇÃO. AF_12/2015</v>
          </cell>
          <cell r="C2580" t="str">
            <v>M</v>
          </cell>
          <cell r="D2580">
            <v>183.34</v>
          </cell>
        </row>
        <row r="2581">
          <cell r="A2581">
            <v>92999</v>
          </cell>
          <cell r="B2581" t="str">
            <v>CABO DE COBRE FLEXÍVEL ISOLADO, 240 MM², ANTI-CHAMA 450/750 V, PARA DISTRIBUIÇÃO - FORNECIMENTO E INSTALAÇÃO. AF_12/2015</v>
          </cell>
          <cell r="C2581" t="str">
            <v>M</v>
          </cell>
          <cell r="D2581">
            <v>239.43</v>
          </cell>
        </row>
        <row r="2582">
          <cell r="A2582">
            <v>93000</v>
          </cell>
          <cell r="B2582" t="str">
            <v>CABO DE COBRE FLEXÍVEL ISOLADO, 240 MM², ANTI-CHAMA 0,6/1,0 KV, PARA DISTRIBUIÇÃO - FORNECIMENTO E INSTALAÇÃO. AF_12/2015</v>
          </cell>
          <cell r="C2582" t="str">
            <v>M</v>
          </cell>
          <cell r="D2582">
            <v>240.92</v>
          </cell>
        </row>
        <row r="2583">
          <cell r="A2583">
            <v>93001</v>
          </cell>
          <cell r="B2583" t="str">
            <v>CABO DE COBRE RÍGIDO ISOLADO, 300 MM², ANTI-CHAMA 450/750 V, PARA DISTRIBUIÇÃO - FORNECIMENTO E INSTALAÇÃO. AF_12/2015</v>
          </cell>
          <cell r="C2583" t="str">
            <v>M</v>
          </cell>
          <cell r="D2583">
            <v>292.61</v>
          </cell>
        </row>
        <row r="2584">
          <cell r="A2584">
            <v>93002</v>
          </cell>
          <cell r="B2584" t="str">
            <v>CABO DE COBRE FLEXÍVEL ISOLADO, 300 MM², ANTI-CHAMA 0,6/1,0 KV, PARA DISTRIBUIÇÃO - FORNECIMENTO E INSTALAÇÃO. AF_12/2015</v>
          </cell>
          <cell r="C2584" t="str">
            <v>M</v>
          </cell>
          <cell r="D2584">
            <v>300.91000000000003</v>
          </cell>
        </row>
        <row r="2585">
          <cell r="A2585">
            <v>101884</v>
          </cell>
          <cell r="B2585" t="str">
            <v>CABO DE COBRE ISOLADO, 10 MM², ANTI-CHAMA 450/750 V, INSTALADO EM ELETROCALHA OU PERFILADO - FORNECIMENTO E INSTALAÇÃO. AF_10/2020</v>
          </cell>
          <cell r="C2585" t="str">
            <v>M</v>
          </cell>
          <cell r="D2585">
            <v>9.94</v>
          </cell>
        </row>
        <row r="2586">
          <cell r="A2586">
            <v>101885</v>
          </cell>
          <cell r="B2586" t="str">
            <v>CABO DE COBRE ISOLADO, 10 MM², ANTI-CHAMA 0,6/1 KV, INSTALADO EM ELETROCALHA OU PERFILADO - FORNECIMENTO E INSTALAÇÃO. AF_10/2020</v>
          </cell>
          <cell r="C2586" t="str">
            <v>M</v>
          </cell>
          <cell r="D2586">
            <v>10.83</v>
          </cell>
        </row>
        <row r="2587">
          <cell r="A2587">
            <v>101886</v>
          </cell>
          <cell r="B2587" t="str">
            <v>CABO DE COBRE ISOLADO, 16 MM², ANTI-CHAMA 450/750 V, INSTALADO EM ELETROCALHA OU PERFILADO - FORNECIMENTO E INSTALAÇÃO. AF_10/2020</v>
          </cell>
          <cell r="C2587" t="str">
            <v>M</v>
          </cell>
          <cell r="D2587">
            <v>12.97</v>
          </cell>
        </row>
        <row r="2588">
          <cell r="A2588">
            <v>101887</v>
          </cell>
          <cell r="B2588" t="str">
            <v>CABO DE COBRE ISOLADO, 16 MM², ANTI-CHAMA 0,6/1 KV, INSTALADO EM ELETROCALHA OU PERFILADO - FORNECIMENTO E INSTALAÇÃO. AF_10/2020</v>
          </cell>
          <cell r="C2588" t="str">
            <v>M</v>
          </cell>
          <cell r="D2588">
            <v>16.649999999999999</v>
          </cell>
        </row>
        <row r="2589">
          <cell r="A2589">
            <v>101888</v>
          </cell>
          <cell r="B2589" t="str">
            <v>CABO DE COBRE ISOLADO, 25 MM², ANTI-CHAMA 450/750 V, INSTALADO EM ELETROCALHA OU PERFILADO - FORNECIMENTO E INSTALAÇÃO. AF_10/2020</v>
          </cell>
          <cell r="C2589" t="str">
            <v>M</v>
          </cell>
          <cell r="D2589">
            <v>24.64</v>
          </cell>
        </row>
        <row r="2590">
          <cell r="A2590">
            <v>101889</v>
          </cell>
          <cell r="B2590" t="str">
            <v>CABO DE COBRE ISOLADO, 25 MM², ANTI-CHAMA 0,6/1 KV, INSTALADO EM ELETROCALHA OU PERFILADO - FORNECIMENTO E INSTALAÇÃO. AF_10/2020</v>
          </cell>
          <cell r="C2590" t="str">
            <v>M</v>
          </cell>
          <cell r="D2590">
            <v>25.36</v>
          </cell>
        </row>
        <row r="2591">
          <cell r="A2591">
            <v>91936</v>
          </cell>
          <cell r="B2591" t="str">
            <v>CAIXA OCTOGONAL 4" X 4", PVC, INSTALADA EM LAJE - FORNECIMENTO E INSTALAÇÃO. AF_12/2015</v>
          </cell>
          <cell r="C2591" t="str">
            <v>UN</v>
          </cell>
          <cell r="D2591">
            <v>9.1</v>
          </cell>
        </row>
        <row r="2592">
          <cell r="A2592">
            <v>91937</v>
          </cell>
          <cell r="B2592" t="str">
            <v>CAIXA OCTOGONAL 3" X 3", PVC, INSTALADA EM LAJE - FORNECIMENTO E INSTALAÇÃO. AF_12/2015</v>
          </cell>
          <cell r="C2592" t="str">
            <v>UN</v>
          </cell>
          <cell r="D2592">
            <v>7.72</v>
          </cell>
        </row>
        <row r="2593">
          <cell r="A2593">
            <v>91939</v>
          </cell>
          <cell r="B2593" t="str">
            <v>CAIXA RETANGULAR 4" X 2" ALTA (2,00 M DO PISO), PVC, INSTALADA EM PAREDE - FORNECIMENTO E INSTALAÇÃO. AF_12/2015</v>
          </cell>
          <cell r="C2593" t="str">
            <v>UN</v>
          </cell>
          <cell r="D2593">
            <v>18.93</v>
          </cell>
        </row>
        <row r="2594">
          <cell r="A2594">
            <v>91940</v>
          </cell>
          <cell r="B2594" t="str">
            <v>CAIXA RETANGULAR 4" X 2" MÉDIA (1,30 M DO PISO), PVC, INSTALADA EM PAREDE - FORNECIMENTO E INSTALAÇÃO. AF_12/2015</v>
          </cell>
          <cell r="C2594" t="str">
            <v>UN</v>
          </cell>
          <cell r="D2594">
            <v>10.15</v>
          </cell>
        </row>
        <row r="2595">
          <cell r="A2595">
            <v>91941</v>
          </cell>
          <cell r="B2595" t="str">
            <v>CAIXA RETANGULAR 4" X 2" BAIXA (0,30 M DO PISO), PVC, INSTALADA EM PAREDE - FORNECIMENTO E INSTALAÇÃO. AF_12/2015</v>
          </cell>
          <cell r="C2595" t="str">
            <v>UN</v>
          </cell>
          <cell r="D2595">
            <v>6.86</v>
          </cell>
        </row>
        <row r="2596">
          <cell r="A2596">
            <v>91942</v>
          </cell>
          <cell r="B2596" t="str">
            <v>CAIXA RETANGULAR 4" X 4" ALTA (2,00 M DO PISO), PVC, INSTALADA EM PAREDE - FORNECIMENTO E INSTALAÇÃO. AF_12/2015</v>
          </cell>
          <cell r="C2596" t="str">
            <v>UN</v>
          </cell>
          <cell r="D2596">
            <v>23.28</v>
          </cell>
        </row>
        <row r="2597">
          <cell r="A2597">
            <v>91943</v>
          </cell>
          <cell r="B2597" t="str">
            <v>CAIXA RETANGULAR 4" X 4" MÉDIA (1,30 M DO PISO), PVC, INSTALADA EM PAREDE - FORNECIMENTO E INSTALAÇÃO. AF_12/2015</v>
          </cell>
          <cell r="C2597" t="str">
            <v>UN</v>
          </cell>
          <cell r="D2597">
            <v>13.17</v>
          </cell>
        </row>
        <row r="2598">
          <cell r="A2598">
            <v>91944</v>
          </cell>
          <cell r="B2598" t="str">
            <v>CAIXA RETANGULAR 4" X 4" BAIXA (0,30 M DO PISO), PVC, INSTALADA EM PAREDE - FORNECIMENTO E INSTALAÇÃO. AF_12/2015</v>
          </cell>
          <cell r="C2598" t="str">
            <v>UN</v>
          </cell>
          <cell r="D2598">
            <v>9.39</v>
          </cell>
        </row>
        <row r="2599">
          <cell r="A2599">
            <v>92865</v>
          </cell>
          <cell r="B2599" t="str">
            <v>CAIXA OCTOGONAL 4" X 4", METÁLICA, INSTALADA EM LAJE - FORNECIMENTO E INSTALAÇÃO. AF_12/2015</v>
          </cell>
          <cell r="C2599" t="str">
            <v>UN</v>
          </cell>
          <cell r="D2599">
            <v>7.94</v>
          </cell>
        </row>
        <row r="2600">
          <cell r="A2600">
            <v>92866</v>
          </cell>
          <cell r="B2600" t="str">
            <v>CAIXA SEXTAVADA 3" X 3", METÁLICA, INSTALADA EM LAJE - FORNECIMENTO E INSTALAÇÃO. AF_12/2015</v>
          </cell>
          <cell r="C2600" t="str">
            <v>UN</v>
          </cell>
          <cell r="D2600">
            <v>6.13</v>
          </cell>
        </row>
        <row r="2601">
          <cell r="A2601">
            <v>92867</v>
          </cell>
          <cell r="B2601" t="str">
            <v>CAIXA RETANGULAR 4" X 2" ALTA (2,00 M DO PISO), METÁLICA, INSTALADA EM PAREDE - FORNECIMENTO E INSTALAÇÃO. AF_12/2015</v>
          </cell>
          <cell r="C2601" t="str">
            <v>UN</v>
          </cell>
          <cell r="D2601">
            <v>18.77</v>
          </cell>
        </row>
        <row r="2602">
          <cell r="A2602">
            <v>92868</v>
          </cell>
          <cell r="B2602" t="str">
            <v>CAIXA RETANGULAR 4" X 2" MÉDIA (1,30 M DO PISO), METÁLICA, INSTALADA EM PAREDE - FORNECIMENTO E INSTALAÇÃO. AF_12/2015</v>
          </cell>
          <cell r="C2602" t="str">
            <v>UN</v>
          </cell>
          <cell r="D2602">
            <v>9.99</v>
          </cell>
        </row>
        <row r="2603">
          <cell r="A2603">
            <v>92869</v>
          </cell>
          <cell r="B2603" t="str">
            <v>CAIXA RETANGULAR 4" X 2" BAIXA (0,30 M DO PISO), METÁLICA, INSTALADA EM PAREDE - FORNECIMENTO E INSTALAÇÃO. AF_12/2015</v>
          </cell>
          <cell r="C2603" t="str">
            <v>UN</v>
          </cell>
          <cell r="D2603">
            <v>6.7</v>
          </cell>
        </row>
        <row r="2604">
          <cell r="A2604">
            <v>92870</v>
          </cell>
          <cell r="B2604" t="str">
            <v>CAIXA RETANGULAR 4" X 4" ALTA (2,00 M DO PISO), METÁLICA, INSTALADA EM PAREDE - FORNECIMENTO E INSTALAÇÃO. AF_12/2015</v>
          </cell>
          <cell r="C2604" t="str">
            <v>UN</v>
          </cell>
          <cell r="D2604">
            <v>23.15</v>
          </cell>
        </row>
        <row r="2605">
          <cell r="A2605">
            <v>92871</v>
          </cell>
          <cell r="B2605" t="str">
            <v>CAIXA RETANGULAR 4" X 4" MÉDIA (1,30 M DO PISO), METÁLICA, INSTALADA EM PAREDE - FORNECIMENTO E INSTALAÇÃO. AF_12/2015</v>
          </cell>
          <cell r="C2605" t="str">
            <v>UN</v>
          </cell>
          <cell r="D2605">
            <v>13.04</v>
          </cell>
        </row>
        <row r="2606">
          <cell r="A2606">
            <v>92872</v>
          </cell>
          <cell r="B2606" t="str">
            <v>CAIXA RETANGULAR 4" X 4" BAIXA (0,30 M DO PISO), METÁLICA, INSTALADA EM PAREDE - FORNECIMENTO E INSTALAÇÃO. AF_12/2015</v>
          </cell>
          <cell r="C2606" t="str">
            <v>UN</v>
          </cell>
          <cell r="D2606">
            <v>9.26</v>
          </cell>
        </row>
        <row r="2607">
          <cell r="A2607">
            <v>95777</v>
          </cell>
          <cell r="B2607" t="str">
            <v>CONDULETE DE ALUMÍNIO, TIPO B, PARA ELETRODUTO DE AÇO GALVANIZADO DN 20 MM (3/4''), APARENTE - FORNECIMENTO E INSTALAÇÃO. AF_11/2016_P</v>
          </cell>
          <cell r="C2607" t="str">
            <v>UN</v>
          </cell>
          <cell r="D2607">
            <v>19.93</v>
          </cell>
        </row>
        <row r="2608">
          <cell r="A2608">
            <v>95778</v>
          </cell>
          <cell r="B2608" t="str">
            <v>CONDULETE DE ALUMÍNIO, TIPO C, PARA ELETRODUTO DE AÇO GALVANIZADO DN 20 MM (3/4''), APARENTE - FORNECIMENTO E INSTALAÇÃO. AF_11/2016_P</v>
          </cell>
          <cell r="C2608" t="str">
            <v>UN</v>
          </cell>
          <cell r="D2608">
            <v>20.440000000000001</v>
          </cell>
        </row>
        <row r="2609">
          <cell r="A2609">
            <v>95779</v>
          </cell>
          <cell r="B2609" t="str">
            <v>CONDULETE DE ALUMÍNIO, TIPO E, PARA ELETRODUTO DE AÇO GALVANIZADO DN 20 MM (3/4''), APARENTE - FORNECIMENTO E INSTALAÇÃO. AF_11/2016_P</v>
          </cell>
          <cell r="C2609" t="str">
            <v>UN</v>
          </cell>
          <cell r="D2609">
            <v>18.73</v>
          </cell>
        </row>
        <row r="2610">
          <cell r="A2610">
            <v>95780</v>
          </cell>
          <cell r="B2610" t="str">
            <v>CONDULETE DE ALUMÍNIO, TIPO B, PARA ELETRODUTO DE AÇO GALVANIZADO DN 25 MM (1''), APARENTE - FORNECIMENTO E INSTALAÇÃO. AF_11/2016_P</v>
          </cell>
          <cell r="C2610" t="str">
            <v>UN</v>
          </cell>
          <cell r="D2610">
            <v>22.75</v>
          </cell>
        </row>
        <row r="2611">
          <cell r="A2611">
            <v>95781</v>
          </cell>
          <cell r="B2611" t="str">
            <v>CONDULETE DE ALUMÍNIO, TIPO C, PARA ELETRODUTO DE AÇO GALVANIZADO DN 25 MM (1''), APARENTE - FORNECIMENTO E INSTALAÇÃO. AF_11/2016_P</v>
          </cell>
          <cell r="C2611" t="str">
            <v>UN</v>
          </cell>
          <cell r="D2611">
            <v>23.13</v>
          </cell>
        </row>
        <row r="2612">
          <cell r="A2612">
            <v>95782</v>
          </cell>
          <cell r="B2612" t="str">
            <v>CONDULETE DE ALUMÍNIO, TIPO E, ELETRODUTO DE AÇO GALVANIZADO DN 25 MM (1''), APARENTE - FORNECIMENTO E INSTALAÇÃO. AF_11/2016_P</v>
          </cell>
          <cell r="C2612" t="str">
            <v>UN</v>
          </cell>
          <cell r="D2612">
            <v>24.12</v>
          </cell>
        </row>
        <row r="2613">
          <cell r="A2613">
            <v>95785</v>
          </cell>
          <cell r="B2613" t="str">
            <v>CONDULETE DE ALUMÍNIO, TIPO E, PARA ELETRODUTO DE AÇO GALVANIZADO DN 32 MM (1 1/4''), APARENTE - FORNECIMENTO E INSTALAÇÃO. AF_11/2016_P</v>
          </cell>
          <cell r="C2613" t="str">
            <v>UN</v>
          </cell>
          <cell r="D2613">
            <v>27.51</v>
          </cell>
        </row>
        <row r="2614">
          <cell r="A2614">
            <v>95787</v>
          </cell>
          <cell r="B2614" t="str">
            <v>CONDULETE DE ALUMÍNIO, TIPO LR, PARA ELETRODUTO DE AÇO GALVANIZADO DN 20 MM (3/4''), APARENTE - FORNECIMENTO E INSTALAÇÃO. AF_11/2016_P</v>
          </cell>
          <cell r="C2614" t="str">
            <v>UN</v>
          </cell>
          <cell r="D2614">
            <v>20.05</v>
          </cell>
        </row>
        <row r="2615">
          <cell r="A2615">
            <v>95789</v>
          </cell>
          <cell r="B2615" t="str">
            <v>CONDULETE DE ALUMÍNIO, TIPO LR, PARA ELETRODUTO DE AÇO GALVANIZADO DN 25 MM (1''), APARENTE - FORNECIMENTO E INSTALAÇÃO. AF_11/2016_P</v>
          </cell>
          <cell r="C2615" t="str">
            <v>UN</v>
          </cell>
          <cell r="D2615">
            <v>25.03</v>
          </cell>
        </row>
        <row r="2616">
          <cell r="A2616">
            <v>95791</v>
          </cell>
          <cell r="B2616" t="str">
            <v>CONDULETE DE ALUMÍNIO, TIPO LR, PARA ELETRODUTO DE AÇO GALVANIZADO DN 32 MM (1 1/4''), APARENTE - FORNECIMENTO E INSTALAÇÃO. AF_11/2016_P</v>
          </cell>
          <cell r="C2616" t="str">
            <v>UN</v>
          </cell>
          <cell r="D2616">
            <v>32.47</v>
          </cell>
        </row>
        <row r="2617">
          <cell r="A2617">
            <v>95795</v>
          </cell>
          <cell r="B2617" t="str">
            <v>CONDULETE DE ALUMÍNIO, TIPO T, PARA ELETRODUTO DE AÇO GALVANIZADO DN 20 MM (3/4''), APARENTE - FORNECIMENTO E INSTALAÇÃO. AF_11/2016_P</v>
          </cell>
          <cell r="C2617" t="str">
            <v>UN</v>
          </cell>
          <cell r="D2617">
            <v>23.15</v>
          </cell>
        </row>
        <row r="2618">
          <cell r="A2618">
            <v>95796</v>
          </cell>
          <cell r="B2618" t="str">
            <v>CONDULETE DE ALUMÍNIO, TIPO T, PARA ELETRODUTO DE AÇO GALVANIZADO DN 25 MM (1''), APARENTE - FORNECIMENTO E INSTALAÇÃO. AF_11/2016_P</v>
          </cell>
          <cell r="C2618" t="str">
            <v>UN</v>
          </cell>
          <cell r="D2618">
            <v>29.46</v>
          </cell>
        </row>
        <row r="2619">
          <cell r="A2619">
            <v>95797</v>
          </cell>
          <cell r="B2619" t="str">
            <v>CONDULETE DE ALUMÍNIO, TIPO T, PARA ELETRODUTO DE AÇO GALVANIZADO DN 32 MM (1 1/4''), APARENTE - FORNECIMENTO E INSTALAÇÃO. AF_11/2016_P</v>
          </cell>
          <cell r="C2619" t="str">
            <v>UN</v>
          </cell>
          <cell r="D2619">
            <v>37.67</v>
          </cell>
        </row>
        <row r="2620">
          <cell r="A2620">
            <v>95801</v>
          </cell>
          <cell r="B2620" t="str">
            <v>CONDULETE DE ALUMÍNIO, TIPO X, PARA ELETRODUTO DE AÇO GALVANIZADO DN 20 MM (3/4''), APARENTE - FORNECIMENTO E INSTALAÇÃO. AF_11/2016_P</v>
          </cell>
          <cell r="C2620" t="str">
            <v>UN</v>
          </cell>
          <cell r="D2620">
            <v>27.86</v>
          </cell>
        </row>
        <row r="2621">
          <cell r="A2621">
            <v>95802</v>
          </cell>
          <cell r="B2621" t="str">
            <v>CONDULETE DE ALUMÍNIO, TIPO X, PARA ELETRODUTO DE AÇO GALVANIZADO DN 25 MM (1''), APARENTE - FORNECIMENTO E INSTALAÇÃO. AF_11/2016_P</v>
          </cell>
          <cell r="C2621" t="str">
            <v>UN</v>
          </cell>
          <cell r="D2621">
            <v>31.13</v>
          </cell>
        </row>
        <row r="2622">
          <cell r="A2622">
            <v>95803</v>
          </cell>
          <cell r="B2622" t="str">
            <v>CONDULETE DE ALUMÍNIO, TIPO X, PARA ELETRODUTO DE AÇO GALVANIZADO DN 32 MM (1 1/4''), APARENTE - FORNECIMENTO E INSTALAÇÃO. AF_11/2016_P</v>
          </cell>
          <cell r="C2622" t="str">
            <v>UN</v>
          </cell>
          <cell r="D2622">
            <v>41.61</v>
          </cell>
        </row>
        <row r="2623">
          <cell r="A2623">
            <v>95804</v>
          </cell>
          <cell r="B2623" t="str">
            <v>CONDULETE DE PVC, TIPO B, PARA ELETRODUTO DE PVC SOLDÁVEL DN 20 MM (1/2''), APARENTE - FORNECIMENTO E INSTALAÇÃO. AF_11/2016</v>
          </cell>
          <cell r="C2623" t="str">
            <v>UN</v>
          </cell>
          <cell r="D2623">
            <v>16.84</v>
          </cell>
        </row>
        <row r="2624">
          <cell r="A2624">
            <v>95805</v>
          </cell>
          <cell r="B2624" t="str">
            <v>CONDULETE DE PVC, TIPO B, PARA ELETRODUTO DE PVC SOLDÁVEL DN 25 MM (3/4''), APARENTE - FORNECIMENTO E INSTALAÇÃO. AF_11/2016</v>
          </cell>
          <cell r="C2624" t="str">
            <v>UN</v>
          </cell>
          <cell r="D2624">
            <v>16.989999999999998</v>
          </cell>
        </row>
        <row r="2625">
          <cell r="A2625">
            <v>95806</v>
          </cell>
          <cell r="B2625" t="str">
            <v>CONDULETE DE PVC, TIPO B, PARA ELETRODUTO DE PVC SOLDÁVEL DN 32 MM (1''), APARENTE - FORNECIMENTO E INSTALAÇÃO. AF_11/2016</v>
          </cell>
          <cell r="C2625" t="str">
            <v>UN</v>
          </cell>
          <cell r="D2625">
            <v>17.53</v>
          </cell>
        </row>
        <row r="2626">
          <cell r="A2626">
            <v>95807</v>
          </cell>
          <cell r="B2626" t="str">
            <v>CONDULETE DE PVC, TIPO LL, PARA ELETRODUTO DE PVC SOLDÁVEL DN 20 MM (1/2''), APARENTE - FORNECIMENTO E INSTALAÇÃO. AF_11/2016</v>
          </cell>
          <cell r="C2626" t="str">
            <v>UN</v>
          </cell>
          <cell r="D2626">
            <v>19.32</v>
          </cell>
        </row>
        <row r="2627">
          <cell r="A2627">
            <v>95808</v>
          </cell>
          <cell r="B2627" t="str">
            <v>CONDULETE DE PVC, TIPO LL, PARA ELETRODUTO DE PVC SOLDÁVEL DN 25 MM (3/4''), APARENTE - FORNECIMENTO E INSTALAÇÃO. AF_11/2016</v>
          </cell>
          <cell r="C2627" t="str">
            <v>UN</v>
          </cell>
          <cell r="D2627">
            <v>19.78</v>
          </cell>
        </row>
        <row r="2628">
          <cell r="A2628">
            <v>95809</v>
          </cell>
          <cell r="B2628" t="str">
            <v>CONDULETE DE PVC, TIPO LL, PARA ELETRODUTO DE PVC SOLDÁVEL DN 32 MM (1''), APARENTE - FORNECIMENTO E INSTALAÇÃO. AF_11/2016</v>
          </cell>
          <cell r="C2628" t="str">
            <v>UN</v>
          </cell>
          <cell r="D2628">
            <v>21.75</v>
          </cell>
        </row>
        <row r="2629">
          <cell r="A2629">
            <v>95810</v>
          </cell>
          <cell r="B2629" t="str">
            <v>CONDULETE DE PVC, TIPO LB, PARA ELETRODUTO DE PVC SOLDÁVEL DN 20 MM (1/2''), APARENTE - FORNECIMENTO E INSTALAÇÃO. AF_11/2016</v>
          </cell>
          <cell r="C2629" t="str">
            <v>UN</v>
          </cell>
          <cell r="D2629">
            <v>10.66</v>
          </cell>
        </row>
        <row r="2630">
          <cell r="A2630">
            <v>95811</v>
          </cell>
          <cell r="B2630" t="str">
            <v>CONDULETE DE PVC, TIPO LB, PARA ELETRODUTO DE PVC SOLDÁVEL DN 25 MM (3/4''), APARENTE - FORNECIMENTO E INSTALAÇÃO. AF_11/2016</v>
          </cell>
          <cell r="C2630" t="str">
            <v>UN</v>
          </cell>
          <cell r="D2630">
            <v>11.12</v>
          </cell>
        </row>
        <row r="2631">
          <cell r="A2631">
            <v>95812</v>
          </cell>
          <cell r="B2631" t="str">
            <v>CONDULETE DE PVC, TIPO LB, PARA ELETRODUTO DE PVC SOLDÁVEL DN 32 MM (1''), APARENTE - FORNECIMENTO E INSTALAÇÃO. AF_11/2016</v>
          </cell>
          <cell r="C2631" t="str">
            <v>UN</v>
          </cell>
          <cell r="D2631">
            <v>13.08</v>
          </cell>
        </row>
        <row r="2632">
          <cell r="A2632">
            <v>95813</v>
          </cell>
          <cell r="B2632" t="str">
            <v>CONDULETE DE PVC, TIPO TB, PARA ELETRODUTO DE PVC SOLDÁVEL DN 20 MM (1/2''), APARENTE - FORNECIMENTO E INSTALAÇÃO. AF_11/2016</v>
          </cell>
          <cell r="C2632" t="str">
            <v>UN</v>
          </cell>
          <cell r="D2632">
            <v>12.8</v>
          </cell>
        </row>
        <row r="2633">
          <cell r="A2633">
            <v>95814</v>
          </cell>
          <cell r="B2633" t="str">
            <v>CONDULETE DE PVC, TIPO TB, PARA ELETRODUTO DE PVC SOLDÁVEL DN 25 MM (3/4''), APARENTE - FORNECIMENTO E INSTALAÇÃO. AF_11/2016</v>
          </cell>
          <cell r="C2633" t="str">
            <v>UN</v>
          </cell>
          <cell r="D2633">
            <v>13.48</v>
          </cell>
        </row>
        <row r="2634">
          <cell r="A2634">
            <v>95815</v>
          </cell>
          <cell r="B2634" t="str">
            <v>CONDULETE DE PVC, TIPO TB, PARA ELETRODUTO DE PVC SOLDÁVEL DN 32 MM (1''), APARENTE - FORNECIMENTO E INSTALAÇÃO. AF_11/2016</v>
          </cell>
          <cell r="C2634" t="str">
            <v>UN</v>
          </cell>
          <cell r="D2634">
            <v>17.28</v>
          </cell>
        </row>
        <row r="2635">
          <cell r="A2635">
            <v>95816</v>
          </cell>
          <cell r="B2635" t="str">
            <v>CONDULETE DE PVC, TIPO X, PARA ELETRODUTO DE PVC SOLDÁVEL DN 20 MM (1/2''), APARENTE - FORNECIMENTO E INSTALAÇÃO. AF_11/2016</v>
          </cell>
          <cell r="C2635" t="str">
            <v>UN</v>
          </cell>
          <cell r="D2635">
            <v>23.79</v>
          </cell>
        </row>
        <row r="2636">
          <cell r="A2636">
            <v>95817</v>
          </cell>
          <cell r="B2636" t="str">
            <v>CONDULETE DE PVC, TIPO X, PARA ELETRODUTO DE PVC SOLDÁVEL DN 25 MM (3/4''), APARENTE - FORNECIMENTO E INSTALAÇÃO. AF_11/2016</v>
          </cell>
          <cell r="C2636" t="str">
            <v>UN</v>
          </cell>
          <cell r="D2636">
            <v>24.37</v>
          </cell>
        </row>
        <row r="2637">
          <cell r="A2637">
            <v>95818</v>
          </cell>
          <cell r="B2637" t="str">
            <v>CONDULETE DE PVC, TIPO X, PARA ELETRODUTO DE PVC SOLDÁVEL DN 32 MM (1''), APARENTE - FORNECIMENTO E INSTALAÇÃO. AF_11/2016</v>
          </cell>
          <cell r="C2637" t="str">
            <v>UN</v>
          </cell>
          <cell r="D2637">
            <v>29.48</v>
          </cell>
        </row>
        <row r="2638">
          <cell r="A2638">
            <v>97881</v>
          </cell>
          <cell r="B2638" t="str">
            <v>CAIXA ENTERRADA ELÉTRICA RETANGULAR, EM CONCRETO PRÉ-MOLDADO, FUNDO COM BRITA, DIMENSÕES INTERNAS: 0,3X0,3X0,3 M. AF_12/2020</v>
          </cell>
          <cell r="C2638" t="str">
            <v>UN</v>
          </cell>
          <cell r="D2638">
            <v>107.44</v>
          </cell>
        </row>
        <row r="2639">
          <cell r="A2639">
            <v>97882</v>
          </cell>
          <cell r="B2639" t="str">
            <v>CAIXA ENTERRADA ELÉTRICA RETANGULAR, EM CONCRETO PRÉ-MOLDADO, FUNDO COM BRITA, DIMENSÕES INTERNAS: 0,4X0,4X0,4 M. AF_12/2020</v>
          </cell>
          <cell r="C2639" t="str">
            <v>UN</v>
          </cell>
          <cell r="D2639">
            <v>169.07</v>
          </cell>
        </row>
        <row r="2640">
          <cell r="A2640">
            <v>97883</v>
          </cell>
          <cell r="B2640" t="str">
            <v>CAIXA ENTERRADA ELÉTRICA RETANGULAR, EM CONCRETO PRÉ-MOLDADO, FUNDO COM BRITA, DIMENSÕES INTERNAS: 0,6X0,6X0,5 M. AF_12/2020</v>
          </cell>
          <cell r="C2640" t="str">
            <v>UN</v>
          </cell>
          <cell r="D2640">
            <v>325.45999999999998</v>
          </cell>
        </row>
        <row r="2641">
          <cell r="A2641">
            <v>97884</v>
          </cell>
          <cell r="B2641" t="str">
            <v>CAIXA ENTERRADA ELÉTRICA RETANGULAR, EM CONCRETO PRÉ-MOLDADO, FUNDO COM BRITA, DIMENSÕES INTERNAS: 0,8X0,8X0,5 M. AF_12/2020</v>
          </cell>
          <cell r="C2641" t="str">
            <v>UN</v>
          </cell>
          <cell r="D2641">
            <v>636.69000000000005</v>
          </cell>
        </row>
        <row r="2642">
          <cell r="A2642">
            <v>97885</v>
          </cell>
          <cell r="B2642" t="str">
            <v>CAIXA ENTERRADA ELÉTRICA RETANGULAR, EM CONCRETO PRÉ-MOLDADO, FUNDO COM BRITA, DIMENSÕES INTERNAS: 1X1X0,5 M. AF_12/2020</v>
          </cell>
          <cell r="C2642" t="str">
            <v>UN</v>
          </cell>
          <cell r="D2642">
            <v>987.99</v>
          </cell>
        </row>
        <row r="2643">
          <cell r="A2643">
            <v>97886</v>
          </cell>
          <cell r="B2643" t="str">
            <v>CAIXA ENTERRADA ELÉTRICA RETANGULAR, EM ALVENARIA COM TIJOLOS CERÂMICOS MACIÇOS, FUNDO COM BRITA, DIMENSÕES INTERNAS: 0,3X0,3X0,3 M. AF_12/2020</v>
          </cell>
          <cell r="C2643" t="str">
            <v>UN</v>
          </cell>
          <cell r="D2643">
            <v>144.09</v>
          </cell>
        </row>
        <row r="2644">
          <cell r="A2644">
            <v>97887</v>
          </cell>
          <cell r="B2644" t="str">
            <v>CAIXA ENTERRADA ELÉTRICA RETANGULAR, EM ALVENARIA COM TIJOLOS CERÂMICOS MACIÇOS, FUNDO COM BRITA, DIMENSÕES INTERNAS: 0,4X0,4X0,4 M. AF_12/2020</v>
          </cell>
          <cell r="C2644" t="str">
            <v>UN</v>
          </cell>
          <cell r="D2644">
            <v>228.53</v>
          </cell>
        </row>
        <row r="2645">
          <cell r="A2645">
            <v>97888</v>
          </cell>
          <cell r="B2645" t="str">
            <v>CAIXA ENTERRADA ELÉTRICA RETANGULAR, EM ALVENARIA COM TIJOLOS CERÂMICOS MACIÇOS, FUNDO COM BRITA, DIMENSÕES INTERNAS: 0,6X0,6X0,6 M. AF_12/2020</v>
          </cell>
          <cell r="C2645" t="str">
            <v>UN</v>
          </cell>
          <cell r="D2645">
            <v>447.94</v>
          </cell>
        </row>
        <row r="2646">
          <cell r="A2646">
            <v>97889</v>
          </cell>
          <cell r="B2646" t="str">
            <v>CAIXA ENTERRADA ELÉTRICA RETANGULAR, EM ALVENARIA COM TIJOLOS CERÂMICOS MACIÇOS, FUNDO COM BRITA, DIMENSÕES INTERNAS: 0,8X0,8X0,6 M. AF_12/2020</v>
          </cell>
          <cell r="C2646" t="str">
            <v>UN</v>
          </cell>
          <cell r="D2646">
            <v>595.52</v>
          </cell>
        </row>
        <row r="2647">
          <cell r="A2647">
            <v>97890</v>
          </cell>
          <cell r="B2647" t="str">
            <v>CAIXA ENTERRADA ELÉTRICA RETANGULAR, EM ALVENARIA COM TIJOLOS CERÂMICOS MACIÇOS, FUNDO COM BRITA, DIMENSÕES INTERNAS: 1X1X0,6 M. AF_12/2020</v>
          </cell>
          <cell r="C2647" t="str">
            <v>UN</v>
          </cell>
          <cell r="D2647">
            <v>699.51</v>
          </cell>
        </row>
        <row r="2648">
          <cell r="A2648">
            <v>97891</v>
          </cell>
          <cell r="B2648" t="str">
            <v>CAIXA ENTERRADA ELÉTRICA RETANGULAR, EM ALVENARIA COM BLOCOS DE CONCRETO, FUNDO COM BRITA, DIMENSÕES INTERNAS: 0,4X0,4X0,4 M. AF_12/2020</v>
          </cell>
          <cell r="C2648" t="str">
            <v>UN</v>
          </cell>
          <cell r="D2648">
            <v>152.09</v>
          </cell>
        </row>
        <row r="2649">
          <cell r="A2649">
            <v>97892</v>
          </cell>
          <cell r="B2649" t="str">
            <v>CAIXA ENTERRADA ELÉTRICA RETANGULAR, EM ALVENARIA COM BLOCOS DE CONCRETO, FUNDO COM BRITA, DIMENSÕES INTERNAS: 0,6X0,6X0,6 M. AF_12/2020</v>
          </cell>
          <cell r="C2649" t="str">
            <v>UN</v>
          </cell>
          <cell r="D2649">
            <v>286.29000000000002</v>
          </cell>
        </row>
        <row r="2650">
          <cell r="A2650">
            <v>97893</v>
          </cell>
          <cell r="B2650" t="str">
            <v>CAIXA ENTERRADA ELÉTRICA RETANGULAR, EM ALVENARIA COM BLOCOS DE CONCRETO, FUNDO COM BRITA, DIMENSÕES INTERNAS: 0,8X0,8X0,6 M. AF_12/2020</v>
          </cell>
          <cell r="C2650" t="str">
            <v>UN</v>
          </cell>
          <cell r="D2650">
            <v>389.4</v>
          </cell>
        </row>
        <row r="2651">
          <cell r="A2651">
            <v>97894</v>
          </cell>
          <cell r="B2651" t="str">
            <v>CAIXA ENTERRADA ELÉTRICA RETANGULAR, EM ALVENARIA COM BLOCOS DE CONCRETO, FUNDO COM BRITA, DIMENSÕES INTERNAS: 1X1X0,6 M. AF_12/2020</v>
          </cell>
          <cell r="C2651" t="str">
            <v>UN</v>
          </cell>
          <cell r="D2651">
            <v>449.71</v>
          </cell>
        </row>
        <row r="2652">
          <cell r="A2652">
            <v>93653</v>
          </cell>
          <cell r="B2652" t="str">
            <v>DISJUNTOR MONOPOLAR TIPO DIN, CORRENTE NOMINAL DE 10A - FORNECIMENTO E INSTALAÇÃO. AF_10/2020</v>
          </cell>
          <cell r="C2652" t="str">
            <v>UN</v>
          </cell>
          <cell r="D2652">
            <v>9.2200000000000006</v>
          </cell>
        </row>
        <row r="2653">
          <cell r="A2653">
            <v>93654</v>
          </cell>
          <cell r="B2653" t="str">
            <v>DISJUNTOR MONOPOLAR TIPO DIN, CORRENTE NOMINAL DE 16A - FORNECIMENTO E INSTALAÇÃO. AF_10/2020</v>
          </cell>
          <cell r="C2653" t="str">
            <v>UN</v>
          </cell>
          <cell r="D2653">
            <v>9.6199999999999992</v>
          </cell>
        </row>
        <row r="2654">
          <cell r="A2654">
            <v>93655</v>
          </cell>
          <cell r="B2654" t="str">
            <v>DISJUNTOR MONOPOLAR TIPO DIN, CORRENTE NOMINAL DE 20A - FORNECIMENTO E INSTALAÇÃO. AF_10/2020</v>
          </cell>
          <cell r="C2654" t="str">
            <v>UN</v>
          </cell>
          <cell r="D2654">
            <v>10.45</v>
          </cell>
        </row>
        <row r="2655">
          <cell r="A2655">
            <v>93656</v>
          </cell>
          <cell r="B2655" t="str">
            <v>DISJUNTOR MONOPOLAR TIPO DIN, CORRENTE NOMINAL DE 25A - FORNECIMENTO E INSTALAÇÃO. AF_10/2020</v>
          </cell>
          <cell r="C2655" t="str">
            <v>UN</v>
          </cell>
          <cell r="D2655">
            <v>10.45</v>
          </cell>
        </row>
        <row r="2656">
          <cell r="A2656">
            <v>93657</v>
          </cell>
          <cell r="B2656" t="str">
            <v>DISJUNTOR MONOPOLAR TIPO DIN, CORRENTE NOMINAL DE 32A - FORNECIMENTO E INSTALAÇÃO. AF_10/2020</v>
          </cell>
          <cell r="C2656" t="str">
            <v>UN</v>
          </cell>
          <cell r="D2656">
            <v>11.44</v>
          </cell>
        </row>
        <row r="2657">
          <cell r="A2657">
            <v>93658</v>
          </cell>
          <cell r="B2657" t="str">
            <v>DISJUNTOR MONOPOLAR TIPO DIN, CORRENTE NOMINAL DE 40A - FORNECIMENTO E INSTALAÇÃO. AF_10/2020</v>
          </cell>
          <cell r="C2657" t="str">
            <v>UN</v>
          </cell>
          <cell r="D2657">
            <v>16.5</v>
          </cell>
        </row>
        <row r="2658">
          <cell r="A2658">
            <v>93659</v>
          </cell>
          <cell r="B2658" t="str">
            <v>DISJUNTOR MONOPOLAR TIPO DIN, CORRENTE NOMINAL DE 50A - FORNECIMENTO E INSTALAÇÃO. AF_10/2020</v>
          </cell>
          <cell r="C2658" t="str">
            <v>UN</v>
          </cell>
          <cell r="D2658">
            <v>18.48</v>
          </cell>
        </row>
        <row r="2659">
          <cell r="A2659">
            <v>93660</v>
          </cell>
          <cell r="B2659" t="str">
            <v>DISJUNTOR BIPOLAR TIPO DIN, CORRENTE NOMINAL DE 10A - FORNECIMENTO E INSTALAÇÃO. AF_10/2020</v>
          </cell>
          <cell r="C2659" t="str">
            <v>UN</v>
          </cell>
          <cell r="D2659">
            <v>45.82</v>
          </cell>
        </row>
        <row r="2660">
          <cell r="A2660">
            <v>93661</v>
          </cell>
          <cell r="B2660" t="str">
            <v>DISJUNTOR BIPOLAR TIPO DIN, CORRENTE NOMINAL DE 16A - FORNECIMENTO E INSTALAÇÃO. AF_10/2020</v>
          </cell>
          <cell r="C2660" t="str">
            <v>UN</v>
          </cell>
          <cell r="D2660">
            <v>46.63</v>
          </cell>
        </row>
        <row r="2661">
          <cell r="A2661">
            <v>93662</v>
          </cell>
          <cell r="B2661" t="str">
            <v>DISJUNTOR BIPOLAR TIPO DIN, CORRENTE NOMINAL DE 20A - FORNECIMENTO E INSTALAÇÃO. AF_10/2020</v>
          </cell>
          <cell r="C2661" t="str">
            <v>UN</v>
          </cell>
          <cell r="D2661">
            <v>48.29</v>
          </cell>
        </row>
        <row r="2662">
          <cell r="A2662">
            <v>93663</v>
          </cell>
          <cell r="B2662" t="str">
            <v>DISJUNTOR BIPOLAR TIPO DIN, CORRENTE NOMINAL DE 25A - FORNECIMENTO E INSTALAÇÃO. AF_10/2020</v>
          </cell>
          <cell r="C2662" t="str">
            <v>UN</v>
          </cell>
          <cell r="D2662">
            <v>48.29</v>
          </cell>
        </row>
        <row r="2663">
          <cell r="A2663">
            <v>93664</v>
          </cell>
          <cell r="B2663" t="str">
            <v>DISJUNTOR BIPOLAR TIPO DIN, CORRENTE NOMINAL DE 32A - FORNECIMENTO E INSTALAÇÃO. AF_10/2020</v>
          </cell>
          <cell r="C2663" t="str">
            <v>UN</v>
          </cell>
          <cell r="D2663">
            <v>50.28</v>
          </cell>
        </row>
        <row r="2664">
          <cell r="A2664">
            <v>93665</v>
          </cell>
          <cell r="B2664" t="str">
            <v>DISJUNTOR BIPOLAR TIPO DIN, CORRENTE NOMINAL DE 40A - FORNECIMENTO E INSTALAÇÃO. AF_10/2020</v>
          </cell>
          <cell r="C2664" t="str">
            <v>UN</v>
          </cell>
          <cell r="D2664">
            <v>52.67</v>
          </cell>
        </row>
        <row r="2665">
          <cell r="A2665">
            <v>93666</v>
          </cell>
          <cell r="B2665" t="str">
            <v>DISJUNTOR BIPOLAR TIPO DIN, CORRENTE NOMINAL DE 50A - FORNECIMENTO E INSTALAÇÃO. AF_10/2020</v>
          </cell>
          <cell r="C2665" t="str">
            <v>UN</v>
          </cell>
          <cell r="D2665">
            <v>56.63</v>
          </cell>
        </row>
        <row r="2666">
          <cell r="A2666">
            <v>93667</v>
          </cell>
          <cell r="B2666" t="str">
            <v>DISJUNTOR TRIPOLAR TIPO DIN, CORRENTE NOMINAL DE 10A - FORNECIMENTO E INSTALAÇÃO. AF_10/2020</v>
          </cell>
          <cell r="C2666" t="str">
            <v>UN</v>
          </cell>
          <cell r="D2666">
            <v>57.19</v>
          </cell>
        </row>
        <row r="2667">
          <cell r="A2667">
            <v>93668</v>
          </cell>
          <cell r="B2667" t="str">
            <v>DISJUNTOR TRIPOLAR TIPO DIN, CORRENTE NOMINAL DE 16A - FORNECIMENTO E INSTALAÇÃO. AF_10/2020</v>
          </cell>
          <cell r="C2667" t="str">
            <v>UN</v>
          </cell>
          <cell r="D2667">
            <v>58.39</v>
          </cell>
        </row>
        <row r="2668">
          <cell r="A2668">
            <v>93669</v>
          </cell>
          <cell r="B2668" t="str">
            <v>DISJUNTOR TRIPOLAR TIPO DIN, CORRENTE NOMINAL DE 20A - FORNECIMENTO E INSTALAÇÃO. AF_10/2020</v>
          </cell>
          <cell r="C2668" t="str">
            <v>UN</v>
          </cell>
          <cell r="D2668">
            <v>60.89</v>
          </cell>
        </row>
        <row r="2669">
          <cell r="A2669">
            <v>93670</v>
          </cell>
          <cell r="B2669" t="str">
            <v>DISJUNTOR TRIPOLAR TIPO DIN, CORRENTE NOMINAL DE 25A - FORNECIMENTO E INSTALAÇÃO. AF_10/2020</v>
          </cell>
          <cell r="C2669" t="str">
            <v>UN</v>
          </cell>
          <cell r="D2669">
            <v>60.89</v>
          </cell>
        </row>
        <row r="2670">
          <cell r="A2670">
            <v>93671</v>
          </cell>
          <cell r="B2670" t="str">
            <v>DISJUNTOR TRIPOLAR TIPO DIN, CORRENTE NOMINAL DE 32A - FORNECIMENTO E INSTALAÇÃO. AF_10/2020</v>
          </cell>
          <cell r="C2670" t="str">
            <v>UN</v>
          </cell>
          <cell r="D2670">
            <v>63.87</v>
          </cell>
        </row>
        <row r="2671">
          <cell r="A2671">
            <v>93672</v>
          </cell>
          <cell r="B2671" t="str">
            <v>DISJUNTOR TRIPOLAR TIPO DIN, CORRENTE NOMINAL DE 40A - FORNECIMENTO E INSTALAÇÃO. AF_10/2020</v>
          </cell>
          <cell r="C2671" t="str">
            <v>UN</v>
          </cell>
          <cell r="D2671">
            <v>68.41</v>
          </cell>
        </row>
        <row r="2672">
          <cell r="A2672">
            <v>93673</v>
          </cell>
          <cell r="B2672" t="str">
            <v>DISJUNTOR TRIPOLAR TIPO DIN, CORRENTE NOMINAL DE 50A - FORNECIMENTO E INSTALAÇÃO. AF_10/2020</v>
          </cell>
          <cell r="C2672" t="str">
            <v>UN</v>
          </cell>
          <cell r="D2672">
            <v>74.36</v>
          </cell>
        </row>
        <row r="2673">
          <cell r="A2673">
            <v>97359</v>
          </cell>
          <cell r="B2673" t="str">
            <v>QUADRO DE MEDIÇÃO GERAL DE ENERGIA COM 8 MEDIDORES - FORNECIMENTO E INSTALAÇÃO. AF_10/2020</v>
          </cell>
          <cell r="C2673" t="str">
            <v>UN</v>
          </cell>
          <cell r="D2673">
            <v>2573.7600000000002</v>
          </cell>
        </row>
        <row r="2674">
          <cell r="A2674">
            <v>97360</v>
          </cell>
          <cell r="B2674" t="str">
            <v>QUADRO DE MEDIÇÃO GERAL DE ENERGIA COM 12 MEDIDORES - FORNECIMENTO E INSTALAÇÃO. AF_10/2020</v>
          </cell>
          <cell r="C2674" t="str">
            <v>UN</v>
          </cell>
          <cell r="D2674">
            <v>4965.6400000000003</v>
          </cell>
        </row>
        <row r="2675">
          <cell r="A2675">
            <v>97361</v>
          </cell>
          <cell r="B2675" t="str">
            <v>QUADRO DE MEDIÇÃO GERAL DE ENERGIA COM 16 MEDIDORES - FORNECIMENTO E INSTALAÇÃO. AF_10/2020</v>
          </cell>
          <cell r="C2675" t="str">
            <v>UN</v>
          </cell>
          <cell r="D2675">
            <v>6620.85</v>
          </cell>
        </row>
        <row r="2676">
          <cell r="A2676">
            <v>97362</v>
          </cell>
          <cell r="B2676" t="str">
            <v>QUADRO DE MEDIÇÃO GERAL DE ENERGIA PARA BARRAMENTO BLINDADO COM 4 MEDIDORES - FORNECIMENTO E INSTALAÇÃO. AF_10/2020</v>
          </cell>
          <cell r="C2676" t="str">
            <v>UN</v>
          </cell>
          <cell r="D2676">
            <v>1791.16</v>
          </cell>
        </row>
        <row r="2677">
          <cell r="A2677">
            <v>101875</v>
          </cell>
          <cell r="B2677" t="str">
            <v>QUADRO DE DISTRIBUIÇÃO DE ENERGIA EM CHAPA DE AÇO GALVANIZADO, DE EMBUTIR, COM BARRAMENTO TRIFÁSICO, PARA 12 DISJUNTORES DIN 100A - FORNECIMENTO E INSTALAÇÃO. AF_10/2020</v>
          </cell>
          <cell r="C2677" t="str">
            <v>UN</v>
          </cell>
          <cell r="D2677">
            <v>378.58</v>
          </cell>
        </row>
        <row r="2678">
          <cell r="A2678">
            <v>101876</v>
          </cell>
          <cell r="B2678" t="str">
            <v>QUADRO DE DISTRIBUIÇÃO DE ENERGIA EM PVC, DE EMBUTIR, SEM BARRAMENTO, PARA 6 DISJUNTORES - FORNECIMENTO E INSTALAÇÃO. AF_10/2020</v>
          </cell>
          <cell r="C2678" t="str">
            <v>UN</v>
          </cell>
          <cell r="D2678">
            <v>57.09</v>
          </cell>
        </row>
        <row r="2679">
          <cell r="A2679">
            <v>101877</v>
          </cell>
          <cell r="B2679" t="str">
            <v>QUADRO DE DISTRIBUIÇÃO DE ENERGIA EM PVC, DE EMBUTIR, SEM BARRAMENTO, PARA 3 DISJUNTORES - FORNECIMENTO E INSTALAÇÃO. AF_10/2020</v>
          </cell>
          <cell r="C2679" t="str">
            <v>UN</v>
          </cell>
          <cell r="D2679">
            <v>39.17</v>
          </cell>
        </row>
        <row r="2680">
          <cell r="A2680">
            <v>101878</v>
          </cell>
          <cell r="B2680" t="str">
            <v>QUADRO DE DISTRIBUIÇÃO DE ENERGIA EM CHAPA DE AÇO GALVANIZADO, DE SOBREPOR, COM BARRAMENTO TRIFÁSICO, PARA 18 DISJUNTORES DIN 100A - FORNECIMENTO E INSTALAÇÃO. AF_10/2020</v>
          </cell>
          <cell r="C2680" t="str">
            <v>UN</v>
          </cell>
          <cell r="D2680">
            <v>512.67999999999995</v>
          </cell>
        </row>
        <row r="2681">
          <cell r="A2681">
            <v>101879</v>
          </cell>
          <cell r="B2681" t="str">
            <v>QUADRO DE DISTRIBUIÇÃO DE ENERGIA EM CHAPA DE AÇO GALVANIZADO, DE EMBUTIR, COM BARRAMENTO TRIFÁSICO, PARA 24 DISJUNTORES DIN 100A - FORNECIMENTO E INSTALAÇÃO. AF_10/2020</v>
          </cell>
          <cell r="C2681" t="str">
            <v>UN</v>
          </cell>
          <cell r="D2681">
            <v>550.54999999999995</v>
          </cell>
        </row>
        <row r="2682">
          <cell r="A2682">
            <v>101880</v>
          </cell>
          <cell r="B2682" t="str">
            <v>QUADRO DE DISTRIBUIÇÃO DE ENERGIA EM CHAPA DE AÇO GALVANIZADO, DE EMBUTIR, COM BARRAMENTO TRIFÁSICO, PARA 30 DISJUNTORES DIN 150A - FORNECIMENTO E INSTALAÇÃO. AF_10/2020</v>
          </cell>
          <cell r="C2682" t="str">
            <v>UN</v>
          </cell>
          <cell r="D2682">
            <v>633.35</v>
          </cell>
        </row>
        <row r="2683">
          <cell r="A2683">
            <v>101881</v>
          </cell>
          <cell r="B2683" t="str">
            <v>QUADRO DE DISTRIBUIÇÃO DE ENERGIA EM CHAPA DE AÇO GALVANIZADO, DE EMBUTIR, COM BARRAMENTO TRIFÁSICO, PARA 40 DISJUNTORES DIN 100A - FORNECIMENTO E INSTALAÇÃO. AF_10/2020</v>
          </cell>
          <cell r="C2683" t="str">
            <v>UN</v>
          </cell>
          <cell r="D2683">
            <v>915.42</v>
          </cell>
        </row>
        <row r="2684">
          <cell r="A2684">
            <v>101882</v>
          </cell>
          <cell r="B2684" t="str">
            <v>QUADRO DE DISTRIBUIÇÃO DE ENERGIA EM CHAPA DE AÇO GALVANIZADO, DE EMBUTIR, COM BARRAMENTO TRIFÁSICO, PARA 30 DISJUNTORES DIN 225A - FORNECIMENTO E INSTALAÇÃO. AF_10/2020</v>
          </cell>
          <cell r="C2684" t="str">
            <v>UN</v>
          </cell>
          <cell r="D2684">
            <v>1304.19</v>
          </cell>
        </row>
        <row r="2685">
          <cell r="A2685">
            <v>101883</v>
          </cell>
          <cell r="B2685" t="str">
            <v>QUADRO DE DISTRIBUIÇÃO DE ENERGIA EM CHAPA DE AÇO GALVANIZADO, DE EMBUTIR, COM BARRAMENTO TRIFÁSICO, PARA 18 DISJUNTORES DIN 100A - FORNECIMENTO E INSTALAÇÃO. AF_10/2020</v>
          </cell>
          <cell r="C2685" t="str">
            <v>UN</v>
          </cell>
          <cell r="D2685">
            <v>524.53</v>
          </cell>
        </row>
        <row r="2686">
          <cell r="A2686">
            <v>101890</v>
          </cell>
          <cell r="B2686" t="str">
            <v>DISJUNTOR MONOPOLAR TIPO NEMA, CORRENTE NOMINAL DE 10 ATÉ 30A - FORNECIMENTO E INSTALAÇÃO. AF_10/2020</v>
          </cell>
          <cell r="C2686" t="str">
            <v>UN</v>
          </cell>
          <cell r="D2686">
            <v>12.62</v>
          </cell>
        </row>
        <row r="2687">
          <cell r="A2687">
            <v>101891</v>
          </cell>
          <cell r="B2687" t="str">
            <v>DISJUNTOR MONOPOLAR TIPO NEMA, CORRENTE NOMINAL DE 35 ATÉ 50A - FORNECIMENTO E INSTALAÇÃO. AF_10/2020</v>
          </cell>
          <cell r="C2687" t="str">
            <v>UN</v>
          </cell>
          <cell r="D2687">
            <v>21.56</v>
          </cell>
        </row>
        <row r="2688">
          <cell r="A2688">
            <v>101892</v>
          </cell>
          <cell r="B2688" t="str">
            <v>DISJUNTOR BIPOLAR TIPO NEMA, CORRENTE NOMINAL DE 10 ATÉ 50A - FORNECIMENTO E INSTALAÇÃO. AF_10/2020</v>
          </cell>
          <cell r="C2688" t="str">
            <v>UN</v>
          </cell>
          <cell r="D2688">
            <v>57.38</v>
          </cell>
        </row>
        <row r="2689">
          <cell r="A2689">
            <v>101893</v>
          </cell>
          <cell r="B2689" t="str">
            <v>DISJUNTOR TRIPOLAR TIPO NEMA, CORRENTE NOMINAL DE 10 ATÉ 50A - FORNECIMENTO E INSTALAÇÃO. AF_10/2020</v>
          </cell>
          <cell r="C2689" t="str">
            <v>UN</v>
          </cell>
          <cell r="D2689">
            <v>73.150000000000006</v>
          </cell>
        </row>
        <row r="2690">
          <cell r="A2690">
            <v>101894</v>
          </cell>
          <cell r="B2690" t="str">
            <v>DISJUNTOR TRIPOLAR TIPO NEMA, CORRENTE NOMINAL DE 60 ATÉ 100A - FORNECIMENTO E INSTALAÇÃO. AF_10/2020</v>
          </cell>
          <cell r="C2690" t="str">
            <v>UN</v>
          </cell>
          <cell r="D2690">
            <v>121.4</v>
          </cell>
        </row>
        <row r="2691">
          <cell r="A2691">
            <v>101895</v>
          </cell>
          <cell r="B2691" t="str">
            <v>DISJUNTOR TERMOMAGNÉTICO TRIPOLAR , CORRENTE NOMINAL DE 125A - FORNECIMENTO E INSTALAÇÃO. AF_10/2020</v>
          </cell>
          <cell r="C2691" t="str">
            <v>UN</v>
          </cell>
          <cell r="D2691">
            <v>335.99</v>
          </cell>
        </row>
        <row r="2692">
          <cell r="A2692">
            <v>101896</v>
          </cell>
          <cell r="B2692" t="str">
            <v>DISJUNTOR TERMOMAGNÉTICO TRIPOLAR , CORRENTE NOMINAL DE 200A - FORNECIMENTO E INSTALAÇÃO. AF_10/2020</v>
          </cell>
          <cell r="C2692" t="str">
            <v>UN</v>
          </cell>
          <cell r="D2692">
            <v>508.93</v>
          </cell>
        </row>
        <row r="2693">
          <cell r="A2693">
            <v>101897</v>
          </cell>
          <cell r="B2693" t="str">
            <v>DISJUNTOR TERMOMAGNÉTICO TRIPOLAR , CORRENTE NOMINAL DE 250A - FORNECIMENTO E INSTALAÇÃO. AF_10/2020</v>
          </cell>
          <cell r="C2693" t="str">
            <v>UN</v>
          </cell>
          <cell r="D2693">
            <v>818.39</v>
          </cell>
        </row>
        <row r="2694">
          <cell r="A2694">
            <v>101898</v>
          </cell>
          <cell r="B2694" t="str">
            <v>DISJUNTOR TERMOMAGNÉTICO TRIPOLAR , CORRENTE NOMINAL DE 400A - FORNECIMENTO E INSTALAÇÃO. AF_10/2020</v>
          </cell>
          <cell r="C2694" t="str">
            <v>UN</v>
          </cell>
          <cell r="D2694">
            <v>1098.3</v>
          </cell>
        </row>
        <row r="2695">
          <cell r="A2695">
            <v>101899</v>
          </cell>
          <cell r="B2695" t="str">
            <v>DISJUNTOR TERMOMAGNÉTICO TRIPOLAR , CORRENTE NOMINAL DE 600A - FORNECIMENTO E INSTALAÇÃO. AF_10/2020</v>
          </cell>
          <cell r="C2695" t="str">
            <v>UN</v>
          </cell>
          <cell r="D2695">
            <v>1764.11</v>
          </cell>
        </row>
        <row r="2696">
          <cell r="A2696">
            <v>101900</v>
          </cell>
          <cell r="B2696" t="str">
            <v>DISJUNTOR BAIXA TENSÃO TRIPOLAR A SECO  800A/600V - FORNECIMENTO E INSTALAÇÃO. AF_10/2020</v>
          </cell>
          <cell r="C2696" t="str">
            <v>UN</v>
          </cell>
          <cell r="D2696">
            <v>3692.59</v>
          </cell>
        </row>
        <row r="2697">
          <cell r="A2697">
            <v>101901</v>
          </cell>
          <cell r="B2697" t="str">
            <v>CONTATOR TRIPOLAR I NOMINAL 12A - FORNECIMENTO E INSTALAÇÃO. AF_10/2020</v>
          </cell>
          <cell r="C2697" t="str">
            <v>UN</v>
          </cell>
          <cell r="D2697">
            <v>117.24</v>
          </cell>
        </row>
        <row r="2698">
          <cell r="A2698">
            <v>101902</v>
          </cell>
          <cell r="B2698" t="str">
            <v>CONTATOR TRIPOLAR I NOMINAL 22A - FORNECIMENTO E INSTALAÇÃO. AF_10/2020</v>
          </cell>
          <cell r="C2698" t="str">
            <v>UN</v>
          </cell>
          <cell r="D2698">
            <v>144.69999999999999</v>
          </cell>
        </row>
        <row r="2699">
          <cell r="A2699">
            <v>101903</v>
          </cell>
          <cell r="B2699" t="str">
            <v>CONTATOR TRIPOLAR I NOMINAL 38A - FORNECIMENTO E INSTALAÇÃO. AF_10/2020</v>
          </cell>
          <cell r="C2699" t="str">
            <v>UN</v>
          </cell>
          <cell r="D2699">
            <v>301.95999999999998</v>
          </cell>
        </row>
        <row r="2700">
          <cell r="A2700">
            <v>101904</v>
          </cell>
          <cell r="B2700" t="str">
            <v>CONTATOR TRIPOLAR I NOMIMAL 95A - FORNECIMENTO E INSTALAÇÃO. AF_10/2020</v>
          </cell>
          <cell r="C2700" t="str">
            <v>UN</v>
          </cell>
          <cell r="D2700">
            <v>1115.8699999999999</v>
          </cell>
        </row>
        <row r="2701">
          <cell r="A2701">
            <v>101938</v>
          </cell>
          <cell r="B2701" t="str">
            <v>CAIXA DE PROTEÇÃO PARA MEDIDOR MONOFÁSICO DE EMBUTIR - FORNECIMENTO E INSTALAÇÃO. AF_10/2020</v>
          </cell>
          <cell r="C2701" t="str">
            <v>UN</v>
          </cell>
          <cell r="D2701">
            <v>76.78</v>
          </cell>
        </row>
        <row r="2702">
          <cell r="A2702">
            <v>101946</v>
          </cell>
          <cell r="B2702" t="str">
            <v>QUADRO DE MEDIÇÃO GERAL DE ENERGIA PARA 1 MEDIDOR DE SOBREPOR - FORNECIMENTO E INSTALAÇÃO. AF_10/2020</v>
          </cell>
          <cell r="C2702" t="str">
            <v>UN</v>
          </cell>
          <cell r="D2702">
            <v>109.76</v>
          </cell>
        </row>
        <row r="2703">
          <cell r="A2703">
            <v>91945</v>
          </cell>
          <cell r="B2703" t="str">
            <v>SUPORTE PARAFUSADO COM PLACA DE ENCAIXE 4" X 2" ALTO (2,00 M DO PISO) PARA PONTO ELÉTRICO - FORNECIMENTO E INSTALAÇÃO. AF_12/2015</v>
          </cell>
          <cell r="C2703" t="str">
            <v>UN</v>
          </cell>
          <cell r="D2703">
            <v>6.21</v>
          </cell>
        </row>
        <row r="2704">
          <cell r="A2704">
            <v>91946</v>
          </cell>
          <cell r="B2704" t="str">
            <v>SUPORTE PARAFUSADO COM PLACA DE ENCAIXE 4" X 2" MÉDIO (1,30 M DO PISO) PARA PONTO ELÉTRICO - FORNECIMENTO E INSTALAÇÃO. AF_12/2015</v>
          </cell>
          <cell r="C2704" t="str">
            <v>UN</v>
          </cell>
          <cell r="D2704">
            <v>5.14</v>
          </cell>
        </row>
        <row r="2705">
          <cell r="A2705">
            <v>91947</v>
          </cell>
          <cell r="B2705" t="str">
            <v>SUPORTE PARAFUSADO COM PLACA DE ENCAIXE 4" X 2" BAIXO (0,30 M DO PISO) PARA PONTO ELÉTRICO - FORNECIMENTO E INSTALAÇÃO. AF_12/2015</v>
          </cell>
          <cell r="C2705" t="str">
            <v>UN</v>
          </cell>
          <cell r="D2705">
            <v>4.49</v>
          </cell>
        </row>
        <row r="2706">
          <cell r="A2706">
            <v>91949</v>
          </cell>
          <cell r="B2706" t="str">
            <v>SUPORTE PARAFUSADO COM PLACA DE ENCAIXE 4" X 4" ALTO (2,00 M DO PISO) PARA PONTO ELÉTRICO - FORNECIMENTO E INSTALAÇÃO. AF_12/2015</v>
          </cell>
          <cell r="C2706" t="str">
            <v>UN</v>
          </cell>
          <cell r="D2706">
            <v>9.42</v>
          </cell>
        </row>
        <row r="2707">
          <cell r="A2707">
            <v>91950</v>
          </cell>
          <cell r="B2707" t="str">
            <v>SUPORTE PARAFUSADO COM PLACA DE ENCAIXE 4" X 4" MÉDIO (1,30 M DO PISO) PARA PONTO ELÉTRICO - FORNECIMENTO E INSTALAÇÃO. AF_12/2015</v>
          </cell>
          <cell r="C2707" t="str">
            <v>UN</v>
          </cell>
          <cell r="D2707">
            <v>8.14</v>
          </cell>
        </row>
        <row r="2708">
          <cell r="A2708">
            <v>91951</v>
          </cell>
          <cell r="B2708" t="str">
            <v>SUPORTE PARAFUSADO COM PLACA DE ENCAIXE 4" X 4" BAIXO (0,30 M DO PISO) PARA PONTO ELÉTRICO - FORNECIMENTO E INSTALAÇÃO. AF_12/2015</v>
          </cell>
          <cell r="C2708" t="str">
            <v>UN</v>
          </cell>
          <cell r="D2708">
            <v>7.37</v>
          </cell>
        </row>
        <row r="2709">
          <cell r="A2709">
            <v>91952</v>
          </cell>
          <cell r="B2709" t="str">
            <v>INTERRUPTOR SIMPLES (1 MÓDULO), 10A/250V, SEM SUPORTE E SEM PLACA - FORNECIMENTO E INSTALAÇÃO. AF_12/2015</v>
          </cell>
          <cell r="C2709" t="str">
            <v>UN</v>
          </cell>
          <cell r="D2709">
            <v>11.74</v>
          </cell>
        </row>
        <row r="2710">
          <cell r="A2710">
            <v>91953</v>
          </cell>
          <cell r="B2710" t="str">
            <v>INTERRUPTOR SIMPLES (1 MÓDULO), 10A/250V, INCLUINDO SUPORTE E PLACA - FORNECIMENTO E INSTALAÇÃO. AF_12/2015</v>
          </cell>
          <cell r="C2710" t="str">
            <v>UN</v>
          </cell>
          <cell r="D2710">
            <v>16.88</v>
          </cell>
        </row>
        <row r="2711">
          <cell r="A2711">
            <v>91954</v>
          </cell>
          <cell r="B2711" t="str">
            <v>INTERRUPTOR PARALELO (1 MÓDULO), 10A/250V, SEM SUPORTE E SEM PLACA - FORNECIMENTO E INSTALAÇÃO. AF_12/2015</v>
          </cell>
          <cell r="C2711" t="str">
            <v>UN</v>
          </cell>
          <cell r="D2711">
            <v>15.78</v>
          </cell>
        </row>
        <row r="2712">
          <cell r="A2712">
            <v>91955</v>
          </cell>
          <cell r="B2712" t="str">
            <v>INTERRUPTOR PARALELO (1 MÓDULO), 10A/250V, INCLUINDO SUPORTE E PLACA - FORNECIMENTO E INSTALAÇÃO. AF_12/2015</v>
          </cell>
          <cell r="C2712" t="str">
            <v>UN</v>
          </cell>
          <cell r="D2712">
            <v>20.92</v>
          </cell>
        </row>
        <row r="2713">
          <cell r="A2713">
            <v>91956</v>
          </cell>
          <cell r="B2713" t="str">
            <v>INTERRUPTOR SIMPLES (1 MÓDULO) COM INTERRUPTOR PARALELO (1 MÓDULO), 10A/250V, SEM SUPORTE E SEM PLACA - FORNECIMENTO E INSTALAÇÃO. AF_12/2015</v>
          </cell>
          <cell r="C2713" t="str">
            <v>UN</v>
          </cell>
          <cell r="D2713">
            <v>25.55</v>
          </cell>
        </row>
        <row r="2714">
          <cell r="A2714">
            <v>91957</v>
          </cell>
          <cell r="B2714" t="str">
            <v>INTERRUPTOR SIMPLES (1 MÓDULO) COM INTERRUPTOR PARALELO (1 MÓDULO), 10A/250V, INCLUINDO SUPORTE E PLACA - FORNECIMENTO E INSTALAÇÃO. AF_12/2015</v>
          </cell>
          <cell r="C2714" t="str">
            <v>UN</v>
          </cell>
          <cell r="D2714">
            <v>30.69</v>
          </cell>
        </row>
        <row r="2715">
          <cell r="A2715">
            <v>91958</v>
          </cell>
          <cell r="B2715" t="str">
            <v>INTERRUPTOR SIMPLES (2 MÓDULOS), 10A/250V, SEM SUPORTE E SEM PLACA - FORNECIMENTO E INSTALAÇÃO. AF_12/2015</v>
          </cell>
          <cell r="C2715" t="str">
            <v>UN</v>
          </cell>
          <cell r="D2715">
            <v>21.55</v>
          </cell>
        </row>
        <row r="2716">
          <cell r="A2716">
            <v>91959</v>
          </cell>
          <cell r="B2716" t="str">
            <v>INTERRUPTOR SIMPLES (2 MÓDULOS), 10A/250V, INCLUINDO SUPORTE E PLACA - FORNECIMENTO E INSTALAÇÃO. AF_12/2015</v>
          </cell>
          <cell r="C2716" t="str">
            <v>UN</v>
          </cell>
          <cell r="D2716">
            <v>26.69</v>
          </cell>
        </row>
        <row r="2717">
          <cell r="A2717">
            <v>91960</v>
          </cell>
          <cell r="B2717" t="str">
            <v>INTERRUPTOR PARALELO (2 MÓDULOS), 10A/250V, SEM SUPORTE E SEM PLACA - FORNECIMENTO E INSTALAÇÃO. AF_12/2015</v>
          </cell>
          <cell r="C2717" t="str">
            <v>UN</v>
          </cell>
          <cell r="D2717">
            <v>29.6</v>
          </cell>
        </row>
        <row r="2718">
          <cell r="A2718">
            <v>91961</v>
          </cell>
          <cell r="B2718" t="str">
            <v>INTERRUPTOR PARALELO (2 MÓDULOS), 10A/250V, INCLUINDO SUPORTE E PLACA - FORNECIMENTO E INSTALAÇÃO. AF_12/2015</v>
          </cell>
          <cell r="C2718" t="str">
            <v>UN</v>
          </cell>
          <cell r="D2718">
            <v>34.74</v>
          </cell>
        </row>
        <row r="2719">
          <cell r="A2719">
            <v>91962</v>
          </cell>
          <cell r="B2719" t="str">
            <v>INTERRUPTOR SIMPLES (1 MÓDULO) COM INTERRUPTOR PARALELO (2 MÓDULOS), 10A/250V, SEM SUPORTE E SEM PLACA - FORNECIMENTO E INSTALAÇÃO. AF_12/2015</v>
          </cell>
          <cell r="C2719" t="str">
            <v>UN</v>
          </cell>
          <cell r="D2719">
            <v>39.409999999999997</v>
          </cell>
        </row>
        <row r="2720">
          <cell r="A2720">
            <v>91963</v>
          </cell>
          <cell r="B2720" t="str">
            <v>INTERRUPTOR SIMPLES (1 MÓDULO) COM INTERRUPTOR PARALELO (2 MÓDULOS), 10A/250V, INCLUINDO SUPORTE E PLACA - FORNECIMENTO E INSTALAÇÃO. AF_12/2015</v>
          </cell>
          <cell r="C2720" t="str">
            <v>UN</v>
          </cell>
          <cell r="D2720">
            <v>44.55</v>
          </cell>
        </row>
        <row r="2721">
          <cell r="A2721">
            <v>91964</v>
          </cell>
          <cell r="B2721" t="str">
            <v>INTERRUPTOR SIMPLES (2 MÓDULOS) COM INTERRUPTOR PARALELO (1 MÓDULO), 10A/250V, SEM SUPORTE E SEM PLACA - FORNECIMENTO E INSTALAÇÃO. AF_12/2015</v>
          </cell>
          <cell r="C2721" t="str">
            <v>UN</v>
          </cell>
          <cell r="D2721">
            <v>35.36</v>
          </cell>
        </row>
        <row r="2722">
          <cell r="A2722">
            <v>91965</v>
          </cell>
          <cell r="B2722" t="str">
            <v>INTERRUPTOR SIMPLES (2 MÓDULOS) COM INTERRUPTOR PARALELO (1 MÓDULO), 10A/250V, INCLUINDO SUPORTE E PLACA - FORNECIMENTO E INSTALAÇÃO. AF_12/2015</v>
          </cell>
          <cell r="C2722" t="str">
            <v>UN</v>
          </cell>
          <cell r="D2722">
            <v>40.5</v>
          </cell>
        </row>
        <row r="2723">
          <cell r="A2723">
            <v>91966</v>
          </cell>
          <cell r="B2723" t="str">
            <v>INTERRUPTOR SIMPLES (3 MÓDULOS), 10A/250V, SEM SUPORTE E SEM PLACA - FORNECIMENTO E INSTALAÇÃO. AF_12/2015</v>
          </cell>
          <cell r="C2723" t="str">
            <v>UN</v>
          </cell>
          <cell r="D2723">
            <v>31.36</v>
          </cell>
        </row>
        <row r="2724">
          <cell r="A2724">
            <v>91967</v>
          </cell>
          <cell r="B2724" t="str">
            <v>INTERRUPTOR SIMPLES (3 MÓDULOS), 10A/250V, INCLUINDO SUPORTE E PLACA - FORNECIMENTO E INSTALAÇÃO. AF_12/2015</v>
          </cell>
          <cell r="C2724" t="str">
            <v>UN</v>
          </cell>
          <cell r="D2724">
            <v>36.5</v>
          </cell>
        </row>
        <row r="2725">
          <cell r="A2725">
            <v>91968</v>
          </cell>
          <cell r="B2725" t="str">
            <v>INTERRUPTOR PARALELO (3 MÓDULOS), 10A/250V, SEM SUPORTE E SEM PLACA - FORNECIMENTO E INSTALAÇÃO. AF_12/2015</v>
          </cell>
          <cell r="C2725" t="str">
            <v>UN</v>
          </cell>
          <cell r="D2725">
            <v>43.41</v>
          </cell>
        </row>
        <row r="2726">
          <cell r="A2726">
            <v>91969</v>
          </cell>
          <cell r="B2726" t="str">
            <v>INTERRUPTOR PARALELO (3 MÓDULOS), 10A/250V, INCLUINDO SUPORTE E PLACA - FORNECIMENTO E INSTALAÇÃO. AF_12/2015</v>
          </cell>
          <cell r="C2726" t="str">
            <v>UN</v>
          </cell>
          <cell r="D2726">
            <v>48.55</v>
          </cell>
        </row>
        <row r="2727">
          <cell r="A2727">
            <v>91970</v>
          </cell>
          <cell r="B2727" t="str">
            <v>INTERRUPTOR SIMPLES (3 MÓDULOS) COM INTERRUPTOR PARALELO (1 MÓDULO), 10A/250V, SEM SUPORTE E SEM PLACA - FORNECIMENTO E INSTALAÇÃO. AF_12/2015</v>
          </cell>
          <cell r="C2727" t="str">
            <v>UN</v>
          </cell>
          <cell r="D2727">
            <v>45.4</v>
          </cell>
        </row>
        <row r="2728">
          <cell r="A2728">
            <v>91971</v>
          </cell>
          <cell r="B2728" t="str">
            <v>INTERRUPTOR SIMPLES (3 MÓDULOS) COM INTERRUPTOR PARALELO (1 MÓDULO), 10A/250V, INCLUINDO SUPORTE E PLACA - FORNECIMENTO E INSTALAÇÃO. AF_12/2015</v>
          </cell>
          <cell r="C2728" t="str">
            <v>UN</v>
          </cell>
          <cell r="D2728">
            <v>53.54</v>
          </cell>
        </row>
        <row r="2729">
          <cell r="A2729">
            <v>91972</v>
          </cell>
          <cell r="B2729" t="str">
            <v>INTERRUPTOR SIMPLES (2 MÓDULOS) COM INTERRUPTOR PARALELO (2 MÓDULOS), 10A/250V, SEM SUPORTE E SEM PLACA - FORNECIMENTO E INSTALAÇÃO. AF_12/2015</v>
          </cell>
          <cell r="C2729" t="str">
            <v>UN</v>
          </cell>
          <cell r="D2729">
            <v>49.44</v>
          </cell>
        </row>
        <row r="2730">
          <cell r="A2730">
            <v>91973</v>
          </cell>
          <cell r="B2730" t="str">
            <v>INTERRUPTOR SIMPLES (2 MÓDULOS) COM INTERRUPTOR PARALELO (2 MÓDULOS), 10A/250V, INCLUINDO SUPORTE E PLACA - FORNECIMENTO E INSTALAÇÃO. AF_12/2015</v>
          </cell>
          <cell r="C2730" t="str">
            <v>UN</v>
          </cell>
          <cell r="D2730">
            <v>57.58</v>
          </cell>
        </row>
        <row r="2731">
          <cell r="A2731">
            <v>91974</v>
          </cell>
          <cell r="B2731" t="str">
            <v>INTERRUPTOR SIMPLES (4 MÓDULOS), 10A/250V, SEM SUPORTE E SEM PLACA - FORNECIMENTO E INSTALAÇÃO. AF_12/2015</v>
          </cell>
          <cell r="C2731" t="str">
            <v>UN</v>
          </cell>
          <cell r="D2731">
            <v>41.36</v>
          </cell>
        </row>
        <row r="2732">
          <cell r="A2732">
            <v>91975</v>
          </cell>
          <cell r="B2732" t="str">
            <v>INTERRUPTOR SIMPLES (4 MÓDULOS), 10A/250V, INCLUINDO SUPORTE E PLACA - FORNECIMENTO E INSTALAÇÃO. AF_12/2015</v>
          </cell>
          <cell r="C2732" t="str">
            <v>UN</v>
          </cell>
          <cell r="D2732">
            <v>49.5</v>
          </cell>
        </row>
        <row r="2733">
          <cell r="A2733">
            <v>91976</v>
          </cell>
          <cell r="B2733" t="str">
            <v>INTERRUPTOR SIMPLES (6 MÓDULOS), 10A/250V, SEM SUPORTE E SEM PLACA - FORNECIMENTO E INSTALAÇÃO. AF_12/2015</v>
          </cell>
          <cell r="C2733" t="str">
            <v>UN</v>
          </cell>
          <cell r="D2733">
            <v>61.05</v>
          </cell>
        </row>
        <row r="2734">
          <cell r="A2734">
            <v>91977</v>
          </cell>
          <cell r="B2734" t="str">
            <v>INTERRUPTOR SIMPLES (6 MÓDULOS), 10A/250V, INCLUINDO SUPORTE E PLACA - FORNECIMENTO E INSTALAÇÃO. AF_12/2015</v>
          </cell>
          <cell r="C2734" t="str">
            <v>UN</v>
          </cell>
          <cell r="D2734">
            <v>69.19</v>
          </cell>
        </row>
        <row r="2735">
          <cell r="A2735">
            <v>91978</v>
          </cell>
          <cell r="B2735" t="str">
            <v>INTERRUPTOR INTERMEDIÁRIO (1 MÓDULO), 10A/250V, SEM SUPORTE E SEM PLACA - FORNECIMENTO E INSTALAÇÃO. AF_09/2017</v>
          </cell>
          <cell r="C2735" t="str">
            <v>UN</v>
          </cell>
          <cell r="D2735">
            <v>25</v>
          </cell>
        </row>
        <row r="2736">
          <cell r="A2736">
            <v>91979</v>
          </cell>
          <cell r="B2736" t="str">
            <v>INTERRUPTOR INTERMEDIÁRIO (1 MÓDULO), 10A/250V, INCLUINDO SUPORTE E PLACA - FORNECIMENTO E INSTALAÇÃO. AF_09/2017</v>
          </cell>
          <cell r="C2736" t="str">
            <v>UN</v>
          </cell>
          <cell r="D2736">
            <v>30.14</v>
          </cell>
        </row>
        <row r="2737">
          <cell r="A2737">
            <v>91980</v>
          </cell>
          <cell r="B2737" t="str">
            <v>INTERRUPTOR BIPOLAR (1 MÓDULO), 10A/250V, SEM SUPORTE E SEM PLACA - FORNECIMENTO E INSTALAÇÃO. AF_09/2017</v>
          </cell>
          <cell r="C2737" t="str">
            <v>UN</v>
          </cell>
          <cell r="D2737">
            <v>24.21</v>
          </cell>
        </row>
        <row r="2738">
          <cell r="A2738">
            <v>91981</v>
          </cell>
          <cell r="B2738" t="str">
            <v>INTERRUPTOR BIPOLAR (1 MÓDULO), 10A/250V, INCLUINDO SUPORTE E PLACA - FORNECIMENTO E INSTALAÇÃO. AF_09/2017</v>
          </cell>
          <cell r="C2738" t="str">
            <v>UN</v>
          </cell>
          <cell r="D2738">
            <v>29.35</v>
          </cell>
        </row>
        <row r="2739">
          <cell r="A2739">
            <v>91982</v>
          </cell>
          <cell r="B2739" t="str">
            <v>DIMMER ROTATIVO (1 MÓDULO), 220V/600W, SEM SUPORTE E SEM PLACA - FORNECIMENTO E INSTALAÇÃO. AF_09/2017</v>
          </cell>
          <cell r="C2739" t="str">
            <v>UN</v>
          </cell>
          <cell r="D2739">
            <v>57.2</v>
          </cell>
        </row>
        <row r="2740">
          <cell r="A2740">
            <v>91983</v>
          </cell>
          <cell r="B2740" t="str">
            <v>DIMMER ROTATIVO (1 MÓDULO), 220V/600W, INCLUINDO SUPORTE E PLACA - FORNECIMENTO E INSTALAÇÃO. AF_09/2017</v>
          </cell>
          <cell r="C2740" t="str">
            <v>UN</v>
          </cell>
          <cell r="D2740">
            <v>62.34</v>
          </cell>
        </row>
        <row r="2741">
          <cell r="A2741">
            <v>91984</v>
          </cell>
          <cell r="B2741" t="str">
            <v>INTERRUPTOR PULSADOR CAMPAINHA (1 MÓDULO), 10A/250V, SEM SUPORTE E SEM PLACA - FORNECIMENTO E INSTALAÇÃO. AF_09/2017</v>
          </cell>
          <cell r="C2741" t="str">
            <v>UN</v>
          </cell>
          <cell r="D2741">
            <v>11.02</v>
          </cell>
        </row>
        <row r="2742">
          <cell r="A2742">
            <v>91985</v>
          </cell>
          <cell r="B2742" t="str">
            <v>INTERRUPTOR PULSADOR CAMPAINHA (1 MÓDULO), 10A/250V, INCLUINDO SUPORTE E PLACA - FORNECIMENTO E INSTALAÇÃO. AF_09/2017</v>
          </cell>
          <cell r="C2742" t="str">
            <v>UN</v>
          </cell>
          <cell r="D2742">
            <v>16.16</v>
          </cell>
        </row>
        <row r="2743">
          <cell r="A2743">
            <v>91986</v>
          </cell>
          <cell r="B2743" t="str">
            <v>CAMPAINHA CIGARRA (1 MÓDULO), 10A/250V, SEM SUPORTE E SEM PLACA - FORNECIMENTO E INSTALAÇÃO. AF_09/2017</v>
          </cell>
          <cell r="C2743" t="str">
            <v>UN</v>
          </cell>
          <cell r="D2743">
            <v>23.35</v>
          </cell>
        </row>
        <row r="2744">
          <cell r="A2744">
            <v>91987</v>
          </cell>
          <cell r="B2744" t="str">
            <v>CAMPAINHA CIGARRA (1 MÓDULO), 10A/250V, INCLUINDO SUPORTE E PLACA - FORNECIMENTO E INSTALAÇÃO. AF_09/2017</v>
          </cell>
          <cell r="C2744" t="str">
            <v>UN</v>
          </cell>
          <cell r="D2744">
            <v>28.49</v>
          </cell>
        </row>
        <row r="2745">
          <cell r="A2745">
            <v>91988</v>
          </cell>
          <cell r="B2745" t="str">
            <v>INTERRUPTOR PULSADOR MINUTERIA (1 MÓDULO), 10A/250V, SEM SUPORTE E SEM PLACA - FORNECIMENTO E INSTALAÇÃO. AF_09/2017</v>
          </cell>
          <cell r="C2745" t="str">
            <v>UN</v>
          </cell>
          <cell r="D2745">
            <v>13.66</v>
          </cell>
        </row>
        <row r="2746">
          <cell r="A2746">
            <v>91989</v>
          </cell>
          <cell r="B2746" t="str">
            <v>INTERRUPTOR PULSADOR MINUTERIA (1 MÓDULO), 10A/250V, INCLUINDO SUPORTE E PLACA - FORNECIMENTO E INSTALAÇÃO. AF_09/2017</v>
          </cell>
          <cell r="C2746" t="str">
            <v>UN</v>
          </cell>
          <cell r="D2746">
            <v>18.8</v>
          </cell>
        </row>
        <row r="2747">
          <cell r="A2747">
            <v>91990</v>
          </cell>
          <cell r="B2747" t="str">
            <v>TOMADA ALTA DE EMBUTIR (1 MÓDULO), 2P+T 10 A, SEM SUPORTE E SEM PLACA - FORNECIMENTO E INSTALAÇÃO. AF_12/2015</v>
          </cell>
          <cell r="C2747" t="str">
            <v>UN</v>
          </cell>
          <cell r="D2747">
            <v>21.11</v>
          </cell>
        </row>
        <row r="2748">
          <cell r="A2748">
            <v>91991</v>
          </cell>
          <cell r="B2748" t="str">
            <v>TOMADA ALTA DE EMBUTIR (1 MÓDULO), 2P+T 20 A, SEM SUPORTE E SEM PLACA - FORNECIMENTO E INSTALAÇÃO. AF_12/2015</v>
          </cell>
          <cell r="C2748" t="str">
            <v>UN</v>
          </cell>
          <cell r="D2748">
            <v>22.54</v>
          </cell>
        </row>
        <row r="2749">
          <cell r="A2749">
            <v>91992</v>
          </cell>
          <cell r="B2749" t="str">
            <v>TOMADA ALTA DE EMBUTIR (1 MÓDULO), 2P+T 10 A, INCLUINDO SUPORTE E PLACA - FORNECIMENTO E INSTALAÇÃO. AF_12/2015</v>
          </cell>
          <cell r="C2749" t="str">
            <v>UN</v>
          </cell>
          <cell r="D2749">
            <v>26.25</v>
          </cell>
        </row>
        <row r="2750">
          <cell r="A2750">
            <v>91993</v>
          </cell>
          <cell r="B2750" t="str">
            <v>TOMADA ALTA DE EMBUTIR (1 MÓDULO), 2P+T 20 A, INCLUINDO SUPORTE E PLACA - FORNECIMENTO E INSTALAÇÃO. AF_12/2015</v>
          </cell>
          <cell r="C2750" t="str">
            <v>UN</v>
          </cell>
          <cell r="D2750">
            <v>27.68</v>
          </cell>
        </row>
        <row r="2751">
          <cell r="A2751">
            <v>91994</v>
          </cell>
          <cell r="B2751" t="str">
            <v>TOMADA MÉDIA DE EMBUTIR (1 MÓDULO), 2P+T 10 A, SEM SUPORTE E SEM PLACA - FORNECIMENTO E INSTALAÇÃO. AF_12/2015</v>
          </cell>
          <cell r="C2751" t="str">
            <v>UN</v>
          </cell>
          <cell r="D2751">
            <v>15.04</v>
          </cell>
        </row>
        <row r="2752">
          <cell r="A2752">
            <v>91995</v>
          </cell>
          <cell r="B2752" t="str">
            <v>TOMADA MÉDIA DE EMBUTIR (1 MÓDULO), 2P+T 20 A, SEM SUPORTE E SEM PLACA - FORNECIMENTO E INSTALAÇÃO. AF_12/2015</v>
          </cell>
          <cell r="C2752" t="str">
            <v>UN</v>
          </cell>
          <cell r="D2752">
            <v>16.47</v>
          </cell>
        </row>
        <row r="2753">
          <cell r="A2753">
            <v>91996</v>
          </cell>
          <cell r="B2753" t="str">
            <v>TOMADA MÉDIA DE EMBUTIR (1 MÓDULO), 2P+T 10 A, INCLUINDO SUPORTE E PLACA - FORNECIMENTO E INSTALAÇÃO. AF_12/2015</v>
          </cell>
          <cell r="C2753" t="str">
            <v>UN</v>
          </cell>
          <cell r="D2753">
            <v>20.18</v>
          </cell>
        </row>
        <row r="2754">
          <cell r="A2754">
            <v>91997</v>
          </cell>
          <cell r="B2754" t="str">
            <v>TOMADA MÉDIA DE EMBUTIR (1 MÓDULO), 2P+T 20 A, INCLUINDO SUPORTE E PLACA - FORNECIMENTO E INSTALAÇÃO. AF_12/2015</v>
          </cell>
          <cell r="C2754" t="str">
            <v>UN</v>
          </cell>
          <cell r="D2754">
            <v>21.61</v>
          </cell>
        </row>
        <row r="2755">
          <cell r="A2755">
            <v>91998</v>
          </cell>
          <cell r="B2755" t="str">
            <v>TOMADA BAIXA DE EMBUTIR (1 MÓDULO), 2P+T 10 A, SEM SUPORTE E SEM PLACA - FORNECIMENTO E INSTALAÇÃO. AF_12/2015</v>
          </cell>
          <cell r="C2755" t="str">
            <v>UN</v>
          </cell>
          <cell r="D2755">
            <v>12.69</v>
          </cell>
        </row>
        <row r="2756">
          <cell r="A2756">
            <v>91999</v>
          </cell>
          <cell r="B2756" t="str">
            <v>TOMADA BAIXA DE EMBUTIR (1 MÓDULO), 2P+T 20 A, SEM SUPORTE E SEM PLACA - FORNECIMENTO E INSTALAÇÃO. AF_12/2015</v>
          </cell>
          <cell r="C2756" t="str">
            <v>UN</v>
          </cell>
          <cell r="D2756">
            <v>14.12</v>
          </cell>
        </row>
        <row r="2757">
          <cell r="A2757">
            <v>92000</v>
          </cell>
          <cell r="B2757" t="str">
            <v>TOMADA BAIXA DE EMBUTIR (1 MÓDULO), 2P+T 10 A, INCLUINDO SUPORTE E PLACA - FORNECIMENTO E INSTALAÇÃO. AF_12/2015</v>
          </cell>
          <cell r="C2757" t="str">
            <v>UN</v>
          </cell>
          <cell r="D2757">
            <v>17.829999999999998</v>
          </cell>
        </row>
        <row r="2758">
          <cell r="A2758">
            <v>92001</v>
          </cell>
          <cell r="B2758" t="str">
            <v>TOMADA BAIXA DE EMBUTIR (1 MÓDULO), 2P+T 20 A, INCLUINDO SUPORTE E PLACA - FORNECIMENTO E INSTALAÇÃO. AF_12/2015</v>
          </cell>
          <cell r="C2758" t="str">
            <v>UN</v>
          </cell>
          <cell r="D2758">
            <v>19.260000000000002</v>
          </cell>
        </row>
        <row r="2759">
          <cell r="A2759">
            <v>92002</v>
          </cell>
          <cell r="B2759" t="str">
            <v>TOMADA MÉDIA DE EMBUTIR (2 MÓDULOS), 2P+T 10 A, SEM SUPORTE E SEM PLACA - FORNECIMENTO E INSTALAÇÃO. AF_12/2015</v>
          </cell>
          <cell r="C2759" t="str">
            <v>UN</v>
          </cell>
          <cell r="D2759">
            <v>28.12</v>
          </cell>
        </row>
        <row r="2760">
          <cell r="A2760">
            <v>92003</v>
          </cell>
          <cell r="B2760" t="str">
            <v>TOMADA MÉDIA DE EMBUTIR (2 MÓDULOS), 2P+T 20 A, SEM SUPORTE E SEM PLACA - FORNECIMENTO E INSTALAÇÃO. AF_12/2015</v>
          </cell>
          <cell r="C2760" t="str">
            <v>UN</v>
          </cell>
          <cell r="D2760">
            <v>30.98</v>
          </cell>
        </row>
        <row r="2761">
          <cell r="A2761">
            <v>92004</v>
          </cell>
          <cell r="B2761" t="str">
            <v>TOMADA MÉDIA DE EMBUTIR (2 MÓDULOS), 2P+T 10 A, INCLUINDO SUPORTE E PLACA - FORNECIMENTO E INSTALAÇÃO. AF_12/2015</v>
          </cell>
          <cell r="C2761" t="str">
            <v>UN</v>
          </cell>
          <cell r="D2761">
            <v>33.26</v>
          </cell>
        </row>
        <row r="2762">
          <cell r="A2762">
            <v>92005</v>
          </cell>
          <cell r="B2762" t="str">
            <v>TOMADA MÉDIA DE EMBUTIR (2 MÓDULOS), 2P+T 20 A, INCLUINDO SUPORTE E PLACA - FORNECIMENTO E INSTALAÇÃO. AF_12/2015</v>
          </cell>
          <cell r="C2762" t="str">
            <v>UN</v>
          </cell>
          <cell r="D2762">
            <v>36.119999999999997</v>
          </cell>
        </row>
        <row r="2763">
          <cell r="A2763">
            <v>92006</v>
          </cell>
          <cell r="B2763" t="str">
            <v>TOMADA BAIXA DE EMBUTIR (2 MÓDULOS), 2P+T 10 A, SEM SUPORTE E SEM PLACA - FORNECIMENTO E INSTALAÇÃO. AF_12/2015</v>
          </cell>
          <cell r="C2763" t="str">
            <v>UN</v>
          </cell>
          <cell r="D2763">
            <v>23.4</v>
          </cell>
        </row>
        <row r="2764">
          <cell r="A2764">
            <v>92007</v>
          </cell>
          <cell r="B2764" t="str">
            <v>TOMADA BAIXA DE EMBUTIR (2 MÓDULOS), 2P+T 20 A, SEM SUPORTE E SEM PLACA - FORNECIMENTO E INSTALAÇÃO. AF_12/2015</v>
          </cell>
          <cell r="C2764" t="str">
            <v>UN</v>
          </cell>
          <cell r="D2764">
            <v>26.26</v>
          </cell>
        </row>
        <row r="2765">
          <cell r="A2765">
            <v>92008</v>
          </cell>
          <cell r="B2765" t="str">
            <v>TOMADA BAIXA DE EMBUTIR (2 MÓDULOS), 2P+T 10 A, INCLUINDO SUPORTE E PLACA - FORNECIMENTO E INSTALAÇÃO. AF_12/2015</v>
          </cell>
          <cell r="C2765" t="str">
            <v>UN</v>
          </cell>
          <cell r="D2765">
            <v>28.54</v>
          </cell>
        </row>
        <row r="2766">
          <cell r="A2766">
            <v>92009</v>
          </cell>
          <cell r="B2766" t="str">
            <v>TOMADA BAIXA DE EMBUTIR (2 MÓDULOS), 2P+T 20 A, INCLUINDO SUPORTE E PLACA - FORNECIMENTO E INSTALAÇÃO. AF_12/2015</v>
          </cell>
          <cell r="C2766" t="str">
            <v>UN</v>
          </cell>
          <cell r="D2766">
            <v>31.4</v>
          </cell>
        </row>
        <row r="2767">
          <cell r="A2767">
            <v>92010</v>
          </cell>
          <cell r="B2767" t="str">
            <v>TOMADA MÉDIA DE EMBUTIR (3 MÓDULOS), 2P+T 10 A, SEM SUPORTE E SEM PLACA - FORNECIMENTO E INSTALAÇÃO. AF_12/2015</v>
          </cell>
          <cell r="C2767" t="str">
            <v>UN</v>
          </cell>
          <cell r="D2767">
            <v>41.19</v>
          </cell>
        </row>
        <row r="2768">
          <cell r="A2768">
            <v>92011</v>
          </cell>
          <cell r="B2768" t="str">
            <v>TOMADA MÉDIA DE EMBUTIR (3 MÓDULOS), 2P+T 20 A, SEM SUPORTE E SEM PLACA - FORNECIMENTO E INSTALAÇÃO. AF_12/2015</v>
          </cell>
          <cell r="C2768" t="str">
            <v>UN</v>
          </cell>
          <cell r="D2768">
            <v>45.48</v>
          </cell>
        </row>
        <row r="2769">
          <cell r="A2769">
            <v>92012</v>
          </cell>
          <cell r="B2769" t="str">
            <v>TOMADA MÉDIA DE EMBUTIR (3 MÓDULOS), 2P+T 10 A, INCLUINDO SUPORTE E PLACA - FORNECIMENTO E INSTALAÇÃO. AF_12/2015</v>
          </cell>
          <cell r="C2769" t="str">
            <v>UN</v>
          </cell>
          <cell r="D2769">
            <v>46.33</v>
          </cell>
        </row>
        <row r="2770">
          <cell r="A2770">
            <v>92013</v>
          </cell>
          <cell r="B2770" t="str">
            <v>TOMADA MÉDIA DE EMBUTIR (3 MÓDULOS), 2P+T 20 A, INCLUINDO SUPORTE E PLACA - FORNECIMENTO E INSTALAÇÃO. AF_12/2015</v>
          </cell>
          <cell r="C2770" t="str">
            <v>UN</v>
          </cell>
          <cell r="D2770">
            <v>50.62</v>
          </cell>
        </row>
        <row r="2771">
          <cell r="A2771">
            <v>92014</v>
          </cell>
          <cell r="B2771" t="str">
            <v>TOMADA BAIXA DE EMBUTIR (3 MÓDULOS), 2P+T 10 A, SEM SUPORTE E SEM PLACA - FORNECIMENTO E INSTALAÇÃO. AF_12/2015</v>
          </cell>
          <cell r="C2771" t="str">
            <v>UN</v>
          </cell>
          <cell r="D2771">
            <v>34.119999999999997</v>
          </cell>
        </row>
        <row r="2772">
          <cell r="A2772">
            <v>92015</v>
          </cell>
          <cell r="B2772" t="str">
            <v>TOMADA BAIXA DE EMBUTIR (3 MÓDULOS), 2P+T 20 A, SEM SUPORTE E SEM PLACA - FORNECIMENTO E INSTALAÇÃO. AF_12/2015</v>
          </cell>
          <cell r="C2772" t="str">
            <v>UN</v>
          </cell>
          <cell r="D2772">
            <v>38.409999999999997</v>
          </cell>
        </row>
        <row r="2773">
          <cell r="A2773">
            <v>92016</v>
          </cell>
          <cell r="B2773" t="str">
            <v>TOMADA BAIXA DE EMBUTIR (3 MÓDULOS), 2P+T 10 A, INCLUINDO SUPORTE E PLACA - FORNECIMENTO E INSTALAÇÃO. AF_12/2015</v>
          </cell>
          <cell r="C2773" t="str">
            <v>UN</v>
          </cell>
          <cell r="D2773">
            <v>39.26</v>
          </cell>
        </row>
        <row r="2774">
          <cell r="A2774">
            <v>92017</v>
          </cell>
          <cell r="B2774" t="str">
            <v>TOMADA BAIXA DE EMBUTIR (3 MÓDULOS), 2P+T 20 A, INCLUINDO SUPORTE E PLACA - FORNECIMENTO E INSTALAÇÃO. AF_12/2015</v>
          </cell>
          <cell r="C2774" t="str">
            <v>UN</v>
          </cell>
          <cell r="D2774">
            <v>43.55</v>
          </cell>
        </row>
        <row r="2775">
          <cell r="A2775">
            <v>92018</v>
          </cell>
          <cell r="B2775" t="str">
            <v>TOMADA BAIXA DE EMBUTIR (4 MÓDULOS), 2P+T 10 A, SEM SUPORTE E SEM PLACA - FORNECIMENTO E INSTALAÇÃO. AF_12/2015</v>
          </cell>
          <cell r="C2775" t="str">
            <v>UN</v>
          </cell>
          <cell r="D2775">
            <v>45.16</v>
          </cell>
        </row>
        <row r="2776">
          <cell r="A2776">
            <v>92019</v>
          </cell>
          <cell r="B2776" t="str">
            <v>TOMADA BAIXA DE EMBUTIR (4 MÓDULOS), 2P+T 10 A, INCLUINDO SUPORTE E PLACA - FORNECIMENTO E INSTALAÇÃO. AF_12/2015</v>
          </cell>
          <cell r="C2776" t="str">
            <v>UN</v>
          </cell>
          <cell r="D2776">
            <v>53.3</v>
          </cell>
        </row>
        <row r="2777">
          <cell r="A2777">
            <v>92020</v>
          </cell>
          <cell r="B2777" t="str">
            <v>TOMADA BAIXA DE EMBUTIR (6 MÓDULOS), 2P+T 10 A, SEM SUPORTE E SEM PLACA - FORNECIMENTO E INSTALAÇÃO. AF_12/2015</v>
          </cell>
          <cell r="C2777" t="str">
            <v>UN</v>
          </cell>
          <cell r="D2777">
            <v>66.77</v>
          </cell>
        </row>
        <row r="2778">
          <cell r="A2778">
            <v>92021</v>
          </cell>
          <cell r="B2778" t="str">
            <v>TOMADA BAIXA DE EMBUTIR (6 MÓDULOS), 2P+T 10 A, INCLUINDO SUPORTE E PLACA - FORNECIMENTO E INSTALAÇÃO. AF_12/2015</v>
          </cell>
          <cell r="C2778" t="str">
            <v>UN</v>
          </cell>
          <cell r="D2778">
            <v>74.91</v>
          </cell>
        </row>
        <row r="2779">
          <cell r="A2779">
            <v>92022</v>
          </cell>
          <cell r="B2779" t="str">
            <v>INTERRUPTOR SIMPLES (1 MÓDULO) COM 1 TOMADA DE EMBUTIR 2P+T 10 A,  SEM SUPORTE E SEM PLACA - FORNECIMENTO E INSTALAÇÃO. AF_12/2015</v>
          </cell>
          <cell r="C2779" t="str">
            <v>UN</v>
          </cell>
          <cell r="D2779">
            <v>24.81</v>
          </cell>
        </row>
        <row r="2780">
          <cell r="A2780">
            <v>92023</v>
          </cell>
          <cell r="B2780" t="str">
            <v>INTERRUPTOR SIMPLES (1 MÓDULO) COM 1 TOMADA DE EMBUTIR 2P+T 10 A,  INCLUINDO SUPORTE E PLACA - FORNECIMENTO E INSTALAÇÃO. AF_12/2015</v>
          </cell>
          <cell r="C2780" t="str">
            <v>UN</v>
          </cell>
          <cell r="D2780">
            <v>29.95</v>
          </cell>
        </row>
        <row r="2781">
          <cell r="A2781">
            <v>92024</v>
          </cell>
          <cell r="B2781" t="str">
            <v>INTERRUPTOR SIMPLES (1 MÓDULO) COM 2 TOMADAS DE EMBUTIR 2P+T 10 A,  SEM SUPORTE E SEM PLACA - FORNECIMENTO E INSTALAÇÃO. AF_12/2015</v>
          </cell>
          <cell r="C2781" t="str">
            <v>UN</v>
          </cell>
          <cell r="D2781">
            <v>37.93</v>
          </cell>
        </row>
        <row r="2782">
          <cell r="A2782">
            <v>92025</v>
          </cell>
          <cell r="B2782" t="str">
            <v>INTERRUPTOR SIMPLES (1 MÓDULO) COM 2 TOMADAS DE EMBUTIR 2P+T 10 A,  INCLUINDO SUPORTE E PLACA - FORNECIMENTO E INSTALAÇÃO. AF_12/2015</v>
          </cell>
          <cell r="C2782" t="str">
            <v>UN</v>
          </cell>
          <cell r="D2782">
            <v>43.07</v>
          </cell>
        </row>
        <row r="2783">
          <cell r="A2783">
            <v>92026</v>
          </cell>
          <cell r="B2783" t="str">
            <v>INTERRUPTOR SIMPLES (2 MÓDULOS) COM 1 TOMADA DE EMBUTIR 2P+T 10 A,  SEM SUPORTE E SEM PLACA - FORNECIMENTO E INSTALAÇÃO. AF_12/2015</v>
          </cell>
          <cell r="C2783" t="str">
            <v>UN</v>
          </cell>
          <cell r="D2783">
            <v>34.619999999999997</v>
          </cell>
        </row>
        <row r="2784">
          <cell r="A2784">
            <v>92027</v>
          </cell>
          <cell r="B2784" t="str">
            <v>INTERRUPTOR SIMPLES (2 MÓDULOS) COM 1 TOMADA DE EMBUTIR 2P+T 10 A,  INCLUINDO SUPORTE E PLACA - FORNECIMENTO E INSTALAÇÃO. AF_12/2015</v>
          </cell>
          <cell r="C2784" t="str">
            <v>UN</v>
          </cell>
          <cell r="D2784">
            <v>39.76</v>
          </cell>
        </row>
        <row r="2785">
          <cell r="A2785">
            <v>92028</v>
          </cell>
          <cell r="B2785" t="str">
            <v>INTERRUPTOR PARALELO (1 MÓDULO) COM 1 TOMADA DE EMBUTIR 2P+T 10 A,  SEM SUPORTE E SEM PLACA - FORNECIMENTO E INSTALAÇÃO. AF_12/2015</v>
          </cell>
          <cell r="C2785" t="str">
            <v>UN</v>
          </cell>
          <cell r="D2785">
            <v>28.86</v>
          </cell>
        </row>
        <row r="2786">
          <cell r="A2786">
            <v>92029</v>
          </cell>
          <cell r="B2786" t="str">
            <v>INTERRUPTOR PARALELO (1 MÓDULO) COM 1 TOMADA DE EMBUTIR 2P+T 10 A,  INCLUINDO SUPORTE E PLACA - FORNECIMENTO E INSTALAÇÃO. AF_12/2015</v>
          </cell>
          <cell r="C2786" t="str">
            <v>UN</v>
          </cell>
          <cell r="D2786">
            <v>34</v>
          </cell>
        </row>
        <row r="2787">
          <cell r="A2787">
            <v>92030</v>
          </cell>
          <cell r="B2787" t="str">
            <v>INTERRUPTOR PARALELO (1 MÓDULO) COM 2 TOMADAS DE EMBUTIR 2P+T 10 A,  SEM SUPORTE E SEM PLACA - FORNECIMENTO E INSTALAÇÃO. AF_12/2015</v>
          </cell>
          <cell r="C2787" t="str">
            <v>UN</v>
          </cell>
          <cell r="D2787">
            <v>41.93</v>
          </cell>
        </row>
        <row r="2788">
          <cell r="A2788">
            <v>92031</v>
          </cell>
          <cell r="B2788" t="str">
            <v>INTERRUPTOR PARALELO (1 MÓDULO) COM 2 TOMADAS DE EMBUTIR 2P+T 10 A,  INCLUINDO SUPORTE E PLACA - FORNECIMENTO E INSTALAÇÃO. AF_12/2015</v>
          </cell>
          <cell r="C2788" t="str">
            <v>UN</v>
          </cell>
          <cell r="D2788">
            <v>47.07</v>
          </cell>
        </row>
        <row r="2789">
          <cell r="A2789">
            <v>92032</v>
          </cell>
          <cell r="B2789" t="str">
            <v>INTERRUPTOR PARALELO (2 MÓDULOS) COM 1 TOMADA DE EMBUTIR 2P+T 10 A,  SEM SUPORTE E SEM PLACA - FORNECIMENTO E INSTALAÇÃO. AF_12/2015</v>
          </cell>
          <cell r="C2789" t="str">
            <v>UN</v>
          </cell>
          <cell r="D2789">
            <v>42.67</v>
          </cell>
        </row>
        <row r="2790">
          <cell r="A2790">
            <v>92033</v>
          </cell>
          <cell r="B2790" t="str">
            <v>INTERRUPTOR PARALELO (2 MÓDULOS) COM 1 TOMADA DE EMBUTIR 2P+T 10 A,  INCLUINDO SUPORTE E PLACA - FORNECIMENTO E INSTALAÇÃO. AF_12/2015</v>
          </cell>
          <cell r="C2790" t="str">
            <v>UN</v>
          </cell>
          <cell r="D2790">
            <v>47.81</v>
          </cell>
        </row>
        <row r="2791">
          <cell r="A2791">
            <v>92034</v>
          </cell>
          <cell r="B2791" t="str">
            <v>INTERRUPTOR SIMPLES (1 MÓDULO), INTERRUPTOR PARALELO (1 MÓDULO) E 1 TOMADA DE EMBUTIR 2P+T 10 A,  SEM SUPORTE E SEM PLACA - FORNECIMENTO E INSTALAÇÃO. AF_12/2015</v>
          </cell>
          <cell r="C2791" t="str">
            <v>UN</v>
          </cell>
          <cell r="D2791">
            <v>38.67</v>
          </cell>
        </row>
        <row r="2792">
          <cell r="A2792">
            <v>92035</v>
          </cell>
          <cell r="B2792" t="str">
            <v>INTERRUPTOR SIMPLES (1 MÓDULO), INTERRUPTOR PARALELO (1 MÓDULO) E 1 TOMADA DE EMBUTIR 2P+T 10 A,  INCLUINDO SUPORTE E PLACA - FORNECIMENTO E INSTALAÇÃO. AF_12/2015</v>
          </cell>
          <cell r="C2792" t="str">
            <v>UN</v>
          </cell>
          <cell r="D2792">
            <v>43.81</v>
          </cell>
        </row>
        <row r="2793">
          <cell r="A2793">
            <v>97583</v>
          </cell>
          <cell r="B2793" t="str">
            <v>LUMINÁRIA TIPO CALHA, DE SOBREPOR, COM 1 LÂMPADA TUBULAR FLUORESCENTE DE 18 W, COM REATOR DE PARTIDA RÁPIDA - FORNECIMENTO E INSTALAÇÃO. AF_02/2020</v>
          </cell>
          <cell r="C2793" t="str">
            <v>UN</v>
          </cell>
          <cell r="D2793">
            <v>58.18</v>
          </cell>
        </row>
        <row r="2794">
          <cell r="A2794">
            <v>97584</v>
          </cell>
          <cell r="B2794" t="str">
            <v>LUMINÁRIA TIPO CALHA, DE SOBREPOR, COM 1 LÂMPADA TUBULAR FLUORESCENTE DE 36 W, COM REATOR DE PARTIDA RÁPIDA - FORNECIMENTO E INSTALAÇÃO. AF_02/2020</v>
          </cell>
          <cell r="C2794" t="str">
            <v>UN</v>
          </cell>
          <cell r="D2794">
            <v>81.67</v>
          </cell>
        </row>
        <row r="2795">
          <cell r="A2795">
            <v>97585</v>
          </cell>
          <cell r="B2795" t="str">
            <v>LUMINÁRIA TIPO CALHA, DE SOBREPOR, COM 2 LÂMPADAS TUBULARES FLUORESCENTES DE 18 W, COM REATOR DE PARTIDA RÁPIDA - FORNECIMENTO E INSTALAÇÃO. AF_02/2020</v>
          </cell>
          <cell r="C2795" t="str">
            <v>UN</v>
          </cell>
          <cell r="D2795">
            <v>78.44</v>
          </cell>
        </row>
        <row r="2796">
          <cell r="A2796">
            <v>97586</v>
          </cell>
          <cell r="B2796" t="str">
            <v>LUMINÁRIA TIPO CALHA, DE SOBREPOR, COM 2 LÂMPADAS TUBULARES FLUORESCENTES DE 36 W, COM REATOR DE PARTIDA RÁPIDA - FORNECIMENTO E INSTALAÇÃO. AF_02/2020</v>
          </cell>
          <cell r="C2796" t="str">
            <v>UN</v>
          </cell>
          <cell r="D2796">
            <v>106.8</v>
          </cell>
        </row>
        <row r="2797">
          <cell r="A2797">
            <v>97587</v>
          </cell>
          <cell r="B2797" t="str">
            <v>LUMINÁRIA TIPO CALHA, DE EMBUTIR, COM 2 LÂMPADAS FLUORESCENTES DE 14 W, COM REATOR DE PARTIDA RÁPIDA - FORNECIMENTO E INSTALAÇÃO. AF_02/2020</v>
          </cell>
          <cell r="C2797" t="str">
            <v>UN</v>
          </cell>
          <cell r="D2797">
            <v>195.64</v>
          </cell>
        </row>
        <row r="2798">
          <cell r="A2798">
            <v>97589</v>
          </cell>
          <cell r="B2798" t="str">
            <v>LUMINÁRIA TIPO PLAFON EM PLÁSTICO, DE SOBREPOR, COM 1 LÂMPADA FLUORESCENTE DE 15 W, SEM REATOR - FORNECIMENTO E INSTALAÇÃO. AF_02/2020</v>
          </cell>
          <cell r="C2798" t="str">
            <v>UN</v>
          </cell>
          <cell r="D2798">
            <v>26.1</v>
          </cell>
        </row>
        <row r="2799">
          <cell r="A2799">
            <v>97590</v>
          </cell>
          <cell r="B2799" t="str">
            <v>LUMINÁRIA TIPO PLAFON REDONDO COM VIDRO FOSCO, DE SOBREPOR, COM 1 LÂMPADA FLUORESCENTE DE 15 W, SEM REATOR - FORNECIMENTO E INSTALAÇÃO. AF_02/2020</v>
          </cell>
          <cell r="C2799" t="str">
            <v>UN</v>
          </cell>
          <cell r="D2799">
            <v>65.28</v>
          </cell>
        </row>
        <row r="2800">
          <cell r="A2800">
            <v>97591</v>
          </cell>
          <cell r="B2800" t="str">
            <v>LUMINÁRIA TIPO PLAFON REDONDO COM VIDRO FOSCO, DE SOBREPOR, COM 2 LÂMPADAS FLUORESCENTES DE 15 W, SEM REATOR - FORNECIMENTO E INSTALAÇÃO. AF_02/2020</v>
          </cell>
          <cell r="C2800" t="str">
            <v>UN</v>
          </cell>
          <cell r="D2800">
            <v>84.52</v>
          </cell>
        </row>
        <row r="2801">
          <cell r="A2801">
            <v>97592</v>
          </cell>
          <cell r="B2801" t="str">
            <v>LUMINÁRIA TIPO PLAFON, DE SOBREPOR, COM 1 LÂMPADA LED DE 12/13 W, SEM REATOR - FORNECIMENTO E INSTALAÇÃO. AF_02/2020</v>
          </cell>
          <cell r="C2801" t="str">
            <v>UN</v>
          </cell>
          <cell r="D2801">
            <v>31.27</v>
          </cell>
        </row>
        <row r="2802">
          <cell r="A2802">
            <v>97593</v>
          </cell>
          <cell r="B2802" t="str">
            <v>LUMINÁRIA TIPO SPOT, DE SOBREPOR, COM 1 LÂMPADA FLUORESCENTE DE 15 W, SEM REATOR - FORNECIMENTO E INSTALAÇÃO. AF_02/2020</v>
          </cell>
          <cell r="C2802" t="str">
            <v>UN</v>
          </cell>
          <cell r="D2802">
            <v>95.48</v>
          </cell>
        </row>
        <row r="2803">
          <cell r="A2803">
            <v>97594</v>
          </cell>
          <cell r="B2803" t="str">
            <v>LUMINÁRIA TIPO SPOT, DE SOBREPOR, COM 2 LÂMPADAS FLUORESCENTES DE 15 W, SEM REATOR - FORNECIMENTO E INSTALAÇÃO. AF_02/2020</v>
          </cell>
          <cell r="C2803" t="str">
            <v>UN</v>
          </cell>
          <cell r="D2803">
            <v>85.13</v>
          </cell>
        </row>
        <row r="2804">
          <cell r="A2804">
            <v>97595</v>
          </cell>
          <cell r="B2804" t="str">
            <v>SENSOR DE PRESENÇA COM FOTOCÉLULA, FIXAÇÃO EM PAREDE - FORNECIMENTO E INSTALAÇÃO. AF_02/2020</v>
          </cell>
          <cell r="C2804" t="str">
            <v>UN</v>
          </cell>
          <cell r="D2804">
            <v>69.09</v>
          </cell>
        </row>
        <row r="2805">
          <cell r="A2805">
            <v>97596</v>
          </cell>
          <cell r="B2805" t="str">
            <v>SENSOR DE PRESENÇA SEM FOTOCÉLULA, FIXAÇÃO EM PAREDE - FORNECIMENTO E INSTALAÇÃO. AF_02/2020</v>
          </cell>
          <cell r="C2805" t="str">
            <v>UN</v>
          </cell>
          <cell r="D2805">
            <v>47.92</v>
          </cell>
        </row>
        <row r="2806">
          <cell r="A2806">
            <v>97597</v>
          </cell>
          <cell r="B2806" t="str">
            <v>SENSOR DE PRESENÇA COM FOTOCÉLULA, FIXAÇÃO EM TETO - FORNECIMENTO E INSTALAÇÃO. AF_02/2020</v>
          </cell>
          <cell r="C2806" t="str">
            <v>UN</v>
          </cell>
          <cell r="D2806">
            <v>47.68</v>
          </cell>
        </row>
        <row r="2807">
          <cell r="A2807">
            <v>97598</v>
          </cell>
          <cell r="B2807" t="str">
            <v>SENSOR DE PRESENÇA SEM FOTOCÉLULA, FIXAÇÃO EM TETO - FORNECIMENTO E INSTALAÇÃO. AF_02/2020</v>
          </cell>
          <cell r="C2807" t="str">
            <v>UN</v>
          </cell>
          <cell r="D2807">
            <v>44.97</v>
          </cell>
        </row>
        <row r="2808">
          <cell r="A2808">
            <v>97599</v>
          </cell>
          <cell r="B2808" t="str">
            <v>LUMINÁRIA DE EMERGÊNCIA, COM 30 LÂMPADAS LED DE 2 W, SEM REATOR - FORNECIMENTO E INSTALAÇÃO. AF_02/2020</v>
          </cell>
          <cell r="C2808" t="str">
            <v>UN</v>
          </cell>
          <cell r="D2808">
            <v>24.39</v>
          </cell>
        </row>
        <row r="2809">
          <cell r="A2809">
            <v>97609</v>
          </cell>
          <cell r="B2809" t="str">
            <v>LÂMPADA COMPACTA DE LED 6 W, BASE E27 - FORNECIMENTO E INSTALAÇÃO. AF_02/2020</v>
          </cell>
          <cell r="C2809" t="str">
            <v>UN</v>
          </cell>
          <cell r="D2809">
            <v>13.98</v>
          </cell>
        </row>
        <row r="2810">
          <cell r="A2810">
            <v>97610</v>
          </cell>
          <cell r="B2810" t="str">
            <v>LÂMPADA COMPACTA DE LED 10 W, BASE E27 - FORNECIMENTO E INSTALAÇÃO. AF_02/2020</v>
          </cell>
          <cell r="C2810" t="str">
            <v>UN</v>
          </cell>
          <cell r="D2810">
            <v>15.03</v>
          </cell>
        </row>
        <row r="2811">
          <cell r="A2811">
            <v>97611</v>
          </cell>
          <cell r="B2811" t="str">
            <v>LÂMPADA COMPACTA FLUORESCENTE DE 15 W, BASE E27 - FORNECIMENTO E INSTALAÇÃO. AF_02/2020</v>
          </cell>
          <cell r="C2811" t="str">
            <v>UN</v>
          </cell>
          <cell r="D2811">
            <v>15.58</v>
          </cell>
        </row>
        <row r="2812">
          <cell r="A2812">
            <v>97612</v>
          </cell>
          <cell r="B2812" t="str">
            <v>LÂMPADA COMPACTA FLUORESCENTE DE 20 W, BASE E27 - FORNECIMENTO E INSTALAÇÃO. AF_02/2020</v>
          </cell>
          <cell r="C2812" t="str">
            <v>UN</v>
          </cell>
          <cell r="D2812">
            <v>16.78</v>
          </cell>
        </row>
        <row r="2813">
          <cell r="A2813">
            <v>97613</v>
          </cell>
          <cell r="B2813" t="str">
            <v>LÂMPADA COMPACTA DE VAPOR MERCURIO 125 W, BASE E27 - FORNECIMENTO E INSTALAÇÃO. AF_02/2020</v>
          </cell>
          <cell r="C2813" t="str">
            <v>UN</v>
          </cell>
          <cell r="D2813">
            <v>20.78</v>
          </cell>
        </row>
        <row r="2814">
          <cell r="A2814">
            <v>97614</v>
          </cell>
          <cell r="B2814" t="str">
            <v>LÂMPADA COMPACTA DE VAPOR METÁLICO OVOIDE 150 W, BASE E27 - FORNECIMENTO E INSTALAÇÃO. AF_02/2020</v>
          </cell>
          <cell r="C2814" t="str">
            <v>UN</v>
          </cell>
          <cell r="D2814">
            <v>35.21</v>
          </cell>
        </row>
        <row r="2815">
          <cell r="A2815">
            <v>97615</v>
          </cell>
          <cell r="B2815" t="str">
            <v>LÂMPADA TUBULAR FLUORESCENTE T8 DE 16/18 W, BASE G13 - FORNECIMENTO E INSTALAÇÃO. AF_02/2020_P</v>
          </cell>
          <cell r="C2815" t="str">
            <v>UN</v>
          </cell>
          <cell r="D2815">
            <v>37.5</v>
          </cell>
        </row>
        <row r="2816">
          <cell r="A2816">
            <v>97616</v>
          </cell>
          <cell r="B2816" t="str">
            <v>LÂMPADA TUBULAR FLUORESCENTE T8 DE 32/36 W, BASE G13 - FORNECIMENTO E INSTALAÇÃO. AF_02/2020_P</v>
          </cell>
          <cell r="C2816" t="str">
            <v>UN</v>
          </cell>
          <cell r="D2816">
            <v>42.86</v>
          </cell>
        </row>
        <row r="2817">
          <cell r="A2817">
            <v>97617</v>
          </cell>
          <cell r="B2817" t="str">
            <v>LÂMPADA TUBULAR FLUORESCENTE T10 DE 20/40 W, BASE G13 - FORNECIMENTO E INSTALAÇÃO. AF_02/2020_P</v>
          </cell>
          <cell r="C2817" t="str">
            <v>UN</v>
          </cell>
          <cell r="D2817">
            <v>42.68</v>
          </cell>
        </row>
        <row r="2818">
          <cell r="A2818">
            <v>97618</v>
          </cell>
          <cell r="B2818" t="str">
            <v>LÂMPADA TUBULAR FLUORESCENTE T5 DE 14 W, BASE G13 - FORNECIMENTO E INSTALAÇÃO. AF_02/2020_P</v>
          </cell>
          <cell r="C2818" t="str">
            <v>UN</v>
          </cell>
          <cell r="D2818">
            <v>39.19</v>
          </cell>
        </row>
        <row r="2819">
          <cell r="A2819">
            <v>100902</v>
          </cell>
          <cell r="B2819" t="str">
            <v>LÂMPADA TUBULAR LED DE 9/10 W, BASE G13 - FORNECIMENTO E INSTALAÇÃO. AF_02/2020_P</v>
          </cell>
          <cell r="C2819" t="str">
            <v>UN</v>
          </cell>
          <cell r="D2819">
            <v>22.77</v>
          </cell>
        </row>
        <row r="2820">
          <cell r="A2820">
            <v>100903</v>
          </cell>
          <cell r="B2820" t="str">
            <v>LÂMPADA TUBULAR LED DE 18/20 W, BASE G13 - FORNECIMENTO E INSTALAÇÃO. AF_02/2020_P</v>
          </cell>
          <cell r="C2820" t="str">
            <v>UN</v>
          </cell>
          <cell r="D2820">
            <v>27.41</v>
          </cell>
        </row>
        <row r="2821">
          <cell r="A2821">
            <v>100904</v>
          </cell>
          <cell r="B2821" t="str">
            <v>LUMINÁRIA TIPO CALHA, DE SOBREPOR, COM 1 LÂMPADA TUBULAR FLUORESCENTE DE 20 W, COM REATOR DE PARTIDA CONVENCIONAL - FORNECIMENTO E INSTALAÇÃO. AF_02/2020</v>
          </cell>
          <cell r="C2821" t="str">
            <v>UN</v>
          </cell>
          <cell r="D2821">
            <v>58.18</v>
          </cell>
        </row>
        <row r="2822">
          <cell r="A2822">
            <v>100905</v>
          </cell>
          <cell r="B2822" t="str">
            <v>LUMINÁRIA DUPLA TIPO CALHA, DE SOBREPOR, COM 4 LÂMPADAS TUBULARES FLUORESCENTES DE 18 W,COM REATORES DE PARTIDA RÁPIDA - FORNECIMENTO E INSTALAÇÃO. AF_02/2020</v>
          </cell>
          <cell r="C2822" t="str">
            <v>UN</v>
          </cell>
          <cell r="D2822">
            <v>156.88999999999999</v>
          </cell>
        </row>
        <row r="2823">
          <cell r="A2823">
            <v>100906</v>
          </cell>
          <cell r="B2823" t="str">
            <v>LUMINÁRIA DUPLA TIPO CALHA, DE SOBREPOR, COM 4 LÂMPADAS TUBULARES FLUORESCENTES DE 36 W, COM REATORES DE PARTIDA RÁPIDA -FORNECIMENTO E INSTALAÇÃO. AF_02/2020</v>
          </cell>
          <cell r="C2823" t="str">
            <v>UN</v>
          </cell>
          <cell r="D2823">
            <v>213.61</v>
          </cell>
        </row>
        <row r="2824">
          <cell r="A2824">
            <v>100919</v>
          </cell>
          <cell r="B2824" t="str">
            <v>LÂMPADA FLUORESCENTE ESPIRAL BRANCA 45 W, BASE E27 - FORNECIMENTO E INSTALAÇÃO. AF_02/2020</v>
          </cell>
          <cell r="C2824" t="str">
            <v>UN</v>
          </cell>
          <cell r="D2824">
            <v>39.93</v>
          </cell>
        </row>
        <row r="2825">
          <cell r="A2825">
            <v>100920</v>
          </cell>
          <cell r="B2825" t="str">
            <v>LÂMPADA FLUORESCENTE ESPIRAL BRANCA 65 W, BASE E27 - FORNECIMENTO E INSTALAÇÃO. AF_02/2020</v>
          </cell>
          <cell r="C2825" t="str">
            <v>UN</v>
          </cell>
          <cell r="D2825">
            <v>66.55</v>
          </cell>
        </row>
        <row r="2826">
          <cell r="A2826">
            <v>100921</v>
          </cell>
          <cell r="B2826" t="str">
            <v>REATOR DE PARTIDA RÁPIDA PARA LÂMPADA FLUORESCENTE 2X40W - FORNECIMENTO E INSTALAÇÃO. AF_02/2020</v>
          </cell>
          <cell r="C2826" t="str">
            <v>UN</v>
          </cell>
          <cell r="D2826">
            <v>44.2</v>
          </cell>
        </row>
        <row r="2827">
          <cell r="A2827">
            <v>100922</v>
          </cell>
          <cell r="B2827" t="str">
            <v>REATOR DE PARTIDA RÁPIDA PARA LÂMPADA FLUORESCENTE 1X20W - FORNECIMENTO E INSTALAÇÃO. AF_02/2020</v>
          </cell>
          <cell r="C2827" t="str">
            <v>UN</v>
          </cell>
          <cell r="D2827">
            <v>31.76</v>
          </cell>
        </row>
        <row r="2828">
          <cell r="A2828">
            <v>100923</v>
          </cell>
          <cell r="B2828" t="str">
            <v>REATOR DE PARTIDA RÁPIDA PARA LÂMPADA FLUORESCENTE 1X40W - FORNECIMENTO E INSTALAÇÃO. AF_02/2020</v>
          </cell>
          <cell r="C2828" t="str">
            <v>UN</v>
          </cell>
          <cell r="D2828">
            <v>36.82</v>
          </cell>
        </row>
        <row r="2829">
          <cell r="A2829">
            <v>101489</v>
          </cell>
          <cell r="B2829" t="str">
            <v>ENTRADA DE ENERGIA ELÉTRICA, AÉREA, MONOFÁSICA, COM CAIXA DE SOBREPOR, CABO DE 10 MM2 E DISJUNTOR DIN 50A (NÃO INCLUSO O POSTE DE CONCRETO). AF_07/2020_P</v>
          </cell>
          <cell r="C2829" t="str">
            <v>UN</v>
          </cell>
          <cell r="D2829">
            <v>948.52</v>
          </cell>
        </row>
        <row r="2830">
          <cell r="A2830">
            <v>101490</v>
          </cell>
          <cell r="B2830" t="str">
            <v>ENTRADA DE ENERGIA ELÉTRICA, AÉREA, MONOFÁSICA, COM CAIXA DE SOBREPOR, CABO DE 16 MM2 E DISJUNTOR DIN 50A (NÃO INCLUSO O POSTE DE CONCRETO). AF_07/2020_P</v>
          </cell>
          <cell r="C2830" t="str">
            <v>UN</v>
          </cell>
          <cell r="D2830">
            <v>1035.0899999999999</v>
          </cell>
        </row>
        <row r="2831">
          <cell r="A2831">
            <v>101491</v>
          </cell>
          <cell r="B2831" t="str">
            <v>ENTRADA DE ENERGIA ELÉTRICA, AÉREA, MONOFÁSICA, COM CAIXA DE SOBREPOR, CABO DE 25 MM2 E DISJUNTOR DIN 50A (NÃO INCLUSO O POSTE DE CONCRETO). AF_07/2020_P</v>
          </cell>
          <cell r="C2831" t="str">
            <v>UN</v>
          </cell>
          <cell r="D2831">
            <v>1079.2</v>
          </cell>
        </row>
        <row r="2832">
          <cell r="A2832">
            <v>101492</v>
          </cell>
          <cell r="B2832" t="str">
            <v>ENTRADA DE ENERGIA ELÉTRICA, AÉREA, MONOFÁSICA, COM CAIXA DE SOBREPOR, CABO DE 35 MM2 E DISJUNTOR DIN 50A (NÃO INCLUSO O POSTE DE CONCRETO). AF_07/2020_P</v>
          </cell>
          <cell r="C2832" t="str">
            <v>UN</v>
          </cell>
          <cell r="D2832">
            <v>1204.0999999999999</v>
          </cell>
        </row>
        <row r="2833">
          <cell r="A2833">
            <v>101493</v>
          </cell>
          <cell r="B2833" t="str">
            <v>ENTRADA DE ENERGIA ELÉTRICA, AÉREA, MONOFÁSICA, COM CAIXA DE EMBUTIR, CABO DE 10 MM2 E DISJUNTOR DIN 50A (NÃO INCLUSO O POSTE DE CONCRETO). AF_07/2020_P</v>
          </cell>
          <cell r="C2833" t="str">
            <v>UN</v>
          </cell>
          <cell r="D2833">
            <v>938.56</v>
          </cell>
        </row>
        <row r="2834">
          <cell r="A2834">
            <v>101494</v>
          </cell>
          <cell r="B2834" t="str">
            <v>ENTRADA DE ENERGIA ELÉTRICA, AÉREA, MONOFÁSICA, COM CAIXA DE EMBUTIR, CABO DE 16 MM2 E DISJUNTOR DIN 50A (NÃO INCLUSO O POSTE DE CONCRETO). AF_07/2020_P</v>
          </cell>
          <cell r="C2834" t="str">
            <v>UN</v>
          </cell>
          <cell r="D2834">
            <v>1025.1300000000001</v>
          </cell>
        </row>
        <row r="2835">
          <cell r="A2835">
            <v>101495</v>
          </cell>
          <cell r="B2835" t="str">
            <v>ENTRADA DE ENERGIA ELÉTRICA, AÉREA, MONOFÁSICA, COM CAIXA DE EMBUTIR, CABO DE 25 MM2 E DISJUNTOR DIN 50A (NÃO INCLUSO O POSTE DE CONCRETO). AF_07/2020_P</v>
          </cell>
          <cell r="C2835" t="str">
            <v>UN</v>
          </cell>
          <cell r="D2835">
            <v>1069.24</v>
          </cell>
        </row>
        <row r="2836">
          <cell r="A2836">
            <v>101496</v>
          </cell>
          <cell r="B2836" t="str">
            <v>ENTRADA DE ENERGIA ELÉTRICA, AÉREA, MONOFÁSICA, COM CAIXA DE EMBUTIR, CABO DE 35 MM2 E DISJUNTOR DIN 50A (NÃO INCLUSO O POSTE DE CONCRETO). AF_07/2020_P</v>
          </cell>
          <cell r="C2836" t="str">
            <v>UN</v>
          </cell>
          <cell r="D2836">
            <v>1194.1400000000001</v>
          </cell>
        </row>
        <row r="2837">
          <cell r="A2837">
            <v>101497</v>
          </cell>
          <cell r="B2837" t="str">
            <v>ENTRADA DE ENERGIA ELÉTRICA, AÉREA, BIFÁSICA, COM CAIXA DE SOBREPOR, CABO DE 10 MM2 E DISJUNTOR DIN 50A (NÃO INCLUSO O POSTE DE CONCRETO). AF_07/2020_P</v>
          </cell>
          <cell r="C2837" t="str">
            <v>UN</v>
          </cell>
          <cell r="D2837">
            <v>1152.8499999999999</v>
          </cell>
        </row>
        <row r="2838">
          <cell r="A2838">
            <v>101498</v>
          </cell>
          <cell r="B2838" t="str">
            <v>ENTRADA DE ENERGIA ELÉTRICA, AÉREA, BIFÁSICA, COM CAIXA DE SOBREPOR, CABO DE 16 MM2 E DISJUNTOR DIN 50A (NÃO INCLUSO O POSTE DE CONCRETO). AF_07/2020_P</v>
          </cell>
          <cell r="C2838" t="str">
            <v>UN</v>
          </cell>
          <cell r="D2838">
            <v>1283.8800000000001</v>
          </cell>
        </row>
        <row r="2839">
          <cell r="A2839">
            <v>101499</v>
          </cell>
          <cell r="B2839" t="str">
            <v>ENTRADA DE ENERGIA ELÉTRICA, AÉREA, BIFÁSICA, COM CAIXA DE SOBREPOR, CABO DE 25 MM2 E DISJUNTOR DIN 50A (NÃO INCLUSO O POSTE DE CONCRETO). AF_07/2020_P</v>
          </cell>
          <cell r="C2839" t="str">
            <v>UN</v>
          </cell>
          <cell r="D2839">
            <v>1350.65</v>
          </cell>
        </row>
        <row r="2840">
          <cell r="A2840">
            <v>101500</v>
          </cell>
          <cell r="B2840" t="str">
            <v>ENTRADA DE ENERGIA ELÉTRICA, AÉREA, BIFÁSICA, COM CAIXA DE SOBREPOR, CABO DE 35 MM2 E DISJUNTOR DIN 50A (NÃO INCLUSO O POSTE DE CONCRETO). AF_07/2020_P</v>
          </cell>
          <cell r="C2840" t="str">
            <v>UN</v>
          </cell>
          <cell r="D2840">
            <v>1530.07</v>
          </cell>
        </row>
        <row r="2841">
          <cell r="A2841">
            <v>101501</v>
          </cell>
          <cell r="B2841" t="str">
            <v>ENTRADA DE ENERGIA ELÉTRICA, AÉREA, BIFÁSICA, COM CAIXA DE EMBUTIR, CABO DE 10 MM2 E DISJUNTOR DIN 50A (NÃO INCLUSO O POSTE DE CONCRETO). AF_07/2020_P</v>
          </cell>
          <cell r="C2841" t="str">
            <v>UN</v>
          </cell>
          <cell r="D2841">
            <v>1148.3499999999999</v>
          </cell>
        </row>
        <row r="2842">
          <cell r="A2842">
            <v>101502</v>
          </cell>
          <cell r="B2842" t="str">
            <v>ENTRADA DE ENERGIA ELÉTRICA, AÉREA, BIFÁSICA, COM CAIXA DE EMBUTIR, CABO DE 16 MM2 E DISJUNTOR DIN 50A (NÃO INCLUSO O POSTE DE CONCRETO). AF_07/2020_P</v>
          </cell>
          <cell r="C2842" t="str">
            <v>UN</v>
          </cell>
          <cell r="D2842">
            <v>1279.3800000000001</v>
          </cell>
        </row>
        <row r="2843">
          <cell r="A2843">
            <v>101503</v>
          </cell>
          <cell r="B2843" t="str">
            <v>ENTRADA DE ENERGIA ELÉTRICA, AÉREA, BIFÁSICA, COM CAIXA DE EMBUTIR, CABO DE 25 MM2 E DISJUNTOR DIN 50A (NÃO INCLUSO O POSTE DE CONCRETO). AF_07/2020_P</v>
          </cell>
          <cell r="C2843" t="str">
            <v>UN</v>
          </cell>
          <cell r="D2843">
            <v>1346.15</v>
          </cell>
        </row>
        <row r="2844">
          <cell r="A2844">
            <v>101504</v>
          </cell>
          <cell r="B2844" t="str">
            <v>ENTRADA DE ENERGIA ELÉTRICA, AÉREA, BIFÁSICA, COM CAIXA DE EMBUTIR, CABO DE 35 MM2 E DISJUNTOR DIN 50A (NÃO INCLUSO O POSTE DE CONCRETO). AF_07/2020_P</v>
          </cell>
          <cell r="C2844" t="str">
            <v>UN</v>
          </cell>
          <cell r="D2844">
            <v>1525.57</v>
          </cell>
        </row>
        <row r="2845">
          <cell r="A2845">
            <v>101505</v>
          </cell>
          <cell r="B2845" t="str">
            <v>ENTRADA DE ENERGIA ELÉTRICA, AÉREA, TRIFÁSICA, COM CAIXA DE SOBREPOR, CABO DE 10 MM2 E DISJUNTOR DIN 50A (NÃO INCLUSO O POSTE DE CONCRETO). AF_07/2020_P</v>
          </cell>
          <cell r="C2845" t="str">
            <v>UN</v>
          </cell>
          <cell r="D2845">
            <v>1253.1600000000001</v>
          </cell>
        </row>
        <row r="2846">
          <cell r="A2846">
            <v>101506</v>
          </cell>
          <cell r="B2846" t="str">
            <v>ENTRADA DE ENERGIA ELÉTRICA, AÉREA, TRIFÁSICA, COM CAIXA DE SOBREPOR, CABO DE 16 MM2 E DISJUNTOR DIN 50A (NÃO INCLUSO O POSTE DE CONCRETO). AF_07/2020_P</v>
          </cell>
          <cell r="C2846" t="str">
            <v>UN</v>
          </cell>
          <cell r="D2846">
            <v>1427.88</v>
          </cell>
        </row>
        <row r="2847">
          <cell r="A2847">
            <v>101507</v>
          </cell>
          <cell r="B2847" t="str">
            <v>ENTRADA DE ENERGIA ELÉTRICA, AÉREA, TRIFÁSICA, COM CAIXA DE SOBREPOR, CABO DE 25 MM2 E DISJUNTOR DIN 50A (NÃO INCLUSO O POSTE DE CONCRETO). AF_07/2020_P</v>
          </cell>
          <cell r="C2847" t="str">
            <v>UN</v>
          </cell>
          <cell r="D2847">
            <v>1516.9</v>
          </cell>
        </row>
        <row r="2848">
          <cell r="A2848">
            <v>101508</v>
          </cell>
          <cell r="B2848" t="str">
            <v>ENTRADA DE ENERGIA ELÉTRICA, AÉREA, TRIFÁSICA, COM CAIXA DE SOBREPOR, CABO DE 35 MM2 E DISJUNTOR DIN 50A (NÃO INCLUSO O POSTE DE CONCRETO). AF_07/2020_P</v>
          </cell>
          <cell r="C2848" t="str">
            <v>UN</v>
          </cell>
          <cell r="D2848">
            <v>1749.88</v>
          </cell>
        </row>
        <row r="2849">
          <cell r="A2849">
            <v>101509</v>
          </cell>
          <cell r="B2849" t="str">
            <v>ENTRADA DE ENERGIA ELÉTRICA, AÉREA, TRIFÁSICA, COM CAIXA DE EMBUTIR, CABO DE 10 MM2 E DISJUNTOR DIN 50A (NÃO INCLUSO O POSTE DE CONCRETO). AF_07/2020</v>
          </cell>
          <cell r="C2849" t="str">
            <v>UN</v>
          </cell>
          <cell r="D2849">
            <v>1375.47</v>
          </cell>
        </row>
        <row r="2850">
          <cell r="A2850">
            <v>101510</v>
          </cell>
          <cell r="B2850" t="str">
            <v>ENTRADA DE ENERGIA ELÉTRICA, AÉREA, TRIFÁSICA, COM CAIXA DE EMBUTIR, CABO DE 16 MM2 E DISJUNTOR DIN 50A (NÃO INCLUSO O POSTE DE CONCRETO). AF_07/2020</v>
          </cell>
          <cell r="C2850" t="str">
            <v>UN</v>
          </cell>
          <cell r="D2850">
            <v>1550.19</v>
          </cell>
        </row>
        <row r="2851">
          <cell r="A2851">
            <v>101511</v>
          </cell>
          <cell r="B2851" t="str">
            <v>ENTRADA DE ENERGIA ELÉTRICA, AÉREA, TRIFÁSICA, COM CAIXA DE EMBUTIR, CABO DE 25 MM2 E DISJUNTOR DIN 50A (NÃO INCLUSO O POSTE DE CONCRETO). AF_07/2020</v>
          </cell>
          <cell r="C2851" t="str">
            <v>UN</v>
          </cell>
          <cell r="D2851">
            <v>1639.21</v>
          </cell>
        </row>
        <row r="2852">
          <cell r="A2852">
            <v>101512</v>
          </cell>
          <cell r="B2852" t="str">
            <v>ENTRADA DE ENERGIA ELÉTRICA, AÉREA, TRIFÁSICA, COM CAIXA DE EMBUTIR, CABO DE 35 MM2 E DISJUNTOR DIN 50A (NÃO INCLUSO O POSTE DE CONCRETO). AF_07/2020</v>
          </cell>
          <cell r="C2852" t="str">
            <v>UN</v>
          </cell>
          <cell r="D2852">
            <v>1872.19</v>
          </cell>
        </row>
        <row r="2853">
          <cell r="A2853">
            <v>101513</v>
          </cell>
          <cell r="B2853" t="str">
            <v>ENTRADA DE ENERGIA ELÉTRICA, SUBTERRÂNEA, MONOFÁSICA, COM CAIXA DE SOBREPOR, CABO DE 10 MM2 E DISJUNTOR DIN 50A (NÃO INCLUSA MURETA DE ALVENARIA). AF_07/2020_P</v>
          </cell>
          <cell r="C2853" t="str">
            <v>UN</v>
          </cell>
          <cell r="D2853">
            <v>570.47</v>
          </cell>
        </row>
        <row r="2854">
          <cell r="A2854">
            <v>101514</v>
          </cell>
          <cell r="B2854" t="str">
            <v>ENTRADA DE ENERGIA ELÉTRICA, SUBTERRÂNEA, MONOFÁSICA, COM CAIXA DE SOBREPOR, CABO DE 16 MM2 E DISJUNTOR DIN 50A (NÃO INCLUSA MURETA DE ALVENARIA). AF_07/2020_P</v>
          </cell>
          <cell r="C2854" t="str">
            <v>UN</v>
          </cell>
          <cell r="D2854">
            <v>674.36</v>
          </cell>
        </row>
        <row r="2855">
          <cell r="A2855">
            <v>101515</v>
          </cell>
          <cell r="B2855" t="str">
            <v>ENTRADA DE ENERGIA ELÉTRICA, SUBTERRÂNEA, MONOFÁSICA, COM CAIXA DE SOBREPOR, CABO DE 25 MM2 E DISJUNTOR DIN 50A (NÃO INCLUSA MURETA DE ALVENARIA). AF_07/2020_P</v>
          </cell>
          <cell r="C2855" t="str">
            <v>UN</v>
          </cell>
          <cell r="D2855">
            <v>727.29</v>
          </cell>
        </row>
        <row r="2856">
          <cell r="A2856">
            <v>101516</v>
          </cell>
          <cell r="B2856" t="str">
            <v>ENTRADA DE ENERGIA ELÉTRICA, SUBTERRÂNEA, MONOFÁSICA, COM CAIXA DE SOBREPOR, CABO DE 35 MM2 E DISJUNTOR DIN 50A (NÃO INCLUSA MURETA DE ALVENARIA). AF_07/2020_P</v>
          </cell>
          <cell r="C2856" t="str">
            <v>UN</v>
          </cell>
          <cell r="D2856">
            <v>854.67</v>
          </cell>
        </row>
        <row r="2857">
          <cell r="A2857">
            <v>101517</v>
          </cell>
          <cell r="B2857" t="str">
            <v>ENTRADA DE ENERGIA ELÉTRICA, SUBTERRÂNEA, MONOFÁSICA, COM CAIXA DE EMBUTIR, CABO DE 10 MM2 E DISJUNTOR DIN 50A (NÃO INCLUSA MURETA DE ALVENARIA). AF_07/2020_P</v>
          </cell>
          <cell r="C2857" t="str">
            <v>UN</v>
          </cell>
          <cell r="D2857">
            <v>560.52</v>
          </cell>
        </row>
        <row r="2858">
          <cell r="A2858">
            <v>101518</v>
          </cell>
          <cell r="B2858" t="str">
            <v>ENTRADA DE ENERGIA ELÉTRICA, SUBTERRÂNEA, MONOFÁSICA, COM CAIXA DE EMBUTIR, CABO DE 16 MM2 E DISJUNTOR DIN 50A (NÃO INCLUSA MURETA DE ALVENARIA). AF_07/2020_P</v>
          </cell>
          <cell r="C2858" t="str">
            <v>UN</v>
          </cell>
          <cell r="D2858">
            <v>664.41</v>
          </cell>
        </row>
        <row r="2859">
          <cell r="A2859">
            <v>101519</v>
          </cell>
          <cell r="B2859" t="str">
            <v>ENTRADA DE ENERGIA ELÉTRICA, SUBTERRÂNEA, MONOFÁSICA, COM CAIXA DE EMBUTIR, CABO DE 25 MM2 E DISJUNTOR DIN 50A (NÃO INCLUSA MURETA DE ALVENARIA). AF_07/2020_P</v>
          </cell>
          <cell r="C2859" t="str">
            <v>UN</v>
          </cell>
          <cell r="D2859">
            <v>717.34</v>
          </cell>
        </row>
        <row r="2860">
          <cell r="A2860">
            <v>101520</v>
          </cell>
          <cell r="B2860" t="str">
            <v>ENTRADA DE ENERGIA ELÉTRICA, SUBTERRÂNEA, MONOFÁSICA, COM CAIXA DE EMBUTIR, CABO DE 35 MM2 E DISJUNTOR DIN 50A (NÃO INCLUSA MURETA DE ALVENARIA). AF_07/2020_P</v>
          </cell>
          <cell r="C2860" t="str">
            <v>UN</v>
          </cell>
          <cell r="D2860">
            <v>844.72</v>
          </cell>
        </row>
        <row r="2861">
          <cell r="A2861">
            <v>101521</v>
          </cell>
          <cell r="B2861" t="str">
            <v>ENTRADA DE ENERGIA ELÉTRICA, SUBTERRÂNEA, BIFÁSICA, COM CAIXA DE SOBREPOR, CABO DE 10 MM2 E DISJUNTOR DIN 50A (NÃO INCLUSA MURETA DE ALVENARIA). AF_07/2020_P</v>
          </cell>
          <cell r="C2861" t="str">
            <v>UN</v>
          </cell>
          <cell r="D2861">
            <v>788.94</v>
          </cell>
        </row>
        <row r="2862">
          <cell r="A2862">
            <v>101522</v>
          </cell>
          <cell r="B2862" t="str">
            <v>ENTRADA DE ENERGIA ELÉTRICA, SUBTERRÂNEA, BIFÁSICA, COM CAIXA DE SOBREPOR, CABO DE 16 MM2 E DISJUNTOR DIN 50A (NÃO INCLUSA MURETA DE ALVENARIA). AF_07/2020_P</v>
          </cell>
          <cell r="C2862" t="str">
            <v>UN</v>
          </cell>
          <cell r="D2862">
            <v>944.77</v>
          </cell>
        </row>
        <row r="2863">
          <cell r="A2863">
            <v>101523</v>
          </cell>
          <cell r="B2863" t="str">
            <v>ENTRADA DE ENERGIA ELÉTRICA, SUBTERRÂNEA, BIFÁSICA, COM CAIXA DE SOBREPOR, CABO DE 25 MM2 E DISJUNTOR DIN 50A (NÃO INCLUSA MURETA DE ALVENARIA). AF_07/2020_P</v>
          </cell>
          <cell r="C2863" t="str">
            <v>UN</v>
          </cell>
          <cell r="D2863">
            <v>1024.1600000000001</v>
          </cell>
        </row>
        <row r="2864">
          <cell r="A2864">
            <v>101524</v>
          </cell>
          <cell r="B2864" t="str">
            <v>ENTRADA DE ENERGIA ELÉTRICA, SUBTERRÂNEA, BIFÁSICA, COM CAIXA DE SOBREPOR, CABO DE 35 MM2 E DISJUNTOR DIN 50A (NÃO INCLUSA MURETA DE ALVENARIA). AF_07/2020_P</v>
          </cell>
          <cell r="C2864" t="str">
            <v>UN</v>
          </cell>
          <cell r="D2864">
            <v>1215.23</v>
          </cell>
        </row>
        <row r="2865">
          <cell r="A2865">
            <v>101525</v>
          </cell>
          <cell r="B2865" t="str">
            <v>ENTRADA DE ENERGIA ELÉTRICA, SUBTERRÂNEA, BIFÁSICA, COM CAIXA DE EMBUTIR, CABO DE 10 MM2 E DISJUNTOR DIN 50A (NÃO INCLUSA MURETA DE ALVENARIA). AF_07/2020_P</v>
          </cell>
          <cell r="C2865" t="str">
            <v>UN</v>
          </cell>
          <cell r="D2865">
            <v>784.45</v>
          </cell>
        </row>
        <row r="2866">
          <cell r="A2866">
            <v>101526</v>
          </cell>
          <cell r="B2866" t="str">
            <v>ENTRADA DE ENERGIA ELÉTRICA, SUBTERRÂNEA, BIFÁSICA, COM CAIXA DE EMBUTIR, CABO DE 16 MM2 E DISJUNTOR DIN 50A (NÃO INCLUSA MURETA DE ALVENARIA). AF_07/2020_P</v>
          </cell>
          <cell r="C2866" t="str">
            <v>UN</v>
          </cell>
          <cell r="D2866">
            <v>940.28</v>
          </cell>
        </row>
        <row r="2867">
          <cell r="A2867">
            <v>101527</v>
          </cell>
          <cell r="B2867" t="str">
            <v>ENTRADA DE ENERGIA ELÉTRICA, SUBTERRÂNEA, BIFÁSICA, COM CAIXA DE EMBUTIR, CABO DE 25 MM2 E DISJUNTOR DIN 50A (NÃO INCLUSA MURETA DE ALVENARIA). AF_07/2020_P</v>
          </cell>
          <cell r="C2867" t="str">
            <v>UN</v>
          </cell>
          <cell r="D2867">
            <v>1019.67</v>
          </cell>
        </row>
        <row r="2868">
          <cell r="A2868">
            <v>101528</v>
          </cell>
          <cell r="B2868" t="str">
            <v>ENTRADA DE ENERGIA ELÉTRICA, SUBTERRÂNEA, BIFÁSICA, COM CAIXA DE EMBUTIR, CABO DE 35 MM2 E DISJUNTOR DIN 50A (NÃO INCLUSA MURETA DE ALVENARIA). AF_07/2020_P</v>
          </cell>
          <cell r="C2868" t="str">
            <v>UN</v>
          </cell>
          <cell r="D2868">
            <v>1210.74</v>
          </cell>
        </row>
        <row r="2869">
          <cell r="A2869">
            <v>101529</v>
          </cell>
          <cell r="B2869" t="str">
            <v>ENTRADA DE ENERGIA ELÉTRICA, SUBTERRÂNEA, TRIFÁSICA, COM CAIXA DE SOBREPOR, CABO DE 10 MM2 E DISJUNTOR DIN 50A (NÃO INCLUSA MURETA DE ALVENARIA). AF_07/2020_P</v>
          </cell>
          <cell r="C2869" t="str">
            <v>UN</v>
          </cell>
          <cell r="D2869">
            <v>904.88</v>
          </cell>
        </row>
        <row r="2870">
          <cell r="A2870">
            <v>101530</v>
          </cell>
          <cell r="B2870" t="str">
            <v>ENTRADA DE ENERGIA ELÉTRICA, SUBTERRÂNEA, TRIFÁSICA, COM CAIXA DE SOBREPOR, CABO DE 16 MM2 E DISJUNTOR DIN 50A (NÃO INCLUSA MURETA DE ALVENARIA). AF_07/2020_P</v>
          </cell>
          <cell r="C2870" t="str">
            <v>UN</v>
          </cell>
          <cell r="D2870">
            <v>1112.6500000000001</v>
          </cell>
        </row>
        <row r="2871">
          <cell r="A2871">
            <v>101531</v>
          </cell>
          <cell r="B2871" t="str">
            <v>ENTRADA DE ENERGIA ELÉTRICA, SUBTERRÂNEA, TRIFÁSICA, COM CAIXA DE SOBREPOR, CABO DE 25 MM2 E DISJUNTOR DIN 50A (NÃO INCLUSA MURETA DE ALVENARIA). AF_07/2020_P</v>
          </cell>
          <cell r="C2871" t="str">
            <v>UN</v>
          </cell>
          <cell r="D2871">
            <v>1218.51</v>
          </cell>
        </row>
        <row r="2872">
          <cell r="A2872">
            <v>101532</v>
          </cell>
          <cell r="B2872" t="str">
            <v>ENTRADA DE ENERGIA ELÉTRICA, SUBTERRÂNEA, TRIFÁSICA, COM CAIXA DE SOBREPOR, CABO DE 35 MM2 E DISJUNTOR DIN 50A (NÃO INCLUSA MURETA DE ALVENARIA). AF_07/2020_P</v>
          </cell>
          <cell r="C2872" t="str">
            <v>UN</v>
          </cell>
          <cell r="D2872">
            <v>1473.27</v>
          </cell>
        </row>
        <row r="2873">
          <cell r="A2873">
            <v>101533</v>
          </cell>
          <cell r="B2873" t="str">
            <v>ENTRADA DE ENERGIA ELÉTRICA, SUBTERRÂNEA, TRIFÁSICA, COM CAIXA DE EMBUTIR, CABO DE 10 MM2 E DISJUNTOR DIN 50A (NÃO INCLUSA MURETA DE ALVENARIA). AF_07/2020</v>
          </cell>
          <cell r="C2873" t="str">
            <v>UN</v>
          </cell>
          <cell r="D2873">
            <v>1027.2</v>
          </cell>
        </row>
        <row r="2874">
          <cell r="A2874">
            <v>101534</v>
          </cell>
          <cell r="B2874" t="str">
            <v>ENTRADA DE ENERGIA ELÉTRICA, SUBTERRÂNEA, TRIFÁSICA, COM CAIXA DE EMBUTIR, CABO DE 16 MM2 E DISJUNTOR DIN 50A (NÃO INCLUSA MURETA DE ALVENARIA). AF_07/2020</v>
          </cell>
          <cell r="C2874" t="str">
            <v>UN</v>
          </cell>
          <cell r="D2874">
            <v>1234.97</v>
          </cell>
        </row>
        <row r="2875">
          <cell r="A2875">
            <v>101535</v>
          </cell>
          <cell r="B2875" t="str">
            <v>ENTRADA DE ENERGIA ELÉTRICA, SUBTERRÂNEA, TRIFÁSICA, COM CAIXA DE EMBUTIR, CABO DE 25 MM2 E DISJUNTOR DIN 50A (NÃO INCLUSA MURETA DE ALVENARIA). AF_07/2020</v>
          </cell>
          <cell r="C2875" t="str">
            <v>UN</v>
          </cell>
          <cell r="D2875">
            <v>1340.83</v>
          </cell>
        </row>
        <row r="2876">
          <cell r="A2876">
            <v>101536</v>
          </cell>
          <cell r="B2876" t="str">
            <v>ENTRADA DE ENERGIA ELÉTRICA, SUBTERRÂNEA, TRIFÁSICA, COM CAIXA DE EMBUTIR, CABO DE 35 MM2 E DISJUNTOR DIN 50A (NÃO INCLUSA MURETA DE ALVENARIA). AF_07/2020</v>
          </cell>
          <cell r="C2876" t="str">
            <v>UN</v>
          </cell>
          <cell r="D2876">
            <v>1595.59</v>
          </cell>
        </row>
        <row r="2877">
          <cell r="A2877">
            <v>101537</v>
          </cell>
          <cell r="B2877" t="str">
            <v>APARELHO SINALIZADOR DE SAÍDA DE GARAGEM, COM CÉLULA FOTOELÉTRICA - FORNECIMENTO E INSTALAÇÃO. AF_07/2020</v>
          </cell>
          <cell r="C2877" t="str">
            <v>UN</v>
          </cell>
          <cell r="D2877">
            <v>114.77</v>
          </cell>
        </row>
        <row r="2878">
          <cell r="A2878">
            <v>101538</v>
          </cell>
          <cell r="B2878" t="str">
            <v>ARMAÇÃO SECUNDÁRIA, COM 1 ESTRIBO E 1 ISOLADOR - FORNECIMENTO E INSTALAÇÃO. AF_07/2020</v>
          </cell>
          <cell r="C2878" t="str">
            <v>UN</v>
          </cell>
          <cell r="D2878">
            <v>32.15</v>
          </cell>
        </row>
        <row r="2879">
          <cell r="A2879">
            <v>101539</v>
          </cell>
          <cell r="B2879" t="str">
            <v>ARMAÇÃO SECUNDÁRIA, COM 2 ESTRIBOS E 2 ISOLADORES - FORNECIMENTO E INSTALAÇÃO. AF_07/2020</v>
          </cell>
          <cell r="C2879" t="str">
            <v>UN</v>
          </cell>
          <cell r="D2879">
            <v>52.63</v>
          </cell>
        </row>
        <row r="2880">
          <cell r="A2880">
            <v>101540</v>
          </cell>
          <cell r="B2880" t="str">
            <v>ARMAÇÃO SECUNDÁRIA, COM 3 ESTRIBOS E 3 ISOLADORES - FORNECIMENTO E INSTALAÇÃO. AF_07/2020</v>
          </cell>
          <cell r="C2880" t="str">
            <v>UN</v>
          </cell>
          <cell r="D2880">
            <v>89.31</v>
          </cell>
        </row>
        <row r="2881">
          <cell r="A2881">
            <v>101541</v>
          </cell>
          <cell r="B2881" t="str">
            <v>ARMAÇÃO SECUNDÁRIA, COM 4 ESTRIBOS E 4 ISOLADORES - FORNECIMENTO E INSTALAÇÃO. AF_07/2020</v>
          </cell>
          <cell r="C2881" t="str">
            <v>UN</v>
          </cell>
          <cell r="D2881">
            <v>116.36</v>
          </cell>
        </row>
        <row r="2882">
          <cell r="A2882">
            <v>101542</v>
          </cell>
          <cell r="B2882" t="str">
            <v>ARMAÇÃO SECUNDÁRIA, COM 1 ESTRIBO, SEM ISOLADOR - FORNECIMENTO E INSTALAÇÃO. AF_07/2020</v>
          </cell>
          <cell r="C2882" t="str">
            <v>UN</v>
          </cell>
          <cell r="D2882">
            <v>24.09</v>
          </cell>
        </row>
        <row r="2883">
          <cell r="A2883">
            <v>101543</v>
          </cell>
          <cell r="B2883" t="str">
            <v>ARMAÇÃO SECUNDÁRIA, COM 2 ESTRIBOS, SEM ISOLADOR - FORNECIMENTO E INSTALAÇÃO. AF_07/2020</v>
          </cell>
          <cell r="C2883" t="str">
            <v>UN</v>
          </cell>
          <cell r="D2883">
            <v>42.53</v>
          </cell>
        </row>
        <row r="2884">
          <cell r="A2884">
            <v>101544</v>
          </cell>
          <cell r="B2884" t="str">
            <v>ARMAÇÃO SECUNDÁRIA, COM 3 ESTRIBOS, SEM ISOLADOR - FORNECIMENTO E INSTALAÇÃO. AF_07/2020</v>
          </cell>
          <cell r="C2884" t="str">
            <v>UN</v>
          </cell>
          <cell r="D2884">
            <v>68.3</v>
          </cell>
        </row>
        <row r="2885">
          <cell r="A2885">
            <v>101545</v>
          </cell>
          <cell r="B2885" t="str">
            <v>ARMAÇÃO SECUNDÁRIA, COM 4 ESTRIBOS, SEM ISOLADOR - FORNECIMENTO E INSTALAÇÃO. AF_07/2020</v>
          </cell>
          <cell r="C2885" t="str">
            <v>UN</v>
          </cell>
          <cell r="D2885">
            <v>99.56</v>
          </cell>
        </row>
        <row r="2886">
          <cell r="A2886">
            <v>101546</v>
          </cell>
          <cell r="B2886" t="str">
            <v>ISOLADOR, TIPO PINO, PARA TENSÃO 15 KV - FORNECIMENTO E INSTALAÇÃO. AF_07/2020</v>
          </cell>
          <cell r="C2886" t="str">
            <v>UN</v>
          </cell>
          <cell r="D2886">
            <v>22.09</v>
          </cell>
        </row>
        <row r="2887">
          <cell r="A2887">
            <v>101547</v>
          </cell>
          <cell r="B2887" t="str">
            <v>ISOLADOR, TIPO DISCO, PARA TENSÃO 15 KV - FORNECIMENTO E INSTALAÇÃO. AF_07/2020</v>
          </cell>
          <cell r="C2887" t="str">
            <v>UN</v>
          </cell>
          <cell r="D2887">
            <v>69.400000000000006</v>
          </cell>
        </row>
        <row r="2888">
          <cell r="A2888">
            <v>101548</v>
          </cell>
          <cell r="B2888" t="str">
            <v>ISOLADOR, TIPO ROLDANA, PARA BAIXA TENSÃO - FORNECIMENTO E INSTALAÇÃO. AF_07/2020</v>
          </cell>
          <cell r="C2888" t="str">
            <v>UN</v>
          </cell>
          <cell r="D2888">
            <v>5.4</v>
          </cell>
        </row>
        <row r="2889">
          <cell r="A2889">
            <v>101549</v>
          </cell>
          <cell r="B2889" t="str">
            <v>GRAMPO PARALELO METÁLICO, PARA REDES AÉREAS DE DISTRIBUIÇÃO DE ENERGIA ELÉTRICA DE BAIXA TENSÃO - FORNECIMENTO E INSTALAÇÃO. AF_07/2020</v>
          </cell>
          <cell r="C2889" t="str">
            <v>UN</v>
          </cell>
          <cell r="D2889">
            <v>11.72</v>
          </cell>
        </row>
        <row r="2890">
          <cell r="A2890">
            <v>101553</v>
          </cell>
          <cell r="B2890" t="str">
            <v>ALÇA PREFORMADA DE DISTRIBUIÇÃO, EM  AÇO GALVANIZADO, AWG 1 - FORNECIMENTO E INSTALAÇÃO. AF_07/2020</v>
          </cell>
          <cell r="C2890" t="str">
            <v>UN</v>
          </cell>
          <cell r="D2890">
            <v>11.45</v>
          </cell>
        </row>
        <row r="2891">
          <cell r="A2891">
            <v>101554</v>
          </cell>
          <cell r="B2891" t="str">
            <v>ALÇA PREFORMADA DE DISTRIBUIÇÃO, EM  AÇO GALVANIZADO, AWG 2 - FORNECIMENTO E INSTALAÇÃO. AF_07/2020</v>
          </cell>
          <cell r="C2891" t="str">
            <v>UN</v>
          </cell>
          <cell r="D2891">
            <v>8.14</v>
          </cell>
        </row>
        <row r="2892">
          <cell r="A2892">
            <v>101555</v>
          </cell>
          <cell r="B2892" t="str">
            <v>ALÇA PREFORMADA DE DISTRIBUIÇÃO, EM  AÇO GALVANIZADO, AWG 4 - FORNECIMENTO E INSTALAÇÃO. AF_07/2020</v>
          </cell>
          <cell r="C2892" t="str">
            <v>UN</v>
          </cell>
          <cell r="D2892">
            <v>5.13</v>
          </cell>
        </row>
        <row r="2893">
          <cell r="A2893">
            <v>101556</v>
          </cell>
          <cell r="B2893" t="str">
            <v>ALÇA PREFORMADA DE DISTRIBUIÇÃO, EM  AÇO GALVANIZADO, AWG 6 - FORNECIMENTO E INSTALAÇÃO. AF_07/2020</v>
          </cell>
          <cell r="C2893" t="str">
            <v>UN</v>
          </cell>
          <cell r="D2893">
            <v>4.6500000000000004</v>
          </cell>
        </row>
        <row r="2894">
          <cell r="A2894">
            <v>101560</v>
          </cell>
          <cell r="B2894" t="str">
            <v>CABO DE COBRE FLEXÍVEL ISOLADO, 10 MM², 0,6/1,0 KV, PARA REDE AÉREA DE DISTRIBUIÇÃO DE ENERGIA ELÉTRICA DE BAIXA TENSÃO - FORNECIMENTO E INSTALAÇÃO. AF_07/2020</v>
          </cell>
          <cell r="C2894" t="str">
            <v>M</v>
          </cell>
          <cell r="D2894">
            <v>10.87</v>
          </cell>
        </row>
        <row r="2895">
          <cell r="A2895">
            <v>101561</v>
          </cell>
          <cell r="B2895" t="str">
            <v>CABO DE COBRE FLEXÍVEL ISOLADO, 16 MM², 0,6/1,0 KV, PARA REDE AÉREA DE DISTRIBUIÇÃO DE ENERGIA ELÉTRICA DE BAIXA TENSÃO - FORNECIMENTO E INSTALAÇÃO. AF_07/2020</v>
          </cell>
          <cell r="C2895" t="str">
            <v>M</v>
          </cell>
          <cell r="D2895">
            <v>16.670000000000002</v>
          </cell>
        </row>
        <row r="2896">
          <cell r="A2896">
            <v>101562</v>
          </cell>
          <cell r="B2896" t="str">
            <v>CABO DE COBRE FLEXÍVEL ISOLADO, 25 MM², 0,6/1,0 KV, PARA REDE AÉREA DE DISTRIBUIÇÃO DE ENERGIA ELÉTRICA DE BAIXA TENSÃO - FORNECIMENTO E INSTALAÇÃO. AF_07/2020</v>
          </cell>
          <cell r="C2896" t="str">
            <v>M</v>
          </cell>
          <cell r="D2896">
            <v>25.33</v>
          </cell>
        </row>
        <row r="2897">
          <cell r="A2897">
            <v>101563</v>
          </cell>
          <cell r="B2897" t="str">
            <v>CABO DE COBRE FLEXÍVEL ISOLADO, 35 MM², 0,6/1,0 KV, PARA REDE AÉREA DE DISTRIBUIÇÃO DE ENERGIA ELÉTRICA DE BAIXA TENSÃO - FORNECIMENTO E INSTALAÇÃO. AF_07/2020</v>
          </cell>
          <cell r="C2897" t="str">
            <v>M</v>
          </cell>
          <cell r="D2897">
            <v>34.92</v>
          </cell>
        </row>
        <row r="2898">
          <cell r="A2898">
            <v>101564</v>
          </cell>
          <cell r="B2898" t="str">
            <v>CABO DE COBRE FLEXÍVEL ISOLADO, 50 MM², 0,6/1,0 KV, PARA REDE AÉREA DE DISTRIBUIÇÃO DE ENERGIA ELÉTRICA DE BAIXA TENSÃO - FORNECIMENTO E INSTALAÇÃO. AF_07/2020</v>
          </cell>
          <cell r="C2898" t="str">
            <v>M</v>
          </cell>
          <cell r="D2898">
            <v>49.75</v>
          </cell>
        </row>
        <row r="2899">
          <cell r="A2899">
            <v>101565</v>
          </cell>
          <cell r="B2899" t="str">
            <v>CABO DE COBRE FLEXÍVEL ISOLADO, 70 MM², 0,6/1,0 KV, PARA REDE AÉREA DE DISTRIBUIÇÃO DE ENERGIA ELÉTRICA DE BAIXA TENSÃO - FORNECIMENTO E INSTALAÇÃO. AF_07/2020</v>
          </cell>
          <cell r="C2899" t="str">
            <v>M</v>
          </cell>
          <cell r="D2899">
            <v>68.900000000000006</v>
          </cell>
        </row>
        <row r="2900">
          <cell r="A2900">
            <v>101567</v>
          </cell>
          <cell r="B2900" t="str">
            <v>CABO DE COBRE FLEXÍVEL ISOLADO, 95 MM², 0,6/1,0 KV, PARA REDE AÉREA DE DISTRIBUIÇÃO DE ENERGIA ELÉTRICA DE BAIXA TENSÃO - FORNECIMENTO E INSTALAÇÃO. AF_07/2020</v>
          </cell>
          <cell r="C2900" t="str">
            <v>M</v>
          </cell>
          <cell r="D2900">
            <v>91.51</v>
          </cell>
        </row>
        <row r="2901">
          <cell r="A2901">
            <v>101568</v>
          </cell>
          <cell r="B2901" t="str">
            <v>CABO DE COBRE FLEXÍVEL ISOLADO, 120 MM², 0,6/1,0 KV, PARA REDE AÉREA DE DISTRIBUIÇÃO DE ENERGIA ELÉTRICA DE BAIXA TENSÃO - FORNECIMENTO E INSTALAÇÃO. AF_07/2020</v>
          </cell>
          <cell r="C2901" t="str">
            <v>M</v>
          </cell>
          <cell r="D2901">
            <v>119.13</v>
          </cell>
        </row>
        <row r="2902">
          <cell r="A2902">
            <v>101626</v>
          </cell>
          <cell r="B2902" t="str">
            <v>REATOR PARA LÂMPADA VAPOR DE MERCÚRIO 400 W, USO EXTERNO - FORNECIMENTO E INSTALAÇÃO. AF_08/2020</v>
          </cell>
          <cell r="C2902" t="str">
            <v>UN</v>
          </cell>
          <cell r="D2902">
            <v>115.54</v>
          </cell>
        </row>
        <row r="2903">
          <cell r="A2903">
            <v>101627</v>
          </cell>
          <cell r="B2903" t="str">
            <v>REATOR PARA LÂMPADA VAPOR DE SÓDIO 250 W, USO EXTERNO - FORNECIMENTO E INSTALAÇÃO. AF_08/2020</v>
          </cell>
          <cell r="C2903" t="str">
            <v>UN</v>
          </cell>
          <cell r="D2903">
            <v>179.75</v>
          </cell>
        </row>
        <row r="2904">
          <cell r="A2904">
            <v>101628</v>
          </cell>
          <cell r="B2904" t="str">
            <v>REATOR PARA LÂMPADA VAPOR DE MERCÚRIO 125 W, USO EXTERNO - FORNECIMENTO E INSTALAÇÃO. AF_08/2020</v>
          </cell>
          <cell r="C2904" t="str">
            <v>UN</v>
          </cell>
          <cell r="D2904">
            <v>85.83</v>
          </cell>
        </row>
        <row r="2905">
          <cell r="A2905">
            <v>101629</v>
          </cell>
          <cell r="B2905" t="str">
            <v>REATOR PARA LÂMPADA VAPOR DE MERCÚRIO 250 W, USO EXTERNO - FORNECIMENTO E INSTALAÇÃO. AF_08/2020</v>
          </cell>
          <cell r="C2905" t="str">
            <v>UN</v>
          </cell>
          <cell r="D2905">
            <v>101.13</v>
          </cell>
        </row>
        <row r="2906">
          <cell r="A2906">
            <v>101630</v>
          </cell>
          <cell r="B2906" t="str">
            <v>SUBSTITUIÇÃO DE REATOR PARA ILUMINAÇÃO PÚBLICA (NÃO INCLUI FORNECIMENTO). AF_08/2020</v>
          </cell>
          <cell r="C2906" t="str">
            <v>UN</v>
          </cell>
          <cell r="D2906">
            <v>50.04</v>
          </cell>
        </row>
        <row r="2907">
          <cell r="A2907">
            <v>101631</v>
          </cell>
          <cell r="B2907" t="str">
            <v>IGNITOR PARA PARTIDA LÂMPADA VAPOR SÓDIO / VAPOR METÁLICO ATÉ 400 W - FORNECIMENTO E INSTALAÇÃO. AF_08/2020</v>
          </cell>
          <cell r="C2907" t="str">
            <v>UN</v>
          </cell>
          <cell r="D2907">
            <v>18.64</v>
          </cell>
        </row>
        <row r="2908">
          <cell r="A2908">
            <v>101632</v>
          </cell>
          <cell r="B2908" t="str">
            <v>RELÉ FOTOELÉTRICO PARA COMANDO DE ILUMINAÇÃO EXTERNA 1000 W - FORNECIMENTO E INSTALAÇÃO. AF_08/2020</v>
          </cell>
          <cell r="C2908" t="str">
            <v>UN</v>
          </cell>
          <cell r="D2908">
            <v>25.71</v>
          </cell>
        </row>
        <row r="2909">
          <cell r="A2909">
            <v>101633</v>
          </cell>
          <cell r="B2909" t="str">
            <v>SUBSTITUIÇÃO DE RELÉ FOTOELÉTRICO PARA COMANDO DE ILUMINAÇÃO EXTERNA 1000 W - FORNECIMENTO E INSTALAÇÃO. AF_08/2020</v>
          </cell>
          <cell r="C2909" t="str">
            <v>UN</v>
          </cell>
          <cell r="D2909">
            <v>67.33</v>
          </cell>
        </row>
        <row r="2910">
          <cell r="A2910">
            <v>101636</v>
          </cell>
          <cell r="B2910" t="str">
            <v>BRAÇO PARA ILUMINAÇÃO PÚBLICA, EM TUBO DE AÇO GALVANIZADO, COMPRIMENTO DE 1,50 M, PARA FIXAÇÃO EM POSTE DE CONCRETO - FORNECIMENTO E INSTALAÇÃO. AF_08/2020</v>
          </cell>
          <cell r="C2910" t="str">
            <v>UN</v>
          </cell>
          <cell r="D2910">
            <v>107.03</v>
          </cell>
        </row>
        <row r="2911">
          <cell r="A2911">
            <v>101637</v>
          </cell>
          <cell r="B2911" t="str">
            <v>BRAÇO PARA ILUMINAÇÃO PÚBLICA, EM TUBO DE AÇO GALVANIZADO, COMPRIMENTO DE 1,50 M, PARA FIXAÇÃO EM POSTE METÁLICO - FORNECIMENTO E INSTALAÇÃO. AF_08/2020</v>
          </cell>
          <cell r="C2911" t="str">
            <v>UN</v>
          </cell>
          <cell r="D2911">
            <v>100.39</v>
          </cell>
        </row>
        <row r="2912">
          <cell r="A2912">
            <v>101640</v>
          </cell>
          <cell r="B2912" t="str">
            <v>LÂMPADA VAPOR METÁLICO 400 W - FORNECIMENTO E INSTALAÇÃO. AF_08/2020</v>
          </cell>
          <cell r="C2912" t="str">
            <v>UN</v>
          </cell>
          <cell r="D2912">
            <v>56.01</v>
          </cell>
        </row>
        <row r="2913">
          <cell r="A2913">
            <v>101641</v>
          </cell>
          <cell r="B2913" t="str">
            <v>LÂMPADA VAPOR METÁLICO 150 W - FORNECIMENTO E INSTALAÇÃO. AF_08/2020</v>
          </cell>
          <cell r="C2913" t="str">
            <v>UN</v>
          </cell>
          <cell r="D2913">
            <v>29.05</v>
          </cell>
        </row>
        <row r="2914">
          <cell r="A2914">
            <v>101642</v>
          </cell>
          <cell r="B2914" t="str">
            <v>LÂMPADA VAPOR DE MERCÚRIO 125 W - FORNECIMENTO E INSTALAÇÃO. AF_08/2020</v>
          </cell>
          <cell r="C2914" t="str">
            <v>UN</v>
          </cell>
          <cell r="D2914">
            <v>14.62</v>
          </cell>
        </row>
        <row r="2915">
          <cell r="A2915">
            <v>101643</v>
          </cell>
          <cell r="B2915" t="str">
            <v>LÂMPADA VAPOR DE MERCÚRIO 250 W - FORNECIMENTO E INSTALAÇÃO. AF_08/2020</v>
          </cell>
          <cell r="C2915" t="str">
            <v>UN</v>
          </cell>
          <cell r="D2915">
            <v>25.37</v>
          </cell>
        </row>
        <row r="2916">
          <cell r="A2916">
            <v>101644</v>
          </cell>
          <cell r="B2916" t="str">
            <v>LÂMPADA VAPOR DE MERCÚRIO 400 W - FORNECIMENTO E INSTALAÇÃO. AF_08/2020</v>
          </cell>
          <cell r="C2916" t="str">
            <v>UN</v>
          </cell>
          <cell r="D2916">
            <v>34.299999999999997</v>
          </cell>
        </row>
        <row r="2917">
          <cell r="A2917">
            <v>101645</v>
          </cell>
          <cell r="B2917" t="str">
            <v>LÂMPADA MISTA 160 W - FORNECIMENTO E INSTALAÇÃO. AF_08/2020</v>
          </cell>
          <cell r="C2917" t="str">
            <v>UN</v>
          </cell>
          <cell r="D2917">
            <v>16.28</v>
          </cell>
        </row>
        <row r="2918">
          <cell r="A2918">
            <v>101646</v>
          </cell>
          <cell r="B2918" t="str">
            <v>LÂMPADA MISTA 250 W - FORNECIMENTO E INSTALAÇÃO. AF_08/2020</v>
          </cell>
          <cell r="C2918" t="str">
            <v>UN</v>
          </cell>
          <cell r="D2918">
            <v>21.59</v>
          </cell>
        </row>
        <row r="2919">
          <cell r="A2919">
            <v>101647</v>
          </cell>
          <cell r="B2919" t="str">
            <v>LÂMPADA MISTA 500 W - FORNECIMENTO E INSTALAÇÃO. AF_08/2020</v>
          </cell>
          <cell r="C2919" t="str">
            <v>UN</v>
          </cell>
          <cell r="D2919">
            <v>39.590000000000003</v>
          </cell>
        </row>
        <row r="2920">
          <cell r="A2920">
            <v>101648</v>
          </cell>
          <cell r="B2920" t="str">
            <v>LÂMPADA VAPOR DE SÓDIO 150 W - FORNECIMENTO E INSTALAÇÃO. AF_08/2020</v>
          </cell>
          <cell r="C2920" t="str">
            <v>UN</v>
          </cell>
          <cell r="D2920">
            <v>30.64</v>
          </cell>
        </row>
        <row r="2921">
          <cell r="A2921">
            <v>101649</v>
          </cell>
          <cell r="B2921" t="str">
            <v>LÂMPADA VAPOR DE SÓDIO 250 W - FORNECIMENTO E INSTALAÇÃO. AF_08/2020</v>
          </cell>
          <cell r="C2921" t="str">
            <v>UN</v>
          </cell>
          <cell r="D2921">
            <v>35.29</v>
          </cell>
        </row>
        <row r="2922">
          <cell r="A2922">
            <v>101650</v>
          </cell>
          <cell r="B2922" t="str">
            <v>LÂMPADA VAPOR DE SÓDIO 400 W - FORNECIMENTO E INSTALAÇÃO. AF_08/2020</v>
          </cell>
          <cell r="C2922" t="str">
            <v>UN</v>
          </cell>
          <cell r="D2922">
            <v>41</v>
          </cell>
        </row>
        <row r="2923">
          <cell r="A2923">
            <v>101651</v>
          </cell>
          <cell r="B2923" t="str">
            <v>SUBSTITUIÇÃO DE LÂMPADA PARA ILUMINAÇÃO PÚBLICA (NÃO INCLUI FORNECIMENTO). AF_08/2020</v>
          </cell>
          <cell r="C2923" t="str">
            <v>UN</v>
          </cell>
          <cell r="D2923">
            <v>42.95</v>
          </cell>
        </row>
        <row r="2924">
          <cell r="A2924">
            <v>101652</v>
          </cell>
          <cell r="B2924" t="str">
            <v>LUMINÁRIA FECHADA, PARA ILUMINAÇÃO PÚBLICA, PARA LÂMPADA DE VAPOR - FORNECIMENTO E INSTALAÇÃO (EXCLUSIVE LÂMPADA E REATOR). AF_08/2020</v>
          </cell>
          <cell r="C2924" t="str">
            <v>UN</v>
          </cell>
          <cell r="D2924">
            <v>343.52</v>
          </cell>
        </row>
        <row r="2925">
          <cell r="A2925">
            <v>101653</v>
          </cell>
          <cell r="B2925" t="str">
            <v>LUMINÁRIA ABERTA PARA ILUMINAÇÃO PÚBLICA, PARA LÂMPADA VAPOR DE MERCÚRIO ATÉ 400 W E MISTA ATÉ 500 W, COM BRAÇO EM TUBO DE AÇO GALV 1", COMPRIMENTO DE 1,50 M, PARA POSTE DE CONCRETO - FORNECIMENTO E INSTALAÇÃO (EXCLUSIVE LÂMPADA E REATOR). AF_08/2020</v>
          </cell>
          <cell r="C2925" t="str">
            <v>UN</v>
          </cell>
          <cell r="D2925">
            <v>192.46</v>
          </cell>
        </row>
        <row r="2926">
          <cell r="A2926">
            <v>101654</v>
          </cell>
          <cell r="B2926" t="str">
            <v>LUMINÁRIA DE LED PARA ILUMINAÇÃO PÚBLICA, DE 33 W ATÉ 50 W - FORNECIMENTO E INSTALAÇÃO. AF_08/2020</v>
          </cell>
          <cell r="C2926" t="str">
            <v>UN</v>
          </cell>
          <cell r="D2926">
            <v>254.71</v>
          </cell>
        </row>
        <row r="2927">
          <cell r="A2927">
            <v>101655</v>
          </cell>
          <cell r="B2927" t="str">
            <v>LUMINÁRIA DE LED PARA ILUMINAÇÃO PÚBLICA, DE 51 W ATÉ 67 W - FORNECIMENTO E INSTALAÇÃO. AF_08/2020</v>
          </cell>
          <cell r="C2927" t="str">
            <v>UN</v>
          </cell>
          <cell r="D2927">
            <v>428.75</v>
          </cell>
        </row>
        <row r="2928">
          <cell r="A2928">
            <v>101656</v>
          </cell>
          <cell r="B2928" t="str">
            <v>LUMINÁRIA DE LED PARA ILUMINAÇÃO PÚBLICA, DE 68 W ATÉ 97 W - FORNECIMENTO E INSTALAÇÃO. AF_08/2020</v>
          </cell>
          <cell r="C2928" t="str">
            <v>UN</v>
          </cell>
          <cell r="D2928">
            <v>469.39</v>
          </cell>
        </row>
        <row r="2929">
          <cell r="A2929">
            <v>101657</v>
          </cell>
          <cell r="B2929" t="str">
            <v>LUMINÁRIA DE LED PARA ILUMINAÇÃO PÚBLICA, DE 98 W ATÉ 137 W - FORNECIMENTO E INSTALAÇÃO. AF_08/2020</v>
          </cell>
          <cell r="C2929" t="str">
            <v>UN</v>
          </cell>
          <cell r="D2929">
            <v>555.95000000000005</v>
          </cell>
        </row>
        <row r="2930">
          <cell r="A2930">
            <v>101658</v>
          </cell>
          <cell r="B2930" t="str">
            <v>LUMINÁRIA DE LED PARA ILUMINAÇÃO PÚBLICA, DE 138 W ATÉ 180 W - FORNECIMENTO E INSTALAÇÃO. AF_08/2020</v>
          </cell>
          <cell r="C2930" t="str">
            <v>UN</v>
          </cell>
          <cell r="D2930">
            <v>733.94</v>
          </cell>
        </row>
        <row r="2931">
          <cell r="A2931">
            <v>101659</v>
          </cell>
          <cell r="B2931" t="str">
            <v>LUMINÁRIA DE LED PARA ILUMINAÇÃO PÚBLICA, DE 181 W ATÉ 239 W - FORNECIMENTO E INSTALAÇÃO. AF_08/2020</v>
          </cell>
          <cell r="C2931" t="str">
            <v>UN</v>
          </cell>
          <cell r="D2931">
            <v>844.64</v>
          </cell>
        </row>
        <row r="2932">
          <cell r="A2932">
            <v>101660</v>
          </cell>
          <cell r="B2932" t="str">
            <v>LUMINÁRIA DE LED PARA ILUMINAÇÃO PÚBLICA, DE 240 W ATÉ 350 W - FORNECIMENTO E INSTALAÇÃO. AF_08/2020</v>
          </cell>
          <cell r="C2932" t="str">
            <v>UN</v>
          </cell>
          <cell r="D2932">
            <v>1367.22</v>
          </cell>
        </row>
        <row r="2933">
          <cell r="A2933">
            <v>101661</v>
          </cell>
          <cell r="B2933" t="str">
            <v>SUBSTITUIÇÃO DE LUMINÁRIA DE VAPOR DE MERCÚRIO/VAPOR DE SÓDIO POR LUMINÁRIA DE LED PARA ILUMINAÇÃO PÚBLICA (NÃO INCLUI FORNECIMENTO). AF_08/2020</v>
          </cell>
          <cell r="C2933" t="str">
            <v>UN</v>
          </cell>
          <cell r="D2933">
            <v>74.95</v>
          </cell>
        </row>
        <row r="2934">
          <cell r="A2934">
            <v>101662</v>
          </cell>
          <cell r="B2934" t="str">
            <v>LUMINÁRIA FECHADA PARA ILUMINAÇÃO PÚBLICA, COM REATOR DE PARTIDA RÁPIDA, COM LÂMPADA VAPOR DE MERCÚRIO 250 W - FORNECIMENTO E INSTALAÇÃO. AF_08/2020</v>
          </cell>
          <cell r="C2934" t="str">
            <v>UN</v>
          </cell>
          <cell r="D2934">
            <v>470.04</v>
          </cell>
        </row>
        <row r="2935">
          <cell r="A2935">
            <v>101663</v>
          </cell>
          <cell r="B2935" t="str">
            <v>ABRAÇADEIRA DE FIXAÇÃO DE BRAÇOS DE LUMINÁRIAS DE 2" - FORNECIMENTO E INSTALAÇÃO. AF_08/2020</v>
          </cell>
          <cell r="C2935" t="str">
            <v>UN</v>
          </cell>
          <cell r="D2935">
            <v>15.83</v>
          </cell>
        </row>
        <row r="2936">
          <cell r="A2936">
            <v>101664</v>
          </cell>
          <cell r="B2936" t="str">
            <v>ABRAÇADEIRA DE FIXAÇÃO DE BRAÇOS DE LUMINÁRIAS DE 3" - FORNECIMENTO E INSTALAÇÃO. AF_08/2020</v>
          </cell>
          <cell r="C2936" t="str">
            <v>UN</v>
          </cell>
          <cell r="D2936">
            <v>16.41</v>
          </cell>
        </row>
        <row r="2937">
          <cell r="A2937">
            <v>101665</v>
          </cell>
          <cell r="B2937" t="str">
            <v>ABRAÇADEIRA DE FIXAÇÃO DE BRAÇOS DE LUMINÁRIAS DE 4" - FORNECIMENTO E INSTALAÇÃO. AF_08/2020</v>
          </cell>
          <cell r="C2937" t="str">
            <v>UN</v>
          </cell>
          <cell r="D2937">
            <v>18.899999999999999</v>
          </cell>
        </row>
        <row r="2938">
          <cell r="A2938">
            <v>101666</v>
          </cell>
          <cell r="B2938" t="str">
            <v>REFLETOR RETANGULAR FECHADO, COM LÂMPADA VAPOR METÁLICO 400 W - FORNECIMENTO E INSTALAÇÃO. AF_08/2020</v>
          </cell>
          <cell r="C2938" t="str">
            <v>UN</v>
          </cell>
          <cell r="D2938">
            <v>259.95</v>
          </cell>
        </row>
        <row r="2939">
          <cell r="A2939">
            <v>102085</v>
          </cell>
          <cell r="B2939" t="str">
            <v>LUMINÁRIA ESTANQUE COM PROTEÇÃO CONTRA ÁGUA, POEIRA OU IMPACTOS - FORNECIMENTO E INSTALAÇÃO. AF_08/2020</v>
          </cell>
          <cell r="C2939" t="str">
            <v>UN</v>
          </cell>
          <cell r="D2939">
            <v>134.09</v>
          </cell>
        </row>
        <row r="2940">
          <cell r="A2940">
            <v>100578</v>
          </cell>
          <cell r="B2940" t="str">
            <v>ASSENTAMENTO DE POSTE DE CONCRETO COM COMPRIMENTO NOMINAL DE 9 M, CARGA NOMINAL MENOR OU IGUAL A 1000 DAN, ENGASTAMENTO SIMPLES COM 1,5 M DE SOLO (NÃO INCLUI FORNECIMENTO). AF_11/2019</v>
          </cell>
          <cell r="C2940" t="str">
            <v>UN</v>
          </cell>
          <cell r="D2940">
            <v>315.07</v>
          </cell>
        </row>
        <row r="2941">
          <cell r="A2941">
            <v>100579</v>
          </cell>
          <cell r="B2941" t="str">
            <v>ASSENTAMENTO DE POSTE DE CONCRETO COM COMPRIMENTO NOMINAL DE 10 M, CARGA NOMINAL MENOR OU IGUAL A 1000 DAN, ENGASTAMENTO SIMPLES COM 1,6 M DE SOLO (NÃO INCLUI FORNECIMENTO). AF_11/2019</v>
          </cell>
          <cell r="C2941" t="str">
            <v>UN</v>
          </cell>
          <cell r="D2941">
            <v>345.58</v>
          </cell>
        </row>
        <row r="2942">
          <cell r="A2942">
            <v>100580</v>
          </cell>
          <cell r="B2942" t="str">
            <v>ASSENTAMENTO DE POSTE DE CONCRETO COM COMPRIMENTO NOMINAL DE 10 M, CARGA NOMINAL MAIOR QUE 1000 DAN, ENGASTAMENTO SIMPLES COM 1,6 M DE SOLO (NÃO INCLUI FORNECIMENTO). AF_11/2019</v>
          </cell>
          <cell r="C2942" t="str">
            <v>UN</v>
          </cell>
          <cell r="D2942">
            <v>377.13</v>
          </cell>
        </row>
        <row r="2943">
          <cell r="A2943">
            <v>100581</v>
          </cell>
          <cell r="B2943" t="str">
            <v>ASSENTAMENTO DE POSTE DE CONCRETO COM COMPRIMENTO NOMINAL DE 10,5 M, CARGA NOMINAL MENOR OU IGUAL A 1000 DAN, ENGASTAMENTO SIMPLES COM 1,65 M DE SOLO (NÃO INCLUI FORNECIMENTO). AF_11/2019</v>
          </cell>
          <cell r="C2943" t="str">
            <v>UN</v>
          </cell>
          <cell r="D2943">
            <v>360.71</v>
          </cell>
        </row>
        <row r="2944">
          <cell r="A2944">
            <v>100582</v>
          </cell>
          <cell r="B2944" t="str">
            <v>ASSENTAMENTO DE POSTE DE CONCRETO COM COMPRIMENTO NOMINAL DE 10,5 M, CARGA NOMINAL MAIOR QUE 1000 DAN, ENGASTAMENTO SIMPLES COM 1,65 M DE SOLO (NÃO INCLUI FORNECIMENTO). AF_11/2019</v>
          </cell>
          <cell r="C2944" t="str">
            <v>UN</v>
          </cell>
          <cell r="D2944">
            <v>417.54</v>
          </cell>
        </row>
        <row r="2945">
          <cell r="A2945">
            <v>100583</v>
          </cell>
          <cell r="B2945" t="str">
            <v>ASSENTAMENTO DE POSTE DE CONCRETO COM COMPRIMENTO NOMINAL DE 11 M, CARGA NOMINAL MENOR OU IGUAL A 1000 DAN, ENGASTAMENTO SIMPLES COM 1,7 M DE SOLO (NÃO INCLUI FORNECIMENTO). AF_11/2019</v>
          </cell>
          <cell r="C2945" t="str">
            <v>UN</v>
          </cell>
          <cell r="D2945">
            <v>376.88</v>
          </cell>
        </row>
        <row r="2946">
          <cell r="A2946">
            <v>100584</v>
          </cell>
          <cell r="B2946" t="str">
            <v>ASSENTAMENTO DE POSTE DE CONCRETO COM COMPRIMENTO NOMINAL DE 11 M, CARGA NOMINAL MAIOR QUE 1000 DAN, ENGASTAMENTO SIMPLES COM 1,7 M DE SOLO (NÃO INCLUI FORNECIMENTO). AF_11/2019</v>
          </cell>
          <cell r="C2946" t="str">
            <v>UN</v>
          </cell>
          <cell r="D2946">
            <v>411.07</v>
          </cell>
        </row>
        <row r="2947">
          <cell r="A2947">
            <v>100585</v>
          </cell>
          <cell r="B2947" t="str">
            <v>ASSENTAMENTO DE POSTE DE CONCRETO COM COMPRIMENTO NOMINAL DE 12 M, CARGA NOMINAL MENOR OU IGUAL A 1000 DAN, ENGASTAMENTO SIMPLES COM 1,8 M DE SOLO (NÃO INCLUI FORNECIMENTO). AF_11/2019</v>
          </cell>
          <cell r="C2947" t="str">
            <v>UN</v>
          </cell>
          <cell r="D2947">
            <v>408.31</v>
          </cell>
        </row>
        <row r="2948">
          <cell r="A2948">
            <v>100586</v>
          </cell>
          <cell r="B2948" t="str">
            <v>ASSENTAMENTO DE POSTE DE CONCRETO COM COMPRIMENTO NOMINAL DE 12 M, CARGA NOMINAL MAIOR QUE 1000 DAN, ENGASTAMENTO SIMPLES COM 1,8 M DE SOLO (NÃO INCLUI FORNECIMENTO). AF_11/2019</v>
          </cell>
          <cell r="C2948" t="str">
            <v>UN</v>
          </cell>
          <cell r="D2948">
            <v>462.81</v>
          </cell>
        </row>
        <row r="2949">
          <cell r="A2949">
            <v>100587</v>
          </cell>
          <cell r="B2949" t="str">
            <v>ASSENTAMENTO DE POSTE DE CONCRETO COM COMPRIMENTO NOMINAL DE 13 M, CARGA NOMINAL MENOR OU IGUAL A 1000 DAN, ENGASTAMENTO SIMPLES COM 1,9 M DE SOLO (NÃO INCLUI FORNECIMENTO). AF_11/2019</v>
          </cell>
          <cell r="C2949" t="str">
            <v>UN</v>
          </cell>
          <cell r="D2949">
            <v>440.83</v>
          </cell>
        </row>
        <row r="2950">
          <cell r="A2950">
            <v>100588</v>
          </cell>
          <cell r="B2950" t="str">
            <v>ASSENTAMENTO DE POSTE DE CONCRETO COM COMPRIMENTO NOMINAL DE 13 M, CARGA NOMINAL MAIOR QUE 1000 DAN, ENGASTAMENTO SIMPLES COM 1,9 M DE SOLO (NÃO INCLUI FORNECIMENTO). AF_11/2019</v>
          </cell>
          <cell r="C2950" t="str">
            <v>UN</v>
          </cell>
          <cell r="D2950">
            <v>483.19</v>
          </cell>
        </row>
        <row r="2951">
          <cell r="A2951">
            <v>100589</v>
          </cell>
          <cell r="B2951" t="str">
            <v>ASSENTAMENTO DE POSTE DE CONCRETO COM COMPRIMENTO NOMINAL DE 13,5 M, CARGA NOMINAL MENOR OU IGUAL A 1000 DAN, ENGASTAMENTO SIMPLES COM 1,95 M DE SOLO (NÃO INCLUI FORNECIMENTO). AF_11/2019</v>
          </cell>
          <cell r="C2951" t="str">
            <v>UN</v>
          </cell>
          <cell r="D2951">
            <v>486.4</v>
          </cell>
        </row>
        <row r="2952">
          <cell r="A2952">
            <v>100590</v>
          </cell>
          <cell r="B2952" t="str">
            <v>ASSENTAMENTO DE POSTE DE CONCRETO COM COMPRIMENTO NOMINAL DE 13,5 M, CARGA NOMINAL MAIOR QUE 1000 DAN, ENGASTAMENTO SIMPLES COM 1,95 M DE SOLO (NÃO INCLUI FORNECIMENTO). AF_11/2019</v>
          </cell>
          <cell r="C2952" t="str">
            <v>UN</v>
          </cell>
          <cell r="D2952">
            <v>528.23</v>
          </cell>
        </row>
        <row r="2953">
          <cell r="A2953">
            <v>100591</v>
          </cell>
          <cell r="B2953" t="str">
            <v>ASSENTAMENTO DE POSTE DE CONCRETO COM COMPRIMENTO NOMINAL DE 14 M, CARGA NOMINAL MENOR OU IGUAL A 1000 DAN, ENGASTAMENTO SIMPLES COM 2 M DE SOLO (NÃO INCLUI FORNECIMENTO). AF_11/2019</v>
          </cell>
          <cell r="C2953" t="str">
            <v>UN</v>
          </cell>
          <cell r="D2953">
            <v>484.46</v>
          </cell>
        </row>
        <row r="2954">
          <cell r="A2954">
            <v>100592</v>
          </cell>
          <cell r="B2954" t="str">
            <v>ASSENTAMENTO DE POSTE DE CONCRETO COM COMPRIMENTO NOMINAL DE 14 M, CARGA NOMINAL MAIOR QUE 1000 DAN, ENGASTAMENTO SIMPLES COM 2 M DE SOLO (NÃO INCLUI FORNECIMENTO). AF_11/2019</v>
          </cell>
          <cell r="C2954" t="str">
            <v>UN</v>
          </cell>
          <cell r="D2954">
            <v>519.13</v>
          </cell>
        </row>
        <row r="2955">
          <cell r="A2955">
            <v>100593</v>
          </cell>
          <cell r="B2955" t="str">
            <v>ASSENTAMENTO DE POSTE DE CONCRETO COM COMPRIMENTO NOMINAL DE 15 M, CARGA NOMINAL MENOR OU IGUAL A 1000 DAN, ENGASTAMENTO SIMPLES COM 2,1 M DE SOLO (NÃO INCLUI FORNECIMENTO). AF_11/2019</v>
          </cell>
          <cell r="C2955" t="str">
            <v>UN</v>
          </cell>
          <cell r="D2955">
            <v>518.88</v>
          </cell>
        </row>
        <row r="2956">
          <cell r="A2956">
            <v>100594</v>
          </cell>
          <cell r="B2956" t="str">
            <v>ASSENTAMENTO DE POSTE DE CONCRETO COM COMPRIMENTO NOMINAL DE 15 M, CARGA NOMINAL MAIOR QUE 1000 DAN, ENGASTAMENTO SIMPLES COM 2,1 M DE SOLO (NÃO INCLUI FORNECIMENTO). AF_11/2019</v>
          </cell>
          <cell r="C2956" t="str">
            <v>UN</v>
          </cell>
          <cell r="D2956">
            <v>577.69000000000005</v>
          </cell>
        </row>
        <row r="2957">
          <cell r="A2957">
            <v>100595</v>
          </cell>
          <cell r="B2957" t="str">
            <v>ASSENTAMENTO DE POSTE DE CONCRETO COM COMPRIMENTO NOMINAL DE 18 M, CARGA NOMINAL MENOR OU IGUAL A 1000 DAN, ENGASTAMENTO SIMPLES COM 2,4 M DE SOLO (NÃO INCLUI FORNECIMENTO). AF_11/2019</v>
          </cell>
          <cell r="C2957" t="str">
            <v>UN</v>
          </cell>
          <cell r="D2957">
            <v>622.1</v>
          </cell>
        </row>
        <row r="2958">
          <cell r="A2958">
            <v>100596</v>
          </cell>
          <cell r="B2958" t="str">
            <v>ASSENTAMENTO DE POSTE DE CONCRETO COM COMPRIMENTO NOMINAL DE 18 M, CARGA NOMINAL MAIOR QUE 1000 DAN, ENGASTAMENTO SIMPLES COM 2,4 M DE SOLO (NÃO INCLUI FORNECIMENTO). AF_11/2019</v>
          </cell>
          <cell r="C2958" t="str">
            <v>UN</v>
          </cell>
          <cell r="D2958">
            <v>701.48</v>
          </cell>
        </row>
        <row r="2959">
          <cell r="A2959">
            <v>100597</v>
          </cell>
          <cell r="B2959" t="str">
            <v>ASSENTAMENTO DE POSTE DE CONCRETO COM COMPRIMENTO NOMINAL DE 20 M, CARGA NOMINAL MENOR OU IGUAL A 1000 DAN, ENGASTAMENTO SIMPLES COM 2,6 M DE SOLO (NÃO INCLUI FORNECIMENTO). AF_11/2019</v>
          </cell>
          <cell r="C2959" t="str">
            <v>UN</v>
          </cell>
          <cell r="D2959">
            <v>717.9</v>
          </cell>
        </row>
        <row r="2960">
          <cell r="A2960">
            <v>100598</v>
          </cell>
          <cell r="B2960" t="str">
            <v>ASSENTAMENTO DE POSTE DE CONCRETO COM COMPRIMENTO NOMINAL DE 20 M, CARGA NOMINAL MAIOR QUE 1000, ENGASTAMENTO SIMPLES COM 2,6 M DE SOLO (NÃO INCLUI FORNECIMENTO). AF_11/2019</v>
          </cell>
          <cell r="C2960" t="str">
            <v>UN</v>
          </cell>
          <cell r="D2960">
            <v>783.35</v>
          </cell>
        </row>
        <row r="2961">
          <cell r="A2961">
            <v>100599</v>
          </cell>
          <cell r="B2961" t="str">
            <v>ASSENTAMENTO DE POSTE DE CONCRETO COM COMPRIMENTO NOMINAL DE 9 M, CARGA NOMINAL DE 150 DAN, ENGASTAMENTO BASE CONCRETADA COM 1 M DE CONCRETO E 0,5 M DE SOLO (NÃO INCLUI FORNECIMENTO). AF_11/2019</v>
          </cell>
          <cell r="C2961" t="str">
            <v>UN</v>
          </cell>
          <cell r="D2961">
            <v>333.02</v>
          </cell>
        </row>
        <row r="2962">
          <cell r="A2962">
            <v>100600</v>
          </cell>
          <cell r="B2962" t="str">
            <v>ASSENTAMENTO DE POSTE DE CONCRETO COM COMPRIMENTO NOMINAL DE 9 M, CARGA NOMINAL DE 300 DAN, ENGASTAMENTO BASE CONCRETADA COM 1 M DE CONCRETO E 0,5 M DE SOLO (NÃO INCLUI FORNECIMENTO). AF_11/2019</v>
          </cell>
          <cell r="C2962" t="str">
            <v>UN</v>
          </cell>
          <cell r="D2962">
            <v>397.63</v>
          </cell>
        </row>
        <row r="2963">
          <cell r="A2963">
            <v>100601</v>
          </cell>
          <cell r="B2963" t="str">
            <v>ASSENTAMENTO DE POSTE DE CONCRETO COM COMPRIMENTO NOMINAL DE 9 M, CARGA NOMINAL DE 400 DAN, ENGASTAMENTO BASE CONCRETADA COM 1 M DE CONCRETO E 0,5 M DE SOLO (NÃO INCLUI FORNECIMENTO). AF_11/2019</v>
          </cell>
          <cell r="C2963" t="str">
            <v>UN</v>
          </cell>
          <cell r="D2963">
            <v>508.93</v>
          </cell>
        </row>
        <row r="2964">
          <cell r="A2964">
            <v>100602</v>
          </cell>
          <cell r="B2964" t="str">
            <v>ASSENTAMENTO DE POSTE DE CONCRETO COM COMPRIMENTO NOMINAL DE 9 M, CARGA NOMINAL DE 600 DAN, ENGASTAMENTO BASE CONCRETADA COM 1 M DE CONCRETO E 0,5 M DE SOLO (NÃO INCLUI FORNECIMENTO). AF_11/2019</v>
          </cell>
          <cell r="C2964" t="str">
            <v>UN</v>
          </cell>
          <cell r="D2964">
            <v>647.75</v>
          </cell>
        </row>
        <row r="2965">
          <cell r="A2965">
            <v>100603</v>
          </cell>
          <cell r="B2965" t="str">
            <v>ASSENTAMENTO DE POSTE DE CONCRETO COM COMPRIMENTO NOMINAL DE 9 M, CARGA NOMINAL DE 1000 DAN, ENGASTAMENTO BASE CONCRETADA COM 1 M DE CONCRETO E 0,5 M DE SOLO (NÃO INCLUI FORNECIMENTO). AF_11/2019</v>
          </cell>
          <cell r="C2965" t="str">
            <v>UN</v>
          </cell>
          <cell r="D2965">
            <v>1004.07</v>
          </cell>
        </row>
        <row r="2966">
          <cell r="A2966">
            <v>100604</v>
          </cell>
          <cell r="B2966" t="str">
            <v>ASSENTAMENTO DE POSTE DE CONCRETO COM COMPRIMENTO NOMINAL DE 10 M, CARGA NOMINAL DE 300 DAN, ENGASTAMENTO BASE CONCRETADA COM 1 M DE CONCRETO E 0,6 M DE SOLO (NÃO INCLUI FORNECIMENTO). AF_11/2019</v>
          </cell>
          <cell r="C2966" t="str">
            <v>UN</v>
          </cell>
          <cell r="D2966">
            <v>421.46</v>
          </cell>
        </row>
        <row r="2967">
          <cell r="A2967">
            <v>100605</v>
          </cell>
          <cell r="B2967" t="str">
            <v>ASSENTAMENTO DE POSTE DE CONCRETO COM COMPRIMENTO NOMINAL DE 10 M, CARGA NOMINAL DE 600 DAN, ENGASTAMENTO BASE CONCRETADA COM 1 M DE CONCRETO E 0,6 M DE SOLO (NÃO INCLUI FORNECIMENTO). AF_11/2019</v>
          </cell>
          <cell r="C2967" t="str">
            <v>UN</v>
          </cell>
          <cell r="D2967">
            <v>677.26</v>
          </cell>
        </row>
        <row r="2968">
          <cell r="A2968">
            <v>100606</v>
          </cell>
          <cell r="B2968" t="str">
            <v>ASSENTAMENTO DE POSTE DE CONCRETO COM COMPRIMENTO NOMINAL DE 10 M, CARGA NOMINAL DE 1000 DAN, ENGASTAMENTO BASE CONCRETADA COM 1 M DE CONCRETO E 0,6 M DE SOLO (NÃO INCLUI FORNECIMENTO). AF_11/2019</v>
          </cell>
          <cell r="C2968" t="str">
            <v>UN</v>
          </cell>
          <cell r="D2968">
            <v>1040.8800000000001</v>
          </cell>
        </row>
        <row r="2969">
          <cell r="A2969">
            <v>100607</v>
          </cell>
          <cell r="B2969" t="str">
            <v>ASSENTAMENTO DE POSTE DE CONCRETO COM COMPRIMENTO NOMINAL DE 10,5 M, CARGA NOMINAL DE 300 DAN, ENGASTAMENTO BASE CONCRETADA COM 1 M DE CONCRETO E 0,65 M DE SOLO (NÃO INCLUI FORNECIMENTO). AF_11/2019</v>
          </cell>
          <cell r="C2969" t="str">
            <v>UN</v>
          </cell>
          <cell r="D2969">
            <v>432.73</v>
          </cell>
        </row>
        <row r="2970">
          <cell r="A2970">
            <v>100608</v>
          </cell>
          <cell r="B2970" t="str">
            <v>ASSENTAMENTO DE POSTE DE CONCRETO COM COMPRIMENTO NOMINAL DE 10,5 M, CARGA NOMINAL DE 600 DAN, ENGASTAMENTO BASE CONCRETADA COM 1 M DE CONCRETO E 0,65 M DE SOLO (NÃO INCLUI FORNECIMENTO). AF_11/2019</v>
          </cell>
          <cell r="C2970" t="str">
            <v>UN</v>
          </cell>
          <cell r="D2970">
            <v>691.81</v>
          </cell>
        </row>
        <row r="2971">
          <cell r="A2971">
            <v>100609</v>
          </cell>
          <cell r="B2971" t="str">
            <v>ASSENTAMENTO DE POSTE DE CONCRETO COM COMPRIMENTO NOMINAL DE 10,5 M, CARGA NOMINAL DE 1000 DAN, ENGASTAMENTO BASE CONCRETADA COM 1 M DE CONCRETO E 0,65 M DE SOLO (NÃO INCLUI FORNECIMENTO). AF_11/2019</v>
          </cell>
          <cell r="C2971" t="str">
            <v>UN</v>
          </cell>
          <cell r="D2971">
            <v>1060.55</v>
          </cell>
        </row>
        <row r="2972">
          <cell r="A2972">
            <v>100610</v>
          </cell>
          <cell r="B2972" t="str">
            <v>ASSENTAMENTO DE POSTE DE CONCRETO COM COMPRIMENTO NOMINAL DE 11 M, CARGA NOMINAL DE 300 DAN, ENGASTAMENTO BASE CONCRETADA COM 1 M DE CONCRETO E 0,7 M DE SOLO (NÃO INCLUI FORNECIMENTO). AF_11/2019</v>
          </cell>
          <cell r="C2972" t="str">
            <v>UN</v>
          </cell>
          <cell r="D2972">
            <v>443.99</v>
          </cell>
        </row>
        <row r="2973">
          <cell r="A2973">
            <v>100611</v>
          </cell>
          <cell r="B2973" t="str">
            <v>ASSENTAMENTO DE POSTE DE CONCRETO COM COMPRIMENTO NOMINAL DE 11 M, CARGA NOMINAL DE 400 DAN, ENGASTAMENTO BASE CONCRETADA COM 1 M DE CONCRETO E 0,7 M DE SOLO (NÃO INCLUI FORNECIMENTO). AF_11/2019</v>
          </cell>
          <cell r="C2973" t="str">
            <v>UN</v>
          </cell>
          <cell r="D2973">
            <v>560.30999999999995</v>
          </cell>
        </row>
        <row r="2974">
          <cell r="A2974">
            <v>100612</v>
          </cell>
          <cell r="B2974" t="str">
            <v>ASSENTAMENTO DE POSTE DE CONCRETO COM COMPRIMENTO NOMINAL DE 11 M, CARGA NOMINAL DE 600 DAN, ENGASTAMENTO BASE CONCRETADA COM 1 M DE CONCRETO E 0,7 M DE SOLO (NÃO INCLUI FORNECIMENTO). AF_11/2019</v>
          </cell>
          <cell r="C2974" t="str">
            <v>UN</v>
          </cell>
          <cell r="D2974">
            <v>706.07</v>
          </cell>
        </row>
        <row r="2975">
          <cell r="A2975">
            <v>100613</v>
          </cell>
          <cell r="B2975" t="str">
            <v>ASSENTAMENTO DE POSTE DE CONCRETO COM COMPRIMENTO NOMINAL DE 11 M, CARGA NOMINAL DE 1000 DAN, ENGASTAMENTO BASE CONCRETADA COM 1 M DE CONCRETO E 0,7 M DE SOLO (NÃO INCLUI FORNECIMENTO). AF_11/2019</v>
          </cell>
          <cell r="C2975" t="str">
            <v>UN</v>
          </cell>
          <cell r="D2975">
            <v>1079.72</v>
          </cell>
        </row>
        <row r="2976">
          <cell r="A2976">
            <v>100614</v>
          </cell>
          <cell r="B2976" t="str">
            <v>ASSENTAMENTO DE POSTE DE CONCRETO COM COMPRIMENTO NOMINAL DE 12 M, CARGA NOMINAL DE 400 DAN, ENGASTAMENTO BASE CONCRETADA COM 1 M DE CONCRETO E 0,8 M DE SOLO (NÃO INCLUI FORNECIMENTO). AF_11/2019</v>
          </cell>
          <cell r="C2976" t="str">
            <v>UN</v>
          </cell>
          <cell r="D2976">
            <v>585.51</v>
          </cell>
        </row>
        <row r="2977">
          <cell r="A2977">
            <v>100615</v>
          </cell>
          <cell r="B2977" t="str">
            <v>ASSENTAMENTO DE POSTE DE CONCRETO COM COMPRIMENTO NOMINAL DE 12 M, CARGA NOMINAL DE 600 DAN, ENGASTAMENTO BASE CONCRETADA COM 1 M DE CONCRETO E 0,8 M DE SOLO (NÃO INCLUI FORNECIMENTO). AF_11/2019</v>
          </cell>
          <cell r="C2977" t="str">
            <v>UN</v>
          </cell>
          <cell r="D2977">
            <v>734.31</v>
          </cell>
        </row>
        <row r="2978">
          <cell r="A2978">
            <v>100616</v>
          </cell>
          <cell r="B2978" t="str">
            <v>ASSENTAMENTO DE POSTE DE CONCRETO COM COMPRIMENTO NOMINAL DE 12 M, CARGA NOMINAL DE 1000 DAN, ENGASTAMENTO BASE CONCRETADA COM 1 M DE CONCRETO E 0,8 M DE SOLO (NÃO INCLUI FORNECIMENTO). AF_11/2019</v>
          </cell>
          <cell r="C2978" t="str">
            <v>UN</v>
          </cell>
          <cell r="D2978">
            <v>1119.98</v>
          </cell>
        </row>
        <row r="2979">
          <cell r="A2979">
            <v>100617</v>
          </cell>
          <cell r="B2979" t="str">
            <v>ASSENTAMENTO DE POSTE DE CONCRETO COM COMPRIMENTO NOMINAL DE 13 M, CARGA NOMINAL DE 600 DAN, ENGASTAMENTO BASE CONCRETADA COM 1 M DE CONCRETO E 0,9 M DE SOLO (NÃO INCLUI FORNECIMENTO). AF_11/2019</v>
          </cell>
          <cell r="C2979" t="str">
            <v>UN</v>
          </cell>
          <cell r="D2979">
            <v>762.37</v>
          </cell>
        </row>
        <row r="2980">
          <cell r="A2980">
            <v>100618</v>
          </cell>
          <cell r="B2980" t="str">
            <v>ASSENTAMENTO DE POSTE DE CONCRETO COM COMPRIMENTO NOMINAL DE 13 M, CARGA NOMINAL DE 1000 DAN, ENGASTAMENTO BASE CONCRETADA COM 1 M DE CONCRETO E 0,9 M DE SOLO - SOMENTE INSTALAÇÃO, SEM FORNECIMENTO. AF_11/2019</v>
          </cell>
          <cell r="C2980" t="str">
            <v>UN</v>
          </cell>
          <cell r="D2980">
            <v>1164.77</v>
          </cell>
        </row>
        <row r="2981">
          <cell r="A2981">
            <v>100619</v>
          </cell>
          <cell r="B2981" t="str">
            <v>POSTE DECORATIVO PARA JARDIM EM AÇO TUBULAR, H = *2,5* M, SEM LUMINÁRIA - FORNECIMENTO E INSTALAÇÃO. AF_11/2019</v>
          </cell>
          <cell r="C2981" t="str">
            <v>UN</v>
          </cell>
          <cell r="D2981">
            <v>418.11</v>
          </cell>
        </row>
        <row r="2982">
          <cell r="A2982">
            <v>100620</v>
          </cell>
          <cell r="B2982" t="str">
            <v>POSTE DE AÇO CONICO CONTÍNUO CURVO SIMPLES, FLANGEADO, H=9M, INCLUSIVE LUMINÁRIA, SEM LÂMPADA - FORNECIMENTO E INSTALACAO. AF_11/2019</v>
          </cell>
          <cell r="C2982" t="str">
            <v>UN</v>
          </cell>
          <cell r="D2982">
            <v>2493.31</v>
          </cell>
        </row>
        <row r="2983">
          <cell r="A2983">
            <v>100621</v>
          </cell>
          <cell r="B2983" t="str">
            <v>POSTE DE AÇO CONICO CONTÍNUO CURVO DUPLO, FLANGEADO, H=9M, INCLUSIVE LUMINÁRIAS, SEM LÂMPADAS - FORNECIMENTO E INSTALACAO. AF_11/2019</v>
          </cell>
          <cell r="C2983" t="str">
            <v>UN</v>
          </cell>
          <cell r="D2983">
            <v>2859.26</v>
          </cell>
        </row>
        <row r="2984">
          <cell r="A2984">
            <v>100622</v>
          </cell>
          <cell r="B2984" t="str">
            <v>POSTE DE AÇO CONICO CONTÍNUO CURVO SIMPLES, ENGASTADO, H=9M, INCLUSIVE LUMINÁRIA, SEM LÂMPADA - FORNECIMENTO E INSTALACAO. AF_11/2019</v>
          </cell>
          <cell r="C2984" t="str">
            <v>UN</v>
          </cell>
          <cell r="D2984">
            <v>1982.69</v>
          </cell>
        </row>
        <row r="2985">
          <cell r="A2985">
            <v>100623</v>
          </cell>
          <cell r="B2985" t="str">
            <v>POSTE DE AÇO CONICO CONTÍNUO CURVO DUPLO, ENGASTADO, H=9M, INCLUSIVE LUMINÁRIAS, SEM LÂMPADAS - FORNECIMENTO E INSTALACAO. AF_11/2019</v>
          </cell>
          <cell r="C2985" t="str">
            <v>UN</v>
          </cell>
          <cell r="D2985">
            <v>2118.7399999999998</v>
          </cell>
        </row>
        <row r="2986">
          <cell r="A2986">
            <v>97600</v>
          </cell>
          <cell r="B2986" t="str">
            <v>REFLETOR EM ALUMÍNIO, DE SUPORTE E ALÇA, COM 1 LÂMPADA VAPOR DE MERCÚRIO DE 125 W, COM REATOR ALTO FATOR DE POTÊNCIA - FORNECIMENTO E INSTALAÇÃO. AF_02/2020</v>
          </cell>
          <cell r="C2986" t="str">
            <v>UN</v>
          </cell>
          <cell r="D2986">
            <v>236.26</v>
          </cell>
        </row>
        <row r="2987">
          <cell r="A2987">
            <v>97601</v>
          </cell>
          <cell r="B2987" t="str">
            <v>REFLETOR EM ALUMÍNIO, DE SUPORTE E ALÇA, COM LÂMPADA VAPOR DE MERCÚRIO DE 250 W, COM REATOR ALTO FATOR DE POTÊNCIA - FORNECIMENTO E INSTALAÇÃO. AF_02/2020</v>
          </cell>
          <cell r="C2987" t="str">
            <v>UN</v>
          </cell>
          <cell r="D2987">
            <v>247.01</v>
          </cell>
        </row>
        <row r="2988">
          <cell r="A2988">
            <v>97605</v>
          </cell>
          <cell r="B2988" t="str">
            <v>LUMINÁRIA ARANDELA TIPO MEIA LUA, DE SOBREPOR, COM 1 LÂMPADA LED DE 6 W, SEM REATOR - FORNECIMENTO E INSTALAÇÃO. AF_02/2020</v>
          </cell>
          <cell r="C2988" t="str">
            <v>UN</v>
          </cell>
          <cell r="D2988">
            <v>64.569999999999993</v>
          </cell>
        </row>
        <row r="2989">
          <cell r="A2989">
            <v>97606</v>
          </cell>
          <cell r="B2989" t="str">
            <v>LUMINÁRIA ARANDELA TIPO MEIA LUA, DE SOBREPOR, COM 1 LÂMPADA FLUORESCENTE DE 15 W, SEM REATOR - FORNECIMENTO E INSTALAÇÃO. AF_02/2020</v>
          </cell>
          <cell r="C2989" t="str">
            <v>UN</v>
          </cell>
          <cell r="D2989">
            <v>66.17</v>
          </cell>
        </row>
        <row r="2990">
          <cell r="A2990">
            <v>97607</v>
          </cell>
          <cell r="B2990" t="str">
            <v>LUMINÁRIA ARANDELA TIPO TARTARUGA, DE SOBREPOR, COM 1 LÂMPADA LED DE 6 W, SEM REATOR - FORNECIMENTO E INSTALAÇÃO. AF_02/2020</v>
          </cell>
          <cell r="C2990" t="str">
            <v>UN</v>
          </cell>
          <cell r="D2990">
            <v>77.459999999999994</v>
          </cell>
        </row>
        <row r="2991">
          <cell r="A2991">
            <v>97608</v>
          </cell>
          <cell r="B2991" t="str">
            <v>LUMINÁRIA ARANDELA TIPO TARTARUGA, COM GRADE, DE SOBREPOR, COM 1 LÂMPADA FLUORESCENTE DE 15 W, SEM REATOR - FORNECIMENTO E INSTALAÇÃO. AF_02/2020</v>
          </cell>
          <cell r="C2991" t="str">
            <v>UN</v>
          </cell>
          <cell r="D2991">
            <v>79.06</v>
          </cell>
        </row>
        <row r="2992">
          <cell r="A2992">
            <v>102102</v>
          </cell>
          <cell r="B2992" t="str">
            <v>TRANSFORMADOR DE DISTRIBUIÇÃO, 30 KVA, TRIFÁSICO, 60 HZ, CLASSE 15 KV, IMERSO EM ÓLEO MINERAL, INSTALAÇÃO EM POSTE (NÃO INCLUSO SUPORTE) - FORNECIMENTO E INSTALAÇÃO. AF_12/2020</v>
          </cell>
          <cell r="C2992" t="str">
            <v>UN</v>
          </cell>
          <cell r="D2992">
            <v>6367.68</v>
          </cell>
        </row>
        <row r="2993">
          <cell r="A2993">
            <v>102103</v>
          </cell>
          <cell r="B2993" t="str">
            <v>TRANSFORMADOR DE DISTRIBUIÇÃO, 45 KVA, TRIFÁSICO, 60 HZ, CLASSE 15 KV, IMERSO EM ÓLEO MINERAL, INSTALAÇÃO EM POSTE (NÃO INCLUSO SUPORTE) - FORNECIMENTO E INSTALAÇÃO. AF_12/2020</v>
          </cell>
          <cell r="C2993" t="str">
            <v>UN</v>
          </cell>
          <cell r="D2993">
            <v>7084.75</v>
          </cell>
        </row>
        <row r="2994">
          <cell r="A2994">
            <v>102104</v>
          </cell>
          <cell r="B2994" t="str">
            <v>TRANSFORMADOR DE DISTRIBUIÇÃO, 75 KVA, TRIFÁSICO, 60 HZ, CLASSE 15 KV, IMERSO EM ÓLEO MINERAL, INSTALAÇÃO EM POSTE (NÃO INCLUSO SUPORTE) - FORNECIMENTO E INSTALAÇÃO. AF_12/2020</v>
          </cell>
          <cell r="C2994" t="str">
            <v>UN</v>
          </cell>
          <cell r="D2994">
            <v>9083.4599999999991</v>
          </cell>
        </row>
        <row r="2995">
          <cell r="A2995">
            <v>102105</v>
          </cell>
          <cell r="B2995" t="str">
            <v>TRANSFORMADOR DE DISTRIBUIÇÃO, 112,5 KVA, TRIFÁSICO, 60 HZ, CLASSE 15 KV, IMERSO EM ÓLEO MINERAL, INSTALAÇÃO EM POSTE (NÃO INCLUSO SUPORTE) - FORNECIMENTO E INSTALAÇÃO. AF_12/2020</v>
          </cell>
          <cell r="C2995" t="str">
            <v>UN</v>
          </cell>
          <cell r="D2995">
            <v>11160.15</v>
          </cell>
        </row>
        <row r="2996">
          <cell r="A2996">
            <v>102106</v>
          </cell>
          <cell r="B2996" t="str">
            <v>TRANSFORMADOR DE DISTRIBUIÇÃO, 150 KVA, TRIFÁSICO, 60 HZ, CLASSE 15 KV, IMERSO EM ÓLEO MINERAL, INSTALAÇÃO EM POSTE (NÃO INCLUSO SUPORTE) - FORNECIMENTO E INSTALAÇÃO. AF_12/2020</v>
          </cell>
          <cell r="C2996" t="str">
            <v>UN</v>
          </cell>
          <cell r="D2996">
            <v>13993.83</v>
          </cell>
        </row>
        <row r="2997">
          <cell r="A2997">
            <v>102107</v>
          </cell>
          <cell r="B2997" t="str">
            <v>TRANSFORMADOR DE DISTRIBUIÇÃO, 225 KVA, TRIFÁSICO, 60 HZ, CLASSE 15 KV, IMERSO EM ÓLEO MINERAL, INSTALAÇÃO EM POSTE (NÃO INCLUSO SUPORTE) - FORNECIMENTO E INSTALAÇÃO. AF_12/2020</v>
          </cell>
          <cell r="C2997" t="str">
            <v>UN</v>
          </cell>
          <cell r="D2997">
            <v>19519.900000000001</v>
          </cell>
        </row>
        <row r="2998">
          <cell r="A2998">
            <v>102108</v>
          </cell>
          <cell r="B2998" t="str">
            <v>TRANSFORMADOR DE DISTRIBUIÇÃO, 300 KVA, TRIFÁSICO, 60 HZ, CLASSE 15 KV, IMERSO EM ÓLEO MINERAL, INSTALAÇÃO EM POSTE (NÃO INCLUSO SUPORTE) - FORNECIMENTO E INSTALAÇÃO. AF_12/2020</v>
          </cell>
          <cell r="C2998" t="str">
            <v>UN</v>
          </cell>
          <cell r="D2998">
            <v>22728.23</v>
          </cell>
        </row>
        <row r="2999">
          <cell r="A2999">
            <v>102109</v>
          </cell>
          <cell r="B2999" t="str">
            <v>SUPORTE PARA TRANSFORMADOR EM POSTE DE CONCRETO CIRCULAR - FORNECIMENTO E INSTALAÇÃO. AF_12/2020</v>
          </cell>
          <cell r="C2999" t="str">
            <v>UN</v>
          </cell>
          <cell r="D2999">
            <v>42.54</v>
          </cell>
        </row>
        <row r="3000">
          <cell r="A3000">
            <v>102110</v>
          </cell>
          <cell r="B3000" t="str">
            <v>SUPORTE PARA TRANSFORMADOR EM POSTE DE CONCRETO DUPLO T - FORNECIMENTO E INSTALAÇÃO. AF_12/2020</v>
          </cell>
          <cell r="C3000" t="str">
            <v>UN</v>
          </cell>
          <cell r="D3000">
            <v>137.38999999999999</v>
          </cell>
        </row>
        <row r="3001">
          <cell r="A3001">
            <v>93128</v>
          </cell>
          <cell r="B3001" t="str">
            <v>PONTO DE ILUMINAÇÃO RESIDENCIAL INCLUINDO INTERRUPTOR SIMPLES, CAIXA ELÉTRICA, ELETRODUTO, CABO, RASGO, QUEBRA E CHUMBAMENTO (EXCLUINDO LUMINÁRIA E LÂMPADA). AF_01/2016</v>
          </cell>
          <cell r="C3001" t="str">
            <v>UN</v>
          </cell>
          <cell r="D3001">
            <v>102.7</v>
          </cell>
        </row>
        <row r="3002">
          <cell r="A3002">
            <v>93137</v>
          </cell>
          <cell r="B3002" t="str">
            <v>PONTO DE ILUMINAÇÃO RESIDENCIAL INCLUINDO INTERRUPTOR SIMPLES (2 MÓDULOS), CAIXA ELÉTRICA, ELETRODUTO, CABO, RASGO, QUEBRA E CHUMBAMENTO (EXCLUINDO LUMINÁRIA E LÂMPADA). AF_01/2016</v>
          </cell>
          <cell r="C3002" t="str">
            <v>UN</v>
          </cell>
          <cell r="D3002">
            <v>122.8</v>
          </cell>
        </row>
        <row r="3003">
          <cell r="A3003">
            <v>93138</v>
          </cell>
          <cell r="B3003" t="str">
            <v>PONTO DE ILUMINAÇÃO RESIDENCIAL INCLUINDO INTERRUPTOR PARALELO, CAIXA ELÉTRICA, ELETRODUTO, CABO, RASGO, QUEBRA E CHUMBAMENTO (EXCLUINDO LUMINÁRIA E LÂMPADA). AF_01/2016</v>
          </cell>
          <cell r="C3003" t="str">
            <v>UN</v>
          </cell>
          <cell r="D3003">
            <v>117.03</v>
          </cell>
        </row>
        <row r="3004">
          <cell r="A3004">
            <v>93139</v>
          </cell>
          <cell r="B3004" t="str">
            <v>PONTO DE ILUMINAÇÃO RESIDENCIAL INCLUINDO INTERRUPTOR PARALELO (2 MÓDULOS), CAIXA ELÉTRICA, ELETRODUTO, CABO, RASGO, QUEBRA E CHUMBAMENTO (EXCLUINDO LUMINÁRIA E LÂMPADA). AF_01/2016</v>
          </cell>
          <cell r="C3004" t="str">
            <v>UN</v>
          </cell>
          <cell r="D3004">
            <v>151.43</v>
          </cell>
        </row>
        <row r="3005">
          <cell r="A3005">
            <v>93140</v>
          </cell>
          <cell r="B3005" t="str">
            <v>PONTO DE ILUMINAÇÃO RESIDENCIAL INCLUINDO INTERRUPTOR SIMPLES CONJUGADO COM PARALELO, CAIXA ELÉTRICA, ELETRODUTO, CABO, RASGO, QUEBRA E CHUMBAMENTO (EXCLUINDO LUMINÁRIA E LÂMPADA). AF_01/2016</v>
          </cell>
          <cell r="C3005" t="str">
            <v>UN</v>
          </cell>
          <cell r="D3005">
            <v>142.22999999999999</v>
          </cell>
        </row>
        <row r="3006">
          <cell r="A3006">
            <v>93141</v>
          </cell>
          <cell r="B3006" t="str">
            <v>PONTO DE TOMADA RESIDENCIAL INCLUINDO TOMADA 10A/250V, CAIXA ELÉTRICA, ELETRODUTO, CABO, RASGO, QUEBRA E CHUMBAMENTO. AF_01/2016</v>
          </cell>
          <cell r="C3006" t="str">
            <v>UN</v>
          </cell>
          <cell r="D3006">
            <v>131.28</v>
          </cell>
        </row>
        <row r="3007">
          <cell r="A3007">
            <v>93142</v>
          </cell>
          <cell r="B3007" t="str">
            <v>PONTO DE TOMADA RESIDENCIAL INCLUINDO TOMADA (2 MÓDULOS) 10A/250V, CAIXA ELÉTRICA, ELETRODUTO, CABO, RASGO, QUEBRA E CHUMBAMENTO. AF_01/2016</v>
          </cell>
          <cell r="C3007" t="str">
            <v>UN</v>
          </cell>
          <cell r="D3007">
            <v>144.36000000000001</v>
          </cell>
        </row>
        <row r="3008">
          <cell r="A3008">
            <v>93143</v>
          </cell>
          <cell r="B3008" t="str">
            <v>PONTO DE TOMADA RESIDENCIAL INCLUINDO TOMADA 20A/250V, CAIXA ELÉTRICA, ELETRODUTO, CABO, RASGO, QUEBRA E CHUMBAMENTO. AF_01/2016</v>
          </cell>
          <cell r="C3008" t="str">
            <v>UN</v>
          </cell>
          <cell r="D3008">
            <v>132.71</v>
          </cell>
        </row>
        <row r="3009">
          <cell r="A3009">
            <v>93144</v>
          </cell>
          <cell r="B3009" t="str">
            <v>PONTO DE UTILIZAÇÃO DE EQUIPAMENTOS ELÉTRICOS, RESIDENCIAL, INCLUINDO SUPORTE E PLACA, CAIXA ELÉTRICA, ELETRODUTO, CABO, RASGO, QUEBRA E CHUMBAMENTO. AF_01/2016</v>
          </cell>
          <cell r="C3009" t="str">
            <v>UN</v>
          </cell>
          <cell r="D3009">
            <v>188.07</v>
          </cell>
        </row>
        <row r="3010">
          <cell r="A3010">
            <v>93145</v>
          </cell>
          <cell r="B3010" t="str">
            <v>PONTO DE ILUMINAÇÃO E TOMADA, RESIDENCIAL, INCLUINDO INTERRUPTOR SIMPLES E TOMADA 10A/250V, CAIXA ELÉTRICA, ELETRODUTO, CABO, RASGO, QUEBRA E CHUMBAMENTO (EXCLUINDO LUMINÁRIA E LÂMPADA). AF_01/2016</v>
          </cell>
          <cell r="C3010" t="str">
            <v>UN</v>
          </cell>
          <cell r="D3010">
            <v>161.63</v>
          </cell>
        </row>
        <row r="3011">
          <cell r="A3011">
            <v>93146</v>
          </cell>
          <cell r="B3011" t="str">
            <v>PONTO DE ILUMINAÇÃO E TOMADA, RESIDENCIAL, INCLUINDO INTERRUPTOR PARALELO E TOMADA 10A/250V, CAIXA ELÉTRICA, ELETRODUTO, CABO, RASGO, QUEBRA E CHUMBAMENTO (EXCLUINDO LUMINÁRIA E LÂMPADA). AF_01/2016</v>
          </cell>
          <cell r="C3011" t="str">
            <v>UN</v>
          </cell>
          <cell r="D3011">
            <v>175.97</v>
          </cell>
        </row>
        <row r="3012">
          <cell r="A3012">
            <v>93147</v>
          </cell>
          <cell r="B3012" t="str">
            <v>PONTO DE ILUMINAÇÃO E TOMADA, RESIDENCIAL, INCLUINDO INTERRUPTOR SIMPLES, INTERRUPTOR PARALELO E TOMADA 10A/250V, CAIXA ELÉTRICA, ELETRODUTO, CABO, RASGO, QUEBRA E CHUMBAMENTO (EXCLUINDO LUMINÁRIA E LÂMPADA). AF_01/2016</v>
          </cell>
          <cell r="C3012" t="str">
            <v>UN</v>
          </cell>
          <cell r="D3012">
            <v>201.21</v>
          </cell>
        </row>
        <row r="3013">
          <cell r="A3013">
            <v>96971</v>
          </cell>
          <cell r="B3013" t="str">
            <v>CORDOALHA DE COBRE NU 16 MM², NÃO ENTERRADA, COM ISOLADOR - FORNECIMENTO E INSTALAÇÃO. AF_12/2017</v>
          </cell>
          <cell r="C3013" t="str">
            <v>M</v>
          </cell>
          <cell r="D3013">
            <v>25.04</v>
          </cell>
        </row>
        <row r="3014">
          <cell r="A3014">
            <v>96972</v>
          </cell>
          <cell r="B3014" t="str">
            <v>CORDOALHA DE COBRE NU 25 MM², NÃO ENTERRADA, COM ISOLADOR - FORNECIMENTO E INSTALAÇÃO. AF_12/2017</v>
          </cell>
          <cell r="C3014" t="str">
            <v>M</v>
          </cell>
          <cell r="D3014">
            <v>34.21</v>
          </cell>
        </row>
        <row r="3015">
          <cell r="A3015">
            <v>96973</v>
          </cell>
          <cell r="B3015" t="str">
            <v>CORDOALHA DE COBRE NU 35 MM², NÃO ENTERRADA, COM ISOLADOR - FORNECIMENTO E INSTALAÇÃO. AF_12/2017</v>
          </cell>
          <cell r="C3015" t="str">
            <v>M</v>
          </cell>
          <cell r="D3015">
            <v>43.22</v>
          </cell>
        </row>
        <row r="3016">
          <cell r="A3016">
            <v>96974</v>
          </cell>
          <cell r="B3016" t="str">
            <v>CORDOALHA DE COBRE NU 50 MM², NÃO ENTERRADA, COM ISOLADOR - FORNECIMENTO E INSTALAÇÃO. AF_12/2017</v>
          </cell>
          <cell r="C3016" t="str">
            <v>M</v>
          </cell>
          <cell r="D3016">
            <v>55.22</v>
          </cell>
        </row>
        <row r="3017">
          <cell r="A3017">
            <v>96975</v>
          </cell>
          <cell r="B3017" t="str">
            <v>CORDOALHA DE COBRE NU 70 MM², NÃO ENTERRADA, COM ISOLADOR - FORNECIMENTO E INSTALAÇÃO. AF_12/2017</v>
          </cell>
          <cell r="C3017" t="str">
            <v>M</v>
          </cell>
          <cell r="D3017">
            <v>71.430000000000007</v>
          </cell>
        </row>
        <row r="3018">
          <cell r="A3018">
            <v>96976</v>
          </cell>
          <cell r="B3018" t="str">
            <v>CORDOALHA DE COBRE NU 95 MM², NÃO ENTERRADA, COM ISOLADOR - FORNECIMENTO E INSTALAÇÃO. AF_12/2017</v>
          </cell>
          <cell r="C3018" t="str">
            <v>M</v>
          </cell>
          <cell r="D3018">
            <v>93.18</v>
          </cell>
        </row>
        <row r="3019">
          <cell r="A3019">
            <v>96977</v>
          </cell>
          <cell r="B3019" t="str">
            <v>CORDOALHA DE COBRE NU 50 MM², ENTERRADA, SEM ISOLADOR - FORNECIMENTO E INSTALAÇÃO. AF_12/2017</v>
          </cell>
          <cell r="C3019" t="str">
            <v>M</v>
          </cell>
          <cell r="D3019">
            <v>37.03</v>
          </cell>
        </row>
        <row r="3020">
          <cell r="A3020">
            <v>96978</v>
          </cell>
          <cell r="B3020" t="str">
            <v>CORDOALHA DE COBRE NU 70 MM², ENTERRADA, SEM ISOLADOR - FORNECIMENTO E INSTALAÇÃO. AF_12/2017</v>
          </cell>
          <cell r="C3020" t="str">
            <v>M</v>
          </cell>
          <cell r="D3020">
            <v>51.95</v>
          </cell>
        </row>
        <row r="3021">
          <cell r="A3021">
            <v>96979</v>
          </cell>
          <cell r="B3021" t="str">
            <v>CORDOALHA DE COBRE NU 95 MM², ENTERRADA, SEM ISOLADOR - FORNECIMENTO E INSTALAÇÃO. AF_12/2017</v>
          </cell>
          <cell r="C3021" t="str">
            <v>M</v>
          </cell>
          <cell r="D3021">
            <v>72.849999999999994</v>
          </cell>
        </row>
        <row r="3022">
          <cell r="A3022">
            <v>96984</v>
          </cell>
          <cell r="B3022" t="str">
            <v>ELETRODUTO PVC 40MM (1 ¼ ) PARA SPDA - FORNECIMENTO E INSTALAÇÃO. AF_12/2017</v>
          </cell>
          <cell r="C3022" t="str">
            <v>UN</v>
          </cell>
          <cell r="D3022">
            <v>38.200000000000003</v>
          </cell>
        </row>
        <row r="3023">
          <cell r="A3023">
            <v>96985</v>
          </cell>
          <cell r="B3023" t="str">
            <v>HASTE DE ATERRAMENTO 5/8  PARA SPDA - FORNECIMENTO E INSTALAÇÃO. AF_12/2017</v>
          </cell>
          <cell r="C3023" t="str">
            <v>UN</v>
          </cell>
          <cell r="D3023">
            <v>47.99</v>
          </cell>
        </row>
        <row r="3024">
          <cell r="A3024">
            <v>96986</v>
          </cell>
          <cell r="B3024" t="str">
            <v>HASTE DE ATERRAMENTO 3/4  PARA SPDA - FORNECIMENTO E INSTALAÇÃO. AF_12/2017</v>
          </cell>
          <cell r="C3024" t="str">
            <v>UN</v>
          </cell>
          <cell r="D3024">
            <v>71.680000000000007</v>
          </cell>
        </row>
        <row r="3025">
          <cell r="A3025">
            <v>96987</v>
          </cell>
          <cell r="B3025" t="str">
            <v>BASE METÁLICA PARA MASTRO 1 ½  PARA SPDA - FORNECIMENTO E INSTALAÇÃO. AF_12/2017</v>
          </cell>
          <cell r="C3025" t="str">
            <v>UN</v>
          </cell>
          <cell r="D3025">
            <v>116.73</v>
          </cell>
        </row>
        <row r="3026">
          <cell r="A3026">
            <v>96988</v>
          </cell>
          <cell r="B3026" t="str">
            <v>MASTRO 1 ½  PARA SPDA - FORNECIMENTO E INSTALAÇÃO. AF_12/2017</v>
          </cell>
          <cell r="C3026" t="str">
            <v>UN</v>
          </cell>
          <cell r="D3026">
            <v>188.78</v>
          </cell>
        </row>
        <row r="3027">
          <cell r="A3027">
            <v>96989</v>
          </cell>
          <cell r="B3027" t="str">
            <v>CAPTOR TIPO FRANKLIN PARA SPDA - FORNECIMENTO E INSTALAÇÃO. AF_12/2017</v>
          </cell>
          <cell r="C3027" t="str">
            <v>UN</v>
          </cell>
          <cell r="D3027">
            <v>123.97</v>
          </cell>
        </row>
        <row r="3028">
          <cell r="A3028">
            <v>98463</v>
          </cell>
          <cell r="B3028" t="str">
            <v>SUPORTE ISOLADOR PARA CORDOALHA DE COBRE - FORNECIMENTO E INSTALAÇÃO. AF_12/2017</v>
          </cell>
          <cell r="C3028" t="str">
            <v>UN</v>
          </cell>
          <cell r="D3028">
            <v>20.83</v>
          </cell>
        </row>
        <row r="3029">
          <cell r="A3029">
            <v>96765</v>
          </cell>
          <cell r="B3029" t="str">
            <v>ABRIGO PARA HIDRANTE, 90X60X17CM, COM REGISTRO GLOBO ANGULAR 45 GRAUS 2 1/2", ADAPTADOR STORZ 2 1/2", MANGUEIRA DE INCÊNDIO 20M, REDUÇÃO 2 1/2" X 1 1/2" E ESGUICHO EM LATÃO 1 1/2" - FORNECIMENTO E INSTALAÇÃO. AF_10/2020</v>
          </cell>
          <cell r="C3029" t="str">
            <v>UN</v>
          </cell>
          <cell r="D3029">
            <v>1236.6199999999999</v>
          </cell>
        </row>
        <row r="3030">
          <cell r="A3030">
            <v>101905</v>
          </cell>
          <cell r="B3030" t="str">
            <v>EXTINTOR DE INCÊNDIO PORTÁTIL COM CARGA DE ÁGUA PRESSURIZADA DE 10 L, CLASSE A - FORNECIMENTO E INSTALAÇÃO. AF_10/2020_P</v>
          </cell>
          <cell r="C3030" t="str">
            <v>UN</v>
          </cell>
          <cell r="D3030">
            <v>152.68</v>
          </cell>
        </row>
        <row r="3031">
          <cell r="A3031">
            <v>101906</v>
          </cell>
          <cell r="B3031" t="str">
            <v>EXTINTOR DE INCÊNDIO PORTÁTIL COM CARGA DE CO2 DE 4 KG, CLASSE BC - FORNECIMENTO E INSTALAÇÃO. AF_10/2020_P</v>
          </cell>
          <cell r="C3031" t="str">
            <v>UN</v>
          </cell>
          <cell r="D3031">
            <v>451.02</v>
          </cell>
        </row>
        <row r="3032">
          <cell r="A3032">
            <v>101907</v>
          </cell>
          <cell r="B3032" t="str">
            <v>EXTINTOR DE INCÊNDIO PORTÁTIL COM CARGA DE CO2 DE 6 KG, CLASSE BC - FORNECIMENTO E INSTALAÇÃO. AF_10/2020_P</v>
          </cell>
          <cell r="C3032" t="str">
            <v>UN</v>
          </cell>
          <cell r="D3032">
            <v>487.37</v>
          </cell>
        </row>
        <row r="3033">
          <cell r="A3033">
            <v>101908</v>
          </cell>
          <cell r="B3033" t="str">
            <v>EXTINTOR DE INCÊNDIO PORTÁTIL COM CARGA DE PQS DE 4 KG, CLASSE BC - FORNECIMENTO E INSTALAÇÃO. AF_10/2020_P</v>
          </cell>
          <cell r="C3033" t="str">
            <v>UN</v>
          </cell>
          <cell r="D3033">
            <v>148.13</v>
          </cell>
        </row>
        <row r="3034">
          <cell r="A3034">
            <v>101909</v>
          </cell>
          <cell r="B3034" t="str">
            <v>EXTINTOR DE INCÊNDIO PORTÁTIL COM CARGA DE PQS DE 6 KG, CLASSE BC - FORNECIMENTO E INSTALAÇÃO. AF_10/2020_P</v>
          </cell>
          <cell r="C3034" t="str">
            <v>UN</v>
          </cell>
          <cell r="D3034">
            <v>172.37</v>
          </cell>
        </row>
        <row r="3035">
          <cell r="A3035">
            <v>101910</v>
          </cell>
          <cell r="B3035" t="str">
            <v>EXTINTOR DE INCÊNDIO PORTÁTIL COM CARGA DE PQS DE 8 KG, CLASSE BC - FORNECIMENTO E INSTALAÇÃO. AF_10/2020_P</v>
          </cell>
          <cell r="C3035" t="str">
            <v>UN</v>
          </cell>
          <cell r="D3035">
            <v>202.65</v>
          </cell>
        </row>
        <row r="3036">
          <cell r="A3036">
            <v>101911</v>
          </cell>
          <cell r="B3036" t="str">
            <v>EXTINTOR DE INCÊNDIO PORTÁTIL COM CARGA DE PQS DE 12 KG, CLASSE BC - FORNECIMENTO E INSTALAÇÃO. AF_10/2020_P</v>
          </cell>
          <cell r="C3036" t="str">
            <v>UN</v>
          </cell>
          <cell r="D3036">
            <v>232.94</v>
          </cell>
        </row>
        <row r="3037">
          <cell r="A3037">
            <v>101912</v>
          </cell>
          <cell r="B3037" t="str">
            <v>ABRIGO PARA HIDRANTE, 75X45X17CM, COM REGISTRO GLOBO ANGULAR 45 GRAUS 2 1/2", ADAPTADOR STORZ 2 1/2", MANGUEIRA DE INCÊNDIO 15M 2 1/2" E ESGUICHO EM LATÃO 2 1/2" - FORNECIMENTO E INSTALAÇÃO. AF_10/2020</v>
          </cell>
          <cell r="C3037" t="str">
            <v>UN</v>
          </cell>
          <cell r="D3037">
            <v>1213.32</v>
          </cell>
        </row>
        <row r="3038">
          <cell r="A3038">
            <v>101913</v>
          </cell>
          <cell r="B3038" t="str">
            <v>CAIXA DE INCÊNDIO 45X75X17CM - FORNECIMENTO E INSTALAÇÃO. AF_10/2020</v>
          </cell>
          <cell r="C3038" t="str">
            <v>UN</v>
          </cell>
          <cell r="D3038">
            <v>367.04</v>
          </cell>
        </row>
        <row r="3039">
          <cell r="A3039">
            <v>101914</v>
          </cell>
          <cell r="B3039" t="str">
            <v>CAIXA DE INCÊNDIO 60X90X17CM - FORNECIMENTO E INSTALAÇÃO. AF_10/2020</v>
          </cell>
          <cell r="C3039" t="str">
            <v>UN</v>
          </cell>
          <cell r="D3039">
            <v>303.17</v>
          </cell>
        </row>
        <row r="3040">
          <cell r="A3040">
            <v>101915</v>
          </cell>
          <cell r="B3040" t="str">
            <v>CONJUNTO DE MANGUEIRA PARA COMBATE A INCÊNDIO EM FIBRA DE POLIESTER PURA, COM 1.1/2", REVESTIDA INTERNAMENTE, COMPRIMENTO DE 15M - FORNECIMENTO E INSTALAÇÃO. AF_10/2020</v>
          </cell>
          <cell r="C3040" t="str">
            <v>UN</v>
          </cell>
          <cell r="D3040">
            <v>330.72</v>
          </cell>
        </row>
        <row r="3041">
          <cell r="A3041">
            <v>101916</v>
          </cell>
          <cell r="B3041" t="str">
            <v>HIDRANTE SUBTERRÂNEO PREDIAL (COM CURVA LONGA E CAIXA), DN 75 MM - FORNECIMENTO E INSTALAÇÃO. AF_10/2020</v>
          </cell>
          <cell r="C3041" t="str">
            <v>UN</v>
          </cell>
          <cell r="D3041">
            <v>2434.2399999999998</v>
          </cell>
        </row>
        <row r="3042">
          <cell r="A3042">
            <v>101917</v>
          </cell>
          <cell r="B3042" t="str">
            <v>MANÔMETRO 0 A 200 PSI (0 A 14 KGF/CM2), D = 50MM - FORNECIMENTO E INSTALAÇÃO. AF_10/2020</v>
          </cell>
          <cell r="C3042" t="str">
            <v>UN</v>
          </cell>
          <cell r="D3042">
            <v>111.1</v>
          </cell>
        </row>
        <row r="3043">
          <cell r="A3043">
            <v>98261</v>
          </cell>
          <cell r="B3043" t="str">
            <v>CABO TELEFÔNICO CCI-50 1 PAR, INSTALADO EM ENTRADA DE EDIFICAÇÃO - FORNECIMENTO E INSTALAÇÃO. AF_11/2019</v>
          </cell>
          <cell r="C3043" t="str">
            <v>M</v>
          </cell>
          <cell r="D3043">
            <v>2.73</v>
          </cell>
        </row>
        <row r="3044">
          <cell r="A3044">
            <v>98262</v>
          </cell>
          <cell r="B3044" t="str">
            <v>CABO TELEFÔNICO CCI-50 2 PARES, SEM BLINDAGEM, INSTALADO EM ENTRADA DE EDIFICAÇÃO - FORNECIMENTO E INSTALAÇÃO. AF_11/2019</v>
          </cell>
          <cell r="C3044" t="str">
            <v>M</v>
          </cell>
          <cell r="D3044">
            <v>3.39</v>
          </cell>
        </row>
        <row r="3045">
          <cell r="A3045">
            <v>98263</v>
          </cell>
          <cell r="B3045" t="str">
            <v>CABO TELEFÔNICO CCI-50 3 PARES, SEM BLINDAGEM, INSTALADO EM ENTRADA DE EDIFICAÇÃO - FORNECIMENTO E INSTALAÇÃO. AF_11/2019</v>
          </cell>
          <cell r="C3045" t="str">
            <v>M</v>
          </cell>
          <cell r="D3045">
            <v>4.1900000000000004</v>
          </cell>
        </row>
        <row r="3046">
          <cell r="A3046">
            <v>98264</v>
          </cell>
          <cell r="B3046" t="str">
            <v>CABO TELEFÔNICO CCI-50 4 PARES, SEM BLINDAGEM, INSTALADO EM ENTRADA DE EDIFICAÇÃO - FORNECIMENTO E INSTALAÇÃO. AF_11/2019</v>
          </cell>
          <cell r="C3046" t="str">
            <v>M</v>
          </cell>
          <cell r="D3046">
            <v>4.83</v>
          </cell>
        </row>
        <row r="3047">
          <cell r="A3047">
            <v>98265</v>
          </cell>
          <cell r="B3047" t="str">
            <v>CABO TELEFÔNICO CCI-50 5 PARES, SEM BLINDAGEM, INSTALADO EM ENTRADA DE EDIFICAÇÃO - FORNECIMENTO E INSTALAÇÃO. AF_11/2019</v>
          </cell>
          <cell r="C3047" t="str">
            <v>M</v>
          </cell>
          <cell r="D3047">
            <v>5.79</v>
          </cell>
        </row>
        <row r="3048">
          <cell r="A3048">
            <v>98266</v>
          </cell>
          <cell r="B3048" t="str">
            <v>CABO TELEFÔNICO CCI-50 6 PARES, SEM BLINDAGEM, INSTALADO EM ENTRADA DE EDIFICAÇÃO - FORNECIMENTO E INSTALAÇÃO. AF_11/2019</v>
          </cell>
          <cell r="C3048" t="str">
            <v>M</v>
          </cell>
          <cell r="D3048">
            <v>6.35</v>
          </cell>
        </row>
        <row r="3049">
          <cell r="A3049">
            <v>98267</v>
          </cell>
          <cell r="B3049" t="str">
            <v>CABO TELEFÔNICO CI-50 10 PARES INSTALADO EM ENTRADA DE EDIFICAÇÃO - FORNECIMENTO E INSTALAÇÃO. AF_11/2019</v>
          </cell>
          <cell r="C3049" t="str">
            <v>M</v>
          </cell>
          <cell r="D3049">
            <v>10.94</v>
          </cell>
        </row>
        <row r="3050">
          <cell r="A3050">
            <v>98268</v>
          </cell>
          <cell r="B3050" t="str">
            <v>CABO TELEFÔNICO CI-50 20 PARES INSTALADO EM ENTRADA DE EDIFICAÇÃO - FORNECIMENTO E INSTALAÇÃO. AF_11/2019</v>
          </cell>
          <cell r="C3050" t="str">
            <v>M</v>
          </cell>
          <cell r="D3050">
            <v>18.809999999999999</v>
          </cell>
        </row>
        <row r="3051">
          <cell r="A3051">
            <v>98269</v>
          </cell>
          <cell r="B3051" t="str">
            <v>CABO TELEFÔNICO CI-50 30 PARES INSTALADO EM ENTRADA DE EDIFICAÇÃO - FORNECIMENTO E INSTALAÇÃO. AF_11/2019</v>
          </cell>
          <cell r="C3051" t="str">
            <v>M</v>
          </cell>
          <cell r="D3051">
            <v>24.74</v>
          </cell>
        </row>
        <row r="3052">
          <cell r="A3052">
            <v>98270</v>
          </cell>
          <cell r="B3052" t="str">
            <v>CABO TELEFÔNICO CI-50 50 PARES INSTALADO EM ENTRADA DE EDIFICAÇÃO - FORNECIMENTO E INSTALAÇÃO. AF_11/2019</v>
          </cell>
          <cell r="C3052" t="str">
            <v>M</v>
          </cell>
          <cell r="D3052">
            <v>41.46</v>
          </cell>
        </row>
        <row r="3053">
          <cell r="A3053">
            <v>98271</v>
          </cell>
          <cell r="B3053" t="str">
            <v>CABO TELEFÔNICO CI-50 75 PARES INSTALADO EM ENTRADA DE EDIFICAÇÃO - FORNECIMENTO E INSTALAÇÃO. AF_11/2019</v>
          </cell>
          <cell r="C3053" t="str">
            <v>M</v>
          </cell>
          <cell r="D3053">
            <v>65.53</v>
          </cell>
        </row>
        <row r="3054">
          <cell r="A3054">
            <v>98272</v>
          </cell>
          <cell r="B3054" t="str">
            <v>CABO TELEFÔNICO CI-50 200 PARES INSTALADO EM ENTRADA DE EDIFICAÇÃO - FORNECIMENTO E INSTALAÇÃO. AF_11/2019</v>
          </cell>
          <cell r="C3054" t="str">
            <v>M</v>
          </cell>
          <cell r="D3054">
            <v>156.54</v>
          </cell>
        </row>
        <row r="3055">
          <cell r="A3055">
            <v>98273</v>
          </cell>
          <cell r="B3055" t="str">
            <v>CABO TELEFÔNICO CCI-50 4 PARES, SEM BLINDAGEM, INSTALADO EM PRUMADA - FORNECIMENTO E INSTALAÇÃO. AF_11/2019</v>
          </cell>
          <cell r="C3055" t="str">
            <v>M</v>
          </cell>
          <cell r="D3055">
            <v>2.88</v>
          </cell>
        </row>
        <row r="3056">
          <cell r="A3056">
            <v>98274</v>
          </cell>
          <cell r="B3056" t="str">
            <v>CABO TELEFÔNICO CCI-50 5 PARES, SEM BLINDAGEM, INSTALADO EM PRUMADA - FORNECIMENTO E INSTALAÇÃO. AF_11/2019</v>
          </cell>
          <cell r="C3056" t="str">
            <v>M</v>
          </cell>
          <cell r="D3056">
            <v>3.85</v>
          </cell>
        </row>
        <row r="3057">
          <cell r="A3057">
            <v>98275</v>
          </cell>
          <cell r="B3057" t="str">
            <v>CABO TELEFÔNICO CCI-50 6 PARES, SEM BLINDAGEM, INSTALADO EM PRUMADA - FORNECIMENTO E INSTALAÇÃO. AF_11/2019</v>
          </cell>
          <cell r="C3057" t="str">
            <v>M</v>
          </cell>
          <cell r="D3057">
            <v>4.4000000000000004</v>
          </cell>
        </row>
        <row r="3058">
          <cell r="A3058">
            <v>98276</v>
          </cell>
          <cell r="B3058" t="str">
            <v>CABO TELEFÔNICO CI-50 10 PARES INSTALADO EM PRUMADA - FORNECIMENTO E INSTALAÇÃO. AF_11/2019</v>
          </cell>
          <cell r="C3058" t="str">
            <v>M</v>
          </cell>
          <cell r="D3058">
            <v>8.99</v>
          </cell>
        </row>
        <row r="3059">
          <cell r="A3059">
            <v>98277</v>
          </cell>
          <cell r="B3059" t="str">
            <v>CABO TELEFÔNICO CI-50 20 PARES INSTALADO EM PRUMADA - FORNECIMENTO E INSTALAÇÃO. AF_11/2019</v>
          </cell>
          <cell r="C3059" t="str">
            <v>M</v>
          </cell>
          <cell r="D3059">
            <v>16.87</v>
          </cell>
        </row>
        <row r="3060">
          <cell r="A3060">
            <v>98278</v>
          </cell>
          <cell r="B3060" t="str">
            <v>CABO TELEFÔNICO CI-50 30 PARES INSTALADO EM PRUMADA - FORNECIMENTO E INSTALAÇÃO. AF_11/2019</v>
          </cell>
          <cell r="C3060" t="str">
            <v>M</v>
          </cell>
          <cell r="D3060">
            <v>22.79</v>
          </cell>
        </row>
        <row r="3061">
          <cell r="A3061">
            <v>98279</v>
          </cell>
          <cell r="B3061" t="str">
            <v>CABO TELEFÔNICO CI-50 50 PARES INSTALADO EM PRUMADA - FORNECIMENTO E INSTALAÇÃO. AF_11/2019</v>
          </cell>
          <cell r="C3061" t="str">
            <v>M</v>
          </cell>
          <cell r="D3061">
            <v>39.51</v>
          </cell>
        </row>
        <row r="3062">
          <cell r="A3062">
            <v>98280</v>
          </cell>
          <cell r="B3062" t="str">
            <v>CABO TELEFÔNICO CCI-50 1 PAR, SEM BLINDAGEM, INSTALADO EM DISTRIBUIÇÃO DE EDIFICAÇÃO RESIDENCIAL - FORNECIMENTO E INSTALAÇÃO. AF_11/2019</v>
          </cell>
          <cell r="C3062" t="str">
            <v>M</v>
          </cell>
          <cell r="D3062">
            <v>5.24</v>
          </cell>
        </row>
        <row r="3063">
          <cell r="A3063">
            <v>98281</v>
          </cell>
          <cell r="B3063" t="str">
            <v>CABO TELEFÔNICO CCI-50 2 PARES, SEM BLINDAGEM, INSTALADO EM DISTRIBUIÇÃO DE EDIFICAÇÃO RESIDENCIAL - FORNECIMENTO E INSTALAÇÃO. AF_11/2019</v>
          </cell>
          <cell r="C3063" t="str">
            <v>M</v>
          </cell>
          <cell r="D3063">
            <v>5.9</v>
          </cell>
        </row>
        <row r="3064">
          <cell r="A3064">
            <v>98282</v>
          </cell>
          <cell r="B3064" t="str">
            <v>CABO TELEFÔNICO CCI-50 3 PARES, SEM BLINDAGEM, INSTALADO EM DISTRIBUIÇÃO DE EDIFICAÇÃO RESIDENCIAL - FORNECIMENTO E INSTALAÇÃO. AF_11/2019</v>
          </cell>
          <cell r="C3064" t="str">
            <v>M</v>
          </cell>
          <cell r="D3064">
            <v>6.69</v>
          </cell>
        </row>
        <row r="3065">
          <cell r="A3065">
            <v>98283</v>
          </cell>
          <cell r="B3065" t="str">
            <v>CABO TELEFÔNICO CCI-50 4 PARES, SEM BLINDAGEM, INSTALADO EM DISTRIBUIÇÃO DE EDIFICAÇÃO RESIDENCIAL - FORNECIMENTO E INSTALAÇÃO. AF_11/2019</v>
          </cell>
          <cell r="C3065" t="str">
            <v>M</v>
          </cell>
          <cell r="D3065">
            <v>7.33</v>
          </cell>
        </row>
        <row r="3066">
          <cell r="A3066">
            <v>98284</v>
          </cell>
          <cell r="B3066" t="str">
            <v>CABO TELEFÔNICO CCI-50 5 PARES, SEM BLINDAGEM, INSTALADO EM DISTRIBUIÇÃO DE EDIFICAÇÃO RESIDENCIAL - FORNECIMENTO E INSTALAÇÃO. AF_11/2019</v>
          </cell>
          <cell r="C3066" t="str">
            <v>M</v>
          </cell>
          <cell r="D3066">
            <v>8.2899999999999991</v>
          </cell>
        </row>
        <row r="3067">
          <cell r="A3067">
            <v>98285</v>
          </cell>
          <cell r="B3067" t="str">
            <v>CABO TELEFÔNICO CCI-50 6 PARES, SEM BLINDAGEM, INSTALADO EM DISTRIBUIÇÃO DE EDIFICAÇÃO RESIDENCIAL - FORNECIMENTO E INSTALAÇÃO. AF_11/2019</v>
          </cell>
          <cell r="C3067" t="str">
            <v>M</v>
          </cell>
          <cell r="D3067">
            <v>8.85</v>
          </cell>
        </row>
        <row r="3068">
          <cell r="A3068">
            <v>98286</v>
          </cell>
          <cell r="B3068" t="str">
            <v>CABO TELEFÔNICO CI-50 10 PARES INSTALADO EM DISTRIBUIÇÃO DE EDIFICAÇÃO RESIDENCIAL - FORNECIMENTO E INSTALAÇÃO. AF_11/2019</v>
          </cell>
          <cell r="C3068" t="str">
            <v>M</v>
          </cell>
          <cell r="D3068">
            <v>13.45</v>
          </cell>
        </row>
        <row r="3069">
          <cell r="A3069">
            <v>98287</v>
          </cell>
          <cell r="B3069" t="str">
            <v>CABO TELEFÔNICO CCI-50 1 PAR, SEM BLINDAGEM, INSTALADO EM DISTRIBUIÇÃO DE EDIFICAÇÃO INSTITUCIONAL - FORNECIMENTO E INSTALAÇÃO. AF_11/2019</v>
          </cell>
          <cell r="C3069" t="str">
            <v>M</v>
          </cell>
          <cell r="D3069">
            <v>1.23</v>
          </cell>
        </row>
        <row r="3070">
          <cell r="A3070">
            <v>98288</v>
          </cell>
          <cell r="B3070" t="str">
            <v>CABO TELEFÔNICO CCI-50 2 PARES, SEM BLINDAGEM, INSTALADO EM DISTRIBUIÇÃO DE EDIFICAÇÃO INSTITUCIONAL - FORNECIMENTO E INSTALAÇÃO. AF_11/2019</v>
          </cell>
          <cell r="C3070" t="str">
            <v>M</v>
          </cell>
          <cell r="D3070">
            <v>1.89</v>
          </cell>
        </row>
        <row r="3071">
          <cell r="A3071">
            <v>98289</v>
          </cell>
          <cell r="B3071" t="str">
            <v>CABO TELEFÔNICO CCI-50 3 PARES, SEM BLINDAGEM, INSTALADO EM DISTRIBUIÇÃO DE EDIFICAÇÃO INSTITUCIONAL - FORNECIMENTO E INSTALAÇÃO. AF_11/2019</v>
          </cell>
          <cell r="C3071" t="str">
            <v>M</v>
          </cell>
          <cell r="D3071">
            <v>2.69</v>
          </cell>
        </row>
        <row r="3072">
          <cell r="A3072">
            <v>98290</v>
          </cell>
          <cell r="B3072" t="str">
            <v>CABO TELEFÔNICO CCI-50 4 PARES, SEM BLINDAGEM, INSTALADO EM DISTRIBUIÇÃO DE EDIFICAÇÃO INSTITUCIONAL - FORNECIMENTO E INSTALAÇÃO. AF_11/2019</v>
          </cell>
          <cell r="C3072" t="str">
            <v>M</v>
          </cell>
          <cell r="D3072">
            <v>3.32</v>
          </cell>
        </row>
        <row r="3073">
          <cell r="A3073">
            <v>98291</v>
          </cell>
          <cell r="B3073" t="str">
            <v>CABO TELEFÔNICO CCI-50 5 PARES, SEM BLINDAGEM, INSTALADO EM DISTRIBUIÇÃO DE EDIFICAÇÃO INSTITUCIONAL - FORNECIMENTO E INSTALAÇÃO. AF_11/2019</v>
          </cell>
          <cell r="C3073" t="str">
            <v>M</v>
          </cell>
          <cell r="D3073">
            <v>4.29</v>
          </cell>
        </row>
        <row r="3074">
          <cell r="A3074">
            <v>98292</v>
          </cell>
          <cell r="B3074" t="str">
            <v>CABO TELEFÔNICO CCI-50 6 PARES, SEM BLINDAGEM, INSTALADO EM DISTRIBUIÇÃO DE EDIFICAÇÃO INSTITUCIONAL - FORNECIMENTO E INSTALAÇÃO. AF_11/2019</v>
          </cell>
          <cell r="C3074" t="str">
            <v>M</v>
          </cell>
          <cell r="D3074">
            <v>4.8499999999999996</v>
          </cell>
        </row>
        <row r="3075">
          <cell r="A3075">
            <v>98293</v>
          </cell>
          <cell r="B3075" t="str">
            <v>CABO TELEFÔNICO CI-50 10 PARES INSTALADO EM DISTRIBUIÇÃO DE EDIFICAÇÃO INSTITUCIONAL - FORNECIMENTO E INSTALAÇÃO. AF_11/2019</v>
          </cell>
          <cell r="C3075" t="str">
            <v>M</v>
          </cell>
          <cell r="D3075">
            <v>9.44</v>
          </cell>
        </row>
        <row r="3076">
          <cell r="A3076">
            <v>98400</v>
          </cell>
          <cell r="B3076" t="str">
            <v>CABO TELEFÔNICO CTP-APL-50 10 PARES INSTALADO EM ENTRADA DE EDIFICAÇÃO - FORNECIMENTO E INSTALAÇÃO. AF_11/2019</v>
          </cell>
          <cell r="C3076" t="str">
            <v>M</v>
          </cell>
          <cell r="D3076">
            <v>13.32</v>
          </cell>
        </row>
        <row r="3077">
          <cell r="A3077">
            <v>98401</v>
          </cell>
          <cell r="B3077" t="str">
            <v>CABO TELEFÔNICO CTP-APL-50 20 PARES INSTALADO EM ENTRADA DE EDIFICAÇÃO - FORNECIMENTO E INSTALAÇÃO. AF_11/2019</v>
          </cell>
          <cell r="C3077" t="str">
            <v>M</v>
          </cell>
          <cell r="D3077">
            <v>21.37</v>
          </cell>
        </row>
        <row r="3078">
          <cell r="A3078">
            <v>98402</v>
          </cell>
          <cell r="B3078" t="str">
            <v>CABO TELEFÔNICO CTP-APL-50 30 PARES INSTALADO EM ENTRADA DE EDIFICAÇÃO - FORNECIMENTO E INSTALAÇÃO. AF_11/2019</v>
          </cell>
          <cell r="C3078" t="str">
            <v>M</v>
          </cell>
          <cell r="D3078">
            <v>28.15</v>
          </cell>
        </row>
        <row r="3079">
          <cell r="A3079">
            <v>100556</v>
          </cell>
          <cell r="B3079" t="str">
            <v>CAIXA DE PASSAGEM PARA TELEFONE 15X15X10CM (SOBREPOR), FORNECIMENTO E INSTALACAO. AF_11/2019</v>
          </cell>
          <cell r="C3079" t="str">
            <v>UN</v>
          </cell>
          <cell r="D3079">
            <v>33.64</v>
          </cell>
        </row>
        <row r="3080">
          <cell r="A3080">
            <v>100557</v>
          </cell>
          <cell r="B3080" t="str">
            <v>CAIXA DE PASSAGEM PARA TELEFONE 80X80X15CM (SOBREPOR) FORNECIMENTO E INSTALACAO. AF_11/2019</v>
          </cell>
          <cell r="C3080" t="str">
            <v>UN</v>
          </cell>
          <cell r="D3080">
            <v>453.25</v>
          </cell>
        </row>
        <row r="3081">
          <cell r="A3081">
            <v>100560</v>
          </cell>
          <cell r="B3081" t="str">
            <v>QUADRO DE DISTRIBUIÇÃO PARA TELEFONE N.2, 20X20X12CM EM CHAPA METALICA, DE EMBUTIR, SEM ACESSORIOS, PADRÃO TELEBRAS, FORNECIMENTO E INSTALAÇÃO. AF_11/2019</v>
          </cell>
          <cell r="C3081" t="str">
            <v>UN</v>
          </cell>
          <cell r="D3081">
            <v>91.59</v>
          </cell>
        </row>
        <row r="3082">
          <cell r="A3082">
            <v>100561</v>
          </cell>
          <cell r="B3082" t="str">
            <v>QUADRO DE DISTRIBUICAO PARA TELEFONE N.3, 40X40X12CM EM CHAPA METALICA, DE EMBUTIR, SEM ACESSORIOS, PADRAO TELEBRAS, FORNECIMENTO E INSTALAÇÃO. AF_11/2019</v>
          </cell>
          <cell r="C3082" t="str">
            <v>UN</v>
          </cell>
          <cell r="D3082">
            <v>173.29</v>
          </cell>
        </row>
        <row r="3083">
          <cell r="A3083">
            <v>100562</v>
          </cell>
          <cell r="B3083" t="str">
            <v>QUADRO DE DISTRIBUICAO PARA TELEFONE N.4, 60X60X12CM EM CHAPA METALICA, DE EMBUTIR, SEM ACESSORIOS, PADRAO TELEBRAS, FORNECIMENTO E INSTALAÇÃO. AF_11/2019</v>
          </cell>
          <cell r="C3083" t="str">
            <v>UN</v>
          </cell>
          <cell r="D3083">
            <v>272.08</v>
          </cell>
        </row>
        <row r="3084">
          <cell r="A3084">
            <v>100563</v>
          </cell>
          <cell r="B3084" t="str">
            <v>QUADRO DE DISTRIBUIÇÃO PARA TELEFONE N.5, 80X80X12CM EM CHAPA METALICA, SEM ACESSORIOS, PADRAO TELEBRAS, FORNECIMENTO E INSTALAÇÃO. AF_11/2019</v>
          </cell>
          <cell r="C3084" t="str">
            <v>UN</v>
          </cell>
          <cell r="D3084">
            <v>395.38</v>
          </cell>
        </row>
        <row r="3085">
          <cell r="A3085">
            <v>101795</v>
          </cell>
          <cell r="B3085" t="str">
            <v>CAIXA ENTERRADA PARA INSTALAÇÕES TELEFÔNICAS TIPO R1, EM ALVENARIA COM BLOCOS DE CONCRETO, DIMENSÕES INTERNAS: 0,35X0,60X0,60 M, EXCLUINDO TAMPÃO. AF_12/2020</v>
          </cell>
          <cell r="C3085" t="str">
            <v>UN</v>
          </cell>
          <cell r="D3085">
            <v>411.94</v>
          </cell>
        </row>
        <row r="3086">
          <cell r="A3086">
            <v>101798</v>
          </cell>
          <cell r="B3086" t="str">
            <v>TAMPA PARA CAIXA TIPO R1, EM FERRO FUNDIDO, DIMENSÕES INTERNAS: 0,40 X 0,60 M - FORNECIMENTO E INSTALAÇÃO. AF_12/2020</v>
          </cell>
          <cell r="C3086" t="str">
            <v>UN</v>
          </cell>
          <cell r="D3086">
            <v>284</v>
          </cell>
        </row>
        <row r="3087">
          <cell r="A3087">
            <v>101799</v>
          </cell>
          <cell r="B3087" t="str">
            <v>TAMPA PARA CAIXA TIPO R2 E R3, EM FERRO FUNDIDO, DIMENSÕES INTERNAS: 0,55 X 1,10 M - FORNECIMENTO E INSTALAÇÃO. AF_12/2020</v>
          </cell>
          <cell r="C3087" t="str">
            <v>UN</v>
          </cell>
          <cell r="D3087">
            <v>693.27</v>
          </cell>
        </row>
        <row r="3088">
          <cell r="A3088">
            <v>98397</v>
          </cell>
          <cell r="B3088" t="str">
            <v>PINTURA ANTICORROSIVA DE DUTO METÁLICO. AF_04/2018</v>
          </cell>
          <cell r="C3088" t="str">
            <v>M2</v>
          </cell>
          <cell r="D3088">
            <v>8.32</v>
          </cell>
        </row>
        <row r="3089">
          <cell r="A3089">
            <v>101936</v>
          </cell>
          <cell r="B3089" t="str">
            <v>INSTALAÇÃO DE TUBOS E CONEXÕES, EM AÇO/FERRO GALVANIZADO, PARA O CENTRO DE MEDIÇÃO DE GÁS DE EDIFÍCIO RESIDENCIAL, COM 4 PAVIMENTOS, 16 UNIDADES HABITACIONAIS, DN 32 (1 1/4) - FORNECIMENTO E INSTALAÇÃO. AF_10/2020</v>
          </cell>
          <cell r="C3089" t="str">
            <v>UN</v>
          </cell>
          <cell r="D3089">
            <v>5126.17</v>
          </cell>
        </row>
        <row r="3090">
          <cell r="A3090">
            <v>101937</v>
          </cell>
          <cell r="B3090" t="str">
            <v>INSTALAÇÃO DE TUBOS E CONEXÕES, EM AÇO/FERRO GALVANIZADO, PARA O CENTRO DE MEDIÇÃO DE GÁS DE EDIFÍCIO RESIDENCIAL, COM 4 PAVIMENTOS, 16 UNIDADES HABITACIONAIS, DN 50 (2) - FORNECIMENTO E INSTALAÇÃO. AF_10/2020</v>
          </cell>
          <cell r="C3090" t="str">
            <v>UN</v>
          </cell>
          <cell r="D3090">
            <v>9266.32</v>
          </cell>
        </row>
        <row r="3091">
          <cell r="A3091">
            <v>98294</v>
          </cell>
          <cell r="B3091" t="str">
            <v>CABO ELETRÔNICO CATEGORIA 5E, INSTALADO EM EDIFICAÇÃO RESIDENCIAL - FORNECIMENTO E INSTALAÇÃO. AF_11/2019</v>
          </cell>
          <cell r="C3091" t="str">
            <v>M</v>
          </cell>
          <cell r="D3091">
            <v>1.62</v>
          </cell>
        </row>
        <row r="3092">
          <cell r="A3092">
            <v>98295</v>
          </cell>
          <cell r="B3092" t="str">
            <v>CABO ELETRÔNICO CATEGORIA 5E, INSTALADO EM EDIFICAÇÃO INSTITUCIONAL - FORNECIMENTO E INSTALAÇÃO. AF_11/2019</v>
          </cell>
          <cell r="C3092" t="str">
            <v>M</v>
          </cell>
          <cell r="D3092">
            <v>1.17</v>
          </cell>
        </row>
        <row r="3093">
          <cell r="A3093">
            <v>98296</v>
          </cell>
          <cell r="B3093" t="str">
            <v>CABO ELETRÔNICO CATEGORIA 6, INSTALADO EM EDIFICAÇÃO RESIDENCIAL - FORNECIMENTO E INSTALAÇÃO. AF_11/2019</v>
          </cell>
          <cell r="C3093" t="str">
            <v>M</v>
          </cell>
          <cell r="D3093">
            <v>2.5</v>
          </cell>
        </row>
        <row r="3094">
          <cell r="A3094">
            <v>98297</v>
          </cell>
          <cell r="B3094" t="str">
            <v>CABO ELETRÔNICO CATEGORIA 6, INSTALADO EM EDIFICAÇÃO INSTITUCIONAL - FORNECIMENTO E INSTALAÇÃO. AF_11/2019</v>
          </cell>
          <cell r="C3094" t="str">
            <v>M</v>
          </cell>
          <cell r="D3094">
            <v>1.78</v>
          </cell>
        </row>
        <row r="3095">
          <cell r="A3095">
            <v>98301</v>
          </cell>
          <cell r="B3095" t="str">
            <v>PATCH PANEL 24 PORTAS, CATEGORIA 5E - FORNECIMENTO E INSTALAÇÃO. AF_11/2019</v>
          </cell>
          <cell r="C3095" t="str">
            <v>UN</v>
          </cell>
          <cell r="D3095">
            <v>368.77</v>
          </cell>
        </row>
        <row r="3096">
          <cell r="A3096">
            <v>98302</v>
          </cell>
          <cell r="B3096" t="str">
            <v>PATCH PANEL 24 PORTAS, CATEGORIA 6 - FORNECIMENTO E INSTALAÇÃO. AF_11/2019</v>
          </cell>
          <cell r="C3096" t="str">
            <v>UN</v>
          </cell>
          <cell r="D3096">
            <v>493.96</v>
          </cell>
        </row>
        <row r="3097">
          <cell r="A3097">
            <v>98304</v>
          </cell>
          <cell r="B3097" t="str">
            <v>PATCH PANEL 48 PORTAS, CATEGORIA 6 - FORNECIMENTO E INSTALAÇÃO. AF_11/2019</v>
          </cell>
          <cell r="C3097" t="str">
            <v>UN</v>
          </cell>
          <cell r="D3097">
            <v>794.1</v>
          </cell>
        </row>
        <row r="3098">
          <cell r="A3098">
            <v>98307</v>
          </cell>
          <cell r="B3098" t="str">
            <v>TOMADA DE REDE RJ45 - FORNECIMENTO E INSTALAÇÃO. AF_11/2019</v>
          </cell>
          <cell r="C3098" t="str">
            <v>UN</v>
          </cell>
          <cell r="D3098">
            <v>29.99</v>
          </cell>
        </row>
        <row r="3099">
          <cell r="A3099">
            <v>98308</v>
          </cell>
          <cell r="B3099" t="str">
            <v>TOMADA PARA TELEFONE RJ11 - FORNECIMENTO E INSTALAÇÃO. AF_11/2019</v>
          </cell>
          <cell r="C3099" t="str">
            <v>UN</v>
          </cell>
          <cell r="D3099">
            <v>19.87</v>
          </cell>
        </row>
        <row r="3100">
          <cell r="A3100">
            <v>98593</v>
          </cell>
          <cell r="B3100" t="str">
            <v>PATCH PANEL 48 PORTAS, CATEGORIA 5E - FORNECIMENTO E INSTALAÇÃO. AF_11/2019</v>
          </cell>
          <cell r="C3100" t="str">
            <v>UN</v>
          </cell>
          <cell r="D3100">
            <v>644.57000000000005</v>
          </cell>
        </row>
        <row r="3101">
          <cell r="A3101">
            <v>89355</v>
          </cell>
          <cell r="B3101" t="str">
            <v>TUBO, PVC, SOLDÁVEL, DN 20MM, INSTALADO EM RAMAL OU SUB-RAMAL DE ÁGUA - FORNECIMENTO E INSTALAÇÃO. AF_12/2014</v>
          </cell>
          <cell r="C3101" t="str">
            <v>M</v>
          </cell>
          <cell r="D3101">
            <v>13.05</v>
          </cell>
        </row>
        <row r="3102">
          <cell r="A3102">
            <v>89356</v>
          </cell>
          <cell r="B3102" t="str">
            <v>TUBO, PVC, SOLDÁVEL, DN 25MM, INSTALADO EM RAMAL OU SUB-RAMAL DE ÁGUA - FORNECIMENTO E INSTALAÇÃO. AF_12/2014</v>
          </cell>
          <cell r="C3102" t="str">
            <v>M</v>
          </cell>
          <cell r="D3102">
            <v>15.45</v>
          </cell>
        </row>
        <row r="3103">
          <cell r="A3103">
            <v>89357</v>
          </cell>
          <cell r="B3103" t="str">
            <v>TUBO, PVC, SOLDÁVEL, DN 32MM, INSTALADO EM RAMAL OU SUB-RAMAL DE ÁGUA - FORNECIMENTO E INSTALAÇÃO. AF_12/2014</v>
          </cell>
          <cell r="C3103" t="str">
            <v>M</v>
          </cell>
          <cell r="D3103">
            <v>22.35</v>
          </cell>
        </row>
        <row r="3104">
          <cell r="A3104">
            <v>89401</v>
          </cell>
          <cell r="B3104" t="str">
            <v>TUBO, PVC, SOLDÁVEL, DN 20MM, INSTALADO EM RAMAL DE DISTRIBUIÇÃO DE ÁGUA - FORNECIMENTO E INSTALAÇÃO. AF_12/2014</v>
          </cell>
          <cell r="C3104" t="str">
            <v>M</v>
          </cell>
          <cell r="D3104">
            <v>5.97</v>
          </cell>
        </row>
        <row r="3105">
          <cell r="A3105">
            <v>89402</v>
          </cell>
          <cell r="B3105" t="str">
            <v>TUBO, PVC, SOLDÁVEL, DN 25MM, INSTALADO EM RAMAL DE DISTRIBUIÇÃO DE ÁGUA - FORNECIMENTO E INSTALAÇÃO. AF_12/2014</v>
          </cell>
          <cell r="C3105" t="str">
            <v>M</v>
          </cell>
          <cell r="D3105">
            <v>7.3</v>
          </cell>
        </row>
        <row r="3106">
          <cell r="A3106">
            <v>89403</v>
          </cell>
          <cell r="B3106" t="str">
            <v>TUBO, PVC, SOLDÁVEL, DN 32MM, INSTALADO EM RAMAL DE DISTRIBUIÇÃO DE ÁGUA - FORNECIMENTO E INSTALAÇÃO. AF_12/2014</v>
          </cell>
          <cell r="C3106" t="str">
            <v>M</v>
          </cell>
          <cell r="D3106">
            <v>12.58</v>
          </cell>
        </row>
        <row r="3107">
          <cell r="A3107">
            <v>89446</v>
          </cell>
          <cell r="B3107" t="str">
            <v>TUBO, PVC, SOLDÁVEL, DN 25MM, INSTALADO EM PRUMADA DE ÁGUA - FORNECIMENTO E INSTALAÇÃO. AF_12/2014</v>
          </cell>
          <cell r="C3107" t="str">
            <v>M</v>
          </cell>
          <cell r="D3107">
            <v>4.2</v>
          </cell>
        </row>
        <row r="3108">
          <cell r="A3108">
            <v>89447</v>
          </cell>
          <cell r="B3108" t="str">
            <v>TUBO, PVC, SOLDÁVEL, DN 32MM, INSTALADO EM PRUMADA DE ÁGUA - FORNECIMENTO E INSTALAÇÃO. AF_12/2014</v>
          </cell>
          <cell r="C3108" t="str">
            <v>M</v>
          </cell>
          <cell r="D3108">
            <v>8.94</v>
          </cell>
        </row>
        <row r="3109">
          <cell r="A3109">
            <v>89448</v>
          </cell>
          <cell r="B3109" t="str">
            <v>TUBO, PVC, SOLDÁVEL, DN 40MM, INSTALADO EM PRUMADA DE ÁGUA - FORNECIMENTO E INSTALAÇÃO. AF_12/2014</v>
          </cell>
          <cell r="C3109" t="str">
            <v>M</v>
          </cell>
          <cell r="D3109">
            <v>12.88</v>
          </cell>
        </row>
        <row r="3110">
          <cell r="A3110">
            <v>89449</v>
          </cell>
          <cell r="B3110" t="str">
            <v>TUBO, PVC, SOLDÁVEL, DN 50MM, INSTALADO EM PRUMADA DE ÁGUA - FORNECIMENTO E INSTALAÇÃO. AF_12/2014</v>
          </cell>
          <cell r="C3110" t="str">
            <v>M</v>
          </cell>
          <cell r="D3110">
            <v>14.82</v>
          </cell>
        </row>
        <row r="3111">
          <cell r="A3111">
            <v>89450</v>
          </cell>
          <cell r="B3111" t="str">
            <v>TUBO, PVC, SOLDÁVEL, DN 60MM, INSTALADO EM PRUMADA DE ÁGUA - FORNECIMENTO E INSTALAÇÃO. AF_12/2014</v>
          </cell>
          <cell r="C3111" t="str">
            <v>M</v>
          </cell>
          <cell r="D3111">
            <v>24.52</v>
          </cell>
        </row>
        <row r="3112">
          <cell r="A3112">
            <v>89451</v>
          </cell>
          <cell r="B3112" t="str">
            <v>TUBO, PVC, SOLDÁVEL, DN 75MM, INSTALADO EM PRUMADA DE ÁGUA - FORNECIMENTO E INSTALAÇÃO. AF_12/2014</v>
          </cell>
          <cell r="C3112" t="str">
            <v>M</v>
          </cell>
          <cell r="D3112">
            <v>40.619999999999997</v>
          </cell>
        </row>
        <row r="3113">
          <cell r="A3113">
            <v>89452</v>
          </cell>
          <cell r="B3113" t="str">
            <v>TUBO, PVC, SOLDÁVEL, DN 85MM, INSTALADO EM PRUMADA DE ÁGUA - FORNECIMENTO E INSTALAÇÃO. AF_12/2014</v>
          </cell>
          <cell r="C3113" t="str">
            <v>M</v>
          </cell>
          <cell r="D3113">
            <v>50.59</v>
          </cell>
        </row>
        <row r="3114">
          <cell r="A3114">
            <v>89508</v>
          </cell>
          <cell r="B3114" t="str">
            <v>TUBO PVC, SÉRIE R, ÁGUA PLUVIAL, DN 40 MM, FORNECIDO E INSTALADO EM RAMAL DE ENCAMINHAMENTO. AF_12/2014</v>
          </cell>
          <cell r="C3114" t="str">
            <v>M</v>
          </cell>
          <cell r="D3114">
            <v>16.93</v>
          </cell>
        </row>
        <row r="3115">
          <cell r="A3115">
            <v>89509</v>
          </cell>
          <cell r="B3115" t="str">
            <v>TUBO PVC, SÉRIE R, ÁGUA PLUVIAL, DN 50 MM, FORNECIDO E INSTALADO EM RAMAL DE ENCAMINHAMENTO. AF_12/2014</v>
          </cell>
          <cell r="C3115" t="str">
            <v>M</v>
          </cell>
          <cell r="D3115">
            <v>23.95</v>
          </cell>
        </row>
        <row r="3116">
          <cell r="A3116">
            <v>89511</v>
          </cell>
          <cell r="B3116" t="str">
            <v>TUBO PVC, SÉRIE R, ÁGUA PLUVIAL, DN 75 MM, FORNECIDO E INSTALADO EM RAMAL DE ENCAMINHAMENTO. AF_12/2014</v>
          </cell>
          <cell r="C3116" t="str">
            <v>M</v>
          </cell>
          <cell r="D3116">
            <v>35.840000000000003</v>
          </cell>
        </row>
        <row r="3117">
          <cell r="A3117">
            <v>89512</v>
          </cell>
          <cell r="B3117" t="str">
            <v>TUBO PVC, SÉRIE R, ÁGUA PLUVIAL, DN 100 MM, FORNECIDO E INSTALADO EM RAMAL DE ENCAMINHAMENTO. AF_12/2014</v>
          </cell>
          <cell r="C3117" t="str">
            <v>M</v>
          </cell>
          <cell r="D3117">
            <v>57.31</v>
          </cell>
        </row>
        <row r="3118">
          <cell r="A3118">
            <v>89576</v>
          </cell>
          <cell r="B3118" t="str">
            <v>TUBO PVC, SÉRIE R, ÁGUA PLUVIAL, DN 75 MM, FORNECIDO E INSTALADO EM CONDUTORES VERTICAIS DE ÁGUAS PLUVIAIS. AF_12/2014</v>
          </cell>
          <cell r="C3118" t="str">
            <v>M</v>
          </cell>
          <cell r="D3118">
            <v>22.07</v>
          </cell>
        </row>
        <row r="3119">
          <cell r="A3119">
            <v>89578</v>
          </cell>
          <cell r="B3119" t="str">
            <v>TUBO PVC, SÉRIE R, ÁGUA PLUVIAL, DN 100 MM, FORNECIDO E INSTALADO EM CONDUTORES VERTICAIS DE ÁGUAS PLUVIAIS. AF_12/2014</v>
          </cell>
          <cell r="C3119" t="str">
            <v>M</v>
          </cell>
          <cell r="D3119">
            <v>38.15</v>
          </cell>
        </row>
        <row r="3120">
          <cell r="A3120">
            <v>89580</v>
          </cell>
          <cell r="B3120" t="str">
            <v>TUBO PVC, SÉRIE R, ÁGUA PLUVIAL, DN 150 MM, FORNECIDO E INSTALADO EM CONDUTORES VERTICAIS DE ÁGUAS PLUVIAIS. AF_12/2014</v>
          </cell>
          <cell r="C3120" t="str">
            <v>M</v>
          </cell>
          <cell r="D3120">
            <v>75.28</v>
          </cell>
        </row>
        <row r="3121">
          <cell r="A3121">
            <v>89633</v>
          </cell>
          <cell r="B3121" t="str">
            <v>TUBO, CPVC, SOLDÁVEL, DN 15MM, INSTALADO EM RAMAL OU SUB-RAMAL DE ÁGUA - FORNECIMENTO E INSTALAÇÃO. AF_12/2014</v>
          </cell>
          <cell r="C3121" t="str">
            <v>M</v>
          </cell>
          <cell r="D3121">
            <v>18.95</v>
          </cell>
        </row>
        <row r="3122">
          <cell r="A3122">
            <v>89634</v>
          </cell>
          <cell r="B3122" t="str">
            <v>TUBO, CPVC, SOLDÁVEL, DN 22MM, INSTALADO EM RAMAL OU SUB-RAMAL DE ÁGUA - FORNECIMENTO E INSTALAÇÃO. AF_12/2014</v>
          </cell>
          <cell r="C3122" t="str">
            <v>M</v>
          </cell>
          <cell r="D3122">
            <v>29.35</v>
          </cell>
        </row>
        <row r="3123">
          <cell r="A3123">
            <v>89635</v>
          </cell>
          <cell r="B3123" t="str">
            <v>TUBO, CPVC, SOLDÁVEL, DN 28MM, INSTALADO EM RAMAL OU SUB-RAMAL DE ÁGUA - FORNECIMENTO E INSTALAÇÃO. AF_12/2014</v>
          </cell>
          <cell r="C3123" t="str">
            <v>M</v>
          </cell>
          <cell r="D3123">
            <v>42.64</v>
          </cell>
        </row>
        <row r="3124">
          <cell r="A3124">
            <v>89636</v>
          </cell>
          <cell r="B3124" t="str">
            <v>TUBO, CPVC, SOLDÁVEL, DN 35MM, INSTALADO EM RAMAL OU SUB-RAMAL DE ÁGUA  FORNECIMENTO E INSTALAÇÃO. AF_12/2014</v>
          </cell>
          <cell r="C3124" t="str">
            <v>M</v>
          </cell>
          <cell r="D3124">
            <v>52.03</v>
          </cell>
        </row>
        <row r="3125">
          <cell r="A3125">
            <v>89711</v>
          </cell>
          <cell r="B3125" t="str">
            <v>TUBO PVC, SERIE NORMAL, ESGOTO PREDIAL, DN 40 MM, FORNECIDO E INSTALADO EM RAMAL DE DESCARGA OU RAMAL DE ESGOTO SANITÁRIO. AF_12/2014</v>
          </cell>
          <cell r="C3125" t="str">
            <v>M</v>
          </cell>
          <cell r="D3125">
            <v>14.48</v>
          </cell>
        </row>
        <row r="3126">
          <cell r="A3126">
            <v>89712</v>
          </cell>
          <cell r="B3126" t="str">
            <v>TUBO PVC, SERIE NORMAL, ESGOTO PREDIAL, DN 50 MM, FORNECIDO E INSTALADO EM RAMAL DE DESCARGA OU RAMAL DE ESGOTO SANITÁRIO. AF_12/2014</v>
          </cell>
          <cell r="C3126" t="str">
            <v>M</v>
          </cell>
          <cell r="D3126">
            <v>22.82</v>
          </cell>
        </row>
        <row r="3127">
          <cell r="A3127">
            <v>89713</v>
          </cell>
          <cell r="B3127" t="str">
            <v>TUBO PVC, SERIE NORMAL, ESGOTO PREDIAL, DN 75 MM, FORNECIDO E INSTALADO EM RAMAL DE DESCARGA OU RAMAL DE ESGOTO SANITÁRIO. AF_12/2014</v>
          </cell>
          <cell r="C3127" t="str">
            <v>M</v>
          </cell>
          <cell r="D3127">
            <v>35.340000000000003</v>
          </cell>
        </row>
        <row r="3128">
          <cell r="A3128">
            <v>89714</v>
          </cell>
          <cell r="B3128" t="str">
            <v>TUBO PVC, SERIE NORMAL, ESGOTO PREDIAL, DN 100 MM, FORNECIDO E INSTALADO EM RAMAL DE DESCARGA OU RAMAL DE ESGOTO SANITÁRIO. AF_12/2014</v>
          </cell>
          <cell r="C3128" t="str">
            <v>M</v>
          </cell>
          <cell r="D3128">
            <v>45.4</v>
          </cell>
        </row>
        <row r="3129">
          <cell r="A3129">
            <v>89716</v>
          </cell>
          <cell r="B3129" t="str">
            <v>TUBO, CPVC, SOLDÁVEL, DN 22MM, INSTALADO EM RAMAL DE DISTRIBUIÇÃO DE ÁGUA - FORNECIMENTO E INSTALAÇÃO. AF_12/2014</v>
          </cell>
          <cell r="C3129" t="str">
            <v>M</v>
          </cell>
          <cell r="D3129">
            <v>22</v>
          </cell>
        </row>
        <row r="3130">
          <cell r="A3130">
            <v>89717</v>
          </cell>
          <cell r="B3130" t="str">
            <v>TUBO, CPVC, SOLDÁVEL, DN 28MM, INSTALADO EM RAMAL DE DISTRIBUIÇÃO DE ÁGUA - FORNECIMENTO E INSTALAÇÃO. AF_12/2014</v>
          </cell>
          <cell r="C3130" t="str">
            <v>M</v>
          </cell>
          <cell r="D3130">
            <v>33.979999999999997</v>
          </cell>
        </row>
        <row r="3131">
          <cell r="A3131">
            <v>89770</v>
          </cell>
          <cell r="B3131" t="str">
            <v>TUBO, CPVC, SOLDÁVEL, DN 35MM, INSTALADO EM PRUMADA DE ÁGUA  FORNECIMENTO E INSTALAÇÃO. AF_12/2014</v>
          </cell>
          <cell r="C3131" t="str">
            <v>M</v>
          </cell>
          <cell r="D3131">
            <v>38.03</v>
          </cell>
        </row>
        <row r="3132">
          <cell r="A3132">
            <v>89771</v>
          </cell>
          <cell r="B3132" t="str">
            <v>TUBO, CPVC, SOLDÁVEL, DN 42MM, INSTALADO EM PRUMADA DE ÁGUA  FORNECIMENTO E INSTALAÇÃO. AF_12/2014</v>
          </cell>
          <cell r="C3132" t="str">
            <v>M</v>
          </cell>
          <cell r="D3132">
            <v>52</v>
          </cell>
        </row>
        <row r="3133">
          <cell r="A3133">
            <v>89773</v>
          </cell>
          <cell r="B3133" t="str">
            <v>TUBO, CPVC, SOLDÁVEL, DN 73MM, INSTALADO EM PRUMADA DE ÁGUA  FORNECIMENTO E INSTALAÇÃO. AF_12/2014</v>
          </cell>
          <cell r="C3133" t="str">
            <v>M</v>
          </cell>
          <cell r="D3133">
            <v>121.23</v>
          </cell>
        </row>
        <row r="3134">
          <cell r="A3134">
            <v>89775</v>
          </cell>
          <cell r="B3134" t="str">
            <v>TUBO, CPVC, SOLDÁVEL, DN 89MM, INSTALADO EM PRUMADA DE ÁGUA  FORNECIMENTO E INSTALAÇÃO. AF_12/2014</v>
          </cell>
          <cell r="C3134" t="str">
            <v>M</v>
          </cell>
          <cell r="D3134">
            <v>191.62</v>
          </cell>
        </row>
        <row r="3135">
          <cell r="A3135">
            <v>89798</v>
          </cell>
          <cell r="B3135" t="str">
            <v>TUBO PVC, SERIE NORMAL, ESGOTO PREDIAL, DN 50 MM, FORNECIDO E INSTALADO EM PRUMADA DE ESGOTO SANITÁRIO OU VENTILAÇÃO. AF_12/2014</v>
          </cell>
          <cell r="C3135" t="str">
            <v>M</v>
          </cell>
          <cell r="D3135">
            <v>10.71</v>
          </cell>
        </row>
        <row r="3136">
          <cell r="A3136">
            <v>89799</v>
          </cell>
          <cell r="B3136" t="str">
            <v>TUBO PVC, SERIE NORMAL, ESGOTO PREDIAL, DN 75 MM, FORNECIDO E INSTALADO EM PRUMADA DE ESGOTO SANITÁRIO OU VENTILAÇÃO. AF_12/2014</v>
          </cell>
          <cell r="C3136" t="str">
            <v>M</v>
          </cell>
          <cell r="D3136">
            <v>17.38</v>
          </cell>
        </row>
        <row r="3137">
          <cell r="A3137">
            <v>89800</v>
          </cell>
          <cell r="B3137" t="str">
            <v>TUBO PVC, SERIE NORMAL, ESGOTO PREDIAL, DN 100 MM, FORNECIDO E INSTALADO EM PRUMADA DE ESGOTO SANITÁRIO OU VENTILAÇÃO. AF_12/2014</v>
          </cell>
          <cell r="C3137" t="str">
            <v>M</v>
          </cell>
          <cell r="D3137">
            <v>21.42</v>
          </cell>
        </row>
        <row r="3138">
          <cell r="A3138">
            <v>89848</v>
          </cell>
          <cell r="B3138" t="str">
            <v>TUBO PVC, SERIE NORMAL, ESGOTO PREDIAL, DN 100 MM, FORNECIDO E INSTALADO EM SUBCOLETOR AÉREO DE ESGOTO SANITÁRIO. AF_12/2014</v>
          </cell>
          <cell r="C3138" t="str">
            <v>M</v>
          </cell>
          <cell r="D3138">
            <v>25.38</v>
          </cell>
        </row>
        <row r="3139">
          <cell r="A3139">
            <v>89849</v>
          </cell>
          <cell r="B3139" t="str">
            <v>TUBO PVC, SERIE NORMAL, ESGOTO PREDIAL, DN 150 MM, FORNECIDO E INSTALADO EM SUBCOLETOR AÉREO DE ESGOTO SANITÁRIO. AF_12/2014</v>
          </cell>
          <cell r="C3139" t="str">
            <v>M</v>
          </cell>
          <cell r="D3139">
            <v>50.74</v>
          </cell>
        </row>
        <row r="3140">
          <cell r="A3140">
            <v>89865</v>
          </cell>
          <cell r="B3140" t="str">
            <v>TUBO, PVC, SOLDÁVEL, DN 25MM, INSTALADO EM DRENO DE AR-CONDICIONADO - FORNECIMENTO E INSTALAÇÃO. AF_12/2014</v>
          </cell>
          <cell r="C3140" t="str">
            <v>M</v>
          </cell>
          <cell r="D3140">
            <v>9.7100000000000009</v>
          </cell>
        </row>
        <row r="3141">
          <cell r="A3141">
            <v>91784</v>
          </cell>
          <cell r="B3141" t="str">
            <v>(COMPOSIÇÃO REPRESENTATIVA) DO SERVIÇO DE INSTALAÇÃO DE TUBOS DE PVC, SOLDÁVEL, ÁGUA FRIA, DN 20 MM (INSTALADO EM RAMAL, SUB-RAMAL OU RAMAL DE DISTRIBUIÇÃO), INCLUSIVE CONEXÕES, CORTES E FIXAÇÕES, PARA PRÉDIOS. AF_10/2015</v>
          </cell>
          <cell r="C3141" t="str">
            <v>M</v>
          </cell>
          <cell r="D3141">
            <v>32.270000000000003</v>
          </cell>
        </row>
        <row r="3142">
          <cell r="A3142">
            <v>91785</v>
          </cell>
          <cell r="B3142" t="str">
            <v>(COMPOSIÇÃO REPRESENTATIVA) DO SERVIÇO DE INSTALAÇÃO DE TUBOS DE PVC, SOLDÁVEL, ÁGUA FRIA, DN 25 MM (INSTALADO EM RAMAL, SUB-RAMAL, RAMAL DE DISTRIBUIÇÃO OU PRUMADA), INCLUSIVE CONEXÕES, CORTES E FIXAÇÕES, PARA PRÉDIOS. AF_10/2015</v>
          </cell>
          <cell r="C3142" t="str">
            <v>M</v>
          </cell>
          <cell r="D3142">
            <v>32.049999999999997</v>
          </cell>
        </row>
        <row r="3143">
          <cell r="A3143">
            <v>91786</v>
          </cell>
          <cell r="B3143" t="str">
            <v>(COMPOSIÇÃO REPRESENTATIVA) DO SERVIÇO DE INSTALAÇÃO TUBOS DE PVC, SOLDÁVEL, ÁGUA FRIA, DN 32 MM (INSTALADO EM RAMAL, SUB-RAMAL, RAMAL DE DISTRIBUIÇÃO OU PRUMADA), INCLUSIVE CONEXÕES, CORTES E FIXAÇÕES, PARA PRÉDIOS. AF_10/2015</v>
          </cell>
          <cell r="C3143" t="str">
            <v>M</v>
          </cell>
          <cell r="D3143">
            <v>23.77</v>
          </cell>
        </row>
        <row r="3144">
          <cell r="A3144">
            <v>91787</v>
          </cell>
          <cell r="B3144" t="str">
            <v>(COMPOSIÇÃO REPRESENTATIVA) DO SERVIÇO DE INSTALAÇÃO DE TUBOS DE PVC, SOLDÁVEL, ÁGUA FRIA, DN 40 MM (INSTALADO EM PRUMADA), INCLUSIVE CONEXÕES, CORTES E FIXAÇÕES, PARA PRÉDIOS. AF_10/2015</v>
          </cell>
          <cell r="C3144" t="str">
            <v>M</v>
          </cell>
          <cell r="D3144">
            <v>27.76</v>
          </cell>
        </row>
        <row r="3145">
          <cell r="A3145">
            <v>91788</v>
          </cell>
          <cell r="B3145" t="str">
            <v>(COMPOSIÇÃO REPRESENTATIVA) DO SERVIÇO DE INSTALAÇÃO DE TUBOS DE PVC, SOLDÁVEL, ÁGUA FRIA, DN 50 MM (INSTALADO EM PRUMADA), INCLUSIVE CONEXÕES, CORTES E FIXAÇÕES, PARA PRÉDIOS. AF_10/2015</v>
          </cell>
          <cell r="C3145" t="str">
            <v>M</v>
          </cell>
          <cell r="D3145">
            <v>35.08</v>
          </cell>
        </row>
        <row r="3146">
          <cell r="A3146">
            <v>91789</v>
          </cell>
          <cell r="B3146" t="str">
            <v>(COMPOSIÇÃO REPRESENTATIVA) DO SERVIÇO DE INSTALAÇÃO DE TUBOS DE PVC, SÉRIE R, ÁGUA PLUVIAL, DN 75 MM (INSTALADO EM RAMAL DE ENCAMINHAMENTO, OU CONDUTORES VERTICAIS), INCLUSIVE CONEXÕES, CORTE E FIXAÇÕES, PARA PRÉDIOS. AF_10/2015</v>
          </cell>
          <cell r="C3146" t="str">
            <v>M</v>
          </cell>
          <cell r="D3146">
            <v>40.479999999999997</v>
          </cell>
        </row>
        <row r="3147">
          <cell r="A3147">
            <v>91790</v>
          </cell>
          <cell r="B3147" t="str">
            <v>(COMPOSIÇÃO REPRESENTATIVA) DO SERVIÇO DE INSTALAÇÃO DE TUBOS DE PVC, SÉRIE R, ÁGUA PLUVIAL, DN 100 MM (INSTALADO EM RAMAL DE ENCAMINHAMENTO, OU CONDUTORES VERTICAIS), INCLUSIVE CONEXÕES, CORTES E FIXAÇÕES, PARA PRÉDIOS. AF_10/2015</v>
          </cell>
          <cell r="C3147" t="str">
            <v>M</v>
          </cell>
          <cell r="D3147">
            <v>60.12</v>
          </cell>
        </row>
        <row r="3148">
          <cell r="A3148">
            <v>91791</v>
          </cell>
          <cell r="B3148" t="str">
            <v>(COMPOSIÇÃO REPRESENTATIVA) DO SERVIÇO DE INSTALAÇÃO DE TUBOS DE PVC, SÉRIE R, ÁGUA PLUVIAL, DN 150 MM (INSTALADO EM CONDUTORES VERTICAIS), INCLUSIVE CONEXÕES, CORTES E FIXAÇÕES, PARA PRÉDIOS. AF_10/2015</v>
          </cell>
          <cell r="C3148" t="str">
            <v>M</v>
          </cell>
          <cell r="D3148">
            <v>80.63</v>
          </cell>
        </row>
        <row r="3149">
          <cell r="A3149">
            <v>91792</v>
          </cell>
          <cell r="B3149" t="str">
            <v>(COMPOSIÇÃO REPRESENTATIVA) DO SERVIÇO DE INSTALAÇÃO DE TUBO DE PVC, SÉRIE NORMAL, ESGOTO PREDIAL, DN 40 MM (INSTALADO EM RAMAL DE DESCARGA OU RAMAL DE ESGOTO SANITÁRIO), INCLUSIVE CONEXÕES, CORTES E FIXAÇÕES, PARA PRÉDIOS. AF_10/2015</v>
          </cell>
          <cell r="C3149" t="str">
            <v>M</v>
          </cell>
          <cell r="D3149">
            <v>43.74</v>
          </cell>
        </row>
        <row r="3150">
          <cell r="A3150">
            <v>91793</v>
          </cell>
          <cell r="B3150" t="str">
            <v>(COMPOSIÇÃO REPRESENTATIVA) DO SERVIÇO DE INSTALAÇÃO DE TUBO DE PVC, SÉRIE NORMAL, ESGOTO PREDIAL, DN 50 MM (INSTALADO EM RAMAL DE DESCARGA OU RAMAL DE ESGOTO SANITÁRIO), INCLUSIVE CONEXÕES, CORTES E FIXAÇÕES PARA, PRÉDIOS. AF_10/2015</v>
          </cell>
          <cell r="C3150" t="str">
            <v>M</v>
          </cell>
          <cell r="D3150">
            <v>72.290000000000006</v>
          </cell>
        </row>
        <row r="3151">
          <cell r="A3151">
            <v>91794</v>
          </cell>
          <cell r="B3151" t="str">
            <v>(COMPOSIÇÃO REPRESENTATIVA) DO SERVIÇO DE INST. TUBO PVC, SÉRIE N, ESGOTO PREDIAL, DN 75 MM, (INST. EM RAMAL DE DESCARGA, RAMAL DE ESG. SANITÁRIO, PRUMADA DE ESG. SANITÁRIO OU VENTILAÇÃO), INCL. CONEXÕES, CORTES E FIXAÇÕES, P/ PRÉDIOS. AF_10/2015</v>
          </cell>
          <cell r="C3151" t="str">
            <v>M</v>
          </cell>
          <cell r="D3151">
            <v>35.04</v>
          </cell>
        </row>
        <row r="3152">
          <cell r="A3152">
            <v>91795</v>
          </cell>
          <cell r="B3152" t="str">
            <v>(COMPOSIÇÃO REPRESENTATIVA) DO SERVIÇO DE INST. TUBO PVC, SÉRIE N, ESGOTO PREDIAL, 100 MM (INST. RAMAL DESCARGA, RAMAL DE ESG. SANIT., PRUMADA ESG. SANIT., VENTILAÇÃO OU SUB-COLETOR AÉREO), INCL. CONEXÕES E CORTES, FIXAÇÕES, P/ PRÉDIOS. AF_10/2015</v>
          </cell>
          <cell r="C3152" t="str">
            <v>M</v>
          </cell>
          <cell r="D3152">
            <v>58.4</v>
          </cell>
        </row>
        <row r="3153">
          <cell r="A3153">
            <v>91796</v>
          </cell>
          <cell r="B3153" t="str">
            <v>(COMPOSIÇÃO REPRESENTATIVA) DO SERVIÇO DE INSTALAÇÃO DE TUBO DE PVC, SÉRIE NORMAL, ESGOTO PREDIAL, DN 150 MM (INSTALADO EM SUB-COLETOR AÉREO), INCLUSIVE CONEXÕES, CORTES E FIXAÇÕES, PARA PRÉDIOS. AF_10/2015</v>
          </cell>
          <cell r="C3153" t="str">
            <v>M</v>
          </cell>
          <cell r="D3153">
            <v>61.1</v>
          </cell>
        </row>
        <row r="3154">
          <cell r="A3154">
            <v>92275</v>
          </cell>
          <cell r="B3154" t="str">
            <v>TUBO EM COBRE RÍGIDO, DN 22 MM, CLASSE E, SEM ISOLAMENTO, INSTALADO EM PRUMADA  FORNECIMENTO E INSTALAÇÃO. AF_12/2015</v>
          </cell>
          <cell r="C3154" t="str">
            <v>M</v>
          </cell>
          <cell r="D3154">
            <v>40.06</v>
          </cell>
        </row>
        <row r="3155">
          <cell r="A3155">
            <v>92276</v>
          </cell>
          <cell r="B3155" t="str">
            <v>TUBO EM COBRE RÍGIDO, DN 28 MM, CLASSE E, SEM ISOLAMENTO, INSTALADO EM PRUMADA  FORNECIMENTO E INSTALAÇÃO. AF_12/2015</v>
          </cell>
          <cell r="C3155" t="str">
            <v>M</v>
          </cell>
          <cell r="D3155">
            <v>50.72</v>
          </cell>
        </row>
        <row r="3156">
          <cell r="A3156">
            <v>92277</v>
          </cell>
          <cell r="B3156" t="str">
            <v>TUBO EM COBRE RÍGIDO, DN 35 MM, CLASSE E, SEM ISOLAMENTO, INSTALADO EM PRUMADA  FORNECIMENTO E INSTALAÇÃO. AF_12/2015</v>
          </cell>
          <cell r="C3156" t="str">
            <v>M</v>
          </cell>
          <cell r="D3156">
            <v>73.19</v>
          </cell>
        </row>
        <row r="3157">
          <cell r="A3157">
            <v>92278</v>
          </cell>
          <cell r="B3157" t="str">
            <v>TUBO EM COBRE RÍGIDO, DN 42 MM, CLASSE E, SEM ISOLAMENTO, INSTALADO EM PRUMADA  FORNECIMENTO E INSTALAÇÃO. AF_12/2015</v>
          </cell>
          <cell r="C3157" t="str">
            <v>M</v>
          </cell>
          <cell r="D3157">
            <v>98.44</v>
          </cell>
        </row>
        <row r="3158">
          <cell r="A3158">
            <v>92279</v>
          </cell>
          <cell r="B3158" t="str">
            <v>TUBO EM COBRE RÍGIDO, DN 54 MM, CLASSE E, SEM ISOLAMENTO, INSTALADO EM PRUMADA  FORNECIMENTO E INSTALAÇÃO. AF_12/2015</v>
          </cell>
          <cell r="C3158" t="str">
            <v>M</v>
          </cell>
          <cell r="D3158">
            <v>142.26</v>
          </cell>
        </row>
        <row r="3159">
          <cell r="A3159">
            <v>92280</v>
          </cell>
          <cell r="B3159" t="str">
            <v>TUBO EM COBRE RÍGIDO, DN 66 MM, CLASSE E, SEM ISOLAMENTO, INSTALADO EM PRUMADA  FORNECIMENTO E INSTALAÇÃO. AF_12/2015</v>
          </cell>
          <cell r="C3159" t="str">
            <v>M</v>
          </cell>
          <cell r="D3159">
            <v>199.76</v>
          </cell>
        </row>
        <row r="3160">
          <cell r="A3160">
            <v>92281</v>
          </cell>
          <cell r="B3160" t="str">
            <v>TUBO EM COBRE RÍGIDO, DN 22 MM, CLASSE E, COM ISOLAMENTO, INSTALADO EM PRUMADA  FORNECIMENTO E INSTALAÇÃO. AF_12/2015</v>
          </cell>
          <cell r="C3160" t="str">
            <v>M</v>
          </cell>
          <cell r="D3160">
            <v>117.85</v>
          </cell>
        </row>
        <row r="3161">
          <cell r="A3161">
            <v>92282</v>
          </cell>
          <cell r="B3161" t="str">
            <v>TUBO EM COBRE RÍGIDO, DN 28 MM, CLASSE E, COM ISOLAMENTO, INSTALADO EM PRUMADA  FORNECIMENTO E INSTALAÇÃO. AF_12/2015</v>
          </cell>
          <cell r="C3161" t="str">
            <v>M</v>
          </cell>
          <cell r="D3161">
            <v>131.66</v>
          </cell>
        </row>
        <row r="3162">
          <cell r="A3162">
            <v>92283</v>
          </cell>
          <cell r="B3162" t="str">
            <v>TUBO EM COBRE RÍGIDO, DN 35 MM, CLASSE E, COM ISOLAMENTO, INSTALADO EM PRUMADA  FORNECIMENTO E INSTALAÇÃO. AF_12/2015</v>
          </cell>
          <cell r="C3162" t="str">
            <v>M</v>
          </cell>
          <cell r="D3162">
            <v>175.59</v>
          </cell>
        </row>
        <row r="3163">
          <cell r="A3163">
            <v>92284</v>
          </cell>
          <cell r="B3163" t="str">
            <v>TUBO EM COBRE RÍGIDO, DN 42 MM, CLASSE E, COM ISOLAMENTO, INSTALADO EM PRUMADA  FORNECIMENTO E INSTALAÇÃO. AF_12/2015</v>
          </cell>
          <cell r="C3163" t="str">
            <v>M</v>
          </cell>
          <cell r="D3163">
            <v>215.24</v>
          </cell>
        </row>
        <row r="3164">
          <cell r="A3164">
            <v>92285</v>
          </cell>
          <cell r="B3164" t="str">
            <v>TUBO EM COBRE RÍGIDO, DN 54 MM, CLASSE E, COM ISOLAMENTO, INSTALADO EM PRUMADA  FORNECIMENTO E INSTALAÇÃO. AF_12/2015</v>
          </cell>
          <cell r="C3164" t="str">
            <v>M</v>
          </cell>
          <cell r="D3164">
            <v>281.88</v>
          </cell>
        </row>
        <row r="3165">
          <cell r="A3165">
            <v>92286</v>
          </cell>
          <cell r="B3165" t="str">
            <v>TUBO EM COBRE RÍGIDO, DN 66 MM, CLASSE E, COM ISOLAMENTO, INSTALADO EM PRUMADA  FORNECIMENTO E INSTALAÇÃO. AF_12/2015</v>
          </cell>
          <cell r="C3165" t="str">
            <v>M</v>
          </cell>
          <cell r="D3165">
            <v>341.34</v>
          </cell>
        </row>
        <row r="3166">
          <cell r="A3166">
            <v>92305</v>
          </cell>
          <cell r="B3166" t="str">
            <v>TUBO EM COBRE RÍGIDO, DN 15 MM, CLASSE E, SEM ISOLAMENTO, INSTALADO EM RAMAL DE DISTRIBUIÇÃO  FORNECIMENTO E INSTALAÇÃO. AF_12/2015</v>
          </cell>
          <cell r="C3166" t="str">
            <v>M</v>
          </cell>
          <cell r="D3166">
            <v>26.32</v>
          </cell>
        </row>
        <row r="3167">
          <cell r="A3167">
            <v>92306</v>
          </cell>
          <cell r="B3167" t="str">
            <v>TUBO EM COBRE RÍGIDO, DN 22 MM, CLASSE E, SEM ISOLAMENTO, INSTALADO EM RAMAL DE DISTRIBUIÇÃO  FORNECIMENTO E INSTALAÇÃO. AF_12/2015</v>
          </cell>
          <cell r="C3167" t="str">
            <v>M</v>
          </cell>
          <cell r="D3167">
            <v>43.08</v>
          </cell>
        </row>
        <row r="3168">
          <cell r="A3168">
            <v>92307</v>
          </cell>
          <cell r="B3168" t="str">
            <v>TUBO EM COBRE RÍGIDO, DN 28 MM, CLASSE E, SEM ISOLAMENTO, INSTALADO EM RAMAL DE DISTRIBUIÇÃO  FORNECIMENTO E INSTALAÇÃO. AF_12/2015</v>
          </cell>
          <cell r="C3168" t="str">
            <v>M</v>
          </cell>
          <cell r="D3168">
            <v>53.96</v>
          </cell>
        </row>
        <row r="3169">
          <cell r="A3169">
            <v>92308</v>
          </cell>
          <cell r="B3169" t="str">
            <v>TUBO EM COBRE RÍGIDO, DN 15 MM, CLASSE E, COM ISOLAMENTO, INSTALADO EM RAMAL DE DISTRIBUIÇÃO  FORNECIMENTO E INSTALAÇÃO. AF_12/2015</v>
          </cell>
          <cell r="C3169" t="str">
            <v>M</v>
          </cell>
          <cell r="D3169">
            <v>44.11</v>
          </cell>
        </row>
        <row r="3170">
          <cell r="A3170">
            <v>92309</v>
          </cell>
          <cell r="B3170" t="str">
            <v>TUBO EM COBRE RÍGIDO, DN 22 MM, CLASSE E, COM ISOLAMENTO, INSTALADO EM RAMAL DE DISTRIBUIÇÃO  FORNECIMENTO E INSTALAÇÃO. AF_12/2015</v>
          </cell>
          <cell r="C3170" t="str">
            <v>M</v>
          </cell>
          <cell r="D3170">
            <v>122.39</v>
          </cell>
        </row>
        <row r="3171">
          <cell r="A3171">
            <v>92310</v>
          </cell>
          <cell r="B3171" t="str">
            <v>TUBO EM COBRE RÍGIDO, DN 28 MM, CLASSE E, COM ISOLAMENTO, INSTALADO EM RAMAL DE DISTRIBUIÇÃO  FORNECIMENTO E INSTALAÇÃO. AF_12/2015</v>
          </cell>
          <cell r="C3171" t="str">
            <v>M</v>
          </cell>
          <cell r="D3171">
            <v>136.46</v>
          </cell>
        </row>
        <row r="3172">
          <cell r="A3172">
            <v>92320</v>
          </cell>
          <cell r="B3172" t="str">
            <v>TUBO EM COBRE RÍGIDO, DN 15 MM, CLASSE E, SEM ISOLAMENTO, INSTALADO EM RAMAL E SUB-RAMAL  FORNECIMENTO E INSTALAÇÃO. AF_12/2015</v>
          </cell>
          <cell r="C3172" t="str">
            <v>M</v>
          </cell>
          <cell r="D3172">
            <v>32.950000000000003</v>
          </cell>
        </row>
        <row r="3173">
          <cell r="A3173">
            <v>92321</v>
          </cell>
          <cell r="B3173" t="str">
            <v>TUBO EM COBRE RÍGIDO, DN 22 MM, CLASSE E, SEM ISOLAMENTO, INSTALADO EM RAMAL E SUB-RAMAL  FORNECIMENTO E INSTALAÇÃO. AF_12/2015</v>
          </cell>
          <cell r="C3173" t="str">
            <v>M</v>
          </cell>
          <cell r="D3173">
            <v>54.47</v>
          </cell>
        </row>
        <row r="3174">
          <cell r="A3174">
            <v>92322</v>
          </cell>
          <cell r="B3174" t="str">
            <v>TUBO EM COBRE RÍGIDO, DN 28 MM, CLASSE E, SEM ISOLAMENTO, INSTALADO EM RAMAL E SUB-RAMAL  FORNECIMENTO E INSTALAÇÃO. AF_12/2015</v>
          </cell>
          <cell r="C3174" t="str">
            <v>M</v>
          </cell>
          <cell r="D3174">
            <v>69.5</v>
          </cell>
        </row>
        <row r="3175">
          <cell r="A3175">
            <v>92323</v>
          </cell>
          <cell r="B3175" t="str">
            <v>TUBO EM COBRE RÍGIDO, DN 15 MM, CLASSE E, COM ISOLAMENTO, INSTALADO EM RAMAL E SUB-RAMAL  FORNECIMENTO E INSTALAÇÃO. AF_12/2015</v>
          </cell>
          <cell r="C3175" t="str">
            <v>M</v>
          </cell>
          <cell r="D3175">
            <v>49.16</v>
          </cell>
        </row>
        <row r="3176">
          <cell r="A3176">
            <v>92324</v>
          </cell>
          <cell r="B3176" t="str">
            <v>TUBO EM COBRE RÍGIDO, DN 22 MM, CLASSE E, COM ISOLAMENTO, INSTALADO EM RAMAL E SUB-RAMAL  FORNECIMENTO E INSTALAÇÃO. AF_12/2015</v>
          </cell>
          <cell r="C3176" t="str">
            <v>M</v>
          </cell>
          <cell r="D3176">
            <v>132.19999999999999</v>
          </cell>
        </row>
        <row r="3177">
          <cell r="A3177">
            <v>92325</v>
          </cell>
          <cell r="B3177" t="str">
            <v>TUBO EM COBRE RÍGIDO, DN 28 MM, CLASSE E, COM ISOLAMENTO, INSTALADO EM RAMAL E SUB-RAMAL  FORNECIMENTO E INSTALAÇÃO. AF_12/2015</v>
          </cell>
          <cell r="C3177" t="str">
            <v>M</v>
          </cell>
          <cell r="D3177">
            <v>150.38</v>
          </cell>
        </row>
        <row r="3178">
          <cell r="A3178">
            <v>92335</v>
          </cell>
          <cell r="B3178" t="str">
            <v>TUBO DE AÇO GALVANIZADO COM COSTURA, CLASSE MÉDIA, CONEXÃO RANHURADA, DN 50 (2"), INSTALADO EM PRUMADAS - FORNECIMENTO E INSTALAÇÃO. AF_10/2020</v>
          </cell>
          <cell r="C3178" t="str">
            <v>M</v>
          </cell>
          <cell r="D3178">
            <v>97.36</v>
          </cell>
        </row>
        <row r="3179">
          <cell r="A3179">
            <v>92336</v>
          </cell>
          <cell r="B3179" t="str">
            <v>TUBO DE AÇO GALVANIZADO COM COSTURA, CLASSE MÉDIA, CONEXÃO RANHURADA, DN 65 (2 1/2"), INSTALADO EM PRUMADAS - FORNECIMENTO E INSTALAÇÃO. AF_10/2020</v>
          </cell>
          <cell r="C3179" t="str">
            <v>M</v>
          </cell>
          <cell r="D3179">
            <v>120.1</v>
          </cell>
        </row>
        <row r="3180">
          <cell r="A3180">
            <v>92337</v>
          </cell>
          <cell r="B3180" t="str">
            <v>TUBO DE AÇO GALVANIZADO COM COSTURA, CLASSE MÉDIA, CONEXÃO RANHURADA, DN 80 (3"), INSTALADO EM PRUMADAS - FORNECIMENTO E INSTALAÇÃO. AF_10/2020</v>
          </cell>
          <cell r="C3180" t="str">
            <v>M</v>
          </cell>
          <cell r="D3180">
            <v>159.58000000000001</v>
          </cell>
        </row>
        <row r="3181">
          <cell r="A3181">
            <v>92338</v>
          </cell>
          <cell r="B3181" t="str">
            <v>TUBO DE AÇO PRETO SEM COSTURA, CONEXÃO SOLDADA, DN 50 (2"), INSTALADO EM PRUMADAS - FORNECIMENTO E INSTALAÇÃO. AF_10/2020</v>
          </cell>
          <cell r="C3181" t="str">
            <v>M</v>
          </cell>
          <cell r="D3181">
            <v>106.89</v>
          </cell>
        </row>
        <row r="3182">
          <cell r="A3182">
            <v>92339</v>
          </cell>
          <cell r="B3182" t="str">
            <v>TUBO DE AÇO PRETO SEM COSTURA, CONEXÃO SOLDADA, DN 65 (2 1/2"), INSTALADO EM PRUMADAS - FORNECIMENTO E INSTALAÇÃO. AF_10/2020</v>
          </cell>
          <cell r="C3182" t="str">
            <v>M</v>
          </cell>
          <cell r="D3182">
            <v>163.63</v>
          </cell>
        </row>
        <row r="3183">
          <cell r="A3183">
            <v>92341</v>
          </cell>
          <cell r="B3183" t="str">
            <v>TUBO DE AÇO GALVANIZADO COM COSTURA, CLASSE MÉDIA, DN 50 (2"), CONEXÃO ROSQUEADA, INSTALADO EM PRUMADAS - FORNECIMENTO E INSTALAÇÃO. AF_10/2020</v>
          </cell>
          <cell r="C3183" t="str">
            <v>M</v>
          </cell>
          <cell r="D3183">
            <v>103.98</v>
          </cell>
        </row>
        <row r="3184">
          <cell r="A3184">
            <v>92342</v>
          </cell>
          <cell r="B3184" t="str">
            <v>TUBO DE AÇO GALVANIZADO COM COSTURA, CLASSE MÉDIA, DN 65 (2 1/2"), CONEXÃO ROSQUEADA, INSTALADO EM PRUMADAS - FORNECIMENTO E INSTALAÇÃO. AF_10/2020</v>
          </cell>
          <cell r="C3184" t="str">
            <v>M</v>
          </cell>
          <cell r="D3184">
            <v>126.76</v>
          </cell>
        </row>
        <row r="3185">
          <cell r="A3185">
            <v>92343</v>
          </cell>
          <cell r="B3185" t="str">
            <v>TUBO DE AÇO GALVANIZADO COM COSTURA, CLASSE MÉDIA, DN 80 (3"), CONEXÃO ROSQUEADA, INSTALADO EM PRUMADAS - FORNECIMENTO E INSTALAÇÃO. AF_10/2020</v>
          </cell>
          <cell r="C3185" t="str">
            <v>M</v>
          </cell>
          <cell r="D3185">
            <v>166.3</v>
          </cell>
        </row>
        <row r="3186">
          <cell r="A3186">
            <v>92359</v>
          </cell>
          <cell r="B3186" t="str">
            <v>TUBO DE AÇO PRETO SEM COSTURA, CONEXÃO SOLDADA, DN 25 (1"), INSTALADO EM REDE DE ALIMENTAÇÃO PARA HIDRANTE - FORNECIMENTO E INSTALAÇÃO. AF_10/2020</v>
          </cell>
          <cell r="C3186" t="str">
            <v>M</v>
          </cell>
          <cell r="D3186">
            <v>51.69</v>
          </cell>
        </row>
        <row r="3187">
          <cell r="A3187">
            <v>92360</v>
          </cell>
          <cell r="B3187" t="str">
            <v>TUBO DE AÇO PRETO SEM COSTURA, CONEXÃO SOLDADA, DN 32 (1 1/4"), INSTALADO EM REDE DE ALIMENTAÇÃO PARA HIDRANTE - FORNECIMENTO E INSTALAÇÃO. AF_10/2020</v>
          </cell>
          <cell r="C3187" t="str">
            <v>M</v>
          </cell>
          <cell r="D3187">
            <v>69.13</v>
          </cell>
        </row>
        <row r="3188">
          <cell r="A3188">
            <v>92361</v>
          </cell>
          <cell r="B3188" t="str">
            <v>TUBO DE AÇO PRETO SEM COSTURA, CONEXÃO SOLDADA, DN 50 (2"), INSTALADO EM REDE DE ALIMENTAÇÃO PARA HIDRANTE - FORNECIMENTO E INSTALAÇÃO. AF_10/2020</v>
          </cell>
          <cell r="C3188" t="str">
            <v>M</v>
          </cell>
          <cell r="D3188">
            <v>93.16</v>
          </cell>
        </row>
        <row r="3189">
          <cell r="A3189">
            <v>92362</v>
          </cell>
          <cell r="B3189" t="str">
            <v>TUBO DE AÇO PRETO SEM COSTURA, CONEXÃO SOLDADA, DN 65 (2 1/2"), INSTALADO EM REDE DE ALIMENTAÇÃO PARA HIDRANTE - FORNECIMENTO E INSTALAÇÃO. AF_10/2020</v>
          </cell>
          <cell r="C3189" t="str">
            <v>M</v>
          </cell>
          <cell r="D3189">
            <v>149.37</v>
          </cell>
        </row>
        <row r="3190">
          <cell r="A3190">
            <v>92364</v>
          </cell>
          <cell r="B3190" t="str">
            <v>TUBO DE AÇO GALVANIZADO COM COSTURA, CLASSE MÉDIA, DN 32 (1 1/4"), CONEXÃO ROSQUEADA, INSTALADO EM REDE DE ALIMENTAÇÃO PARA HIDRANTE - FORNECIMENTO E INSTALAÇÃO. AF_10/2020</v>
          </cell>
          <cell r="C3190" t="str">
            <v>M</v>
          </cell>
          <cell r="D3190">
            <v>58.72</v>
          </cell>
        </row>
        <row r="3191">
          <cell r="A3191">
            <v>92365</v>
          </cell>
          <cell r="B3191" t="str">
            <v>TUBO DE AÇO GALVANIZADO COM COSTURA, CLASSE MÉDIA, DN 40 (1 1/2"), CONEXÃO ROSQUEADA, INSTALADO EM REDE DE ALIMENTAÇÃO PARA HIDRANTE - FORNECIMENTO E INSTALAÇÃO. AF_10/2020</v>
          </cell>
          <cell r="C3191" t="str">
            <v>M</v>
          </cell>
          <cell r="D3191">
            <v>67.81</v>
          </cell>
        </row>
        <row r="3192">
          <cell r="A3192">
            <v>92366</v>
          </cell>
          <cell r="B3192" t="str">
            <v>TUBO DE AÇO GALVANIZADO COM COSTURA, CLASSE MÉDIA, DN 50 (2"), CONEXÃO ROSQUEADA, INSTALADO EM REDE DE ALIMENTAÇÃO PARA HIDRANTE - FORNECIMENTO E INSTALAÇÃO. AF_10/2020</v>
          </cell>
          <cell r="C3192" t="str">
            <v>M</v>
          </cell>
          <cell r="D3192">
            <v>95.78</v>
          </cell>
        </row>
        <row r="3193">
          <cell r="A3193">
            <v>92367</v>
          </cell>
          <cell r="B3193" t="str">
            <v>TUBO DE AÇO GALVANIZADO COM COSTURA, CLASSE MÉDIA, DN 65 (2 1/2"), CONEXÃO ROSQUEADA, INSTALADO EM REDE DE ALIMENTAÇÃO PARA HIDRANTE - FORNECIMENTO E INSTALAÇÃO. AF_10/2020</v>
          </cell>
          <cell r="C3193" t="str">
            <v>M</v>
          </cell>
          <cell r="D3193">
            <v>118.2</v>
          </cell>
        </row>
        <row r="3194">
          <cell r="A3194">
            <v>92368</v>
          </cell>
          <cell r="B3194" t="str">
            <v>TUBO DE AÇO GALVANIZADO COM COSTURA, CLASSE MÉDIA, DN 80 (3"), CONEXÃO ROSQUEADA, INSTALADO EM REDE DE ALIMENTAÇÃO PARA HIDRANTE - FORNECIMENTO E INSTALAÇÃO. AF_10/2020</v>
          </cell>
          <cell r="C3194" t="str">
            <v>M</v>
          </cell>
          <cell r="D3194">
            <v>157.4</v>
          </cell>
        </row>
        <row r="3195">
          <cell r="A3195">
            <v>92645</v>
          </cell>
          <cell r="B3195" t="str">
            <v>TUBO DE AÇO PRETO SEM COSTURA, CONEXÃO SOLDADA, DN 25 (1"), INSTALADO EM REDE DE ALIMENTAÇÃO PARA SPRINKLER - FORNECIMENTO E INSTALAÇÃO. AF_10/2020</v>
          </cell>
          <cell r="C3195" t="str">
            <v>M</v>
          </cell>
          <cell r="D3195">
            <v>54.15</v>
          </cell>
        </row>
        <row r="3196">
          <cell r="A3196">
            <v>92646</v>
          </cell>
          <cell r="B3196" t="str">
            <v>TUBO DE AÇO PRETO SEM COSTURA, CONEXÃO SOLDADA, DN 32 (1 1/4"), INSTALADO EM REDE DE ALIMENTAÇÃO PARA SPRINKLER - FORNECIMENTO E INSTALAÇÃO. AF_10/2020</v>
          </cell>
          <cell r="C3196" t="str">
            <v>M</v>
          </cell>
          <cell r="D3196">
            <v>71.59</v>
          </cell>
        </row>
        <row r="3197">
          <cell r="A3197">
            <v>92648</v>
          </cell>
          <cell r="B3197" t="str">
            <v>TUBO DE AÇO PRETO SEM COSTURA, CONEXÃO SOLDADA, DN 40 (1 1/2"), INSTALADO EM REDE DE ALIMENTAÇÃO PARA SPRINKLER - FORNECIMENTO E INSTALAÇÃO. AF_10/2020</v>
          </cell>
          <cell r="C3197" t="str">
            <v>M</v>
          </cell>
          <cell r="D3197">
            <v>78.31</v>
          </cell>
        </row>
        <row r="3198">
          <cell r="A3198">
            <v>92649</v>
          </cell>
          <cell r="B3198" t="str">
            <v>TUBO DE AÇO PRETO SEM COSTURA, CONEXÃO SOLDADA, DN 50 (2"), INSTALADO EM REDE DE ALIMENTAÇÃO PARA SPRINKLER - FORNECIMENTO E INSTALAÇÃO. AF_10/2020</v>
          </cell>
          <cell r="C3198" t="str">
            <v>M</v>
          </cell>
          <cell r="D3198">
            <v>95.63</v>
          </cell>
        </row>
        <row r="3199">
          <cell r="A3199">
            <v>92650</v>
          </cell>
          <cell r="B3199" t="str">
            <v>TUBO DE AÇO PRETO SEM COSTURA, CONEXÃO SOLDADA, DN 65 (2 1/2"), INSTALADO EM REDE DE ALIMENTAÇÃO PARA SPRINKLER - FORNECIMENTO E INSTALAÇÃO. AF_10/2020</v>
          </cell>
          <cell r="C3199" t="str">
            <v>M</v>
          </cell>
          <cell r="D3199">
            <v>151.83000000000001</v>
          </cell>
        </row>
        <row r="3200">
          <cell r="A3200">
            <v>92652</v>
          </cell>
          <cell r="B3200" t="str">
            <v>TUBO DE AÇO GALVANIZADO COM COSTURA, CLASSE MÉDIA, CONEXÃO ROSQUEADA, DN 32 (1 1/4"), INSTALADO EM REDE DE ALIMENTAÇÃO PARA SPRINKLER - FORNECIMENTO E INSTALAÇÃO. AF_10/2020</v>
          </cell>
          <cell r="C3200" t="str">
            <v>M</v>
          </cell>
          <cell r="D3200">
            <v>61.74</v>
          </cell>
        </row>
        <row r="3201">
          <cell r="A3201">
            <v>92653</v>
          </cell>
          <cell r="B3201" t="str">
            <v>TUBO DE AÇO GALVANIZADO COM COSTURA, CLASSE MÉDIA, CONEXÃO ROSQUEADA, DN 40 (1 1/2"), INSTALADO EM REDE DE ALIMENTAÇÃO PARA SPRINKLER - FORNECIMENTO E INSTALAÇÃO. AF_10/2020</v>
          </cell>
          <cell r="C3201" t="str">
            <v>M</v>
          </cell>
          <cell r="D3201">
            <v>70.86</v>
          </cell>
        </row>
        <row r="3202">
          <cell r="A3202">
            <v>92654</v>
          </cell>
          <cell r="B3202" t="str">
            <v>TUBO DE AÇO GALVANIZADO COM COSTURA, CLASSE MÉDIA, CONEXÃO ROSQUEADA, DN 50 (2"), INSTALADO EM REDE DE ALIMENTAÇÃO PARA SPRINKLER - FORNECIMENTO E INSTALAÇÃO. AF_10/2020</v>
          </cell>
          <cell r="C3202" t="str">
            <v>M</v>
          </cell>
          <cell r="D3202">
            <v>98.83</v>
          </cell>
        </row>
        <row r="3203">
          <cell r="A3203">
            <v>92655</v>
          </cell>
          <cell r="B3203" t="str">
            <v>TUBO DE AÇO GALVANIZADO COM COSTURA, CLASSE MÉDIA, CONEXÃO ROSQUEADA, DN 65 (2 1/2"), INSTALADO EM REDE DE ALIMENTAÇÃO PARA SPRINKLER - FORNECIMENTO E INSTALAÇÃO. AF_10/2020</v>
          </cell>
          <cell r="C3203" t="str">
            <v>M</v>
          </cell>
          <cell r="D3203">
            <v>121.32</v>
          </cell>
        </row>
        <row r="3204">
          <cell r="A3204">
            <v>92656</v>
          </cell>
          <cell r="B3204" t="str">
            <v>TUBO DE AÇO GALVANIZADO COM COSTURA, CLASSE MÉDIA, CONEXÃO ROSQUEADA, DN 80 (3"), INSTALADO EM REDE DE ALIMENTAÇÃO PARA SPRINKLER - FORNECIMENTO E INSTALAÇÃO. AF_10/2020</v>
          </cell>
          <cell r="C3204" t="str">
            <v>M</v>
          </cell>
          <cell r="D3204">
            <v>160.51</v>
          </cell>
        </row>
        <row r="3205">
          <cell r="A3205">
            <v>92687</v>
          </cell>
          <cell r="B3205" t="str">
            <v>TUBO DE AÇO GALVANIZADO COM COSTURA, CLASSE MÉDIA, CONEXÃO ROSQUEADA, DN 15 (1/2"), INSTALADO EM RAMAIS E SUB-RAMAIS DE GÁS - FORNECIMENTO E INSTALAÇÃO. AF_10/2020</v>
          </cell>
          <cell r="C3205" t="str">
            <v>M</v>
          </cell>
          <cell r="D3205">
            <v>27.85</v>
          </cell>
        </row>
        <row r="3206">
          <cell r="A3206">
            <v>92688</v>
          </cell>
          <cell r="B3206" t="str">
            <v>TUBO DE AÇO GALVANIZADO COM COSTURA, CLASSE MÉDIA, CONEXÃO ROSQUEADA, DN 20 (3/4"), INSTALADO EM RAMAIS E SUB-RAMAIS DE GÁS - FORNECIMENTO E INSTALAÇÃO. AF_10/2020</v>
          </cell>
          <cell r="C3206" t="str">
            <v>M</v>
          </cell>
          <cell r="D3206">
            <v>37.659999999999997</v>
          </cell>
        </row>
        <row r="3207">
          <cell r="A3207">
            <v>92689</v>
          </cell>
          <cell r="B3207" t="str">
            <v>TUBO DE AÇO PRETO SEM COSTURA, CLASSE MÉDIA, CONEXÃO SOLDADA, DN 15 (1/2"), INSTALADO EM RAMAIS E SUB-RAMAIS DE GÁS - FORNECIMENTO E INSTALAÇÃO. AF_10/2020</v>
          </cell>
          <cell r="C3207" t="str">
            <v>M</v>
          </cell>
          <cell r="D3207">
            <v>37.68</v>
          </cell>
        </row>
        <row r="3208">
          <cell r="A3208">
            <v>92690</v>
          </cell>
          <cell r="B3208" t="str">
            <v>TUBO DE AÇO PRETO SEM COSTURA, CLASSE MÉDIA, CONEXÃO SOLDADA, DN 20 (3/4"), INSTALADO EM RAMAIS E SUB-RAMAIS DE GÁS - FORNECIMENTO E INSTALAÇÃO. AF_10/2020</v>
          </cell>
          <cell r="C3208" t="str">
            <v>M</v>
          </cell>
          <cell r="D3208">
            <v>53.42</v>
          </cell>
        </row>
        <row r="3209">
          <cell r="A3209">
            <v>92691</v>
          </cell>
          <cell r="B3209" t="str">
            <v>TUBO DE AÇO PRETO SEM COSTURA, CLASSE MÉDIA, CONEXÃO SOLDADA, DN 25 (1"), INSTALADO EM RAMAIS  E SUB-RAMAIS DE GÁS - FORNECIMENTO E INSTALAÇÃO. AF_10/2020</v>
          </cell>
          <cell r="C3209" t="str">
            <v>M</v>
          </cell>
          <cell r="D3209">
            <v>68.069999999999993</v>
          </cell>
        </row>
        <row r="3210">
          <cell r="A3210">
            <v>94462</v>
          </cell>
          <cell r="B3210" t="str">
            <v>TUBO DE AÇO GALVANIZADO COM COSTURA, CLASSE MÉDIA, DN 50 (2), CONEXÃO ROSQUEADA, INSTALADO EM RESERVAÇÃO DE ÁGUA DE EDIFICAÇÃO QUE POSSUA RESERVATÓRIO DE FIBRA/FIBROCIMENTO  FORNECIMENTO E INSTALAÇÃO. AF_06/2016</v>
          </cell>
          <cell r="C3210" t="str">
            <v>M</v>
          </cell>
          <cell r="D3210">
            <v>100.2</v>
          </cell>
        </row>
        <row r="3211">
          <cell r="A3211">
            <v>94463</v>
          </cell>
          <cell r="B3211" t="str">
            <v>TUBO DE AÇO GALVANIZADO COM COSTURA, CLASSE MÉDIA, DN 65 (2 1/2), CONEXÃO ROSQUEADA, INSTALADO EM RESERVAÇÃO DE ÁGUA DE EDIFICAÇÃO QUE POSSUA RESERVATÓRIO DE FIBRA/FIBROCIMENTO  FORNECIMENTO E INSTALAÇÃO. AF_06/2016</v>
          </cell>
          <cell r="C3211" t="str">
            <v>M</v>
          </cell>
          <cell r="D3211">
            <v>120</v>
          </cell>
        </row>
        <row r="3212">
          <cell r="A3212">
            <v>94464</v>
          </cell>
          <cell r="B3212" t="str">
            <v>TUBO DE AÇO GALVANIZADO COM COSTURA, CLASSE MÉDIA, DN 80 (3), CONEXÃO ROSQUEADA, INSTALADO EM RESERVAÇÃO DE ÁGUA DE EDIFICAÇÃO QUE POSSUA RESERVATÓRIO DE FIBRA/FIBROCIMENTO  FORNECIMENTO E INSTALAÇÃO. AF_06/2016</v>
          </cell>
          <cell r="C3212" t="str">
            <v>M</v>
          </cell>
          <cell r="D3212">
            <v>171.38</v>
          </cell>
        </row>
        <row r="3213">
          <cell r="A3213">
            <v>94602</v>
          </cell>
          <cell r="B3213" t="str">
            <v>TUBO EM COBRE RÍGIDO, DN 54 MM, CLASSE E, SEM ISOLAMENTO, INSTALADO EM RESERVAÇÃO DE ÁGUA DE EDIFICAÇÃO QUE POSSUA RESERVATÓRIO DE FIBRA/FIBROCIMENTO  FORNECIMENTO E INSTALAÇÃO. AF_06/2016</v>
          </cell>
          <cell r="C3213" t="str">
            <v>M</v>
          </cell>
          <cell r="D3213">
            <v>151.13999999999999</v>
          </cell>
        </row>
        <row r="3214">
          <cell r="A3214">
            <v>94603</v>
          </cell>
          <cell r="B3214" t="str">
            <v>TUBO EM COBRE RÍGIDO, DN 66 MM, CLASSE E, SEM ISOLAMENTO, INSTALADO EM RESERVAÇÃO DE ÁGUA DE EDIFICAÇÃO QUE POSSUA RESERVATÓRIO DE FIBRA/FIBROCIMENTO  FORNECIMENTO E INSTALAÇÃO. AF_06/2016</v>
          </cell>
          <cell r="C3214" t="str">
            <v>M</v>
          </cell>
          <cell r="D3214">
            <v>204.26</v>
          </cell>
        </row>
        <row r="3215">
          <cell r="A3215">
            <v>94604</v>
          </cell>
          <cell r="B3215" t="str">
            <v>TUBO EM COBRE RÍGIDO, DN 79 MM, CLASSE E, SEM ISOLAMENTO, INSTALADO EM RESERVAÇÃO DE ÁGUA DE EDIFICAÇÃO QUE POSSUA RESERVATÓRIO DE FIBRA/FIBROCIMENTO  FORNECIMENTO E INSTALAÇÃO. AF_06/2016</v>
          </cell>
          <cell r="C3215" t="str">
            <v>M</v>
          </cell>
          <cell r="D3215">
            <v>280</v>
          </cell>
        </row>
        <row r="3216">
          <cell r="A3216">
            <v>94605</v>
          </cell>
          <cell r="B3216" t="str">
            <v>TUBO EM COBRE RÍGIDO, DN 104 MM, CLASSE E, SEM ISOLAMENTO, INSTALADO EM RESERVAÇÃO DE ÁGUA DE EDIFICAÇÃO QUE POSSUA RESERVATÓRIO DE FIBRA/FIBROCIMENTO  FORNECIMENTO E INSTALAÇÃO. AF_06/2016</v>
          </cell>
          <cell r="C3216" t="str">
            <v>M</v>
          </cell>
          <cell r="D3216">
            <v>401.91</v>
          </cell>
        </row>
        <row r="3217">
          <cell r="A3217">
            <v>94648</v>
          </cell>
          <cell r="B3217" t="str">
            <v>TUBO, PVC, SOLDÁVEL, DN  25 MM, INSTALADO EM RESERVAÇÃO DE ÁGUA DE EDIFICAÇÃO QUE POSSUA RESERVATÓRIO DE FIBRA/FIBROCIMENTO   FORNECIMENTO E INSTALAÇÃO. AF_06/2016</v>
          </cell>
          <cell r="C3217" t="str">
            <v>M</v>
          </cell>
          <cell r="D3217">
            <v>7.78</v>
          </cell>
        </row>
        <row r="3218">
          <cell r="A3218">
            <v>94649</v>
          </cell>
          <cell r="B3218" t="str">
            <v>TUBO, PVC, SOLDÁVEL, DN 32 MM, INSTALADO EM RESERVAÇÃO DE ÁGUA DE EDIFICAÇÃO QUE POSSUA RESERVATÓRIO DE FIBRA/FIBROCIMENTO   FORNECIMENTO E INSTALAÇÃO. AF_06/2016</v>
          </cell>
          <cell r="C3218" t="str">
            <v>M</v>
          </cell>
          <cell r="D3218">
            <v>12.32</v>
          </cell>
        </row>
        <row r="3219">
          <cell r="A3219">
            <v>94650</v>
          </cell>
          <cell r="B3219" t="str">
            <v>TUBO, PVC, SOLDÁVEL, DN 40 MM, INSTALADO EM RESERVAÇÃO DE ÁGUA DE EDIFICAÇÃO QUE POSSUA RESERVATÓRIO DE FIBRA/FIBROCIMENTO   FORNECIMENTO E INSTALAÇÃO. AF_06/2016</v>
          </cell>
          <cell r="C3219" t="str">
            <v>M</v>
          </cell>
          <cell r="D3219">
            <v>17.63</v>
          </cell>
        </row>
        <row r="3220">
          <cell r="A3220">
            <v>94651</v>
          </cell>
          <cell r="B3220" t="str">
            <v>TUBO, PVC, SOLDÁVEL, DN 50 MM, INSTALADO EM RESERVAÇÃO DE ÁGUA DE EDIFICAÇÃO QUE POSSUA RESERVATÓRIO DE FIBRA/FIBROCIMENTO   FORNECIMENTO E INSTALAÇÃO. AF_06/2016</v>
          </cell>
          <cell r="C3220" t="str">
            <v>M</v>
          </cell>
          <cell r="D3220">
            <v>19.350000000000001</v>
          </cell>
        </row>
        <row r="3221">
          <cell r="A3221">
            <v>94652</v>
          </cell>
          <cell r="B3221" t="str">
            <v>TUBO, PVC, SOLDÁVEL, DN 60 MM, INSTALADO EM RESERVAÇÃO DE ÁGUA DE EDIFICAÇÃO QUE POSSUA RESERVATÓRIO DE FIBRA/FIBROCIMENTO   FORNECIMENTO E INSTALAÇÃO. AF_06/2016</v>
          </cell>
          <cell r="C3221" t="str">
            <v>M</v>
          </cell>
          <cell r="D3221">
            <v>31.49</v>
          </cell>
        </row>
        <row r="3222">
          <cell r="A3222">
            <v>94653</v>
          </cell>
          <cell r="B3222" t="str">
            <v>TUBO, PVC, SOLDÁVEL, DN 75 MM, INSTALADO EM RESERVAÇÃO DE ÁGUA DE EDIFICAÇÃO QUE POSSUA RESERVATÓRIO DE FIBRA/FIBROCIMENTO   FORNECIMENTO E INSTALAÇÃO. AF_06/2016</v>
          </cell>
          <cell r="C3222" t="str">
            <v>M</v>
          </cell>
          <cell r="D3222">
            <v>46.28</v>
          </cell>
        </row>
        <row r="3223">
          <cell r="A3223">
            <v>94654</v>
          </cell>
          <cell r="B3223" t="str">
            <v>TUBO, PVC, SOLDÁVEL, DN 85 MM, INSTALADO EM RESERVAÇÃO DE ÁGUA DE EDIFICAÇÃO QUE POSSUA RESERVATÓRIO DE FIBRA/FIBROCIMENTO   FORNECIMENTO E INSTALAÇÃO. AF_06/2016</v>
          </cell>
          <cell r="C3223" t="str">
            <v>M</v>
          </cell>
          <cell r="D3223">
            <v>60.4</v>
          </cell>
        </row>
        <row r="3224">
          <cell r="A3224">
            <v>94655</v>
          </cell>
          <cell r="B3224" t="str">
            <v>TUBO, PVC, SOLDÁVEL, DN 110 MM, INSTALADO EM RESERVAÇÃO DE ÁGUA DE EDIFICAÇÃO QUE POSSUA RESERVATÓRIO DE FIBRA/FIBROCIMENTO   FORNECIMENTO E INSTALAÇÃO. AF_06/2016</v>
          </cell>
          <cell r="C3224" t="str">
            <v>M</v>
          </cell>
          <cell r="D3224">
            <v>86.75</v>
          </cell>
        </row>
        <row r="3225">
          <cell r="A3225">
            <v>94716</v>
          </cell>
          <cell r="B3225" t="str">
            <v>TUBO, CPVC, SOLDÁVEL, DN 22 MM, INSTALADO EM RESERVAÇÃO DE ÁGUA DE EDIFICAÇÃO QUE POSSUA RESERVATÓRIO DE FIBRA/FIBROCIMENTO  FORNECIMENTO E INSTALAÇÃO. AF_06/2016</v>
          </cell>
          <cell r="C3225" t="str">
            <v>M</v>
          </cell>
          <cell r="D3225">
            <v>22.05</v>
          </cell>
        </row>
        <row r="3226">
          <cell r="A3226">
            <v>94717</v>
          </cell>
          <cell r="B3226" t="str">
            <v>TUBO, CPVC, SOLDÁVEL, DN 28 MM, INSTALADO EM RESERVAÇÃO DE ÁGUA DE EDIFICAÇÃO QUE POSSUA RESERVATÓRIO DE FIBRA/FIBROCIMENTO  FORNECIMENTO E INSTALAÇÃO. AF_06/2016</v>
          </cell>
          <cell r="C3226" t="str">
            <v>M</v>
          </cell>
          <cell r="D3226">
            <v>33.07</v>
          </cell>
        </row>
        <row r="3227">
          <cell r="A3227">
            <v>94718</v>
          </cell>
          <cell r="B3227" t="str">
            <v>TUBO, CPVC, SOLDÁVEL, DN 35 MM, INSTALADO EM RESERVAÇÃO DE ÁGUA DE EDIFICAÇÃO QUE POSSUA RESERVATÓRIO DE FIBRA/FIBROCIMENTO  FORNECIMENTO E INSTALAÇÃO. AF_06/2016</v>
          </cell>
          <cell r="C3227" t="str">
            <v>M</v>
          </cell>
          <cell r="D3227">
            <v>40.79</v>
          </cell>
        </row>
        <row r="3228">
          <cell r="A3228">
            <v>94719</v>
          </cell>
          <cell r="B3228" t="str">
            <v>TUBO, CPVC, SOLDÁVEL, DN 42 MM, INSTALADO EM RESERVAÇÃO DE ÁGUA DE EDIFICAÇÃO QUE POSSUA RESERVATÓRIO DE FIBRA/FIBROCIMENTO  FORNECIMENTO E INSTALAÇÃO. AF_06/2016</v>
          </cell>
          <cell r="C3228" t="str">
            <v>M</v>
          </cell>
          <cell r="D3228">
            <v>54.01</v>
          </cell>
        </row>
        <row r="3229">
          <cell r="A3229">
            <v>94720</v>
          </cell>
          <cell r="B3229" t="str">
            <v>TUBO, CPVC, SOLDÁVEL, DN 54 MM, INSTALADO EM RESERVAÇÃO DE ÁGUA DE EDIFICAÇÃO QUE POSSUA RESERVATÓRIO DE FIBRA/FIBROCIMENTO  FORNECIMENTO E INSTALAÇÃO. AF_06/2016</v>
          </cell>
          <cell r="C3229" t="str">
            <v>M</v>
          </cell>
          <cell r="D3229">
            <v>81.11</v>
          </cell>
        </row>
        <row r="3230">
          <cell r="A3230">
            <v>94721</v>
          </cell>
          <cell r="B3230" t="str">
            <v>TUBO, CPVC, SOLDÁVEL, DN 73 MM, INSTALADO EM RESERVAÇÃO DE ÁGUA DE EDIFICAÇÃO QUE POSSUA RESERVATÓRIO DE FIBRA/FIBROCIMENTO  FORNECIMENTO E INSTALAÇÃO. AF_06/2016</v>
          </cell>
          <cell r="C3230" t="str">
            <v>M</v>
          </cell>
          <cell r="D3230">
            <v>119.86</v>
          </cell>
        </row>
        <row r="3231">
          <cell r="A3231">
            <v>94722</v>
          </cell>
          <cell r="B3231" t="str">
            <v>TUBO, CPVC, SOLDÁVEL, DN 89 MM, INSTALADO EM RESERVAÇÃO DE ÁGUA DE EDIFICAÇÃO QUE POSSUA RESERVATÓRIO DE FIBRA/FIBROCIMENTO  FORNECIMENTO E INSTALAÇÃO. AF_06/2016</v>
          </cell>
          <cell r="C3231" t="str">
            <v>M</v>
          </cell>
          <cell r="D3231">
            <v>208</v>
          </cell>
        </row>
        <row r="3232">
          <cell r="A3232">
            <v>95697</v>
          </cell>
          <cell r="B3232" t="str">
            <v>TUBO DE AÇO PRETO SEM COSTURA, CONEXÃO SOLDADA, DN 40 (1 1/2"), INSTALADO EM REDE DE ALIMENTAÇÃO PARA HIDRANTE - FORNECIMENTO E INSTALAÇÃO. AF_10/2020</v>
          </cell>
          <cell r="C3232" t="str">
            <v>M</v>
          </cell>
          <cell r="D3232">
            <v>75.83</v>
          </cell>
        </row>
        <row r="3233">
          <cell r="A3233">
            <v>96635</v>
          </cell>
          <cell r="B3233" t="str">
            <v>TUBO, PPR, DN 25, CLASSE PN 20,  INSTALADO EM RAMAL OU SUB-RAMAL DE ÁGUA  FORNECIMENTO E INSTALAÇÃO. AF_06/2015</v>
          </cell>
          <cell r="C3233" t="str">
            <v>M</v>
          </cell>
          <cell r="D3233">
            <v>24.29</v>
          </cell>
        </row>
        <row r="3234">
          <cell r="A3234">
            <v>96636</v>
          </cell>
          <cell r="B3234" t="str">
            <v>TUBO, PPR, DN 25, CLASSE PN 25 INSTALADO EM RAMAL OU SUB-RAMAL DE ÁGUA  FORNECIMENTO E INSTALAÇÃO. AF_06/2015</v>
          </cell>
          <cell r="C3234" t="str">
            <v>M</v>
          </cell>
          <cell r="D3234">
            <v>25.41</v>
          </cell>
        </row>
        <row r="3235">
          <cell r="A3235">
            <v>96644</v>
          </cell>
          <cell r="B3235" t="str">
            <v>TUBO, PPR, DN 25, CLASSE PN 20,  INSTALADO EM RAMAL DE DISTRIBUIÇÃO DE ÁGUA  FORNECIMENTO E INSTALAÇÃO. AF_06/2015</v>
          </cell>
          <cell r="C3235" t="str">
            <v>M</v>
          </cell>
          <cell r="D3235">
            <v>17.41</v>
          </cell>
        </row>
        <row r="3236">
          <cell r="A3236">
            <v>96645</v>
          </cell>
          <cell r="B3236" t="str">
            <v>TUBO, PPR, DN 32, CLASSE PN 12,  INSTALADO EM RAMAL DE DISTRIBUIÇÃO DE ÁGUA  FORNECIMENTO E INSTALAÇÃO. AF_06/2015</v>
          </cell>
          <cell r="C3236" t="str">
            <v>M</v>
          </cell>
          <cell r="D3236">
            <v>22.35</v>
          </cell>
        </row>
        <row r="3237">
          <cell r="A3237">
            <v>96646</v>
          </cell>
          <cell r="B3237" t="str">
            <v>TUBO, PPR, DN 40, CLASSE PN 12,  INSTALADO EM RAMAL DE DISTRIBUIÇÃO DE ÁGUA  FORNECIMENTO E INSTALAÇÃO. AF_06/2015</v>
          </cell>
          <cell r="C3237" t="str">
            <v>M</v>
          </cell>
          <cell r="D3237">
            <v>34.51</v>
          </cell>
        </row>
        <row r="3238">
          <cell r="A3238">
            <v>96647</v>
          </cell>
          <cell r="B3238" t="str">
            <v>TUBO, PPR, DN 25, CLASSE PN 25,  INSTALADO EM RAMAL DE DISTRIBUIÇÃO DE ÁGUA  FORNECIMENTO E INSTALAÇÃO. AF_06/2015</v>
          </cell>
          <cell r="C3238" t="str">
            <v>M</v>
          </cell>
          <cell r="D3238">
            <v>16.170000000000002</v>
          </cell>
        </row>
        <row r="3239">
          <cell r="A3239">
            <v>96648</v>
          </cell>
          <cell r="B3239" t="str">
            <v>TUBO, PPR, DN 32, CLASSE PN 25,  INSTALADO EM RAMAL DE DISTRIBUIÇÃO DE ÁGUA  FORNECIMENTO E INSTALAÇÃO. AF_06/2015</v>
          </cell>
          <cell r="C3239" t="str">
            <v>M</v>
          </cell>
          <cell r="D3239">
            <v>28.75</v>
          </cell>
        </row>
        <row r="3240">
          <cell r="A3240">
            <v>96649</v>
          </cell>
          <cell r="B3240" t="str">
            <v>TUBO, PPR, DN 40, CLASSE PN 25,  INSTALADO EM RAMAL DE DISTRIBUIÇÃO DE ÁGUA  FORNECIMENTO E INSTALAÇÃO. AF_06/2015</v>
          </cell>
          <cell r="C3240" t="str">
            <v>M</v>
          </cell>
          <cell r="D3240">
            <v>41.7</v>
          </cell>
        </row>
        <row r="3241">
          <cell r="A3241">
            <v>96668</v>
          </cell>
          <cell r="B3241" t="str">
            <v>TUBO, PPR, DN 25, CLASSE PN 20,  INSTALADO EM PRUMADA DE ÁGUA  FORNECIMENTO E INSTALAÇÃO. AF_06/2015</v>
          </cell>
          <cell r="C3241" t="str">
            <v>M</v>
          </cell>
          <cell r="D3241">
            <v>12.61</v>
          </cell>
        </row>
        <row r="3242">
          <cell r="A3242">
            <v>96669</v>
          </cell>
          <cell r="B3242" t="str">
            <v>TUBO, PPR, DN 32, CLASSE PN 12,  INSTALADO EM PRUMADA DE ÁGUA  FORNECIMENTO E INSTALAÇÃO. AF_06/2015</v>
          </cell>
          <cell r="C3242" t="str">
            <v>M</v>
          </cell>
          <cell r="D3242">
            <v>15.72</v>
          </cell>
        </row>
        <row r="3243">
          <cell r="A3243">
            <v>96670</v>
          </cell>
          <cell r="B3243" t="str">
            <v>TUBO, PPR, DN 40, CLASSE PN 12,  INSTALADO EM PRUMADA DE ÁGUA  FORNECIMENTO E INSTALAÇÃO. AF_06/2015</v>
          </cell>
          <cell r="C3243" t="str">
            <v>M</v>
          </cell>
          <cell r="D3243">
            <v>23.89</v>
          </cell>
        </row>
        <row r="3244">
          <cell r="A3244">
            <v>96671</v>
          </cell>
          <cell r="B3244" t="str">
            <v>TUBO, PPR, DN 50, CLASSE PN 12,  INSTALADO EM PRUMADA DE ÁGUA  FORNECIMENTO E INSTALAÇÃO. AF_06/2015</v>
          </cell>
          <cell r="C3244" t="str">
            <v>M</v>
          </cell>
          <cell r="D3244">
            <v>31.86</v>
          </cell>
        </row>
        <row r="3245">
          <cell r="A3245">
            <v>96672</v>
          </cell>
          <cell r="B3245" t="str">
            <v>TUBO, PPR, DN 63, CLASSE PN 12,  INSTALADO EM PRUMADA DE ÁGUA  FORNECIMENTO E INSTALAÇÃO. AF_06/2015</v>
          </cell>
          <cell r="C3245" t="str">
            <v>M</v>
          </cell>
          <cell r="D3245">
            <v>46.66</v>
          </cell>
        </row>
        <row r="3246">
          <cell r="A3246">
            <v>96673</v>
          </cell>
          <cell r="B3246" t="str">
            <v>TUBO, PPR, DN 75, CLASSE PN 12,  INSTALADO EM PRUMADA DE ÁGUA  FORNECIMENTO E INSTALAÇÃO. AF_06/2015</v>
          </cell>
          <cell r="C3246" t="str">
            <v>M</v>
          </cell>
          <cell r="D3246">
            <v>76.75</v>
          </cell>
        </row>
        <row r="3247">
          <cell r="A3247">
            <v>96674</v>
          </cell>
          <cell r="B3247" t="str">
            <v>TUBO, PPR, DN 90, CLASSE PN 12,  INSTALADO EM PRUMADA DE ÁGUA  FORNECIMENTO E INSTALAÇÃO. AF_06/2015</v>
          </cell>
          <cell r="C3247" t="str">
            <v>M</v>
          </cell>
          <cell r="D3247">
            <v>107.76</v>
          </cell>
        </row>
        <row r="3248">
          <cell r="A3248">
            <v>96675</v>
          </cell>
          <cell r="B3248" t="str">
            <v>TUBO, PPR, DN 110, CLASSE PN 12,  INSTALADO EM PRUMADA DE ÁGUA  FORNECIMENTO E INSTALAÇÃO. AF_06/2015</v>
          </cell>
          <cell r="C3248" t="str">
            <v>M</v>
          </cell>
          <cell r="D3248">
            <v>188.36</v>
          </cell>
        </row>
        <row r="3249">
          <cell r="A3249">
            <v>96676</v>
          </cell>
          <cell r="B3249" t="str">
            <v>TUBO, PPR, DN 25, CLASSE PN 25,  INSTALADO EM PRUMADA DE ÁGUA  FORNECIMENTO E INSTALAÇÃO. AF_06/2015</v>
          </cell>
          <cell r="C3249" t="str">
            <v>M</v>
          </cell>
          <cell r="D3249">
            <v>12.58</v>
          </cell>
        </row>
        <row r="3250">
          <cell r="A3250">
            <v>96677</v>
          </cell>
          <cell r="B3250" t="str">
            <v>TUBO, PPR, DN 32, CLASSE PN 25,  INSTALADO EM PRUMADA DE ÁGUA  FORNECIMENTO E INSTALAÇÃO. AF_06/2015</v>
          </cell>
          <cell r="C3250" t="str">
            <v>M</v>
          </cell>
          <cell r="D3250">
            <v>20.84</v>
          </cell>
        </row>
        <row r="3251">
          <cell r="A3251">
            <v>96678</v>
          </cell>
          <cell r="B3251" t="str">
            <v>TUBO, PPR, DN 40, CLASSE PN 25,  INSTALADO EM PRUMADA DE ÁGUA  FORNECIMENTO E INSTALAÇÃO. AF_06/2015</v>
          </cell>
          <cell r="C3251" t="str">
            <v>M</v>
          </cell>
          <cell r="D3251">
            <v>28.93</v>
          </cell>
        </row>
        <row r="3252">
          <cell r="A3252">
            <v>96679</v>
          </cell>
          <cell r="B3252" t="str">
            <v>TUBO, PPR, DN 50, CLASSE PN 25,  INSTALADO EM PRUMADA DE ÁGUA  FORNECIMENTO E INSTALAÇÃO. AF_06/2015</v>
          </cell>
          <cell r="C3252" t="str">
            <v>M</v>
          </cell>
          <cell r="D3252">
            <v>42.19</v>
          </cell>
        </row>
        <row r="3253">
          <cell r="A3253">
            <v>96680</v>
          </cell>
          <cell r="B3253" t="str">
            <v>TUBO, PPR, DN 63, CLASSE PN 25,  INSTALADO EM PRUMADA DE ÁGUA  FORNECIMENTO E INSTALAÇÃO. AF_06/2015</v>
          </cell>
          <cell r="C3253" t="str">
            <v>M</v>
          </cell>
          <cell r="D3253">
            <v>56.54</v>
          </cell>
        </row>
        <row r="3254">
          <cell r="A3254">
            <v>96681</v>
          </cell>
          <cell r="B3254" t="str">
            <v>TUBO, PPR, DN 75, CLASSE PN 25,  INSTALADO EM PRUMADA DE ÁGUA  FORNECIMENTO E INSTALAÇÃO. AF_06/2015</v>
          </cell>
          <cell r="C3254" t="str">
            <v>M</v>
          </cell>
          <cell r="D3254">
            <v>106.66</v>
          </cell>
        </row>
        <row r="3255">
          <cell r="A3255">
            <v>96682</v>
          </cell>
          <cell r="B3255" t="str">
            <v>TUBO, PPR, DN 90, CLASSE PN 25,  INSTALADO EM PRUMADA DE ÁGUA  FORNECIMENTO E INSTALAÇÃO. AF_06/2015</v>
          </cell>
          <cell r="C3255" t="str">
            <v>M</v>
          </cell>
          <cell r="D3255">
            <v>157.54</v>
          </cell>
        </row>
        <row r="3256">
          <cell r="A3256">
            <v>96683</v>
          </cell>
          <cell r="B3256" t="str">
            <v>TUBO, PPR, DN 110, CLASSE PN 25,  INSTALADO EM PRUMADA DE ÁGUA  FORNECIMENTO E INSTALAÇÃO. AF_06/2015</v>
          </cell>
          <cell r="C3256" t="str">
            <v>M</v>
          </cell>
          <cell r="D3256">
            <v>215.1</v>
          </cell>
        </row>
        <row r="3257">
          <cell r="A3257">
            <v>96718</v>
          </cell>
          <cell r="B3257" t="str">
            <v>TUBO, PPR, DN 20, CLASSE PN 20,  INSTALADO EM RESERVAÇÃO DE ÁGUA DE EDIFICAÇÃO QUE POSSUA RESERVATÓRIO DE FIBRA/FIBROCIMENTO  FORNECIMENTO E INSTALAÇÃO. AF_06/2016</v>
          </cell>
          <cell r="C3257" t="str">
            <v>M</v>
          </cell>
          <cell r="D3257">
            <v>8.5</v>
          </cell>
        </row>
        <row r="3258">
          <cell r="A3258">
            <v>96719</v>
          </cell>
          <cell r="B3258" t="str">
            <v>TUBO, PPR, DN 25, CLASSE PN 20,  INSTALADO EM RESERVAÇÃO DE ÁGUA DE EDIFICAÇÃO QUE POSSUA RESERVATÓRIO DE FIBRA/FIBROCIMENTO  FORNECIMENTO E INSTALAÇÃO. AF_06/2016</v>
          </cell>
          <cell r="C3258" t="str">
            <v>M</v>
          </cell>
          <cell r="D3258">
            <v>15.32</v>
          </cell>
        </row>
        <row r="3259">
          <cell r="A3259">
            <v>96720</v>
          </cell>
          <cell r="B3259" t="str">
            <v>TUBO, PPR, DN 32, CLASSE PN 12,  INSTALADO EM RESERVAÇÃO DE ÁGUA DE EDIFICAÇÃO QUE POSSUA RESERVATÓRIO DE FIBRA/FIBROCIMENTO  FORNECIMENTO E INSTALAÇÃO. AF_06/2016</v>
          </cell>
          <cell r="C3259" t="str">
            <v>M</v>
          </cell>
          <cell r="D3259">
            <v>18.72</v>
          </cell>
        </row>
        <row r="3260">
          <cell r="A3260">
            <v>96721</v>
          </cell>
          <cell r="B3260" t="str">
            <v>TUBO, PPR, DN 40, CLASSE PN 12,  INSTALADO EM RESERVAÇÃO DE ÁGUA DE EDIFICAÇÃO QUE POSSUA RESERVATÓRIO DE FIBRA/FIBROCIMENTO  FORNECIMENTO E INSTALAÇÃO. AF_06/2016</v>
          </cell>
          <cell r="C3260" t="str">
            <v>M</v>
          </cell>
          <cell r="D3260">
            <v>26.03</v>
          </cell>
        </row>
        <row r="3261">
          <cell r="A3261">
            <v>96722</v>
          </cell>
          <cell r="B3261" t="str">
            <v>TUBO, PPR, DN 50, CLASSE PN 12,  INSTALADO EM RESERVAÇÃO DE ÁGUA DE EDIFICAÇÃO QUE POSSUA RESERVATÓRIO DE FIBRA/FIBROCIMENTO  FORNECIMENTO E INSTALAÇÃO. AF_06/2016</v>
          </cell>
          <cell r="C3261" t="str">
            <v>M</v>
          </cell>
          <cell r="D3261">
            <v>35.14</v>
          </cell>
        </row>
        <row r="3262">
          <cell r="A3262">
            <v>96723</v>
          </cell>
          <cell r="B3262" t="str">
            <v>TUBO, PPR, DN 63, CLASSE PN 12,  INSTALADO EM RESERVAÇÃO DE ÁGUA DE EDIFICAÇÃO QUE POSSUA RESERVATÓRIO DE FIBRA/FIBROCIMENTO  FORNECIMENTO E INSTALAÇÃO. AF_06/2016</v>
          </cell>
          <cell r="C3262" t="str">
            <v>M</v>
          </cell>
          <cell r="D3262">
            <v>47.93</v>
          </cell>
        </row>
        <row r="3263">
          <cell r="A3263">
            <v>96724</v>
          </cell>
          <cell r="B3263" t="str">
            <v>TUBO, PPR, DN 75, CLASSE PN 12,  INSTALADO EM RESERVAÇÃO DE ÁGUA DE EDIFICAÇÃO QUE POSSUA RESERVATÓRIO DE FIBRA/FIBROCIMENTO  FORNECIMENTO E INSTALAÇÃO. AF_06/2016</v>
          </cell>
          <cell r="C3263" t="str">
            <v>M</v>
          </cell>
          <cell r="D3263">
            <v>78.2</v>
          </cell>
        </row>
        <row r="3264">
          <cell r="A3264">
            <v>96725</v>
          </cell>
          <cell r="B3264" t="str">
            <v>TUBO, PPR, DN 90, CLASSE PN 12,  INSTALADO EM RESERVAÇÃO DE ÁGUA DE EDIFICAÇÃO QUE POSSUA RESERVATÓRIO DE FIBRA/FIBROCIMENTO  FORNECIMENTO E INSTALAÇÃO. AF_06/2016</v>
          </cell>
          <cell r="C3264" t="str">
            <v>M</v>
          </cell>
          <cell r="D3264">
            <v>104.87</v>
          </cell>
        </row>
        <row r="3265">
          <cell r="A3265">
            <v>96726</v>
          </cell>
          <cell r="B3265" t="str">
            <v>TUBO, PPR, DN 110, CLASSE PN 12,  INSTALADO EM RESERVAÇÃO DE ÁGUA DE EDIFICAÇÃO QUE POSSUA RESERVATÓRIO DE FIBRA/FIBROCIMENTO  FORNECIMENTO E INSTALAÇÃO. AF_06/2016</v>
          </cell>
          <cell r="C3265" t="str">
            <v>M</v>
          </cell>
          <cell r="D3265">
            <v>171.35</v>
          </cell>
        </row>
        <row r="3266">
          <cell r="A3266">
            <v>96727</v>
          </cell>
          <cell r="B3266" t="str">
            <v>TUBO, PPR, DN 20, CLASSE PN 25,  INSTALADO EM RESERVAÇÃO DE ÁGUA DE EDIFICAÇÃO QUE POSSUA RESERVATÓRIO DE FIBRA/FIBROCIMENTO  FORNECIMENTO E INSTALAÇÃO. AF_06/2016</v>
          </cell>
          <cell r="C3266" t="str">
            <v>M</v>
          </cell>
          <cell r="D3266">
            <v>12.73</v>
          </cell>
        </row>
        <row r="3267">
          <cell r="A3267">
            <v>96728</v>
          </cell>
          <cell r="B3267" t="str">
            <v>TUBO, PPR, DN 25, CLASSE PN 25,  INSTALADO EM RESERVAÇÃO DE ÁGUA DE EDIFICAÇÃO QUE POSSUA RESERVATÓRIO DE FIBRA/FIBROCIMENTO  FORNECIMENTO E INSTALAÇÃO. AF_06/2016</v>
          </cell>
          <cell r="C3267" t="str">
            <v>M</v>
          </cell>
          <cell r="D3267">
            <v>15.69</v>
          </cell>
        </row>
        <row r="3268">
          <cell r="A3268">
            <v>96729</v>
          </cell>
          <cell r="B3268" t="str">
            <v>TUBO, PPR, DN 32, CLASSE PN 25,  INSTALADO EM RESERVAÇÃO DE ÁGUA DE EDIFICAÇÃO QUE POSSUA RESERVATÓRIO DE FIBRA/FIBROCIMENTO  FORNECIMENTO E INSTALAÇÃO. AF_06/2016</v>
          </cell>
          <cell r="C3268" t="str">
            <v>M</v>
          </cell>
          <cell r="D3268">
            <v>24.31</v>
          </cell>
        </row>
        <row r="3269">
          <cell r="A3269">
            <v>96730</v>
          </cell>
          <cell r="B3269" t="str">
            <v>TUBO, PPR, DN 40, CLASSE PN 25,  INSTALADO EM RESERVAÇÃO DE ÁGUA DE EDIFICAÇÃO QUE POSSUA RESERVATÓRIO DE FIBRA/FIBROCIMENTO  FORNECIMENTO E INSTALAÇÃO. AF_06/2016</v>
          </cell>
          <cell r="C3269" t="str">
            <v>M</v>
          </cell>
          <cell r="D3269">
            <v>31.48</v>
          </cell>
        </row>
        <row r="3270">
          <cell r="A3270">
            <v>96731</v>
          </cell>
          <cell r="B3270" t="str">
            <v>TUBO, PPR, DN 50, CLASSE PN 25,  INSTALADO EM RESERVAÇÃO DE ÁGUA DE EDIFICAÇÃO QUE POSSUA RESERVATÓRIO DE FIBRA/FIBROCIMENTO  FORNECIMENTO E INSTALAÇÃO. AF_06/2016</v>
          </cell>
          <cell r="C3270" t="str">
            <v>M</v>
          </cell>
          <cell r="D3270">
            <v>45.89</v>
          </cell>
        </row>
        <row r="3271">
          <cell r="A3271">
            <v>96732</v>
          </cell>
          <cell r="B3271" t="str">
            <v>TUBO, PPR, DN 63, CLASSE PN 25,  INSTALADO EM RESERVAÇÃO DE ÁGUA DE EDIFICAÇÃO QUE POSSUA RESERVATÓRIO DE FIBRA/FIBROCIMENTO  FORNECIMENTO E INSTALAÇÃO. AF_06/2016</v>
          </cell>
          <cell r="C3271" t="str">
            <v>M</v>
          </cell>
          <cell r="D3271">
            <v>58.01</v>
          </cell>
        </row>
        <row r="3272">
          <cell r="A3272">
            <v>96733</v>
          </cell>
          <cell r="B3272" t="str">
            <v>TUBO, PPR, DN 75, CLASSE PN 25,  INSTALADO EM RESERVAÇÃO DE ÁGUA DE EDIFICAÇÃO QUE POSSUA RESERVATÓRIO DE FIBRA/FIBROCIMENTO  FORNECIMENTO E INSTALAÇÃO. AF_06/2016</v>
          </cell>
          <cell r="C3272" t="str">
            <v>M</v>
          </cell>
          <cell r="D3272">
            <v>107.32</v>
          </cell>
        </row>
        <row r="3273">
          <cell r="A3273">
            <v>96734</v>
          </cell>
          <cell r="B3273" t="str">
            <v>TUBO, PPR, DN 90, CLASSE PN 25,  INSTALADO EM RESERVAÇÃO DE ÁGUA DE EDIFICAÇÃO QUE POSSUA RESERVATÓRIO DE FIBRA/FIBROCIMENTO  FORNECIMENTO E INSTALAÇÃO. AF_06/2016</v>
          </cell>
          <cell r="C3273" t="str">
            <v>M</v>
          </cell>
          <cell r="D3273">
            <v>151.99</v>
          </cell>
        </row>
        <row r="3274">
          <cell r="A3274">
            <v>96735</v>
          </cell>
          <cell r="B3274" t="str">
            <v>TUBO, PPR, DN 110, CLASSE PN 25,  INSTALADO EM RESERVAÇÃO DE ÁGUA DE EDIFICAÇÃO QUE POSSUA RESERVATÓRIO DE FIBRA/FIBROCIMENTO  FORNECIMENTO E INSTALAÇÃO. AF_06/2016</v>
          </cell>
          <cell r="C3274" t="str">
            <v>M</v>
          </cell>
          <cell r="D3274">
            <v>196.21</v>
          </cell>
        </row>
        <row r="3275">
          <cell r="A3275">
            <v>96794</v>
          </cell>
          <cell r="B3275" t="str">
            <v>TUBO, PEX, MONOCAMADA, DN 16, INSTALADO EM RAMAL OU SUB-RAMAL DE ÁGUA  FORNECIMENTO E INSTALAÇÃO. AF_06/2015</v>
          </cell>
          <cell r="C3275" t="str">
            <v>M</v>
          </cell>
          <cell r="D3275">
            <v>7.49</v>
          </cell>
        </row>
        <row r="3276">
          <cell r="A3276">
            <v>96795</v>
          </cell>
          <cell r="B3276" t="str">
            <v>TUBO, PEX, MONOCAMADA, DN 20, INSTALADO EM RAMAL OU SUB-RAMAL DE ÁGUA  FORNECIMENTO E INSTALAÇÃO. AF_06/2015</v>
          </cell>
          <cell r="C3276" t="str">
            <v>M</v>
          </cell>
          <cell r="D3276">
            <v>9.57</v>
          </cell>
        </row>
        <row r="3277">
          <cell r="A3277">
            <v>96796</v>
          </cell>
          <cell r="B3277" t="str">
            <v>TUBO, PEX, MONOCAMADA, DN 25, INSTALADO EM RAMAL OU SUB-RAMAL DE ÁGUA  FORNECIMENTO E INSTALAÇÃO. AF_06/2015</v>
          </cell>
          <cell r="C3277" t="str">
            <v>M</v>
          </cell>
          <cell r="D3277">
            <v>13.54</v>
          </cell>
        </row>
        <row r="3278">
          <cell r="A3278">
            <v>96797</v>
          </cell>
          <cell r="B3278" t="str">
            <v>TUBO, PEX, MONOCAMADA, DN 32, INSTALADO EM RAMAL OU SUB-RAMAL DE ÁGUA  FORNECIMENTO E INSTALAÇÃO. AF_06/2015</v>
          </cell>
          <cell r="C3278" t="str">
            <v>M</v>
          </cell>
          <cell r="D3278">
            <v>20.7</v>
          </cell>
        </row>
        <row r="3279">
          <cell r="A3279">
            <v>96798</v>
          </cell>
          <cell r="B3279" t="str">
            <v>TUBO, PEX, MONOCAMADA, DN 16, INSTALADO EM RAMAL DE DISTRIBUIÇÃO DE ÁGUA  FORNECIMENTO E INSTALAÇÃO. AF_06/2015</v>
          </cell>
          <cell r="C3279" t="str">
            <v>M</v>
          </cell>
          <cell r="D3279">
            <v>7.58</v>
          </cell>
        </row>
        <row r="3280">
          <cell r="A3280">
            <v>96799</v>
          </cell>
          <cell r="B3280" t="str">
            <v>TUBO, PEX, MONOCAMADA, DN 20, INSTALADO EM RAMAL DE DISTRIBUIÇÃO DE ÁGUA  FORNECIMENTO E INSTALAÇÃO. AF_06/2015</v>
          </cell>
          <cell r="C3280" t="str">
            <v>M</v>
          </cell>
          <cell r="D3280">
            <v>10.11</v>
          </cell>
        </row>
        <row r="3281">
          <cell r="A3281">
            <v>96800</v>
          </cell>
          <cell r="B3281" t="str">
            <v>TUBO, PEX, MONOCAMADA, DN 25, INSTALADO EM RAMAL DE DISTRIBUIÇÃO DE ÁGUA  FORNECIMENTO E INSTALAÇÃO. AF_06/2015</v>
          </cell>
          <cell r="C3281" t="str">
            <v>M</v>
          </cell>
          <cell r="D3281">
            <v>14.67</v>
          </cell>
        </row>
        <row r="3282">
          <cell r="A3282">
            <v>96801</v>
          </cell>
          <cell r="B3282" t="str">
            <v>TUBO, PEX, MONOCAMADA, DN 32, INSTALADO EM RAMAL DE DISTRIBUIÇÃO DE ÁGUA  FORNECIMENTO E INSTALAÇÃO. AF_06/2015</v>
          </cell>
          <cell r="C3282" t="str">
            <v>M</v>
          </cell>
          <cell r="D3282">
            <v>22.64</v>
          </cell>
        </row>
        <row r="3283">
          <cell r="A3283">
            <v>97327</v>
          </cell>
          <cell r="B3283" t="str">
            <v>TUBO EM COBRE FLEXÍVEL, DN 1/4, COM ISOLAMENTO, INSTALADO EM RAMAL DE ALIMENTAÇÃO DE AR CONDICIONADO COM CONDENSADORA INDIVIDUAL   FORNECIMENTO E INSTALAÇÃO. AF_12/2015</v>
          </cell>
          <cell r="C3283" t="str">
            <v>M</v>
          </cell>
          <cell r="D3283">
            <v>21.42</v>
          </cell>
        </row>
        <row r="3284">
          <cell r="A3284">
            <v>97328</v>
          </cell>
          <cell r="B3284" t="str">
            <v>TUBO EM COBRE FLEXÍVEL, DN 3/8", COM ISOLAMENTO, INSTALADO EM RAMAL DE ALIMENTAÇÃO DE AR CONDICIONADO COM CONDENSADORA INDIVIDUAL  FORNECIMENTO E INSTALAÇÃO. AF_12/2015</v>
          </cell>
          <cell r="C3284" t="str">
            <v>M</v>
          </cell>
          <cell r="D3284">
            <v>37.76</v>
          </cell>
        </row>
        <row r="3285">
          <cell r="A3285">
            <v>97329</v>
          </cell>
          <cell r="B3285" t="str">
            <v>TUBO EM COBRE FLEXÍVEL, DN 1/2", COM ISOLAMENTO, INSTALADO EM RAMAL DE ALIMENTAÇÃO DE AR CONDICIONADO COM CONDENSADORA INDIVIDUAL  FORNECIMENTO E INSTALAÇÃO. AF_12/2015</v>
          </cell>
          <cell r="C3285" t="str">
            <v>M</v>
          </cell>
          <cell r="D3285">
            <v>47.07</v>
          </cell>
        </row>
        <row r="3286">
          <cell r="A3286">
            <v>97330</v>
          </cell>
          <cell r="B3286" t="str">
            <v>TUBO EM COBRE FLEXÍVEL, DN 5/8", COM ISOLAMENTO, INSTALADO EM RAMAL DE ALIMENTAÇÃO DE AR CONDICIONADO COM CONDENSADORA INDIVIDUAL  FORNECIMENTO E INSTALAÇÃO. AF_12/2015</v>
          </cell>
          <cell r="C3286" t="str">
            <v>M</v>
          </cell>
          <cell r="D3286">
            <v>57.43</v>
          </cell>
        </row>
        <row r="3287">
          <cell r="A3287">
            <v>97331</v>
          </cell>
          <cell r="B3287" t="str">
            <v>TUBO EM COBRE FLEXÍVEL, DN 1/4", COM ISOLAMENTO, INSTALADO EM RAMAL DE ALIMENTAÇÃO DE AR CONDICIONADO COM CONDENSADORA CENTRAL  FORNECIMENTO E INSTALAÇÃO. AF_12/2015</v>
          </cell>
          <cell r="C3287" t="str">
            <v>M</v>
          </cell>
          <cell r="D3287">
            <v>21.64</v>
          </cell>
        </row>
        <row r="3288">
          <cell r="A3288">
            <v>97332</v>
          </cell>
          <cell r="B3288" t="str">
            <v>TUBO EM COBRE FLEXÍVEL, DN 3/8", COM ISOLAMENTO, INSTALADO EM RAMAL DE ALIMENTAÇÃO DE AR CONDICIONADO COM CONDENSADORA CENTRAL  FORNECIMENTO E INSTALAÇÃO. AF_12/2015</v>
          </cell>
          <cell r="C3288" t="str">
            <v>M</v>
          </cell>
          <cell r="D3288">
            <v>38.01</v>
          </cell>
        </row>
        <row r="3289">
          <cell r="A3289">
            <v>97333</v>
          </cell>
          <cell r="B3289" t="str">
            <v>TUBO EM COBRE FLEXÍVEL, DN 1/2", COM ISOLAMENTO, INSTALADO EM RAMAL DE ALIMENTAÇÃO DE AR CONDICIONADO COM CONDENSADORA CENTRAL  FORNECIMENTO E INSTALAÇÃO. AF_12/2015</v>
          </cell>
          <cell r="C3289" t="str">
            <v>M</v>
          </cell>
          <cell r="D3289">
            <v>47.38</v>
          </cell>
        </row>
        <row r="3290">
          <cell r="A3290">
            <v>97334</v>
          </cell>
          <cell r="B3290" t="str">
            <v>TUBO EM COBRE FLEXÍVEL, DN 5/8, COM ISOLAMENTO, INSTALADO EM RAMAL DE ALIMENTAÇÃO DE AR CONDICIONADO COM CONDENSADORA CENTRAL   FORNECIMENTO E INSTALAÇÃO. AF_12/2015</v>
          </cell>
          <cell r="C3290" t="str">
            <v>M</v>
          </cell>
          <cell r="D3290">
            <v>57.77</v>
          </cell>
        </row>
        <row r="3291">
          <cell r="A3291">
            <v>97335</v>
          </cell>
          <cell r="B3291" t="str">
            <v>TUBO EM COBRE RÍGIDO, DN 22 MM, CLASSE A, SEM ISOLAMENTO, INSTALADO EM PRUMADA  FORNECIMENTO E INSTALAÇÃO. AF_12/2015</v>
          </cell>
          <cell r="C3291" t="str">
            <v>M</v>
          </cell>
          <cell r="D3291">
            <v>57.68</v>
          </cell>
        </row>
        <row r="3292">
          <cell r="A3292">
            <v>97336</v>
          </cell>
          <cell r="B3292" t="str">
            <v>TUBO EM COBRE RÍGIDO, DN 28 MM, CLASSE A, SEM ISOLAMENTO, INSTALADO EM PRUMADA  FORNECIMENTO E INSTALAÇÃO. AF_12/2015</v>
          </cell>
          <cell r="C3292" t="str">
            <v>M</v>
          </cell>
          <cell r="D3292">
            <v>73.25</v>
          </cell>
        </row>
        <row r="3293">
          <cell r="A3293">
            <v>97337</v>
          </cell>
          <cell r="B3293" t="str">
            <v>TUBO EM COBRE RÍGIDO, DN 35 MM, CLASSE A, SEM ISOLAMENTO, INSTALADO EM PRUMADA  FORNECIMENTO E INSTALAÇÃO. AF_12/2015</v>
          </cell>
          <cell r="C3293" t="str">
            <v>M</v>
          </cell>
          <cell r="D3293">
            <v>110.06</v>
          </cell>
        </row>
        <row r="3294">
          <cell r="A3294">
            <v>97338</v>
          </cell>
          <cell r="B3294" t="str">
            <v>TUBO EM COBRE RÍGIDO, DN 42 MM, CLASSE A, SEM ISOLAMENTO, INSTALADO EM PRUMADA  FORNECIMENTO E INSTALAÇÃO. AF_12/2015</v>
          </cell>
          <cell r="C3294" t="str">
            <v>M</v>
          </cell>
          <cell r="D3294">
            <v>132.32</v>
          </cell>
        </row>
        <row r="3295">
          <cell r="A3295">
            <v>97339</v>
          </cell>
          <cell r="B3295" t="str">
            <v>TUBO EM COBRE RÍGIDO, DN 54 MM, CLASSE A, SEM ISOLAMENTO, INSTALADO EM PRUMADA  FORNECIMENTO E INSTALAÇÃO. AF_12/2015</v>
          </cell>
          <cell r="C3295" t="str">
            <v>M</v>
          </cell>
          <cell r="D3295">
            <v>142.26</v>
          </cell>
        </row>
        <row r="3296">
          <cell r="A3296">
            <v>97340</v>
          </cell>
          <cell r="B3296" t="str">
            <v>TUBO EM COBRE RÍGIDO, DN 66 MM, CLASSE A, SEM ISOLAMENTO, INSTALADO EM PRUMADA  FORNECIMENTO E INSTALAÇÃO. AF_12/2015</v>
          </cell>
          <cell r="C3296" t="str">
            <v>M</v>
          </cell>
          <cell r="D3296">
            <v>142.79</v>
          </cell>
        </row>
        <row r="3297">
          <cell r="A3297">
            <v>97341</v>
          </cell>
          <cell r="B3297" t="str">
            <v>TUBO EM COBRE RÍGIDO, DN 15 MM, CLASSE A, SEM ISOLAMENTO, INSTALADO EM RAMAL DE DISTRIBUIÇÃO  FORNECIMENTO E INSTALAÇÃO. AF_12/2015</v>
          </cell>
          <cell r="C3297" t="str">
            <v>M</v>
          </cell>
          <cell r="D3297">
            <v>38.619999999999997</v>
          </cell>
        </row>
        <row r="3298">
          <cell r="A3298">
            <v>97342</v>
          </cell>
          <cell r="B3298" t="str">
            <v>TUBO EM COBRE RÍGIDO, DN 22 MM, CLASSE A, SEM ISOLAMENTO, INSTALADO EM RAMAL DE DISTRIBUIÇÃO FORNECIMENTO E INSTALAÇÃO. AF_12/2015</v>
          </cell>
          <cell r="C3298" t="str">
            <v>M</v>
          </cell>
          <cell r="D3298">
            <v>60.7</v>
          </cell>
        </row>
        <row r="3299">
          <cell r="A3299">
            <v>97343</v>
          </cell>
          <cell r="B3299" t="str">
            <v>TUBO EM COBRE RÍGIDO, DN 28 MM, CLASSE A, SEM ISOLAMENTO, INSTALADO EM RAMAL DE DISTRIBUIÇÃO FORNECIMENTO E INSTALAÇÃO. AF_12/2015</v>
          </cell>
          <cell r="C3299" t="str">
            <v>M</v>
          </cell>
          <cell r="D3299">
            <v>76.489999999999995</v>
          </cell>
        </row>
        <row r="3300">
          <cell r="A3300">
            <v>97344</v>
          </cell>
          <cell r="B3300" t="str">
            <v>TUBO EM COBRE RÍGIDO, DN 15 MM, CLASSE A, SEM ISOLAMENTO, INSTALADO EM RAMAL E SUB-RAMAL  FORNECIMENTO E INSTALAÇÃO. AF_12/2015</v>
          </cell>
          <cell r="C3300" t="str">
            <v>M</v>
          </cell>
          <cell r="D3300">
            <v>45.25</v>
          </cell>
        </row>
        <row r="3301">
          <cell r="A3301">
            <v>97345</v>
          </cell>
          <cell r="B3301" t="str">
            <v>TUBO EM COBRE RÍGIDO, DN 22 MM, CLASSE A, SEM ISOLAMENTO, INSTALADO EM RAMAL E SUB-RAMAL  FORNECIMENTO E INSTALAÇÃO. AF_12/2015</v>
          </cell>
          <cell r="C3301" t="str">
            <v>M</v>
          </cell>
          <cell r="D3301">
            <v>72.09</v>
          </cell>
        </row>
        <row r="3302">
          <cell r="A3302">
            <v>97346</v>
          </cell>
          <cell r="B3302" t="str">
            <v>TUBO EM COBRE RÍGIDO, DN 28 MM, CLASSE A, SEM ISOLAMENTO, INSTALADO EM RAMAL E SUB-RAMAL  FORNECIMENTO E INSTALAÇÃO. AF_12/2015</v>
          </cell>
          <cell r="C3302" t="str">
            <v>M</v>
          </cell>
          <cell r="D3302">
            <v>92.03</v>
          </cell>
        </row>
        <row r="3303">
          <cell r="A3303">
            <v>97347</v>
          </cell>
          <cell r="B3303" t="str">
            <v>TUBO EM COBRE RÍGIDO, DN 22 MM, CLASSE I, SEM ISOLAMENTO, INSTALADO EM PRUMADA  FORNECIMENTO E INSTALAÇÃO. AF_12/2015</v>
          </cell>
          <cell r="C3303" t="str">
            <v>M</v>
          </cell>
          <cell r="D3303">
            <v>69.489999999999995</v>
          </cell>
        </row>
        <row r="3304">
          <cell r="A3304">
            <v>97348</v>
          </cell>
          <cell r="B3304" t="str">
            <v>TUBO EM COBRE RÍGIDO, DN 28 MM, CLASSE I, SEM ISOLAMENTO, INSTALADO EM PRUMADA  FORNECIMENTO E INSTALAÇÃO. AF_12/2015</v>
          </cell>
          <cell r="C3304" t="str">
            <v>M</v>
          </cell>
          <cell r="D3304">
            <v>95.98</v>
          </cell>
        </row>
        <row r="3305">
          <cell r="A3305">
            <v>97349</v>
          </cell>
          <cell r="B3305" t="str">
            <v>TUBO EM COBRE RÍGIDO, DN 35 MM, CLASSE I, SEM ISOLAMENTO, INSTALADO EM PRUMADA  FORNECIMENTO E INSTALAÇÃO. AF_12/2015</v>
          </cell>
          <cell r="C3305" t="str">
            <v>M</v>
          </cell>
          <cell r="D3305">
            <v>138.37</v>
          </cell>
        </row>
        <row r="3306">
          <cell r="A3306">
            <v>97350</v>
          </cell>
          <cell r="B3306" t="str">
            <v>TUBO EM COBRE RÍGIDO, DN 42 MM, CLASSE I, SEM ISOLAMENTO, INSTALADO EM PRUMADA  FORNECIMENTO E INSTALAÇÃO. AF_12/2015</v>
          </cell>
          <cell r="C3306" t="str">
            <v>M</v>
          </cell>
          <cell r="D3306">
            <v>168.02</v>
          </cell>
        </row>
        <row r="3307">
          <cell r="A3307">
            <v>97351</v>
          </cell>
          <cell r="B3307" t="str">
            <v>TUBO EM COBRE RÍGIDO, DN 54 MM, CLASSE I, SEM ISOLAMENTO, INSTALADO EM PRUMADA  FORNECIMENTO E INSTALAÇÃO. AF_12/2015</v>
          </cell>
          <cell r="C3307" t="str">
            <v>M</v>
          </cell>
          <cell r="D3307">
            <v>232.34</v>
          </cell>
        </row>
        <row r="3308">
          <cell r="A3308">
            <v>97352</v>
          </cell>
          <cell r="B3308" t="str">
            <v>TUBO EM COBRE RÍGIDO, DN 66 MM, CLASSE I, SEM ISOLAMENTO, INSTALADO EM PRUMADA  FORNECIMENTO E INSTALAÇÃO. AF_12/2015</v>
          </cell>
          <cell r="C3308" t="str">
            <v>M</v>
          </cell>
          <cell r="D3308">
            <v>301.11</v>
          </cell>
        </row>
        <row r="3309">
          <cell r="A3309">
            <v>97353</v>
          </cell>
          <cell r="B3309" t="str">
            <v>TUBO EM COBRE RÍGIDO, DN 15 MM, CLASSE I, SEM ISOLAMENTO, INSTALADO EM RAMAL DE DISTRIBUIÇÃO  FORNECIMENTO E INSTALAÇÃO. AF_12/2015</v>
          </cell>
          <cell r="C3309" t="str">
            <v>M</v>
          </cell>
          <cell r="D3309">
            <v>45.62</v>
          </cell>
        </row>
        <row r="3310">
          <cell r="A3310">
            <v>97354</v>
          </cell>
          <cell r="B3310" t="str">
            <v>TUBO EM COBRE RÍGIDO, DN 22 MM, CLASSE I, SEM ISOLAMENTO, INSTALADO EM RAMAL DE DISTRIBUIÇÃO FORNECIMENTO E INSTALAÇÃO. AF_12/2015</v>
          </cell>
          <cell r="C3310" t="str">
            <v>M</v>
          </cell>
          <cell r="D3310">
            <v>72.510000000000005</v>
          </cell>
        </row>
        <row r="3311">
          <cell r="A3311">
            <v>97355</v>
          </cell>
          <cell r="B3311" t="str">
            <v>TUBO EM COBRE RÍGIDO, DN 28 MM, CLASSE I, SEM ISOLAMENTO, INSTALADO EM RAMAL DE DISTRIBUIÇÃO FORNECIMENTO E INSTALAÇÃO. AF_12/2015</v>
          </cell>
          <cell r="C3311" t="str">
            <v>M</v>
          </cell>
          <cell r="D3311">
            <v>99.22</v>
          </cell>
        </row>
        <row r="3312">
          <cell r="A3312">
            <v>97356</v>
          </cell>
          <cell r="B3312" t="str">
            <v>TUBO EM COBRE RÍGIDO, DN 15 MM, CLASSE I, SEM ISOLAMENTO, INSTALADO EM RAMAL E SUB-RAMAL  FORNECIMENTO E INSTALAÇÃO. AF_12/2015</v>
          </cell>
          <cell r="C3312" t="str">
            <v>M</v>
          </cell>
          <cell r="D3312">
            <v>52.25</v>
          </cell>
        </row>
        <row r="3313">
          <cell r="A3313">
            <v>97357</v>
          </cell>
          <cell r="B3313" t="str">
            <v>TUBO EM COBRE RÍGIDO, DN 22 MM, CLASSE I, SEM ISOLAMENTO, INSTALADO EM RAMAL E SUB-RAMAL  FORNECIMENTO E INSTALAÇÃO. AF_12/2015</v>
          </cell>
          <cell r="C3313" t="str">
            <v>M</v>
          </cell>
          <cell r="D3313">
            <v>83.9</v>
          </cell>
        </row>
        <row r="3314">
          <cell r="A3314">
            <v>97358</v>
          </cell>
          <cell r="B3314" t="str">
            <v>TUBO EM COBRE RÍGIDO, DN 28 MM, CLASSE I, SEM ISOLAMENTO, INSTALADO EM RAMAL E SUB-RAMAL  FORNECIMENTO E INSTALAÇÃO. AF_12/2015</v>
          </cell>
          <cell r="C3314" t="str">
            <v>M</v>
          </cell>
          <cell r="D3314">
            <v>114.76</v>
          </cell>
        </row>
        <row r="3315">
          <cell r="A3315">
            <v>97498</v>
          </cell>
          <cell r="B3315" t="str">
            <v>TUBO DE AÇO GALVANIZADO COM COSTURA, CLASSE MÉDIA, DN 25 (1"), CONEXÃO ROSQUEADA, INSTALADO EM REDE DE ALIMENTAÇÃO PARA HIDRANTE - FORNECIMENTO E INSTALAÇÃO. AF_10/2020</v>
          </cell>
          <cell r="C3315" t="str">
            <v>M</v>
          </cell>
          <cell r="D3315">
            <v>47.24</v>
          </cell>
        </row>
        <row r="3316">
          <cell r="A3316">
            <v>97535</v>
          </cell>
          <cell r="B3316" t="str">
            <v>TUBO DE AÇO GALVANIZADO COM COSTURA, CLASSE MÉDIA, CONEXÃO ROSQUEADA, DN 25 (1"), INSTALADO EM REDE DE ALIMENTAÇÃO PARA SPRINKLER - FORNECIMENTO E INSTALAÇÃO. AF_10/2020</v>
          </cell>
          <cell r="C3316" t="str">
            <v>M</v>
          </cell>
          <cell r="D3316">
            <v>50.27</v>
          </cell>
        </row>
        <row r="3317">
          <cell r="A3317">
            <v>97536</v>
          </cell>
          <cell r="B3317" t="str">
            <v>TUBO DE AÇO GALVANIZADO COM COSTURA, CLASSE MÉDIA, CONEXÃO ROSQUEADA, DN 25 (1"), INSTALADO EM RAMAIS  E SUB-RAMAIS DE GÁS - FORNECIMENTO E INSTALAÇÃO. AF_10/2020</v>
          </cell>
          <cell r="C3317" t="str">
            <v>M</v>
          </cell>
          <cell r="D3317">
            <v>57.21</v>
          </cell>
        </row>
        <row r="3318">
          <cell r="A3318">
            <v>100788</v>
          </cell>
          <cell r="B3318" t="str">
            <v>KIT CAVALETE PARA GÁS - SEM MEDIDOR OU REGULADOR - ENTRADA INDIVIDUAL PRINCIPAL, EM AÇO GALVANIZADO DN 15 E 25 MM (1/2" E 1") - FORNECIMENTO E INSTALAÇÃO. AF_01/2020</v>
          </cell>
          <cell r="C3318" t="str">
            <v>UN</v>
          </cell>
          <cell r="D3318">
            <v>419.82</v>
          </cell>
        </row>
        <row r="3319">
          <cell r="A3319">
            <v>100791</v>
          </cell>
          <cell r="B3319" t="str">
            <v>TUBO, PEX, MULTICAMADA, DN 16, INSTALADO EM IMPLANTAÇÃO DE INSTALAÇÕES DE GÁS - FORNECIMENTO E INSTALAÇÃO. AF_01/2020</v>
          </cell>
          <cell r="C3319" t="str">
            <v>M</v>
          </cell>
          <cell r="D3319">
            <v>15.35</v>
          </cell>
        </row>
        <row r="3320">
          <cell r="A3320">
            <v>100792</v>
          </cell>
          <cell r="B3320" t="str">
            <v>TUBO, PEX, MULTICAMADA, DN 20, INSTALADO EM IMPLANTAÇÃO DE INSTALAÇÕES DE GÁS - FORNECIMENTO E INSTALAÇÃO. AF_01/2020</v>
          </cell>
          <cell r="C3320" t="str">
            <v>M</v>
          </cell>
          <cell r="D3320">
            <v>22.91</v>
          </cell>
        </row>
        <row r="3321">
          <cell r="A3321">
            <v>100793</v>
          </cell>
          <cell r="B3321" t="str">
            <v>TUBO, PEX, MULTICAMADA, DN 26, INSTALADO EM IMPLANTAÇÃO DE INSTALAÇÕES DE GÁS - FORNECIMENTO E INSTALAÇÃO. AF_01/2020</v>
          </cell>
          <cell r="C3321" t="str">
            <v>M</v>
          </cell>
          <cell r="D3321">
            <v>30.6</v>
          </cell>
        </row>
        <row r="3322">
          <cell r="A3322">
            <v>100794</v>
          </cell>
          <cell r="B3322" t="str">
            <v>TUBO, PEX, MULTICAMADA, DN 32, INSTALADO EM IMPLANTAÇÃO DE INSTALAÇÕES DE GÁS - FORNECIMENTO E INSTALAÇÃO. AF_01/2020</v>
          </cell>
          <cell r="C3322" t="str">
            <v>M</v>
          </cell>
          <cell r="D3322">
            <v>41.54</v>
          </cell>
        </row>
        <row r="3323">
          <cell r="A3323">
            <v>100803</v>
          </cell>
          <cell r="B3323" t="str">
            <v>TUBO, PEX, MULTICAMADA, DN 16, INSTALADO EM RAMAL INTERNO DE INSTALAÇÕES DE GÁS - FORNECIMENTO E INSTALAÇÃO. AF_01/2020</v>
          </cell>
          <cell r="C3323" t="str">
            <v>M</v>
          </cell>
          <cell r="D3323">
            <v>14.7</v>
          </cell>
        </row>
        <row r="3324">
          <cell r="A3324">
            <v>100804</v>
          </cell>
          <cell r="B3324" t="str">
            <v>TUBO, PEX, MULTICAMADA, DN 20, INSTALADO EM RAMAL INTERNO DE INSTALAÇÕES DE GÁS - FORNECIMENTO E INSTALAÇÃO. AF_01/2020</v>
          </cell>
          <cell r="C3324" t="str">
            <v>M</v>
          </cell>
          <cell r="D3324">
            <v>22.14</v>
          </cell>
        </row>
        <row r="3325">
          <cell r="A3325">
            <v>100805</v>
          </cell>
          <cell r="B3325" t="str">
            <v>TUBO, PEX, MULTICAMADA, DN 26, INSTALADO EM RAMAL INTERNO DE INSTALAÇÕES DE GÁS - FORNECIMENTO E INSTALAÇÃO. AF_01/2020</v>
          </cell>
          <cell r="C3325" t="str">
            <v>M</v>
          </cell>
          <cell r="D3325">
            <v>29.69</v>
          </cell>
        </row>
        <row r="3326">
          <cell r="A3326">
            <v>100806</v>
          </cell>
          <cell r="B3326" t="str">
            <v>TUBO, PEX, MULTICAMADA, DN 32, INSTALADO EM RAMAL INTERNO DE INSTALAÇÕES DE GÁS - FORNECIMENTO E INSTALAÇÃO. AF_01/2020</v>
          </cell>
          <cell r="C3326" t="str">
            <v>M</v>
          </cell>
          <cell r="D3326">
            <v>40.42</v>
          </cell>
        </row>
        <row r="3327">
          <cell r="A3327">
            <v>101918</v>
          </cell>
          <cell r="B3327" t="str">
            <v>TUBO DE AÇO GALVANIZADO COM COSTURA, CLASSE MÉDIA, DN 100 (4"), CONEXÃO ROSQUEADA, INSTALADO EM PRUMADAS - FORNECIMENTO E INSTALAÇÃO. AF_10/2020</v>
          </cell>
          <cell r="C3327" t="str">
            <v>M</v>
          </cell>
          <cell r="D3327">
            <v>224.3</v>
          </cell>
        </row>
        <row r="3328">
          <cell r="A3328">
            <v>101919</v>
          </cell>
          <cell r="B3328" t="str">
            <v>UNIÃO, EM FERRO GALVANIZADO, 4", CONEXÃO ROSQUEADA, INSTALADO EM PRUMADAS - FORNECIMENTO E INSTALAÇÃO. AF_10/2020</v>
          </cell>
          <cell r="C3328" t="str">
            <v>UN</v>
          </cell>
          <cell r="D3328">
            <v>250.64</v>
          </cell>
        </row>
        <row r="3329">
          <cell r="A3329">
            <v>101920</v>
          </cell>
          <cell r="B3329" t="str">
            <v>LUVA, EM FERRO GALVANIZADO, 4", CONEXÃO ROSQUEADA, INSTALADO EM PRUMADAS - FORNECIMENTO E INSTALAÇÃO. AF_10/2020</v>
          </cell>
          <cell r="C3329" t="str">
            <v>UN</v>
          </cell>
          <cell r="D3329">
            <v>120.14</v>
          </cell>
        </row>
        <row r="3330">
          <cell r="A3330">
            <v>101921</v>
          </cell>
          <cell r="B3330" t="str">
            <v>LUVA DE REDUÇÃO, EM FERRO GALVANIZADO, 4" X 2 1/2", CONEXÃO ROSQUEADA, INSTALADO EM PRUMADAS - FORNECIMENTO E INSTALAÇÃO. AF_10/2020</v>
          </cell>
          <cell r="C3330" t="str">
            <v>UN</v>
          </cell>
          <cell r="D3330">
            <v>136.94</v>
          </cell>
        </row>
        <row r="3331">
          <cell r="A3331">
            <v>101922</v>
          </cell>
          <cell r="B3331" t="str">
            <v>LUVA DE REDUÇÃO, EM FERRO GALVANIZADO, 4" X 2", CONEXÃO ROSQUEADA, INSTALADO EM PRUMADAS - FORNECIMENTO E INSTALAÇÃO. AF_10/2020</v>
          </cell>
          <cell r="C3331" t="str">
            <v>UN</v>
          </cell>
          <cell r="D3331">
            <v>136.94</v>
          </cell>
        </row>
        <row r="3332">
          <cell r="A3332">
            <v>101923</v>
          </cell>
          <cell r="B3332" t="str">
            <v>LUVA DE REDUÇÃO, EM FERRO GALVANIZADO, 4" X 3", CONEXÃO ROSQUEADA, INSTALADO EM PRUMADAS - FORNECIMENTO E INSTALAÇÃO. AF_10/2020</v>
          </cell>
          <cell r="C3332" t="str">
            <v>UN</v>
          </cell>
          <cell r="D3332">
            <v>136.94</v>
          </cell>
        </row>
        <row r="3333">
          <cell r="A3333">
            <v>101924</v>
          </cell>
          <cell r="B3333" t="str">
            <v>NIPLE, EM FERRO GALVANIZADO, 4", CONEXÃO ROSQUEADA, INSTALADO EM PRUMADAS - FORNECIMENTO E INSTALAÇÃO. AF_10/2020</v>
          </cell>
          <cell r="C3333" t="str">
            <v>UN</v>
          </cell>
          <cell r="D3333">
            <v>113.11</v>
          </cell>
        </row>
        <row r="3334">
          <cell r="A3334">
            <v>101925</v>
          </cell>
          <cell r="B3334" t="str">
            <v>JOELHO 90°, EM FERRO GALVANIZADO, 4", CONEXÃO ROSQUEADA, INSTALADO EM PRUMADAS - FORNECIMENTO E INSTALAÇÃO. AF_10/2020</v>
          </cell>
          <cell r="C3334" t="str">
            <v>UN</v>
          </cell>
          <cell r="D3334">
            <v>188.75</v>
          </cell>
        </row>
        <row r="3335">
          <cell r="A3335">
            <v>101926</v>
          </cell>
          <cell r="B3335" t="str">
            <v>TÊ, EM FERRO GALVANIZADO, 4", CONEXÃO ROSQUEADA, INSTALADO EM PRUMADAS - FORNECIMENTO E INSTALAÇÃO. AF_10/2020</v>
          </cell>
          <cell r="C3335" t="str">
            <v>UN</v>
          </cell>
          <cell r="D3335">
            <v>243.5</v>
          </cell>
        </row>
        <row r="3336">
          <cell r="A3336">
            <v>101927</v>
          </cell>
          <cell r="B3336" t="str">
            <v>TUBO DE AÇO GALVANIZADO COM COSTURA, CLASSE MÉDIA, DN 100 (4"), CONEXÃO ROSQUEADA, INSTALADO EM REDE DE ALIMENTAÇÃO PARA HIDRANTE - FORNECIMENTO E INSTALAÇÃO. AF_10/2020</v>
          </cell>
          <cell r="C3336" t="str">
            <v>M</v>
          </cell>
          <cell r="D3336">
            <v>214.88</v>
          </cell>
        </row>
        <row r="3337">
          <cell r="A3337">
            <v>101928</v>
          </cell>
          <cell r="B3337" t="str">
            <v>UNIÃO, EM FERRO GALVANIZADO, 4", CONEXÃO ROSQUEADA, INSTALADO EM REDE DE ALIMENTAÇÃO PARA HIDRANTE - FORNECIMENTO E INSTALAÇÃO. AF_10/2020</v>
          </cell>
          <cell r="C3337" t="str">
            <v>UN</v>
          </cell>
          <cell r="D3337">
            <v>254.24</v>
          </cell>
        </row>
        <row r="3338">
          <cell r="A3338">
            <v>101929</v>
          </cell>
          <cell r="B3338" t="str">
            <v>LUVA, EM FERRO GALVANIZADO, 4", CONEXÃO ROSQUEADA, INSTALADO EM REDE DE ALIMENTAÇÃO PARA HIDRANTE - FORNECIMENTO E INSTALAÇÃO. AF_10/2020</v>
          </cell>
          <cell r="C3338" t="str">
            <v>UN</v>
          </cell>
          <cell r="D3338">
            <v>123.74</v>
          </cell>
        </row>
        <row r="3339">
          <cell r="A3339">
            <v>101930</v>
          </cell>
          <cell r="B3339" t="str">
            <v>LUVA DE REDUÇÃO, EM FERRO GALVANIZADO, 4" X 2 1/2", CONEXÃO ROSQUEADA, INSTALADO EM REDE DE ALIMENTAÇÃO PARA HIDRANTE - FORNECIMENTO E INSTALAÇÃO. AF_10/2020</v>
          </cell>
          <cell r="C3339" t="str">
            <v>UN</v>
          </cell>
          <cell r="D3339">
            <v>140.54</v>
          </cell>
        </row>
        <row r="3340">
          <cell r="A3340">
            <v>101931</v>
          </cell>
          <cell r="B3340" t="str">
            <v>LUVA DE REDUÇÃO, EM FERRO GALVANIZADO, 4" X 2", CONEXÃO ROSQUEADA, INSTALADO EM REDE DE ALIMENTAÇÃO PARA HIDRANTE - FORNECIMENTO E INSTALAÇÃO. AF_10/2020</v>
          </cell>
          <cell r="C3340" t="str">
            <v>UN</v>
          </cell>
          <cell r="D3340">
            <v>140.54</v>
          </cell>
        </row>
        <row r="3341">
          <cell r="A3341">
            <v>101932</v>
          </cell>
          <cell r="B3341" t="str">
            <v>LUVA DE REDUÇÃO, EM FERRO GALVANIZADO, 4" X 3", CONEXÃO ROSQUEADA, INSTALADO EM REDE DE ALIMENTAÇÃO PARA HIDRANTE - FORNECIMENTO E INSTALAÇÃO. AF_10/2020</v>
          </cell>
          <cell r="C3341" t="str">
            <v>UN</v>
          </cell>
          <cell r="D3341">
            <v>140.54</v>
          </cell>
        </row>
        <row r="3342">
          <cell r="A3342">
            <v>101933</v>
          </cell>
          <cell r="B3342" t="str">
            <v>NIPLE, EM FERRO GALVANIZADO, 4", CONEXÃO ROSQUEADA, INSTALADO EM REDE DE ALIMENTAÇÃO PARA HIDRANTE - FORNECIMENTO E INSTALAÇÃO. AF_10/2020</v>
          </cell>
          <cell r="C3342" t="str">
            <v>UN</v>
          </cell>
          <cell r="D3342">
            <v>116.71</v>
          </cell>
        </row>
        <row r="3343">
          <cell r="A3343">
            <v>101934</v>
          </cell>
          <cell r="B3343" t="str">
            <v>JOELHO 90°, EM FERRO GALVANIZADO, 4", CONEXÃO ROSQUEADA, INSTALADO EM REDE DE ALIMENTAÇÃO PARA HIDRANTE - FORNECIMENTO E INSTALAÇÃO. AF_10/2020</v>
          </cell>
          <cell r="C3343" t="str">
            <v>UN</v>
          </cell>
          <cell r="D3343">
            <v>194.17</v>
          </cell>
        </row>
        <row r="3344">
          <cell r="A3344">
            <v>101935</v>
          </cell>
          <cell r="B3344" t="str">
            <v>TÊ, EM FERRO GALVANIZADO, 4", CONEXÃO ROSQUEADA, INSTALADO EM REDE DE ALIMENTAÇÃO PARA HIDRANTE - FORNECIMENTO E INSTALAÇÃO. AF_10/2020</v>
          </cell>
          <cell r="C3344" t="str">
            <v>UN</v>
          </cell>
          <cell r="D3344">
            <v>250.71</v>
          </cell>
        </row>
        <row r="3345">
          <cell r="A3345">
            <v>89358</v>
          </cell>
          <cell r="B3345" t="str">
            <v>JOELHO 90 GRAUS, PVC, SOLDÁVEL, DN 20MM, INSTALADO EM RAMAL OU SUB-RAMAL DE ÁGUA - FORNECIMENTO E INSTALAÇÃO. AF_12/2014</v>
          </cell>
          <cell r="C3345" t="str">
            <v>UN</v>
          </cell>
          <cell r="D3345">
            <v>5.62</v>
          </cell>
        </row>
        <row r="3346">
          <cell r="A3346">
            <v>89359</v>
          </cell>
          <cell r="B3346" t="str">
            <v>JOELHO 45 GRAUS, PVC, SOLDÁVEL, DN 20MM, INSTALADO EM RAMAL OU SUB-RAMAL DE ÁGUA - FORNECIMENTO E INSTALAÇÃO. AF_12/2014</v>
          </cell>
          <cell r="C3346" t="str">
            <v>UN</v>
          </cell>
          <cell r="D3346">
            <v>5.95</v>
          </cell>
        </row>
        <row r="3347">
          <cell r="A3347">
            <v>89360</v>
          </cell>
          <cell r="B3347" t="str">
            <v>CURVA 90 GRAUS, PVC, SOLDÁVEL, DN 20MM, INSTALADO EM RAMAL OU SUB-RAMAL DE ÁGUA - FORNECIMENTO E INSTALAÇÃO. AF_12/2014</v>
          </cell>
          <cell r="C3347" t="str">
            <v>UN</v>
          </cell>
          <cell r="D3347">
            <v>7.36</v>
          </cell>
        </row>
        <row r="3348">
          <cell r="A3348">
            <v>89361</v>
          </cell>
          <cell r="B3348" t="str">
            <v>CURVA 45 GRAUS, PVC, SOLDÁVEL, DN 20MM, INSTALADO EM RAMAL OU SUB-RAMAL DE ÁGUA - FORNECIMENTO E INSTALAÇÃO. AF_12/2014</v>
          </cell>
          <cell r="C3348" t="str">
            <v>UN</v>
          </cell>
          <cell r="D3348">
            <v>6.81</v>
          </cell>
        </row>
        <row r="3349">
          <cell r="A3349">
            <v>89362</v>
          </cell>
          <cell r="B3349" t="str">
            <v>JOELHO 90 GRAUS, PVC, SOLDÁVEL, DN 25MM, INSTALADO EM RAMAL OU SUB-RAMAL DE ÁGUA - FORNECIMENTO E INSTALAÇÃO. AF_12/2014</v>
          </cell>
          <cell r="C3349" t="str">
            <v>UN</v>
          </cell>
          <cell r="D3349">
            <v>6.73</v>
          </cell>
        </row>
        <row r="3350">
          <cell r="A3350">
            <v>89363</v>
          </cell>
          <cell r="B3350" t="str">
            <v>JOELHO 45 GRAUS, PVC, SOLDÁVEL, DN 25MM, INSTALADO EM RAMAL OU SUB-RAMAL DE ÁGUA - FORNECIMENTO E INSTALAÇÃO. AF_12/2014</v>
          </cell>
          <cell r="C3350" t="str">
            <v>UN</v>
          </cell>
          <cell r="D3350">
            <v>7.45</v>
          </cell>
        </row>
        <row r="3351">
          <cell r="A3351">
            <v>89364</v>
          </cell>
          <cell r="B3351" t="str">
            <v>CURVA 90 GRAUS, PVC, SOLDÁVEL, DN 25MM, INSTALADO EM RAMAL OU SUB-RAMAL DE ÁGUA - FORNECIMENTO E INSTALAÇÃO. AF_12/2014</v>
          </cell>
          <cell r="C3351" t="str">
            <v>UN</v>
          </cell>
          <cell r="D3351">
            <v>8.94</v>
          </cell>
        </row>
        <row r="3352">
          <cell r="A3352">
            <v>89365</v>
          </cell>
          <cell r="B3352" t="str">
            <v>CURVA 45 GRAUS, PVC, SOLDÁVEL, DN 25MM, INSTALADO EM RAMAL OU SUB-RAMAL DE ÁGUA - FORNECIMENTO E INSTALAÇÃO. AF_12/2014</v>
          </cell>
          <cell r="C3352" t="str">
            <v>UN</v>
          </cell>
          <cell r="D3352">
            <v>8.27</v>
          </cell>
        </row>
        <row r="3353">
          <cell r="A3353">
            <v>89366</v>
          </cell>
          <cell r="B3353" t="str">
            <v>JOELHO 90 GRAUS COM BUCHA DE LATÃO, PVC, SOLDÁVEL, DN 25MM, X 3/4 INSTALADO EM RAMAL OU SUB-RAMAL DE ÁGUA - FORNECIMENTO E INSTALAÇÃO. AF_12/2014</v>
          </cell>
          <cell r="C3353" t="str">
            <v>UN</v>
          </cell>
          <cell r="D3353">
            <v>12.87</v>
          </cell>
        </row>
        <row r="3354">
          <cell r="A3354">
            <v>89367</v>
          </cell>
          <cell r="B3354" t="str">
            <v>JOELHO 90 GRAUS, PVC, SOLDÁVEL, DN 32MM, INSTALADO EM RAMAL OU SUB-RAMAL DE ÁGUA - FORNECIMENTO E INSTALAÇÃO. AF_12/2014</v>
          </cell>
          <cell r="C3354" t="str">
            <v>UN</v>
          </cell>
          <cell r="D3354">
            <v>9.4700000000000006</v>
          </cell>
        </row>
        <row r="3355">
          <cell r="A3355">
            <v>89368</v>
          </cell>
          <cell r="B3355" t="str">
            <v>JOELHO 45 GRAUS, PVC, SOLDÁVEL, DN 32MM, INSTALADO EM RAMAL OU SUB-RAMAL DE ÁGUA - FORNECIMENTO E INSTALAÇÃO. AF_12/2014</v>
          </cell>
          <cell r="C3355" t="str">
            <v>UN</v>
          </cell>
          <cell r="D3355">
            <v>11.49</v>
          </cell>
        </row>
        <row r="3356">
          <cell r="A3356">
            <v>89369</v>
          </cell>
          <cell r="B3356" t="str">
            <v>CURVA 90 GRAUS, PVC, SOLDÁVEL, DN 32MM, INSTALADO EM RAMAL OU SUB-RAMAL DE ÁGUA - FORNECIMENTO E INSTALAÇÃO. AF_12/2014</v>
          </cell>
          <cell r="C3356" t="str">
            <v>UN</v>
          </cell>
          <cell r="D3356">
            <v>13.99</v>
          </cell>
        </row>
        <row r="3357">
          <cell r="A3357">
            <v>89370</v>
          </cell>
          <cell r="B3357" t="str">
            <v>CURVA 45 GRAUS, PVC, SOLDÁVEL, DN 32MM, INSTALADO EM RAMAL OU SUB-RAMAL DE ÁGUA - FORNECIMENTO E INSTALAÇÃO. AF_12/2014</v>
          </cell>
          <cell r="C3357" t="str">
            <v>UN</v>
          </cell>
          <cell r="D3357">
            <v>11.07</v>
          </cell>
        </row>
        <row r="3358">
          <cell r="A3358">
            <v>89371</v>
          </cell>
          <cell r="B3358" t="str">
            <v>LUVA, PVC, SOLDÁVEL, DN 20MM, INSTALADO EM RAMAL OU SUB-RAMAL DE ÁGUA - FORNECIMENTO E INSTALAÇÃO. AF_12/2014</v>
          </cell>
          <cell r="C3358" t="str">
            <v>UN</v>
          </cell>
          <cell r="D3358">
            <v>4.38</v>
          </cell>
        </row>
        <row r="3359">
          <cell r="A3359">
            <v>89372</v>
          </cell>
          <cell r="B3359" t="str">
            <v>LUVA DE CORRER, PVC, SOLDÁVEL, DN 20MM, INSTALADO EM RAMAL OU SUB-RAMAL DE ÁGUA - FORNECIMENTO E INSTALAÇÃO. AF_12/2014</v>
          </cell>
          <cell r="C3359" t="str">
            <v>UN</v>
          </cell>
          <cell r="D3359">
            <v>11.05</v>
          </cell>
        </row>
        <row r="3360">
          <cell r="A3360">
            <v>89373</v>
          </cell>
          <cell r="B3360" t="str">
            <v>LUVA DE REDUÇÃO, PVC, SOLDÁVEL, DN 25MM X 20MM, INSTALADO EM RAMAL OU SUB-RAMAL DE ÁGUA - FORNECIMENTO E INSTALAÇÃO. AF_12/2014</v>
          </cell>
          <cell r="C3360" t="str">
            <v>UN</v>
          </cell>
          <cell r="D3360">
            <v>4.99</v>
          </cell>
        </row>
        <row r="3361">
          <cell r="A3361">
            <v>89374</v>
          </cell>
          <cell r="B3361" t="str">
            <v>LUVA COM BUCHA DE LATÃO, PVC, SOLDÁVEL, DN 20MM X 1/2, INSTALADO EM RAMAL OU SUB-RAMAL DE ÁGUA - FORNECIMENTO E INSTALAÇÃO. AF_12/2014</v>
          </cell>
          <cell r="C3361" t="str">
            <v>UN</v>
          </cell>
          <cell r="D3361">
            <v>8.6</v>
          </cell>
        </row>
        <row r="3362">
          <cell r="A3362">
            <v>89375</v>
          </cell>
          <cell r="B3362" t="str">
            <v>UNIÃO, PVC, SOLDÁVEL, DN 20MM, INSTALADO EM RAMAL OU SUB-RAMAL DE ÁGUA - FORNECIMENTO E INSTALAÇÃO. AF_12/2014</v>
          </cell>
          <cell r="C3362" t="str">
            <v>UN</v>
          </cell>
          <cell r="D3362">
            <v>10.78</v>
          </cell>
        </row>
        <row r="3363">
          <cell r="A3363">
            <v>89376</v>
          </cell>
          <cell r="B3363" t="str">
            <v>ADAPTADOR CURTO COM BOLSA E ROSCA PARA REGISTRO, PVC, SOLDÁVEL, DN 20MM X 1/2, INSTALADO EM RAMAL OU SUB-RAMAL DE ÁGUA - FORNECIMENTO E INSTALAÇÃO. AF_12/2014</v>
          </cell>
          <cell r="C3363" t="str">
            <v>UN</v>
          </cell>
          <cell r="D3363">
            <v>4.45</v>
          </cell>
        </row>
        <row r="3364">
          <cell r="A3364">
            <v>89377</v>
          </cell>
          <cell r="B3364" t="str">
            <v>CURVA DE TRANSPOSIÇÃO, PVC, SOLDÁVEL, DN 20MM, INSTALADO EM RAMAL OU SUB-RAMAL DE ÁGUA - FORNECIMENTO E INSTALAÇÃO. AF_12/2014</v>
          </cell>
          <cell r="C3364" t="str">
            <v>UN</v>
          </cell>
          <cell r="D3364">
            <v>7.67</v>
          </cell>
        </row>
        <row r="3365">
          <cell r="A3365">
            <v>89378</v>
          </cell>
          <cell r="B3365" t="str">
            <v>LUVA, PVC, SOLDÁVEL, DN 25MM, INSTALADO EM RAMAL OU SUB-RAMAL DE ÁGUA - FORNECIMENTO E INSTALAÇÃO. AF_12/2014</v>
          </cell>
          <cell r="C3365" t="str">
            <v>UN</v>
          </cell>
          <cell r="D3365">
            <v>5.22</v>
          </cell>
        </row>
        <row r="3366">
          <cell r="A3366">
            <v>89379</v>
          </cell>
          <cell r="B3366" t="str">
            <v>LUVA DE CORRER, PVC, SOLDÁVEL, DN 25MM, INSTALADO EM RAMAL OU SUB-RAMAL DE ÁGUA - FORNECIMENTO E INSTALAÇÃO. AF_12/2014</v>
          </cell>
          <cell r="C3366" t="str">
            <v>UN</v>
          </cell>
          <cell r="D3366">
            <v>14.1</v>
          </cell>
        </row>
        <row r="3367">
          <cell r="A3367">
            <v>89380</v>
          </cell>
          <cell r="B3367" t="str">
            <v>LUVA DE REDUÇÃO, PVC, SOLDÁVEL, DN 32MM X 25MM, INSTALADO EM RAMAL OU SUB-RAMAL DE ÁGUA - FORNECIMENTO E INSTALAÇÃO. AF_12/2014</v>
          </cell>
          <cell r="C3367" t="str">
            <v>UN</v>
          </cell>
          <cell r="D3367">
            <v>7.95</v>
          </cell>
        </row>
        <row r="3368">
          <cell r="A3368">
            <v>89381</v>
          </cell>
          <cell r="B3368" t="str">
            <v>LUVA COM BUCHA DE LATÃO, PVC, SOLDÁVEL, DN 25MM X 3/4, INSTALADO EM RAMAL OU SUB-RAMAL DE ÁGUA - FORNECIMENTO E INSTALAÇÃO. AF_12/2014</v>
          </cell>
          <cell r="C3368" t="str">
            <v>UN</v>
          </cell>
          <cell r="D3368">
            <v>10.84</v>
          </cell>
        </row>
        <row r="3369">
          <cell r="A3369">
            <v>89382</v>
          </cell>
          <cell r="B3369" t="str">
            <v>UNIÃO, PVC, SOLDÁVEL, DN 25MM, INSTALADO EM RAMAL OU SUB-RAMAL DE ÁGUA - FORNECIMENTO E INSTALAÇÃO. AF_12/2014</v>
          </cell>
          <cell r="C3369" t="str">
            <v>UN</v>
          </cell>
          <cell r="D3369">
            <v>12.87</v>
          </cell>
        </row>
        <row r="3370">
          <cell r="A3370">
            <v>89383</v>
          </cell>
          <cell r="B3370" t="str">
            <v>ADAPTADOR CURTO COM BOLSA E ROSCA PARA REGISTRO, PVC, SOLDÁVEL, DN 25MM X 3/4, INSTALADO EM RAMAL OU SUB-RAMAL DE ÁGUA - FORNECIMENTO E INSTALAÇÃO. AF_12/2014</v>
          </cell>
          <cell r="C3370" t="str">
            <v>UN</v>
          </cell>
          <cell r="D3370">
            <v>5.31</v>
          </cell>
        </row>
        <row r="3371">
          <cell r="A3371">
            <v>89384</v>
          </cell>
          <cell r="B3371" t="str">
            <v>CURVA DE TRANSPOSIÇÃO, PVC, SOLDÁVEL, DN 25MM, INSTALADO EM RAMAL OU SUB-RAMAL DE ÁGUA   FORNECIMENTO E INSTALAÇÃO. AF_12/2014</v>
          </cell>
          <cell r="C3371" t="str">
            <v>UN</v>
          </cell>
          <cell r="D3371">
            <v>10.98</v>
          </cell>
        </row>
        <row r="3372">
          <cell r="A3372">
            <v>89385</v>
          </cell>
          <cell r="B3372" t="str">
            <v>LUVA SOLDÁVEL E COM ROSCA, PVC, SOLDÁVEL, DN 25MM X 3/4, INSTALADO EM RAMAL OU SUB-RAMAL DE ÁGUA - FORNECIMENTO E INSTALAÇÃO. AF_12/2014</v>
          </cell>
          <cell r="C3372" t="str">
            <v>UN</v>
          </cell>
          <cell r="D3372">
            <v>6.01</v>
          </cell>
        </row>
        <row r="3373">
          <cell r="A3373">
            <v>89386</v>
          </cell>
          <cell r="B3373" t="str">
            <v>LUVA, PVC, SOLDÁVEL, DN 32MM, INSTALADO EM RAMAL OU SUB-RAMAL DE ÁGUA - FORNECIMENTO E INSTALAÇÃO. AF_12/2014</v>
          </cell>
          <cell r="C3373" t="str">
            <v>UN</v>
          </cell>
          <cell r="D3373">
            <v>7.35</v>
          </cell>
        </row>
        <row r="3374">
          <cell r="A3374">
            <v>89387</v>
          </cell>
          <cell r="B3374" t="str">
            <v>LUVA DE CORRER, PVC, SOLDÁVEL, DN 32MM, INSTALADO EM RAMAL OU SUB-RAMAL DE ÁGUA   FORNECIMENTO E INSTALAÇÃO. AF_12/2014</v>
          </cell>
          <cell r="C3374" t="str">
            <v>UN</v>
          </cell>
          <cell r="D3374">
            <v>28.56</v>
          </cell>
        </row>
        <row r="3375">
          <cell r="A3375">
            <v>89388</v>
          </cell>
          <cell r="B3375" t="str">
            <v>LUVA DE REDUÇÃO, PVC, SOLDÁVEL, DN 40MM X 32MM, INSTALADO EM RAMAL OU SUB-RAMAL DE ÁGUA - FORNECIMENTO E INSTALAÇÃO. AF_12/2014</v>
          </cell>
          <cell r="C3375" t="str">
            <v>UN</v>
          </cell>
          <cell r="D3375">
            <v>9.75</v>
          </cell>
        </row>
        <row r="3376">
          <cell r="A3376">
            <v>89389</v>
          </cell>
          <cell r="B3376" t="str">
            <v>LUVA SOLDÁVEL E COM ROSCA, PVC, SOLDÁVEL, DN 32MM X 1, INSTALADO EM RAMAL OU SUB-RAMAL DE ÁGUA - FORNECIMENTO E INSTALAÇÃO. AF_12/2014</v>
          </cell>
          <cell r="C3376" t="str">
            <v>UN</v>
          </cell>
          <cell r="D3376">
            <v>10.57</v>
          </cell>
        </row>
        <row r="3377">
          <cell r="A3377">
            <v>89390</v>
          </cell>
          <cell r="B3377" t="str">
            <v>UNIÃO, PVC, SOLDÁVEL, DN 32MM, INSTALADO EM RAMAL OU SUB-RAMAL DE ÁGUA - FORNECIMENTO E INSTALAÇÃO. AF_12/2014</v>
          </cell>
          <cell r="C3377" t="str">
            <v>UN</v>
          </cell>
          <cell r="D3377">
            <v>19.309999999999999</v>
          </cell>
        </row>
        <row r="3378">
          <cell r="A3378">
            <v>89391</v>
          </cell>
          <cell r="B3378" t="str">
            <v>ADAPTADOR CURTO COM BOLSA E ROSCA PARA REGISTRO, PVC, SOLDÁVEL, DN 32MM X 1, INSTALADO EM RAMAL OU SUB-RAMAL DE ÁGUA - FORNECIMENTO E INSTALAÇÃO. AF_12/2014</v>
          </cell>
          <cell r="C3378" t="str">
            <v>UN</v>
          </cell>
          <cell r="D3378">
            <v>7.25</v>
          </cell>
        </row>
        <row r="3379">
          <cell r="A3379">
            <v>89392</v>
          </cell>
          <cell r="B3379" t="str">
            <v>CURVA DE TRANSPOSIÇÃO, PVC, SOLDÁVEL, DN 32MM, INSTALADO EM RAMAL OU SUB-RAMAL DE ÁGUA   FORNECIMENTO E INSTALAÇÃO. AF_12/2014</v>
          </cell>
          <cell r="C3379" t="str">
            <v>UN</v>
          </cell>
          <cell r="D3379">
            <v>22.96</v>
          </cell>
        </row>
        <row r="3380">
          <cell r="A3380">
            <v>89393</v>
          </cell>
          <cell r="B3380" t="str">
            <v>TE, PVC, SOLDÁVEL, DN 20MM, INSTALADO EM RAMAL OU SUB-RAMAL DE ÁGUA - FORNECIMENTO E INSTALAÇÃO. AF_12/2014</v>
          </cell>
          <cell r="C3380" t="str">
            <v>UN</v>
          </cell>
          <cell r="D3380">
            <v>7.92</v>
          </cell>
        </row>
        <row r="3381">
          <cell r="A3381">
            <v>89394</v>
          </cell>
          <cell r="B3381" t="str">
            <v>TÊ COM BUCHA DE LATÃO NA BOLSA CENTRAL, PVC, SOLDÁVEL, DN 20MM X 1/2, INSTALADO EM RAMAL OU SUB-RAMAL DE ÁGUA - FORNECIMENTO E INSTALAÇÃO. AF_12/2014</v>
          </cell>
          <cell r="C3381" t="str">
            <v>UN</v>
          </cell>
          <cell r="D3381">
            <v>16.239999999999998</v>
          </cell>
        </row>
        <row r="3382">
          <cell r="A3382">
            <v>89395</v>
          </cell>
          <cell r="B3382" t="str">
            <v>TE, PVC, SOLDÁVEL, DN 25MM, INSTALADO EM RAMAL OU SUB-RAMAL DE ÁGUA - FORNECIMENTO E INSTALAÇÃO. AF_12/2014</v>
          </cell>
          <cell r="C3382" t="str">
            <v>UN</v>
          </cell>
          <cell r="D3382">
            <v>9.52</v>
          </cell>
        </row>
        <row r="3383">
          <cell r="A3383">
            <v>89396</v>
          </cell>
          <cell r="B3383" t="str">
            <v>TÊ COM BUCHA DE LATÃO NA BOLSA CENTRAL, PVC, SOLDÁVEL, DN 25MM X 1/2, INSTALADO EM RAMAL OU SUB-RAMAL DE ÁGUA - FORNECIMENTO E INSTALAÇÃO. AF_12/2014</v>
          </cell>
          <cell r="C3383" t="str">
            <v>UN</v>
          </cell>
          <cell r="D3383">
            <v>16.64</v>
          </cell>
        </row>
        <row r="3384">
          <cell r="A3384">
            <v>89397</v>
          </cell>
          <cell r="B3384" t="str">
            <v>TÊ DE REDUÇÃO, PVC, SOLDÁVEL, DN 25MM X 20MM, INSTALADO EM RAMAL OU SUB-RAMAL DE ÁGUA - FORNECIMENTO E INSTALAÇÃO. AF_12/2014</v>
          </cell>
          <cell r="C3384" t="str">
            <v>UN</v>
          </cell>
          <cell r="D3384">
            <v>11.42</v>
          </cell>
        </row>
        <row r="3385">
          <cell r="A3385">
            <v>89398</v>
          </cell>
          <cell r="B3385" t="str">
            <v>TE, PVC, SOLDÁVEL, DN 32MM, INSTALADO EM RAMAL OU SUB-RAMAL DE ÁGUA - FORNECIMENTO E INSTALAÇÃO. AF_12/2014</v>
          </cell>
          <cell r="C3385" t="str">
            <v>UN</v>
          </cell>
          <cell r="D3385">
            <v>14.13</v>
          </cell>
        </row>
        <row r="3386">
          <cell r="A3386">
            <v>89399</v>
          </cell>
          <cell r="B3386" t="str">
            <v>TÊ COM BUCHA DE LATÃO NA BOLSA CENTRAL, PVC, SOLDÁVEL, DN 32MM X 3/4, INSTALADO EM RAMAL OU SUB-RAMAL DE ÁGUA - FORNECIMENTO E INSTALAÇÃO. AF_12/2014</v>
          </cell>
          <cell r="C3386" t="str">
            <v>UN</v>
          </cell>
          <cell r="D3386">
            <v>26.22</v>
          </cell>
        </row>
        <row r="3387">
          <cell r="A3387">
            <v>89400</v>
          </cell>
          <cell r="B3387" t="str">
            <v>TÊ DE REDUÇÃO, PVC, SOLDÁVEL, DN 32MM X 25MM, INSTALADO EM RAMAL OU SUB-RAMAL DE ÁGUA - FORNECIMENTO E INSTALAÇÃO. AF_12/2014</v>
          </cell>
          <cell r="C3387" t="str">
            <v>UN</v>
          </cell>
          <cell r="D3387">
            <v>16.02</v>
          </cell>
        </row>
        <row r="3388">
          <cell r="A3388">
            <v>89404</v>
          </cell>
          <cell r="B3388" t="str">
            <v>JOELHO 90 GRAUS, PVC, SOLDÁVEL, DN 20MM, INSTALADO EM RAMAL DE DISTRIBUIÇÃO DE ÁGUA - FORNECIMENTO E INSTALAÇÃO. AF_12/2014</v>
          </cell>
          <cell r="C3388" t="str">
            <v>UN</v>
          </cell>
          <cell r="D3388">
            <v>3.96</v>
          </cell>
        </row>
        <row r="3389">
          <cell r="A3389">
            <v>89405</v>
          </cell>
          <cell r="B3389" t="str">
            <v>JOELHO 45 GRAUS, PVC, SOLDÁVEL, DN 20MM, INSTALADO EM RAMAL DE DISTRIBUIÇÃO DE ÁGUA - FORNECIMENTO E INSTALAÇÃO. AF_12/2014</v>
          </cell>
          <cell r="C3389" t="str">
            <v>UN</v>
          </cell>
          <cell r="D3389">
            <v>4.29</v>
          </cell>
        </row>
        <row r="3390">
          <cell r="A3390">
            <v>89406</v>
          </cell>
          <cell r="B3390" t="str">
            <v>CURVA 90 GRAUS, PVC, SOLDÁVEL, DN 20MM, INSTALADO EM RAMAL DE DISTRIBUIÇÃO DE ÁGUA - FORNECIMENTO E INSTALAÇÃO. AF_12/2014</v>
          </cell>
          <cell r="C3390" t="str">
            <v>UN</v>
          </cell>
          <cell r="D3390">
            <v>5.7</v>
          </cell>
        </row>
        <row r="3391">
          <cell r="A3391">
            <v>89407</v>
          </cell>
          <cell r="B3391" t="str">
            <v>CURVA 45 GRAUS, PVC, SOLDÁVEL, DN 20MM, INSTALADO EM RAMAL DE DISTRIBUIÇÃO DE ÁGUA - FORNECIMENTO E INSTALAÇÃO. AF_12/2014</v>
          </cell>
          <cell r="C3391" t="str">
            <v>UN</v>
          </cell>
          <cell r="D3391">
            <v>5.15</v>
          </cell>
        </row>
        <row r="3392">
          <cell r="A3392">
            <v>89408</v>
          </cell>
          <cell r="B3392" t="str">
            <v>JOELHO 90 GRAUS, PVC, SOLDÁVEL, DN 25MM, INSTALADO EM RAMAL DE DISTRIBUIÇÃO DE ÁGUA - FORNECIMENTO E INSTALAÇÃO. AF_12/2014</v>
          </cell>
          <cell r="C3392" t="str">
            <v>UN</v>
          </cell>
          <cell r="D3392">
            <v>4.82</v>
          </cell>
        </row>
        <row r="3393">
          <cell r="A3393">
            <v>89409</v>
          </cell>
          <cell r="B3393" t="str">
            <v>JOELHO 45 GRAUS, PVC, SOLDÁVEL, DN 25MM, INSTALADO EM RAMAL DE DISTRIBUIÇÃO DE ÁGUA - FORNECIMENTO E INSTALAÇÃO. AF_12/2014</v>
          </cell>
          <cell r="C3393" t="str">
            <v>UN</v>
          </cell>
          <cell r="D3393">
            <v>5.54</v>
          </cell>
        </row>
        <row r="3394">
          <cell r="A3394">
            <v>89410</v>
          </cell>
          <cell r="B3394" t="str">
            <v>CURVA 90 GRAUS, PVC, SOLDÁVEL, DN 25MM, INSTALADO EM RAMAL DE DISTRIBUIÇÃO DE ÁGUA - FORNECIMENTO E INSTALAÇÃO. AF_12/2014</v>
          </cell>
          <cell r="C3394" t="str">
            <v>UN</v>
          </cell>
          <cell r="D3394">
            <v>7.03</v>
          </cell>
        </row>
        <row r="3395">
          <cell r="A3395">
            <v>89411</v>
          </cell>
          <cell r="B3395" t="str">
            <v>CURVA 45 GRAUS, PVC, SOLDÁVEL, DN 25MM, INSTALADO EM RAMAL DE DISTRIBUIÇÃO DE ÁGUA - FORNECIMENTO E INSTALAÇÃO. AF_12/2014</v>
          </cell>
          <cell r="C3395" t="str">
            <v>UN</v>
          </cell>
          <cell r="D3395">
            <v>6.36</v>
          </cell>
        </row>
        <row r="3396">
          <cell r="A3396">
            <v>89412</v>
          </cell>
          <cell r="B3396" t="str">
            <v>JOELHO 90 GRAUS, PVC, SOLDÁVEL, DN 25MM, X 3/4 INSTALADO EM RAMAL DE DISTRIBUIÇÃO DE ÁGUA - FORNECIMENTO E INSTALAÇÃO. AF_12/2014</v>
          </cell>
          <cell r="C3396" t="str">
            <v>UN</v>
          </cell>
          <cell r="D3396">
            <v>7.27</v>
          </cell>
        </row>
        <row r="3397">
          <cell r="A3397">
            <v>89413</v>
          </cell>
          <cell r="B3397" t="str">
            <v>JOELHO 90 GRAUS, PVC, SOLDÁVEL, DN 32MM, INSTALADO EM RAMAL DE DISTRIBUIÇÃO DE ÁGUA - FORNECIMENTO E INSTALAÇÃO. AF_12/2014</v>
          </cell>
          <cell r="C3397" t="str">
            <v>UN</v>
          </cell>
          <cell r="D3397">
            <v>7.16</v>
          </cell>
        </row>
        <row r="3398">
          <cell r="A3398">
            <v>89414</v>
          </cell>
          <cell r="B3398" t="str">
            <v>JOELHO 45 GRAUS, PVC, SOLDÁVEL, DN 32MM, INSTALADO EM RAMAL DE DISTRIBUIÇÃO DE ÁGUA - FORNECIMENTO E INSTALAÇÃO. AF_12/2014</v>
          </cell>
          <cell r="C3398" t="str">
            <v>UN</v>
          </cell>
          <cell r="D3398">
            <v>9.18</v>
          </cell>
        </row>
        <row r="3399">
          <cell r="A3399">
            <v>89415</v>
          </cell>
          <cell r="B3399" t="str">
            <v>CURVA 90 GRAUS, PVC, SOLDÁVEL, DN 32MM, INSTALADO EM RAMAL DE DISTRIBUIÇÃO DE ÁGUA - FORNECIMENTO E INSTALAÇÃO. AF_12/2014</v>
          </cell>
          <cell r="C3399" t="str">
            <v>UN</v>
          </cell>
          <cell r="D3399">
            <v>11.68</v>
          </cell>
        </row>
        <row r="3400">
          <cell r="A3400">
            <v>89416</v>
          </cell>
          <cell r="B3400" t="str">
            <v>CURVA 45 GRAUS, PVC, SOLDÁVEL, DN 32MM, INSTALADO EM RAMAL DE DISTRIBUIÇÃO DE ÁGUA - FORNECIMENTO E INSTALAÇÃO. AF_12/2014</v>
          </cell>
          <cell r="C3400" t="str">
            <v>UN</v>
          </cell>
          <cell r="D3400">
            <v>8.76</v>
          </cell>
        </row>
        <row r="3401">
          <cell r="A3401">
            <v>89417</v>
          </cell>
          <cell r="B3401" t="str">
            <v>LUVA, PVC, SOLDÁVEL, DN 20MM, INSTALADO EM RAMAL DE DISTRIBUIÇÃO DE ÁGUA - FORNECIMENTO E INSTALAÇÃO. AF_12/2014</v>
          </cell>
          <cell r="C3401" t="str">
            <v>UN</v>
          </cell>
          <cell r="D3401">
            <v>3.29</v>
          </cell>
        </row>
        <row r="3402">
          <cell r="A3402">
            <v>89418</v>
          </cell>
          <cell r="B3402" t="str">
            <v>LUVA DE CORRER, PVC, SOLDÁVEL, DN 20MM, INSTALADO EM RAMAL DE DISTRIBUIÇÃO DE ÁGUA - FORNECIMENTO E INSTALAÇÃO. AF_12/2014</v>
          </cell>
          <cell r="C3402" t="str">
            <v>UN</v>
          </cell>
          <cell r="D3402">
            <v>9.9600000000000009</v>
          </cell>
        </row>
        <row r="3403">
          <cell r="A3403">
            <v>89419</v>
          </cell>
          <cell r="B3403" t="str">
            <v>LUVA DE REDUÇÃO, PVC, SOLDÁVEL, DN 25MM X 20MM, INSTALADO EM RAMAL DE DISTRIBUIÇÃO DE ÁGUA - FORNECIMENTO E INSTALAÇÃO. AF_12/2014</v>
          </cell>
          <cell r="C3403" t="str">
            <v>UN</v>
          </cell>
          <cell r="D3403">
            <v>3.9</v>
          </cell>
        </row>
        <row r="3404">
          <cell r="A3404">
            <v>89420</v>
          </cell>
          <cell r="B3404" t="str">
            <v>LUVA COM BUCHA DE LATÃO, PVC, SOLDÁVEL, DN 20MM X 1/2, INSTALADO EM RAMAL DE DISTRIBUIÇÃO DE ÁGUA - FORNECIMENTO E INSTALAÇÃO. AF_12/2014</v>
          </cell>
          <cell r="C3404" t="str">
            <v>UN</v>
          </cell>
          <cell r="D3404">
            <v>7.51</v>
          </cell>
        </row>
        <row r="3405">
          <cell r="A3405">
            <v>89421</v>
          </cell>
          <cell r="B3405" t="str">
            <v>UNIÃO, PVC, SOLDÁVEL, DN 20MM, INSTALADO EM RAMAL DE DISTRIBUIÇÃO DE ÁGUA - FORNECIMENTO E INSTALAÇÃO. AF_12/2014</v>
          </cell>
          <cell r="C3405" t="str">
            <v>UN</v>
          </cell>
          <cell r="D3405">
            <v>9.69</v>
          </cell>
        </row>
        <row r="3406">
          <cell r="A3406">
            <v>89422</v>
          </cell>
          <cell r="B3406" t="str">
            <v>ADAPTADOR CURTO COM BOLSA E ROSCA PARA REGISTRO, PVC, SOLDÁVEL, DN 20MM X 1/2, INSTALADO EM RAMAL DE DISTRIBUIÇÃO DE ÁGUA - FORNECIMENTO E INSTALAÇÃO. AF_12/2014</v>
          </cell>
          <cell r="C3406" t="str">
            <v>UN</v>
          </cell>
          <cell r="D3406">
            <v>3.36</v>
          </cell>
        </row>
        <row r="3407">
          <cell r="A3407">
            <v>89423</v>
          </cell>
          <cell r="B3407" t="str">
            <v>CURVA DE TRANSPOSIÇÃO, PVC, SOLDÁVEL, DN 20MM, INSTALADO EM RAMAL DE DISTRIBUIÇÃO DE ÁGUA   FORNECIMENTO E INSTALAÇÃO. AF_12/2014</v>
          </cell>
          <cell r="C3407" t="str">
            <v>UN</v>
          </cell>
          <cell r="D3407">
            <v>7.09</v>
          </cell>
        </row>
        <row r="3408">
          <cell r="A3408">
            <v>89424</v>
          </cell>
          <cell r="B3408" t="str">
            <v>LUVA, PVC, SOLDÁVEL, DN 25MM, INSTALADO EM RAMAL DE DISTRIBUIÇÃO DE ÁGUA - FORNECIMENTO E INSTALAÇÃO. AF_12/2014</v>
          </cell>
          <cell r="C3408" t="str">
            <v>UN</v>
          </cell>
          <cell r="D3408">
            <v>3.93</v>
          </cell>
        </row>
        <row r="3409">
          <cell r="A3409">
            <v>89425</v>
          </cell>
          <cell r="B3409" t="str">
            <v>LUVA DE CORRER, PVC, SOLDÁVEL, DN 25MM, INSTALADO EM RAMAL DE DISTRIBUIÇÃO DE ÁGUA - FORNECIMENTO E INSTALAÇÃO. AF_12/2014</v>
          </cell>
          <cell r="C3409" t="str">
            <v>UN</v>
          </cell>
          <cell r="D3409">
            <v>12.81</v>
          </cell>
        </row>
        <row r="3410">
          <cell r="A3410">
            <v>89426</v>
          </cell>
          <cell r="B3410" t="str">
            <v>LUVA DE REDUÇÃO, PVC, SOLDÁVEL, DN 32MM X 25MM, INSTALADO EM RAMAL DE DISTRIBUIÇÃO DE ÁGUA - FORNECIMENTO E INSTALAÇÃO. AF_12/2014</v>
          </cell>
          <cell r="C3410" t="str">
            <v>UN</v>
          </cell>
          <cell r="D3410">
            <v>6.66</v>
          </cell>
        </row>
        <row r="3411">
          <cell r="A3411">
            <v>89427</v>
          </cell>
          <cell r="B3411" t="str">
            <v>LUVA COM BUCHA DE LATÃO, PVC, SOLDÁVEL, DN 25MM X 3/4, INSTALADO EM RAMAL DE DISTRIBUIÇÃO DE ÁGUA - FORNECIMENTO E INSTALAÇÃO. AF_12/2014</v>
          </cell>
          <cell r="C3411" t="str">
            <v>UN</v>
          </cell>
          <cell r="D3411">
            <v>9.5500000000000007</v>
          </cell>
        </row>
        <row r="3412">
          <cell r="A3412">
            <v>89428</v>
          </cell>
          <cell r="B3412" t="str">
            <v>UNIÃO, PVC, SOLDÁVEL, DN 25MM, INSTALADO EM RAMAL DE DISTRIBUIÇÃO DE ÁGUA - FORNECIMENTO E INSTALAÇÃO. AF_12/2014</v>
          </cell>
          <cell r="C3412" t="str">
            <v>UN</v>
          </cell>
          <cell r="D3412">
            <v>11.58</v>
          </cell>
        </row>
        <row r="3413">
          <cell r="A3413">
            <v>89429</v>
          </cell>
          <cell r="B3413" t="str">
            <v>ADAPTADOR CURTO COM BOLSA E ROSCA PARA REGISTRO, PVC, SOLDÁVEL, DN 25MM X 3/4, INSTALADO EM RAMAL DE DISTRIBUIÇÃO DE ÁGUA - FORNECIMENTO E INSTALAÇÃO. AF_12/2014</v>
          </cell>
          <cell r="C3413" t="str">
            <v>UN</v>
          </cell>
          <cell r="D3413">
            <v>4.0199999999999996</v>
          </cell>
        </row>
        <row r="3414">
          <cell r="A3414">
            <v>89430</v>
          </cell>
          <cell r="B3414" t="str">
            <v>CURVA DE TRANSPOSIÇÃO, PVC, SOLDÁVEL, DN 25MM, INSTALADO EM RAMAL DE DISTRIBUIÇÃO DE ÁGUA   FORNECIMENTO E INSTALAÇÃO. AF_12/2014</v>
          </cell>
          <cell r="C3414" t="str">
            <v>UN</v>
          </cell>
          <cell r="D3414">
            <v>9.69</v>
          </cell>
        </row>
        <row r="3415">
          <cell r="A3415">
            <v>89431</v>
          </cell>
          <cell r="B3415" t="str">
            <v>LUVA, PVC, SOLDÁVEL, DN 32MM, INSTALADO EM RAMAL DE DISTRIBUIÇÃO DE ÁGUA - FORNECIMENTO E INSTALAÇÃO. AF_12/2014</v>
          </cell>
          <cell r="C3415" t="str">
            <v>UN</v>
          </cell>
          <cell r="D3415">
            <v>5.79</v>
          </cell>
        </row>
        <row r="3416">
          <cell r="A3416">
            <v>89432</v>
          </cell>
          <cell r="B3416" t="str">
            <v>LUVA DE CORRER, PVC, SOLDÁVEL, DN 32MM, INSTALADO EM RAMAL DE DISTRIBUIÇÃO DE ÁGUA   FORNECIMENTO E INSTALAÇÃO. AF_12/2014</v>
          </cell>
          <cell r="C3416" t="str">
            <v>UN</v>
          </cell>
          <cell r="D3416">
            <v>27</v>
          </cell>
        </row>
        <row r="3417">
          <cell r="A3417">
            <v>89433</v>
          </cell>
          <cell r="B3417" t="str">
            <v>LUVA DE REDUÇÃO, PVC, SOLDÁVEL, DN 40MM X 32MM, INSTALADO EM RAMAL DE DISTRIBUIÇÃO DE ÁGUA - FORNECIMENTO E INSTALAÇÃO. AF_12/2014</v>
          </cell>
          <cell r="C3417" t="str">
            <v>UN</v>
          </cell>
          <cell r="D3417">
            <v>8.19</v>
          </cell>
        </row>
        <row r="3418">
          <cell r="A3418">
            <v>89434</v>
          </cell>
          <cell r="B3418" t="str">
            <v>LUVA SOLDÁVEL E COM ROSCA, PVC, SOLDÁVEL, DN 32MM X 1, INSTALADO EM RAMAL DE DISTRIBUIÇÃO DE ÁGUA - FORNECIMENTO E INSTALAÇÃO. AF_12/2014</v>
          </cell>
          <cell r="C3418" t="str">
            <v>UN</v>
          </cell>
          <cell r="D3418">
            <v>9.01</v>
          </cell>
        </row>
        <row r="3419">
          <cell r="A3419">
            <v>89435</v>
          </cell>
          <cell r="B3419" t="str">
            <v>UNIÃO, PVC, SOLDÁVEL, DN 32MM, INSTALADO EM RAMAL DE DISTRIBUIÇÃO DE ÁGUA - FORNECIMENTO E INSTALAÇÃO. AF_12/2014</v>
          </cell>
          <cell r="C3419" t="str">
            <v>UN</v>
          </cell>
          <cell r="D3419">
            <v>17.75</v>
          </cell>
        </row>
        <row r="3420">
          <cell r="A3420">
            <v>89436</v>
          </cell>
          <cell r="B3420" t="str">
            <v>ADAPTADOR CURTO COM BOLSA E ROSCA PARA REGISTRO, PVC, SOLDÁVEL, DN 32MM X 1, INSTALADO EM RAMAL DE DISTRIBUIÇÃO DE ÁGUA - FORNECIMENTO E INSTALAÇÃO. AF_12/2014</v>
          </cell>
          <cell r="C3420" t="str">
            <v>UN</v>
          </cell>
          <cell r="D3420">
            <v>5.69</v>
          </cell>
        </row>
        <row r="3421">
          <cell r="A3421">
            <v>89437</v>
          </cell>
          <cell r="B3421" t="str">
            <v>CURVA DE TRANSPOSIÇÃO, PVC, SOLDÁVEL, DN 32MM, INSTALADO EM RAMAL DE DISTRIBUIÇÃO DE ÁGUA   FORNECIMENTO E INSTALAÇÃO. AF_12/2014</v>
          </cell>
          <cell r="C3421" t="str">
            <v>UN</v>
          </cell>
          <cell r="D3421">
            <v>21.4</v>
          </cell>
        </row>
        <row r="3422">
          <cell r="A3422">
            <v>89438</v>
          </cell>
          <cell r="B3422" t="str">
            <v>TE, PVC, SOLDÁVEL, DN 20MM, INSTALADO EM RAMAL DE DISTRIBUIÇÃO DE ÁGUA - FORNECIMENTO E INSTALAÇÃO. AF_12/2014</v>
          </cell>
          <cell r="C3422" t="str">
            <v>UN</v>
          </cell>
          <cell r="D3422">
            <v>5.71</v>
          </cell>
        </row>
        <row r="3423">
          <cell r="A3423">
            <v>89439</v>
          </cell>
          <cell r="B3423" t="str">
            <v>TÊ SOLDÁVEL E COM ROSCA NA BOLSA CENTRAL, PVC, SOLDÁVEL, DN 20MM X 1/2, INSTALADO EM RAMAL DE DISTRIBUIÇÃO DE ÁGUA - FORNECIMENTO E INSTALAÇÃO. AF_12/2014</v>
          </cell>
          <cell r="C3423" t="str">
            <v>UN</v>
          </cell>
          <cell r="D3423">
            <v>7.62</v>
          </cell>
        </row>
        <row r="3424">
          <cell r="A3424">
            <v>89440</v>
          </cell>
          <cell r="B3424" t="str">
            <v>TE, PVC, SOLDÁVEL, DN 25MM, INSTALADO EM RAMAL DE DISTRIBUIÇÃO DE ÁGUA - FORNECIMENTO E INSTALAÇÃO. AF_12/2014</v>
          </cell>
          <cell r="C3424" t="str">
            <v>UN</v>
          </cell>
          <cell r="D3424">
            <v>6.95</v>
          </cell>
        </row>
        <row r="3425">
          <cell r="A3425">
            <v>89441</v>
          </cell>
          <cell r="B3425" t="str">
            <v>TÊ COM BUCHA DE LATÃO NA BOLSA CENTRAL, PVC, SOLDÁVEL, DN 25MM X 1/2, INSTALADO EM RAMAL DE DISTRIBUIÇÃO DE ÁGUA - FORNECIMENTO E INSTALAÇÃO. AF_12/2014</v>
          </cell>
          <cell r="C3425" t="str">
            <v>UN</v>
          </cell>
          <cell r="D3425">
            <v>14.07</v>
          </cell>
        </row>
        <row r="3426">
          <cell r="A3426">
            <v>89442</v>
          </cell>
          <cell r="B3426" t="str">
            <v>TÊ DE REDUÇÃO, PVC, SOLDÁVEL, DN 25MM X 20MM, INSTALADO EM RAMAL DE DISTRIBUIÇÃO DE ÁGUA - FORNECIMENTO E INSTALAÇÃO. AF_12/2014</v>
          </cell>
          <cell r="C3426" t="str">
            <v>UN</v>
          </cell>
          <cell r="D3426">
            <v>8.85</v>
          </cell>
        </row>
        <row r="3427">
          <cell r="A3427">
            <v>89443</v>
          </cell>
          <cell r="B3427" t="str">
            <v>TE, PVC, SOLDÁVEL, DN 32MM, INSTALADO EM RAMAL DE DISTRIBUIÇÃO DE ÁGUA - FORNECIMENTO E INSTALAÇÃO. AF_12/2014</v>
          </cell>
          <cell r="C3427" t="str">
            <v>UN</v>
          </cell>
          <cell r="D3427">
            <v>11.09</v>
          </cell>
        </row>
        <row r="3428">
          <cell r="A3428">
            <v>89444</v>
          </cell>
          <cell r="B3428" t="str">
            <v>TÊ COM BUCHA DE LATÃO NA BOLSA CENTRAL, PVC, SOLDÁVEL, DN 32MM X 3/4, INSTALADO EM RAMAL DE DISTRIBUIÇÃO DE ÁGUA - FORNECIMENTO E INSTALAÇÃO. AF_12/2014</v>
          </cell>
          <cell r="C3428" t="str">
            <v>UN</v>
          </cell>
          <cell r="D3428">
            <v>23.18</v>
          </cell>
        </row>
        <row r="3429">
          <cell r="A3429">
            <v>89445</v>
          </cell>
          <cell r="B3429" t="str">
            <v>TÊ DE REDUÇÃO, PVC, SOLDÁVEL, DN 32MM X 25MM, INSTALADO EM RAMAL DE DISTRIBUIÇÃO DE ÁGUA - FORNECIMENTO E INSTALAÇÃO. AF_12/2014</v>
          </cell>
          <cell r="C3429" t="str">
            <v>UN</v>
          </cell>
          <cell r="D3429">
            <v>12.98</v>
          </cell>
        </row>
        <row r="3430">
          <cell r="A3430">
            <v>89481</v>
          </cell>
          <cell r="B3430" t="str">
            <v>JOELHO 90 GRAUS, PVC, SOLDÁVEL, DN 25MM, INSTALADO EM PRUMADA DE ÁGUA - FORNECIMENTO E INSTALAÇÃO. AF_12/2014</v>
          </cell>
          <cell r="C3430" t="str">
            <v>UN</v>
          </cell>
          <cell r="D3430">
            <v>3.84</v>
          </cell>
        </row>
        <row r="3431">
          <cell r="A3431">
            <v>89485</v>
          </cell>
          <cell r="B3431" t="str">
            <v>JOELHO 45 GRAUS, PVC, SOLDÁVEL, DN 25MM, INSTALADO EM PRUMADA DE ÁGUA - FORNECIMENTO E INSTALAÇÃO. AF_12/2014</v>
          </cell>
          <cell r="C3431" t="str">
            <v>UN</v>
          </cell>
          <cell r="D3431">
            <v>4.5599999999999996</v>
          </cell>
        </row>
        <row r="3432">
          <cell r="A3432">
            <v>89489</v>
          </cell>
          <cell r="B3432" t="str">
            <v>CURVA 90 GRAUS, PVC, SOLDÁVEL, DN 25MM, INSTALADO EM PRUMADA DE ÁGUA - FORNECIMENTO E INSTALAÇÃO. AF_12/2014</v>
          </cell>
          <cell r="C3432" t="str">
            <v>UN</v>
          </cell>
          <cell r="D3432">
            <v>6.05</v>
          </cell>
        </row>
        <row r="3433">
          <cell r="A3433">
            <v>89490</v>
          </cell>
          <cell r="B3433" t="str">
            <v>CURVA 45 GRAUS, PVC, SOLDÁVEL, DN 25MM, INSTALADO EM PRUMADA DE ÁGUA - FORNECIMENTO E INSTALAÇÃO. AF_12/2014</v>
          </cell>
          <cell r="C3433" t="str">
            <v>UN</v>
          </cell>
          <cell r="D3433">
            <v>5.38</v>
          </cell>
        </row>
        <row r="3434">
          <cell r="A3434">
            <v>89492</v>
          </cell>
          <cell r="B3434" t="str">
            <v>JOELHO 90 GRAUS, PVC, SOLDÁVEL, DN 32MM, INSTALADO EM PRUMADA DE ÁGUA - FORNECIMENTO E INSTALAÇÃO. AF_12/2014</v>
          </cell>
          <cell r="C3434" t="str">
            <v>UN</v>
          </cell>
          <cell r="D3434">
            <v>6.06</v>
          </cell>
        </row>
        <row r="3435">
          <cell r="A3435">
            <v>89493</v>
          </cell>
          <cell r="B3435" t="str">
            <v>JOELHO 45 GRAUS, PVC, SOLDÁVEL, DN 32MM, INSTALADO EM PRUMADA DE ÁGUA - FORNECIMENTO E INSTALAÇÃO. AF_12/2014</v>
          </cell>
          <cell r="C3435" t="str">
            <v>UN</v>
          </cell>
          <cell r="D3435">
            <v>8.08</v>
          </cell>
        </row>
        <row r="3436">
          <cell r="A3436">
            <v>89494</v>
          </cell>
          <cell r="B3436" t="str">
            <v>CURVA 90 GRAUS, PVC, SOLDÁVEL, DN 32MM, INSTALADO EM PRUMADA DE ÁGUA - FORNECIMENTO E INSTALAÇÃO. AF_12/2014</v>
          </cell>
          <cell r="C3436" t="str">
            <v>UN</v>
          </cell>
          <cell r="D3436">
            <v>10.58</v>
          </cell>
        </row>
        <row r="3437">
          <cell r="A3437">
            <v>89496</v>
          </cell>
          <cell r="B3437" t="str">
            <v>CURVA 45 GRAUS, PVC, SOLDÁVEL, DN 32MM, INSTALADO EM PRUMADA DE ÁGUA - FORNECIMENTO E INSTALAÇÃO. AF_12/2014</v>
          </cell>
          <cell r="C3437" t="str">
            <v>UN</v>
          </cell>
          <cell r="D3437">
            <v>7.66</v>
          </cell>
        </row>
        <row r="3438">
          <cell r="A3438">
            <v>89497</v>
          </cell>
          <cell r="B3438" t="str">
            <v>JOELHO 90 GRAUS, PVC, SOLDÁVEL, DN 40MM, INSTALADO EM PRUMADA DE ÁGUA - FORNECIMENTO E INSTALAÇÃO. AF_12/2014</v>
          </cell>
          <cell r="C3438" t="str">
            <v>UN</v>
          </cell>
          <cell r="D3438">
            <v>9.91</v>
          </cell>
        </row>
        <row r="3439">
          <cell r="A3439">
            <v>89498</v>
          </cell>
          <cell r="B3439" t="str">
            <v>JOELHO 45 GRAUS, PVC, SOLDÁVEL, DN 40MM, INSTALADO EM PRUMADA DE ÁGUA - FORNECIMENTO E INSTALAÇÃO. AF_12/2014</v>
          </cell>
          <cell r="C3439" t="str">
            <v>UN</v>
          </cell>
          <cell r="D3439">
            <v>10.83</v>
          </cell>
        </row>
        <row r="3440">
          <cell r="A3440">
            <v>89499</v>
          </cell>
          <cell r="B3440" t="str">
            <v>CURVA 90 GRAUS, PVC, SOLDÁVEL, DN 40MM, INSTALADO EM PRUMADA DE ÁGUA - FORNECIMENTO E INSTALAÇÃO. AF_12/2014</v>
          </cell>
          <cell r="C3440" t="str">
            <v>UN</v>
          </cell>
          <cell r="D3440">
            <v>16.71</v>
          </cell>
        </row>
        <row r="3441">
          <cell r="A3441">
            <v>89500</v>
          </cell>
          <cell r="B3441" t="str">
            <v>CURVA 45 GRAUS, PVC, SOLDÁVEL, DN 40MM, INSTALADO EM PRUMADA DE ÁGUA - FORNECIMENTO E INSTALAÇÃO. AF_12/2014</v>
          </cell>
          <cell r="C3441" t="str">
            <v>UN</v>
          </cell>
          <cell r="D3441">
            <v>11.01</v>
          </cell>
        </row>
        <row r="3442">
          <cell r="A3442">
            <v>89501</v>
          </cell>
          <cell r="B3442" t="str">
            <v>JOELHO 90 GRAUS, PVC, SOLDÁVEL, DN 50MM, INSTALADO EM PRUMADA DE ÁGUA - FORNECIMENTO E INSTALAÇÃO. AF_12/2014</v>
          </cell>
          <cell r="C3442" t="str">
            <v>UN</v>
          </cell>
          <cell r="D3442">
            <v>12.11</v>
          </cell>
        </row>
        <row r="3443">
          <cell r="A3443">
            <v>89502</v>
          </cell>
          <cell r="B3443" t="str">
            <v>JOELHO 45 GRAUS, PVC, SOLDÁVEL, DN 50MM, INSTALADO EM PRUMADA DE ÁGUA - FORNECIMENTO E INSTALAÇÃO. AF_12/2014</v>
          </cell>
          <cell r="C3443" t="str">
            <v>UN</v>
          </cell>
          <cell r="D3443">
            <v>13.77</v>
          </cell>
        </row>
        <row r="3444">
          <cell r="A3444">
            <v>89503</v>
          </cell>
          <cell r="B3444" t="str">
            <v>CURVA 90 GRAUS, PVC, SOLDÁVEL, DN 50MM, INSTALADO EM PRUMADA DE ÁGUA - FORNECIMENTO E INSTALAÇÃO. AF_12/2014</v>
          </cell>
          <cell r="C3444" t="str">
            <v>UN</v>
          </cell>
          <cell r="D3444">
            <v>21.07</v>
          </cell>
        </row>
        <row r="3445">
          <cell r="A3445">
            <v>89504</v>
          </cell>
          <cell r="B3445" t="str">
            <v>CURVA 45 GRAUS, PVC, SOLDÁVEL, DN 50MM, INSTALADO EM PRUMADA DE ÁGUA - FORNECIMENTO E INSTALAÇÃO. AF_12/2014</v>
          </cell>
          <cell r="C3445" t="str">
            <v>UN</v>
          </cell>
          <cell r="D3445">
            <v>18.43</v>
          </cell>
        </row>
        <row r="3446">
          <cell r="A3446">
            <v>89505</v>
          </cell>
          <cell r="B3446" t="str">
            <v>JOELHO 90 GRAUS, PVC, SOLDÁVEL, DN 60MM, INSTALADO EM PRUMADA DE ÁGUA - FORNECIMENTO E INSTALAÇÃO. AF_12/2014</v>
          </cell>
          <cell r="C3446" t="str">
            <v>UN</v>
          </cell>
          <cell r="D3446">
            <v>31.6</v>
          </cell>
        </row>
        <row r="3447">
          <cell r="A3447">
            <v>89506</v>
          </cell>
          <cell r="B3447" t="str">
            <v>JOELHO 45 GRAUS, PVC, SOLDÁVEL, DN 60MM, INSTALADO EM PRUMADA DE ÁGUA - FORNECIMENTO E INSTALAÇÃO. AF_12/2014</v>
          </cell>
          <cell r="C3447" t="str">
            <v>UN</v>
          </cell>
          <cell r="D3447">
            <v>35.590000000000003</v>
          </cell>
        </row>
        <row r="3448">
          <cell r="A3448">
            <v>89507</v>
          </cell>
          <cell r="B3448" t="str">
            <v>CURVA 90 GRAUS, PVC, SOLDÁVEL, DN 60MM, INSTALADO EM PRUMADA DE ÁGUA - FORNECIMENTO E INSTALAÇÃO. AF_12/2014</v>
          </cell>
          <cell r="C3448" t="str">
            <v>UN</v>
          </cell>
          <cell r="D3448">
            <v>43.89</v>
          </cell>
        </row>
        <row r="3449">
          <cell r="A3449">
            <v>89510</v>
          </cell>
          <cell r="B3449" t="str">
            <v>CURVA 45 GRAUS, PVC, SOLDÁVEL, DN 60MM, INSTALADO EM PRUMADA DE ÁGUA - FORNECIMENTO E INSTALAÇÃO. AF_12/2014</v>
          </cell>
          <cell r="C3449" t="str">
            <v>UN</v>
          </cell>
          <cell r="D3449">
            <v>28.66</v>
          </cell>
        </row>
        <row r="3450">
          <cell r="A3450">
            <v>89513</v>
          </cell>
          <cell r="B3450" t="str">
            <v>JOELHO 90 GRAUS, PVC, SOLDÁVEL, DN 75MM, INSTALADO EM PRUMADA DE ÁGUA - FORNECIMENTO E INSTALAÇÃO. AF_12/2014</v>
          </cell>
          <cell r="C3450" t="str">
            <v>UN</v>
          </cell>
          <cell r="D3450">
            <v>98.98</v>
          </cell>
        </row>
        <row r="3451">
          <cell r="A3451">
            <v>89514</v>
          </cell>
          <cell r="B3451" t="str">
            <v>JOELHO 90 GRAUS, PVC, SERIE R, ÁGUA PLUVIAL, DN 40 MM, JUNTA SOLDÁVEL, FORNECIDO E INSTALADO EM RAMAL DE ENCAMINHAMENTO. AF_12/2014</v>
          </cell>
          <cell r="C3451" t="str">
            <v>UN</v>
          </cell>
          <cell r="D3451">
            <v>8.98</v>
          </cell>
        </row>
        <row r="3452">
          <cell r="A3452">
            <v>89515</v>
          </cell>
          <cell r="B3452" t="str">
            <v>JOELHO 45 GRAUS, PVC, SOLDÁVEL, DN 75MM, INSTALADO EM PRUMADA DE ÁGUA - FORNECIMENTO E INSTALAÇÃO. AF_12/2014</v>
          </cell>
          <cell r="C3452" t="str">
            <v>UN</v>
          </cell>
          <cell r="D3452">
            <v>74.709999999999994</v>
          </cell>
        </row>
        <row r="3453">
          <cell r="A3453">
            <v>89516</v>
          </cell>
          <cell r="B3453" t="str">
            <v>JOELHO 45 GRAUS, PVC, SERIE R, ÁGUA PLUVIAL, DN 40 MM, JUNTA SOLDÁVEL, FORNECIDO E INSTALADO EM RAMAL DE ENCAMINHAMENTO. AF_12/2014</v>
          </cell>
          <cell r="C3453" t="str">
            <v>UN</v>
          </cell>
          <cell r="D3453">
            <v>7.81</v>
          </cell>
        </row>
        <row r="3454">
          <cell r="A3454">
            <v>89517</v>
          </cell>
          <cell r="B3454" t="str">
            <v>CURVA 90 GRAUS, PVC, SOLDÁVEL, DN 75MM, INSTALADO EM PRUMADA DE ÁGUA - FORNECIMENTO E INSTALAÇÃO. AF_12/2014</v>
          </cell>
          <cell r="C3454" t="str">
            <v>UN</v>
          </cell>
          <cell r="D3454">
            <v>62.91</v>
          </cell>
        </row>
        <row r="3455">
          <cell r="A3455">
            <v>89518</v>
          </cell>
          <cell r="B3455" t="str">
            <v>JOELHO 90 GRAUS, PVC, SERIE R, ÁGUA PLUVIAL, DN 50 MM, JUNTA ELÁSTICA, FORNECIDO E INSTALADO EM RAMAL DE ENCAMINHAMENTO. AF_12/2014</v>
          </cell>
          <cell r="C3455" t="str">
            <v>UN</v>
          </cell>
          <cell r="D3455">
            <v>13.1</v>
          </cell>
        </row>
        <row r="3456">
          <cell r="A3456">
            <v>89519</v>
          </cell>
          <cell r="B3456" t="str">
            <v>CURVA 45 GRAUS, PVC, SOLDÁVEL, DN 75MM, INSTALADO EM PRUMADA DE ÁGUA - FORNECIMENTO E INSTALAÇÃO. AF_12/2014</v>
          </cell>
          <cell r="C3456" t="str">
            <v>UN</v>
          </cell>
          <cell r="D3456">
            <v>42.53</v>
          </cell>
        </row>
        <row r="3457">
          <cell r="A3457">
            <v>89520</v>
          </cell>
          <cell r="B3457" t="str">
            <v>JOELHO 45 GRAUS, PVC, SERIE R, ÁGUA PLUVIAL, DN 50 MM, JUNTA ELÁSTICA, FORNECIDO E INSTALADO EM RAMAL DE ENCAMINHAMENTO. AF_12/2014</v>
          </cell>
          <cell r="C3457" t="str">
            <v>UN</v>
          </cell>
          <cell r="D3457">
            <v>11.55</v>
          </cell>
        </row>
        <row r="3458">
          <cell r="A3458">
            <v>89521</v>
          </cell>
          <cell r="B3458" t="str">
            <v>JOELHO 90 GRAUS, PVC, SOLDÁVEL, DN 85MM, INSTALADO EM PRUMADA DE ÁGUA - FORNECIMENTO E INSTALAÇÃO. AF_12/2014</v>
          </cell>
          <cell r="C3458" t="str">
            <v>UN</v>
          </cell>
          <cell r="D3458">
            <v>116.72</v>
          </cell>
        </row>
        <row r="3459">
          <cell r="A3459">
            <v>89522</v>
          </cell>
          <cell r="B3459" t="str">
            <v>JOELHO 90 GRAUS, PVC, SERIE R, ÁGUA PLUVIAL, DN 75 MM, JUNTA ELÁSTICA, FORNECIDO E INSTALADO EM RAMAL DE ENCAMINHAMENTO. AF_12/2014</v>
          </cell>
          <cell r="C3459" t="str">
            <v>UN</v>
          </cell>
          <cell r="D3459">
            <v>26.44</v>
          </cell>
        </row>
        <row r="3460">
          <cell r="A3460">
            <v>89523</v>
          </cell>
          <cell r="B3460" t="str">
            <v>JOELHO 45 GRAUS, PVC, SOLDÁVEL, DN 85MM, INSTALADO EM PRUMADA DE ÁGUA - FORNECIMENTO E INSTALAÇÃO. AF_12/2014</v>
          </cell>
          <cell r="C3460" t="str">
            <v>UN</v>
          </cell>
          <cell r="D3460">
            <v>88.14</v>
          </cell>
        </row>
        <row r="3461">
          <cell r="A3461">
            <v>89524</v>
          </cell>
          <cell r="B3461" t="str">
            <v>JOELHO 45 GRAUS, PVC, SERIE R, ÁGUA PLUVIAL, DN 75 MM, JUNTA ELÁSTICA, FORNECIDO E INSTALADO EM RAMAL DE ENCAMINHAMENTO. AF_12/2014</v>
          </cell>
          <cell r="C3461" t="str">
            <v>UN</v>
          </cell>
          <cell r="D3461">
            <v>23.48</v>
          </cell>
        </row>
        <row r="3462">
          <cell r="A3462">
            <v>89525</v>
          </cell>
          <cell r="B3462" t="str">
            <v>CURVA 90 GRAUS, PVC, SOLDÁVEL, DN 85MM, INSTALADO EM PRUMADA DE ÁGUA - FORNECIMENTO E INSTALAÇÃO. AF_12/2014</v>
          </cell>
          <cell r="C3462" t="str">
            <v>UN</v>
          </cell>
          <cell r="D3462">
            <v>86.69</v>
          </cell>
        </row>
        <row r="3463">
          <cell r="A3463">
            <v>89526</v>
          </cell>
          <cell r="B3463" t="str">
            <v>CURVA 87 GRAUS E 30 MINUTOS, PVC, SERIE R, ÁGUA PLUVIAL, DN 75 MM, JUNTA ELÁSTICA, FORNECIDO E INSTALADO EM RAMAL DE ENCAMINHAMENTO. AF_12/2014</v>
          </cell>
          <cell r="C3463" t="str">
            <v>UN</v>
          </cell>
          <cell r="D3463">
            <v>34.270000000000003</v>
          </cell>
        </row>
        <row r="3464">
          <cell r="A3464">
            <v>89527</v>
          </cell>
          <cell r="B3464" t="str">
            <v>CURVA 45 GRAUS, PVC, SOLDÁVEL, DN 85MM, INSTALADO EM PRUMADA DE ÁGUA - FORNECIMENTO E INSTALAÇÃO. AF_12/2014</v>
          </cell>
          <cell r="C3464" t="str">
            <v>UN</v>
          </cell>
          <cell r="D3464">
            <v>66.64</v>
          </cell>
        </row>
        <row r="3465">
          <cell r="A3465">
            <v>89528</v>
          </cell>
          <cell r="B3465" t="str">
            <v>LUVA, PVC, SOLDÁVEL, DN 25MM, INSTALADO EM PRUMADA DE ÁGUA - FORNECIMENTO E INSTALAÇÃO. AF_12/2014</v>
          </cell>
          <cell r="C3465" t="str">
            <v>UN</v>
          </cell>
          <cell r="D3465">
            <v>3.27</v>
          </cell>
        </row>
        <row r="3466">
          <cell r="A3466">
            <v>89529</v>
          </cell>
          <cell r="B3466" t="str">
            <v>JOELHO 90 GRAUS, PVC, SERIE R, ÁGUA PLUVIAL, DN 100 MM, JUNTA ELÁSTICA, FORNECIDO E INSTALADO EM RAMAL DE ENCAMINHAMENTO. AF_12/2014</v>
          </cell>
          <cell r="C3466" t="str">
            <v>UN</v>
          </cell>
          <cell r="D3466">
            <v>38.72</v>
          </cell>
        </row>
        <row r="3467">
          <cell r="A3467">
            <v>89530</v>
          </cell>
          <cell r="B3467" t="str">
            <v>LUVA DE CORRER, PVC, SOLDÁVEL, DN 25MM, INSTALADO EM PRUMADA DE ÁGUA - FORNECIMENTO E INSTALAÇÃO. AF_12/2014</v>
          </cell>
          <cell r="C3467" t="str">
            <v>UN</v>
          </cell>
          <cell r="D3467">
            <v>12.15</v>
          </cell>
        </row>
        <row r="3468">
          <cell r="A3468">
            <v>89531</v>
          </cell>
          <cell r="B3468" t="str">
            <v>JOELHO 45 GRAUS, PVC, SERIE R, ÁGUA PLUVIAL, DN 100 MM, JUNTA ELÁSTICA, FORNECIDO E INSTALADO EM RAMAL DE ENCAMINHAMENTO. AF_12/2014</v>
          </cell>
          <cell r="C3468" t="str">
            <v>UN</v>
          </cell>
          <cell r="D3468">
            <v>31.52</v>
          </cell>
        </row>
        <row r="3469">
          <cell r="A3469">
            <v>89532</v>
          </cell>
          <cell r="B3469" t="str">
            <v>LUVA DE REDUÇÃO, PVC, SOLDÁVEL, DN 32MM X 25MM, INSTALADO EM PRUMADA DE ÁGUA - FORNECIMENTO E INSTALAÇÃO. AF_12/2014</v>
          </cell>
          <cell r="C3469" t="str">
            <v>UN</v>
          </cell>
          <cell r="D3469">
            <v>6</v>
          </cell>
        </row>
        <row r="3470">
          <cell r="A3470">
            <v>89533</v>
          </cell>
          <cell r="B3470" t="str">
            <v>JOELHO 45 GRAUS PARA PÉ DE COLUNA, PVC, SERIE R, ÁGUA PLUVIAL, DN 100 MM, JUNTA ELÁSTICA, FORNECIDO E INSTALADO EM RAMAL DE ENCAMINHAMENTO. AF_12/2014</v>
          </cell>
          <cell r="C3470" t="str">
            <v>UN</v>
          </cell>
          <cell r="D3470">
            <v>31.52</v>
          </cell>
        </row>
        <row r="3471">
          <cell r="A3471">
            <v>89534</v>
          </cell>
          <cell r="B3471" t="str">
            <v>LUVA SOLDÁVEL E COM ROSCA, PVC, SOLDÁVEL, DN 25MM X 3/4, INSTALADO EM PRUMADA DE ÁGUA - FORNECIMENTO E INSTALAÇÃO. AF_12/2014</v>
          </cell>
          <cell r="C3471" t="str">
            <v>UN</v>
          </cell>
          <cell r="D3471">
            <v>4.0599999999999996</v>
          </cell>
        </row>
        <row r="3472">
          <cell r="A3472">
            <v>89535</v>
          </cell>
          <cell r="B3472" t="str">
            <v>CURVA 87 GRAUS E 30 MINUTOS, PVC, SERIE R, ÁGUA PLUVIAL, DN 100 MM, JUNTA ELÁSTICA, FORNECIDO E INSTALADO EM RAMAL DE ENCAMINHAMENTO. AF_12/2014</v>
          </cell>
          <cell r="C3472" t="str">
            <v>UN</v>
          </cell>
          <cell r="D3472">
            <v>50.02</v>
          </cell>
        </row>
        <row r="3473">
          <cell r="A3473">
            <v>89536</v>
          </cell>
          <cell r="B3473" t="str">
            <v>UNIÃO, PVC, SOLDÁVEL, DN 25MM, INSTALADO EM PRUMADA DE ÁGUA - FORNECIMENTO E INSTALAÇÃO. AF_12/2014</v>
          </cell>
          <cell r="C3473" t="str">
            <v>UN</v>
          </cell>
          <cell r="D3473">
            <v>10.92</v>
          </cell>
        </row>
        <row r="3474">
          <cell r="A3474">
            <v>89538</v>
          </cell>
          <cell r="B3474" t="str">
            <v>ADAPTADOR CURTO COM BOLSA E ROSCA PARA REGISTRO, PVC, SOLDÁVEL, DN 25MM X 3/4, INSTALADO EM PRUMADA DE ÁGUA - FORNECIMENTO E INSTALAÇÃO. AF_12/2014</v>
          </cell>
          <cell r="C3474" t="str">
            <v>UN</v>
          </cell>
          <cell r="D3474">
            <v>3.36</v>
          </cell>
        </row>
        <row r="3475">
          <cell r="A3475">
            <v>89540</v>
          </cell>
          <cell r="B3475" t="str">
            <v>CURVA DE TRANSPOSIÇÃO, PVC, SOLDÁVEL, DN 25MM, INSTALADO EM PRUMADA DE ÁGUA  - FORNECIMENTO E INSTALAÇÃO. AF_12/2014</v>
          </cell>
          <cell r="C3475" t="str">
            <v>UN</v>
          </cell>
          <cell r="D3475">
            <v>9.0299999999999994</v>
          </cell>
        </row>
        <row r="3476">
          <cell r="A3476">
            <v>89541</v>
          </cell>
          <cell r="B3476" t="str">
            <v>LUVA, PVC, SOLDÁVEL, DN 32MM, INSTALADO EM PRUMADA DE ÁGUA - FORNECIMENTO E INSTALAÇÃO. AF_12/2014</v>
          </cell>
          <cell r="C3476" t="str">
            <v>UN</v>
          </cell>
          <cell r="D3476">
            <v>5.07</v>
          </cell>
        </row>
        <row r="3477">
          <cell r="A3477">
            <v>89542</v>
          </cell>
          <cell r="B3477" t="str">
            <v>LUVA DE CORRER, PVC, SOLDÁVEL, DN 32MM, INSTALADO EM PRUMADA DE ÁGUA - FORNECIMENTO E INSTALAÇÃO. AF_12/2014</v>
          </cell>
          <cell r="C3477" t="str">
            <v>UN</v>
          </cell>
          <cell r="D3477">
            <v>26.28</v>
          </cell>
        </row>
        <row r="3478">
          <cell r="A3478">
            <v>89544</v>
          </cell>
          <cell r="B3478" t="str">
            <v>LUVA SIMPLES, PVC, SERIE R, ÁGUA PLUVIAL, DN 40 MM, JUNTA SOLDÁVEL, FORNECIDO E INSTALADO EM RAMAL DE ENCAMINHAMENTO. AF_12/2014</v>
          </cell>
          <cell r="C3478" t="str">
            <v>UN</v>
          </cell>
          <cell r="D3478">
            <v>8.06</v>
          </cell>
        </row>
        <row r="3479">
          <cell r="A3479">
            <v>89545</v>
          </cell>
          <cell r="B3479" t="str">
            <v>LUVA SIMPLES, PVC, SERIE R, ÁGUA PLUVIAL, DN 50 MM, JUNTA ELÁSTICA, FORNECIDO E INSTALADO EM RAMAL DE ENCAMINHAMENTO. AF_12/2014</v>
          </cell>
          <cell r="C3479" t="str">
            <v>UN</v>
          </cell>
          <cell r="D3479">
            <v>12.14</v>
          </cell>
        </row>
        <row r="3480">
          <cell r="A3480">
            <v>89546</v>
          </cell>
          <cell r="B3480" t="str">
            <v>BUCHA DE REDUÇÃO LONGA, PVC, SERIE R, ÁGUA PLUVIAL, DN 50 X 40 MM, JUNTA ELÁSTICA, FORNECIDO E INSTALADO EM RAMAL DE ENCAMINHAMENTO. AF_12/2014</v>
          </cell>
          <cell r="C3480" t="str">
            <v>UN</v>
          </cell>
          <cell r="D3480">
            <v>10.58</v>
          </cell>
        </row>
        <row r="3481">
          <cell r="A3481">
            <v>89547</v>
          </cell>
          <cell r="B3481" t="str">
            <v>LUVA SIMPLES, PVC, SERIE R, ÁGUA PLUVIAL, DN 75 MM, JUNTA ELÁSTICA, FORNECIDO E INSTALADO EM RAMAL DE ENCAMINHAMENTO. AF_12/2014</v>
          </cell>
          <cell r="C3481" t="str">
            <v>UN</v>
          </cell>
          <cell r="D3481">
            <v>18.45</v>
          </cell>
        </row>
        <row r="3482">
          <cell r="A3482">
            <v>89548</v>
          </cell>
          <cell r="B3482" t="str">
            <v>LUVA DE CORRER, PVC, SERIE R, ÁGUA PLUVIAL, DN 75 MM, JUNTA ELÁSTICA, FORNECIDO E INSTALADO EM RAMAL DE ENCAMINHAMENTO. AF_12/2014</v>
          </cell>
          <cell r="C3482" t="str">
            <v>UN</v>
          </cell>
          <cell r="D3482">
            <v>19.920000000000002</v>
          </cell>
        </row>
        <row r="3483">
          <cell r="A3483">
            <v>89549</v>
          </cell>
          <cell r="B3483" t="str">
            <v>REDUÇÃO EXCÊNTRICA, PVC, SERIE R, ÁGUA PLUVIAL, DN 75 X 50 MM, JUNTA ELÁSTICA, FORNECIDO E INSTALADO EM RAMAL DE ENCAMINHAMENTO. AF_12/2014</v>
          </cell>
          <cell r="C3483" t="str">
            <v>UN</v>
          </cell>
          <cell r="D3483">
            <v>14.5</v>
          </cell>
        </row>
        <row r="3484">
          <cell r="A3484">
            <v>89550</v>
          </cell>
          <cell r="B3484" t="str">
            <v>TÊ DE INSPEÇÃO, PVC, SERIE R, ÁGUA PLUVIAL, DN 75 MM, JUNTA ELÁSTICA, FORNECIDO E INSTALADO EM RAMAL DE ENCAMINHAMENTO. AF_12/2014</v>
          </cell>
          <cell r="C3484" t="str">
            <v>UN</v>
          </cell>
          <cell r="D3484">
            <v>34.619999999999997</v>
          </cell>
        </row>
        <row r="3485">
          <cell r="A3485">
            <v>89551</v>
          </cell>
          <cell r="B3485" t="str">
            <v>LUVA SOLDÁVEL E COM ROSCA, PVC, SOLDÁVEL, DN 32MM X 1, INSTALADO EM PRUMADA DE ÁGUA - FORNECIMENTO E INSTALAÇÃO. AF_12/2014</v>
          </cell>
          <cell r="C3485" t="str">
            <v>UN</v>
          </cell>
          <cell r="D3485">
            <v>8.2899999999999991</v>
          </cell>
        </row>
        <row r="3486">
          <cell r="A3486">
            <v>89552</v>
          </cell>
          <cell r="B3486" t="str">
            <v>UNIÃO, PVC, SOLDÁVEL, DN 32MM, INSTALADO EM PRUMADA DE ÁGUA - FORNECIMENTO E INSTALAÇÃO. AF_12/2014</v>
          </cell>
          <cell r="C3486" t="str">
            <v>UN</v>
          </cell>
          <cell r="D3486">
            <v>17.03</v>
          </cell>
        </row>
        <row r="3487">
          <cell r="A3487">
            <v>89553</v>
          </cell>
          <cell r="B3487" t="str">
            <v>ADAPTADOR CURTO COM BOLSA E ROSCA PARA REGISTRO, PVC, SOLDÁVEL, DN 32MM X 1, INSTALADO EM PRUMADA DE ÁGUA - FORNECIMENTO E INSTALAÇÃO. AF_12/2014</v>
          </cell>
          <cell r="C3487" t="str">
            <v>UN</v>
          </cell>
          <cell r="D3487">
            <v>4.97</v>
          </cell>
        </row>
        <row r="3488">
          <cell r="A3488">
            <v>89554</v>
          </cell>
          <cell r="B3488" t="str">
            <v>LUVA SIMPLES, PVC, SERIE R, ÁGUA PLUVIAL, DN 100 MM, JUNTA ELÁSTICA, FORNECIDO E INSTALADO EM RAMAL DE ENCAMINHAMENTO. AF_12/2014</v>
          </cell>
          <cell r="C3488" t="str">
            <v>UN</v>
          </cell>
          <cell r="D3488">
            <v>22.47</v>
          </cell>
        </row>
        <row r="3489">
          <cell r="A3489">
            <v>89555</v>
          </cell>
          <cell r="B3489" t="str">
            <v>CURVA DE TRANSPOSIÇÃO, PVC, SOLDÁVEL, DN 32MM, INSTALADO EM PRUMADA DE ÁGUA   FORNECIMENTO E INSTALAÇÃO. AF_12/2014</v>
          </cell>
          <cell r="C3489" t="str">
            <v>UN</v>
          </cell>
          <cell r="D3489">
            <v>20.68</v>
          </cell>
        </row>
        <row r="3490">
          <cell r="A3490">
            <v>89556</v>
          </cell>
          <cell r="B3490" t="str">
            <v>LUVA DE CORRER, PVC, SERIE R, ÁGUA PLUVIAL, DN 100 MM, JUNTA ELÁSTICA, FORNECIDO E INSTALADO EM RAMAL DE ENCAMINHAMENTO. AF_12/2014</v>
          </cell>
          <cell r="C3490" t="str">
            <v>UN</v>
          </cell>
          <cell r="D3490">
            <v>32.549999999999997</v>
          </cell>
        </row>
        <row r="3491">
          <cell r="A3491">
            <v>89557</v>
          </cell>
          <cell r="B3491" t="str">
            <v>REDUÇÃO EXCÊNTRICA, PVC, SERIE R, ÁGUA PLUVIAL, DN 100 X 75 MM, JUNTA ELÁSTICA, FORNECIDO E INSTALADO EM RAMAL DE ENCAMINHAMENTO. AF_12/2014</v>
          </cell>
          <cell r="C3491" t="str">
            <v>UN</v>
          </cell>
          <cell r="D3491">
            <v>25.93</v>
          </cell>
        </row>
        <row r="3492">
          <cell r="A3492">
            <v>89558</v>
          </cell>
          <cell r="B3492" t="str">
            <v>LUVA, PVC, SOLDÁVEL, DN 40MM, INSTALADO EM PRUMADA DE ÁGUA - FORNECIMENTO E INSTALAÇÃO. AF_12/2014</v>
          </cell>
          <cell r="C3492" t="str">
            <v>UN</v>
          </cell>
          <cell r="D3492">
            <v>7.78</v>
          </cell>
        </row>
        <row r="3493">
          <cell r="A3493">
            <v>89559</v>
          </cell>
          <cell r="B3493" t="str">
            <v>TÊ DE INSPEÇÃO, PVC, SERIE R, ÁGUA PLUVIAL, DN 100 MM, JUNTA ELÁSTICA, FORNECIDO E INSTALADO EM RAMAL DE ENCAMINHAMENTO. AF_12/2014</v>
          </cell>
          <cell r="C3493" t="str">
            <v>UN</v>
          </cell>
          <cell r="D3493">
            <v>56.57</v>
          </cell>
        </row>
        <row r="3494">
          <cell r="A3494">
            <v>89561</v>
          </cell>
          <cell r="B3494" t="str">
            <v>JUNÇÃO SIMPLES, PVC, SERIE R, ÁGUA PLUVIAL, DN 40 MM, JUNTA SOLDÁVEL, FORNECIDO E INSTALADO EM RAMAL DE ENCAMINHAMENTO. AF_12/2014</v>
          </cell>
          <cell r="C3494" t="str">
            <v>UN</v>
          </cell>
          <cell r="D3494">
            <v>11.64</v>
          </cell>
        </row>
        <row r="3495">
          <cell r="A3495">
            <v>89562</v>
          </cell>
          <cell r="B3495" t="str">
            <v>LUVA DE REDUÇÃO, PVC, SOLDÁVEL, DN 40MM X 32MM, INSTALADO EM PRUMADA DE ÁGUA - FORNECIMENTO E INSTALAÇÃO. AF_12/2014</v>
          </cell>
          <cell r="C3495" t="str">
            <v>UN</v>
          </cell>
          <cell r="D3495">
            <v>8.3000000000000007</v>
          </cell>
        </row>
        <row r="3496">
          <cell r="A3496">
            <v>89563</v>
          </cell>
          <cell r="B3496" t="str">
            <v>JUNÇÃO SIMPLES, PVC, SERIE R, ÁGUA PLUVIAL, DN 50 MM, JUNTA ELÁSTICA, FORNECIDO E INSTALADO EM RAMAL DE ENCAMINHAMENTO. AF_12/2014</v>
          </cell>
          <cell r="C3496" t="str">
            <v>UN</v>
          </cell>
          <cell r="D3496">
            <v>20.13</v>
          </cell>
        </row>
        <row r="3497">
          <cell r="A3497">
            <v>89564</v>
          </cell>
          <cell r="B3497" t="str">
            <v>LUVA COM ROSCA, PVC, SOLDÁVEL, DN 40MM X 1.1/4, INSTALADO EM PRUMADA DE ÁGUA - FORNECIMENTO E INSTALAÇÃO. AF_12/2014</v>
          </cell>
          <cell r="C3497" t="str">
            <v>UN</v>
          </cell>
          <cell r="D3497">
            <v>15.22</v>
          </cell>
        </row>
        <row r="3498">
          <cell r="A3498">
            <v>89565</v>
          </cell>
          <cell r="B3498" t="str">
            <v>JUNÇÃO SIMPLES, PVC, SERIE R, ÁGUA PLUVIAL, DN 75 X 75 MM, JUNTA ELÁSTICA, FORNECIDO E INSTALADO EM RAMAL DE ENCAMINHAMENTO. AF_12/2014</v>
          </cell>
          <cell r="C3498" t="str">
            <v>UN</v>
          </cell>
          <cell r="D3498">
            <v>48.85</v>
          </cell>
        </row>
        <row r="3499">
          <cell r="A3499">
            <v>89566</v>
          </cell>
          <cell r="B3499" t="str">
            <v>TÊ, PVC, SERIE R, ÁGUA PLUVIAL, DN 75 MM, JUNTA ELÁSTICA, FORNECIDO E INSTALADO EM RAMAL DE ENCAMINHAMENTO. AF_12/2014</v>
          </cell>
          <cell r="C3499" t="str">
            <v>UN</v>
          </cell>
          <cell r="D3499">
            <v>42.46</v>
          </cell>
        </row>
        <row r="3500">
          <cell r="A3500">
            <v>89567</v>
          </cell>
          <cell r="B3500" t="str">
            <v>JUNÇÃO SIMPLES, PVC, SERIE R, ÁGUA PLUVIAL, DN 100 X 100 MM, JUNTA ELÁSTICA, FORNECIDO E INSTALADO EM RAMAL DE ENCAMINHAMENTO. AF_12/2014</v>
          </cell>
          <cell r="C3500" t="str">
            <v>UN</v>
          </cell>
          <cell r="D3500">
            <v>71.290000000000006</v>
          </cell>
        </row>
        <row r="3501">
          <cell r="A3501">
            <v>89568</v>
          </cell>
          <cell r="B3501" t="str">
            <v>UNIÃO, PVC, SOLDÁVEL, DN 40MM, INSTALADO EM PRUMADA DE ÁGUA - FORNECIMENTO E INSTALAÇÃO. AF_12/2014</v>
          </cell>
          <cell r="C3501" t="str">
            <v>UN</v>
          </cell>
          <cell r="D3501">
            <v>30.92</v>
          </cell>
        </row>
        <row r="3502">
          <cell r="A3502">
            <v>89569</v>
          </cell>
          <cell r="B3502" t="str">
            <v>JUNÇÃO SIMPLES, PVC, SERIE R, ÁGUA PLUVIAL, DN 100 X 75 MM, JUNTA ELÁSTICA, FORNECIDO E INSTALADO EM RAMAL DE ENCAMINHAMENTO. AF_12/2014</v>
          </cell>
          <cell r="C3502" t="str">
            <v>UN</v>
          </cell>
          <cell r="D3502">
            <v>67.400000000000006</v>
          </cell>
        </row>
        <row r="3503">
          <cell r="A3503">
            <v>89570</v>
          </cell>
          <cell r="B3503" t="str">
            <v>ADAPTADOR CURTO COM BOLSA E ROSCA PARA REGISTRO, PVC, SOLDÁVEL, DN 40MM X 1.1/2, INSTALADO EM PRUMADA DE ÁGUA - FORNECIMENTO E INSTALAÇÃO. AF_12/2014</v>
          </cell>
          <cell r="C3503" t="str">
            <v>UN</v>
          </cell>
          <cell r="D3503">
            <v>10.72</v>
          </cell>
        </row>
        <row r="3504">
          <cell r="A3504">
            <v>89571</v>
          </cell>
          <cell r="B3504" t="str">
            <v>TÊ, PVC, SERIE R, ÁGUA PLUVIAL, DN 100 X 100 MM, JUNTA ELÁSTICA, FORNECIDO E INSTALADO EM RAMAL DE ENCAMINHAMENTO. AF_12/2014</v>
          </cell>
          <cell r="C3504" t="str">
            <v>UN</v>
          </cell>
          <cell r="D3504">
            <v>65.69</v>
          </cell>
        </row>
        <row r="3505">
          <cell r="A3505">
            <v>89572</v>
          </cell>
          <cell r="B3505" t="str">
            <v>ADAPTADOR CURTO COM BOLSA E ROSCA PARA REGISTRO, PVC, SOLDÁVEL, DN 40MM X 1.1/4, INSTALADO EM PRUMADA DE ÁGUA - FORNECIMENTO E INSTALAÇÃO. AF_12/2014</v>
          </cell>
          <cell r="C3505" t="str">
            <v>UN</v>
          </cell>
          <cell r="D3505">
            <v>7.36</v>
          </cell>
        </row>
        <row r="3506">
          <cell r="A3506">
            <v>89573</v>
          </cell>
          <cell r="B3506" t="str">
            <v>TÊ, PVC, SERIE R, ÁGUA PLUVIAL, DN 100 X 75 MM, JUNTA ELÁSTICA, FORNECIDO E INSTALADO EM RAMAL DE ENCAMINHAMENTO. AF_12/2014</v>
          </cell>
          <cell r="C3506" t="str">
            <v>UN</v>
          </cell>
          <cell r="D3506">
            <v>59.81</v>
          </cell>
        </row>
        <row r="3507">
          <cell r="A3507">
            <v>89574</v>
          </cell>
          <cell r="B3507" t="str">
            <v>JUNÇÃO DUPLA, PVC, SERIE R, ÁGUA PLUVIAL, DN 100 X 100 X 100 MM, JUNTA ELÁSTICA, FORNECIDO E INSTALADO EM RAMAL DE ENCAMINHAMENTO. AF_12/2014</v>
          </cell>
          <cell r="C3507" t="str">
            <v>UN</v>
          </cell>
          <cell r="D3507">
            <v>115.85</v>
          </cell>
        </row>
        <row r="3508">
          <cell r="A3508">
            <v>89575</v>
          </cell>
          <cell r="B3508" t="str">
            <v>LUVA, PVC, SOLDÁVEL, DN 50MM, INSTALADO EM PRUMADA DE ÁGUA - FORNECIMENTO E INSTALAÇÃO. AF_12/2014</v>
          </cell>
          <cell r="C3508" t="str">
            <v>UN</v>
          </cell>
          <cell r="D3508">
            <v>10.039999999999999</v>
          </cell>
        </row>
        <row r="3509">
          <cell r="A3509">
            <v>89577</v>
          </cell>
          <cell r="B3509" t="str">
            <v>LUVA DE CORRER, PVC, SOLDÁVEL, DN 50MM, INSTALADO EM PRUMADA DE ÁGUA - FORNECIMENTO E INSTALAÇÃO. AF_12/2014</v>
          </cell>
          <cell r="C3509" t="str">
            <v>UN</v>
          </cell>
          <cell r="D3509">
            <v>31.84</v>
          </cell>
        </row>
        <row r="3510">
          <cell r="A3510">
            <v>89579</v>
          </cell>
          <cell r="B3510" t="str">
            <v>LUVA DE REDUÇÃO, PVC, SOLDÁVEL, DN 50MM X 25MM, INSTALADO EM PRUMADA DE ÁGUA   FORNECIMENTO E INSTALAÇÃO. AF_12/2014</v>
          </cell>
          <cell r="C3510" t="str">
            <v>UN</v>
          </cell>
          <cell r="D3510">
            <v>10.29</v>
          </cell>
        </row>
        <row r="3511">
          <cell r="A3511">
            <v>89581</v>
          </cell>
          <cell r="B3511" t="str">
            <v>JOELHO 90 GRAUS, PVC, SERIE R, ÁGUA PLUVIAL, DN 75 MM, JUNTA ELÁSTICA, FORNECIDO E INSTALADO EM CONDUTORES VERTICAIS DE ÁGUAS PLUVIAIS. AF_12/2014</v>
          </cell>
          <cell r="C3511" t="str">
            <v>UN</v>
          </cell>
          <cell r="D3511">
            <v>25.19</v>
          </cell>
        </row>
        <row r="3512">
          <cell r="A3512">
            <v>89582</v>
          </cell>
          <cell r="B3512" t="str">
            <v>JOELHO 45 GRAUS, PVC, SERIE R, ÁGUA PLUVIAL, DN 75 MM, JUNTA ELÁSTICA, FORNECIDO E INSTALADO EM CONDUTORES VERTICAIS DE ÁGUAS PLUVIAIS. AF_12/2014</v>
          </cell>
          <cell r="C3512" t="str">
            <v>UN</v>
          </cell>
          <cell r="D3512">
            <v>22.23</v>
          </cell>
        </row>
        <row r="3513">
          <cell r="A3513">
            <v>89583</v>
          </cell>
          <cell r="B3513" t="str">
            <v>CURVA 87 GRAUS E 30 MINUTOS, PVC, SERIE R, ÁGUA PLUVIAL, DN 75 MM, JUNTA ELÁSTICA, FORNECIDO E INSTALADO EM CONDUTORES VERTICAIS DE ÁGUAS PLUVIAIS. AF_12/2014</v>
          </cell>
          <cell r="C3513" t="str">
            <v>UN</v>
          </cell>
          <cell r="D3513">
            <v>33.020000000000003</v>
          </cell>
        </row>
        <row r="3514">
          <cell r="A3514">
            <v>89584</v>
          </cell>
          <cell r="B3514" t="str">
            <v>JOELHO 90 GRAUS, PVC, SERIE R, ÁGUA PLUVIAL, DN 100 MM, JUNTA ELÁSTICA, FORNECIDO E INSTALADO EM CONDUTORES VERTICAIS DE ÁGUAS PLUVIAIS. AF_12/2014</v>
          </cell>
          <cell r="C3514" t="str">
            <v>UN</v>
          </cell>
          <cell r="D3514">
            <v>37.47</v>
          </cell>
        </row>
        <row r="3515">
          <cell r="A3515">
            <v>89585</v>
          </cell>
          <cell r="B3515" t="str">
            <v>JOELHO 45 GRAUS, PVC, SERIE R, ÁGUA PLUVIAL, DN 100 MM, JUNTA ELÁSTICA, FORNECIDO E INSTALADO EM CONDUTORES VERTICAIS DE ÁGUAS PLUVIAIS. AF_12/2014</v>
          </cell>
          <cell r="C3515" t="str">
            <v>UN</v>
          </cell>
          <cell r="D3515">
            <v>30.27</v>
          </cell>
        </row>
        <row r="3516">
          <cell r="A3516">
            <v>89586</v>
          </cell>
          <cell r="B3516" t="str">
            <v>JOELHO 45 GRAUS PARA PÉ DE COLUNA, PVC, SERIE R, ÁGUA PLUVIAL, DN 100 MM, JUNTA ELÁSTICA, FORNECIDO E INSTALADO EM CONDUTORES VERTICAIS DE ÁGUAS PLUVIAIS. AF_12/2014</v>
          </cell>
          <cell r="C3516" t="str">
            <v>UN</v>
          </cell>
          <cell r="D3516">
            <v>30.27</v>
          </cell>
        </row>
        <row r="3517">
          <cell r="A3517">
            <v>89587</v>
          </cell>
          <cell r="B3517" t="str">
            <v>CURVA 87 GRAUS E 30 MINUTOS, PVC, SERIE R, ÁGUA PLUVIAL, DN 100 MM, JUNTA ELÁSTICA, FORNECIDO E INSTALADO EM CONDUTORES VERTICAIS DE ÁGUAS PLUVIAIS. AF_12/2014</v>
          </cell>
          <cell r="C3517" t="str">
            <v>UN</v>
          </cell>
          <cell r="D3517">
            <v>48.77</v>
          </cell>
        </row>
        <row r="3518">
          <cell r="A3518">
            <v>89590</v>
          </cell>
          <cell r="B3518" t="str">
            <v>JOELHO 90 GRAUS, PVC, SERIE R, ÁGUA PLUVIAL, DN 150 MM, JUNTA ELÁSTICA, FORNECIDO E INSTALADO EM CONDUTORES VERTICAIS DE ÁGUAS PLUVIAIS. AF_12/2014</v>
          </cell>
          <cell r="C3518" t="str">
            <v>UN</v>
          </cell>
          <cell r="D3518">
            <v>121.09</v>
          </cell>
        </row>
        <row r="3519">
          <cell r="A3519">
            <v>89591</v>
          </cell>
          <cell r="B3519" t="str">
            <v>JOELHO 45 GRAUS, PVC, SERIE R, ÁGUA PLUVIAL, DN 150 MM, JUNTA ELÁSTICA, FORNECIDO E INSTALADO EM CONDUTORES VERTICAIS DE ÁGUAS PLUVIAIS. AF_12/2014</v>
          </cell>
          <cell r="C3519" t="str">
            <v>UN</v>
          </cell>
          <cell r="D3519">
            <v>100.4</v>
          </cell>
        </row>
        <row r="3520">
          <cell r="A3520">
            <v>89592</v>
          </cell>
          <cell r="B3520" t="str">
            <v>CURVA 87 GRAUS E 30 MINUTOS, PVC, SERIE R, ÁGUA PLUVIAL, DN 150 MM, JUNTA ELÁSTICA, FORNECIDO E INSTALADO EM CONDUTORES VERTICAIS DE ÁGUAS PLUVIAIS. AF_12/2014</v>
          </cell>
          <cell r="C3520" t="str">
            <v>UN</v>
          </cell>
          <cell r="D3520">
            <v>160.56</v>
          </cell>
        </row>
        <row r="3521">
          <cell r="A3521">
            <v>89593</v>
          </cell>
          <cell r="B3521" t="str">
            <v>LUVA COM ROSCA, PVC, SOLDÁVEL, DN 50MM X 1.1/2, INSTALADO EM PRUMADA DE ÁGUA - FORNECIMENTO E INSTALAÇÃO. AF_12/2014</v>
          </cell>
          <cell r="C3521" t="str">
            <v>UN</v>
          </cell>
          <cell r="D3521">
            <v>28.83</v>
          </cell>
        </row>
        <row r="3522">
          <cell r="A3522">
            <v>89594</v>
          </cell>
          <cell r="B3522" t="str">
            <v>UNIÃO, PVC, SOLDÁVEL, DN 50MM, INSTALADO EM PRUMADA DE ÁGUA - FORNECIMENTO E INSTALAÇÃO. AF_12/2014</v>
          </cell>
          <cell r="C3522" t="str">
            <v>UN</v>
          </cell>
          <cell r="D3522">
            <v>34.76</v>
          </cell>
        </row>
        <row r="3523">
          <cell r="A3523">
            <v>89595</v>
          </cell>
          <cell r="B3523" t="str">
            <v>ADAPTADOR CURTO COM BOLSA E ROSCA PARA REGISTRO, PVC, SOLDÁVEL, DN 50MM X 1.1/4, INSTALADO EM PRUMADA DE ÁGUA - FORNECIMENTO E INSTALAÇÃO. AF_12/2014</v>
          </cell>
          <cell r="C3523" t="str">
            <v>UN</v>
          </cell>
          <cell r="D3523">
            <v>13.36</v>
          </cell>
        </row>
        <row r="3524">
          <cell r="A3524">
            <v>89596</v>
          </cell>
          <cell r="B3524" t="str">
            <v>ADAPTADOR CURTO COM BOLSA E ROSCA PARA REGISTRO, PVC, SOLDÁVEL, DN 50MM X 1.1/2, INSTALADO EM PRUMADA DE ÁGUA - FORNECIMENTO E INSTALAÇÃO. AF_12/2014</v>
          </cell>
          <cell r="C3524" t="str">
            <v>UN</v>
          </cell>
          <cell r="D3524">
            <v>9.8699999999999992</v>
          </cell>
        </row>
        <row r="3525">
          <cell r="A3525">
            <v>89597</v>
          </cell>
          <cell r="B3525" t="str">
            <v>LUVA, PVC, SOLDÁVEL, DN 60MM, INSTALADO EM PRUMADA DE ÁGUA - FORNECIMENTO E INSTALAÇÃO. AF_12/2014</v>
          </cell>
          <cell r="C3525" t="str">
            <v>UN</v>
          </cell>
          <cell r="D3525">
            <v>18.600000000000001</v>
          </cell>
        </row>
        <row r="3526">
          <cell r="A3526">
            <v>89598</v>
          </cell>
          <cell r="B3526" t="str">
            <v>LUVA DE CORRER, PVC, SOLDÁVEL, DN 60MM, INSTALADO EM PRUMADA DE ÁGUA   FORNECIMENTO E INSTALAÇÃO. AF_12/2014</v>
          </cell>
          <cell r="C3526" t="str">
            <v>UN</v>
          </cell>
          <cell r="D3526">
            <v>48.12</v>
          </cell>
        </row>
        <row r="3527">
          <cell r="A3527">
            <v>89599</v>
          </cell>
          <cell r="B3527" t="str">
            <v>LUVA SIMPLES, PVC, SERIE R, ÁGUA PLUVIAL, DN 75 MM, JUNTA ELÁSTICA, FORNECIDO E INSTALADO EM CONDUTORES VERTICAIS DE ÁGUAS PLUVIAIS. AF_12/2014</v>
          </cell>
          <cell r="C3527" t="str">
            <v>UN</v>
          </cell>
          <cell r="D3527">
            <v>17.510000000000002</v>
          </cell>
        </row>
        <row r="3528">
          <cell r="A3528">
            <v>89600</v>
          </cell>
          <cell r="B3528" t="str">
            <v>LUVA DE CORRER, PVC, SERIE R, ÁGUA PLUVIAL, DN 75 MM, JUNTA ELÁSTICA, FORNECIDO E INSTALADO EM CONDUTORES VERTICAIS DE ÁGUAS PLUVIAIS. AF_12/2014</v>
          </cell>
          <cell r="C3528" t="str">
            <v>UN</v>
          </cell>
          <cell r="D3528">
            <v>18.98</v>
          </cell>
        </row>
        <row r="3529">
          <cell r="A3529">
            <v>89605</v>
          </cell>
          <cell r="B3529" t="str">
            <v>LUVA DE REDUÇÃO, PVC, SOLDÁVEL, DN 60MM X 50MM, INSTALADO EM PRUMADA DE ÁGUA - FORNECIMENTO E INSTALAÇÃO. AF_12/2014</v>
          </cell>
          <cell r="C3529" t="str">
            <v>UN</v>
          </cell>
          <cell r="D3529">
            <v>18.16</v>
          </cell>
        </row>
        <row r="3530">
          <cell r="A3530">
            <v>89609</v>
          </cell>
          <cell r="B3530" t="str">
            <v>UNIÃO, PVC, SOLDÁVEL, DN 60MM, INSTALADO EM PRUMADA DE ÁGUA - FORNECIMENTO E INSTALAÇÃO. AF_12/2014</v>
          </cell>
          <cell r="C3530" t="str">
            <v>UN</v>
          </cell>
          <cell r="D3530">
            <v>80.44</v>
          </cell>
        </row>
        <row r="3531">
          <cell r="A3531">
            <v>89610</v>
          </cell>
          <cell r="B3531" t="str">
            <v>ADAPTADOR CURTO COM BOLSA E ROSCA PARA REGISTRO, PVC, SOLDÁVEL, DN 60MM X 2, INSTALADO EM PRUMADA DE ÁGUA - FORNECIMENTO E INSTALAÇÃO. AF_12/2014</v>
          </cell>
          <cell r="C3531" t="str">
            <v>UN</v>
          </cell>
          <cell r="D3531">
            <v>18.61</v>
          </cell>
        </row>
        <row r="3532">
          <cell r="A3532">
            <v>89611</v>
          </cell>
          <cell r="B3532" t="str">
            <v>LUVA, PVC, SOLDÁVEL, DN 75MM, INSTALADO EM PRUMADA DE ÁGUA - FORNECIMENTO E INSTALAÇÃO. AF_12/2014</v>
          </cell>
          <cell r="C3532" t="str">
            <v>UN</v>
          </cell>
          <cell r="D3532">
            <v>30.8</v>
          </cell>
        </row>
        <row r="3533">
          <cell r="A3533">
            <v>89612</v>
          </cell>
          <cell r="B3533" t="str">
            <v>UNIÃO, PVC, SOLDÁVEL, DN 75MM, INSTALADO EM PRUMADA DE ÁGUA - FORNECIMENTO E INSTALAÇÃO. AF_12/2014</v>
          </cell>
          <cell r="C3533" t="str">
            <v>UN</v>
          </cell>
          <cell r="D3533">
            <v>158.72</v>
          </cell>
        </row>
        <row r="3534">
          <cell r="A3534">
            <v>89613</v>
          </cell>
          <cell r="B3534" t="str">
            <v>ADAPTADOR CURTO COM BOLSA E ROSCA PARA REGISTRO, PVC, SOLDÁVEL, DN 75MM X 2.1/2, INSTALADO EM PRUMADA DE ÁGUA - FORNECIMENTO E INSTALAÇÃO. AF_12/2014</v>
          </cell>
          <cell r="C3534" t="str">
            <v>UN</v>
          </cell>
          <cell r="D3534">
            <v>27.6</v>
          </cell>
        </row>
        <row r="3535">
          <cell r="A3535">
            <v>89614</v>
          </cell>
          <cell r="B3535" t="str">
            <v>LUVA, PVC, SOLDÁVEL, DN 85MM, INSTALADO EM PRUMADA DE ÁGUA - FORNECIMENTO E INSTALAÇÃO. AF_12/2014</v>
          </cell>
          <cell r="C3535" t="str">
            <v>UN</v>
          </cell>
          <cell r="D3535">
            <v>57.8</v>
          </cell>
        </row>
        <row r="3536">
          <cell r="A3536">
            <v>89615</v>
          </cell>
          <cell r="B3536" t="str">
            <v>UNIÃO, PVC, SOLDÁVEL, DN 85MM, INSTALADO EM PRUMADA DE ÁGUA - FORNECIMENTO E INSTALAÇÃO. AF_12/2014</v>
          </cell>
          <cell r="C3536" t="str">
            <v>UN</v>
          </cell>
          <cell r="D3536">
            <v>239.75</v>
          </cell>
        </row>
        <row r="3537">
          <cell r="A3537">
            <v>89616</v>
          </cell>
          <cell r="B3537" t="str">
            <v>ADAPTADOR CURTO COM BOLSA E ROSCA PARA REGISTRO, PVC, SOLDÁVEL, DN 85MM X 3, INSTALADO EM PRUMADA DE ÁGUA - FORNECIMENTO E INSTALAÇÃO. AF_12/2014</v>
          </cell>
          <cell r="C3537" t="str">
            <v>UN</v>
          </cell>
          <cell r="D3537">
            <v>39.85</v>
          </cell>
        </row>
        <row r="3538">
          <cell r="A3538">
            <v>89617</v>
          </cell>
          <cell r="B3538" t="str">
            <v>TE, PVC, SOLDÁVEL, DN 25MM, INSTALADO EM PRUMADA DE ÁGUA - FORNECIMENTO E INSTALAÇÃO. AF_12/2014</v>
          </cell>
          <cell r="C3538" t="str">
            <v>UN</v>
          </cell>
          <cell r="D3538">
            <v>5.66</v>
          </cell>
        </row>
        <row r="3539">
          <cell r="A3539">
            <v>89618</v>
          </cell>
          <cell r="B3539" t="str">
            <v>TÊ COM BUCHA DE LATÃO NA BOLSA CENTRAL, PVC, SOLDÁVEL, DN 25MM X 1/2, INSTALADO EM PRUMADA DE ÁGUA - FORNECIMENTO E INSTALAÇÃO. AF_12/2014</v>
          </cell>
          <cell r="C3539" t="str">
            <v>UN</v>
          </cell>
          <cell r="D3539">
            <v>12.78</v>
          </cell>
        </row>
        <row r="3540">
          <cell r="A3540">
            <v>89619</v>
          </cell>
          <cell r="B3540" t="str">
            <v>TÊ DE REDUÇÃO, PVC, SOLDÁVEL, DN 25MM X 20MM, INSTALADO EM PRUMADA DE ÁGUA - FORNECIMENTO E INSTALAÇÃO. AF_12/2014</v>
          </cell>
          <cell r="C3540" t="str">
            <v>UN</v>
          </cell>
          <cell r="D3540">
            <v>7.56</v>
          </cell>
        </row>
        <row r="3541">
          <cell r="A3541">
            <v>89620</v>
          </cell>
          <cell r="B3541" t="str">
            <v>TE, PVC, SOLDÁVEL, DN 32MM, INSTALADO EM PRUMADA DE ÁGUA - FORNECIMENTO E INSTALAÇÃO. AF_12/2014</v>
          </cell>
          <cell r="C3541" t="str">
            <v>UN</v>
          </cell>
          <cell r="D3541">
            <v>9.64</v>
          </cell>
        </row>
        <row r="3542">
          <cell r="A3542">
            <v>89621</v>
          </cell>
          <cell r="B3542" t="str">
            <v>TÊ COM BUCHA DE LATÃO NA BOLSA CENTRAL, PVC, SOLDÁVEL, DN 32MM X 3/4, INSTALADO EM PRUMADA DE ÁGUA - FORNECIMENTO E INSTALAÇÃO. AF_12/2014</v>
          </cell>
          <cell r="C3542" t="str">
            <v>UN</v>
          </cell>
          <cell r="D3542">
            <v>21.73</v>
          </cell>
        </row>
        <row r="3543">
          <cell r="A3543">
            <v>89622</v>
          </cell>
          <cell r="B3543" t="str">
            <v>TÊ DE REDUÇÃO, PVC, SOLDÁVEL, DN 32MM X 25MM, INSTALADO EM PRUMADA DE ÁGUA - FORNECIMENTO E INSTALAÇÃO. AF_12/2014</v>
          </cell>
          <cell r="C3543" t="str">
            <v>UN</v>
          </cell>
          <cell r="D3543">
            <v>11.53</v>
          </cell>
        </row>
        <row r="3544">
          <cell r="A3544">
            <v>89623</v>
          </cell>
          <cell r="B3544" t="str">
            <v>TE, PVC, SOLDÁVEL, DN 40MM, INSTALADO EM PRUMADA DE ÁGUA - FORNECIMENTO E INSTALAÇÃO. AF_12/2014</v>
          </cell>
          <cell r="C3544" t="str">
            <v>UN</v>
          </cell>
          <cell r="D3544">
            <v>15.62</v>
          </cell>
        </row>
        <row r="3545">
          <cell r="A3545">
            <v>89624</v>
          </cell>
          <cell r="B3545" t="str">
            <v>TÊ DE REDUÇÃO, PVC, SOLDÁVEL, DN 40MM X 32MM, INSTALADO EM PRUMADA DE ÁGUA - FORNECIMENTO E INSTALAÇÃO. AF_12/2014</v>
          </cell>
          <cell r="C3545" t="str">
            <v>UN</v>
          </cell>
          <cell r="D3545">
            <v>16.57</v>
          </cell>
        </row>
        <row r="3546">
          <cell r="A3546">
            <v>89625</v>
          </cell>
          <cell r="B3546" t="str">
            <v>TE, PVC, SOLDÁVEL, DN 50MM, INSTALADO EM PRUMADA DE ÁGUA - FORNECIMENTO E INSTALAÇÃO. AF_12/2014</v>
          </cell>
          <cell r="C3546" t="str">
            <v>UN</v>
          </cell>
          <cell r="D3546">
            <v>19.11</v>
          </cell>
        </row>
        <row r="3547">
          <cell r="A3547">
            <v>89626</v>
          </cell>
          <cell r="B3547" t="str">
            <v>TÊ DE REDUÇÃO, PVC, SOLDÁVEL, DN 50MM X 40MM, INSTALADO EM PRUMADA DE ÁGUA - FORNECIMENTO E INSTALAÇÃO. AF_12/2014</v>
          </cell>
          <cell r="C3547" t="str">
            <v>UN</v>
          </cell>
          <cell r="D3547">
            <v>26.44</v>
          </cell>
        </row>
        <row r="3548">
          <cell r="A3548">
            <v>89627</v>
          </cell>
          <cell r="B3548" t="str">
            <v>TÊ DE REDUÇÃO, PVC, SOLDÁVEL, DN 50MM X 25MM, INSTALADO EM PRUMADA DE ÁGUA - FORNECIMENTO E INSTALAÇÃO. AF_12/2014</v>
          </cell>
          <cell r="C3548" t="str">
            <v>UN</v>
          </cell>
          <cell r="D3548">
            <v>18.010000000000002</v>
          </cell>
        </row>
        <row r="3549">
          <cell r="A3549">
            <v>89628</v>
          </cell>
          <cell r="B3549" t="str">
            <v>TE, PVC, SOLDÁVEL, DN 60MM, INSTALADO EM PRUMADA DE ÁGUA - FORNECIMENTO E INSTALAÇÃO. AF_12/2014</v>
          </cell>
          <cell r="C3549" t="str">
            <v>UN</v>
          </cell>
          <cell r="D3549">
            <v>40.6</v>
          </cell>
        </row>
        <row r="3550">
          <cell r="A3550">
            <v>89629</v>
          </cell>
          <cell r="B3550" t="str">
            <v>TE, PVC, SOLDÁVEL, DN 75MM, INSTALADO EM PRUMADA DE ÁGUA - FORNECIMENTO E INSTALAÇÃO. AF_12/2014</v>
          </cell>
          <cell r="C3550" t="str">
            <v>UN</v>
          </cell>
          <cell r="D3550">
            <v>75.17</v>
          </cell>
        </row>
        <row r="3551">
          <cell r="A3551">
            <v>89630</v>
          </cell>
          <cell r="B3551" t="str">
            <v>TE DE REDUÇÃO, PVC, SOLDÁVEL, DN 75MM X 50MM, INSTALADO EM PRUMADA DE ÁGUA - FORNECIMENTO E INSTALAÇÃO. AF_12/2014</v>
          </cell>
          <cell r="C3551" t="str">
            <v>UN</v>
          </cell>
          <cell r="D3551">
            <v>65.19</v>
          </cell>
        </row>
        <row r="3552">
          <cell r="A3552">
            <v>89631</v>
          </cell>
          <cell r="B3552" t="str">
            <v>TE, PVC, SOLDÁVEL, DN 85MM, INSTALADO EM PRUMADA DE ÁGUA - FORNECIMENTO E INSTALAÇÃO. AF_12/2014</v>
          </cell>
          <cell r="C3552" t="str">
            <v>UN</v>
          </cell>
          <cell r="D3552">
            <v>114.31</v>
          </cell>
        </row>
        <row r="3553">
          <cell r="A3553">
            <v>89632</v>
          </cell>
          <cell r="B3553" t="str">
            <v>TE DE REDUÇÃO, PVC, SOLDÁVEL, DN 85MM X 60MM, INSTALADO EM PRUMADA DE ÁGUA - FORNECIMENTO E INSTALAÇÃO. AF_12/2014</v>
          </cell>
          <cell r="C3553" t="str">
            <v>UN</v>
          </cell>
          <cell r="D3553">
            <v>93.88</v>
          </cell>
        </row>
        <row r="3554">
          <cell r="A3554">
            <v>89637</v>
          </cell>
          <cell r="B3554" t="str">
            <v>JOELHO 90 GRAUS, CPVC, SOLDÁVEL, DN 15MM, INSTALADO EM RAMAL OU SUB-RAMAL DE ÁGUA - FORNECIMENTO E INSTALAÇÃO. AF_12/2014</v>
          </cell>
          <cell r="C3554" t="str">
            <v>UN</v>
          </cell>
          <cell r="D3554">
            <v>8.75</v>
          </cell>
        </row>
        <row r="3555">
          <cell r="A3555">
            <v>89638</v>
          </cell>
          <cell r="B3555" t="str">
            <v>JOELHO 45 GRAUS, CPVC, SOLDÁVEL, DN 15MM, INSTALADO EM RAMAL OU SUB-RAMAL DE ÁGUA - FORNECIMENTO E INSTALAÇÃO. AF_12/2014</v>
          </cell>
          <cell r="C3555" t="str">
            <v>UN</v>
          </cell>
          <cell r="D3555">
            <v>10.039999999999999</v>
          </cell>
        </row>
        <row r="3556">
          <cell r="A3556">
            <v>89639</v>
          </cell>
          <cell r="B3556" t="str">
            <v>CURVA 90 GRAUS, CPVC, SOLDÁVEL, DN 15MM, INSTALADO EM RAMAL OU SUB-RAMAL DE ÁGUA - FORNECIMENTO E INSTALAÇÃO. AF_12/2014</v>
          </cell>
          <cell r="C3556" t="str">
            <v>UN</v>
          </cell>
          <cell r="D3556">
            <v>10.55</v>
          </cell>
        </row>
        <row r="3557">
          <cell r="A3557">
            <v>89640</v>
          </cell>
          <cell r="B3557" t="str">
            <v>JOELHO DE TRANSIÇÃO, 90 GRAUS, CPVC, SOLDÁVEL, DN 15MM X 1/2", INSTALADO EM RAMAL OU SUB-RAMAL DE ÁGUA - FORNECIMENTO E INSTALAÇÃO. AF_12/2014</v>
          </cell>
          <cell r="C3557" t="str">
            <v>UN</v>
          </cell>
          <cell r="D3557">
            <v>18.260000000000002</v>
          </cell>
        </row>
        <row r="3558">
          <cell r="A3558">
            <v>89641</v>
          </cell>
          <cell r="B3558" t="str">
            <v>JOELHO 90 GRAUS, CPVC, SOLDÁVEL, DN 22MM, INSTALADO EM RAMAL OU SUB-RAMAL DE ÁGUA - FORNECIMENTO E INSTALAÇÃO. AF_12/2014</v>
          </cell>
          <cell r="C3558" t="str">
            <v>UN</v>
          </cell>
          <cell r="D3558">
            <v>12.7</v>
          </cell>
        </row>
        <row r="3559">
          <cell r="A3559">
            <v>89642</v>
          </cell>
          <cell r="B3559" t="str">
            <v>JOELHO 45 GRAUS, CPVC, SOLDÁVEL, DN 22MM, INSTALADO EM RAMAL OU SUB-RAMAL DE ÁGUA - FORNECIMENTO E INSTALAÇÃO. AF_12/2014</v>
          </cell>
          <cell r="C3559" t="str">
            <v>UN</v>
          </cell>
          <cell r="D3559">
            <v>15.18</v>
          </cell>
        </row>
        <row r="3560">
          <cell r="A3560">
            <v>89643</v>
          </cell>
          <cell r="B3560" t="str">
            <v>CURVA 90 GRAUS, CPVC, SOLDÁVEL, DN 22MM, INSTALADO EM RAMAL OU SUB-RAMAL DE ÁGUA - FORNECIMENTO E INSTALAÇÃO. AF_12/2014</v>
          </cell>
          <cell r="C3560" t="str">
            <v>UN</v>
          </cell>
          <cell r="D3560">
            <v>16.010000000000002</v>
          </cell>
        </row>
        <row r="3561">
          <cell r="A3561">
            <v>89644</v>
          </cell>
          <cell r="B3561" t="str">
            <v>JOELHO DE TRANSIÇÃO, 90 GRAUS, CPVC, SOLDÁVEL, DN 22MM X 1/2", INSTALADO EM RAMAL OU SUB-RAMAL DE ÁGUA - FORNECIMENTO E INSTALAÇÃO. AF_12/2014</v>
          </cell>
          <cell r="C3561" t="str">
            <v>UN</v>
          </cell>
          <cell r="D3561">
            <v>27.76</v>
          </cell>
        </row>
        <row r="3562">
          <cell r="A3562">
            <v>89645</v>
          </cell>
          <cell r="B3562" t="str">
            <v>JOELHO DE TRANSIÇÃO, 90 GRAUS, CPVC, SOLDÁVEL, DN 22MM X 3/4", INSTALADO EM RAMAL OU SUB-RAMAL DE ÁGUA - FORNECIMENTO E INSTALAÇÃO. AF_12/2014</v>
          </cell>
          <cell r="C3562" t="str">
            <v>UN</v>
          </cell>
          <cell r="D3562">
            <v>32.1</v>
          </cell>
        </row>
        <row r="3563">
          <cell r="A3563">
            <v>89646</v>
          </cell>
          <cell r="B3563" t="str">
            <v>JOELHO 90 GRAUS, CPVC, SOLDÁVEL, DN 28MM, INSTALADO EM RAMAL OU SUB-RAMAL DE ÁGUA - FORNECIMENTO E INSTALAÇÃO. AF_12/2014</v>
          </cell>
          <cell r="C3563" t="str">
            <v>UN</v>
          </cell>
          <cell r="D3563">
            <v>21.17</v>
          </cell>
        </row>
        <row r="3564">
          <cell r="A3564">
            <v>89647</v>
          </cell>
          <cell r="B3564" t="str">
            <v>JOELHO 45 GRAUS, CPVC, SOLDÁVEL, DN 28MM, INSTALADO EM RAMAL OU SUB-RAMAL DE ÁGUA  FORNECIMENTO E INSTALAÇÃO. AF_12/2014</v>
          </cell>
          <cell r="C3564" t="str">
            <v>UN</v>
          </cell>
          <cell r="D3564">
            <v>20.6</v>
          </cell>
        </row>
        <row r="3565">
          <cell r="A3565">
            <v>89648</v>
          </cell>
          <cell r="B3565" t="str">
            <v>CURVA 90 GRAUS, CPVC, SOLDÁVEL, DN 28MM, INSTALADO EM RAMAL OU SUB-RAMAL DE ÁGUA  FORNECIMENTO E INSTALAÇÃO. AF_12/2014</v>
          </cell>
          <cell r="C3565" t="str">
            <v>UN</v>
          </cell>
          <cell r="D3565">
            <v>23.26</v>
          </cell>
        </row>
        <row r="3566">
          <cell r="A3566">
            <v>89649</v>
          </cell>
          <cell r="B3566" t="str">
            <v>JOELHO 90 GRAUS, CPVC, SOLDÁVEL, DN 35MM, INSTALADO EM RAMAL OU SUB-RAMAL DE ÁGUA  FORNECIMENTO E INSTALAÇÃO. AF_12/2014</v>
          </cell>
          <cell r="C3566" t="str">
            <v>UN</v>
          </cell>
          <cell r="D3566">
            <v>32.549999999999997</v>
          </cell>
        </row>
        <row r="3567">
          <cell r="A3567">
            <v>89650</v>
          </cell>
          <cell r="B3567" t="str">
            <v>JOELHO 45 GRAUS, CPVC, SOLDÁVEL, DN 35MM, INSTALADO EM RAMAL OU SUB-RAMAL DE ÁGUA  FORNECIMENTO E INSTALAÇÃO. AF_12/2014</v>
          </cell>
          <cell r="C3567" t="str">
            <v>UN</v>
          </cell>
          <cell r="D3567">
            <v>32.549999999999997</v>
          </cell>
        </row>
        <row r="3568">
          <cell r="A3568">
            <v>89651</v>
          </cell>
          <cell r="B3568" t="str">
            <v>LUVA, CPVC, SOLDÁVEL, DN 15MM, INSTALADO EM RAMAL OU SUB-RAMAL DE ÁGUA - FORNECIMENTO E INSTALAÇÃO. AF_12/2014</v>
          </cell>
          <cell r="C3568" t="str">
            <v>UN</v>
          </cell>
          <cell r="D3568">
            <v>6</v>
          </cell>
        </row>
        <row r="3569">
          <cell r="A3569">
            <v>89652</v>
          </cell>
          <cell r="B3569" t="str">
            <v>LUVA DE CORRER, CPVC, SOLDÁVEL, DN 15MM, INSTALADO EM RAMAL OU SUB-RAMAL DE ÁGUA  FORNECIMENTO E INSTALAÇÃO. AF_12/2014</v>
          </cell>
          <cell r="C3569" t="str">
            <v>UN</v>
          </cell>
          <cell r="D3569">
            <v>11.7</v>
          </cell>
        </row>
        <row r="3570">
          <cell r="A3570">
            <v>89653</v>
          </cell>
          <cell r="B3570" t="str">
            <v>LUVA DE TRANSIÇÃO, CPVC, SOLDÁVEL, DN15MM X 1/2", INSTALADO EM RAMAL OU SUB-RAMAL DE ÁGUA - FORNECIMENTO E INSTALAÇÃO. AF_12/2014</v>
          </cell>
          <cell r="C3570" t="str">
            <v>UN</v>
          </cell>
          <cell r="D3570">
            <v>20.45</v>
          </cell>
        </row>
        <row r="3571">
          <cell r="A3571">
            <v>89654</v>
          </cell>
          <cell r="B3571" t="str">
            <v>UNIÃO, CPVC, SOLDÁVEL, DN15MM, INSTALADO EM RAMAL OU SUB-RAMAL DE ÁGUA  FORNECIMENTO E INSTALAÇÃO. AF_12/2014</v>
          </cell>
          <cell r="C3571" t="str">
            <v>UN</v>
          </cell>
          <cell r="D3571">
            <v>19.88</v>
          </cell>
        </row>
        <row r="3572">
          <cell r="A3572">
            <v>89655</v>
          </cell>
          <cell r="B3572" t="str">
            <v>CONECTOR, CPVC, SOLDÁVEL, DN 15MM X 1/2, INSTALADO EM RAMAL OU SUB-RAMAL DE ÁGUA  FORNECIMENTO E INSTALAÇÃO. AF_12/2014</v>
          </cell>
          <cell r="C3572" t="str">
            <v>UN</v>
          </cell>
          <cell r="D3572">
            <v>30.58</v>
          </cell>
        </row>
        <row r="3573">
          <cell r="A3573">
            <v>89656</v>
          </cell>
          <cell r="B3573" t="str">
            <v>ADAPTADOR, CPVC, SOLDÁVEL, DN15MM, INSTALADO EM RAMAL OU SUB-RAMAL DE ÁGUA  FORNECIMENTO E INSTALAÇÃO. AF_12/2014</v>
          </cell>
          <cell r="C3573" t="str">
            <v>UN</v>
          </cell>
          <cell r="D3573">
            <v>12.6</v>
          </cell>
        </row>
        <row r="3574">
          <cell r="A3574">
            <v>89657</v>
          </cell>
          <cell r="B3574" t="str">
            <v>CURVA DE TRANSPOSIÇÃO, CPVC, SOLDÁVEL, DN15MM, INSTALADO EM RAMAL OU SUB-RAMAL DE ÁGUA  FORNECIMENTO E INSTALAÇÃO. AF_12/2014</v>
          </cell>
          <cell r="C3574" t="str">
            <v>UN</v>
          </cell>
          <cell r="D3574">
            <v>12.89</v>
          </cell>
        </row>
        <row r="3575">
          <cell r="A3575">
            <v>89658</v>
          </cell>
          <cell r="B3575" t="str">
            <v>LUVA, CPVC, SOLDÁVEL, DN 22MM, INSTALADO EM RAMAL OU SUB-RAMAL DE ÁGUA  FORNECIMENTO E INSTALAÇÃO. AF_12/2014</v>
          </cell>
          <cell r="C3575" t="str">
            <v>UN</v>
          </cell>
          <cell r="D3575">
            <v>8.4600000000000009</v>
          </cell>
        </row>
        <row r="3576">
          <cell r="A3576">
            <v>89659</v>
          </cell>
          <cell r="B3576" t="str">
            <v>LUVA DE CORRER, CPVC, SOLDÁVEL, DN 22MM, INSTALADO EM RAMAL OU SUB-RAMAL DE ÁGUA  FORNECIMENTO E INSTALAÇÃO. AF_12/2014</v>
          </cell>
          <cell r="C3576" t="str">
            <v>UN</v>
          </cell>
          <cell r="D3576">
            <v>17.18</v>
          </cell>
        </row>
        <row r="3577">
          <cell r="A3577">
            <v>89660</v>
          </cell>
          <cell r="B3577" t="str">
            <v>LUVA DE TRANSIÇÃO, CPVC, SOLDÁVEL, DN22MM X 25MM, INSTALADO EM RAMAL OU SUB-RAMAL DE ÁGUA - FORNECIMENTO E INSTALAÇÃO. AF_12/2014</v>
          </cell>
          <cell r="C3577" t="str">
            <v>UN</v>
          </cell>
          <cell r="D3577">
            <v>7.7</v>
          </cell>
        </row>
        <row r="3578">
          <cell r="A3578">
            <v>89661</v>
          </cell>
          <cell r="B3578" t="str">
            <v>UNIÃO, CPVC, SOLDÁVEL, DN22MM, INSTALADO EM RAMAL OU SUB-RAMAL DE ÁGUA  FORNECIMENTO E INSTALAÇÃO. AF_12/2014</v>
          </cell>
          <cell r="C3578" t="str">
            <v>UN</v>
          </cell>
          <cell r="D3578">
            <v>23.81</v>
          </cell>
        </row>
        <row r="3579">
          <cell r="A3579">
            <v>89662</v>
          </cell>
          <cell r="B3579" t="str">
            <v>CONECTOR, CPVC, SOLDÁVEL, DN 22MM X 1/2, INSTALADO EM RAMAL OU SUB-RAMAL DE ÁGUA  FORNECIMENTO E INSTALAÇÃO. AF_12/2014</v>
          </cell>
          <cell r="C3579" t="str">
            <v>UN</v>
          </cell>
          <cell r="D3579">
            <v>38.01</v>
          </cell>
        </row>
        <row r="3580">
          <cell r="A3580">
            <v>89663</v>
          </cell>
          <cell r="B3580" t="str">
            <v>ADAPTADOR, CPVC, SOLDÁVEL, DN22MM, INSTALADO EM RAMAL OU SUB-RAMAL DE ÁGUA  FORNECIMENTO E INSTALAÇÃO. AF_12/2014</v>
          </cell>
          <cell r="C3580" t="str">
            <v>UN</v>
          </cell>
          <cell r="D3580">
            <v>14.22</v>
          </cell>
        </row>
        <row r="3581">
          <cell r="A3581">
            <v>89664</v>
          </cell>
          <cell r="B3581" t="str">
            <v>CURVA DE TRANSPOSIÇÃO, CPVC, SOLDÁVEL, DN22MM, INSTALADO EM RAMAL OU SUB-RAMAL DE ÁGUA  FORNECIMENTO E INSTALAÇÃO. AF_12/2014</v>
          </cell>
          <cell r="C3581" t="str">
            <v>UN</v>
          </cell>
          <cell r="D3581">
            <v>17.18</v>
          </cell>
        </row>
        <row r="3582">
          <cell r="A3582">
            <v>89665</v>
          </cell>
          <cell r="B3582" t="str">
            <v>REDUÇÃO EXCÊNTRICA, PVC, SERIE R, ÁGUA PLUVIAL, DN 75 X 50 MM, JUNTA ELÁSTICA, FORNECIDO E INSTALADO EM CONDUTORES VERTICAIS DE ÁGUAS PLUVIAIS. AF_12/2014</v>
          </cell>
          <cell r="C3582" t="str">
            <v>UN</v>
          </cell>
          <cell r="D3582">
            <v>13.56</v>
          </cell>
        </row>
        <row r="3583">
          <cell r="A3583">
            <v>89666</v>
          </cell>
          <cell r="B3583" t="str">
            <v>BUCHA DE REDUÇÃO, CPVC, SOLDÁVEL, DN22MM X 15MM, INSTALADO EM RAMAL OU SUB-RAMAL DE ÁGUA  FORNECIMENTO E INSTALAÇÃO. AF_12/2014</v>
          </cell>
          <cell r="C3583" t="str">
            <v>UN</v>
          </cell>
          <cell r="D3583">
            <v>6.4</v>
          </cell>
        </row>
        <row r="3584">
          <cell r="A3584">
            <v>89667</v>
          </cell>
          <cell r="B3584" t="str">
            <v>TÊ DE INSPEÇÃO, PVC, SERIE R, ÁGUA PLUVIAL, DN 75 MM, JUNTA ELÁSTICA, FORNECIDO E INSTALADO EM CONDUTORES VERTICAIS DE ÁGUAS PLUVIAIS. AF_12/2014</v>
          </cell>
          <cell r="C3584" t="str">
            <v>UN</v>
          </cell>
          <cell r="D3584">
            <v>33.68</v>
          </cell>
        </row>
        <row r="3585">
          <cell r="A3585">
            <v>89668</v>
          </cell>
          <cell r="B3585" t="str">
            <v>CONECTOR, CPVC, SOLDÁVEL, DN22MM X 3/4", INSTALADO EM RAMAL OU SUB-RAMAL DE ÁGUA - FORNECIMENTO E INSTALAÇÃO. AF_12/2014</v>
          </cell>
          <cell r="C3585" t="str">
            <v>UN</v>
          </cell>
          <cell r="D3585">
            <v>35.92</v>
          </cell>
        </row>
        <row r="3586">
          <cell r="A3586">
            <v>89669</v>
          </cell>
          <cell r="B3586" t="str">
            <v>LUVA SIMPLES, PVC, SERIE R, ÁGUA PLUVIAL, DN 100 MM, JUNTA ELÁSTICA, FORNECIDO E INSTALADO EM CONDUTORES VERTICAIS DE ÁGUAS PLUVIAIS. AF_12/2014</v>
          </cell>
          <cell r="C3586" t="str">
            <v>UN</v>
          </cell>
          <cell r="D3586">
            <v>21.69</v>
          </cell>
        </row>
        <row r="3587">
          <cell r="A3587">
            <v>89670</v>
          </cell>
          <cell r="B3587" t="str">
            <v>LUVA, CPVC, SOLDÁVEL, DN 28MM, INSTALADO EM RAMAL OU SUB-RAMAL DE ÁGUA  FORNECIMENTO E INSTALAÇÃO. AF_12/2014</v>
          </cell>
          <cell r="C3587" t="str">
            <v>UN</v>
          </cell>
          <cell r="D3587">
            <v>13.29</v>
          </cell>
        </row>
        <row r="3588">
          <cell r="A3588">
            <v>89671</v>
          </cell>
          <cell r="B3588" t="str">
            <v>LUVA DE CORRER, PVC, SERIE R, ÁGUA PLUVIAL, DN 100 MM, JUNTA ELÁSTICA, FORNECIDO E INSTALADO EM CONDUTORES VERTICAIS DE ÁGUAS PLUVIAIS. AF_12/2014</v>
          </cell>
          <cell r="C3588" t="str">
            <v>UN</v>
          </cell>
          <cell r="D3588">
            <v>31.77</v>
          </cell>
        </row>
        <row r="3589">
          <cell r="A3589">
            <v>89672</v>
          </cell>
          <cell r="B3589" t="str">
            <v>LUVA DE CORRER, CPVC, SOLDÁVEL, DN 28MM, INSTALADO EM RAMAL OU SUB-RAMAL DE ÁGUA  FORNECIMENTO E INSTALAÇÃO. AF_12/2014</v>
          </cell>
          <cell r="C3589" t="str">
            <v>UN</v>
          </cell>
          <cell r="D3589">
            <v>23.27</v>
          </cell>
        </row>
        <row r="3590">
          <cell r="A3590">
            <v>89673</v>
          </cell>
          <cell r="B3590" t="str">
            <v>REDUÇÃO EXCÊNTRICA, PVC, SERIE R, ÁGUA PLUVIAL, DN 100 X 75 MM, JUNTA ELÁSTICA, FORNECIDO E INSTALADO EM CONDUTORES VERTICAIS DE ÁGUAS PLUVIAIS. AF_12/2014</v>
          </cell>
          <cell r="C3590" t="str">
            <v>UN</v>
          </cell>
          <cell r="D3590">
            <v>25.15</v>
          </cell>
        </row>
        <row r="3591">
          <cell r="A3591">
            <v>89674</v>
          </cell>
          <cell r="B3591" t="str">
            <v>UNIÃO, CPVC, SOLDÁVEL, DN28MM, INSTALADO EM RAMAL OU SUB-RAMAL DE ÁGUA  FORNECIMENTO E INSTALAÇÃO. AF_12/2014</v>
          </cell>
          <cell r="C3591" t="str">
            <v>UN</v>
          </cell>
          <cell r="D3591">
            <v>35.99</v>
          </cell>
        </row>
        <row r="3592">
          <cell r="A3592">
            <v>89675</v>
          </cell>
          <cell r="B3592" t="str">
            <v>TÊ DE INSPEÇÃO, PVC, SERIE R, ÁGUA PLUVIAL, DN 100 MM, JUNTA ELÁSTICA, FORNECIDO E INSTALADO EM CONDUTORES VERTICAIS DE ÁGUAS PLUVIAIS. AF_12/2014</v>
          </cell>
          <cell r="C3592" t="str">
            <v>UN</v>
          </cell>
          <cell r="D3592">
            <v>55.79</v>
          </cell>
        </row>
        <row r="3593">
          <cell r="A3593">
            <v>89676</v>
          </cell>
          <cell r="B3593" t="str">
            <v>CONECTOR, CPVC, SOLDÁVEL, DN 28MM X 1, INSTALADO EM RAMAL OU SUB-RAMAL DE ÁGUA  FORNECIMENTO E INSTALAÇÃO. AF_12/2014</v>
          </cell>
          <cell r="C3593" t="str">
            <v>UN</v>
          </cell>
          <cell r="D3593">
            <v>56.75</v>
          </cell>
        </row>
        <row r="3594">
          <cell r="A3594">
            <v>89677</v>
          </cell>
          <cell r="B3594" t="str">
            <v>LUVA SIMPLES, PVC, SERIE R, ÁGUA PLUVIAL, DN 150 MM, JUNTA ELÁSTICA, FORNECIDO E INSTALADO EM CONDUTORES VERTICAIS DE ÁGUAS PLUVIAIS. AF_12/2014</v>
          </cell>
          <cell r="C3594" t="str">
            <v>UN</v>
          </cell>
          <cell r="D3594">
            <v>65.3</v>
          </cell>
        </row>
        <row r="3595">
          <cell r="A3595">
            <v>89678</v>
          </cell>
          <cell r="B3595" t="str">
            <v>BUCHA DE REDUÇÃO, CPVC, SOLDÁVEL, DN28MM X 22MM, INSTALADO EM RAMAL OU SUB-RAMAL DE ÁGUA  FORNECIMENTO E INSTALAÇÃO. AF_12/2014</v>
          </cell>
          <cell r="C3595" t="str">
            <v>UN</v>
          </cell>
          <cell r="D3595">
            <v>8.85</v>
          </cell>
        </row>
        <row r="3596">
          <cell r="A3596">
            <v>89679</v>
          </cell>
          <cell r="B3596" t="str">
            <v>LUVA DE CORRER, PVC, SERIE R, ÁGUA PLUVIAL, DN 150 MM, JUNTA ELÁSTICA, FORNECIDO E INSTALADO EM CONDUTORES VERTICAIS DE ÁGUAS PLUVIAIS. AF_12/2014</v>
          </cell>
          <cell r="C3596" t="str">
            <v>UN</v>
          </cell>
          <cell r="D3596">
            <v>101.27</v>
          </cell>
        </row>
        <row r="3597">
          <cell r="A3597">
            <v>89680</v>
          </cell>
          <cell r="B3597" t="str">
            <v>LUVA, CPVC, SOLDÁVEL, DN 35MM, INSTALADO EM RAMAL OU SUB-RAMAL DE ÁGUA  FORNECIMENTO E INSTALAÇÃO. AF_12/2014</v>
          </cell>
          <cell r="C3597" t="str">
            <v>UN</v>
          </cell>
          <cell r="D3597">
            <v>22.09</v>
          </cell>
        </row>
        <row r="3598">
          <cell r="A3598">
            <v>89681</v>
          </cell>
          <cell r="B3598" t="str">
            <v>REDUÇÃO EXCÊNTRICA, PVC, SERIE R, ÁGUA PLUVIAL, DN 150 X 100 MM, JUNTA ELÁSTICA, FORNECIDO E INSTALADO EM CONDUTORES VERTICAIS DE ÁGUAS PLUVIAIS. AF_12/2014</v>
          </cell>
          <cell r="C3598" t="str">
            <v>UN</v>
          </cell>
          <cell r="D3598">
            <v>71.67</v>
          </cell>
        </row>
        <row r="3599">
          <cell r="A3599">
            <v>89682</v>
          </cell>
          <cell r="B3599" t="str">
            <v>LUVA DE CORRER, CPVC, SOLDÁVEL, DN 35MM, INSTALADO EM RAMAL OU SUB-RAMAL DE ÁGUA  FORNECIMENTO E INSTALAÇÃO. AF_12/2014</v>
          </cell>
          <cell r="C3599" t="str">
            <v>UN</v>
          </cell>
          <cell r="D3599">
            <v>37.01</v>
          </cell>
        </row>
        <row r="3600">
          <cell r="A3600">
            <v>89684</v>
          </cell>
          <cell r="B3600" t="str">
            <v>UNIÃO, CPVC, SOLDÁVEL, DN35MM, INSTALADO EM RAMAL OU SUB-RAMAL DE ÁGUA  FORNECIMENTO E INSTALAÇÃO. AF_12/2014</v>
          </cell>
          <cell r="C3600" t="str">
            <v>UN</v>
          </cell>
          <cell r="D3600">
            <v>53.01</v>
          </cell>
        </row>
        <row r="3601">
          <cell r="A3601">
            <v>89685</v>
          </cell>
          <cell r="B3601" t="str">
            <v>JUNÇÃO SIMPLES, PVC, SERIE R, ÁGUA PLUVIAL, DN 75 X 75 MM, JUNTA ELÁSTICA, FORNECIDO E INSTALADO EM CONDUTORES VERTICAIS DE ÁGUAS PLUVIAIS. AF_12/2014</v>
          </cell>
          <cell r="C3601" t="str">
            <v>UN</v>
          </cell>
          <cell r="D3601">
            <v>47.14</v>
          </cell>
        </row>
        <row r="3602">
          <cell r="A3602">
            <v>89686</v>
          </cell>
          <cell r="B3602" t="str">
            <v>CONECTOR, CPVC, SOLDÁVEL, DN 35MM X 1 1/4, INSTALADO EM RAMAL OU SUB-RAMAL DE ÁGUA  FORNECIMENTO E INSTALAÇÃO. AF_12/2014</v>
          </cell>
          <cell r="C3602" t="str">
            <v>UN</v>
          </cell>
          <cell r="D3602">
            <v>211.28</v>
          </cell>
        </row>
        <row r="3603">
          <cell r="A3603">
            <v>89687</v>
          </cell>
          <cell r="B3603" t="str">
            <v>TÊ, PVC, SERIE R, ÁGUA PLUVIAL, DN 75 X 75 MM, JUNTA ELÁSTICA, FORNECIDO E INSTALADO EM CONDUTORES VERTICAIS DE ÁGUAS PLUVIAIS. AF_12/2014</v>
          </cell>
          <cell r="C3603" t="str">
            <v>UN</v>
          </cell>
          <cell r="D3603">
            <v>40.75</v>
          </cell>
        </row>
        <row r="3604">
          <cell r="A3604">
            <v>89689</v>
          </cell>
          <cell r="B3604" t="str">
            <v>BUCHA DE REDUÇÃO, CPVC, SOLDÁVEL, DN35MM X 28MM, INSTALADO EM RAMAL OU SUB-RAMAL DE ÁGUA  FORNECIMENTO E INSTALAÇÃO. AF_12/2014</v>
          </cell>
          <cell r="C3604" t="str">
            <v>UN</v>
          </cell>
          <cell r="D3604">
            <v>40.21</v>
          </cell>
        </row>
        <row r="3605">
          <cell r="A3605">
            <v>89690</v>
          </cell>
          <cell r="B3605" t="str">
            <v>JUNÇÃO SIMPLES, PVC, SERIE R, ÁGUA PLUVIAL, DN 100 X 100 MM, JUNTA ELÁSTICA, FORNECIDO E INSTALADO EM CONDUTORES VERTICAIS DE ÁGUAS PLUVIAIS. AF_12/2014</v>
          </cell>
          <cell r="C3605" t="str">
            <v>UN</v>
          </cell>
          <cell r="D3605">
            <v>69.58</v>
          </cell>
        </row>
        <row r="3606">
          <cell r="A3606">
            <v>89691</v>
          </cell>
          <cell r="B3606" t="str">
            <v>TE, CPVC, SOLDÁVEL, DN 15MM, INSTALADO EM RAMAL OU SUB-RAMAL DE ÁGUA - FORNECIMENTO E INSTALAÇÃO. AF_12/2014</v>
          </cell>
          <cell r="C3606" t="str">
            <v>UN</v>
          </cell>
          <cell r="D3606">
            <v>11.12</v>
          </cell>
        </row>
        <row r="3607">
          <cell r="A3607">
            <v>89692</v>
          </cell>
          <cell r="B3607" t="str">
            <v>JUNÇÃO SIMPLES, PVC, SERIE R, ÁGUA PLUVIAL, DN 100 X 75 MM, JUNTA ELÁSTICA, FORNECIDO E INSTALADO EM CONDUTORES VERTICAIS DE ÁGUAS PLUVIAIS. AF_12/2014</v>
          </cell>
          <cell r="C3607" t="str">
            <v>UN</v>
          </cell>
          <cell r="D3607">
            <v>65.69</v>
          </cell>
        </row>
        <row r="3608">
          <cell r="A3608">
            <v>89693</v>
          </cell>
          <cell r="B3608" t="str">
            <v>TÊ, PVC, SERIE R, ÁGUA PLUVIAL, DN 100 X 100 MM, JUNTA ELÁSTICA, FORNECIDO E INSTALADO EM CONDUTORES VERTICAIS DE ÁGUAS PLUVIAIS. AF_12/2014</v>
          </cell>
          <cell r="C3608" t="str">
            <v>UN</v>
          </cell>
          <cell r="D3608">
            <v>63.98</v>
          </cell>
        </row>
        <row r="3609">
          <cell r="A3609">
            <v>89694</v>
          </cell>
          <cell r="B3609" t="str">
            <v>TE DE TRANSIÇÃO, CPVC, SOLDÁVEL, DN 15MM X 1/2, INSTALADO EM RAMAL OU SUB-RAMAL DE ÁGUA  FORNECIMENTO E INSTALAÇÃO. AF_12/2014</v>
          </cell>
          <cell r="C3609" t="str">
            <v>UN</v>
          </cell>
          <cell r="D3609">
            <v>20.88</v>
          </cell>
        </row>
        <row r="3610">
          <cell r="A3610">
            <v>89695</v>
          </cell>
          <cell r="B3610" t="str">
            <v>TÊ MISTURADOR, CPVC, SOLDÁVEL, DN15MM, INSTALADO EM RAMAL OU SUB-RAMAL DE ÁGUA  FORNECIMENTO E INSTALAÇÃO. AF_12/2014</v>
          </cell>
          <cell r="C3610" t="str">
            <v>UN</v>
          </cell>
          <cell r="D3610">
            <v>19.04</v>
          </cell>
        </row>
        <row r="3611">
          <cell r="A3611">
            <v>89696</v>
          </cell>
          <cell r="B3611" t="str">
            <v>TÊ, PVC, SERIE R, ÁGUA PLUVIAL, DN 100 X 75 MM, JUNTA ELÁSTICA, FORNECIDO E INSTALADO EM CONDUTORES VERTICAIS DE ÁGUAS PLUVIAIS. AF_12/2014</v>
          </cell>
          <cell r="C3611" t="str">
            <v>UN</v>
          </cell>
          <cell r="D3611">
            <v>58.1</v>
          </cell>
        </row>
        <row r="3612">
          <cell r="A3612">
            <v>89697</v>
          </cell>
          <cell r="B3612" t="str">
            <v>TE, CPVC, SOLDÁVEL, DN 22MM, INSTALADO EM RAMAL OU SUB-RAMAL DE ÁGUA - FORNECIMENTO E INSTALAÇÃO. AF_12/2014</v>
          </cell>
          <cell r="C3612" t="str">
            <v>UN</v>
          </cell>
          <cell r="D3612">
            <v>13.42</v>
          </cell>
        </row>
        <row r="3613">
          <cell r="A3613">
            <v>89698</v>
          </cell>
          <cell r="B3613" t="str">
            <v>JUNÇÃO SIMPLES, PVC, SERIE R, ÁGUA PLUVIAL, DN 150 X 150 MM, JUNTA ELÁSTICA, FORNECIDO E INSTALADO EM CONDUTORES VERTICAIS DE ÁGUAS PLUVIAIS. AF_12/2014</v>
          </cell>
          <cell r="C3613" t="str">
            <v>UN</v>
          </cell>
          <cell r="D3613">
            <v>210.57</v>
          </cell>
        </row>
        <row r="3614">
          <cell r="A3614">
            <v>89699</v>
          </cell>
          <cell r="B3614" t="str">
            <v>JUNÇÃO SIMPLES, PVC, SERIE R, ÁGUA PLUVIAL, DN 150 X 100 MM, JUNTA ELÁSTICA, FORNECIDO E INSTALADO EM CONDUTORES VERTICAIS DE ÁGUAS PLUVIAIS. AF_12/2014</v>
          </cell>
          <cell r="C3614" t="str">
            <v>UN</v>
          </cell>
          <cell r="D3614">
            <v>176.85</v>
          </cell>
        </row>
        <row r="3615">
          <cell r="A3615">
            <v>89700</v>
          </cell>
          <cell r="B3615" t="str">
            <v>TE DE TRANSIÇÃO, CPVC, SOLDÁVEL, DN 22MM X 1/2, INSTALADO EM RAMAL OU SUB-RAMAL DE ÁGUA  FORNECIMENTO E INSTALAÇÃO. AF_12/2014</v>
          </cell>
          <cell r="C3615" t="str">
            <v>UN</v>
          </cell>
          <cell r="D3615">
            <v>21.78</v>
          </cell>
        </row>
        <row r="3616">
          <cell r="A3616">
            <v>89701</v>
          </cell>
          <cell r="B3616" t="str">
            <v>TÊ, PVC, SERIE R, ÁGUA PLUVIAL, DN 150 X 150 MM, JUNTA ELÁSTICA, FORNECIDO E INSTALADO EM CONDUTORES VERTICAIS DE ÁGUAS PLUVIAIS. AF_12/2014</v>
          </cell>
          <cell r="C3616" t="str">
            <v>UN</v>
          </cell>
          <cell r="D3616">
            <v>166.67</v>
          </cell>
        </row>
        <row r="3617">
          <cell r="A3617">
            <v>89702</v>
          </cell>
          <cell r="B3617" t="str">
            <v>TÊ MISTURADOR, CPVC, SOLDÁVEL, DN22MM, INSTALADO EM RAMAL OU SUB-RAMAL DE ÁGUA  FORNECIMENTO E INSTALAÇÃO. AF_12/2014</v>
          </cell>
          <cell r="C3617" t="str">
            <v>UN</v>
          </cell>
          <cell r="D3617">
            <v>21.78</v>
          </cell>
        </row>
        <row r="3618">
          <cell r="A3618">
            <v>89703</v>
          </cell>
          <cell r="B3618" t="str">
            <v>TE MISTURADOR DE TRANSIÇÃO, CPVC, SOLDÁVEL, DN 22MM X 3/4", INSTALADO EM RAMAL OU SUB-RAMAL DE ÁGUA - FORNECIMENTO E INSTALAÇÃO. AF_12/2014</v>
          </cell>
          <cell r="C3618" t="str">
            <v>UN</v>
          </cell>
          <cell r="D3618">
            <v>55.72</v>
          </cell>
        </row>
        <row r="3619">
          <cell r="A3619">
            <v>89704</v>
          </cell>
          <cell r="B3619" t="str">
            <v>TÊ, PVC, SERIE R, ÁGUA PLUVIAL, DN 150 X 100 MM, JUNTA ELÁSTICA, FORNECIDO E INSTALADO EM CONDUTORES VERTICAIS DE ÁGUAS PLUVIAIS. AF_12/2014</v>
          </cell>
          <cell r="C3619" t="str">
            <v>UN</v>
          </cell>
          <cell r="D3619">
            <v>113.92</v>
          </cell>
        </row>
        <row r="3620">
          <cell r="A3620">
            <v>89705</v>
          </cell>
          <cell r="B3620" t="str">
            <v>TÊ, CPVC, SOLDÁVEL, DN28MM, INSTALADO EM RAMAL OU SUB-RAMAL DE ÁGUA   FORNECIMENTO E INSTALAÇÃO. AF_12/2014</v>
          </cell>
          <cell r="C3620" t="str">
            <v>UN</v>
          </cell>
          <cell r="D3620">
            <v>24.55</v>
          </cell>
        </row>
        <row r="3621">
          <cell r="A3621">
            <v>89706</v>
          </cell>
          <cell r="B3621" t="str">
            <v>TÊ, CPVC, SOLDÁVEL, DN35MM, INSTALADO EM RAMAL OU SUB-RAMAL DE ÁGUA  FORNECIMENTO E INSTALAÇÃO. AF_12/2014</v>
          </cell>
          <cell r="C3621" t="str">
            <v>UN</v>
          </cell>
          <cell r="D3621">
            <v>59.88</v>
          </cell>
        </row>
        <row r="3622">
          <cell r="A3622">
            <v>89718</v>
          </cell>
          <cell r="B3622" t="str">
            <v>TUBO, CPVC, SOLDÁVEL, DN 35MM, INSTALADO EM RAMAL DE DISTRIBUIÇÃO DE ÁGUA   FORNECIMENTO E INSTALAÇÃO. AF_12/2014</v>
          </cell>
          <cell r="C3622" t="str">
            <v>M</v>
          </cell>
          <cell r="D3622">
            <v>41.86</v>
          </cell>
        </row>
        <row r="3623">
          <cell r="A3623">
            <v>89719</v>
          </cell>
          <cell r="B3623" t="str">
            <v>JOELHO 90 GRAUS, CPVC, SOLDÁVEL, DN 22MM, INSTALADO EM RAMAL DE DISTRIBUIÇÃO DE ÁGUA   FORNECIMENTO E INSTALAÇÃO. AF_12/2014</v>
          </cell>
          <cell r="C3623" t="str">
            <v>UN</v>
          </cell>
          <cell r="D3623">
            <v>10.95</v>
          </cell>
        </row>
        <row r="3624">
          <cell r="A3624">
            <v>89720</v>
          </cell>
          <cell r="B3624" t="str">
            <v>JOELHO 45 GRAUS, CPVC, SOLDÁVEL, DN 22MM, INSTALADO EM RAMAL DE DISTRIBUIÇÃO DE ÁGUA   FORNECIMENTO E INSTALAÇÃO. AF_12/2014</v>
          </cell>
          <cell r="C3624" t="str">
            <v>UN</v>
          </cell>
          <cell r="D3624">
            <v>13.43</v>
          </cell>
        </row>
        <row r="3625">
          <cell r="A3625">
            <v>89721</v>
          </cell>
          <cell r="B3625" t="str">
            <v>CURVA 90 GRAUS, CPVC, SOLDÁVEL, DN 22MM, INSTALADO EM RAMAL DE DISTRIBUIÇÃO DE ÁGUA - FORNECIMENTO E INSTALAÇÃO. AF_12/2014</v>
          </cell>
          <cell r="C3625" t="str">
            <v>UN</v>
          </cell>
          <cell r="D3625">
            <v>14.26</v>
          </cell>
        </row>
        <row r="3626">
          <cell r="A3626">
            <v>89722</v>
          </cell>
          <cell r="B3626" t="str">
            <v>JOELHO DE TRANSIÇÃO, 90 GRAUS, CPVC, SOLDÁVEL, DN 22MM X 1/2", INSTALADO EM RAMAL DE ALIMENTAÇAÕ DE ÁGUA - FORNECIMENTO E INSTALAÇÃO. AF_12/2014</v>
          </cell>
          <cell r="C3626" t="str">
            <v>UN</v>
          </cell>
          <cell r="D3626">
            <v>26.01</v>
          </cell>
        </row>
        <row r="3627">
          <cell r="A3627">
            <v>89723</v>
          </cell>
          <cell r="B3627" t="str">
            <v>JOELHO 90 GRAUS, CPVC, SOLDÁVEL, DN 28MM, INSTALADO EM RAMAL DE DISTRIBUIÇÃO DE ÁGUA   FORNECIMENTO E INSTALAÇÃO. AF_12/2014</v>
          </cell>
          <cell r="C3627" t="str">
            <v>UN</v>
          </cell>
          <cell r="D3627">
            <v>19.14</v>
          </cell>
        </row>
        <row r="3628">
          <cell r="A3628">
            <v>89724</v>
          </cell>
          <cell r="B3628" t="str">
            <v>JOELHO 90 GRAUS, PVC, SERIE NORMAL, ESGOTO PREDIAL, DN 40 MM, JUNTA SOLDÁVEL, FORNECIDO E INSTALADO EM RAMAL DE DESCARGA OU RAMAL DE ESGOTO SANITÁRIO. AF_12/2014</v>
          </cell>
          <cell r="C3628" t="str">
            <v>UN</v>
          </cell>
          <cell r="D3628">
            <v>8.52</v>
          </cell>
        </row>
        <row r="3629">
          <cell r="A3629">
            <v>89725</v>
          </cell>
          <cell r="B3629" t="str">
            <v>JOELHO 45 GRAUS, CPVC, SOLDÁVEL, DN 28MM, INSTALADO EM RAMAL DE DISTRIBUIÇÃO DE ÁGUA   FORNECIMENTO E INSTALAÇÃO. AF_12/2014</v>
          </cell>
          <cell r="C3629" t="str">
            <v>UN</v>
          </cell>
          <cell r="D3629">
            <v>18.57</v>
          </cell>
        </row>
        <row r="3630">
          <cell r="A3630">
            <v>89726</v>
          </cell>
          <cell r="B3630" t="str">
            <v>JOELHO 45 GRAUS, PVC, SERIE NORMAL, ESGOTO PREDIAL, DN 40 MM, JUNTA SOLDÁVEL, FORNECIDO E INSTALADO EM RAMAL DE DESCARGA OU RAMAL DE ESGOTO SANITÁRIO. AF_12/2014</v>
          </cell>
          <cell r="C3630" t="str">
            <v>UN</v>
          </cell>
          <cell r="D3630">
            <v>6.19</v>
          </cell>
        </row>
        <row r="3631">
          <cell r="A3631">
            <v>89727</v>
          </cell>
          <cell r="B3631" t="str">
            <v>CURVA 90 GRAUS, CPVC, SOLDÁVEL, DN 28MM, INSTALADO EM RAMAL DE DISTRIBUIÇÃO DE ÁGUA   FORNECIMENTO E INSTALAÇÃO. AF_12/2014</v>
          </cell>
          <cell r="C3631" t="str">
            <v>UN</v>
          </cell>
          <cell r="D3631">
            <v>21.23</v>
          </cell>
        </row>
        <row r="3632">
          <cell r="A3632">
            <v>89728</v>
          </cell>
          <cell r="B3632" t="str">
            <v>CURVA CURTA 90 GRAUS, PVC, SERIE NORMAL, ESGOTO PREDIAL, DN 40 MM, JUNTA SOLDÁVEL, FORNECIDO E INSTALADO EM RAMAL DE DESCARGA OU RAMAL DE ESGOTO SANITÁRIO. AF_12/2014</v>
          </cell>
          <cell r="C3632" t="str">
            <v>UN</v>
          </cell>
          <cell r="D3632">
            <v>9.1</v>
          </cell>
        </row>
        <row r="3633">
          <cell r="A3633">
            <v>89729</v>
          </cell>
          <cell r="B3633" t="str">
            <v>JOELHO 90 GRAUS, CPVC, SOLDÁVEL, DN 35MM, INSTALADO EM RAMAL DE DISTRIBUIÇÃO DE ÁGUA   FORNECIMENTO E INSTALAÇÃO. AF_12/2014</v>
          </cell>
          <cell r="C3633" t="str">
            <v>UN</v>
          </cell>
          <cell r="D3633">
            <v>30.15</v>
          </cell>
        </row>
        <row r="3634">
          <cell r="A3634">
            <v>89730</v>
          </cell>
          <cell r="B3634" t="str">
            <v>CURVA LONGA 90 GRAUS, PVC, SERIE NORMAL, ESGOTO PREDIAL, DN 40 MM, JUNTA SOLDÁVEL, FORNECIDO E INSTALADO EM RAMAL DE DESCARGA OU RAMAL DE ESGOTO SANITÁRIO. AF_12/2014</v>
          </cell>
          <cell r="C3634" t="str">
            <v>UN</v>
          </cell>
          <cell r="D3634">
            <v>9.86</v>
          </cell>
        </row>
        <row r="3635">
          <cell r="A3635">
            <v>89731</v>
          </cell>
          <cell r="B3635" t="str">
            <v>JOELHO 90 GRAUS, PVC, SERIE NORMAL, ESGOTO PREDIAL, DN 50 MM, JUNTA ELÁSTICA, FORNECIDO E INSTALADO EM RAMAL DE DESCARGA OU RAMAL DE ESGOTO SANITÁRIO. AF_12/2014</v>
          </cell>
          <cell r="C3635" t="str">
            <v>UN</v>
          </cell>
          <cell r="D3635">
            <v>9.7799999999999994</v>
          </cell>
        </row>
        <row r="3636">
          <cell r="A3636">
            <v>89732</v>
          </cell>
          <cell r="B3636" t="str">
            <v>JOELHO 45 GRAUS, PVC, SERIE NORMAL, ESGOTO PREDIAL, DN 50 MM, JUNTA ELÁSTICA, FORNECIDO E INSTALADO EM RAMAL DE DESCARGA OU RAMAL DE ESGOTO SANITÁRIO. AF_12/2014</v>
          </cell>
          <cell r="C3636" t="str">
            <v>UN</v>
          </cell>
          <cell r="D3636">
            <v>10.33</v>
          </cell>
        </row>
        <row r="3637">
          <cell r="A3637">
            <v>89733</v>
          </cell>
          <cell r="B3637" t="str">
            <v>CURVA CURTA 90 GRAUS, PVC, SERIE NORMAL, ESGOTO PREDIAL, DN 50 MM, JUNTA ELÁSTICA, FORNECIDO E INSTALADO EM RAMAL DE DESCARGA OU RAMAL DE ESGOTO SANITÁRIO. AF_12/2014</v>
          </cell>
          <cell r="C3637" t="str">
            <v>UN</v>
          </cell>
          <cell r="D3637">
            <v>16.28</v>
          </cell>
        </row>
        <row r="3638">
          <cell r="A3638">
            <v>89734</v>
          </cell>
          <cell r="B3638" t="str">
            <v>JOELHO 45 GRAUS, CPVC, SOLDÁVEL, DN 35MM, INSTALADO EM RAMAL DE DISTRIBUIÇÃO DE ÁGUA   FORNECIMENTO E INSTALAÇÃO. AF_12/2014</v>
          </cell>
          <cell r="C3638" t="str">
            <v>UN</v>
          </cell>
          <cell r="D3638">
            <v>30.15</v>
          </cell>
        </row>
        <row r="3639">
          <cell r="A3639">
            <v>89735</v>
          </cell>
          <cell r="B3639" t="str">
            <v>CURVA LONGA 90 GRAUS, PVC, SERIE NORMAL, ESGOTO PREDIAL, DN 50 MM, JUNTA ELÁSTICA, FORNECIDO E INSTALADO EM RAMAL DE DESCARGA OU RAMAL DE ESGOTO SANITÁRIO. AF_12/2014</v>
          </cell>
          <cell r="C3639" t="str">
            <v>UN</v>
          </cell>
          <cell r="D3639">
            <v>17.190000000000001</v>
          </cell>
        </row>
        <row r="3640">
          <cell r="A3640">
            <v>89736</v>
          </cell>
          <cell r="B3640" t="str">
            <v>LUVA, CPVC, SOLDÁVEL, DN 22MM, INSTALADO EM RAMAL DE DISTRIBUIÇÃO DE ÁGUA   FORNECIMENTO E INSTALAÇÃO. AF_12/2014</v>
          </cell>
          <cell r="C3640" t="str">
            <v>UN</v>
          </cell>
          <cell r="D3640">
            <v>7.31</v>
          </cell>
        </row>
        <row r="3641">
          <cell r="A3641">
            <v>89737</v>
          </cell>
          <cell r="B3641" t="str">
            <v>JOELHO 90 GRAUS, PVC, SERIE NORMAL, ESGOTO PREDIAL, DN 75 MM, JUNTA ELÁSTICA, FORNECIDO E INSTALADO EM RAMAL DE DESCARGA OU RAMAL DE ESGOTO SANITÁRIO. AF_12/2014</v>
          </cell>
          <cell r="C3641" t="str">
            <v>UN</v>
          </cell>
          <cell r="D3641">
            <v>16.75</v>
          </cell>
        </row>
        <row r="3642">
          <cell r="A3642">
            <v>89738</v>
          </cell>
          <cell r="B3642" t="str">
            <v>LUVA DE CORRER, CPVC, SOLDÁVEL, DN 22MM, INSTALADO EM RAMAL DE DISTRIBUIÇÃO DE ÁGUA   FORNECIMENTO E INSTALAÇÃO. AF_12/2014</v>
          </cell>
          <cell r="C3642" t="str">
            <v>UN</v>
          </cell>
          <cell r="D3642">
            <v>16.03</v>
          </cell>
        </row>
        <row r="3643">
          <cell r="A3643">
            <v>89739</v>
          </cell>
          <cell r="B3643" t="str">
            <v>JOELHO 45 GRAUS, PVC, SERIE NORMAL, ESGOTO PREDIAL, DN 75 MM, JUNTA ELÁSTICA, FORNECIDO E INSTALADO EM RAMAL DE DESCARGA OU RAMAL DE ESGOTO SANITÁRIO. AF_12/2014</v>
          </cell>
          <cell r="C3643" t="str">
            <v>UN</v>
          </cell>
          <cell r="D3643">
            <v>17.53</v>
          </cell>
        </row>
        <row r="3644">
          <cell r="A3644">
            <v>89740</v>
          </cell>
          <cell r="B3644" t="str">
            <v>LUVA DE TRANSIÇÃO, CPVC, SOLDÁVEL, DN 22MM X 25MM, INSTALADO EM RAMAL DE DISTRIBUIÇÃO DE ÁGUA   FORNECIMENTO E INSTALAÇÃO. AF_12/2014</v>
          </cell>
          <cell r="C3644" t="str">
            <v>UN</v>
          </cell>
          <cell r="D3644">
            <v>6.55</v>
          </cell>
        </row>
        <row r="3645">
          <cell r="A3645">
            <v>89741</v>
          </cell>
          <cell r="B3645" t="str">
            <v>UNIÃO, CPVC, SOLDÁVEL, DN 22MM, INSTALADO EM RAMAL DE DISTRIBUIÇÃO DE ÁGUA   FORNECIMENTO E INSTALAÇÃO. AF_12/2014</v>
          </cell>
          <cell r="C3645" t="str">
            <v>UN</v>
          </cell>
          <cell r="D3645">
            <v>22.66</v>
          </cell>
        </row>
        <row r="3646">
          <cell r="A3646">
            <v>89742</v>
          </cell>
          <cell r="B3646" t="str">
            <v>CURVA CURTA 90 GRAUS, PVC, SERIE NORMAL, ESGOTO PREDIAL, DN 75 MM, JUNTA ELÁSTICA, FORNECIDO E INSTALADO EM RAMAL DE DESCARGA OU RAMAL DE ESGOTO SANITÁRIO. AF_12/2014</v>
          </cell>
          <cell r="C3646" t="str">
            <v>UN</v>
          </cell>
          <cell r="D3646">
            <v>28.01</v>
          </cell>
        </row>
        <row r="3647">
          <cell r="A3647">
            <v>89743</v>
          </cell>
          <cell r="B3647" t="str">
            <v>CURVA LONGA 90 GRAUS, PVC, SERIE NORMAL, ESGOTO PREDIAL, DN 75 MM, JUNTA ELÁSTICA, FORNECIDO E INSTALADO EM RAMAL DE DESCARGA OU RAMAL DE ESGOTO SANITÁRIO. AF_12/2014</v>
          </cell>
          <cell r="C3647" t="str">
            <v>UN</v>
          </cell>
          <cell r="D3647">
            <v>39.31</v>
          </cell>
        </row>
        <row r="3648">
          <cell r="A3648">
            <v>89744</v>
          </cell>
          <cell r="B3648" t="str">
            <v>JOELHO 90 GRAUS, PVC, SERIE NORMAL, ESGOTO PREDIAL, DN 100 MM, JUNTA ELÁSTICA, FORNECIDO E INSTALADO EM RAMAL DE DESCARGA OU RAMAL DE ESGOTO SANITÁRIO. AF_12/2014</v>
          </cell>
          <cell r="C3648" t="str">
            <v>UN</v>
          </cell>
          <cell r="D3648">
            <v>21.75</v>
          </cell>
        </row>
        <row r="3649">
          <cell r="A3649">
            <v>89745</v>
          </cell>
          <cell r="B3649" t="str">
            <v>CONECTOR, CPVC, SOLDÁVEL, DN 22MM X 1/2 , INSTALADO EM RAMAL DE DISTRIBUIÇÃO DE ÁGUA   FORNECIMENTO E INSTALAÇÃO. AF_12/2014</v>
          </cell>
          <cell r="C3649" t="str">
            <v>UN</v>
          </cell>
          <cell r="D3649">
            <v>36.86</v>
          </cell>
        </row>
        <row r="3650">
          <cell r="A3650">
            <v>89746</v>
          </cell>
          <cell r="B3650" t="str">
            <v>JOELHO 45 GRAUS, PVC, SERIE NORMAL, ESGOTO PREDIAL, DN 100 MM, JUNTA ELÁSTICA, FORNECIDO E INSTALADO EM RAMAL DE DESCARGA OU RAMAL DE ESGOTO SANITÁRIO. AF_12/2014</v>
          </cell>
          <cell r="C3650" t="str">
            <v>UN</v>
          </cell>
          <cell r="D3650">
            <v>21.7</v>
          </cell>
        </row>
        <row r="3651">
          <cell r="A3651">
            <v>89747</v>
          </cell>
          <cell r="B3651" t="str">
            <v>ADAPTADOR, CPVC, SOLDÁVEL, DN 22MM, INSTALADO EM RAMAL DE DISTRIBUIÇÃO DE ÁGUA   FORNECIMENTO E INSTALAÇÃO. AF_12/2014</v>
          </cell>
          <cell r="C3651" t="str">
            <v>UN</v>
          </cell>
          <cell r="D3651">
            <v>13.07</v>
          </cell>
        </row>
        <row r="3652">
          <cell r="A3652">
            <v>89748</v>
          </cell>
          <cell r="B3652" t="str">
            <v>CURVA CURTA 90 GRAUS, PVC, SERIE NORMAL, ESGOTO PREDIAL, DN 100 MM, JUNTA ELÁSTICA, FORNECIDO E INSTALADO EM RAMAL DE DESCARGA OU RAMAL DE ESGOTO SANITÁRIO. AF_12/2014</v>
          </cell>
          <cell r="C3652" t="str">
            <v>UN</v>
          </cell>
          <cell r="D3652">
            <v>34</v>
          </cell>
        </row>
        <row r="3653">
          <cell r="A3653">
            <v>89749</v>
          </cell>
          <cell r="B3653" t="str">
            <v>CURVA DE TRANSPOSIÇÃO, CPVC, SOLDÁVEL, DN 22MM, INSTALADO EM RAMAL DE DISTRIBUIÇÃO DE ÁGUA   FORNECIMENTO E INSTALAÇÃO. AF_12/2014</v>
          </cell>
          <cell r="C3653" t="str">
            <v>UN</v>
          </cell>
          <cell r="D3653">
            <v>16.03</v>
          </cell>
        </row>
        <row r="3654">
          <cell r="A3654">
            <v>89750</v>
          </cell>
          <cell r="B3654" t="str">
            <v>CURVA LONGA 90 GRAUS, PVC, SERIE NORMAL, ESGOTO PREDIAL, DN 100 MM, JUNTA ELÁSTICA, FORNECIDO E INSTALADO EM RAMAL DE DESCARGA OU RAMAL DE ESGOTO SANITÁRIO. AF_12/2014</v>
          </cell>
          <cell r="C3654" t="str">
            <v>UN</v>
          </cell>
          <cell r="D3654">
            <v>55.74</v>
          </cell>
        </row>
        <row r="3655">
          <cell r="A3655">
            <v>89751</v>
          </cell>
          <cell r="B3655" t="str">
            <v>BUCHA DE REDUÇÃO, CPVC, SOLDÁVEL, DN 22MM X 15MM, INSTALADO EM RAMAL DE DISTRIBUIÇÃO DE ÁGUA   FORNECIMENTO E INSTALAÇÃO. AF_12/2014</v>
          </cell>
          <cell r="C3655" t="str">
            <v>UN</v>
          </cell>
          <cell r="D3655">
            <v>5.25</v>
          </cell>
        </row>
        <row r="3656">
          <cell r="A3656">
            <v>89752</v>
          </cell>
          <cell r="B3656" t="str">
            <v>LUVA SIMPLES, PVC, SERIE NORMAL, ESGOTO PREDIAL, DN 40 MM, JUNTA SOLDÁVEL, FORNECIDO E INSTALADO EM RAMAL DE DESCARGA OU RAMAL DE ESGOTO SANITÁRIO. AF_12/2014</v>
          </cell>
          <cell r="C3656" t="str">
            <v>UN</v>
          </cell>
          <cell r="D3656">
            <v>5.47</v>
          </cell>
        </row>
        <row r="3657">
          <cell r="A3657">
            <v>89753</v>
          </cell>
          <cell r="B3657" t="str">
            <v>LUVA SIMPLES, PVC, SERIE NORMAL, ESGOTO PREDIAL, DN 50 MM, JUNTA ELÁSTICA, FORNECIDO E INSTALADO EM RAMAL DE DESCARGA OU RAMAL DE ESGOTO SANITÁRIO. AF_12/2014</v>
          </cell>
          <cell r="C3657" t="str">
            <v>UN</v>
          </cell>
          <cell r="D3657">
            <v>8.5500000000000007</v>
          </cell>
        </row>
        <row r="3658">
          <cell r="A3658">
            <v>89754</v>
          </cell>
          <cell r="B3658" t="str">
            <v>LUVA DE CORRER, PVC, SERIE NORMAL, ESGOTO PREDIAL, DN 50 MM, JUNTA ELÁSTICA, FORNECIDO E INSTALADO EM RAMAL DE DESCARGA OU RAMAL DE ESGOTO SANITÁRIO. AF_12/2014</v>
          </cell>
          <cell r="C3658" t="str">
            <v>UN</v>
          </cell>
          <cell r="D3658">
            <v>15.15</v>
          </cell>
        </row>
        <row r="3659">
          <cell r="A3659">
            <v>89755</v>
          </cell>
          <cell r="B3659" t="str">
            <v>LUVA, CPVC, SOLDÁVEL, DN 28MM, INSTALADO EM RAMAL DE DISTRIBUIÇÃO DE ÁGUA   FORNECIMENTO E INSTALAÇÃO. AF_12/2014</v>
          </cell>
          <cell r="C3659" t="str">
            <v>UN</v>
          </cell>
          <cell r="D3659">
            <v>11.95</v>
          </cell>
        </row>
        <row r="3660">
          <cell r="A3660">
            <v>89756</v>
          </cell>
          <cell r="B3660" t="str">
            <v>LUVA DE CORRER, CPVC, SOLDÁVEL, DN 28MM, INSTALADO EM RAMAL DE DISTRIBUIÇÃO DE ÁGUA   FORNECIMENTO E INSTALAÇÃO. AF_12/2014</v>
          </cell>
          <cell r="C3660" t="str">
            <v>UN</v>
          </cell>
          <cell r="D3660">
            <v>21.93</v>
          </cell>
        </row>
        <row r="3661">
          <cell r="A3661">
            <v>89757</v>
          </cell>
          <cell r="B3661" t="str">
            <v>UNIÃO, CPVC, SOLDÁVEL, DN 28MM, INSTALADO EM RAMAL DE DISTRIBUIÇÃO DE ÁGUA   FORNECIMENTO E INSTALAÇÃO. AF_12/2014</v>
          </cell>
          <cell r="C3661" t="str">
            <v>UN</v>
          </cell>
          <cell r="D3661">
            <v>34.65</v>
          </cell>
        </row>
        <row r="3662">
          <cell r="A3662">
            <v>89758</v>
          </cell>
          <cell r="B3662" t="str">
            <v>CONECTOR, CPVC, SOLDÁVEL, DN 28MM X 1 , INSTALADO EM RAMAL DE DISTRIBUIÇÃO DE ÁGUA   FORNECIMENTO E INSTALAÇÃO. AF_12/2014</v>
          </cell>
          <cell r="C3662" t="str">
            <v>UN</v>
          </cell>
          <cell r="D3662">
            <v>55.41</v>
          </cell>
        </row>
        <row r="3663">
          <cell r="A3663">
            <v>89759</v>
          </cell>
          <cell r="B3663" t="str">
            <v>BUCHA DE REDUÇÃO, CPVC, SOLDÁVEL, DN 28MM X 22MM, INSTALADO EM RAMAL DE DISTRIBUIÇÃO DE ÁGUA - FORNECIMENTO E INSTALAÇÃO. AF_12/2014</v>
          </cell>
          <cell r="C3663" t="str">
            <v>UN</v>
          </cell>
          <cell r="D3663">
            <v>7.51</v>
          </cell>
        </row>
        <row r="3664">
          <cell r="A3664">
            <v>89760</v>
          </cell>
          <cell r="B3664" t="str">
            <v>LUVA, CPVC, SOLDÁVEL, DN 35MM, INSTALADO EM RAMAL DE DISTRIBUIÇÃO DE ÁGUA - FORNECIMENTO E INSTALAÇÃO. AF_12/2014</v>
          </cell>
          <cell r="C3664" t="str">
            <v>UN</v>
          </cell>
          <cell r="D3664">
            <v>20.5</v>
          </cell>
        </row>
        <row r="3665">
          <cell r="A3665">
            <v>89761</v>
          </cell>
          <cell r="B3665" t="str">
            <v>LUVA DE CORRER, CPVC, SOLDÁVEL, DN 35MM, INSTALADO EM RAMAL DE DISTRIBUIÇÃO DE ÁGUA - FORNECIMENTO E INSTALAÇÃO. AF_12/2014</v>
          </cell>
          <cell r="C3665" t="str">
            <v>UN</v>
          </cell>
          <cell r="D3665">
            <v>35.42</v>
          </cell>
        </row>
        <row r="3666">
          <cell r="A3666">
            <v>89762</v>
          </cell>
          <cell r="B3666" t="str">
            <v>UNIÃO, CPVC, SOLDÁVEL, DN35MM, INSTALADO EM RAMAL DE DISTRIBUIÇÃO DE ÁGUA - FORNECIMENTO E INSTALAÇÃO. AF_12/2014</v>
          </cell>
          <cell r="C3666" t="str">
            <v>UN</v>
          </cell>
          <cell r="D3666">
            <v>51.42</v>
          </cell>
        </row>
        <row r="3667">
          <cell r="A3667">
            <v>89763</v>
          </cell>
          <cell r="B3667" t="str">
            <v>CONECTOR, CPVC, SOLDÁVEL, DN 35MM X 1 1/4 , INSTALADO EM RAMAL DE DISTRIBUIÇÃO DE ÁGUA - FORNECIMENTO E INSTALAÇÃO. AF_12/2014</v>
          </cell>
          <cell r="C3667" t="str">
            <v>UN</v>
          </cell>
          <cell r="D3667">
            <v>209.69</v>
          </cell>
        </row>
        <row r="3668">
          <cell r="A3668">
            <v>89764</v>
          </cell>
          <cell r="B3668" t="str">
            <v>BUCHA DE REDUÇÃO, CPVC, SOLDÁVEL, DN35MM X 28MM, INSTALADO EM RAMAL DE DISTRIBUIÇÃO DE ÁGUA - FORNECIMENTO E INSTALAÇÃO. AF_12/2014</v>
          </cell>
          <cell r="C3668" t="str">
            <v>UN</v>
          </cell>
          <cell r="D3668">
            <v>38.619999999999997</v>
          </cell>
        </row>
        <row r="3669">
          <cell r="A3669">
            <v>89765</v>
          </cell>
          <cell r="B3669" t="str">
            <v>TE, CPVC, SOLDÁVEL, DN 22MM, INSTALADO EM RAMAL DE DISTRIBUIÇÃO DE ÁGUA - FORNECIMENTO E INSTALAÇÃO. AF_12/2014</v>
          </cell>
          <cell r="C3669" t="str">
            <v>UN</v>
          </cell>
          <cell r="D3669">
            <v>13.95</v>
          </cell>
        </row>
        <row r="3670">
          <cell r="A3670">
            <v>89766</v>
          </cell>
          <cell r="B3670" t="str">
            <v>TE DE TRANSIÇÃO, CPVC, SOLDÁVEL, DN 22MM X 1/2 , INSTALADO EM RAMAL DE DISTRIBUIÇÃO DE ÁGUA   FORNECIMENTO E INSTALAÇÃO. AF_12/2014</v>
          </cell>
          <cell r="C3670" t="str">
            <v>UN</v>
          </cell>
          <cell r="D3670">
            <v>22.31</v>
          </cell>
        </row>
        <row r="3671">
          <cell r="A3671">
            <v>89767</v>
          </cell>
          <cell r="B3671" t="str">
            <v>TÊ MISTURADOR, CPVC, SOLDÁVEL, DN 22MM, INSTALADO EM RAMAL DE DISTRIBUIÇÃO DE ÁGUA - FORNECIMENTO E INSTALAÇÃO. AF_12/2014</v>
          </cell>
          <cell r="C3671" t="str">
            <v>UN</v>
          </cell>
          <cell r="D3671">
            <v>22.31</v>
          </cell>
        </row>
        <row r="3672">
          <cell r="A3672">
            <v>89768</v>
          </cell>
          <cell r="B3672" t="str">
            <v>TÊ, CPVC, SOLDÁVEL, DN 28MM, INSTALADO EM RAMAL DE DISTRIBUIÇÃO DE ÁGUA - FORNECIMENTO E INSTALAÇÃO. AF_12/2014</v>
          </cell>
          <cell r="C3672" t="str">
            <v>UN</v>
          </cell>
          <cell r="D3672">
            <v>21.83</v>
          </cell>
        </row>
        <row r="3673">
          <cell r="A3673">
            <v>89769</v>
          </cell>
          <cell r="B3673" t="str">
            <v>TÊ, CPVC, SOLDÁVEL, DN35MM, INSTALADO EM RAMAL DE DISTRIBUIÇÃO DE ÁGUA - FORNECIMENTO E INSTALAÇÃO. AF_12/2014</v>
          </cell>
          <cell r="C3673" t="str">
            <v>UN</v>
          </cell>
          <cell r="D3673">
            <v>56.67</v>
          </cell>
        </row>
        <row r="3674">
          <cell r="A3674">
            <v>89772</v>
          </cell>
          <cell r="B3674" t="str">
            <v>TUBO, CPVC, SOLDÁVEL, DN 54MM, INSTALADO EM PRUMADA DE ÁGUA  FORNECIMENTO E INSTALAÇÃO. AF_12/2014</v>
          </cell>
          <cell r="C3674" t="str">
            <v>M</v>
          </cell>
          <cell r="D3674">
            <v>79.05</v>
          </cell>
        </row>
        <row r="3675">
          <cell r="A3675">
            <v>89774</v>
          </cell>
          <cell r="B3675" t="str">
            <v>LUVA SIMPLES, PVC, SERIE NORMAL, ESGOTO PREDIAL, DN 75 MM, JUNTA ELÁSTICA, FORNECIDO E INSTALADO EM RAMAL DE DESCARGA OU RAMAL DE ESGOTO SANITÁRIO. AF_12/2014</v>
          </cell>
          <cell r="C3675" t="str">
            <v>UN</v>
          </cell>
          <cell r="D3675">
            <v>13.92</v>
          </cell>
        </row>
        <row r="3676">
          <cell r="A3676">
            <v>89776</v>
          </cell>
          <cell r="B3676" t="str">
            <v>LUVA DE CORRER, PVC, SERIE NORMAL, ESGOTO PREDIAL, DN 75 MM, JUNTA ELÁSTICA, FORNECIDO E INSTALADO EM RAMAL DE DESCARGA OU RAMAL DE ESGOTO SANITÁRIO. AF_12/2014</v>
          </cell>
          <cell r="C3676" t="str">
            <v>UN</v>
          </cell>
          <cell r="D3676">
            <v>19.02</v>
          </cell>
        </row>
        <row r="3677">
          <cell r="A3677">
            <v>89777</v>
          </cell>
          <cell r="B3677" t="str">
            <v>JOELHO 90 GRAUS, CPVC, SOLDÁVEL, DN 35MM, INSTALADO EM PRUMADA DE ÁGUA  FORNECIMENTO E INSTALAÇÃO. AF_12/2014</v>
          </cell>
          <cell r="C3677" t="str">
            <v>UN</v>
          </cell>
          <cell r="D3677">
            <v>29.06</v>
          </cell>
        </row>
        <row r="3678">
          <cell r="A3678">
            <v>89778</v>
          </cell>
          <cell r="B3678" t="str">
            <v>LUVA SIMPLES, PVC, SERIE NORMAL, ESGOTO PREDIAL, DN 100 MM, JUNTA ELÁSTICA, FORNECIDO E INSTALADO EM RAMAL DE DESCARGA OU RAMAL DE ESGOTO SANITÁRIO. AF_12/2014</v>
          </cell>
          <cell r="C3678" t="str">
            <v>UN</v>
          </cell>
          <cell r="D3678">
            <v>17.5</v>
          </cell>
        </row>
        <row r="3679">
          <cell r="A3679">
            <v>89779</v>
          </cell>
          <cell r="B3679" t="str">
            <v>LUVA DE CORRER, PVC, SERIE NORMAL, ESGOTO PREDIAL, DN 100 MM, JUNTA ELÁSTICA, FORNECIDO E INSTALADO EM RAMAL DE DESCARGA OU RAMAL DE ESGOTO SANITÁRIO. AF_12/2014</v>
          </cell>
          <cell r="C3679" t="str">
            <v>UN</v>
          </cell>
          <cell r="D3679">
            <v>26.95</v>
          </cell>
        </row>
        <row r="3680">
          <cell r="A3680">
            <v>89780</v>
          </cell>
          <cell r="B3680" t="str">
            <v>JOELHO 45 GRAUS, CPVC, SOLDÁVEL, DN 35MM, INSTALADO EM PRUMADA DE ÁGUA - FORNECIMENTO E INSTALAÇÃO. AF_12/2014</v>
          </cell>
          <cell r="C3680" t="str">
            <v>UN</v>
          </cell>
          <cell r="D3680">
            <v>29.06</v>
          </cell>
        </row>
        <row r="3681">
          <cell r="A3681">
            <v>89781</v>
          </cell>
          <cell r="B3681" t="str">
            <v>JOELHO 90 GRAUS, CPVC, SOLDÁVEL, DN 42MM, INSTALADO EM PRUMADA DE ÁGUA  FORNECIMENTO E INSTALAÇÃO. AF_12/2014</v>
          </cell>
          <cell r="C3681" t="str">
            <v>UN</v>
          </cell>
          <cell r="D3681">
            <v>44.18</v>
          </cell>
        </row>
        <row r="3682">
          <cell r="A3682">
            <v>89782</v>
          </cell>
          <cell r="B3682" t="str">
            <v>TE, PVC, SERIE NORMAL, ESGOTO PREDIAL, DN 40 X 40 MM, JUNTA SOLDÁVEL, FORNECIDO E INSTALADO EM RAMAL DE DESCARGA OU RAMAL DE ESGOTO SANITÁRIO. AF_12/2014</v>
          </cell>
          <cell r="C3682" t="str">
            <v>UN</v>
          </cell>
          <cell r="D3682">
            <v>10.050000000000001</v>
          </cell>
        </row>
        <row r="3683">
          <cell r="A3683">
            <v>89783</v>
          </cell>
          <cell r="B3683" t="str">
            <v>JUNÇÃO SIMPLES, PVC, SERIE NORMAL, ESGOTO PREDIAL, DN 40 MM, JUNTA SOLDÁVEL, FORNECIDO E INSTALADO EM RAMAL DE DESCARGA OU RAMAL DE ESGOTO SANITÁRIO. AF_12/2014</v>
          </cell>
          <cell r="C3683" t="str">
            <v>UN</v>
          </cell>
          <cell r="D3683">
            <v>10.29</v>
          </cell>
        </row>
        <row r="3684">
          <cell r="A3684">
            <v>89784</v>
          </cell>
          <cell r="B3684" t="str">
            <v>TE, PVC, SERIE NORMAL, ESGOTO PREDIAL, DN 50 X 50 MM, JUNTA ELÁSTICA, FORNECIDO E INSTALADO EM RAMAL DE DESCARGA OU RAMAL DE ESGOTO SANITÁRIO. AF_12/2014</v>
          </cell>
          <cell r="C3684" t="str">
            <v>UN</v>
          </cell>
          <cell r="D3684">
            <v>18.62</v>
          </cell>
        </row>
        <row r="3685">
          <cell r="A3685">
            <v>89785</v>
          </cell>
          <cell r="B3685" t="str">
            <v>JUNÇÃO SIMPLES, PVC, SERIE NORMAL, ESGOTO PREDIAL, DN 50 X 50 MM, JUNTA ELÁSTICA, FORNECIDO E INSTALADO EM RAMAL DE DESCARGA OU RAMAL DE ESGOTO SANITÁRIO. AF_12/2014</v>
          </cell>
          <cell r="C3685" t="str">
            <v>UN</v>
          </cell>
          <cell r="D3685">
            <v>20.190000000000001</v>
          </cell>
        </row>
        <row r="3686">
          <cell r="A3686">
            <v>89786</v>
          </cell>
          <cell r="B3686" t="str">
            <v>TE, PVC, SERIE NORMAL, ESGOTO PREDIAL, DN 75 X 75 MM, JUNTA ELÁSTICA, FORNECIDO E INSTALADO EM RAMAL DE DESCARGA OU RAMAL DE ESGOTO SANITÁRIO. AF_12/2014</v>
          </cell>
          <cell r="C3686" t="str">
            <v>UN</v>
          </cell>
          <cell r="D3686">
            <v>30.43</v>
          </cell>
        </row>
        <row r="3687">
          <cell r="A3687">
            <v>89787</v>
          </cell>
          <cell r="B3687" t="str">
            <v>JOELHO 45 GRAUS, CPVC, SOLDÁVEL, DN 42MM, INSTALADO EM PRUMADA DE ÁGUA  FORNECIMENTO E INSTALAÇÃO. AF_12/2014</v>
          </cell>
          <cell r="C3687" t="str">
            <v>UN</v>
          </cell>
          <cell r="D3687">
            <v>44.18</v>
          </cell>
        </row>
        <row r="3688">
          <cell r="A3688">
            <v>89788</v>
          </cell>
          <cell r="B3688" t="str">
            <v>JOELHO 90 GRAUS, CPVC, SOLDÁVEL, DN 54MM, INSTALADO EM PRUMADA DE ÁGUA  FORNECIMENTO E INSTALAÇÃO. AF_12/2014</v>
          </cell>
          <cell r="C3688" t="str">
            <v>UN</v>
          </cell>
          <cell r="D3688">
            <v>88.78</v>
          </cell>
        </row>
        <row r="3689">
          <cell r="A3689">
            <v>89789</v>
          </cell>
          <cell r="B3689" t="str">
            <v>JOELHO 45 GRAUS, CPVC, SOLDÁVEL, DN 54MM, INSTALADO EM PRUMADA DE ÁGUA  FORNECIMENTO E INSTALAÇÃO. AF_12/2014</v>
          </cell>
          <cell r="C3689" t="str">
            <v>UN</v>
          </cell>
          <cell r="D3689">
            <v>90.25</v>
          </cell>
        </row>
        <row r="3690">
          <cell r="A3690">
            <v>89790</v>
          </cell>
          <cell r="B3690" t="str">
            <v>JOELHO 90 GRAUS, CPVC, SOLDÁVEL, DN 73MM, INSTALADO EM PRUMADA DE ÁGUA  FORNECIMENTO E INSTALAÇÃO. AF_12/2014</v>
          </cell>
          <cell r="C3690" t="str">
            <v>UN</v>
          </cell>
          <cell r="D3690">
            <v>224.6</v>
          </cell>
        </row>
        <row r="3691">
          <cell r="A3691">
            <v>89791</v>
          </cell>
          <cell r="B3691" t="str">
            <v>JOELHO 45 GRAUS, CPVC, SOLDÁVEL, DN 73MM, INSTALADO EM PRUMADA DE ÁGUA  FORNECIMENTO E INSTALAÇÃO. AF_12/2014</v>
          </cell>
          <cell r="C3691" t="str">
            <v>UN</v>
          </cell>
          <cell r="D3691">
            <v>230</v>
          </cell>
        </row>
        <row r="3692">
          <cell r="A3692">
            <v>89792</v>
          </cell>
          <cell r="B3692" t="str">
            <v>JOELHO 90 GRAUS, CPVC, SOLDÁVEL, DN 89MM, INSTALADO EM PRUMADA DE ÁGUA  FORNECIMENTO E INSTALAÇÃO. AF_12/2014</v>
          </cell>
          <cell r="C3692" t="str">
            <v>UN</v>
          </cell>
          <cell r="D3692">
            <v>263.42</v>
          </cell>
        </row>
        <row r="3693">
          <cell r="A3693">
            <v>89793</v>
          </cell>
          <cell r="B3693" t="str">
            <v>JOELHO 45 GRAUS, CPVC, SOLDÁVEL, DN 89MM, INSTALADO EM PRUMADA DE ÁGUA  FORNECIMENTO E INSTALAÇÃO. AF_12/2014</v>
          </cell>
          <cell r="C3693" t="str">
            <v>UN</v>
          </cell>
          <cell r="D3693">
            <v>270.69</v>
          </cell>
        </row>
        <row r="3694">
          <cell r="A3694">
            <v>89794</v>
          </cell>
          <cell r="B3694" t="str">
            <v>LUVA, CPVC, SOLDÁVEL, DN 35MM, INSTALADO EM PRUMADA DE ÁGUA  FORNECIMENTO E INSTALAÇÃO. AF_12/2014</v>
          </cell>
          <cell r="C3694" t="str">
            <v>UN</v>
          </cell>
          <cell r="D3694">
            <v>19.78</v>
          </cell>
        </row>
        <row r="3695">
          <cell r="A3695">
            <v>89795</v>
          </cell>
          <cell r="B3695" t="str">
            <v>JUNÇÃO SIMPLES, PVC, SERIE NORMAL, ESGOTO PREDIAL, DN 75 X 75 MM, JUNTA ELÁSTICA, FORNECIDO E INSTALADO EM RAMAL DE DESCARGA OU RAMAL DE ESGOTO SANITÁRIO. AF_12/2014</v>
          </cell>
          <cell r="C3695" t="str">
            <v>UN</v>
          </cell>
          <cell r="D3695">
            <v>32.590000000000003</v>
          </cell>
        </row>
        <row r="3696">
          <cell r="A3696">
            <v>89796</v>
          </cell>
          <cell r="B3696" t="str">
            <v>TE, PVC, SERIE NORMAL, ESGOTO PREDIAL, DN 100 X 100 MM, JUNTA ELÁSTICA, FORNECIDO E INSTALADO EM RAMAL DE DESCARGA OU RAMAL DE ESGOTO SANITÁRIO. AF_12/2014</v>
          </cell>
          <cell r="C3696" t="str">
            <v>UN</v>
          </cell>
          <cell r="D3696">
            <v>37.630000000000003</v>
          </cell>
        </row>
        <row r="3697">
          <cell r="A3697">
            <v>89797</v>
          </cell>
          <cell r="B3697" t="str">
            <v>JUNÇÃO SIMPLES, PVC, SERIE NORMAL, ESGOTO PREDIAL, DN 100 X 100 MM, JUNTA ELÁSTICA, FORNECIDO E INSTALADO EM RAMAL DE DESCARGA OU RAMAL DE ESGOTO SANITÁRIO. AF_12/2014</v>
          </cell>
          <cell r="C3697" t="str">
            <v>UN</v>
          </cell>
          <cell r="D3697">
            <v>42.7</v>
          </cell>
        </row>
        <row r="3698">
          <cell r="A3698">
            <v>89801</v>
          </cell>
          <cell r="B3698" t="str">
            <v>JOELHO 90 GRAUS, PVC, SERIE NORMAL, ESGOTO PREDIAL, DN 50 MM, JUNTA ELÁSTICA, FORNECIDO E INSTALADO EM PRUMADA DE ESGOTO SANITÁRIO OU VENTILAÇÃO. AF_12/2014</v>
          </cell>
          <cell r="C3698" t="str">
            <v>UN</v>
          </cell>
          <cell r="D3698">
            <v>6.97</v>
          </cell>
        </row>
        <row r="3699">
          <cell r="A3699">
            <v>89802</v>
          </cell>
          <cell r="B3699" t="str">
            <v>JOELHO 45 GRAUS, PVC, SERIE NORMAL, ESGOTO PREDIAL, DN 50 MM, JUNTA ELÁSTICA, FORNECIDO E INSTALADO EM PRUMADA DE ESGOTO SANITÁRIO OU VENTILAÇÃO. AF_12/2014</v>
          </cell>
          <cell r="C3699" t="str">
            <v>UN</v>
          </cell>
          <cell r="D3699">
            <v>7.52</v>
          </cell>
        </row>
        <row r="3700">
          <cell r="A3700">
            <v>89803</v>
          </cell>
          <cell r="B3700" t="str">
            <v>CURVA CURTA 90 GRAUS, PVC, SERIE NORMAL, ESGOTO PREDIAL, DN 50 MM, JUNTA ELÁSTICA, FORNECIDO E INSTALADO EM PRUMADA DE ESGOTO SANITÁRIO OU VENTILAÇÃO. AF_12/2014</v>
          </cell>
          <cell r="C3700" t="str">
            <v>UN</v>
          </cell>
          <cell r="D3700">
            <v>13.47</v>
          </cell>
        </row>
        <row r="3701">
          <cell r="A3701">
            <v>89804</v>
          </cell>
          <cell r="B3701" t="str">
            <v>CURVA LONGA 90 GRAUS, PVC, SERIE NORMAL, ESGOTO PREDIAL, DN 50 MM, JUNTA ELÁSTICA, FORNECIDO E INSTALADO EM PRUMADA DE ESGOTO SANITÁRIO OU VENTILAÇÃO. AF_12/2014</v>
          </cell>
          <cell r="C3701" t="str">
            <v>UN</v>
          </cell>
          <cell r="D3701">
            <v>14.38</v>
          </cell>
        </row>
        <row r="3702">
          <cell r="A3702">
            <v>89805</v>
          </cell>
          <cell r="B3702" t="str">
            <v>JOELHO 90 GRAUS, PVC, SERIE NORMAL, ESGOTO PREDIAL, DN 75 MM, JUNTA ELÁSTICA, FORNECIDO E INSTALADO EM PRUMADA DE ESGOTO SANITÁRIO OU VENTILAÇÃO. AF_12/2014</v>
          </cell>
          <cell r="C3702" t="str">
            <v>UN</v>
          </cell>
          <cell r="D3702">
            <v>13.32</v>
          </cell>
        </row>
        <row r="3703">
          <cell r="A3703">
            <v>89806</v>
          </cell>
          <cell r="B3703" t="str">
            <v>JOELHO 45 GRAUS, PVC, SERIE NORMAL, ESGOTO PREDIAL, DN 75 MM, JUNTA ELÁSTICA, FORNECIDO E INSTALADO EM PRUMADA DE ESGOTO SANITÁRIO OU VENTILAÇÃO. AF_12/2014</v>
          </cell>
          <cell r="C3703" t="str">
            <v>UN</v>
          </cell>
          <cell r="D3703">
            <v>14.1</v>
          </cell>
        </row>
        <row r="3704">
          <cell r="A3704">
            <v>89807</v>
          </cell>
          <cell r="B3704" t="str">
            <v>CURVA CURTA 90 GRAUS, PVC, SERIE NORMAL, ESGOTO PREDIAL, DN 75 MM, JUNTA ELÁSTICA, FORNECIDO E INSTALADO EM PRUMADA DE ESGOTO SANITÁRIO OU VENTILAÇÃO. AF_12/2014</v>
          </cell>
          <cell r="C3704" t="str">
            <v>UN</v>
          </cell>
          <cell r="D3704">
            <v>24.58</v>
          </cell>
        </row>
        <row r="3705">
          <cell r="A3705">
            <v>89808</v>
          </cell>
          <cell r="B3705" t="str">
            <v>CURVA LONGA 90 GRAUS, PVC, SERIE NORMAL, ESGOTO PREDIAL, DN 75 MM, JUNTA ELÁSTICA, FORNECIDO E INSTALADO EM PRUMADA DE ESGOTO SANITÁRIO OU VENTILAÇÃO. AF_12/2014</v>
          </cell>
          <cell r="C3705" t="str">
            <v>UN</v>
          </cell>
          <cell r="D3705">
            <v>35.880000000000003</v>
          </cell>
        </row>
        <row r="3706">
          <cell r="A3706">
            <v>89809</v>
          </cell>
          <cell r="B3706" t="str">
            <v>JOELHO 90 GRAUS, PVC, SERIE NORMAL, ESGOTO PREDIAL, DN 100 MM, JUNTA ELÁSTICA, FORNECIDO E INSTALADO EM PRUMADA DE ESGOTO SANITÁRIO OU VENTILAÇÃO. AF_12/2014</v>
          </cell>
          <cell r="C3706" t="str">
            <v>UN</v>
          </cell>
          <cell r="D3706">
            <v>17.690000000000001</v>
          </cell>
        </row>
        <row r="3707">
          <cell r="A3707">
            <v>89810</v>
          </cell>
          <cell r="B3707" t="str">
            <v>JOELHO 45 GRAUS, PVC, SERIE NORMAL, ESGOTO PREDIAL, DN 100 MM, JUNTA ELÁSTICA, FORNECIDO E INSTALADO EM PRUMADA DE ESGOTO SANITÁRIO OU VENTILAÇÃO. AF_12/2014</v>
          </cell>
          <cell r="C3707" t="str">
            <v>UN</v>
          </cell>
          <cell r="D3707">
            <v>17.64</v>
          </cell>
        </row>
        <row r="3708">
          <cell r="A3708">
            <v>89811</v>
          </cell>
          <cell r="B3708" t="str">
            <v>CURVA CURTA 90 GRAUS, PVC, SERIE NORMAL, ESGOTO PREDIAL, DN 100 MM, JUNTA ELÁSTICA, FORNECIDO E INSTALADO EM PRUMADA DE ESGOTO SANITÁRIO OU VENTILAÇÃO. AF_12/2014</v>
          </cell>
          <cell r="C3708" t="str">
            <v>UN</v>
          </cell>
          <cell r="D3708">
            <v>29.94</v>
          </cell>
        </row>
        <row r="3709">
          <cell r="A3709">
            <v>89812</v>
          </cell>
          <cell r="B3709" t="str">
            <v>CURVA LONGA 90 GRAUS, PVC, SERIE NORMAL, ESGOTO PREDIAL, DN 100 MM, JUNTA ELÁSTICA, FORNECIDO E INSTALADO EM PRUMADA DE ESGOTO SANITÁRIO OU VENTILAÇÃO. AF_12/2014</v>
          </cell>
          <cell r="C3709" t="str">
            <v>UN</v>
          </cell>
          <cell r="D3709">
            <v>51.68</v>
          </cell>
        </row>
        <row r="3710">
          <cell r="A3710">
            <v>89813</v>
          </cell>
          <cell r="B3710" t="str">
            <v>LUVA SIMPLES, PVC, SERIE NORMAL, ESGOTO PREDIAL, DN 50 MM, JUNTA ELÁSTICA, FORNECIDO E INSTALADO EM PRUMADA DE ESGOTO SANITÁRIO OU VENTILAÇÃO. AF_12/2014</v>
          </cell>
          <cell r="C3710" t="str">
            <v>UN</v>
          </cell>
          <cell r="D3710">
            <v>6.99</v>
          </cell>
        </row>
        <row r="3711">
          <cell r="A3711">
            <v>89814</v>
          </cell>
          <cell r="B3711" t="str">
            <v>LUVA DE CORRER, PVC, SERIE NORMAL, ESGOTO PREDIAL, DN 50 MM, JUNTA ELÁSTICA, FORNECIDO E INSTALADO EM PRUMADA DE ESGOTO SANITÁRIO OU VENTILAÇÃO. AF_12/2014</v>
          </cell>
          <cell r="C3711" t="str">
            <v>UN</v>
          </cell>
          <cell r="D3711">
            <v>13.59</v>
          </cell>
        </row>
        <row r="3712">
          <cell r="A3712">
            <v>89815</v>
          </cell>
          <cell r="B3712" t="str">
            <v>LUVA DE CORRER, CPVC, SOLDÁVEL, DN 35MM, INSTALADO EM PRUMADA DE ÁGUA  FORNECIMENTO E INSTALAÇÃO. AF_12/2014</v>
          </cell>
          <cell r="C3712" t="str">
            <v>UN</v>
          </cell>
          <cell r="D3712">
            <v>34.700000000000003</v>
          </cell>
        </row>
        <row r="3713">
          <cell r="A3713">
            <v>89816</v>
          </cell>
          <cell r="B3713" t="str">
            <v>UNIÃO, CPVC, SOLDÁVEL, DN35MM, INSTALADO EM PRUMADA DE ÁGUA  FORNECIMENTO E INSTALAÇÃO. AF_12/2014</v>
          </cell>
          <cell r="C3713" t="str">
            <v>UN</v>
          </cell>
          <cell r="D3713">
            <v>50.7</v>
          </cell>
        </row>
        <row r="3714">
          <cell r="A3714">
            <v>89817</v>
          </cell>
          <cell r="B3714" t="str">
            <v>LUVA SIMPLES, PVC, SERIE NORMAL, ESGOTO PREDIAL, DN 75 MM, JUNTA ELÁSTICA, FORNECIDO E INSTALADO EM PRUMADA DE ESGOTO SANITÁRIO OU VENTILAÇÃO. AF_12/2014</v>
          </cell>
          <cell r="C3714" t="str">
            <v>UN</v>
          </cell>
          <cell r="D3714">
            <v>11.73</v>
          </cell>
        </row>
        <row r="3715">
          <cell r="A3715">
            <v>89818</v>
          </cell>
          <cell r="B3715" t="str">
            <v>CONECTOR, CPVC, SOLDÁVEL, DN 35MM X 1 1/4, INSTALADO EM PRUMADA DE ÁGUA  FORNECIMENTO E INSTALAÇÃO. AF_12/2014</v>
          </cell>
          <cell r="C3715" t="str">
            <v>UN</v>
          </cell>
          <cell r="D3715">
            <v>208.97</v>
          </cell>
        </row>
        <row r="3716">
          <cell r="A3716">
            <v>89819</v>
          </cell>
          <cell r="B3716" t="str">
            <v>LUVA DE CORRER, PVC, SERIE NORMAL, ESGOTO PREDIAL, DN 75 MM, JUNTA ELÁSTICA, FORNECIDO E INSTALADO EM PRUMADA DE ESGOTO SANITÁRIO OU VENTILAÇÃO. AF_12/2014</v>
          </cell>
          <cell r="C3716" t="str">
            <v>UN</v>
          </cell>
          <cell r="D3716">
            <v>16.829999999999998</v>
          </cell>
        </row>
        <row r="3717">
          <cell r="A3717">
            <v>89820</v>
          </cell>
          <cell r="B3717" t="str">
            <v>BUCHA DE REDUÇÃO, CPVC, SOLDÁVEL, DN35MM X 28MM, INSTALADO EM PRUMADA DE ÁGUA  FORNECIMENTO E INSTALAÇÃO. AF_12/2014</v>
          </cell>
          <cell r="C3717" t="str">
            <v>UN</v>
          </cell>
          <cell r="D3717">
            <v>37.9</v>
          </cell>
        </row>
        <row r="3718">
          <cell r="A3718">
            <v>89821</v>
          </cell>
          <cell r="B3718" t="str">
            <v>LUVA SIMPLES, PVC, SERIE NORMAL, ESGOTO PREDIAL, DN 100 MM, JUNTA ELÁSTICA, FORNECIDO E INSTALADO EM PRUMADA DE ESGOTO SANITÁRIO OU VENTILAÇÃO. AF_12/2014</v>
          </cell>
          <cell r="C3718" t="str">
            <v>UN</v>
          </cell>
          <cell r="D3718">
            <v>14.69</v>
          </cell>
        </row>
        <row r="3719">
          <cell r="A3719">
            <v>89822</v>
          </cell>
          <cell r="B3719" t="str">
            <v>LUVA, CPVC, SOLDÁVEL, DN 42MM, INSTALADO EM PRUMADA DE ÁGUA  FORNECIMENTO E INSTALAÇÃO. AF_12/2014</v>
          </cell>
          <cell r="C3719" t="str">
            <v>UN</v>
          </cell>
          <cell r="D3719">
            <v>26.27</v>
          </cell>
        </row>
        <row r="3720">
          <cell r="A3720">
            <v>89823</v>
          </cell>
          <cell r="B3720" t="str">
            <v>LUVA DE CORRER, PVC, SERIE NORMAL, ESGOTO PREDIAL, DN 100 MM, JUNTA ELÁSTICA, FORNECIDO E INSTALADO EM PRUMADA DE ESGOTO SANITÁRIO OU VENTILAÇÃO. AF_12/2014</v>
          </cell>
          <cell r="C3720" t="str">
            <v>UN</v>
          </cell>
          <cell r="D3720">
            <v>24.14</v>
          </cell>
        </row>
        <row r="3721">
          <cell r="A3721">
            <v>89824</v>
          </cell>
          <cell r="B3721" t="str">
            <v>LUVA DE CORRER, CPVC, SOLDÁVEL, DN 42MM, INSTALADO EM PRUMADA DE ÁGUA  FORNECIMENTO E INSTALAÇÃO. AF_12/2014</v>
          </cell>
          <cell r="C3721" t="str">
            <v>UN</v>
          </cell>
          <cell r="D3721">
            <v>47.53</v>
          </cell>
        </row>
        <row r="3722">
          <cell r="A3722">
            <v>89825</v>
          </cell>
          <cell r="B3722" t="str">
            <v>TE, PVC, SERIE NORMAL, ESGOTO PREDIAL, DN 50 X 50 MM, JUNTA ELÁSTICA, FORNECIDO E INSTALADO EM PRUMADA DE ESGOTO SANITÁRIO OU VENTILAÇÃO. AF_12/2014</v>
          </cell>
          <cell r="C3722" t="str">
            <v>UN</v>
          </cell>
          <cell r="D3722">
            <v>15.18</v>
          </cell>
        </row>
        <row r="3723">
          <cell r="A3723">
            <v>89826</v>
          </cell>
          <cell r="B3723" t="str">
            <v>LUVA DE TRANSIÇÃO, CPVC, SOLDÁVEL, DN42MM X 1.1/2, INSTALADO EM PRUMADA DE ÁGUA  FORNECIMENTO E INSTALAÇÃO. AF_12/2014</v>
          </cell>
          <cell r="C3723" t="str">
            <v>UN</v>
          </cell>
          <cell r="D3723">
            <v>213.05</v>
          </cell>
        </row>
        <row r="3724">
          <cell r="A3724">
            <v>89827</v>
          </cell>
          <cell r="B3724" t="str">
            <v>JUNÇÃO SIMPLES, PVC, SERIE NORMAL, ESGOTO PREDIAL, DN 50 X 50 MM, JUNTA ELÁSTICA, FORNECIDO E INSTALADO EM PRUMADA DE ESGOTO SANITÁRIO OU VENTILAÇÃO. AF_12/2014</v>
          </cell>
          <cell r="C3724" t="str">
            <v>UN</v>
          </cell>
          <cell r="D3724">
            <v>16.75</v>
          </cell>
        </row>
        <row r="3725">
          <cell r="A3725">
            <v>89828</v>
          </cell>
          <cell r="B3725" t="str">
            <v>UNIÃO, CPVC, SOLDÁVEL, DN42MM, INSTALADO EM PRUMADA DE ÁGUA  FORNECIMENTO E INSTALAÇÃO. AF_12/2014</v>
          </cell>
          <cell r="C3725" t="str">
            <v>UN</v>
          </cell>
          <cell r="D3725">
            <v>73.77</v>
          </cell>
        </row>
        <row r="3726">
          <cell r="A3726">
            <v>89829</v>
          </cell>
          <cell r="B3726" t="str">
            <v>TE, PVC, SERIE NORMAL, ESGOTO PREDIAL, DN 75 X 75 MM, JUNTA ELÁSTICA, FORNECIDO E INSTALADO EM PRUMADA DE ESGOTO SANITÁRIO OU VENTILAÇÃO. AF_12/2014</v>
          </cell>
          <cell r="C3726" t="str">
            <v>UN</v>
          </cell>
          <cell r="D3726">
            <v>26.07</v>
          </cell>
        </row>
        <row r="3727">
          <cell r="A3727">
            <v>89830</v>
          </cell>
          <cell r="B3727" t="str">
            <v>JUNÇÃO SIMPLES, PVC, SERIE NORMAL, ESGOTO PREDIAL, DN 75 X 75 MM, JUNTA ELÁSTICA, FORNECIDO E INSTALADO EM PRUMADA DE ESGOTO SANITÁRIO OU VENTILAÇÃO. AF_12/2014</v>
          </cell>
          <cell r="C3727" t="str">
            <v>UN</v>
          </cell>
          <cell r="D3727">
            <v>28.23</v>
          </cell>
        </row>
        <row r="3728">
          <cell r="A3728">
            <v>89831</v>
          </cell>
          <cell r="B3728" t="str">
            <v>CONECTOR, CPVC, SOLDÁVEL, DN 42MM X 1.1/2, INSTALADO EM PRUMADA DE ÁGUA  FORNECIMENTO E INSTALAÇÃO. AF_12/2014</v>
          </cell>
          <cell r="C3728" t="str">
            <v>UN</v>
          </cell>
          <cell r="D3728">
            <v>255.24</v>
          </cell>
        </row>
        <row r="3729">
          <cell r="A3729">
            <v>89832</v>
          </cell>
          <cell r="B3729" t="str">
            <v>BUCHA DE REDUÇÃO, CPVC, SOLDÁVEL, DN 42MM X 22MM, INSTALADO EM RAMAL DE DISTRIBUIÇÃO DE ÁGUA - FORNECIMENTO E INSTALAÇÃO. AF_12/2014</v>
          </cell>
          <cell r="C3729" t="str">
            <v>UN</v>
          </cell>
          <cell r="D3729">
            <v>49.95</v>
          </cell>
        </row>
        <row r="3730">
          <cell r="A3730">
            <v>89833</v>
          </cell>
          <cell r="B3730" t="str">
            <v>TE, PVC, SERIE NORMAL, ESGOTO PREDIAL, DN 100 X 100 MM, JUNTA ELÁSTICA, FORNECIDO E INSTALADO EM PRUMADA DE ESGOTO SANITÁRIO OU VENTILAÇÃO. AF_12/2014</v>
          </cell>
          <cell r="C3730" t="str">
            <v>UN</v>
          </cell>
          <cell r="D3730">
            <v>32.340000000000003</v>
          </cell>
        </row>
        <row r="3731">
          <cell r="A3731">
            <v>89834</v>
          </cell>
          <cell r="B3731" t="str">
            <v>JUNÇÃO SIMPLES, PVC, SERIE NORMAL, ESGOTO PREDIAL, DN 100 X 100 MM, JUNTA ELÁSTICA, FORNECIDO E INSTALADO EM PRUMADA DE ESGOTO SANITÁRIO OU VENTILAÇÃO. AF_12/2014</v>
          </cell>
          <cell r="C3731" t="str">
            <v>UN</v>
          </cell>
          <cell r="D3731">
            <v>37.409999999999997</v>
          </cell>
        </row>
        <row r="3732">
          <cell r="A3732">
            <v>89835</v>
          </cell>
          <cell r="B3732" t="str">
            <v>LUVA, CPVC, SOLDÁVEL, DN 54MM, INSTALADO EM PRUMADA DE ÁGUA  FORNECIMENTO E INSTALAÇÃO. AF_12/2014</v>
          </cell>
          <cell r="C3732" t="str">
            <v>UN</v>
          </cell>
          <cell r="D3732">
            <v>48.53</v>
          </cell>
        </row>
        <row r="3733">
          <cell r="A3733">
            <v>89836</v>
          </cell>
          <cell r="B3733" t="str">
            <v>LUVA DE TRANSIÇÃO, CPVC, SOLDÁVEL, DN 54MM X 2, INSTALADO EM PRUMADA DE ÁGUA  FORNECIMENTO E INSTALAÇÃO. AF_12/2014</v>
          </cell>
          <cell r="C3733" t="str">
            <v>UN</v>
          </cell>
          <cell r="D3733">
            <v>345.18</v>
          </cell>
        </row>
        <row r="3734">
          <cell r="A3734">
            <v>89837</v>
          </cell>
          <cell r="B3734" t="str">
            <v>UNIÃO, CPVC, SOLDÁVEL, DN 54MM, INSTALADO EM PRUMADA DE ÁGUA  FORNECIMENTO E INSTALAÇÃO. AF_12/2014</v>
          </cell>
          <cell r="C3734" t="str">
            <v>UN</v>
          </cell>
          <cell r="D3734">
            <v>170.26</v>
          </cell>
        </row>
        <row r="3735">
          <cell r="A3735">
            <v>89838</v>
          </cell>
          <cell r="B3735" t="str">
            <v>LUVA, CPVC, SOLDÁVEL, DN 73MM, INSTALADO EM PRUMADA DE ÁGUA  FORNECIMENTO E INSTALAÇÃO. AF_12/2014</v>
          </cell>
          <cell r="C3735" t="str">
            <v>UN</v>
          </cell>
          <cell r="D3735">
            <v>185.39</v>
          </cell>
        </row>
        <row r="3736">
          <cell r="A3736">
            <v>89839</v>
          </cell>
          <cell r="B3736" t="str">
            <v>UNIÃO, CPVC, SOLDÁVEL, DN 73MM, INSTALADO EM PRUMADA DE ÁGUA  FORNECIMENTO E INSTALAÇÃO. AF_12/2014</v>
          </cell>
          <cell r="C3736" t="str">
            <v>UN</v>
          </cell>
          <cell r="D3736">
            <v>246.9</v>
          </cell>
        </row>
        <row r="3737">
          <cell r="A3737">
            <v>89840</v>
          </cell>
          <cell r="B3737" t="str">
            <v>LUVA, CPVC, SOLDÁVEL, DN 89MM, INSTALADO EM PRUMADA DE ÁGUA  FORNECIMENTO E INSTALAÇÃO. AF_12/2014</v>
          </cell>
          <cell r="C3737" t="str">
            <v>UN</v>
          </cell>
          <cell r="D3737">
            <v>212.69</v>
          </cell>
        </row>
        <row r="3738">
          <cell r="A3738">
            <v>89841</v>
          </cell>
          <cell r="B3738" t="str">
            <v>UNIÃO, CPVC, SOLDÁVEL, DN 89MM, INSTALADO EM PRUMADA DE ÁGUA  FORNECIMENTO E INSTALAÇÃO. AF_12/2014</v>
          </cell>
          <cell r="C3738" t="str">
            <v>UN</v>
          </cell>
          <cell r="D3738">
            <v>363.07</v>
          </cell>
        </row>
        <row r="3739">
          <cell r="A3739">
            <v>89842</v>
          </cell>
          <cell r="B3739" t="str">
            <v>TÊ, CPVC, SOLDÁVEL, DN 35MM, INSTALADO EM PRUMADA DE ÁGUA  FORNECIMENTO E INSTALAÇÃO. AF_12/2014</v>
          </cell>
          <cell r="C3739" t="str">
            <v>UN</v>
          </cell>
          <cell r="D3739">
            <v>55.24</v>
          </cell>
        </row>
        <row r="3740">
          <cell r="A3740">
            <v>89844</v>
          </cell>
          <cell r="B3740" t="str">
            <v>TE, CPVC, SOLDÁVEL, DN  42MM, INSTALADO EM PRUMADA DE ÁGUA  FORNECIMENTO E INSTALAÇÃO. AF_12/2014</v>
          </cell>
          <cell r="C3740" t="str">
            <v>UN</v>
          </cell>
          <cell r="D3740">
            <v>70.790000000000006</v>
          </cell>
        </row>
        <row r="3741">
          <cell r="A3741">
            <v>89845</v>
          </cell>
          <cell r="B3741" t="str">
            <v>TÊ, CPVC, SOLDÁVEL, DN 54 MM, INSTALADO EM PRUMADA DE ÁGUA  FORNECIMENTO E INSTALAÇÃO. AF_12/2014</v>
          </cell>
          <cell r="C3741" t="str">
            <v>UN</v>
          </cell>
          <cell r="D3741">
            <v>111.39</v>
          </cell>
        </row>
        <row r="3742">
          <cell r="A3742">
            <v>89846</v>
          </cell>
          <cell r="B3742" t="str">
            <v>TÊ, CPVC, SOLDÁVEL, DN 73MM, INSTALADO EM PRUMADA DE ÁGUA  FORNECIMENTO E INSTALAÇÃO. AF_12/2014</v>
          </cell>
          <cell r="C3742" t="str">
            <v>UN</v>
          </cell>
          <cell r="D3742">
            <v>256.33</v>
          </cell>
        </row>
        <row r="3743">
          <cell r="A3743">
            <v>89847</v>
          </cell>
          <cell r="B3743" t="str">
            <v>TÊ, CPVC, SOLDÁVEL, DN 89MM, INSTALADO EM PRUMADA DE ÁGUA  FORNECIMENTO E INSTALAÇÃO. AF_12/2014</v>
          </cell>
          <cell r="C3743" t="str">
            <v>UN</v>
          </cell>
          <cell r="D3743">
            <v>314.51</v>
          </cell>
        </row>
        <row r="3744">
          <cell r="A3744">
            <v>89850</v>
          </cell>
          <cell r="B3744" t="str">
            <v>JOELHO 90 GRAUS, PVC, SERIE NORMAL, ESGOTO PREDIAL, DN 100 MM, JUNTA ELÁSTICA, FORNECIDO E INSTALADO EM SUBCOLETOR AÉREO DE ESGOTO SANITÁRIO. AF_12/2014</v>
          </cell>
          <cell r="C3744" t="str">
            <v>UN</v>
          </cell>
          <cell r="D3744">
            <v>21.43</v>
          </cell>
        </row>
        <row r="3745">
          <cell r="A3745">
            <v>89851</v>
          </cell>
          <cell r="B3745" t="str">
            <v>JOELHO 45 GRAUS, PVC, SERIE NORMAL, ESGOTO PREDIAL, DN 100 MM, JUNTA ELÁSTICA, FORNECIDO E INSTALADO EM SUBCOLETOR AÉREO DE ESGOTO SANITÁRIO. AF_12/2014</v>
          </cell>
          <cell r="C3745" t="str">
            <v>UN</v>
          </cell>
          <cell r="D3745">
            <v>21.38</v>
          </cell>
        </row>
        <row r="3746">
          <cell r="A3746">
            <v>89852</v>
          </cell>
          <cell r="B3746" t="str">
            <v>CURVA CURTA 90 GRAUS, PVC, SERIE NORMAL, ESGOTO PREDIAL, DN 100 MM, JUNTA ELÁSTICA, FORNECIDO E INSTALADO EM SUBCOLETOR AÉREO DE ESGOTO SANITÁRIO. AF_12/2014</v>
          </cell>
          <cell r="C3746" t="str">
            <v>UN</v>
          </cell>
          <cell r="D3746">
            <v>33.68</v>
          </cell>
        </row>
        <row r="3747">
          <cell r="A3747">
            <v>89853</v>
          </cell>
          <cell r="B3747" t="str">
            <v>CURVA LONGA 90 GRAUS, PVC, SERIE NORMAL, ESGOTO PREDIAL, DN 100 MM, JUNTA ELÁSTICA, FORNECIDO E INSTALADO EM SUBCOLETOR AÉREO DE ESGOTO SANITÁRIO. AF_12/2014</v>
          </cell>
          <cell r="C3747" t="str">
            <v>UN</v>
          </cell>
          <cell r="D3747">
            <v>55.42</v>
          </cell>
        </row>
        <row r="3748">
          <cell r="A3748">
            <v>89854</v>
          </cell>
          <cell r="B3748" t="str">
            <v>JOELHO 90 GRAUS, PVC, SERIE NORMAL, ESGOTO PREDIAL, DN 150 MM, JUNTA ELÁSTICA, FORNECIDO E INSTALADO EM SUBCOLETOR AÉREO DE ESGOTO SANITÁRIO. AF_12/2014</v>
          </cell>
          <cell r="C3748" t="str">
            <v>UN</v>
          </cell>
          <cell r="D3748">
            <v>76.17</v>
          </cell>
        </row>
        <row r="3749">
          <cell r="A3749">
            <v>89855</v>
          </cell>
          <cell r="B3749" t="str">
            <v>JOELHO 45 GRAUS, PVC, SERIE NORMAL, ESGOTO PREDIAL, DN 150 MM, JUNTA ELÁSTICA, FORNECIDO E INSTALADO EM SUBCOLETOR AÉREO DE ESGOTO SANITÁRIO. AF_12/2014</v>
          </cell>
          <cell r="C3749" t="str">
            <v>UN</v>
          </cell>
          <cell r="D3749">
            <v>80.55</v>
          </cell>
        </row>
        <row r="3750">
          <cell r="A3750">
            <v>89856</v>
          </cell>
          <cell r="B3750" t="str">
            <v>LUVA SIMPLES, PVC, SERIE NORMAL, ESGOTO PREDIAL, DN 100 MM, JUNTA ELÁSTICA, FORNECIDO E INSTALADO EM SUBCOLETOR AÉREO DE ESGOTO SANITÁRIO. AF_12/2014</v>
          </cell>
          <cell r="C3750" t="str">
            <v>UN</v>
          </cell>
          <cell r="D3750">
            <v>17.18</v>
          </cell>
        </row>
        <row r="3751">
          <cell r="A3751">
            <v>89857</v>
          </cell>
          <cell r="B3751" t="str">
            <v>LUVA DE CORRER, PVC, SERIE NORMAL, ESGOTO PREDIAL, DN 100 MM, JUNTA ELÁSTICA, FORNECIDO E INSTALADO EM SUBCOLETOR AÉREO DE ESGOTO SANITÁRIO. AF_12/2014</v>
          </cell>
          <cell r="C3751" t="str">
            <v>UN</v>
          </cell>
          <cell r="D3751">
            <v>26.63</v>
          </cell>
        </row>
        <row r="3752">
          <cell r="A3752">
            <v>89859</v>
          </cell>
          <cell r="B3752" t="str">
            <v>LUVA DE CORRER, PVC, SERIE NORMAL, ESGOTO PREDIAL, DN 150 MM, JUNTA ELÁSTICA, FORNECIDO E INSTALADO EM SUBCOLETOR AÉREO DE ESGOTO SANITÁRIO. AF_12/2014</v>
          </cell>
          <cell r="C3752" t="str">
            <v>UN</v>
          </cell>
          <cell r="D3752">
            <v>101.71</v>
          </cell>
        </row>
        <row r="3753">
          <cell r="A3753">
            <v>89860</v>
          </cell>
          <cell r="B3753" t="str">
            <v>TE, PVC, SERIE NORMAL, ESGOTO PREDIAL, DN 100 X 100 MM, JUNTA ELÁSTICA, FORNECIDO E INSTALADO EM SUBCOLETOR AÉREO DE ESGOTO SANITÁRIO. AF_12/2014</v>
          </cell>
          <cell r="C3753" t="str">
            <v>UN</v>
          </cell>
          <cell r="D3753">
            <v>37.33</v>
          </cell>
        </row>
        <row r="3754">
          <cell r="A3754">
            <v>89861</v>
          </cell>
          <cell r="B3754" t="str">
            <v>JUNÇÃO SIMPLES, PVC, SERIE NORMAL, ESGOTO PREDIAL, DN 100 X 100 MM, JUNTA ELÁSTICA, FORNECIDO E INSTALADO EM SUBCOLETOR AÉREO DE ESGOTO SANITÁRIO. AF_12/2014</v>
          </cell>
          <cell r="C3754" t="str">
            <v>UN</v>
          </cell>
          <cell r="D3754">
            <v>42.4</v>
          </cell>
        </row>
        <row r="3755">
          <cell r="A3755">
            <v>89862</v>
          </cell>
          <cell r="B3755" t="str">
            <v>TE, PVC, SERIE NORMAL, ESGOTO PREDIAL, DN 150 X 150 MM, JUNTA ELÁSTICA, FORNECIDO E INSTALADO EM SUBCOLETOR AÉREO DE ESGOTO SANITÁRIO. AF_12/2014</v>
          </cell>
          <cell r="C3755" t="str">
            <v>UN</v>
          </cell>
          <cell r="D3755">
            <v>88.71</v>
          </cell>
        </row>
        <row r="3756">
          <cell r="A3756">
            <v>89863</v>
          </cell>
          <cell r="B3756" t="str">
            <v>JUNÇÃO SIMPLES, PVC, SERIE NORMAL, ESGOTO PREDIAL, DN 150 X 150 MM, JUNTA ELÁSTICA, FORNECIDO E INSTALADO EM SUBCOLETOR AÉREO DE ESGOTO SANITÁRIO. AF_12/2014</v>
          </cell>
          <cell r="C3756" t="str">
            <v>UN</v>
          </cell>
          <cell r="D3756">
            <v>173.32</v>
          </cell>
        </row>
        <row r="3757">
          <cell r="A3757">
            <v>89866</v>
          </cell>
          <cell r="B3757" t="str">
            <v>JOELHO 90 GRAUS, PVC, SOLDÁVEL, DN 25MM, INSTALADO EM DRENO DE AR-CONDICIONADO - FORNECIMENTO E INSTALAÇÃO. AF_12/2014</v>
          </cell>
          <cell r="C3757" t="str">
            <v>UN</v>
          </cell>
          <cell r="D3757">
            <v>4.1900000000000004</v>
          </cell>
        </row>
        <row r="3758">
          <cell r="A3758">
            <v>89867</v>
          </cell>
          <cell r="B3758" t="str">
            <v>JOELHO 45 GRAUS, PVC, SOLDÁVEL, DN 25MM, INSTALADO EM DRENO DE AR-CONDICIONADO - FORNECIMENTO E INSTALAÇÃO. AF_12/2014</v>
          </cell>
          <cell r="C3758" t="str">
            <v>UN</v>
          </cell>
          <cell r="D3758">
            <v>4.91</v>
          </cell>
        </row>
        <row r="3759">
          <cell r="A3759">
            <v>89868</v>
          </cell>
          <cell r="B3759" t="str">
            <v>LUVA, PVC, SOLDÁVEL, DN 25MM, INSTALADO EM DRENO DE AR-CONDICIONADO - FORNECIMENTO E INSTALAÇÃO. AF_12/2014</v>
          </cell>
          <cell r="C3759" t="str">
            <v>UN</v>
          </cell>
          <cell r="D3759">
            <v>3.3</v>
          </cell>
        </row>
        <row r="3760">
          <cell r="A3760">
            <v>89869</v>
          </cell>
          <cell r="B3760" t="str">
            <v>TE, PVC, SOLDÁVEL, DN 25MM, INSTALADO EM DRENO DE AR-CONDICIONADO - FORNECIMENTO E INSTALAÇÃO. AF_12/2014</v>
          </cell>
          <cell r="C3760" t="str">
            <v>UN</v>
          </cell>
          <cell r="D3760">
            <v>7.19</v>
          </cell>
        </row>
        <row r="3761">
          <cell r="A3761">
            <v>89979</v>
          </cell>
          <cell r="B3761" t="str">
            <v>LUVA COM BUCHA DE LATÃO, PVC, SOLDÁVEL, DN 32MM X 1 , INSTALADO EM RAMAL OU SUB-RAMAL DE ÁGUA   FORNECIMENTO E INSTALAÇÃO. AF_12/2014</v>
          </cell>
          <cell r="C3761" t="str">
            <v>UN</v>
          </cell>
          <cell r="D3761">
            <v>22.85</v>
          </cell>
        </row>
        <row r="3762">
          <cell r="A3762">
            <v>89980</v>
          </cell>
          <cell r="B3762" t="str">
            <v>LUVA COM BUCHA DE LATÃO, PVC, SOLDÁVEL, DN 25MM X 3/4, INSTALADO EM PRUMADA DE ÁGUA - FORNECIMENTO E INSTALAÇÃO. AF_12/2014</v>
          </cell>
          <cell r="C3762" t="str">
            <v>UN</v>
          </cell>
          <cell r="D3762">
            <v>8.89</v>
          </cell>
        </row>
        <row r="3763">
          <cell r="A3763">
            <v>89981</v>
          </cell>
          <cell r="B3763" t="str">
            <v>LUVA SOLDÁVEL E COM BUCHA DE LATÃO, PVC, SOLDÁVEL, DN 32MM X 1 , INSTALADO EM PRUMADA DE ÁGUA   FORNECIMENTO E INSTALAÇÃO. AF_12/2014</v>
          </cell>
          <cell r="C3763" t="str">
            <v>UN</v>
          </cell>
          <cell r="D3763">
            <v>20.57</v>
          </cell>
        </row>
        <row r="3764">
          <cell r="A3764">
            <v>90373</v>
          </cell>
          <cell r="B3764" t="str">
            <v>JOELHO 90 GRAUS COM BUCHA DE LATÃO, PVC, SOLDÁVEL, DN 25MM, X 1/2 INSTALADO EM RAMAL OU SUB-RAMAL DE ÁGUA - FORNECIMENTO E INSTALAÇÃO. AF_12/2014</v>
          </cell>
          <cell r="C3764" t="str">
            <v>UN</v>
          </cell>
          <cell r="D3764">
            <v>11.8</v>
          </cell>
        </row>
        <row r="3765">
          <cell r="A3765">
            <v>90374</v>
          </cell>
          <cell r="B3765" t="str">
            <v>TÊ COM BUCHA DE LATÃO NA BOLSA CENTRAL, PVC, SOLDÁVEL, DN 25MM X 3/4, INSTALADO EM RAMAL OU SUB-RAMAL DE ÁGUA - FORNECIMENTO E INSTALAÇÃO. AF_03/2015</v>
          </cell>
          <cell r="C3765" t="str">
            <v>UN</v>
          </cell>
          <cell r="D3765">
            <v>18.71</v>
          </cell>
        </row>
        <row r="3766">
          <cell r="A3766">
            <v>90375</v>
          </cell>
          <cell r="B3766" t="str">
            <v>BUCHA DE REDUÇÃO, PVC, SOLDÁVEL, DN 40MM X 32MM, INSTALADO EM RAMAL OU SUB-RAMAL DE ÁGUA - FORNECIMENTO E INSTALAÇÃO. AF_03/2015</v>
          </cell>
          <cell r="C3766" t="str">
            <v>UN</v>
          </cell>
          <cell r="D3766">
            <v>7.38</v>
          </cell>
        </row>
        <row r="3767">
          <cell r="A3767">
            <v>92287</v>
          </cell>
          <cell r="B3767" t="str">
            <v>COTOVELO EM COBRE, DN 22 MM, 90 GRAUS, SEM ANEL DE SOLDA, INSTALADO EM PRUMADA   FORNECIMENTO E INSTALAÇÃO. AF_12/2015</v>
          </cell>
          <cell r="C3767" t="str">
            <v>UN</v>
          </cell>
          <cell r="D3767">
            <v>12.62</v>
          </cell>
        </row>
        <row r="3768">
          <cell r="A3768">
            <v>92288</v>
          </cell>
          <cell r="B3768" t="str">
            <v>COTOVELO EM COBRE, DN 28 MM, 90 GRAUS, SEM ANEL DE SOLDA, INSTALADO EM PRUMADA  FORNECIMENTO E INSTALAÇÃO. AF_12/2015</v>
          </cell>
          <cell r="C3768" t="str">
            <v>UN</v>
          </cell>
          <cell r="D3768">
            <v>19.59</v>
          </cell>
        </row>
        <row r="3769">
          <cell r="A3769">
            <v>92289</v>
          </cell>
          <cell r="B3769" t="str">
            <v>COTOVELO EM COBRE, DN 35 MM, 90 GRAUS, SEM ANEL DE SOLDA, INSTALADO EM PRUMADA  FORNECIMENTO E INSTALAÇÃO. AF_12/2015</v>
          </cell>
          <cell r="C3769" t="str">
            <v>UN</v>
          </cell>
          <cell r="D3769">
            <v>34.57</v>
          </cell>
        </row>
        <row r="3770">
          <cell r="A3770">
            <v>92290</v>
          </cell>
          <cell r="B3770" t="str">
            <v>COTOVELO EM COBRE, DN 42 MM, 90 GRAUS, SEM ANEL DE SOLDA, INSTALADO EM PRUMADA  FORNECIMENTO E INSTALAÇÃO. AF_12/2015</v>
          </cell>
          <cell r="C3770" t="str">
            <v>UN</v>
          </cell>
          <cell r="D3770">
            <v>52.65</v>
          </cell>
        </row>
        <row r="3771">
          <cell r="A3771">
            <v>92291</v>
          </cell>
          <cell r="B3771" t="str">
            <v>COTOVELO EM COBRE, DN 54 MM, 90 GRAUS, SEM ANEL DE SOLDA, INSTALADO EM PRUMADA  FORNECIMENTO E INSTALAÇÃO. AF_12/2015</v>
          </cell>
          <cell r="C3771" t="str">
            <v>UN</v>
          </cell>
          <cell r="D3771">
            <v>80.8</v>
          </cell>
        </row>
        <row r="3772">
          <cell r="A3772">
            <v>92292</v>
          </cell>
          <cell r="B3772" t="str">
            <v>COTOVELO EM COBRE, DN 66 MM, 90 GRAUS, SEM ANEL DE SOLDA, INSTALADO EM PRUMADA  FORNECIMENTO E INSTALAÇÃO. AF_12/2015</v>
          </cell>
          <cell r="C3772" t="str">
            <v>UN</v>
          </cell>
          <cell r="D3772">
            <v>253.44</v>
          </cell>
        </row>
        <row r="3773">
          <cell r="A3773">
            <v>92293</v>
          </cell>
          <cell r="B3773" t="str">
            <v>LUVA EM COBRE, DN 22 MM, SEM ANEL DE SOLDA, INSTALADO EM PRUMADA  FORNECIMENTO E INSTALAÇÃO. AF_12/2015</v>
          </cell>
          <cell r="C3773" t="str">
            <v>UN</v>
          </cell>
          <cell r="D3773">
            <v>7.24</v>
          </cell>
        </row>
        <row r="3774">
          <cell r="A3774">
            <v>92294</v>
          </cell>
          <cell r="B3774" t="str">
            <v>LUVA EM COBRE, DN 28 MM, SEM ANEL DE SOLDA, INSTALADO EM PRUMADA  FORNECIMENTO E INSTALAÇÃO. AF_12/2015</v>
          </cell>
          <cell r="C3774" t="str">
            <v>UN</v>
          </cell>
          <cell r="D3774">
            <v>12.02</v>
          </cell>
        </row>
        <row r="3775">
          <cell r="A3775">
            <v>92295</v>
          </cell>
          <cell r="B3775" t="str">
            <v>LUVA EM COBRE, DN 35 MM, SEM ANEL DE SOLDA, INSTALADO EM PRUMADA  FORNECIMENTO E INSTALAÇÃO. AF_12/2015</v>
          </cell>
          <cell r="C3775" t="str">
            <v>UN</v>
          </cell>
          <cell r="D3775">
            <v>22.51</v>
          </cell>
        </row>
        <row r="3776">
          <cell r="A3776">
            <v>92296</v>
          </cell>
          <cell r="B3776" t="str">
            <v>LUVA EM COBRE, DN 42 MM, SEM ANEL DE SOLDA, INSTALADO EM PRUMADA  FORNECIMENTO E INSTALAÇÃO. AF_12/2015</v>
          </cell>
          <cell r="C3776" t="str">
            <v>UN</v>
          </cell>
          <cell r="D3776">
            <v>30.02</v>
          </cell>
        </row>
        <row r="3777">
          <cell r="A3777">
            <v>92297</v>
          </cell>
          <cell r="B3777" t="str">
            <v>LUVA EM COBRE, DN 54 MM, SEM ANEL DE SOLDA, INSTALADO EM PRUMADA  FORNECIMENTO E INSTALAÇÃO. AF_12/2015</v>
          </cell>
          <cell r="C3777" t="str">
            <v>UN</v>
          </cell>
          <cell r="D3777">
            <v>46.5</v>
          </cell>
        </row>
        <row r="3778">
          <cell r="A3778">
            <v>92298</v>
          </cell>
          <cell r="B3778" t="str">
            <v>LUVA EM COBRE, DN 66 MM, SEM ANEL DE SOLDA, INSTALADO EM PRUMADA  FORNECIMENTO E INSTALAÇÃO. AF_12/2015</v>
          </cell>
          <cell r="C3778" t="str">
            <v>UN</v>
          </cell>
          <cell r="D3778">
            <v>131.1</v>
          </cell>
        </row>
        <row r="3779">
          <cell r="A3779">
            <v>92299</v>
          </cell>
          <cell r="B3779" t="str">
            <v>TE EM COBRE, DN 22 MM, SEM ANEL DE SOLDA, INSTALADO EM PRUMADA  FORNECIMENTO E INSTALAÇÃO. AF_12/2015</v>
          </cell>
          <cell r="C3779" t="str">
            <v>UN</v>
          </cell>
          <cell r="D3779">
            <v>16.66</v>
          </cell>
        </row>
        <row r="3780">
          <cell r="A3780">
            <v>92300</v>
          </cell>
          <cell r="B3780" t="str">
            <v>TE EM COBRE, DN 28 MM, SEM ANEL DE SOLDA, INSTALADO EM PRUMADA  FORNECIMENTO E INSTALAÇÃO. AF_12/2015</v>
          </cell>
          <cell r="C3780" t="str">
            <v>UN</v>
          </cell>
          <cell r="D3780">
            <v>24.94</v>
          </cell>
        </row>
        <row r="3781">
          <cell r="A3781">
            <v>92301</v>
          </cell>
          <cell r="B3781" t="str">
            <v>TE EM COBRE, DN 35 MM, SEM ANEL DE SOLDA, INSTALADO EM PRUMADA  FORNECIMENTO E INSTALAÇÃO. AF_12/2015</v>
          </cell>
          <cell r="C3781" t="str">
            <v>UN</v>
          </cell>
          <cell r="D3781">
            <v>49.23</v>
          </cell>
        </row>
        <row r="3782">
          <cell r="A3782">
            <v>92302</v>
          </cell>
          <cell r="B3782" t="str">
            <v>TE EM COBRE, DN 42 MM, SEM ANEL DE SOLDA, INSTALADO EM PRUMADA  FORNECIMENTO E INSTALAÇÃO. AF_12/2015</v>
          </cell>
          <cell r="C3782" t="str">
            <v>UN</v>
          </cell>
          <cell r="D3782">
            <v>65.260000000000005</v>
          </cell>
        </row>
        <row r="3783">
          <cell r="A3783">
            <v>92303</v>
          </cell>
          <cell r="B3783" t="str">
            <v>TE EM COBRE, DN 54 MM, SEM ANEL DE SOLDA, INSTALADO EM PRUMADA  FORNECIMENTO E INSTALAÇÃO. AF_12/2015</v>
          </cell>
          <cell r="C3783" t="str">
            <v>UN</v>
          </cell>
          <cell r="D3783">
            <v>119.87</v>
          </cell>
        </row>
        <row r="3784">
          <cell r="A3784">
            <v>92304</v>
          </cell>
          <cell r="B3784" t="str">
            <v>TE EM COBRE, DN 66 MM, SEM ANEL DE SOLDA, INSTALADO EM PRUMADA  FORNECIMENTO E INSTALAÇÃO. AF_12/2015</v>
          </cell>
          <cell r="C3784" t="str">
            <v>UN</v>
          </cell>
          <cell r="D3784">
            <v>312.72000000000003</v>
          </cell>
        </row>
        <row r="3785">
          <cell r="A3785">
            <v>92311</v>
          </cell>
          <cell r="B3785" t="str">
            <v>COTOVELO EM COBRE, DN 15 MM, 90 GRAUS, SEM ANEL DE SOLDA, INSTALADO EM RAMAL DE DISTRIBUIÇÃO  FORNECIMENTO E INSTALAÇÃO. AF_12/2015</v>
          </cell>
          <cell r="C3785" t="str">
            <v>UN</v>
          </cell>
          <cell r="D3785">
            <v>8.76</v>
          </cell>
        </row>
        <row r="3786">
          <cell r="A3786">
            <v>92312</v>
          </cell>
          <cell r="B3786" t="str">
            <v>COTOVELO EM COBRE, DN 22 MM, 90 GRAUS, SEM ANEL DE SOLDA, INSTALADO EM RAMAL DE DISTRIBUIÇÃO  FORNECIMENTO E INSTALAÇÃO. AF_12/2015</v>
          </cell>
          <cell r="C3786" t="str">
            <v>UN</v>
          </cell>
          <cell r="D3786">
            <v>14.57</v>
          </cell>
        </row>
        <row r="3787">
          <cell r="A3787">
            <v>92313</v>
          </cell>
          <cell r="B3787" t="str">
            <v>COTOVELO EM COBRE, DN 28 MM, 90 GRAUS, SEM ANEL DE SOLDA, INSTALADO EM RAMAL DE DISTRIBUIÇÃO  FORNECIMENTO E INSTALAÇÃO. AF_12/2015</v>
          </cell>
          <cell r="C3787" t="str">
            <v>UN</v>
          </cell>
          <cell r="D3787">
            <v>21.53</v>
          </cell>
        </row>
        <row r="3788">
          <cell r="A3788">
            <v>92314</v>
          </cell>
          <cell r="B3788" t="str">
            <v>LUVA EM COBRE, DN 15 MM, SEM ANEL DE SOLDA, INSTALADO EM RAMAL DE DISTRIBUIÇÃO  FORNECIMENTO E INSTALAÇÃO. AF_12/2015</v>
          </cell>
          <cell r="C3788" t="str">
            <v>UN</v>
          </cell>
          <cell r="D3788">
            <v>5.69</v>
          </cell>
        </row>
        <row r="3789">
          <cell r="A3789">
            <v>92315</v>
          </cell>
          <cell r="B3789" t="str">
            <v>LUVA EM COBRE, DN 22 MM, SEM ANEL DE SOLDA, INSTALADO EM RAMAL DE DISTRIBUIÇÃO  FORNECIMENTO E INSTALAÇÃO. AF_12/2015</v>
          </cell>
          <cell r="C3789" t="str">
            <v>UN</v>
          </cell>
          <cell r="D3789">
            <v>8.56</v>
          </cell>
        </row>
        <row r="3790">
          <cell r="A3790">
            <v>92316</v>
          </cell>
          <cell r="B3790" t="str">
            <v>LUVA EM COBRE, DN 28 MM, SEM ANEL DE SOLDA, INSTALADO EM RAMAL DE DISTRIBUIÇÃO  FORNECIMENTO E INSTALAÇÃO. AF_12/2015</v>
          </cell>
          <cell r="C3790" t="str">
            <v>UN</v>
          </cell>
          <cell r="D3790">
            <v>13.34</v>
          </cell>
        </row>
        <row r="3791">
          <cell r="A3791">
            <v>92317</v>
          </cell>
          <cell r="B3791" t="str">
            <v>TE EM COBRE, DN 15 MM, SEM ANEL DE SOLDA, INSTALADO EM RAMAL DE DISTRIBUIÇÃO  FORNECIMENTO E INSTALAÇÃO. AF_12/2015</v>
          </cell>
          <cell r="C3791" t="str">
            <v>UN</v>
          </cell>
          <cell r="D3791">
            <v>11.94</v>
          </cell>
        </row>
        <row r="3792">
          <cell r="A3792">
            <v>92318</v>
          </cell>
          <cell r="B3792" t="str">
            <v>TE EM COBRE, DN 22 MM, SEM ANEL DE SOLDA, INSTALADO EM RAMAL DE DISTRIBUIÇÃO  FORNECIMENTO E INSTALAÇÃO. AF_12/2015</v>
          </cell>
          <cell r="C3792" t="str">
            <v>UN</v>
          </cell>
          <cell r="D3792">
            <v>19.27</v>
          </cell>
        </row>
        <row r="3793">
          <cell r="A3793">
            <v>92319</v>
          </cell>
          <cell r="B3793" t="str">
            <v>TE EM COBRE, DN 28 MM, SEM ANEL DE SOLDA, INSTALADO EM RAMAL DE DISTRIBUIÇÃO  FORNECIMENTO E INSTALAÇÃO. AF_12/2015</v>
          </cell>
          <cell r="C3793" t="str">
            <v>UN</v>
          </cell>
          <cell r="D3793">
            <v>27.56</v>
          </cell>
        </row>
        <row r="3794">
          <cell r="A3794">
            <v>92326</v>
          </cell>
          <cell r="B3794" t="str">
            <v>COTOVELO EM COBRE, DN 15 MM, 90 GRAUS, SEM ANEL DE SOLDA, INSTALADO EM RAMAL E SUB-RAMAL  FORNECIMENTO E INSTALAÇÃO. AF_12/2015</v>
          </cell>
          <cell r="C3794" t="str">
            <v>UN</v>
          </cell>
          <cell r="D3794">
            <v>10.18</v>
          </cell>
        </row>
        <row r="3795">
          <cell r="A3795">
            <v>92327</v>
          </cell>
          <cell r="B3795" t="str">
            <v>COTOVELO EM COBRE, DN 22 MM, 90 GRAUS, SEM ANEL DE SOLDA, INSTALADO EM RAMAL E SUB-RAMAL  FORNECIMENTO E INSTALAÇÃO. AF_12/2015</v>
          </cell>
          <cell r="C3795" t="str">
            <v>UN</v>
          </cell>
          <cell r="D3795">
            <v>16.38</v>
          </cell>
        </row>
        <row r="3796">
          <cell r="A3796">
            <v>92328</v>
          </cell>
          <cell r="B3796" t="str">
            <v>COTOVELO EM COBRE, DN 28 MM, 90 GRAUS, SEM ANEL DE SOLDA, INSTALADO EM RAMAL E SUB-RAMAL  FORNECIMENTO E INSTALAÇÃO. AF_12/2015</v>
          </cell>
          <cell r="C3796" t="str">
            <v>UN</v>
          </cell>
          <cell r="D3796">
            <v>24.76</v>
          </cell>
        </row>
        <row r="3797">
          <cell r="A3797">
            <v>92329</v>
          </cell>
          <cell r="B3797" t="str">
            <v>LUVA EM COBRE, DN 15 MM, SEM ANEL DE SOLDA, INSTALADO EM RAMAL E SUB-RAMAL  FORNECIMENTO E INSTALAÇÃO. AF_12/2015</v>
          </cell>
          <cell r="C3797" t="str">
            <v>UN</v>
          </cell>
          <cell r="D3797">
            <v>5.82</v>
          </cell>
        </row>
        <row r="3798">
          <cell r="A3798">
            <v>92330</v>
          </cell>
          <cell r="B3798" t="str">
            <v>LUVA EM COBRE, DN 22 MM, SEM ANEL DE SOLDA, INSTALADO EM RAMAL E SUB-RAMAL  FORNECIMENTO E INSTALAÇÃO. AF_12/2015</v>
          </cell>
          <cell r="C3798" t="str">
            <v>UN</v>
          </cell>
          <cell r="D3798">
            <v>9.75</v>
          </cell>
        </row>
        <row r="3799">
          <cell r="A3799">
            <v>92331</v>
          </cell>
          <cell r="B3799" t="str">
            <v>LUVA EM COBRE, DN 28 MM, SEM ANEL DE SOLDA, INSTALADO EM RAMAL E SUB-RAMAL  FORNECIMENTO E INSTALAÇÃO. AF_12/2015</v>
          </cell>
          <cell r="C3799" t="str">
            <v>UN</v>
          </cell>
          <cell r="D3799">
            <v>15.5</v>
          </cell>
        </row>
        <row r="3800">
          <cell r="A3800">
            <v>92332</v>
          </cell>
          <cell r="B3800" t="str">
            <v>TE EM COBRE, DN 15 MM, SEM ANEL DE SOLDA, INSTALADO EM RAMAL E SUB-RAMAL  FORNECIMENTO E INSTALAÇÃO. AF_12/2015</v>
          </cell>
          <cell r="C3800" t="str">
            <v>UN</v>
          </cell>
          <cell r="D3800">
            <v>12.12</v>
          </cell>
        </row>
        <row r="3801">
          <cell r="A3801">
            <v>92333</v>
          </cell>
          <cell r="B3801" t="str">
            <v>TE EM COBRE, DN 22 MM, SEM ANEL DE SOLDA, INSTALADO EM RAMAL E SUB-RAMAL  FORNECIMENTO E INSTALAÇÃO. AF_12/2015</v>
          </cell>
          <cell r="C3801" t="str">
            <v>UN</v>
          </cell>
          <cell r="D3801">
            <v>21.67</v>
          </cell>
        </row>
        <row r="3802">
          <cell r="A3802">
            <v>92334</v>
          </cell>
          <cell r="B3802" t="str">
            <v>TE EM COBRE, DN 28 MM, SEM ANEL DE SOLDA, INSTALADO EM RAMAL E SUB-RAMAL  FORNECIMENTO E INSTALAÇÃO. AF_12/2015</v>
          </cell>
          <cell r="C3802" t="str">
            <v>UN</v>
          </cell>
          <cell r="D3802">
            <v>31.84</v>
          </cell>
        </row>
        <row r="3803">
          <cell r="A3803">
            <v>92344</v>
          </cell>
          <cell r="B3803" t="str">
            <v>NIPLE, EM FERRO GALVANIZADO, DN 50 (2"), CONEXÃO ROSQUEADA, INSTALADO EM PRUMADAS - FORNECIMENTO E INSTALAÇÃO. AF_10/2020</v>
          </cell>
          <cell r="C3803" t="str">
            <v>UN</v>
          </cell>
          <cell r="D3803">
            <v>42.1</v>
          </cell>
        </row>
        <row r="3804">
          <cell r="A3804">
            <v>92345</v>
          </cell>
          <cell r="B3804" t="str">
            <v>LUVA, EM FERRO GALVANIZADO, DN 50 (2"), CONEXÃO ROSQUEADA, INSTALADO EM PRUMADAS - FORNECIMENTO E INSTALAÇÃO. AF_10/2020</v>
          </cell>
          <cell r="C3804" t="str">
            <v>UN</v>
          </cell>
          <cell r="D3804">
            <v>42.08</v>
          </cell>
        </row>
        <row r="3805">
          <cell r="A3805">
            <v>92346</v>
          </cell>
          <cell r="B3805" t="str">
            <v>NIPLE, EM FERRO GALVANIZADO, DN 65 (2 1/2"), CONEXÃO ROSQUEADA, INSTALADO EM PRUMADAS - FORNECIMENTO E INSTALAÇÃO. AF_10/2020</v>
          </cell>
          <cell r="C3805" t="str">
            <v>UN</v>
          </cell>
          <cell r="D3805">
            <v>55.37</v>
          </cell>
        </row>
        <row r="3806">
          <cell r="A3806">
            <v>92347</v>
          </cell>
          <cell r="B3806" t="str">
            <v>LUVA, EM FERRO GALVANIZADO, DN 65 (2 1/2"), CONEXÃO ROSQUEADA, INSTALADO EM PRUMADAS - FORNECIMENTO E INSTALAÇÃO. AF_10/2020</v>
          </cell>
          <cell r="C3806" t="str">
            <v>UN</v>
          </cell>
          <cell r="D3806">
            <v>61.63</v>
          </cell>
        </row>
        <row r="3807">
          <cell r="A3807">
            <v>92348</v>
          </cell>
          <cell r="B3807" t="str">
            <v>NIPLE, EM FERRO GALVANIZADO, DN 80 (3"), CONEXÃO ROSQUEADA, INSTALADO EM PRUMADAS - FORNECIMENTO E INSTALAÇÃO. AF_10/2020</v>
          </cell>
          <cell r="C3807" t="str">
            <v>UN</v>
          </cell>
          <cell r="D3807">
            <v>77.78</v>
          </cell>
        </row>
        <row r="3808">
          <cell r="A3808">
            <v>92349</v>
          </cell>
          <cell r="B3808" t="str">
            <v>LUVA, EM FERRO GALVANIZADO, DN 80 (3"), CONEXÃO ROSQUEADA, INSTALADO EM PRUMADAS - FORNECIMENTO E INSTALAÇÃO. AF_10/2020</v>
          </cell>
          <cell r="C3808" t="str">
            <v>UN</v>
          </cell>
          <cell r="D3808">
            <v>83.36</v>
          </cell>
        </row>
        <row r="3809">
          <cell r="A3809">
            <v>92350</v>
          </cell>
          <cell r="B3809" t="str">
            <v>JOELHO 45 GRAUS, EM FERRO GALVANIZADO, DN 50 (2"), CONEXÃO ROSQUEADA, INSTALADO EM PRUMADAS - FORNECIMENTO E INSTALAÇÃO. AF_10/2020</v>
          </cell>
          <cell r="C3809" t="str">
            <v>UN</v>
          </cell>
          <cell r="D3809">
            <v>62.5</v>
          </cell>
        </row>
        <row r="3810">
          <cell r="A3810">
            <v>92351</v>
          </cell>
          <cell r="B3810" t="str">
            <v>JOELHO 90 GRAUS, EM FERRO GALVANIZADO, DN 50 (2"), CONEXÃO ROSQUEADA, INSTALADO EM PRUMADAS - FORNECIMENTO E INSTALAÇÃO. AF_10/2020</v>
          </cell>
          <cell r="C3810" t="str">
            <v>UN</v>
          </cell>
          <cell r="D3810">
            <v>61.11</v>
          </cell>
        </row>
        <row r="3811">
          <cell r="A3811">
            <v>92352</v>
          </cell>
          <cell r="B3811" t="str">
            <v>JOELHO 45 GRAUS, EM FERRO GALVANIZADO, DN 65 (2 1/2"), CONEXÃO ROSQUEADA, INSTALADO EM PRUMADAS - FORNECIMENTO E INSTALAÇÃO. AF_10/2020</v>
          </cell>
          <cell r="C3811" t="str">
            <v>UN</v>
          </cell>
          <cell r="D3811">
            <v>94.96</v>
          </cell>
        </row>
        <row r="3812">
          <cell r="A3812">
            <v>92353</v>
          </cell>
          <cell r="B3812" t="str">
            <v>JOELHO 90 GRAUS, EM FERRO GALVANIZADO, DN 65 (2 1/2"), CONEXÃO ROSQUEADA, INSTALADO EM PRUMADAS - FORNECIMENTO E INSTALAÇÃO. AF_10/2020</v>
          </cell>
          <cell r="C3812" t="str">
            <v>UN</v>
          </cell>
          <cell r="D3812">
            <v>88.83</v>
          </cell>
        </row>
        <row r="3813">
          <cell r="A3813">
            <v>92354</v>
          </cell>
          <cell r="B3813" t="str">
            <v>JOELHO 45 GRAUS, EM FERRO GALVANIZADO, DN 80 (3"), CONEXÃO ROSQUEADA, INSTALADO EM PRUMADAS - FORNECIMENTO E INSTALAÇÃO. AF_10/2020</v>
          </cell>
          <cell r="C3813" t="str">
            <v>UN</v>
          </cell>
          <cell r="D3813">
            <v>126.13</v>
          </cell>
        </row>
        <row r="3814">
          <cell r="A3814">
            <v>92355</v>
          </cell>
          <cell r="B3814" t="str">
            <v>JOELHO 90 GRAUS, EM FERRO GALVANIZADO, DN 80 (3"), CONEXÃO ROSQUEADA, INSTALADO EM PRUMADAS - FORNECIMENTO E INSTALAÇÃO. AF_10/2020</v>
          </cell>
          <cell r="C3814" t="str">
            <v>UN</v>
          </cell>
          <cell r="D3814">
            <v>114.31</v>
          </cell>
        </row>
        <row r="3815">
          <cell r="A3815">
            <v>92356</v>
          </cell>
          <cell r="B3815" t="str">
            <v>TÊ, EM FERRO GALVANIZADO, DN 50 (2"), CONEXÃO ROSQUEADA, INSTALADO EM PRUMADAS - FORNECIMENTO E INSTALAÇÃO. AF_10/2020</v>
          </cell>
          <cell r="C3815" t="str">
            <v>UN</v>
          </cell>
          <cell r="D3815">
            <v>81.489999999999995</v>
          </cell>
        </row>
        <row r="3816">
          <cell r="A3816">
            <v>92357</v>
          </cell>
          <cell r="B3816" t="str">
            <v>TÊ, EM FERRO GALVANIZADO, DN 65 (2 1/2"), CONEXÃO ROSQUEADA, INSTALADO EM PRUMADAS - FORNECIMENTO E INSTALAÇÃO. AF_10/2020</v>
          </cell>
          <cell r="C3816" t="str">
            <v>UN</v>
          </cell>
          <cell r="D3816">
            <v>121.57</v>
          </cell>
        </row>
        <row r="3817">
          <cell r="A3817">
            <v>92358</v>
          </cell>
          <cell r="B3817" t="str">
            <v>TÊ, EM FERRO GALVANIZADO, DN 80 (3"), CONEXÃO ROSQUEADA, INSTALADO EM PRUMADAS - FORNECIMENTO E INSTALAÇÃO. AF_10/2020</v>
          </cell>
          <cell r="C3817" t="str">
            <v>UN</v>
          </cell>
          <cell r="D3817">
            <v>151.36000000000001</v>
          </cell>
        </row>
        <row r="3818">
          <cell r="A3818">
            <v>92369</v>
          </cell>
          <cell r="B3818" t="str">
            <v>NIPLE, EM FERRO GALVANIZADO, DN 25 (1"), CONEXÃO ROSQUEADA, INSTALADO EM REDE DE ALIMENTAÇÃO PARA HIDRANTE - FORNECIMENTO E INSTALAÇÃO. AF_10/2020</v>
          </cell>
          <cell r="C3818" t="str">
            <v>UN</v>
          </cell>
          <cell r="D3818">
            <v>22.6</v>
          </cell>
        </row>
        <row r="3819">
          <cell r="A3819">
            <v>92370</v>
          </cell>
          <cell r="B3819" t="str">
            <v>LUVA, EM FERRO GALVANIZADO, DN 25 (1"), CONEXÃO ROSQUEADA, INSTALADO EM REDE DE ALIMENTAÇÃO PARA HIDRANTE - FORNECIMENTO E INSTALAÇÃO. AF_10/2020</v>
          </cell>
          <cell r="C3819" t="str">
            <v>UN</v>
          </cell>
          <cell r="D3819">
            <v>23.73</v>
          </cell>
        </row>
        <row r="3820">
          <cell r="A3820">
            <v>92371</v>
          </cell>
          <cell r="B3820" t="str">
            <v>NIPLE, EM FERRO GALVANIZADO, DN 32 (1 1/4"), CONEXÃO ROSQUEADA, INSTALADO EM REDE DE ALIMENTAÇÃO PARA HIDRANTE - FORNECIMENTO E INSTALAÇÃO. AF_10/2020</v>
          </cell>
          <cell r="C3820" t="str">
            <v>UN</v>
          </cell>
          <cell r="D3820">
            <v>27.36</v>
          </cell>
        </row>
        <row r="3821">
          <cell r="A3821">
            <v>92372</v>
          </cell>
          <cell r="B3821" t="str">
            <v>LUVA, EM FERRO GALVANIZADO, DN 32 (1 1/4"), CONEXÃO ROSQUEADA, INSTALADO EM REDE DE ALIMENTAÇÃO PARA HIDRANTE - FORNECIMENTO E INSTALAÇÃO. AF_10/2020</v>
          </cell>
          <cell r="C3821" t="str">
            <v>UN</v>
          </cell>
          <cell r="D3821">
            <v>28.41</v>
          </cell>
        </row>
        <row r="3822">
          <cell r="A3822">
            <v>92373</v>
          </cell>
          <cell r="B3822" t="str">
            <v>NIPLE, EM FERRO GALVANIZADO, DN 40 (1 1/2"), CONEXÃO ROSQUEADA, INSTALADO EM REDE DE ALIMENTAÇÃO PARA HIDRANTE - FORNECIMENTO E INSTALAÇÃO. AF_10/2020</v>
          </cell>
          <cell r="C3822" t="str">
            <v>UN</v>
          </cell>
          <cell r="D3822">
            <v>32.36</v>
          </cell>
        </row>
        <row r="3823">
          <cell r="A3823">
            <v>92374</v>
          </cell>
          <cell r="B3823" t="str">
            <v>LUVA, EM FERRO GALVANIZADO, DN 40 (1 1/2"), CONEXÃO ROSQUEADA, INSTALADO EM REDE DE ALIMENTAÇÃO PARA HIDRANTE - FORNECIMENTO E INSTALAÇÃO. AF_10/2020</v>
          </cell>
          <cell r="C3823" t="str">
            <v>UN</v>
          </cell>
          <cell r="D3823">
            <v>32.56</v>
          </cell>
        </row>
        <row r="3824">
          <cell r="A3824">
            <v>92375</v>
          </cell>
          <cell r="B3824" t="str">
            <v>NIPLE, EM FERRO GALVANIZADO, DN 50 (2"), CONEXÃO ROSQUEADA, INSTALADO EM REDE DE ALIMENTAÇÃO PARA HIDRANTE - FORNECIMENTO E INSTALAÇÃO. AF_10/2020</v>
          </cell>
          <cell r="C3824" t="str">
            <v>UN</v>
          </cell>
          <cell r="D3824">
            <v>42.07</v>
          </cell>
        </row>
        <row r="3825">
          <cell r="A3825">
            <v>92376</v>
          </cell>
          <cell r="B3825" t="str">
            <v>LUVA, EM FERRO GALVANIZADO, DN 50 (2"), CONEXÃO ROSQUEADA, INSTALADO EM REDE DE ALIMENTAÇÃO PARA HIDRANTE - FORNECIMENTO E INSTALAÇÃO. AF_10/2020</v>
          </cell>
          <cell r="C3825" t="str">
            <v>UN</v>
          </cell>
          <cell r="D3825">
            <v>42.05</v>
          </cell>
        </row>
        <row r="3826">
          <cell r="A3826">
            <v>92377</v>
          </cell>
          <cell r="B3826" t="str">
            <v>NIPLE, EM FERRO GALVANIZADO, DN 65 (2 1/2"), CONEXÃO ROSQUEADA, INSTALADO EM REDE DE ALIMENTAÇÃO PARA HIDRANTE - FORNECIMENTO E INSTALAÇÃO. AF_10/2020</v>
          </cell>
          <cell r="C3826" t="str">
            <v>UN</v>
          </cell>
          <cell r="D3826">
            <v>56.43</v>
          </cell>
        </row>
        <row r="3827">
          <cell r="A3827">
            <v>92378</v>
          </cell>
          <cell r="B3827" t="str">
            <v>LUVA, EM FERRO GALVANIZADO, DN 65 (2 1/2"), CONEXÃO ROSQUEADA, INSTALADO EM REDE DE ALIMENTAÇÃO PARA HIDRANTE - FORNECIMENTO E INSTALAÇÃO. AF_10/2020</v>
          </cell>
          <cell r="C3827" t="str">
            <v>UN</v>
          </cell>
          <cell r="D3827">
            <v>62.69</v>
          </cell>
        </row>
        <row r="3828">
          <cell r="A3828">
            <v>92379</v>
          </cell>
          <cell r="B3828" t="str">
            <v>NIPLE, EM FERRO GALVANIZADO, DN 80 (3"), CONEXÃO ROSQUEADA, INSTALADO EM REDE DE ALIMENTAÇÃO PARA HIDRANTE - FORNECIMENTO E INSTALAÇÃO. AF_10/2020</v>
          </cell>
          <cell r="C3828" t="str">
            <v>UN</v>
          </cell>
          <cell r="D3828">
            <v>79.97</v>
          </cell>
        </row>
        <row r="3829">
          <cell r="A3829">
            <v>92380</v>
          </cell>
          <cell r="B3829" t="str">
            <v>LUVA, EM FERRO GALVANIZADO, DN 80 (3"), CONEXÃO ROSQUEADA, INSTALADO EM REDE DE ALIMENTAÇÃO PARA HIDRANTE - FORNECIMENTO E INSTALAÇÃO. AF_10/2020</v>
          </cell>
          <cell r="C3829" t="str">
            <v>UN</v>
          </cell>
          <cell r="D3829">
            <v>85.55</v>
          </cell>
        </row>
        <row r="3830">
          <cell r="A3830">
            <v>92381</v>
          </cell>
          <cell r="B3830" t="str">
            <v>JOELHO 45 GRAUS, EM FERRO GALVANIZADO, DN 25 (1"), CONEXÃO ROSQUEADA, INSTALADO EM REDE DE ALIMENTAÇÃO PARA HIDRANTE - FORNECIMENTO E INSTALAÇÃO. AF_10/2020</v>
          </cell>
          <cell r="C3830" t="str">
            <v>UN</v>
          </cell>
          <cell r="D3830">
            <v>34.18</v>
          </cell>
        </row>
        <row r="3831">
          <cell r="A3831">
            <v>92382</v>
          </cell>
          <cell r="B3831" t="str">
            <v>JOELHO 90 GRAUS, EM FERRO GALVANIZADO, DN 25 (1"), CONEXÃO ROSQUEADA, INSTALADO EM REDE DE ALIMENTAÇÃO PARA HIDRANTE - FORNECIMENTO E INSTALAÇÃO. AF_10/2020</v>
          </cell>
          <cell r="C3831" t="str">
            <v>UN</v>
          </cell>
          <cell r="D3831">
            <v>32.68</v>
          </cell>
        </row>
        <row r="3832">
          <cell r="A3832">
            <v>92383</v>
          </cell>
          <cell r="B3832" t="str">
            <v>JOELHO 45 GRAUS, EM FERRO GALVANIZADO, DN 32 (1 1/4"), CONEXÃO ROSQUEADA, INSTALADO EM REDE DE ALIMENTAÇÃO PARA HIDRANTE - FORNECIMENTO E INSTALAÇÃO. AF_10/2020</v>
          </cell>
          <cell r="C3832" t="str">
            <v>UN</v>
          </cell>
          <cell r="D3832">
            <v>43.14</v>
          </cell>
        </row>
        <row r="3833">
          <cell r="A3833">
            <v>92384</v>
          </cell>
          <cell r="B3833" t="str">
            <v>JOELHO 90 GRAUS, EM FERRO GALVANIZADO, DN 32 (1 1/4"), CONEXÃO ROSQUEADA, INSTALADO EM REDE DE ALIMENTAÇÃO PARA HIDRANTE - FORNECIMENTO E INSTALAÇÃO. AF_10/2020</v>
          </cell>
          <cell r="C3833" t="str">
            <v>UN</v>
          </cell>
          <cell r="D3833">
            <v>40.159999999999997</v>
          </cell>
        </row>
        <row r="3834">
          <cell r="A3834">
            <v>92385</v>
          </cell>
          <cell r="B3834" t="str">
            <v>JOELHO 45 GRAUS, EM FERRO GALVANIZADO, DN 40 (1 1/2"), CONEXÃO ROSQUEADA, INSTALADO EM REDE DE ALIMENTAÇÃO PARA HIDRANTE - FORNECIMENTO E INSTALAÇÃO. AF_10/2020</v>
          </cell>
          <cell r="C3834" t="str">
            <v>UN</v>
          </cell>
          <cell r="D3834">
            <v>49.44</v>
          </cell>
        </row>
        <row r="3835">
          <cell r="A3835">
            <v>92386</v>
          </cell>
          <cell r="B3835" t="str">
            <v>JOELHO 90 GRAUS, EM FERRO GALVANIZADO, DN 40 (1 1/2"), CONEXÃO ROSQUEADA, INSTALADO EM REDE DE ALIMENTAÇÃO PARA HIDRANTE - FORNECIMENTO E INSTALAÇÃO. AF_10/2020</v>
          </cell>
          <cell r="C3835" t="str">
            <v>UN</v>
          </cell>
          <cell r="D3835">
            <v>47.39</v>
          </cell>
        </row>
        <row r="3836">
          <cell r="A3836">
            <v>92387</v>
          </cell>
          <cell r="B3836" t="str">
            <v>JOELHO 45 GRAUS, EM FERRO GALVANIZADO, DN 50 (2"), CONEXÃO ROSQUEADA, INSTALADO EM REDE DE ALIMENTAÇÃO PARA HIDRANTE - FORNECIMENTO E INSTALAÇÃO. AF_10/2020</v>
          </cell>
          <cell r="C3836" t="str">
            <v>UN</v>
          </cell>
          <cell r="D3836">
            <v>62.44</v>
          </cell>
        </row>
        <row r="3837">
          <cell r="A3837">
            <v>92388</v>
          </cell>
          <cell r="B3837" t="str">
            <v>JOELHO 90 GRAUS, EM FERRO GALVANIZADO, DN 50 (2"), CONEXÃO ROSQUEADA, INSTALADO EM REDE DE ALIMENTAÇÃO PARA HIDRANTE - FORNECIMENTO E INSTALAÇÃO. AF_10/2020</v>
          </cell>
          <cell r="C3837" t="str">
            <v>UN</v>
          </cell>
          <cell r="D3837">
            <v>61.05</v>
          </cell>
        </row>
        <row r="3838">
          <cell r="A3838">
            <v>92389</v>
          </cell>
          <cell r="B3838" t="str">
            <v>JOELHO 45 GRAUS, EM FERRO GALVANIZADO, DN 65 (2 1/2"), CONEXÃO ROSQUEADA, INSTALADO EM REDE DE ALIMENTAÇÃO PARA HIDRANTE - FORNECIMENTO E INSTALAÇÃO. AF_10/2020</v>
          </cell>
          <cell r="C3838" t="str">
            <v>UN</v>
          </cell>
          <cell r="D3838">
            <v>96.58</v>
          </cell>
        </row>
        <row r="3839">
          <cell r="A3839">
            <v>92390</v>
          </cell>
          <cell r="B3839" t="str">
            <v>JOELHO 90 GRAUS, EM FERRO GALVANIZADO, DN 65 (2 1/2"), CONEXÃO ROSQUEADA, INSTALADO EM REDE DE ALIMENTAÇÃO PARA HIDRANTE - FORNECIMENTO E INSTALAÇÃO. AF_10/2020</v>
          </cell>
          <cell r="C3839" t="str">
            <v>UN</v>
          </cell>
          <cell r="D3839">
            <v>90.45</v>
          </cell>
        </row>
        <row r="3840">
          <cell r="A3840">
            <v>92635</v>
          </cell>
          <cell r="B3840" t="str">
            <v>JOELHO 45 GRAUS, EM FERRO GALVANIZADO, CONEXÃO ROSQUEADA, DN 80 (3"), INSTALADO EM REDE DE ALIMENTAÇÃO PARA HIDRANTE - FORNECIMENTO E INSTALAÇÃO. AF_10/2020</v>
          </cell>
          <cell r="C3840" t="str">
            <v>UN</v>
          </cell>
          <cell r="D3840">
            <v>129.41</v>
          </cell>
        </row>
        <row r="3841">
          <cell r="A3841">
            <v>92636</v>
          </cell>
          <cell r="B3841" t="str">
            <v>JOELHO 90 GRAUS, EM FERRO GALVANIZADO, CONEXÃO ROSQUEADA, DN 80 (3"), INSTALADO EM REDE DE ALIMENTAÇÃO PARA HIDRANTE - FORNECIMENTO E INSTALAÇÃO. AF_10/2020</v>
          </cell>
          <cell r="C3841" t="str">
            <v>UN</v>
          </cell>
          <cell r="D3841">
            <v>117.59</v>
          </cell>
        </row>
        <row r="3842">
          <cell r="A3842">
            <v>92637</v>
          </cell>
          <cell r="B3842" t="str">
            <v>TÊ, EM FERRO GALVANIZADO, CONEXÃO ROSQUEADA, DN 25 (1"), INSTALADO EM REDE DE ALIMENTAÇÃO PARA HIDRANTE - FORNECIMENTO E INSTALAÇÃO. AF_10/2020</v>
          </cell>
          <cell r="C3842" t="str">
            <v>UN</v>
          </cell>
          <cell r="D3842">
            <v>44.17</v>
          </cell>
        </row>
        <row r="3843">
          <cell r="A3843">
            <v>92638</v>
          </cell>
          <cell r="B3843" t="str">
            <v>TÊ, EM FERRO GALVANIZADO, CONEXÃO ROSQUEADA, DN 32 (1 1/4"), INSTALADO EM REDE DE ALIMENTAÇÃO PARA HIDRANTE - FORNECIMENTO E INSTALAÇÃO. AF_10/2020</v>
          </cell>
          <cell r="C3843" t="str">
            <v>UN</v>
          </cell>
          <cell r="D3843">
            <v>53.94</v>
          </cell>
        </row>
        <row r="3844">
          <cell r="A3844">
            <v>92639</v>
          </cell>
          <cell r="B3844" t="str">
            <v>TÊ, EM FERRO GALVANIZADO, CONEXÃO ROSQUEADA, DN 40 (1 1/2"), INSTALADO EM REDE DE ALIMENTAÇÃO PARA HIDRANTE - FORNECIMENTO E INSTALAÇÃO. AF_10/2020</v>
          </cell>
          <cell r="C3844" t="str">
            <v>UN</v>
          </cell>
          <cell r="D3844">
            <v>62.47</v>
          </cell>
        </row>
        <row r="3845">
          <cell r="A3845">
            <v>92640</v>
          </cell>
          <cell r="B3845" t="str">
            <v>TÊ, EM FERRO GALVANIZADO, CONEXÃO ROSQUEADA, DN 50 (2"), INSTALADO EM REDE DE ALIMENTAÇÃO PARA HIDRANTE - FORNECIMENTO E INSTALAÇÃO. AF_10/2020</v>
          </cell>
          <cell r="C3845" t="str">
            <v>UN</v>
          </cell>
          <cell r="D3845">
            <v>81.39</v>
          </cell>
        </row>
        <row r="3846">
          <cell r="A3846">
            <v>92642</v>
          </cell>
          <cell r="B3846" t="str">
            <v>TÊ, EM FERRO GALVANIZADO, CONEXÃO ROSQUEADA, DN 65 (2 1/2"), INSTALADO EM REDE DE ALIMENTAÇÃO PARA HIDRANTE - FORNECIMENTO E INSTALAÇÃO. AF_10/2020</v>
          </cell>
          <cell r="C3846" t="str">
            <v>UN</v>
          </cell>
          <cell r="D3846">
            <v>123.68</v>
          </cell>
        </row>
        <row r="3847">
          <cell r="A3847">
            <v>92644</v>
          </cell>
          <cell r="B3847" t="str">
            <v>TÊ, EM FERRO GALVANIZADO, CONEXÃO ROSQUEADA, DN 80 (3"), INSTALADO EM REDE DE ALIMENTAÇÃO PARA HIDRANTE - FORNECIMENTO E INSTALAÇÃO. AF_10/2020</v>
          </cell>
          <cell r="C3847" t="str">
            <v>UN</v>
          </cell>
          <cell r="D3847">
            <v>155.72</v>
          </cell>
        </row>
        <row r="3848">
          <cell r="A3848">
            <v>92657</v>
          </cell>
          <cell r="B3848" t="str">
            <v>NIPLE, EM FERRO GALVANIZADO, CONEXÃO ROSQUEADA, DN 25 (1"), INSTALADO EM REDE DE ALIMENTAÇÃO PARA SPRINKLER - FORNECIMENTO E INSTALAÇÃO. AF_10/2020</v>
          </cell>
          <cell r="C3848" t="str">
            <v>UN</v>
          </cell>
          <cell r="D3848">
            <v>16.71</v>
          </cell>
        </row>
        <row r="3849">
          <cell r="A3849">
            <v>92658</v>
          </cell>
          <cell r="B3849" t="str">
            <v>LUVA, EM FERRO GALVANIZADO, CONEXÃO ROSQUEADA, DN 25 (1"), INSTALADO EM REDE DE ALIMENTAÇÃO PARA SPRINKLER - FORNECIMENTO E INSTALAÇÃO. AF_10/2020</v>
          </cell>
          <cell r="C3849" t="str">
            <v>UN</v>
          </cell>
          <cell r="D3849">
            <v>17.84</v>
          </cell>
        </row>
        <row r="3850">
          <cell r="A3850">
            <v>92659</v>
          </cell>
          <cell r="B3850" t="str">
            <v>NIPLE, EM FERRO GALVANIZADO, CONEXÃO ROSQUEADA, DN 32 (1 1/4"), INSTALADO EM REDE DE ALIMENTAÇÃO PARA SPRINKLER - FORNECIMENTO E INSTALAÇÃO. AF_10/2020</v>
          </cell>
          <cell r="C3850" t="str">
            <v>UN</v>
          </cell>
          <cell r="D3850">
            <v>20.66</v>
          </cell>
        </row>
        <row r="3851">
          <cell r="A3851">
            <v>92660</v>
          </cell>
          <cell r="B3851" t="str">
            <v>LUVA, EM FERRO GALVANIZADO, CONEXÃO ROSQUEADA, DN 32 (1 1/4"), INSTALADO EM REDE DE ALIMENTAÇÃO PARA SPRINKLER - FORNECIMENTO E INSTALAÇÃO. AF_10/2020</v>
          </cell>
          <cell r="C3851" t="str">
            <v>UN</v>
          </cell>
          <cell r="D3851">
            <v>21.71</v>
          </cell>
        </row>
        <row r="3852">
          <cell r="A3852">
            <v>92661</v>
          </cell>
          <cell r="B3852" t="str">
            <v>NIPLE, EM FERRO GALVANIZADO, CONEXÃO ROSQUEADA, DN 40 (1 1/2"), INSTALADO EM REDE DE ALIMENTAÇÃO PARA SPRINKLER - FORNECIMENTO E INSTALAÇÃO. AF_10/2020</v>
          </cell>
          <cell r="C3852" t="str">
            <v>UN</v>
          </cell>
          <cell r="D3852">
            <v>24.74</v>
          </cell>
        </row>
        <row r="3853">
          <cell r="A3853">
            <v>92662</v>
          </cell>
          <cell r="B3853" t="str">
            <v>LUVA, EM FERRO GALVANIZADO, CONEXÃO ROSQUEADA, DN 40 (1 1/2"), INSTALADO EM REDE DE ALIMENTAÇÃO PARA SPRINKLER - FORNECIMENTO E INSTALAÇÃO. AF_10/2020</v>
          </cell>
          <cell r="C3853" t="str">
            <v>UN</v>
          </cell>
          <cell r="D3853">
            <v>24.94</v>
          </cell>
        </row>
        <row r="3854">
          <cell r="A3854">
            <v>92663</v>
          </cell>
          <cell r="B3854" t="str">
            <v>NIPLE, EM FERRO GALVANIZADO, CONEXÃO ROSQUEADA, DN 50 (2"), INSTALADO EM REDE DE ALIMENTAÇÃO PARA SPRINKLER - FORNECIMENTO E INSTALAÇÃO. AF_10/2020</v>
          </cell>
          <cell r="C3854" t="str">
            <v>UN</v>
          </cell>
          <cell r="D3854">
            <v>33.28</v>
          </cell>
        </row>
        <row r="3855">
          <cell r="A3855">
            <v>92664</v>
          </cell>
          <cell r="B3855" t="str">
            <v>LUVA, EM FERRO GALVANIZADO, CONEXÃO ROSQUEADA, DN 50 (2"), INSTALADO EM REDE DE ALIMENTAÇÃO PARA SPRINKLER - FORNECIMENTO E INSTALAÇÃO. AF_10/2020</v>
          </cell>
          <cell r="C3855" t="str">
            <v>UN</v>
          </cell>
          <cell r="D3855">
            <v>33.26</v>
          </cell>
        </row>
        <row r="3856">
          <cell r="A3856">
            <v>92665</v>
          </cell>
          <cell r="B3856" t="str">
            <v>NIPLE, EM FERRO GALVANIZADO, CONEXÃO ROSQUEADA, DN 65 (2 1/2"), INSTALADO EM REDE DE ALIMENTAÇÃO PARA SPRINKLER - FORNECIMENTO E INSTALAÇÃO. AF_10/2020</v>
          </cell>
          <cell r="C3856" t="str">
            <v>UN</v>
          </cell>
          <cell r="D3856">
            <v>45.9</v>
          </cell>
        </row>
        <row r="3857">
          <cell r="A3857">
            <v>92666</v>
          </cell>
          <cell r="B3857" t="str">
            <v>LUVA, EM FERRO GALVANIZADO, CONEXÃO ROSQUEADA, DN 65 (2 1/2"), INSTALADO EM REDE DE ALIMENTAÇÃO PARA SPRINKLER - FORNECIMENTO E INSTALAÇÃO. AF_10/2020</v>
          </cell>
          <cell r="C3857" t="str">
            <v>UN</v>
          </cell>
          <cell r="D3857">
            <v>52.16</v>
          </cell>
        </row>
        <row r="3858">
          <cell r="A3858">
            <v>92667</v>
          </cell>
          <cell r="B3858" t="str">
            <v>NIPLE, EM FERRO GALVANIZADO, CONEXÃO ROSQUEADA, DN 80 (3"), INSTALADO EM REDE DE ALIMENTAÇÃO PARA SPRINKLER - FORNECIMENTO E INSTALAÇÃO. AF_10/2020</v>
          </cell>
          <cell r="C3858" t="str">
            <v>UN</v>
          </cell>
          <cell r="D3858">
            <v>67.73</v>
          </cell>
        </row>
        <row r="3859">
          <cell r="A3859">
            <v>92668</v>
          </cell>
          <cell r="B3859" t="str">
            <v>LUVA, EM FERRO GALVANIZADO, CONEXÃO ROSQUEADA, DN 80 (3"), INSTALADO EM REDE DE ALIMENTAÇÃO PARA SPRINKLER - FORNECIMENTO E INSTALAÇÃO. AF_10/2020</v>
          </cell>
          <cell r="C3859" t="str">
            <v>UN</v>
          </cell>
          <cell r="D3859">
            <v>73.31</v>
          </cell>
        </row>
        <row r="3860">
          <cell r="A3860">
            <v>92669</v>
          </cell>
          <cell r="B3860" t="str">
            <v>JOELHO 45 GRAUS, EM FERRO GALVANIZADO, CONEXÃO ROSQUEADA, DN 25 (1"), INSTALADO EM REDE DE ALIMENTAÇÃO PARA SPRINKLER - FORNECIMENTO E INSTALAÇÃO. AF_10/2020</v>
          </cell>
          <cell r="C3860" t="str">
            <v>UN</v>
          </cell>
          <cell r="D3860">
            <v>25.33</v>
          </cell>
        </row>
        <row r="3861">
          <cell r="A3861">
            <v>92670</v>
          </cell>
          <cell r="B3861" t="str">
            <v>JOELHO 90 GRAUS, EM FERRO GALVANIZADO, CONEXÃO ROSQUEADA, DN 25 (1"), INSTALADO EM REDE DE ALIMENTAÇÃO PARA SPRINKLER - FORNECIMENTO E INSTALAÇÃO. AF_10/2020</v>
          </cell>
          <cell r="C3861" t="str">
            <v>UN</v>
          </cell>
          <cell r="D3861">
            <v>23.83</v>
          </cell>
        </row>
        <row r="3862">
          <cell r="A3862">
            <v>92671</v>
          </cell>
          <cell r="B3862" t="str">
            <v>JOELHO 45 GRAUS, EM FERRO GALVANIZADO, CONEXÃO ROSQUEADA, DN 32 (1 1/4"), INSTALADO EM REDE DE ALIMENTAÇÃO PARA SPRINKLER - FORNECIMENTO E INSTALAÇÃO. AF_10/2020</v>
          </cell>
          <cell r="C3862" t="str">
            <v>UN</v>
          </cell>
          <cell r="D3862">
            <v>33.1</v>
          </cell>
        </row>
        <row r="3863">
          <cell r="A3863">
            <v>92672</v>
          </cell>
          <cell r="B3863" t="str">
            <v>JOELHO 90 GRAUS, EM FERRO GALVANIZADO, CONEXÃO ROSQUEADA, DN 32 (1 1/4"), INSTALADO EM REDE DE ALIMENTAÇÃO PARA SPRINKLER - FORNECIMENTO E INSTALAÇÃO. AF_10/2020</v>
          </cell>
          <cell r="C3863" t="str">
            <v>UN</v>
          </cell>
          <cell r="D3863">
            <v>30.12</v>
          </cell>
        </row>
        <row r="3864">
          <cell r="A3864">
            <v>92673</v>
          </cell>
          <cell r="B3864" t="str">
            <v>JOELHO 45 GRAUS, EM FERRO GALVANIZADO, CONEXÃO ROSQUEADA, DN 40 (1 1/2"), INSTALADO EM REDE DE ALIMENTAÇÃO PARA SPRINKLER - FORNECIMENTO E INSTALAÇÃO. AF_10/2020</v>
          </cell>
          <cell r="C3864" t="str">
            <v>UN</v>
          </cell>
          <cell r="D3864">
            <v>38.020000000000003</v>
          </cell>
        </row>
        <row r="3865">
          <cell r="A3865">
            <v>92674</v>
          </cell>
          <cell r="B3865" t="str">
            <v>JOELHO 90 GRAUS, EM FERRO GALVANIZADO, CONEXÃO ROSQUEADA, DN 40 (1 1/2"), INSTALADO EM REDE DE ALIMENTAÇÃO PARA SPRINKLER - FORNECIMENTO E INSTALAÇÃO. AF_10/2020</v>
          </cell>
          <cell r="C3865" t="str">
            <v>UN</v>
          </cell>
          <cell r="D3865">
            <v>35.97</v>
          </cell>
        </row>
        <row r="3866">
          <cell r="A3866">
            <v>92675</v>
          </cell>
          <cell r="B3866" t="str">
            <v>JOELHO 45 GRAUS, EM FERRO GALVANIZADO, CONEXÃO ROSQUEADA, DN 50 (2"), INSTALADO EM REDE DE ALIMENTAÇÃO PARA SPRINKLER - FORNECIMENTO E INSTALAÇÃO. AF_10/2020</v>
          </cell>
          <cell r="C3866" t="str">
            <v>UN</v>
          </cell>
          <cell r="D3866">
            <v>49.29</v>
          </cell>
        </row>
        <row r="3867">
          <cell r="A3867">
            <v>92676</v>
          </cell>
          <cell r="B3867" t="str">
            <v>JOELHO 90 GRAUS, EM FERRO GALVANIZADO, CONEXÃO ROSQUEADA, DN 50 (2"), INSTALADO EM REDE DE ALIMENTAÇÃO PARA SPRINKLER - FORNECIMENTO E INSTALAÇÃO. AF_10/2020</v>
          </cell>
          <cell r="C3867" t="str">
            <v>UN</v>
          </cell>
          <cell r="D3867">
            <v>47.9</v>
          </cell>
        </row>
        <row r="3868">
          <cell r="A3868">
            <v>92677</v>
          </cell>
          <cell r="B3868" t="str">
            <v>JOELHO 45 GRAUS, EM FERRO GALVANIZADO, CONEXÃO ROSQUEADA, DN 65 (2 1/2"), INSTALADO EM REDE DE ALIMENTAÇÃO PARA SPRINKLER - FORNECIMENTO E INSTALAÇÃO. AF_10/2020</v>
          </cell>
          <cell r="C3868" t="str">
            <v>UN</v>
          </cell>
          <cell r="D3868">
            <v>80.83</v>
          </cell>
        </row>
        <row r="3869">
          <cell r="A3869">
            <v>92678</v>
          </cell>
          <cell r="B3869" t="str">
            <v>JOELHO 90 GRAUS, EM FERRO GALVANIZADO, CONEXÃO ROSQUEADA, DN 65 (2 1/2"), INSTALADO EM REDE DE ALIMENTAÇÃO PARA SPRINKLER - FORNECIMENTO E INSTALAÇÃO. AF_10/2020</v>
          </cell>
          <cell r="C3869" t="str">
            <v>UN</v>
          </cell>
          <cell r="D3869">
            <v>74.7</v>
          </cell>
        </row>
        <row r="3870">
          <cell r="A3870">
            <v>92679</v>
          </cell>
          <cell r="B3870" t="str">
            <v>JOELHO 45 GRAUS, EM FERRO GALVANIZADO, CONEXÃO ROSQUEADA, DN 80 (3"), INSTALADO EM REDE DE ALIMENTAÇÃO PARA SPRINKLER - FORNECIMENTO E INSTALAÇÃO. AF_10/2020</v>
          </cell>
          <cell r="C3870" t="str">
            <v>UN</v>
          </cell>
          <cell r="D3870">
            <v>111.07</v>
          </cell>
        </row>
        <row r="3871">
          <cell r="A3871">
            <v>92680</v>
          </cell>
          <cell r="B3871" t="str">
            <v>JOELHO 90 GRAUS, EM FERRO GALVANIZADO, CONEXÃO ROSQUEADA, DN 80 (3"), INSTALADO EM REDE DE ALIMENTAÇÃO PARA SPRINKLER - FORNECIMENTO E INSTALAÇÃO. AF_10/2020</v>
          </cell>
          <cell r="C3871" t="str">
            <v>UN</v>
          </cell>
          <cell r="D3871">
            <v>99.25</v>
          </cell>
        </row>
        <row r="3872">
          <cell r="A3872">
            <v>92681</v>
          </cell>
          <cell r="B3872" t="str">
            <v>TÊ, EM FERRO GALVANIZADO, CONEXÃO ROSQUEADA, DN 25 (1"), INSTALADO EM REDE DE ALIMENTAÇÃO PARA SPRINKLER - FORNECIMENTO E INSTALAÇÃO. AF_10/2020</v>
          </cell>
          <cell r="C3872" t="str">
            <v>UN</v>
          </cell>
          <cell r="D3872">
            <v>32.369999999999997</v>
          </cell>
        </row>
        <row r="3873">
          <cell r="A3873">
            <v>92682</v>
          </cell>
          <cell r="B3873" t="str">
            <v>TÊ, EM FERRO GALVANIZADO, CONEXÃO ROSQUEADA, DN 32 (1 1/4"), INSTALADO EM REDE DE ALIMENTAÇÃO PARA SPRINKLER - FORNECIMENTO E INSTALAÇÃO. AF_10/2020</v>
          </cell>
          <cell r="C3873" t="str">
            <v>UN</v>
          </cell>
          <cell r="D3873">
            <v>40.520000000000003</v>
          </cell>
        </row>
        <row r="3874">
          <cell r="A3874">
            <v>92683</v>
          </cell>
          <cell r="B3874" t="str">
            <v>TÊ, EM FERRO GALVANIZADO, CONEXÃO ROSQUEADA, DN 40 (1 1/2"), INSTALADO EM REDE DE ALIMENTAÇÃO PARA SPRINKLER - FORNECIMENTO E INSTALAÇÃO. AF_10/2020</v>
          </cell>
          <cell r="C3874" t="str">
            <v>UN</v>
          </cell>
          <cell r="D3874">
            <v>47.24</v>
          </cell>
        </row>
        <row r="3875">
          <cell r="A3875">
            <v>92684</v>
          </cell>
          <cell r="B3875" t="str">
            <v>TÊ, EM FERRO GALVANIZADO, CONEXÃO ROSQUEADA, DN 50 (2"), INSTALADO EM REDE DE ALIMENTAÇÃO PARA SPRINKLER - FORNECIMENTO E INSTALAÇÃO. AF_10/2020</v>
          </cell>
          <cell r="C3875" t="str">
            <v>UN</v>
          </cell>
          <cell r="D3875">
            <v>63.86</v>
          </cell>
        </row>
        <row r="3876">
          <cell r="A3876">
            <v>92685</v>
          </cell>
          <cell r="B3876" t="str">
            <v>TÊ, EM FERRO GALVANIZADO, CONEXÃO ROSQUEADA, DN 65 (2 1/2"), INSTALADO EM REDE DE ALIMENTAÇÃO PARA SPRINKLER - FORNECIMENTO E INSTALAÇÃO. AF_10/2020</v>
          </cell>
          <cell r="C3876" t="str">
            <v>UN</v>
          </cell>
          <cell r="D3876">
            <v>102.7</v>
          </cell>
        </row>
        <row r="3877">
          <cell r="A3877">
            <v>92686</v>
          </cell>
          <cell r="B3877" t="str">
            <v>TÊ, EM FERRO GALVANIZADO, CONEXÃO ROSQUEADA, DN 80 (3"), INSTALADO EM REDE DE ALIMENTAÇÃO PARA SPRINKLER - FORNECIMENTO E INSTALAÇÃO. AF_10/2020</v>
          </cell>
          <cell r="C3877" t="str">
            <v>UN</v>
          </cell>
          <cell r="D3877">
            <v>131.24</v>
          </cell>
        </row>
        <row r="3878">
          <cell r="A3878">
            <v>92692</v>
          </cell>
          <cell r="B3878" t="str">
            <v>NIPLE, EM FERRO GALVANIZADO, CONEXÃO ROSQUEADA, DN 15 (1/2"), INSTALADO EM RAMAIS E SUB-RAMAIS DE GÁS - FORNECIMENTO E INSTALAÇÃO. AF_10/2020</v>
          </cell>
          <cell r="C3878" t="str">
            <v>UN</v>
          </cell>
          <cell r="D3878">
            <v>9.01</v>
          </cell>
        </row>
        <row r="3879">
          <cell r="A3879">
            <v>92693</v>
          </cell>
          <cell r="B3879" t="str">
            <v>LUVA, EM FERRO GALVANIZADO, CONEXÃO ROSQUEADA, DN 15 (1/2"), INSTALADO EM RAMAIS E SUB-RAMAIS DE GÁS - FORNECIMENTO E INSTALAÇÃO. AF_10/2020</v>
          </cell>
          <cell r="C3879" t="str">
            <v>UN</v>
          </cell>
          <cell r="D3879">
            <v>9.26</v>
          </cell>
        </row>
        <row r="3880">
          <cell r="A3880">
            <v>92694</v>
          </cell>
          <cell r="B3880" t="str">
            <v>NIPLE, EM FERRO GALVANIZADO, CONEXÃO ROSQUEADA, DN 20 (3/4"), INSTALADO EM RAMAIS E SUB-RAMAIS DE GÁS - FORNECIMENTO E INSTALAÇÃO. AF_10/2020</v>
          </cell>
          <cell r="C3880" t="str">
            <v>UN</v>
          </cell>
          <cell r="D3880">
            <v>14.28</v>
          </cell>
        </row>
        <row r="3881">
          <cell r="A3881">
            <v>92695</v>
          </cell>
          <cell r="B3881" t="str">
            <v>LUVA, EM FERRO GALVANIZADO, CONEXÃO ROSQUEADA, DN 20 (3/4"), INSTALADO EM RAMAIS E SUB-RAMAIS DE GÁS - FORNECIMENTO E INSTALAÇÃO. AF_10/2020</v>
          </cell>
          <cell r="C3881" t="str">
            <v>UN</v>
          </cell>
          <cell r="D3881">
            <v>14.53</v>
          </cell>
        </row>
        <row r="3882">
          <cell r="A3882">
            <v>92696</v>
          </cell>
          <cell r="B3882" t="str">
            <v>NIPLE, EM FERRO GALVANIZADO, CONEXÃO ROSQUEADA, DN 25 (1"), INSTALADO EM RAMAIS E SUB-RAMAIS DE GÁS - FORNECIMENTO E INSTALAÇÃO. AF_10/2020</v>
          </cell>
          <cell r="C3882" t="str">
            <v>UN</v>
          </cell>
          <cell r="D3882">
            <v>22.35</v>
          </cell>
        </row>
        <row r="3883">
          <cell r="A3883">
            <v>92697</v>
          </cell>
          <cell r="B3883" t="str">
            <v>LUVA, EM FERRO GALVANIZADO, CONEXÃO ROSQUEADA, DN 25 (1"), INSTALADO EM RAMAIS E SUB-RAMAIS DE GÁS - FORNECIMENTO E INSTALAÇÃO. AF_10/2020</v>
          </cell>
          <cell r="C3883" t="str">
            <v>UN</v>
          </cell>
          <cell r="D3883">
            <v>23.48</v>
          </cell>
        </row>
        <row r="3884">
          <cell r="A3884">
            <v>92698</v>
          </cell>
          <cell r="B3884" t="str">
            <v>JOELHO 45 GRAUS, EM FERRO GALVANIZADO, CONEXÃO ROSQUEADA, DN 15 (1/2"), INSTALADO EM RAMAIS E SUB-RAMAIS DE GÁS - FORNECIMENTO E INSTALAÇÃO. AF_10/2020</v>
          </cell>
          <cell r="C3884" t="str">
            <v>UN</v>
          </cell>
          <cell r="D3884">
            <v>13.29</v>
          </cell>
        </row>
        <row r="3885">
          <cell r="A3885">
            <v>92699</v>
          </cell>
          <cell r="B3885" t="str">
            <v>JOELHO 90 GRAUS, EM FERRO GALVANIZADO, CONEXÃO ROSQUEADA, DN 15 (1/2"), INSTALADO EM RAMAIS E SUB-RAMAIS DE GÁS - FORNECIMENTO E INSTALAÇÃO. AF_10/2020</v>
          </cell>
          <cell r="C3885" t="str">
            <v>UN</v>
          </cell>
          <cell r="D3885">
            <v>12.47</v>
          </cell>
        </row>
        <row r="3886">
          <cell r="A3886">
            <v>92700</v>
          </cell>
          <cell r="B3886" t="str">
            <v>JOELHO 45 GRAUS, EM FERRO GALVANIZADO, CONEXÃO ROSQUEADA, DN 20 (3/4"), INSTALADO EM RAMAIS E SUB-RAMAIS DE GÁS - FORNECIMENTO E INSTALAÇÃO. AF_10/2020</v>
          </cell>
          <cell r="C3886" t="str">
            <v>UN</v>
          </cell>
          <cell r="D3886">
            <v>21.65</v>
          </cell>
        </row>
        <row r="3887">
          <cell r="A3887">
            <v>92701</v>
          </cell>
          <cell r="B3887" t="str">
            <v>JOELHO 90 GRAUS, EM FERRO GALVANIZADO, CONEXÃO ROSQUEADA, DN 20 (3/4"), INSTALADO EM RAMAIS E SUB-RAMAIS DE GÁS - FORNECIMENTO E INSTALAÇÃO. AF_10/2020</v>
          </cell>
          <cell r="C3887" t="str">
            <v>UN</v>
          </cell>
          <cell r="D3887">
            <v>20.43</v>
          </cell>
        </row>
        <row r="3888">
          <cell r="A3888">
            <v>92702</v>
          </cell>
          <cell r="B3888" t="str">
            <v>JOELHO 45 GRAUS, EM FERRO GALVANIZADO, CONEXÃO ROSQUEADA, DN 25 (1"), INSTALADO EM RAMAIS E SUB-RAMAIS DE GÁS - FORNECIMENTO E INSTALAÇÃO. AF_10/2020</v>
          </cell>
          <cell r="C3888" t="str">
            <v>UN</v>
          </cell>
          <cell r="D3888">
            <v>33.83</v>
          </cell>
        </row>
        <row r="3889">
          <cell r="A3889">
            <v>92703</v>
          </cell>
          <cell r="B3889" t="str">
            <v>JOELHO 90 GRAUS, EM FERRO GALVANIZADO, CONEXÃO ROSQUEADA, DN 25 (1"), INSTALADO EM RAMAIS E SUB-RAMAIS DE GÁS - FORNECIMENTO E INSTALAÇÃO. AF_10/2020</v>
          </cell>
          <cell r="C3889" t="str">
            <v>UN</v>
          </cell>
          <cell r="D3889">
            <v>32.33</v>
          </cell>
        </row>
        <row r="3890">
          <cell r="A3890">
            <v>92704</v>
          </cell>
          <cell r="B3890" t="str">
            <v>TÊ, EM FERRO GALVANIZADO, CONEXÃO ROSQUEADA, DN 15 (1/2"), INSTALADO EM RAMAIS E SUB-RAMAIS DE GÁS - FORNECIMENTO E INSTALAÇÃO. AF_10/2020</v>
          </cell>
          <cell r="C3890" t="str">
            <v>UN</v>
          </cell>
          <cell r="D3890">
            <v>16.82</v>
          </cell>
        </row>
        <row r="3891">
          <cell r="A3891">
            <v>92705</v>
          </cell>
          <cell r="B3891" t="str">
            <v>TÊ, EM FERRO GALVANIZADO, CONEXÃO ROSQUEADA, DN 20 (3/4"), INSTALADO EM RAMAIS E SUB-RAMAIS DE GÁS - FORNECIMENTO E INSTALAÇÃO. AF_10/2020</v>
          </cell>
          <cell r="C3891" t="str">
            <v>UN</v>
          </cell>
          <cell r="D3891">
            <v>27.03</v>
          </cell>
        </row>
        <row r="3892">
          <cell r="A3892">
            <v>92706</v>
          </cell>
          <cell r="B3892" t="str">
            <v>TÊ, EM FERRO GALVANIZADO, CONEXÃO ROSQUEADA, DN 25 (1"), INSTALADO EM RAMAIS E SUB-RAMAIS DE GÁS - FORNECIMENTO E INSTALAÇÃO. AF_10/2020</v>
          </cell>
          <cell r="C3892" t="str">
            <v>UN</v>
          </cell>
          <cell r="D3892">
            <v>43.7</v>
          </cell>
        </row>
        <row r="3893">
          <cell r="A3893">
            <v>92889</v>
          </cell>
          <cell r="B3893" t="str">
            <v>UNIÃO, EM FERRO GALVANIZADO, DN 50 (2"), CONEXÃO ROSQUEADA, INSTALADO EM PRUMADAS - FORNECIMENTO E INSTALAÇÃO. AF_10/2020</v>
          </cell>
          <cell r="C3893" t="str">
            <v>UN</v>
          </cell>
          <cell r="D3893">
            <v>82.76</v>
          </cell>
        </row>
        <row r="3894">
          <cell r="A3894">
            <v>92890</v>
          </cell>
          <cell r="B3894" t="str">
            <v>UNIÃO, EM FERRO GALVANIZADO, DN 65 (2 1/2"), CONEXÃO ROSQUEADA, INSTALADO EM PRUMADAS - FORNECIMENTO E INSTALAÇÃO. AF_10/2020</v>
          </cell>
          <cell r="C3894" t="str">
            <v>UN</v>
          </cell>
          <cell r="D3894">
            <v>125.3</v>
          </cell>
        </row>
        <row r="3895">
          <cell r="A3895">
            <v>92891</v>
          </cell>
          <cell r="B3895" t="str">
            <v>UNIÃO, EM FERRO GALVANIZADO, DN 80 (3"), CONEXÃO ROSQUEADA, INSTALADO EM PRUMADAS - FORNECIMENTO E INSTALAÇÃO. AF_10/2020</v>
          </cell>
          <cell r="C3895" t="str">
            <v>UN</v>
          </cell>
          <cell r="D3895">
            <v>183.59</v>
          </cell>
        </row>
        <row r="3896">
          <cell r="A3896">
            <v>92892</v>
          </cell>
          <cell r="B3896" t="str">
            <v>UNIÃO, EM FERRO GALVANIZADO, DN 25 (1"), CONEXÃO ROSQUEADA, INSTALADO EM REDE DE ALIMENTAÇÃO PARA HIDRANTE - FORNECIMENTO E INSTALAÇÃO. AF_10/2020</v>
          </cell>
          <cell r="C3896" t="str">
            <v>UN</v>
          </cell>
          <cell r="D3896">
            <v>35.840000000000003</v>
          </cell>
        </row>
        <row r="3897">
          <cell r="A3897">
            <v>92893</v>
          </cell>
          <cell r="B3897" t="str">
            <v>UNIÃO, EM FERRO GALVANIZADO, DN 32 (1 1/4"), CONEXÃO ROSQUEADA, INSTALADO EM REDE DE ALIMENTAÇÃO PARA HIDRANTE - FORNECIMENTO E INSTALAÇÃO. AF_10/2020</v>
          </cell>
          <cell r="C3897" t="str">
            <v>UN</v>
          </cell>
          <cell r="D3897">
            <v>50.91</v>
          </cell>
        </row>
        <row r="3898">
          <cell r="A3898">
            <v>92894</v>
          </cell>
          <cell r="B3898" t="str">
            <v>UNIÃO, EM FERRO GALVANIZADO, DN 40 (1 1/2"), CONEXÃO ROSQUEADA, INSTALADO EM REDE DE ALIMENTAÇÃO PARA HIDRANTE - FORNECIMENTO E INSTALAÇÃO. AF_10/2020</v>
          </cell>
          <cell r="C3898" t="str">
            <v>UN</v>
          </cell>
          <cell r="D3898">
            <v>60.81</v>
          </cell>
        </row>
        <row r="3899">
          <cell r="A3899">
            <v>92895</v>
          </cell>
          <cell r="B3899" t="str">
            <v>UNIÃO, EM FERRO GALVANIZADO, DN 50 (2"), CONEXÃO ROSQUEADA, INSTALADO EM REDE DE ALIMENTAÇÃO PARA HIDRANTE - FORNECIMENTO E INSTALAÇÃO. AF_10/2020</v>
          </cell>
          <cell r="C3899" t="str">
            <v>UN</v>
          </cell>
          <cell r="D3899">
            <v>82.73</v>
          </cell>
        </row>
        <row r="3900">
          <cell r="A3900">
            <v>92896</v>
          </cell>
          <cell r="B3900" t="str">
            <v>UNIÃO, EM FERRO GALVANIZADO, DN 65 (2 1/2"), CONEXÃO ROSQUEADA, INSTALADO EM REDE DE ALIMENTAÇÃO PARA HIDRANTE - FORNECIMENTO E INSTALAÇÃO. AF_10/2020</v>
          </cell>
          <cell r="C3900" t="str">
            <v>UN</v>
          </cell>
          <cell r="D3900">
            <v>126.36</v>
          </cell>
        </row>
        <row r="3901">
          <cell r="A3901">
            <v>92897</v>
          </cell>
          <cell r="B3901" t="str">
            <v>UNIÃO, EM FERRO GALVANIZADO, DN 80 (3"), CONEXÃO ROSQUEADA, INSTALADO EM REDE DE ALIMENTAÇÃO PARA HIDRANTE - FORNECIMENTO E INSTALAÇÃO. AF_10/2020</v>
          </cell>
          <cell r="C3901" t="str">
            <v>UN</v>
          </cell>
          <cell r="D3901">
            <v>185.78</v>
          </cell>
        </row>
        <row r="3902">
          <cell r="A3902">
            <v>92898</v>
          </cell>
          <cell r="B3902" t="str">
            <v>UNIÃO, EM FERRO GALVANIZADO, CONEXÃO ROSQUEADA, DN 25 (1"), INSTALADO EM REDE DE ALIMENTAÇÃO PARA SPRINKLER - FORNECIMENTO E INSTALAÇÃO. AF_10/2020</v>
          </cell>
          <cell r="C3902" t="str">
            <v>UN</v>
          </cell>
          <cell r="D3902">
            <v>29.95</v>
          </cell>
        </row>
        <row r="3903">
          <cell r="A3903">
            <v>92899</v>
          </cell>
          <cell r="B3903" t="str">
            <v>UNIÃO, EM FERRO GALVANIZADO, CONEXÃO ROSQUEADA, DN 32 (1 1/4"), INSTALADO EM REDE DE ALIMENTAÇÃO PARA SPRINKLER - FORNECIMENTO E INSTALAÇÃO. AF_10/2020</v>
          </cell>
          <cell r="C3903" t="str">
            <v>UN</v>
          </cell>
          <cell r="D3903">
            <v>44.21</v>
          </cell>
        </row>
        <row r="3904">
          <cell r="A3904">
            <v>92900</v>
          </cell>
          <cell r="B3904" t="str">
            <v>UNIÃO, EM FERRO GALVANIZADO, CONEXÃO ROSQUEADA, DN 40 (1 1/2"), INSTALADO EM REDE DE ALIMENTAÇÃO PARA SPRINKLER - FORNECIMENTO E INSTALAÇÃO. AF_10/2020</v>
          </cell>
          <cell r="C3904" t="str">
            <v>UN</v>
          </cell>
          <cell r="D3904">
            <v>53.19</v>
          </cell>
        </row>
        <row r="3905">
          <cell r="A3905">
            <v>92901</v>
          </cell>
          <cell r="B3905" t="str">
            <v>UNIÃO, EM FERRO GALVANIZADO, CONEXÃO ROSQUEADA, DN 50 (2"), INSTALADO EM REDE DE ALIMENTAÇÃO PARA SPRINKLER - FORNECIMENTO E INSTALAÇÃO. AF_10/2020</v>
          </cell>
          <cell r="C3905" t="str">
            <v>UN</v>
          </cell>
          <cell r="D3905">
            <v>73.94</v>
          </cell>
        </row>
        <row r="3906">
          <cell r="A3906">
            <v>92902</v>
          </cell>
          <cell r="B3906" t="str">
            <v>UNIÃO, EM FERRO GALVANIZADO, CONEXÃO ROSQUEADA, DN 65 (2 1/2"), INSTALADO EM REDE DE ALIMENTAÇÃO PARA SPRINKLER - FORNECIMENTO E INSTALAÇÃO. AF_10/2020</v>
          </cell>
          <cell r="C3906" t="str">
            <v>UN</v>
          </cell>
          <cell r="D3906">
            <v>115.83</v>
          </cell>
        </row>
        <row r="3907">
          <cell r="A3907">
            <v>92903</v>
          </cell>
          <cell r="B3907" t="str">
            <v>UNIÃO, EM FERRO GALVANIZADO, CONEXÃO ROSQUEADA, DN 80 (3"), INSTALADO EM REDE DE ALIMENTAÇÃO PARA SPRINKLER - FORNECIMENTO E INSTALAÇÃO. AF_10/2020</v>
          </cell>
          <cell r="C3907" t="str">
            <v>UN</v>
          </cell>
          <cell r="D3907">
            <v>173.54</v>
          </cell>
        </row>
        <row r="3908">
          <cell r="A3908">
            <v>92904</v>
          </cell>
          <cell r="B3908" t="str">
            <v>UNIÃO, EM FERRO GALVANIZADO, CONEXÃO ROSQUEADA, DN 15 (1/2"), INSTALADO EM RAMAIS E SUB-RAMAIS DE GÁS - FORNECIMENTO E INSTALAÇÃO. AF_10/2020</v>
          </cell>
          <cell r="C3908" t="str">
            <v>UN</v>
          </cell>
          <cell r="D3908">
            <v>20.37</v>
          </cell>
        </row>
        <row r="3909">
          <cell r="A3909">
            <v>92905</v>
          </cell>
          <cell r="B3909" t="str">
            <v>UNIÃO, EM FERRO GALVANIZADO, CONEXÃO ROSQUEADA, DN 20 (3/4"), INSTALADO EM RAMAIS E SUB-RAMAIS DE GÁS - FORNECIMENTO E INSTALAÇÃO. AF_10/2020</v>
          </cell>
          <cell r="C3909" t="str">
            <v>UN</v>
          </cell>
          <cell r="D3909">
            <v>29.11</v>
          </cell>
        </row>
        <row r="3910">
          <cell r="A3910">
            <v>92906</v>
          </cell>
          <cell r="B3910" t="str">
            <v>UNIÃO, EM FERRO GALVANIZADO, CONEXÃO ROSQUEADA, DN 25 (1"), INSTALADO EM RAMAIS E SUB-RAMAIS DE GÁS - FORNECIMENTO E INSTALAÇÃO. AF_10/2020</v>
          </cell>
          <cell r="C3910" t="str">
            <v>UN</v>
          </cell>
          <cell r="D3910">
            <v>35.590000000000003</v>
          </cell>
        </row>
        <row r="3911">
          <cell r="A3911">
            <v>92907</v>
          </cell>
          <cell r="B3911" t="str">
            <v>LUVA DE REDUÇÃO, EM FERRO GALVANIZADO, 2" X 1 1/2", CONEXÃO ROSQUEADA, INSTALADO EM PRUMADAS - FORNECIMENTO E INSTALAÇÃO. AF_10/2020</v>
          </cell>
          <cell r="C3911" t="str">
            <v>UN</v>
          </cell>
          <cell r="D3911">
            <v>44.45</v>
          </cell>
        </row>
        <row r="3912">
          <cell r="A3912">
            <v>92908</v>
          </cell>
          <cell r="B3912" t="str">
            <v>LUVA DE REDUÇÃO, EM FERRO GALVANIZADO, 2" X 1 1/4", CONEXÃO ROSQUEADA, INSTALADO EM PRUMADAS - FORNECIMENTO E INSTALAÇÃO. AF_10/2020</v>
          </cell>
          <cell r="C3912" t="str">
            <v>UN</v>
          </cell>
          <cell r="D3912">
            <v>44.45</v>
          </cell>
        </row>
        <row r="3913">
          <cell r="A3913">
            <v>92909</v>
          </cell>
          <cell r="B3913" t="str">
            <v>LUVA DE REDUÇÃO, EM FERRO GALVANIZADO, 2" X 1", CONEXÃO ROSQUEADA, INSTALADO EM PRUMADAS - FORNECIMENTO E INSTALAÇÃO. AF_10/2020</v>
          </cell>
          <cell r="C3913" t="str">
            <v>UN</v>
          </cell>
          <cell r="D3913">
            <v>44.45</v>
          </cell>
        </row>
        <row r="3914">
          <cell r="A3914">
            <v>92910</v>
          </cell>
          <cell r="B3914" t="str">
            <v>LUVA DE REDUÇÃO, EM FERRO GALVANIZADO, 2 1/2" X 1 1/2", CONEXÃO ROSQUEADA, INSTALADO EM PRUMADAS - FORNECIMENTO E INSTALAÇÃO. AF_10/2020</v>
          </cell>
          <cell r="C3914" t="str">
            <v>UN</v>
          </cell>
          <cell r="D3914">
            <v>64.28</v>
          </cell>
        </row>
        <row r="3915">
          <cell r="A3915">
            <v>92911</v>
          </cell>
          <cell r="B3915" t="str">
            <v>LUVA DE REDUÇÃO, EM FERRO GALVANIZADO, 2 1/2" X 2", CONEXÃO ROSQUEADA, INSTALADO EM PRUMADAS - FORNECIMENTO E INSTALAÇÃO. AF_10/2020</v>
          </cell>
          <cell r="C3915" t="str">
            <v>UN</v>
          </cell>
          <cell r="D3915">
            <v>64.28</v>
          </cell>
        </row>
        <row r="3916">
          <cell r="A3916">
            <v>92912</v>
          </cell>
          <cell r="B3916" t="str">
            <v>LUVA DE REDUÇÃO, EM FERRO GALVANIZADO, 3" X 1 1/2", CONEXÃO ROSQUEADA, INSTALADO EM PRUMADAS - FORNECIMENTO E INSTALAÇÃO. AF_10/2020</v>
          </cell>
          <cell r="C3916" t="str">
            <v>UN</v>
          </cell>
          <cell r="D3916">
            <v>86.12</v>
          </cell>
        </row>
        <row r="3917">
          <cell r="A3917">
            <v>92913</v>
          </cell>
          <cell r="B3917" t="str">
            <v>LUVA DE REDUÇÃO, EM FERRO GALVANIZADO, 3" X 2 1/2", CONEXÃO ROSQUEADA, INSTALADO EM PRUMADAS - FORNECIMENTO E INSTALAÇÃO. AF_10/2020</v>
          </cell>
          <cell r="C3917" t="str">
            <v>UN</v>
          </cell>
          <cell r="D3917">
            <v>87.98</v>
          </cell>
        </row>
        <row r="3918">
          <cell r="A3918">
            <v>92914</v>
          </cell>
          <cell r="B3918" t="str">
            <v>LUVA DE REDUÇÃO, EM FERRO GALVANIZADO, 3" X 2", CONEXÃO ROSQUEADA, INSTALADO EM PRUMADAS - FORNECIMENTO E INSTALAÇÃO. AF_10/2020</v>
          </cell>
          <cell r="C3918" t="str">
            <v>UN</v>
          </cell>
          <cell r="D3918">
            <v>87.98</v>
          </cell>
        </row>
        <row r="3919">
          <cell r="A3919">
            <v>92918</v>
          </cell>
          <cell r="B3919" t="str">
            <v>LUVA DE REDUÇÃO, EM FERRO GALVANIZADO, 1" X 1/2", CONEXÃO ROSQUEADA, INSTALADO EM REDE DE ALIMENTAÇÃO PARA HIDRANTE - FORNECIMENTO E INSTALAÇÃO. AF_10/2020</v>
          </cell>
          <cell r="C3919" t="str">
            <v>UN</v>
          </cell>
          <cell r="D3919">
            <v>23.64</v>
          </cell>
        </row>
        <row r="3920">
          <cell r="A3920">
            <v>92920</v>
          </cell>
          <cell r="B3920" t="str">
            <v>LUVA DE REDUÇÃO, EM FERRO GALVANIZADO, 1" X 3/4", CONEXÃO ROSQUEADA, INSTALADO EM REDE DE ALIMENTAÇÃO PARA HIDRANTE - FORNECIMENTO E INSTALAÇÃO. AF_10/2020</v>
          </cell>
          <cell r="C3920" t="str">
            <v>UN</v>
          </cell>
          <cell r="D3920">
            <v>23.79</v>
          </cell>
        </row>
        <row r="3921">
          <cell r="A3921">
            <v>92925</v>
          </cell>
          <cell r="B3921" t="str">
            <v>LUVA DE REDUÇÃO, EM FERRO GALVANIZADO, 1 1/4" X 1", CONEXÃO ROSQUEADA, INSTALADO EM REDE DE ALIMENTAÇÃO PARA HIDRANTE - FORNECIMENTO E INSTALAÇÃO. AF_10/2020</v>
          </cell>
          <cell r="C3921" t="str">
            <v>UN</v>
          </cell>
          <cell r="D3921">
            <v>29.25</v>
          </cell>
        </row>
        <row r="3922">
          <cell r="A3922">
            <v>92926</v>
          </cell>
          <cell r="B3922" t="str">
            <v>LUVA DE REDUÇÃO, EM FERRO GALVANIZADO, 1 1/4" X 1/2", CONEXÃO ROSQUEADA, INSTALADO EM REDE DE ALIMENTAÇÃO PARA HIDRANTE - FORNECIMENTO E INSTALAÇÃO. AF_10/2020</v>
          </cell>
          <cell r="C3922" t="str">
            <v>UN</v>
          </cell>
          <cell r="D3922">
            <v>29.24</v>
          </cell>
        </row>
        <row r="3923">
          <cell r="A3923">
            <v>92927</v>
          </cell>
          <cell r="B3923" t="str">
            <v>LUVA DE REDUÇÃO, EM FERRO GALVANIZADO, 1 1/4" X 3/4", CONEXÃO ROSQUEADA, INSTALADO EM REDE DE ALIMENTAÇÃO PARA HIDRANTE - FORNECIMENTO E INSTALAÇÃO. AF_10/2020</v>
          </cell>
          <cell r="C3923" t="str">
            <v>UN</v>
          </cell>
          <cell r="D3923">
            <v>29.24</v>
          </cell>
        </row>
        <row r="3924">
          <cell r="A3924">
            <v>92928</v>
          </cell>
          <cell r="B3924" t="str">
            <v>LUVA DE REDUÇÃO, EM FERRO GALVANIZADO, 1 1/2" X 1 1/4", CONEXÃO ROSQUEADA, INSTALADO EM REDE DE ALIMENTAÇÃO PARA HIDRANTE - FORNECIMENTO E INSTALAÇÃO. AF_10/2020</v>
          </cell>
          <cell r="C3924" t="str">
            <v>UN</v>
          </cell>
          <cell r="D3924">
            <v>33.43</v>
          </cell>
        </row>
        <row r="3925">
          <cell r="A3925">
            <v>92929</v>
          </cell>
          <cell r="B3925" t="str">
            <v>LUVA DE REDUÇÃO, EM FERRO GALVANIZADO, 1 1/2" X 1", CONEXÃO ROSQUEADA, INSTALADO EM REDE DE ALIMENTAÇÃO PARA HIDRANTE - FORNECIMENTO E INSTALAÇÃO. AF_10/2020</v>
          </cell>
          <cell r="C3925" t="str">
            <v>UN</v>
          </cell>
          <cell r="D3925">
            <v>33.43</v>
          </cell>
        </row>
        <row r="3926">
          <cell r="A3926">
            <v>92930</v>
          </cell>
          <cell r="B3926" t="str">
            <v>LUVA DE REDUÇÃO, EM FERRO GALVANIZADO, 1 1/2" X 3/4", CONEXÃO ROSQUEADA, INSTALADO EM REDE DE ALIMENTAÇÃO PARA HIDRANTE - FORNECIMENTO E INSTALAÇÃO. AF_10/2020</v>
          </cell>
          <cell r="C3926" t="str">
            <v>UN</v>
          </cell>
          <cell r="D3926">
            <v>33.43</v>
          </cell>
        </row>
        <row r="3927">
          <cell r="A3927">
            <v>92931</v>
          </cell>
          <cell r="B3927" t="str">
            <v>LUVA DE REDUÇÃO, EM FERRO GALVANIZADO, 2" X 1 1/2", CONEXÃO ROSQUEADA, INSTALADO EM REDE DE ALIMENTAÇÃO PARA HIDRANTE - FORNECIMENTO E INSTALAÇÃO. AF_10/2020</v>
          </cell>
          <cell r="C3927" t="str">
            <v>UN</v>
          </cell>
          <cell r="D3927">
            <v>44.42</v>
          </cell>
        </row>
        <row r="3928">
          <cell r="A3928">
            <v>92932</v>
          </cell>
          <cell r="B3928" t="str">
            <v>LUVA DE REDUÇÃO, EM FERRO GALVANIZADO, 2" X 1 1/4", CONEXÃO ROSQUEADA, INSTALADO EM REDE DE ALIMENTAÇÃO PARA HIDRANTE - FORNECIMENTO E INSTALAÇÃO. AF_10/2020</v>
          </cell>
          <cell r="C3928" t="str">
            <v>UN</v>
          </cell>
          <cell r="D3928">
            <v>44.42</v>
          </cell>
        </row>
        <row r="3929">
          <cell r="A3929">
            <v>92933</v>
          </cell>
          <cell r="B3929" t="str">
            <v>LUVA DE REDUÇÃO, EM FERRO GALVANIZADO, 2" X 1", CONEXÃO ROSQUEADA, INSTALADO EM REDE DE ALIMENTAÇÃO PARA HIDRANTE - FORNECIMENTO E INSTALAÇÃO. AF_10/2020</v>
          </cell>
          <cell r="C3929" t="str">
            <v>UN</v>
          </cell>
          <cell r="D3929">
            <v>44.42</v>
          </cell>
        </row>
        <row r="3930">
          <cell r="A3930">
            <v>92934</v>
          </cell>
          <cell r="B3930" t="str">
            <v>LUVA DE REDUÇÃO, EM FERRO GALVANIZADO, 2 1/2" X 1 1/2", CONEXÃO ROSQUEADA, INSTALADO EM REDE DE ALIMENTAÇÃO PARA HIDRANTE - FORNECIMENTO E INSTALAÇÃO. AF_10/2020</v>
          </cell>
          <cell r="C3930" t="str">
            <v>UN</v>
          </cell>
          <cell r="D3930">
            <v>65.34</v>
          </cell>
        </row>
        <row r="3931">
          <cell r="A3931">
            <v>92935</v>
          </cell>
          <cell r="B3931" t="str">
            <v>LUVA DE REDUÇÃO, EM FERRO GALVANIZADO, 2 1/2" X 2", CONEXÃO ROSQUEADA, INSTALADO EM REDE DE ALIMENTAÇÃO PARA HIDRANTE - FORNECIMENTO E INSTALAÇÃO. AF_10/2020</v>
          </cell>
          <cell r="C3931" t="str">
            <v>UN</v>
          </cell>
          <cell r="D3931">
            <v>65.34</v>
          </cell>
        </row>
        <row r="3932">
          <cell r="A3932">
            <v>92936</v>
          </cell>
          <cell r="B3932" t="str">
            <v>LUVA DE REDUÇÃO, EM FERRO GALVANIZADO, 3" X 2 1/2", CONEXÃO ROSQUEADA, INSTALADO EM REDE DE ALIMENTAÇÃO PARA HIDRANTE - FORNECIMENTO E INSTALAÇÃO. AF_10/2020</v>
          </cell>
          <cell r="C3932" t="str">
            <v>UN</v>
          </cell>
          <cell r="D3932">
            <v>90.17</v>
          </cell>
        </row>
        <row r="3933">
          <cell r="A3933">
            <v>92937</v>
          </cell>
          <cell r="B3933" t="str">
            <v>LUVA DE REDUÇÃO, EM FERRO GALVANIZADO, 3" X 2", CONEXÃO ROSQUEADA, INSTALADO EM REDE DE ALIMENTAÇÃO PARA HIDRANTE - FORNECIMENTO E INSTALAÇÃO. AF_10/2020</v>
          </cell>
          <cell r="C3933" t="str">
            <v>UN</v>
          </cell>
          <cell r="D3933">
            <v>90.17</v>
          </cell>
        </row>
        <row r="3934">
          <cell r="A3934">
            <v>92938</v>
          </cell>
          <cell r="B3934" t="str">
            <v>LUVA DE REDUÇÃO, EM FERRO GALVANIZADO, 1" X 1/2", CONEXÃO ROSQUEADA, INSTALADO EM REDE DE ALIMENTAÇÃO PARA SPRINKLER - FORNECIMENTO E INSTALAÇÃO. AF_10/2020</v>
          </cell>
          <cell r="C3934" t="str">
            <v>UN</v>
          </cell>
          <cell r="D3934">
            <v>17.75</v>
          </cell>
        </row>
        <row r="3935">
          <cell r="A3935">
            <v>92939</v>
          </cell>
          <cell r="B3935" t="str">
            <v>LUVA DE REDUÇÃO, EM FERRO GALVANIZADO, 1" X 3/4", CONEXÃO ROSQUEADA, INSTALADO EM REDE DE ALIMENTAÇÃO PARA SPRINKLER - FORNECIMENTO E INSTALAÇÃO. AF_10/2020</v>
          </cell>
          <cell r="C3935" t="str">
            <v>UN</v>
          </cell>
          <cell r="D3935">
            <v>17.899999999999999</v>
          </cell>
        </row>
        <row r="3936">
          <cell r="A3936">
            <v>92940</v>
          </cell>
          <cell r="B3936" t="str">
            <v>LUVA DE REDUÇÃO, EM FERRO GALVANIZADO, 1 1/4" X 1", CONEXÃO ROSQUEADA, INSTALADO EM REDE DE ALIMENTAÇÃO PARA SPRINKLER - FORNECIMENTO E INSTALAÇÃO. AF_10/2020</v>
          </cell>
          <cell r="C3936" t="str">
            <v>UN</v>
          </cell>
          <cell r="D3936">
            <v>22.55</v>
          </cell>
        </row>
        <row r="3937">
          <cell r="A3937">
            <v>92941</v>
          </cell>
          <cell r="B3937" t="str">
            <v>LUVA DE REDUÇÃO, EM FERRO GALVANIZADO, 1 1/4" X 1/2", CONEXÃO ROSQUEADA, INSTALADO EM REDE DE ALIMENTAÇÃO PARA SPRINKLER - FORNECIMENTO E INSTALAÇÃO. AF_10/2020</v>
          </cell>
          <cell r="C3937" t="str">
            <v>UN</v>
          </cell>
          <cell r="D3937">
            <v>22.54</v>
          </cell>
        </row>
        <row r="3938">
          <cell r="A3938">
            <v>92942</v>
          </cell>
          <cell r="B3938" t="str">
            <v>LUVA DE REDUÇÃO, EM FERRO GALVANIZADO, 1 1/4" X 3/4", CONEXÃO ROSQUEADA, INSTALADO EM REDE DE ALIMENTAÇÃO PARA SPRINKLER - FORNECIMENTO E INSTALAÇÃO. AF_10/2020</v>
          </cell>
          <cell r="C3938" t="str">
            <v>UN</v>
          </cell>
          <cell r="D3938">
            <v>22.54</v>
          </cell>
        </row>
        <row r="3939">
          <cell r="A3939">
            <v>92943</v>
          </cell>
          <cell r="B3939" t="str">
            <v>LUVA DE REDUÇÃO, EM FERRO GALVANIZADO, 1 1/2" X 1 1/4", CONEXÃO ROSQUEADA, INSTALADO EM REDE DE ALIMENTAÇÃO PARA SPRINKLER - FORNECIMENTO E INSTALAÇÃO. AF_10/2020</v>
          </cell>
          <cell r="C3939" t="str">
            <v>UN</v>
          </cell>
          <cell r="D3939">
            <v>25.81</v>
          </cell>
        </row>
        <row r="3940">
          <cell r="A3940">
            <v>92944</v>
          </cell>
          <cell r="B3940" t="str">
            <v>LUVA DE REDUÇÃO, EM FERRO GALVANIZADO, 1 1/2" X 1", CONEXÃO ROSQUEADA, INSTALADO EM REDE DE ALIMENTAÇÃO PARA SPRINKLER - FORNECIMENTO E INSTALAÇÃO. AF_10/2020</v>
          </cell>
          <cell r="C3940" t="str">
            <v>UN</v>
          </cell>
          <cell r="D3940">
            <v>25.81</v>
          </cell>
        </row>
        <row r="3941">
          <cell r="A3941">
            <v>92945</v>
          </cell>
          <cell r="B3941" t="str">
            <v>LUVA DE REDUÇÃO, EM FERRO GALVANIZADO, 1 1/2" X 3/4", CONEXÃO ROSQUEADA, INSTALADO EM REDE DE ALIMENTAÇÃO PARA SPRINKLER - FORNECIMENTO E INSTALAÇÃO. AF_10/2020</v>
          </cell>
          <cell r="C3941" t="str">
            <v>UN</v>
          </cell>
          <cell r="D3941">
            <v>25.81</v>
          </cell>
        </row>
        <row r="3942">
          <cell r="A3942">
            <v>92946</v>
          </cell>
          <cell r="B3942" t="str">
            <v>LUVA DE REDUÇÃO, EM FERRO GALVANIZADO, 2" X 1 1/2", CONEXÃO ROSQUEADA, INSTALADO EM REDE DE ALIMENTAÇÃO PARA SPRINKLER - FORNECIMENTO E INSTALAÇÃO. AF_10/2020</v>
          </cell>
          <cell r="C3942" t="str">
            <v>UN</v>
          </cell>
          <cell r="D3942">
            <v>35.630000000000003</v>
          </cell>
        </row>
        <row r="3943">
          <cell r="A3943">
            <v>92947</v>
          </cell>
          <cell r="B3943" t="str">
            <v>LUVA DE REDUÇÃO, EM FERRO GALVANIZADO, 2" X 1 1/4", CONEXÃO ROSQUEADA, INSTALADO EM REDE DE ALIMENTAÇÃO PARA SPRINKLER - FORNECIMENTO E INSTALAÇÃO. AF_10/2020</v>
          </cell>
          <cell r="C3943" t="str">
            <v>UN</v>
          </cell>
          <cell r="D3943">
            <v>35.630000000000003</v>
          </cell>
        </row>
        <row r="3944">
          <cell r="A3944">
            <v>92948</v>
          </cell>
          <cell r="B3944" t="str">
            <v>LUVA DE REDUÇÃO, EM FERRO GALVANIZADO, 2" X 1", CONEXÃO ROSQUEADA, INSTALADO EM REDE DE ALIMENTAÇÃO PARA SPRINKLER - FORNECIMENTO E INSTALAÇÃO. AF_10/2020</v>
          </cell>
          <cell r="C3944" t="str">
            <v>UN</v>
          </cell>
          <cell r="D3944">
            <v>35.630000000000003</v>
          </cell>
        </row>
        <row r="3945">
          <cell r="A3945">
            <v>92949</v>
          </cell>
          <cell r="B3945" t="str">
            <v>LUVA DE REDUÇÃO, EM FERRO GALVANIZADO, 2 1/2" X 1 1/2", CONEXÃO ROSQUEADA, INSTALADO EM REDE DE ALIMENTAÇÃO PARA SPRINKLER - FORNECIMENTO E INSTALAÇÃO. AF_10/2020</v>
          </cell>
          <cell r="C3945" t="str">
            <v>UN</v>
          </cell>
          <cell r="D3945">
            <v>54.81</v>
          </cell>
        </row>
        <row r="3946">
          <cell r="A3946">
            <v>92950</v>
          </cell>
          <cell r="B3946" t="str">
            <v>LUVA DE REDUÇÃO, EM FERRO GALVANIZADO, 2 1/2" X 2", CONEXÃO ROSQUEADA, INSTALADO EM REDE DE ALIMENTAÇÃO PARA SPRINKLER - FORNECIMENTO E INSTALAÇÃO. AF_10/2020</v>
          </cell>
          <cell r="C3946" t="str">
            <v>UN</v>
          </cell>
          <cell r="D3946">
            <v>54.81</v>
          </cell>
        </row>
        <row r="3947">
          <cell r="A3947">
            <v>92951</v>
          </cell>
          <cell r="B3947" t="str">
            <v>LUVA DE REDUÇÃO, EM FERRO GALVANIZADO, 3" X 2 1/2", CONEXÃO ROSQUEADA, INSTALADO EM REDE DE ALIMENTAÇÃO PARA SPRINKLER - FORNECIMENTO E INSTALAÇÃO. AF_10/2020</v>
          </cell>
          <cell r="C3947" t="str">
            <v>UN</v>
          </cell>
          <cell r="D3947">
            <v>77.930000000000007</v>
          </cell>
        </row>
        <row r="3948">
          <cell r="A3948">
            <v>92952</v>
          </cell>
          <cell r="B3948" t="str">
            <v>LUVA DE REDUÇÃO, EM FERRO GALVANIZADO, 3" X 2", CONEXÃO ROSQUEADA, INSTALADO EM REDE DE ALIMENTAÇÃO PARA SPRINKLER - FORNECIMENTO E INSTALAÇÃO. AF_10/2020</v>
          </cell>
          <cell r="C3948" t="str">
            <v>UN</v>
          </cell>
          <cell r="D3948">
            <v>77.930000000000007</v>
          </cell>
        </row>
        <row r="3949">
          <cell r="A3949">
            <v>92953</v>
          </cell>
          <cell r="B3949" t="str">
            <v>LUVA DE REDUÇÃO, EM FERRO GALVANIZADO, 3/4" X 1/2", CONEXÃO ROSQUEADA, INSTALADO EM RAMAIS E SUB-RAMAIS DE GÁS - FORNECIMENTO E INSTALAÇÃO. AF_10/2020</v>
          </cell>
          <cell r="C3949" t="str">
            <v>UN</v>
          </cell>
          <cell r="D3949">
            <v>15.35</v>
          </cell>
        </row>
        <row r="3950">
          <cell r="A3950">
            <v>93050</v>
          </cell>
          <cell r="B3950" t="str">
            <v>LUVA PASSANTE EM COBRE, DN 22 MM, SEM ANEL DE SOLDA, INSTALADO EM PRUMADA  FORNECIMENTO E INSTALAÇÃO. AF_01/2016</v>
          </cell>
          <cell r="C3950" t="str">
            <v>UN</v>
          </cell>
          <cell r="D3950">
            <v>8.19</v>
          </cell>
        </row>
        <row r="3951">
          <cell r="A3951">
            <v>93051</v>
          </cell>
          <cell r="B3951" t="str">
            <v>BUCHA DE REDUÇÃO EM COBRE, DN 22 MM X 15 MM, SEM ANEL DE SOLDA, BOLSA X BOLSA, INSTALADO EM PRUMADA  FORNECIMENTO E INSTALAÇÃO. AF_01/2016</v>
          </cell>
          <cell r="C3951" t="str">
            <v>UN</v>
          </cell>
          <cell r="D3951">
            <v>7.54</v>
          </cell>
        </row>
        <row r="3952">
          <cell r="A3952">
            <v>93052</v>
          </cell>
          <cell r="B3952" t="str">
            <v>JUNTA DE EXPANSÃO EM COBRE, DN 22 MM, PONTA X PONTA, INSTALADO EM PRUMADA  FORNECIMENTO E INSTALAÇÃO. AF_01/2016</v>
          </cell>
          <cell r="C3952" t="str">
            <v>UN</v>
          </cell>
          <cell r="D3952">
            <v>372.55</v>
          </cell>
        </row>
        <row r="3953">
          <cell r="A3953">
            <v>93054</v>
          </cell>
          <cell r="B3953" t="str">
            <v>CONECTOR EM BRONZE/LATÃO, DN 22 MM X 3/4", SEM ANEL DE SOLDA, BOLSA X ROSCA F, INSTALADO EM PRUMADA  FORNECIMENTO E INSTALAÇÃO. AF_01/2016</v>
          </cell>
          <cell r="C3953" t="str">
            <v>UN</v>
          </cell>
          <cell r="D3953">
            <v>15.79</v>
          </cell>
        </row>
        <row r="3954">
          <cell r="A3954">
            <v>93055</v>
          </cell>
          <cell r="B3954" t="str">
            <v>CURVA DE TRANSPOSIÇÃO EM BRONZE/LATÃO, DN 22 MM, SEM ANEL DE SOLDA, BOLSA X BOLSA, INSTALADO EM PRUMADA  FORNECIMENTO E INSTALAÇÃO. AF_01/2016</v>
          </cell>
          <cell r="C3954" t="str">
            <v>UN</v>
          </cell>
          <cell r="D3954">
            <v>32.32</v>
          </cell>
        </row>
        <row r="3955">
          <cell r="A3955">
            <v>93056</v>
          </cell>
          <cell r="B3955" t="str">
            <v>LUVA PASSANTE EM COBRE, DN 28 MM, SEM ANEL DE SOLDA, INSTALADO EM PRUMADA  FORNECIMENTO E INSTALAÇÃO. AF_01/2016</v>
          </cell>
          <cell r="C3955" t="str">
            <v>UN</v>
          </cell>
          <cell r="D3955">
            <v>12.02</v>
          </cell>
        </row>
        <row r="3956">
          <cell r="A3956">
            <v>93057</v>
          </cell>
          <cell r="B3956" t="str">
            <v>BUCHA DE REDUÇÃO EM COBRE, DN 28 MM X 22 MM, SEM ANEL DE SOLDA, PONTA X BOLSA, INSTALADO EM PRUMADA  FORNECIMENTO E INSTALAÇÃO. AF_01/2016</v>
          </cell>
          <cell r="C3956" t="str">
            <v>UN</v>
          </cell>
          <cell r="D3956">
            <v>10.47</v>
          </cell>
        </row>
        <row r="3957">
          <cell r="A3957">
            <v>93058</v>
          </cell>
          <cell r="B3957" t="str">
            <v>JUNTA DE EXPANSÃO EM COBRE, DN 28 MM, PONTA X PONTA, INSTALADO EM PRUMADA  FORNECIMENTO E INSTALAÇÃO. AF_01/2016</v>
          </cell>
          <cell r="C3957" t="str">
            <v>UN</v>
          </cell>
          <cell r="D3957">
            <v>409.67</v>
          </cell>
        </row>
        <row r="3958">
          <cell r="A3958">
            <v>93059</v>
          </cell>
          <cell r="B3958" t="str">
            <v>CONECTOR EM BRONZE/LATÃO, DN 28 MM X 1/2", SEM ANEL DE SOLDA, BOLSA X ROSCA F, INSTALADO EM PRUMADA  FORNECIMENTO E INSTALAÇÃO. AF_01/2016</v>
          </cell>
          <cell r="C3958" t="str">
            <v>UN</v>
          </cell>
          <cell r="D3958">
            <v>21.7</v>
          </cell>
        </row>
        <row r="3959">
          <cell r="A3959">
            <v>93060</v>
          </cell>
          <cell r="B3959" t="str">
            <v>CURVA DE TRANSPOSIÇÃO EM BRONZE/LATÃO, DN 28 MM, SEM ANEL DE SOLDA, BOLSA X BOLSA, INSTALADO EM PRUMADA  FORNECIMENTO E INSTALAÇÃO. AF_01/2016</v>
          </cell>
          <cell r="C3959" t="str">
            <v>UN</v>
          </cell>
          <cell r="D3959">
            <v>56.38</v>
          </cell>
        </row>
        <row r="3960">
          <cell r="A3960">
            <v>93061</v>
          </cell>
          <cell r="B3960" t="str">
            <v>LUVA PASSANTE EM COBRE, DN 35 MM, SEM ANEL DE SOLDA, INSTALADO EM PRUMADA  FORNECIMENTO E INSTALAÇÃO. AF_01/2016</v>
          </cell>
          <cell r="C3960" t="str">
            <v>UN</v>
          </cell>
          <cell r="D3960">
            <v>22.61</v>
          </cell>
        </row>
        <row r="3961">
          <cell r="A3961">
            <v>93062</v>
          </cell>
          <cell r="B3961" t="str">
            <v>BUCHA DE REDUÇÃO EM COBRE, DN 35 MM X 28 MM, SEM ANEL DE SOLDA, PONTA X BOLSA, INSTALADO EM PRUMADA  FORNECIMENTO E INSTALAÇÃO. AF_01/2016</v>
          </cell>
          <cell r="C3961" t="str">
            <v>UN</v>
          </cell>
          <cell r="D3961">
            <v>19.61</v>
          </cell>
        </row>
        <row r="3962">
          <cell r="A3962">
            <v>93063</v>
          </cell>
          <cell r="B3962" t="str">
            <v>JUNTA DE EXPANSÃO EM BRONZE/LATÃO, DN 35 MM, PONTA X PONTA, INSTALADO EM PRUMADA  FORNECIMENTO E INSTALAÇÃO. AF_01/2016</v>
          </cell>
          <cell r="C3962" t="str">
            <v>UN</v>
          </cell>
          <cell r="D3962">
            <v>469.24</v>
          </cell>
        </row>
        <row r="3963">
          <cell r="A3963">
            <v>93064</v>
          </cell>
          <cell r="B3963" t="str">
            <v>LUVA PASSANTE EM COBRE, DN 42 MM, SEM ANEL DE SOLDA, INSTALADO EM PRUMADA  FORNECIMENTO E INSTALAÇÃO. AF_01/2016</v>
          </cell>
          <cell r="C3963" t="str">
            <v>UN</v>
          </cell>
          <cell r="D3963">
            <v>34.94</v>
          </cell>
        </row>
        <row r="3964">
          <cell r="A3964">
            <v>93065</v>
          </cell>
          <cell r="B3964" t="str">
            <v>BUCHA DE REDUÇÃO EM COBRE, DN 42 MM X 35 MM, SEM ANEL DE SOLDA, PONTA X BOLSA, INSTALADO EM PRUMADA  FORNECIMENTO E INSTALAÇÃO. AF_01/2016</v>
          </cell>
          <cell r="C3964" t="str">
            <v>UN</v>
          </cell>
          <cell r="D3964">
            <v>32.72</v>
          </cell>
        </row>
        <row r="3965">
          <cell r="A3965">
            <v>93066</v>
          </cell>
          <cell r="B3965" t="str">
            <v>JUNTA DE EXPANSÃO EM BRONZE/LATÃO, DN 42 MM, PONTA X PONTA, INSTALADO EM PRUMADA  FORNECIMENTO E INSTALAÇÃO. AF_01/2016</v>
          </cell>
          <cell r="C3965" t="str">
            <v>UN</v>
          </cell>
          <cell r="D3965">
            <v>589.04</v>
          </cell>
        </row>
        <row r="3966">
          <cell r="A3966">
            <v>93067</v>
          </cell>
          <cell r="B3966" t="str">
            <v>LUVA PASSANTE EM COBRE, DN 54 MM, SEM ANEL DE SOLDA, INSTALADO EM PRUMADA  FORNECIMENTO E INSTALAÇÃO. AF_01/2016</v>
          </cell>
          <cell r="C3966" t="str">
            <v>UN</v>
          </cell>
          <cell r="D3966">
            <v>51.86</v>
          </cell>
        </row>
        <row r="3967">
          <cell r="A3967">
            <v>93068</v>
          </cell>
          <cell r="B3967" t="str">
            <v>BUCHA DE REDUÇÃO EM COBRE, DN 54 MM X 42 MM, SEM ANEL DE SOLDA, PONTA X BOLSA, INSTALADO EM PRUMADA  FORNECIMENTO E INSTALAÇÃO. AF_01/2016</v>
          </cell>
          <cell r="C3967" t="str">
            <v>UN</v>
          </cell>
          <cell r="D3967">
            <v>45.36</v>
          </cell>
        </row>
        <row r="3968">
          <cell r="A3968">
            <v>93069</v>
          </cell>
          <cell r="B3968" t="str">
            <v>JUNTA DE EXPANSÃO EM BRONZE/LATÃO, DN 54 MM, PONTA X PONTA, INSTALADO EM PRUMADA  FORNECIMENTO E INSTALAÇÃO. AF_01/2016</v>
          </cell>
          <cell r="C3968" t="str">
            <v>UN</v>
          </cell>
          <cell r="D3968">
            <v>816.37</v>
          </cell>
        </row>
        <row r="3969">
          <cell r="A3969">
            <v>93070</v>
          </cell>
          <cell r="B3969" t="str">
            <v>LUVA PASSANTE EM COBRE, DN 66 MM, SEM ANEL DE SOLDA, INSTALADO EM PRUMADA  FORNECIMENTO E INSTALAÇÃO. AF_01/2016</v>
          </cell>
          <cell r="C3969" t="str">
            <v>UN</v>
          </cell>
          <cell r="D3969">
            <v>131.1</v>
          </cell>
        </row>
        <row r="3970">
          <cell r="A3970">
            <v>93071</v>
          </cell>
          <cell r="B3970" t="str">
            <v>BUCHA DE REDUÇÃO EM COBRE, DN 66 MM X 54 MM, SEM ANEL DE SOLDA, PONTA X BOLSA, INSTALADO EM PRUMADA  FORNECIMENTO E INSTALAÇÃO. AF_01/2016</v>
          </cell>
          <cell r="C3970" t="str">
            <v>UN</v>
          </cell>
          <cell r="D3970">
            <v>121.72</v>
          </cell>
        </row>
        <row r="3971">
          <cell r="A3971">
            <v>93072</v>
          </cell>
          <cell r="B3971" t="str">
            <v>JUNTA DE EXPANSÃO EM BRONZE/LATÃO, DN 66 MM, PONTA X PONTA, INSTALADO EM PRUMADA  FORNECIMENTO E INSTALAÇÃO. AF_01/2016</v>
          </cell>
          <cell r="C3971" t="str">
            <v>UN</v>
          </cell>
          <cell r="D3971">
            <v>1077.1199999999999</v>
          </cell>
        </row>
        <row r="3972">
          <cell r="A3972">
            <v>93073</v>
          </cell>
          <cell r="B3972" t="str">
            <v>TE DUPLA CURVA EM BRONZE/LATÃO, DN 3/4" X 22 MM X 3/4", SEM ANEL DE SOLDA, ROSCA F X BOLSA X ROSCA F, INSTALADO EM PRUMADA  FORNECIMENTO E INSTALAÇÃO. AF_01/2016</v>
          </cell>
          <cell r="C3972" t="str">
            <v>UN</v>
          </cell>
          <cell r="D3972">
            <v>59.09</v>
          </cell>
        </row>
        <row r="3973">
          <cell r="A3973">
            <v>93074</v>
          </cell>
          <cell r="B3973" t="str">
            <v>CURVA EM COBRE, DN 15 MM, 45 GRAUS, SEM ANEL DE SOLDA, BOLSA X BOLSA, INSTALADO EM RAMAL DE DISTRIBUIÇÃO  FORNECIMENTO E INSTALAÇÃO. AF_01/2016</v>
          </cell>
          <cell r="C3973" t="str">
            <v>UN</v>
          </cell>
          <cell r="D3973">
            <v>8.74</v>
          </cell>
        </row>
        <row r="3974">
          <cell r="A3974">
            <v>93075</v>
          </cell>
          <cell r="B3974" t="str">
            <v>COTOVELO EM BRONZE/LATÃO, DN 15 MM X 1/2", 90 GRAUS, SEM ANEL DE SOLDA, BOLSA X ROSCA F, INSTALADO EM RAMAL DE DISTRIBUIÇÃO  FORNECIMENTO E INSTALAÇÃO. AF_01/2016</v>
          </cell>
          <cell r="C3974" t="str">
            <v>UN</v>
          </cell>
          <cell r="D3974">
            <v>14.92</v>
          </cell>
        </row>
        <row r="3975">
          <cell r="A3975">
            <v>93076</v>
          </cell>
          <cell r="B3975" t="str">
            <v>CURVA EM COBRE, DN 22 MM, 45 GRAUS, SEM ANEL DE SOLDA, BOLSA X BOLSA, INSTALADO EM RAMAL DE DISTRIBUIÇÃO  FORNECIMENTO E INSTALAÇÃO. AF_01/2016</v>
          </cell>
          <cell r="C3975" t="str">
            <v>UN</v>
          </cell>
          <cell r="D3975">
            <v>14.36</v>
          </cell>
        </row>
        <row r="3976">
          <cell r="A3976">
            <v>93077</v>
          </cell>
          <cell r="B3976" t="str">
            <v>COTOVELO EM BRONZE/LATÃO, DN 22 MM X 1/2", 90 GRAUS, SEM ANEL DE SOLDA, BOLSA X ROSCA F, INSTALADO EM RAMAL DE DISTRIBUIÇÃO  FORNECIMENTO E INSTALAÇÃO. AF_01/2016</v>
          </cell>
          <cell r="C3976" t="str">
            <v>UN</v>
          </cell>
          <cell r="D3976">
            <v>21.31</v>
          </cell>
        </row>
        <row r="3977">
          <cell r="A3977">
            <v>93078</v>
          </cell>
          <cell r="B3977" t="str">
            <v>COTOVELO EM BRONZE/LATÃO, DN 22 MM X 3/4", 90 GRAUS, SEM ANEL DE SOLDA, BOLSA X ROSCA F, INSTALADO EM RAMAL DE DISTRIBUIÇÃO  FORNECIMENTO E INSTALAÇÃO. AF_01/2016</v>
          </cell>
          <cell r="C3977" t="str">
            <v>UN</v>
          </cell>
          <cell r="D3977">
            <v>23.14</v>
          </cell>
        </row>
        <row r="3978">
          <cell r="A3978">
            <v>93079</v>
          </cell>
          <cell r="B3978" t="str">
            <v>CURVA EM COBRE, DN 28 MM, 45 GRAUS, SEM ANEL DE SOLDA, BOLSA X BOLSA, INSTALADO EM RAMAL DE DISTRIBUIÇÃO  FORNECIMENTO E INSTALAÇÃO. AF_01/2016</v>
          </cell>
          <cell r="C3978" t="str">
            <v>UN</v>
          </cell>
          <cell r="D3978">
            <v>20.260000000000002</v>
          </cell>
        </row>
        <row r="3979">
          <cell r="A3979">
            <v>93080</v>
          </cell>
          <cell r="B3979" t="str">
            <v>LUVA PASSANTE EM COBRE, DN 15 MM, SEM ANEL DE SOLDA, INSTALADO EM RAMAL DE DISTRIBUIÇÃO  FORNECIMENTO E INSTALAÇÃO. AF_01/2016</v>
          </cell>
          <cell r="C3979" t="str">
            <v>UN</v>
          </cell>
          <cell r="D3979">
            <v>5.71</v>
          </cell>
        </row>
        <row r="3980">
          <cell r="A3980">
            <v>93081</v>
          </cell>
          <cell r="B3980" t="str">
            <v>CONECTOR EM BRONZE/LATÃO, DN 15 MM X 1/2", SEM ANEL DE SOLDA, BOLSA X ROSCA F, INSTALADO EM RAMAL DE DISTRIBUIÇÃO  FORNECIMENTO E INSTALAÇÃO. AF_01/2016</v>
          </cell>
          <cell r="C3980" t="str">
            <v>UN</v>
          </cell>
          <cell r="D3980">
            <v>13.56</v>
          </cell>
        </row>
        <row r="3981">
          <cell r="A3981">
            <v>93082</v>
          </cell>
          <cell r="B3981" t="str">
            <v>CURVA DE TRANSPOSIÇÃO EM BRONZE/LATÃO, DN 15 MM, SEM ANEL DE SOLDA, BOLSA X BOLSA, INSTALADO EM RAMAL DE DISTRIBUIÇÃO  FORNECIMENTO E INSTALAÇÃO. AF_01/2016</v>
          </cell>
          <cell r="C3981" t="str">
            <v>UN</v>
          </cell>
          <cell r="D3981">
            <v>16.690000000000001</v>
          </cell>
        </row>
        <row r="3982">
          <cell r="A3982">
            <v>93083</v>
          </cell>
          <cell r="B3982" t="str">
            <v>JUNTA DE EXPANSÃO EM COBRE, DN 15 MM, PONTA X PONTA, INSTALADO EM RAMAL DE DISTRIBUIÇÃO  FORNECIMENTO E INSTALAÇÃO. AF_01/2016</v>
          </cell>
          <cell r="C3982" t="str">
            <v>UN</v>
          </cell>
          <cell r="D3982">
            <v>321.97000000000003</v>
          </cell>
        </row>
        <row r="3983">
          <cell r="A3983">
            <v>93084</v>
          </cell>
          <cell r="B3983" t="str">
            <v>LUVA PASSANTE EM COBRE, DN 22 MM, SEM ANEL DE SOLDA, INSTALADO EM RAMAL DE DISTRIBUIÇÃO  FORNECIMENTO E INSTALAÇÃO. AF_01/2016</v>
          </cell>
          <cell r="C3983" t="str">
            <v>UN</v>
          </cell>
          <cell r="D3983">
            <v>9.51</v>
          </cell>
        </row>
        <row r="3984">
          <cell r="A3984">
            <v>93085</v>
          </cell>
          <cell r="B3984" t="str">
            <v>BUCHA DE REDUÇÃO EM COBRE, DN 22 MM X 15 MM, SEM ANEL DE SOLDA, PONTA X BOLSA, INSTALADO EM RAMAL DE DISTRIBUIÇÃO  FORNECIMENTO E INSTALAÇÃO. AF_01/2016</v>
          </cell>
          <cell r="C3984" t="str">
            <v>UN</v>
          </cell>
          <cell r="D3984">
            <v>8.86</v>
          </cell>
        </row>
        <row r="3985">
          <cell r="A3985">
            <v>93086</v>
          </cell>
          <cell r="B3985" t="str">
            <v>JUNTA DE EXPANSÃO EM COBRE, DN 22 MM, PONTA X PONTA, INSTALADO EM RAMAL DE DISTRIBUIÇÃO  FORNECIMENTO E INSTALAÇÃO. AF_01/2016</v>
          </cell>
          <cell r="C3985" t="str">
            <v>UN</v>
          </cell>
          <cell r="D3985">
            <v>373.87</v>
          </cell>
        </row>
        <row r="3986">
          <cell r="A3986">
            <v>93087</v>
          </cell>
          <cell r="B3986" t="str">
            <v>CONECTOR EM BRONZE/LATÃO, DN 22 MM X 1/2", SEM ANEL DE SOLDA, BOLSA X ROSCA F, INSTALADO EM RAMAL DE DISTRIBUIÇÃO  FORNECIMENTO E INSTALAÇÃO. AF_01/2016</v>
          </cell>
          <cell r="C3986" t="str">
            <v>UN</v>
          </cell>
          <cell r="D3986">
            <v>14.68</v>
          </cell>
        </row>
        <row r="3987">
          <cell r="A3987">
            <v>93088</v>
          </cell>
          <cell r="B3987" t="str">
            <v>CONECTOR EM BRONZE/LATÃO, DN 22 MM X 3/4", SEM ANEL DE SOLDA, BOLSA X ROSCA F, INSTALADO EM RAMAL DE DISTRIBUIÇÃO  FORNECIMENTO E INSTALAÇÃO. AF_01/2016</v>
          </cell>
          <cell r="C3987" t="str">
            <v>UN</v>
          </cell>
          <cell r="D3987">
            <v>17.32</v>
          </cell>
        </row>
        <row r="3988">
          <cell r="A3988">
            <v>93089</v>
          </cell>
          <cell r="B3988" t="str">
            <v>CURVA DE TRANSPOSIÇÃO EM BRONZE/LATÃO, DN 22 MM, SEM ANEL DE SOLDA, BOLSA X BOLSA, INSTALADO EM RAMAL DE DISTRIBUIÇÃO  FORNECIMENTO E INSTALAÇÃO. AF_01/2016</v>
          </cell>
          <cell r="C3988" t="str">
            <v>UN</v>
          </cell>
          <cell r="D3988">
            <v>33.64</v>
          </cell>
        </row>
        <row r="3989">
          <cell r="A3989">
            <v>93090</v>
          </cell>
          <cell r="B3989" t="str">
            <v>LUVA PASSANTE EM COBRE, DN 28 MM, SEM ANEL DE SOLDA, INSTALADO EM RAMAL DE DISTRIBUIÇÃO  FORNECIMENTO E INSTALAÇÃO. AF_01/2016</v>
          </cell>
          <cell r="C3989" t="str">
            <v>UN</v>
          </cell>
          <cell r="D3989">
            <v>13.34</v>
          </cell>
        </row>
        <row r="3990">
          <cell r="A3990">
            <v>93091</v>
          </cell>
          <cell r="B3990" t="str">
            <v>BUCHA DE REDUÇÃO EM COBRE, DN 28 MM X 22 MM, SEM ANEL DE SOLDA, INSTALADO EM RAMAL DE DISTRIBUIÇÃO  FORNECIMENTO E INSTALAÇÃO. AF_01/2016</v>
          </cell>
          <cell r="C3990" t="str">
            <v>UN</v>
          </cell>
          <cell r="D3990">
            <v>11.79</v>
          </cell>
        </row>
        <row r="3991">
          <cell r="A3991">
            <v>93092</v>
          </cell>
          <cell r="B3991" t="str">
            <v>JUNTA DE EXPANSÃO EM COBRE, DN 28 MM, PONTA X PONTA, INSTALADO EM RAMAL DE DISTRIBUIÇÃO  FORNECIMENTO E INSTALAÇÃO. AF_01/2016</v>
          </cell>
          <cell r="C3991" t="str">
            <v>UN</v>
          </cell>
          <cell r="D3991">
            <v>410.99</v>
          </cell>
        </row>
        <row r="3992">
          <cell r="A3992">
            <v>93093</v>
          </cell>
          <cell r="B3992" t="str">
            <v>CONECTOR EM BRONZE/LATÃO, DN 28 MM X 1/2", SEM ANEL DE SOLDA, BOLSA X ROSCA F, INSTALADO EM RAMAL DE DISTRIBUIÇÃO  FORNECIMENTO E INSTALAÇÃO. AF_01/2016</v>
          </cell>
          <cell r="C3992" t="str">
            <v>UN</v>
          </cell>
          <cell r="D3992">
            <v>23.02</v>
          </cell>
        </row>
        <row r="3993">
          <cell r="A3993">
            <v>93094</v>
          </cell>
          <cell r="B3993" t="str">
            <v>CURVA DE TRANSPOSIÇÃO EM BRONZE/LATÃO, DN 28 MM, SEM ANEL DE SOLDA, BOLSA X BOLSA, INSTALADO EM RAMAL DE DISTRIBUIÇÃO  FORNECIMENTO E INSTALAÇÃO. AF_01/2016</v>
          </cell>
          <cell r="C3993" t="str">
            <v>UN</v>
          </cell>
          <cell r="D3993">
            <v>57.7</v>
          </cell>
        </row>
        <row r="3994">
          <cell r="A3994">
            <v>93095</v>
          </cell>
          <cell r="B3994" t="str">
            <v>TE DUPLA CURVA EM BRONZE/LATÃO, DN 1/2" X 15 MM X 1/2", SEM ANEL DE SOLDA, ROSCA F X BOLSA X ROSCA F, INSTALADO EM RAMAL DE DISTRIBUIÇÃO  FORNECIMENTO E INSTALAÇÃO. AF_01/2016</v>
          </cell>
          <cell r="C3994" t="str">
            <v>UN</v>
          </cell>
          <cell r="D3994">
            <v>43.17</v>
          </cell>
        </row>
        <row r="3995">
          <cell r="A3995">
            <v>93096</v>
          </cell>
          <cell r="B3995" t="str">
            <v>TE DUPLA CURVA EM BRONZE/LATÃO, DN 3/4" X 22 MM X 3/4", SEM ANEL DE SOLDA, ROSCA F X BOLSA X ROSCA F, INSTALADO EM RAMAL DE DISTRIBUIÇÃO  FORNECIMENTO E INSTALAÇÃO. AF_01/2016</v>
          </cell>
          <cell r="C3995" t="str">
            <v>UN</v>
          </cell>
          <cell r="D3995">
            <v>61.7</v>
          </cell>
        </row>
        <row r="3996">
          <cell r="A3996">
            <v>93097</v>
          </cell>
          <cell r="B3996" t="str">
            <v>CURVA EM COBRE, DN 15 MM, 45 GRAUS, SEM ANEL DE SOLDA, BOLSA X BOLSA, INSTALADO EM RAMAL E SUB-RAMAL  FORNECIMENTO E INSTALAÇÃO. AF_01/2016</v>
          </cell>
          <cell r="C3996" t="str">
            <v>UN</v>
          </cell>
          <cell r="D3996">
            <v>8.9</v>
          </cell>
        </row>
        <row r="3997">
          <cell r="A3997">
            <v>93098</v>
          </cell>
          <cell r="B3997" t="str">
            <v>COTOVELO EM BRONZE/LATÃO, DN 15 MM X 1/2", 90 GRAUS, SEM ANEL DE SOLDA, BOLSA X ROSCA F, INSTALADO EM RAMAL E SUB-RAMAL  FORNECIMENTO E INSTALAÇÃO. AF_01/2016</v>
          </cell>
          <cell r="C3997" t="str">
            <v>UN</v>
          </cell>
          <cell r="D3997">
            <v>15.08</v>
          </cell>
        </row>
        <row r="3998">
          <cell r="A3998">
            <v>93099</v>
          </cell>
          <cell r="B3998" t="str">
            <v>CURVA EM COBRE, DN 22 MM, 45 GRAUS, SEM ANEL DE SOLDA, BOLSA X BOLSA, INSTALADO EM RAMAL E SUB-RAMAL  FORNECIMENTO E INSTALAÇÃO. AF_01/2016</v>
          </cell>
          <cell r="C3998" t="str">
            <v>UN</v>
          </cell>
          <cell r="D3998">
            <v>16.170000000000002</v>
          </cell>
        </row>
        <row r="3999">
          <cell r="A3999">
            <v>93100</v>
          </cell>
          <cell r="B3999" t="str">
            <v>COTOVELO EM BRONZE/LATÃO, DN 22 MM X 1/2", 90 GRAUS, SEM ANEL DE SOLDA, BOLSA X ROSCA F, INSTALADO EM RAMAL E SUB-RAMAL  FORNECIMENTO E INSTALAÇÃO. AF_01/2016</v>
          </cell>
          <cell r="C3999" t="str">
            <v>UN</v>
          </cell>
          <cell r="D3999">
            <v>23.12</v>
          </cell>
        </row>
        <row r="4000">
          <cell r="A4000">
            <v>93101</v>
          </cell>
          <cell r="B4000" t="str">
            <v>COTOVELO EM BRONZE/LATÃO, DN 22 MM X 3/4", 90 GRAUS, SEM ANEL DE SOLDA, BOLSA X ROSCA F, INSTALADO EM RAMAL E SUB-RAMAL  FORNECIMENTO E INSTALAÇÃO. AF_01/2016</v>
          </cell>
          <cell r="C4000" t="str">
            <v>UN</v>
          </cell>
          <cell r="D4000">
            <v>24.95</v>
          </cell>
        </row>
        <row r="4001">
          <cell r="A4001">
            <v>93102</v>
          </cell>
          <cell r="B4001" t="str">
            <v>CURVA EM COBRE, DN 28 MM, 45 GRAUS, SEM ANEL DE SOLDA, BOLSA X BOLSA, INSTALADO EM RAMAL E SUB-RAMAL  FORNECIMENTO E INSTALAÇÃO. AF_01/2016</v>
          </cell>
          <cell r="C4001" t="str">
            <v>UN</v>
          </cell>
          <cell r="D4001">
            <v>21.92</v>
          </cell>
        </row>
        <row r="4002">
          <cell r="A4002">
            <v>93103</v>
          </cell>
          <cell r="B4002" t="str">
            <v>LUVA PASSANTE EM COBRE, DN 15 MM, SEM ANEL DE SOLDA, INSTALADO EM RAMAL E SUB-RAMAL  FORNECIMENTO E INSTALAÇÃO. AF_01/2016</v>
          </cell>
          <cell r="C4002" t="str">
            <v>UN</v>
          </cell>
          <cell r="D4002">
            <v>5.84</v>
          </cell>
        </row>
        <row r="4003">
          <cell r="A4003">
            <v>93104</v>
          </cell>
          <cell r="B4003" t="str">
            <v>CONECTOR EM BRONZE/LATÃO, DN 15 MM X 1/2", SEM ANEL DE SOLDA, BOLSA X ROSCA F, INSTALADO EM RAMAL E SUB-RAMAL  FORNECIMENTO E INSTALAÇÃO. AF_01/2016</v>
          </cell>
          <cell r="C4003" t="str">
            <v>UN</v>
          </cell>
          <cell r="D4003">
            <v>13.69</v>
          </cell>
        </row>
        <row r="4004">
          <cell r="A4004">
            <v>93105</v>
          </cell>
          <cell r="B4004" t="str">
            <v>CURVA DE TRANSPOSIÇÃO EM BRONZE/LATÃO, DN 15 MM, SEM ANEL DE SOLDA, BOLSA X BOLSA, INSTALADO EM RAMAL E SUB-RAMAL  FORNECIMENTO E INSTALAÇÃO. AF_01/2016</v>
          </cell>
          <cell r="C4004" t="str">
            <v>UN</v>
          </cell>
          <cell r="D4004">
            <v>16.82</v>
          </cell>
        </row>
        <row r="4005">
          <cell r="A4005">
            <v>93106</v>
          </cell>
          <cell r="B4005" t="str">
            <v>JUNTA DE EXPANSÃO EM COBRE, DN 15 MM, PONTA X PONTA, INSTALADO EM RAMAL E SUB-RAMAL  FORNECIMENTO E INSTALAÇÃO. AF_01/2016</v>
          </cell>
          <cell r="C4005" t="str">
            <v>UN</v>
          </cell>
          <cell r="D4005">
            <v>322.10000000000002</v>
          </cell>
        </row>
        <row r="4006">
          <cell r="A4006">
            <v>93107</v>
          </cell>
          <cell r="B4006" t="str">
            <v>LUVA PASSANTE EM COBRE, DN 22 MM, SEM ANEL DE SOLDA, INSTALADO EM RAMAL E SUB-RAMAL  FORNECIMENTO E INSTALAÇÃO. AF_01/2016</v>
          </cell>
          <cell r="C4006" t="str">
            <v>UN</v>
          </cell>
          <cell r="D4006">
            <v>10.7</v>
          </cell>
        </row>
        <row r="4007">
          <cell r="A4007">
            <v>93108</v>
          </cell>
          <cell r="B4007" t="str">
            <v>BUCHA DE REDUÇÃO EM COBRE, DN 22 MM X 15 MM, SEM ANEL DE SOLDA, PONTA X BOLSA, INSTALADO EM RAMAL E SUB-RAMAL  FORNECIMENTO E INSTALAÇÃO. AF_01/2016</v>
          </cell>
          <cell r="C4007" t="str">
            <v>UN</v>
          </cell>
          <cell r="D4007">
            <v>10.050000000000001</v>
          </cell>
        </row>
        <row r="4008">
          <cell r="A4008">
            <v>93109</v>
          </cell>
          <cell r="B4008" t="str">
            <v>JUNTA DE EXPANSÃO EM COBRE, DN 22 MM, PONTA X PONTA, INSTALADO EM RAMAL E SUB-RAMAL  FORNECIMENTO E INSTALAÇÃO. AF_01/2016</v>
          </cell>
          <cell r="C4008" t="str">
            <v>UN</v>
          </cell>
          <cell r="D4008">
            <v>375.06</v>
          </cell>
        </row>
        <row r="4009">
          <cell r="A4009">
            <v>93110</v>
          </cell>
          <cell r="B4009" t="str">
            <v>CONECTOR EM BRONZE/LATÃO, DN 22 MM X 1/2", SEM ANEL DE SOLDA, BOLSA X ROSCA F, INSTALADO EM RAMAL E SUB-RAMAL  FORNECIMENTO E INSTALAÇÃO. AF_01/2016</v>
          </cell>
          <cell r="C4009" t="str">
            <v>UN</v>
          </cell>
          <cell r="D4009">
            <v>15.87</v>
          </cell>
        </row>
        <row r="4010">
          <cell r="A4010">
            <v>93111</v>
          </cell>
          <cell r="B4010" t="str">
            <v>CONECTOR EM BRONZE/LATÃO, DN 22 MM X 3/4", SEM ANEL DE SOLDA, BOLSA X ROSCA F, INSTALADO EM RAMAL E SUB-RAMAL  FORNECIMENTO E INSTALAÇÃO. AF_01/2016</v>
          </cell>
          <cell r="C4010" t="str">
            <v>UN</v>
          </cell>
          <cell r="D4010">
            <v>18.3</v>
          </cell>
        </row>
        <row r="4011">
          <cell r="A4011">
            <v>93112</v>
          </cell>
          <cell r="B4011" t="str">
            <v>CURVA DE TRANSPOSIÇÃO EM BRONZE/LATÃO, DN 22 MM, SEM ANEL DE SOLDA, BOLSA X BOLSA, INSTALADO EM RAMAL E SUB-RAMAL  FORNECIMENTO E INSTALAÇÃO. AF_01/2016</v>
          </cell>
          <cell r="C4011" t="str">
            <v>UN</v>
          </cell>
          <cell r="D4011">
            <v>34.83</v>
          </cell>
        </row>
        <row r="4012">
          <cell r="A4012">
            <v>93113</v>
          </cell>
          <cell r="B4012" t="str">
            <v>LUVA PASSANTE EM COBRE, DN 28 MM, SEM ANEL DE SOLDA, INSTALADO EM RAMAL E SUB-RAMAL  FORNECIMENTO E INSTALAÇÃO. AF_01/2016</v>
          </cell>
          <cell r="C4012" t="str">
            <v>UN</v>
          </cell>
          <cell r="D4012">
            <v>15.5</v>
          </cell>
        </row>
        <row r="4013">
          <cell r="A4013">
            <v>93114</v>
          </cell>
          <cell r="B4013" t="str">
            <v>CONECTOR EM BRONZE/LATÃO, DN 28 MM X 1/2", SEM ANEL DE SOLDA, BOLSA X ROSCA F, INSTALADO EM RAMAL E SUB-RAMAL  FORNECIMENTO E INSTALAÇÃO. AF_01/2016</v>
          </cell>
          <cell r="C4013" t="str">
            <v>UN</v>
          </cell>
          <cell r="D4013">
            <v>25.18</v>
          </cell>
        </row>
        <row r="4014">
          <cell r="A4014">
            <v>93115</v>
          </cell>
          <cell r="B4014" t="str">
            <v>CURVA DE TRANSPOSIÇÃO EM BRONZE/LATÃO, DN 28 MM, SEM ANEL DE SOLDA, BOLSA X BOLSA, INSTALADO EM RAMAL E SUB-RAMAL  FORNECIMENTO E INSTALAÇÃO. AF_01/2016</v>
          </cell>
          <cell r="C4014" t="str">
            <v>UN</v>
          </cell>
          <cell r="D4014">
            <v>59.86</v>
          </cell>
        </row>
        <row r="4015">
          <cell r="A4015">
            <v>93116</v>
          </cell>
          <cell r="B4015" t="str">
            <v>JUNTA DE EXPANSÃO EM COBRE, DN 28 MM, PONTA X PONTA, INSTALADO EM RAMAL E SUB-RAMAL  FORNECIMENTO E INSTALAÇÃO. AF_01/2016</v>
          </cell>
          <cell r="C4015" t="str">
            <v>UN</v>
          </cell>
          <cell r="D4015">
            <v>413.15</v>
          </cell>
        </row>
        <row r="4016">
          <cell r="A4016">
            <v>93117</v>
          </cell>
          <cell r="B4016" t="str">
            <v>TE DUPLA CURVA EM BRONZE/LATÃO, DN 1/2" X 15 MM X 1/2", SEM ANEL DE SOLDA, ROSCA F X BOLSA X ROSCA F, INSTALADO EM RAMAL E SUB-RAMAL  FORNECIMENTO E INSTALAÇÃO. AF_01/2016</v>
          </cell>
          <cell r="C4016" t="str">
            <v>UN</v>
          </cell>
          <cell r="D4016">
            <v>43.35</v>
          </cell>
        </row>
        <row r="4017">
          <cell r="A4017">
            <v>93118</v>
          </cell>
          <cell r="B4017" t="str">
            <v>TE DUPLA CURVA EM BRONZE/LATÃO, DN 3/4" X 22 MM X 3/4", SEM ANEL DE SOLDA, ROSCA F X BOLSA X ROSCA F, INSTALADO EM RAMAL E SUB-RAMAL  FORNECIMENTO E INSTALAÇÃO. AF_01/2016</v>
          </cell>
          <cell r="C4017" t="str">
            <v>UN</v>
          </cell>
          <cell r="D4017">
            <v>64.099999999999994</v>
          </cell>
        </row>
        <row r="4018">
          <cell r="A4018">
            <v>93119</v>
          </cell>
          <cell r="B4018" t="str">
            <v>CURVA EM COBRE, DN 22 MM, 45 GRAUS, SEM ANEL DE SOLDA, BOLSA X BOLSA, INSTALADO EM PRUMADA  FORNECIMENTO E INSTALAÇÃO. AF_01/2016</v>
          </cell>
          <cell r="C4018" t="str">
            <v>UN</v>
          </cell>
          <cell r="D4018">
            <v>12.41</v>
          </cell>
        </row>
        <row r="4019">
          <cell r="A4019">
            <v>93120</v>
          </cell>
          <cell r="B4019" t="str">
            <v>COTOVELO EM BRONZE/LATÃO, DN 22 MM X 1/2", 90 GRAUS, SEM ANEL DE SOLDA, BOLSA X ROSCA F, INSTALADO EM PRUMADA  FORNECIMENTO E INSTALAÇÃO. AF_01/2016</v>
          </cell>
          <cell r="C4019" t="str">
            <v>UN</v>
          </cell>
          <cell r="D4019">
            <v>19.36</v>
          </cell>
        </row>
        <row r="4020">
          <cell r="A4020">
            <v>93121</v>
          </cell>
          <cell r="B4020" t="str">
            <v>COTOVELO EM BRONZE/LATÃO, DN 22 MM X 3/4", 90 GRAUS, SEM ANEL DE SOLDA, BOLSA X ROSCA F, INSTALADO EM PRUMADA  FORNECIMENTO E INSTALAÇÃO. AF_01/2016</v>
          </cell>
          <cell r="C4020" t="str">
            <v>UN</v>
          </cell>
          <cell r="D4020">
            <v>21.19</v>
          </cell>
        </row>
        <row r="4021">
          <cell r="A4021">
            <v>93122</v>
          </cell>
          <cell r="B4021" t="str">
            <v>CURVA EM COBRE, DN 28 MM, 45 GRAUS, SEM ANEL DE SOLDA, BOLSA X BOLSA, INSTALADO EM PRUMADA  FORNECIMENTO E INSTALAÇÃO. AF_01/2016</v>
          </cell>
          <cell r="C4021" t="str">
            <v>UN</v>
          </cell>
          <cell r="D4021">
            <v>18.32</v>
          </cell>
        </row>
        <row r="4022">
          <cell r="A4022">
            <v>93123</v>
          </cell>
          <cell r="B4022" t="str">
            <v>CURVA EM COBRE, DN 35 MM, 45 GRAUS, SEM ANEL DE SOLDA, BOLSA X BOLSA, INSTALADO EM PRUMADA  FORNECIMENTO E INSTALAÇÃO. AF_01/2016</v>
          </cell>
          <cell r="C4022" t="str">
            <v>UN</v>
          </cell>
          <cell r="D4022">
            <v>40.79</v>
          </cell>
        </row>
        <row r="4023">
          <cell r="A4023">
            <v>93124</v>
          </cell>
          <cell r="B4023" t="str">
            <v>CURVA EM COBRE, DN 42 MM, 45 GRAUS, SEM ANEL DE SOLDA, BOLSA X BOLSA, INSTALADO EM PRUMADA  FORNECIMENTO E INSTALAÇÃO. AF_01/2016</v>
          </cell>
          <cell r="C4023" t="str">
            <v>UN</v>
          </cell>
          <cell r="D4023">
            <v>64.34</v>
          </cell>
        </row>
        <row r="4024">
          <cell r="A4024">
            <v>93125</v>
          </cell>
          <cell r="B4024" t="str">
            <v>CURVA EM COBRE, DN 54 MM, 45 GRAUS, SEM ANEL DE SOLDA, BOLSA X BOLSA, INSTALADO EM PRUMADA  FORNECIMENTO E INSTALAÇÃO. AF_01/2016</v>
          </cell>
          <cell r="C4024" t="str">
            <v>UN</v>
          </cell>
          <cell r="D4024">
            <v>93.74</v>
          </cell>
        </row>
        <row r="4025">
          <cell r="A4025">
            <v>93126</v>
          </cell>
          <cell r="B4025" t="str">
            <v>CURVA EM COBRE, DN 66 MM, 45 GRAUS, SEM ANEL DE SOLDA, BOLSA X BOLSA, INSTALADO EM PRUMADA  FORNECIMENTO E INSTALAÇÃO. AF_01/2016</v>
          </cell>
          <cell r="C4025" t="str">
            <v>UN</v>
          </cell>
          <cell r="D4025">
            <v>208.44</v>
          </cell>
        </row>
        <row r="4026">
          <cell r="A4026">
            <v>93133</v>
          </cell>
          <cell r="B4026" t="str">
            <v>BUCHA DE REDUÇÃO EM COBRE, DN 28 MM X 22 MM, SEM ANEL DE SOLDA, INSTALADO EM RAMAL E SUB-RAMAL  FORNECIMENTO E INSTALAÇÃO. AF_01/2016</v>
          </cell>
          <cell r="C4026" t="str">
            <v>UN</v>
          </cell>
          <cell r="D4026">
            <v>13.95</v>
          </cell>
        </row>
        <row r="4027">
          <cell r="A4027">
            <v>94465</v>
          </cell>
          <cell r="B4027" t="str">
            <v>LUVA, EM FERRO GALVANIZADO, CONEXÃO ROSQUEADA, DN 50 (2), INSTALADO EM RESERVAÇÃO DE ÁGUA DE EDIFICAÇÃO QUE POSSUA RESERVATÓRIO DE FIBRA/FIBROCIMENTO  FORNECIMENTO E INSTALAÇÃO. AF_06/2016</v>
          </cell>
          <cell r="C4027" t="str">
            <v>UN</v>
          </cell>
          <cell r="D4027">
            <v>32.81</v>
          </cell>
        </row>
        <row r="4028">
          <cell r="A4028">
            <v>94466</v>
          </cell>
          <cell r="B4028" t="str">
            <v>NIPLE, EM FERRO GALVANIZADO, CONEXÃO ROSQUEADA, DN 50 (2), INSTALADO EM RESERVAÇÃO DE ÁGUA DE EDIFICAÇÃO QUE POSSUA RESERVATÓRIO DE FIBRA/FIBROCIMENTO  FORNECIMENTO E INSTALAÇÃO. AF_06/2016</v>
          </cell>
          <cell r="C4028" t="str">
            <v>UN</v>
          </cell>
          <cell r="D4028">
            <v>32.83</v>
          </cell>
        </row>
        <row r="4029">
          <cell r="A4029">
            <v>94467</v>
          </cell>
          <cell r="B4029" t="str">
            <v>LUVA, EM FERRO GALVANIZADO, CONEXÃO ROSQUEADA, DN 65 (2 1/2), INSTALADO EM RESERVAÇÃO DE ÁGUA DE EDIFICAÇÃO QUE POSSUA RESERVATÓRIO DE FIBRA/FIBROCIMENTO  FORNECIMENTO E INSTALAÇÃO. AF_06/2016</v>
          </cell>
          <cell r="C4029" t="str">
            <v>UN</v>
          </cell>
          <cell r="D4029">
            <v>50.46</v>
          </cell>
        </row>
        <row r="4030">
          <cell r="A4030">
            <v>94468</v>
          </cell>
          <cell r="B4030" t="str">
            <v>NIPLE, EM FERRO GALVANIZADO, CONEXÃO ROSQUEADA, DN 65 (2 1/2), INSTALADO EM RESERVAÇÃO DE ÁGUA DE EDIFICAÇÃO QUE POSSUA RESERVATÓRIO DE FIBRA/FIBROCIMENTO  FORNECIMENTO E INSTALAÇÃO. AF_06/2016</v>
          </cell>
          <cell r="C4030" t="str">
            <v>UN</v>
          </cell>
          <cell r="D4030">
            <v>44.2</v>
          </cell>
        </row>
        <row r="4031">
          <cell r="A4031">
            <v>94469</v>
          </cell>
          <cell r="B4031" t="str">
            <v>LUVA, EM FERRO GALVANIZADO, CONEXÃO ROSQUEADA, DN 80 (3), INSTALADO EM RESERVAÇÃO DE ÁGUA DE EDIFICAÇÃO QUE POSSUA RESERVATÓRIO DE FIBRA/FIBROCIMENTO  FORNECIMENTO E INSTALAÇÃO. AF_06/2016</v>
          </cell>
          <cell r="C4031" t="str">
            <v>UN</v>
          </cell>
          <cell r="D4031">
            <v>73.2</v>
          </cell>
        </row>
        <row r="4032">
          <cell r="A4032">
            <v>94470</v>
          </cell>
          <cell r="B4032" t="str">
            <v>NIPLE, EM FERRO GALVANIZADO, CONEXÃO ROSQUEADA, DN 80 (3), INSTALADO EM RESERVAÇÃO DE ÁGUA DE EDIFICAÇÃO QUE POSSUA RESERVATÓRIO DE FIBRA/FIBROCIMENTO  FORNECIMENTO E INSTALAÇÃO. AF_06/2016</v>
          </cell>
          <cell r="C4032" t="str">
            <v>UN</v>
          </cell>
          <cell r="D4032">
            <v>67.62</v>
          </cell>
        </row>
        <row r="4033">
          <cell r="A4033">
            <v>94471</v>
          </cell>
          <cell r="B4033" t="str">
            <v>COTOVELO 90 GRAUS, EM FERRO GALVANIZADO, CONEXÃO ROSQUEADA, DN 50 (2), INSTALADO EM RESERVAÇÃO DE ÁGUA DE EDIFICAÇÃO QUE POSSUA RESERVATÓRIO DE FIBRA/FIBROCIMENTO  FORNECIMENTO E INSTALAÇÃO. AF_06/2016</v>
          </cell>
          <cell r="C4033" t="str">
            <v>UN</v>
          </cell>
          <cell r="D4033">
            <v>47.23</v>
          </cell>
        </row>
        <row r="4034">
          <cell r="A4034">
            <v>94472</v>
          </cell>
          <cell r="B4034" t="str">
            <v>COTOVELO 45 GRAUS, EM FERRO GALVANIZADO, CONEXÃO ROSQUEADA, DN 50 (2), INSTALADO EM RESERVAÇÃO DE ÁGUA DE EDIFICAÇÃO QUE POSSUA RESERVATÓRIO DE FIBRA/FIBROCIMENTO  FORNECIMENTO E INSTALAÇÃO. AF_06/2016</v>
          </cell>
          <cell r="C4034" t="str">
            <v>UN</v>
          </cell>
          <cell r="D4034">
            <v>48.62</v>
          </cell>
        </row>
        <row r="4035">
          <cell r="A4035">
            <v>94473</v>
          </cell>
          <cell r="B4035" t="str">
            <v>COTOVELO 90 GRAUS, EM FERRO GALVANIZADO, CONEXÃO ROSQUEADA, DN 65 (2 1/2), INSTALADO EM RESERVAÇÃO DE ÁGUA DE EDIFICAÇÃO QUE POSSUA RESERVATÓRIO DE FIBRA/FIBROCIMENTO  FORNECIMENTO E INSTALAÇÃO. AF_06/2016</v>
          </cell>
          <cell r="C4035" t="str">
            <v>UN</v>
          </cell>
          <cell r="D4035">
            <v>72.17</v>
          </cell>
        </row>
        <row r="4036">
          <cell r="A4036">
            <v>94474</v>
          </cell>
          <cell r="B4036" t="str">
            <v>COTOVELO 45 GRAUS, EM FERRO GALVANIZADO, CONEXÃO ROSQUEADA, DN 65 (2 1/2), INSTALADO EM RESERVAÇÃO DE ÁGUA DE EDIFICAÇÃO QUE POSSUA RESERVATÓRIO DE FIBRA/FIBROCIMENTO  FORNECIMENTO E INSTALAÇÃO. AF_06/2016</v>
          </cell>
          <cell r="C4036" t="str">
            <v>UN</v>
          </cell>
          <cell r="D4036">
            <v>78.3</v>
          </cell>
        </row>
        <row r="4037">
          <cell r="A4037">
            <v>94475</v>
          </cell>
          <cell r="B4037" t="str">
            <v>COTOVELO 90 GRAUS, EM FERRO GALVANIZADO, CONEXÃO ROSQUEADA, DN 80 (3), INSTALADO EM RESERVAÇÃO DE ÁGUA DE EDIFICAÇÃO QUE POSSUA RESERVATÓRIO DE FIBRA/FIBROCIMENTO  FORNECIMENTO E INSTALAÇÃO. AF_06/2016</v>
          </cell>
          <cell r="C4037" t="str">
            <v>UN</v>
          </cell>
          <cell r="D4037">
            <v>99.1</v>
          </cell>
        </row>
        <row r="4038">
          <cell r="A4038">
            <v>94476</v>
          </cell>
          <cell r="B4038" t="str">
            <v>COTOVELO 45 GRAUS, EM FERRO GALVANIZADO, CONEXÃO ROSQUEADA, DN 80 (3), INSTALADO EM RESERVAÇÃO DE ÁGUA DE EDIFICAÇÃO QUE POSSUA RESERVATÓRIO DE FIBRA/FIBROCIMENTO  FORNECIMENTO E INSTALAÇÃO. AF_06/2016</v>
          </cell>
          <cell r="C4038" t="str">
            <v>UN</v>
          </cell>
          <cell r="D4038">
            <v>110.92</v>
          </cell>
        </row>
        <row r="4039">
          <cell r="A4039">
            <v>94477</v>
          </cell>
          <cell r="B4039" t="str">
            <v>TÊ, EM FERRO GALVANIZADO, CONEXÃO ROSQUEADA, DN 50 (2), INSTALADO EM RESERVAÇÃO DE ÁGUA DE EDIFICAÇÃO QUE POSSUA RESERVATÓRIO DE FIBRA/FIBROCIMENTO  FORNECIMENTO E INSTALAÇÃO. AF_06/2016</v>
          </cell>
          <cell r="C4039" t="str">
            <v>UN</v>
          </cell>
          <cell r="D4039">
            <v>62.89</v>
          </cell>
        </row>
        <row r="4040">
          <cell r="A4040">
            <v>94478</v>
          </cell>
          <cell r="B4040" t="str">
            <v>TÊ, EM FERRO GALVANIZADO, CONEXÃO ROSQUEADA, DN 65 (2 1/2), INSTALADO EM RESERVAÇÃO DE ÁGUA DE EDIFICAÇÃO QUE POSSUA RESERVATÓRIO DE FIBRA/FIBROCIMENTO  FORNECIMENTO E INSTALAÇÃO. AF_06/2016</v>
          </cell>
          <cell r="C4040" t="str">
            <v>UN</v>
          </cell>
          <cell r="D4040">
            <v>99.24</v>
          </cell>
        </row>
        <row r="4041">
          <cell r="A4041">
            <v>94479</v>
          </cell>
          <cell r="B4041" t="str">
            <v>TÊ, EM FERRO GALVANIZADO, CONEXÃO ROSQUEADA, DN 80 (3), INSTALADO EM RESERVAÇÃO DE ÁGUA DE EDIFICAÇÃO QUE POSSUA RESERVATÓRIO DE FIBRA/FIBROCIMENTO  FORNECIMENTO E INSTALAÇÃO. AF_06/2016</v>
          </cell>
          <cell r="C4041" t="str">
            <v>UN</v>
          </cell>
          <cell r="D4041">
            <v>130.96</v>
          </cell>
        </row>
        <row r="4042">
          <cell r="A4042">
            <v>94606</v>
          </cell>
          <cell r="B4042" t="str">
            <v>LUVA EM COBRE, DN 54 MM, SEM ANEL DE SOLDA, INSTALADO EM RESERVAÇÃO DE ÁGUA DE EDIFICAÇÃO QUE POSSUA RESERVATÓRIO DE FIBRA/FIBROCIMENTO  FORNECIMENTO E INSTALAÇÃO. AF_06/2016</v>
          </cell>
          <cell r="C4042" t="str">
            <v>UN</v>
          </cell>
          <cell r="D4042">
            <v>55.87</v>
          </cell>
        </row>
        <row r="4043">
          <cell r="A4043">
            <v>94608</v>
          </cell>
          <cell r="B4043" t="str">
            <v>LUVA EM COBRE, DN 66 MM, SEM ANEL DE SOLDA, INSTALADO EM RESERVAÇÃO DE ÁGUA DE EDIFICAÇÃO QUE POSSUA RESERVATÓRIO DE FIBRA/FIBROCIMENTO  FORNECIMENTO E INSTALAÇÃO. AF_06/2016</v>
          </cell>
          <cell r="C4043" t="str">
            <v>UN</v>
          </cell>
          <cell r="D4043">
            <v>138.33000000000001</v>
          </cell>
        </row>
        <row r="4044">
          <cell r="A4044">
            <v>94610</v>
          </cell>
          <cell r="B4044" t="str">
            <v>LUVA EM COBRE, DN 79 MM, SEM ANEL DE SOLDA, INSTALADO EM RESERVAÇÃO DE ÁGUA DE EDIFICAÇÃO QUE POSSUA RESERVATÓRIO DE FIBRA/FIBROCIMENTO  FORNECIMENTO E INSTALAÇÃO. AF_06/2016</v>
          </cell>
          <cell r="C4044" t="str">
            <v>UN</v>
          </cell>
          <cell r="D4044">
            <v>205.75</v>
          </cell>
        </row>
        <row r="4045">
          <cell r="A4045">
            <v>94612</v>
          </cell>
          <cell r="B4045" t="str">
            <v>LUVA DE COBRE, DN 104 MM, SEM ANEL DE SOLDA, INSTALADO EM RESERVAÇÃO DE ÁGUA DE EDIFICAÇÃO QUE POSSUA RESERVATÓRIO DE FIBRA/FIBROCIMENTO  FORNECIMENTO E INSTALAÇÃO. AF_06/2016</v>
          </cell>
          <cell r="C4045" t="str">
            <v>UN</v>
          </cell>
          <cell r="D4045">
            <v>288.99</v>
          </cell>
        </row>
        <row r="4046">
          <cell r="A4046">
            <v>94614</v>
          </cell>
          <cell r="B4046" t="str">
            <v>COTOVELO EM COBRE, DN 54 MM, 90 GRAUS, SEM ANEL DE SOLDA, INSTALADO EM RESERVAÇÃO DE ÁGUA DE EDIFICAÇÃO QUE POSSUA RESERVATÓRIO DE FIBRA/FIBROCIMENTO  FORNECIMENTO E INSTALAÇÃO. AF_06/2016</v>
          </cell>
          <cell r="C4046" t="str">
            <v>UN</v>
          </cell>
          <cell r="D4046">
            <v>94.64</v>
          </cell>
        </row>
        <row r="4047">
          <cell r="A4047">
            <v>94615</v>
          </cell>
          <cell r="B4047" t="str">
            <v>CURVA EM COBRE, DN 54 MM, 45 GRAUS, SEM ANEL DE SOLDA, BOLSA X BOLSA, INSTALADO EM RESERVAÇÃO DE ÁGUA DE EDIFICAÇÃO QUE POSSUA RESERVATÓRIO DE FIBRA/FIBROCIMENTO  FORNECIMENTO E INSTALAÇÃO. AF_06/2016</v>
          </cell>
          <cell r="C4047" t="str">
            <v>UN</v>
          </cell>
          <cell r="D4047">
            <v>107.58</v>
          </cell>
        </row>
        <row r="4048">
          <cell r="A4048">
            <v>94616</v>
          </cell>
          <cell r="B4048" t="str">
            <v>COTOVELO EM COBRE, DN 66 MM, 90 GRAUS, SEM ANEL DE SOLDA, INSTALADO EM RESERVAÇÃO DE ÁGUA DE EDIFICAÇÃO QUE POSSUA RESERVATÓRIO DE FIBRA/FIBROCIMENTO  FORNECIMENTO E INSTALAÇÃO. AF_06/2016</v>
          </cell>
          <cell r="C4048" t="str">
            <v>UN</v>
          </cell>
          <cell r="D4048">
            <v>264.76</v>
          </cell>
        </row>
        <row r="4049">
          <cell r="A4049">
            <v>94617</v>
          </cell>
          <cell r="B4049" t="str">
            <v>CURVA EM COBRE, DN 66 MM, 45 GRAUS, SEM ANEL DE SOLDA, BOLSA X BOLSA, INSTALADO EM RESERVAÇÃO DE ÁGUA DE EDIFICAÇÃO QUE POSSUA RESERVATÓRIO DE FIBRA/FIBROCIMENTO  FORNECIMENTO E INSTALAÇÃO. AF_06/2016</v>
          </cell>
          <cell r="C4049" t="str">
            <v>UN</v>
          </cell>
          <cell r="D4049">
            <v>219.76</v>
          </cell>
        </row>
        <row r="4050">
          <cell r="A4050">
            <v>94618</v>
          </cell>
          <cell r="B4050" t="str">
            <v>COTOVELO EM COBRE, DN 79 MM, 90 GRAUS, SEM ANEL DE SOLDA, INSTALADO EM RESERVAÇÃO DE ÁGUA DE EDIFICAÇÃO QUE POSSUA RESERVATÓRIO DE FIBRA/FIBROCIMENTO  FORNECIMENTO E INSTALAÇÃO. AF_06/2016</v>
          </cell>
          <cell r="C4050" t="str">
            <v>UN</v>
          </cell>
          <cell r="D4050">
            <v>259.89999999999998</v>
          </cell>
        </row>
        <row r="4051">
          <cell r="A4051">
            <v>94620</v>
          </cell>
          <cell r="B4051" t="str">
            <v>COTOVELO EM COBRE, DN 104 MM, 90 GRAUS, SEM ANEL DE SOLDA, INSTALADO EM RESERVAÇÃO DE ÁGUA DE EDIFICAÇÃO QUE POSSUA RESERVATÓRIO DE FIBRA/FIBROCIMENTO  FORNECIMENTO E INSTALAÇÃO. AF_06/2016</v>
          </cell>
          <cell r="C4051" t="str">
            <v>UN</v>
          </cell>
          <cell r="D4051">
            <v>596.54999999999995</v>
          </cell>
        </row>
        <row r="4052">
          <cell r="A4052">
            <v>94622</v>
          </cell>
          <cell r="B4052" t="str">
            <v>TE EM COBRE, DN 54 MM, SEM ANEL DE SOLDA, INSTALADO EM RESERVAÇÃO DE ÁGUA DE EDIFICAÇÃO QUE POSSUA RESERVATÓRIO DE FIBRA/FIBROCIMENTO  FORNECIMENTO E INSTALAÇÃO. AF_06/2016</v>
          </cell>
          <cell r="C4052" t="str">
            <v>UN</v>
          </cell>
          <cell r="D4052">
            <v>138.61000000000001</v>
          </cell>
        </row>
        <row r="4053">
          <cell r="A4053">
            <v>94623</v>
          </cell>
          <cell r="B4053" t="str">
            <v>TE EM COBRE, DN 66 MM, SEM ANEL DE SOLDA, INSTALADO EM RESERVAÇÃO DE ÁGUA DE EDIFICAÇÃO QUE POSSUA RESERVATÓRIO DE FIBRA/FIBROCIMENTO  FORNECIMENTO E INSTALAÇÃO. AF_06/2016</v>
          </cell>
          <cell r="C4053" t="str">
            <v>UN</v>
          </cell>
          <cell r="D4053">
            <v>327.84</v>
          </cell>
        </row>
        <row r="4054">
          <cell r="A4054">
            <v>94624</v>
          </cell>
          <cell r="B4054" t="str">
            <v>TE EM COBRE, DN 79 MM, SEM ANEL DE SOLDA, INSTALADO EM RESERVAÇÃO DE ÁGUA DE EDIFICAÇÃO QUE POSSUA RESERVATÓRIO DE FIBRA/FIBROCIMENTO  FORNECIMENTO E INSTALAÇÃO. AF_06/2016</v>
          </cell>
          <cell r="C4054" t="str">
            <v>UN</v>
          </cell>
          <cell r="D4054">
            <v>499.47</v>
          </cell>
        </row>
        <row r="4055">
          <cell r="A4055">
            <v>94625</v>
          </cell>
          <cell r="B4055" t="str">
            <v>TE EM COBRE, DN 104 MM, SEM ANEL DE SOLDA, INSTALADO EM RESERVAÇÃO DE ÁGUA DE EDIFICAÇÃO QUE POSSUA RESERVATÓRIO DE FIBRA/FIBROCIMENTO  FORNECIMENTO E INSTALAÇÃO. AF_06/2016</v>
          </cell>
          <cell r="C4055" t="str">
            <v>UN</v>
          </cell>
          <cell r="D4055">
            <v>1040.95</v>
          </cell>
        </row>
        <row r="4056">
          <cell r="A4056">
            <v>94656</v>
          </cell>
          <cell r="B4056" t="str">
            <v>ADAPTADOR CURTO COM BOLSA E ROSCA PARA REGISTRO, PVC, SOLDÁVEL, DN  25 MM X 3/4 , INSTALADO EM RESERVAÇÃO DE ÁGUA DE EDIFICAÇÃO QUE POSSUA RESERVATÓRIO DE FIBRA/FIBROCIMENTO   FORNECIMENTO E INSTALAÇÃO. AF_06/2016</v>
          </cell>
          <cell r="C4056" t="str">
            <v>UN</v>
          </cell>
          <cell r="D4056">
            <v>5.29</v>
          </cell>
        </row>
        <row r="4057">
          <cell r="A4057">
            <v>94657</v>
          </cell>
          <cell r="B4057" t="str">
            <v>LUVA PVC, SOLDÁVEL, DN  25 MM, INSTALADA EM RESERVAÇÃO DE ÁGUA DE EDIFICAÇÃO QUE POSSUA RESERVATÓRIO DE FIBRA/FIBROCIMENTO   FORNECIMENTO E INSTALAÇÃO. AF_06/2016</v>
          </cell>
          <cell r="C4057" t="str">
            <v>UN</v>
          </cell>
          <cell r="D4057">
            <v>5.2</v>
          </cell>
        </row>
        <row r="4058">
          <cell r="A4058">
            <v>94658</v>
          </cell>
          <cell r="B4058" t="str">
            <v>ADAPTADOR CURTO COM BOLSA E ROSCA PARA REGISTRO, PVC, SOLDÁVEL, DN 32 MM X 1 , INSTALADO EM RESERVAÇÃO DE ÁGUA DE EDIFICAÇÃO QUE POSSUA RESERVATÓRIO DE FIBRA/FIBROCIMENTO   FORNECIMENTO E INSTALAÇÃO. AF_06/2016</v>
          </cell>
          <cell r="C4058" t="str">
            <v>UN</v>
          </cell>
          <cell r="D4058">
            <v>6.17</v>
          </cell>
        </row>
        <row r="4059">
          <cell r="A4059">
            <v>94659</v>
          </cell>
          <cell r="B4059" t="str">
            <v>LUVA PVC, SOLDÁVEL, DN 32 MM, INSTALADA EM RESERVAÇÃO DE ÁGUA DE EDIFICAÇÃO QUE POSSUA RESERVATÓRIO DE FIBRA/FIBROCIMENTO   FORNECIMENTO E INSTALAÇÃO. AF_06/2016</v>
          </cell>
          <cell r="C4059" t="str">
            <v>UN</v>
          </cell>
          <cell r="D4059">
            <v>6.27</v>
          </cell>
        </row>
        <row r="4060">
          <cell r="A4060">
            <v>94660</v>
          </cell>
          <cell r="B4060" t="str">
            <v>ADAPTADOR CURTO COM BOLSA E ROSCA PARA REGISTRO, PVC, SOLDÁVEL, DN 40 MM X 1 1/4 , INSTALADO EM RESERVAÇÃO DE ÁGUA DE EDIFICAÇÃO QUE POSSUA RESERVATÓRIO DE FIBRA/FIBROCIMENTO   FORNECIMENTO E INSTALAÇÃO. AF_06/2016</v>
          </cell>
          <cell r="C4060" t="str">
            <v>UN</v>
          </cell>
          <cell r="D4060">
            <v>10.35</v>
          </cell>
        </row>
        <row r="4061">
          <cell r="A4061">
            <v>94661</v>
          </cell>
          <cell r="B4061" t="str">
            <v>LUVA, PVC, SOLDÁVEL, DN 40 MM, INSTALADO EM RESERVAÇÃO DE ÁGUA DE EDIFICAÇÃO QUE POSSUA RESERVATÓRIO DE FIBRA/FIBROCIMENTO   FORNECIMENTO E INSTALAÇÃO. AF_06/2016</v>
          </cell>
          <cell r="C4061" t="str">
            <v>UN</v>
          </cell>
          <cell r="D4061">
            <v>10.77</v>
          </cell>
        </row>
        <row r="4062">
          <cell r="A4062">
            <v>94662</v>
          </cell>
          <cell r="B4062" t="str">
            <v>ADAPTADOR CURTO COM BOLSA E ROSCA PARA REGISTRO, PVC, SOLDÁVEL, DN 50 MM X 1 1/2 , INSTALADO EM RESERVAÇÃO DE ÁGUA DE EDIFICAÇÃO QUE POSSUA RESERVATÓRIO DE FIBRA/FIBROCIMENTO   FORNECIMENTO E INSTALAÇÃO. AF_06/2016</v>
          </cell>
          <cell r="C4062" t="str">
            <v>UN</v>
          </cell>
          <cell r="D4062">
            <v>11.24</v>
          </cell>
        </row>
        <row r="4063">
          <cell r="A4063">
            <v>94663</v>
          </cell>
          <cell r="B4063" t="str">
            <v>LUVA, PVC, SOLDÁVEL, DN 50 MM, INSTALADO EM RESERVAÇÃO DE ÁGUA DE EDIFICAÇÃO QUE POSSUA RESERVATÓRIO DE FIBRA/FIBROCIMENTO   FORNECIMENTO E INSTALAÇÃO. AF_06/2016</v>
          </cell>
          <cell r="C4063" t="str">
            <v>UN</v>
          </cell>
          <cell r="D4063">
            <v>11.41</v>
          </cell>
        </row>
        <row r="4064">
          <cell r="A4064">
            <v>94664</v>
          </cell>
          <cell r="B4064" t="str">
            <v>ADAPTADOR CURTO COM BOLSA E ROSCA PARA REGISTRO, PVC, SOLDÁVEL, DN 60 MM X 2 , INSTALADO EM RESERVAÇÃO DE ÁGUA DE EDIFICAÇÃO QUE POSSUA RESERVATÓRIO DE FIBRA/FIBROCIMENTO   FORNECIMENTO E INSTALAÇÃO. AF_06/2016</v>
          </cell>
          <cell r="C4064" t="str">
            <v>UN</v>
          </cell>
          <cell r="D4064">
            <v>24.85</v>
          </cell>
        </row>
        <row r="4065">
          <cell r="A4065">
            <v>94665</v>
          </cell>
          <cell r="B4065" t="str">
            <v>LUVA, PVC, SOLDÁVEL, DN 60 MM, INSTALADO EM RESERVAÇÃO DE ÁGUA DE EDIFICAÇÃO QUE POSSUA RESERVATÓRIO DE FIBRA/FIBROCIMENTO   FORNECIMENTO E INSTALAÇÃO. AF_06/2016</v>
          </cell>
          <cell r="C4065" t="str">
            <v>UN</v>
          </cell>
          <cell r="D4065">
            <v>24.84</v>
          </cell>
        </row>
        <row r="4066">
          <cell r="A4066">
            <v>94666</v>
          </cell>
          <cell r="B4066" t="str">
            <v>ADAPTADOR CURTO COM BOLSA E ROSCA PARA REGISTRO, PVC, SOLDÁVEL, DN 75 MM X 2 1/2 , INSTALADO EM RESERVAÇÃO DE ÁGUA DE EDIFICAÇÃO QUE POSSUA RESERVATÓRIO DE FIBRA/FIBROCIMENTO   FORNECIMENTO E INSTALAÇÃO. AF_06/2016</v>
          </cell>
          <cell r="C4066" t="str">
            <v>UN</v>
          </cell>
          <cell r="D4066">
            <v>29.99</v>
          </cell>
        </row>
        <row r="4067">
          <cell r="A4067">
            <v>94667</v>
          </cell>
          <cell r="B4067" t="str">
            <v>LUVA, PVC, SOLDÁVEL, DN 75 MM, INSTALADO EM RESERVAÇÃO DE ÁGUA DE EDIFICAÇÃO QUE POSSUA RESERVATÓRIO DE FIBRA/FIBROCIMENTO   FORNECIMENTO E INSTALAÇÃO. AF_06/2016</v>
          </cell>
          <cell r="C4067" t="str">
            <v>UN</v>
          </cell>
          <cell r="D4067">
            <v>33.19</v>
          </cell>
        </row>
        <row r="4068">
          <cell r="A4068">
            <v>94668</v>
          </cell>
          <cell r="B4068" t="str">
            <v>ADAPTADOR CURTO COM BOLSA E ROSCA PARA REGISTRO, PVC, SOLDÁVEL, DN 85 MM X 3 , INSTALADO EM RESERVAÇÃO DE ÁGUA DE EDIFICAÇÃO QUE POSSUA RESERVATÓRIO DE FIBRA/FIBROCIMENTO   FORNECIMENTO E INSTALAÇÃO. AF_06/2016</v>
          </cell>
          <cell r="C4068" t="str">
            <v>UN</v>
          </cell>
          <cell r="D4068">
            <v>51.67</v>
          </cell>
        </row>
        <row r="4069">
          <cell r="A4069">
            <v>94669</v>
          </cell>
          <cell r="B4069" t="str">
            <v>LUVA, PVC, SOLDÁVEL, DN 85 MM, INSTALADO EM RESERVAÇÃO DE ÁGUA DE EDIFICAÇÃO QUE POSSUA RESERVATÓRIO DE FIBRA/FIBROCIMENTO   FORNECIMENTO E INSTALAÇÃO. AF_06/2016</v>
          </cell>
          <cell r="C4069" t="str">
            <v>UN</v>
          </cell>
          <cell r="D4069">
            <v>69.62</v>
          </cell>
        </row>
        <row r="4070">
          <cell r="A4070">
            <v>94670</v>
          </cell>
          <cell r="B4070" t="str">
            <v>ADAPTADOR CURTO COM BOLSA E ROSCA PARA REGISTRO, PVC, SOLDÁVEL, DN 110 MM X 4 , INSTALADO EM RESERVAÇÃO DE ÁGUA DE EDIFICAÇÃO QUE POSSUA RESERVATÓRIO DE FIBRA/FIBROCIMENTO   FORNECIMENTO E INSTALAÇÃO. AF_06/2016</v>
          </cell>
          <cell r="C4070" t="str">
            <v>UN</v>
          </cell>
          <cell r="D4070">
            <v>67.650000000000006</v>
          </cell>
        </row>
        <row r="4071">
          <cell r="A4071">
            <v>94671</v>
          </cell>
          <cell r="B4071" t="str">
            <v>LUVA, PVC, SOLDÁVEL, DN 110 MM, INSTALADO EM RESERVAÇÃO DE ÁGUA DE EDIFICAÇÃO QUE POSSUA RESERVATÓRIO DE FIBRA/FIBROCIMENTO   FORNECIMENTO E INSTALAÇÃO. AF_06/2016</v>
          </cell>
          <cell r="C4071" t="str">
            <v>UN</v>
          </cell>
          <cell r="D4071">
            <v>97.59</v>
          </cell>
        </row>
        <row r="4072">
          <cell r="A4072">
            <v>94672</v>
          </cell>
          <cell r="B4072" t="str">
            <v>JOELHO 90 GRAUS COM BUCHA DE LATÃO, PVC, SOLDÁVEL, DN  25 MM, X 3/4 INSTALADO EM RESERVAÇÃO DE ÁGUA DE EDIFICAÇÃO QUE POSSUA RESERVATÓRIO DE FIBRA/FIBROCIMENTO   FORNECIMENTO E INSTALAÇÃO. AF_06/2016</v>
          </cell>
          <cell r="C4072" t="str">
            <v>UN</v>
          </cell>
          <cell r="D4072">
            <v>8.85</v>
          </cell>
        </row>
        <row r="4073">
          <cell r="A4073">
            <v>94673</v>
          </cell>
          <cell r="B4073" t="str">
            <v>CURVA 90 GRAUS, PVC, SOLDÁVEL, DN  25 MM, INSTALADO EM RESERVAÇÃO DE ÁGUA DE EDIFICAÇÃO QUE POSSUA RESERVATÓRIO DE FIBRA/FIBROCIMENTO   FORNECIMENTO E INSTALAÇÃO. AF_06/2016</v>
          </cell>
          <cell r="C4073" t="str">
            <v>UN</v>
          </cell>
          <cell r="D4073">
            <v>8.61</v>
          </cell>
        </row>
        <row r="4074">
          <cell r="A4074">
            <v>94674</v>
          </cell>
          <cell r="B4074" t="str">
            <v>JOELHO 90 GRAUS, PVC, SOLDÁVEL, DN 32 MM INSTALADO EM RESERVAÇÃO DE ÁGUA DE EDIFICAÇÃO QUE POSSUA RESERVATÓRIO DE FIBRA/FIBROCIMENTO   FORNECIMENTO E INSTALAÇÃO. AF_06/2016</v>
          </cell>
          <cell r="C4074" t="str">
            <v>UN</v>
          </cell>
          <cell r="D4074">
            <v>7.77</v>
          </cell>
        </row>
        <row r="4075">
          <cell r="A4075">
            <v>94675</v>
          </cell>
          <cell r="B4075" t="str">
            <v>CURVA 90 GRAUS, PVC, SOLDÁVEL, DN 32 MM, INSTALADO EM RESERVAÇÃO DE ÁGUA DE EDIFICAÇÃO QUE POSSUA RESERVATÓRIO DE FIBRA/FIBROCIMENTO   FORNECIMENTO E INSTALAÇÃO. AF_06/2016</v>
          </cell>
          <cell r="C4075" t="str">
            <v>UN</v>
          </cell>
          <cell r="D4075">
            <v>12.29</v>
          </cell>
        </row>
        <row r="4076">
          <cell r="A4076">
            <v>94676</v>
          </cell>
          <cell r="B4076" t="str">
            <v>JOELHO 90 GRAUS, PVC, SOLDÁVEL, DN 40 MM INSTALADO EM RESERVAÇÃO DE ÁGUA DE EDIFICAÇÃO QUE POSSUA RESERVATÓRIO DE FIBRA/FIBROCIMENTO   FORNECIMENTO E INSTALAÇÃO. AF_06/2016</v>
          </cell>
          <cell r="C4076" t="str">
            <v>UN</v>
          </cell>
          <cell r="D4076">
            <v>13.75</v>
          </cell>
        </row>
        <row r="4077">
          <cell r="A4077">
            <v>94677</v>
          </cell>
          <cell r="B4077" t="str">
            <v>CURVA 90 GRAUS, PVC, SOLDÁVEL, DN 40 MM, INSTALADO EM RESERVAÇÃO DE ÁGUA DE EDIFICAÇÃO QUE POSSUA RESERVATÓRIO DE FIBRA/FIBROCIMENTO   FORNECIMENTO E INSTALAÇÃO. AF_06/2016</v>
          </cell>
          <cell r="C4077" t="str">
            <v>UN</v>
          </cell>
          <cell r="D4077">
            <v>20.55</v>
          </cell>
        </row>
        <row r="4078">
          <cell r="A4078">
            <v>94678</v>
          </cell>
          <cell r="B4078" t="str">
            <v>JOELHO 90 GRAUS, PVC, SOLDÁVEL, DN 50 MM INSTALADO EM RESERVAÇÃO DE ÁGUA DE EDIFICAÇÃO QUE POSSUA RESERVATÓRIO DE FIBRA/FIBROCIMENTO   FORNECIMENTO E INSTALAÇÃO. AF_06/2016</v>
          </cell>
          <cell r="C4078" t="str">
            <v>UN</v>
          </cell>
          <cell r="D4078">
            <v>14.15</v>
          </cell>
        </row>
        <row r="4079">
          <cell r="A4079">
            <v>94679</v>
          </cell>
          <cell r="B4079" t="str">
            <v>CURVA 90 GRAUS, PVC, SOLDÁVEL, DN 50 MM, INSTALADO EM RESERVAÇÃO DE ÁGUA DE EDIFICAÇÃO QUE POSSUA RESERVATÓRIO DE FIBRA/FIBROCIMENTO   FORNECIMENTO E INSTALAÇÃO. AF_06/2016</v>
          </cell>
          <cell r="C4079" t="str">
            <v>UN</v>
          </cell>
          <cell r="D4079">
            <v>23.11</v>
          </cell>
        </row>
        <row r="4080">
          <cell r="A4080">
            <v>94680</v>
          </cell>
          <cell r="B4080" t="str">
            <v>JOELHO 90 GRAUS, PVC, SOLDÁVEL, DN 60 MM INSTALADO EM RESERVAÇÃO DE ÁGUA DE EDIFICAÇÃO QUE POSSUA RESERVATÓRIO DE FIBRA/FIBROCIMENTO   FORNECIMENTO E INSTALAÇÃO. AF_06/2016</v>
          </cell>
          <cell r="C4080" t="str">
            <v>UN</v>
          </cell>
          <cell r="D4080">
            <v>39.4</v>
          </cell>
        </row>
        <row r="4081">
          <cell r="A4081">
            <v>94681</v>
          </cell>
          <cell r="B4081" t="str">
            <v>CURVA 90 GRAUS, PVC, SOLDÁVEL, DN 60 MM, INSTALADO EM RESERVAÇÃO DE ÁGUA DE EDIFICAÇÃO QUE POSSUA RESERVATÓRIO DE FIBRA/FIBROCIMENTO   FORNECIMENTO E INSTALAÇÃO. AF_06/2016</v>
          </cell>
          <cell r="C4081" t="str">
            <v>UN</v>
          </cell>
          <cell r="D4081">
            <v>51.69</v>
          </cell>
        </row>
        <row r="4082">
          <cell r="A4082">
            <v>94682</v>
          </cell>
          <cell r="B4082" t="str">
            <v>JOELHO 90 GRAUS, PVC, SOLDÁVEL, DN 75 MM INSTALADO EM RESERVAÇÃO DE ÁGUA DE EDIFICAÇÃO QUE POSSUA RESERVATÓRIO DE FIBRA/FIBROCIMENTO   FORNECIMENTO E INSTALAÇÃO. AF_06/2016</v>
          </cell>
          <cell r="C4082" t="str">
            <v>UN</v>
          </cell>
          <cell r="D4082">
            <v>102.62</v>
          </cell>
        </row>
        <row r="4083">
          <cell r="A4083">
            <v>94683</v>
          </cell>
          <cell r="B4083" t="str">
            <v>CURVA 90 GRAUS, PVC, SOLDÁVEL, DN 75 MM, INSTALADO EM RESERVAÇÃO DE ÁGUA DE EDIFICAÇÃO QUE POSSUA RESERVATÓRIO DE FIBRA/FIBROCIMENTO   FORNECIMENTO E INSTALAÇÃO. AF_06/2016</v>
          </cell>
          <cell r="C4083" t="str">
            <v>UN</v>
          </cell>
          <cell r="D4083">
            <v>66.55</v>
          </cell>
        </row>
        <row r="4084">
          <cell r="A4084">
            <v>94684</v>
          </cell>
          <cell r="B4084" t="str">
            <v>JOELHO 90 GRAUS, PVC, SOLDÁVEL, DN 85 MM INSTALADO EM RESERVAÇÃO DE ÁGUA DE EDIFICAÇÃO QUE POSSUA RESERVATÓRIO DE FIBRA/FIBROCIMENTO   FORNECIMENTO E INSTALAÇÃO. AF_06/2016</v>
          </cell>
          <cell r="C4084" t="str">
            <v>UN</v>
          </cell>
          <cell r="D4084">
            <v>131.77000000000001</v>
          </cell>
        </row>
        <row r="4085">
          <cell r="A4085">
            <v>94685</v>
          </cell>
          <cell r="B4085" t="str">
            <v>CURVA 90 GRAUS, PVC, SOLDÁVEL, DN 85 MM, INSTALADO EM RESERVAÇÃO DE ÁGUA DE EDIFICAÇÃO QUE POSSUA RESERVATÓRIO DE FIBRA/FIBROCIMENTO   FORNECIMENTO E INSTALAÇÃO. AF_06/2016</v>
          </cell>
          <cell r="C4085" t="str">
            <v>UN</v>
          </cell>
          <cell r="D4085">
            <v>101.74</v>
          </cell>
        </row>
        <row r="4086">
          <cell r="A4086">
            <v>94686</v>
          </cell>
          <cell r="B4086" t="str">
            <v>JOELHO 90 GRAUS, PVC, SOLDÁVEL, DN 110 MM INSTALADO EM RESERVAÇÃO DE ÁGUA DE EDIFICAÇÃO QUE POSSUA RESERVATÓRIO DE FIBRA/FIBROCIMENTO   FORNECIMENTO E INSTALAÇÃO. AF_06/2016</v>
          </cell>
          <cell r="C4086" t="str">
            <v>UN</v>
          </cell>
          <cell r="D4086">
            <v>244.96</v>
          </cell>
        </row>
        <row r="4087">
          <cell r="A4087">
            <v>94687</v>
          </cell>
          <cell r="B4087" t="str">
            <v>CURVA 90 GRAUS, PVC, SOLDÁVEL, DN 110 MM, INSTALADO EM RESERVAÇÃO DE ÁGUA DE EDIFICAÇÃO QUE POSSUA RESERVATÓRIO DE FIBRA/FIBROCIMENTO   FORNECIMENTO E INSTALAÇÃO. AF_06/2016</v>
          </cell>
          <cell r="C4087" t="str">
            <v>UN</v>
          </cell>
          <cell r="D4087">
            <v>199.7</v>
          </cell>
        </row>
        <row r="4088">
          <cell r="A4088">
            <v>94688</v>
          </cell>
          <cell r="B4088" t="str">
            <v>TÊ, PVC, SOLDÁVEL, DN  25 MM INSTALADO EM RESERVAÇÃO DE ÁGUA DE EDIFICAÇÃO QUE POSSUA RESERVATÓRIO DE FIBRA/FIBROCIMENTO   FORNECIMENTO E INSTALAÇÃO. AF_06/2016</v>
          </cell>
          <cell r="C4088" t="str">
            <v>UN</v>
          </cell>
          <cell r="D4088">
            <v>9.0299999999999994</v>
          </cell>
        </row>
        <row r="4089">
          <cell r="A4089">
            <v>94689</v>
          </cell>
          <cell r="B4089" t="str">
            <v>TÊ COM BUCHA DE LATÃO NA BOLSA CENTRAL, PVC, SOLDÁVEL, DN  25 MM X 3/4 , INSTALADO EM RESERVAÇÃO DE ÁGUA DE EDIFICAÇÃO QUE POSSUA RESERVATÓRIO DE FIBRA/FIBROCIMENTO   FORNECIMENTO E INSTALAÇÃO. AF_06/2016</v>
          </cell>
          <cell r="C4089" t="str">
            <v>UN</v>
          </cell>
          <cell r="D4089">
            <v>12.28</v>
          </cell>
        </row>
        <row r="4090">
          <cell r="A4090">
            <v>94690</v>
          </cell>
          <cell r="B4090" t="str">
            <v>TÊ, PVC, SOLDÁVEL, DN 32 MM INSTALADO EM RESERVAÇÃO DE ÁGUA DE EDIFICAÇÃO QUE POSSUA RESERVATÓRIO DE FIBRA/FIBROCIMENTO   FORNECIMENTO E INSTALAÇÃO. AF_06/2016</v>
          </cell>
          <cell r="C4090" t="str">
            <v>UN</v>
          </cell>
          <cell r="D4090">
            <v>11.75</v>
          </cell>
        </row>
        <row r="4091">
          <cell r="A4091">
            <v>94691</v>
          </cell>
          <cell r="B4091" t="str">
            <v>TÊ DE REDUÇÃO, PVC, SOLDÁVEL, DN 32 MM X  25 MM, INSTALADO EM RESERVAÇÃO DE ÁGUA DE EDIFICAÇÃO QUE POSSUA RESERVATÓRIO DE FIBRA/FIBROCIMENTO   FORNECIMENTO E INSTALAÇÃO. AF_06/2016</v>
          </cell>
          <cell r="C4091" t="str">
            <v>UN</v>
          </cell>
          <cell r="D4091">
            <v>13.64</v>
          </cell>
        </row>
        <row r="4092">
          <cell r="A4092">
            <v>94692</v>
          </cell>
          <cell r="B4092" t="str">
            <v>TÊ, PVC, SOLDÁVEL, DN 40 MM INSTALADO EM RESERVAÇÃO DE ÁGUA DE EDIFICAÇÃO QUE POSSUA RESERVATÓRIO DE FIBRA/FIBROCIMENTO   FORNECIMENTO E INSTALAÇÃO. AF_06/2016</v>
          </cell>
          <cell r="C4092" t="str">
            <v>UN</v>
          </cell>
          <cell r="D4092">
            <v>20.93</v>
          </cell>
        </row>
        <row r="4093">
          <cell r="A4093">
            <v>94693</v>
          </cell>
          <cell r="B4093" t="str">
            <v>TÊ DE REDUÇÃO, PVC, SOLDÁVEL, DN 40 MM X 32 MM, INSTALADO EM RESERVAÇÃO DE ÁGUA DE EDIFICAÇÃO QUE POSSUA RESERVATÓRIO DE FIBRA/FIBROCIMENTO   FORNECIMENTO E INSTALAÇÃO. AF_06/2016</v>
          </cell>
          <cell r="C4093" t="str">
            <v>UN</v>
          </cell>
          <cell r="D4093">
            <v>21.88</v>
          </cell>
        </row>
        <row r="4094">
          <cell r="A4094">
            <v>94694</v>
          </cell>
          <cell r="B4094" t="str">
            <v>TÊ, PVC, SOLDÁVEL, DN 50 MM INSTALADO EM RESERVAÇÃO DE ÁGUA DE EDIFICAÇÃO QUE POSSUA RESERVATÓRIO DE FIBRA/FIBROCIMENTO   FORNECIMENTO E INSTALAÇÃO. AF_06/2016</v>
          </cell>
          <cell r="C4094" t="str">
            <v>UN</v>
          </cell>
          <cell r="D4094">
            <v>21.93</v>
          </cell>
        </row>
        <row r="4095">
          <cell r="A4095">
            <v>94695</v>
          </cell>
          <cell r="B4095" t="str">
            <v>TÊ DE REDUÇÃO, PVC, SOLDÁVEL, DN 50 MM X 40 MM, INSTALADO EM RESERVAÇÃO DE ÁGUA DE EDIFICAÇÃO QUE POSSUA RESERVATÓRIO DE FIBRA/FIBROCIMENTO   FORNECIMENTO E INSTALAÇÃO. AF_06/2016</v>
          </cell>
          <cell r="C4095" t="str">
            <v>UN</v>
          </cell>
          <cell r="D4095">
            <v>29.26</v>
          </cell>
        </row>
        <row r="4096">
          <cell r="A4096">
            <v>94696</v>
          </cell>
          <cell r="B4096" t="str">
            <v>TÊ, PVC, SOLDÁVEL, DN 60 MM INSTALADO EM RESERVAÇÃO DE ÁGUA DE EDIFICAÇÃO QUE POSSUA RESERVATÓRIO DE FIBRA/FIBROCIMENTO   FORNECIMENTO E INSTALAÇÃO. AF_06/2016</v>
          </cell>
          <cell r="C4096" t="str">
            <v>UN</v>
          </cell>
          <cell r="D4096">
            <v>51.69</v>
          </cell>
        </row>
        <row r="4097">
          <cell r="A4097">
            <v>94697</v>
          </cell>
          <cell r="B4097" t="str">
            <v>TÊ, PVC, SOLDÁVEL, DN 75 MM INSTALADO EM RESERVAÇÃO DE ÁGUA DE EDIFICAÇÃO QUE POSSUA RESERVATÓRIO DE FIBRA/FIBROCIMENTO   FORNECIMENTO E INSTALAÇÃO. AF_06/2016</v>
          </cell>
          <cell r="C4097" t="str">
            <v>UN</v>
          </cell>
          <cell r="D4097">
            <v>80.08</v>
          </cell>
        </row>
        <row r="4098">
          <cell r="A4098">
            <v>94698</v>
          </cell>
          <cell r="B4098" t="str">
            <v>TÊ DE REDUÇÃO, PVC, SOLDÁVEL, DN 75 MM X 50 MM, INSTALADO EM RESERVAÇÃO DE ÁGUA DE EDIFICAÇÃO QUE POSSUA RESERVATÓRIO DE FIBRA/FIBROCIMENTO   FORNECIMENTO E INSTALAÇÃO. AF_06/2016</v>
          </cell>
          <cell r="C4098" t="str">
            <v>UN</v>
          </cell>
          <cell r="D4098">
            <v>70.099999999999994</v>
          </cell>
        </row>
        <row r="4099">
          <cell r="A4099">
            <v>94699</v>
          </cell>
          <cell r="B4099" t="str">
            <v>TÊ, PVC, SOLDÁVEL, DN 85 MM INSTALADO EM RESERVAÇÃO DE ÁGUA DE EDIFICAÇÃO QUE POSSUA RESERVATÓRIO DE FIBRA/FIBROCIMENTO   FORNECIMENTO E INSTALAÇÃO. AF_06/2016</v>
          </cell>
          <cell r="C4099" t="str">
            <v>UN</v>
          </cell>
          <cell r="D4099">
            <v>135.24</v>
          </cell>
        </row>
        <row r="4100">
          <cell r="A4100">
            <v>94700</v>
          </cell>
          <cell r="B4100" t="str">
            <v>TÊ DE REDUÇÃO, PVC, SOLDÁVEL, DN 85 MM X 60 MM, INSTALADO EM RESERVAÇÃO DE ÁGUA DE EDIFICAÇÃO QUE POSSUA RESERVATÓRIO DE FIBRA/FIBROCIMENTO   FORNECIMENTO E INSTALAÇÃO. AF_06/2016</v>
          </cell>
          <cell r="C4100" t="str">
            <v>UN</v>
          </cell>
          <cell r="D4100">
            <v>114.81</v>
          </cell>
        </row>
        <row r="4101">
          <cell r="A4101">
            <v>94701</v>
          </cell>
          <cell r="B4101" t="str">
            <v>TÊ, PVC, SOLDÁVEL, DN 110 MM INSTALADO EM RESERVAÇÃO DE ÁGUA DE EDIFICAÇÃO QUE POSSUA RESERVATÓRIO DE FIBRA/FIBROCIMENTO   FORNECIMENTO E INSTALAÇÃO. AF_06/2016</v>
          </cell>
          <cell r="C4101" t="str">
            <v>UN</v>
          </cell>
          <cell r="D4101">
            <v>200.03</v>
          </cell>
        </row>
        <row r="4102">
          <cell r="A4102">
            <v>94702</v>
          </cell>
          <cell r="B4102" t="str">
            <v>TÊ DE REDUÇÃO, PVC, SOLDÁVEL, DN 110 MM X 60 MM, INSTALADO EM RESERVAÇÃO DE ÁGUA DE EDIFICAÇÃO QUE POSSUA RESERVATÓRIO DE FIBRA/FIBROCIMENTO   FORNECIMENTO E INSTALAÇÃO. AF_06/2016</v>
          </cell>
          <cell r="C4102" t="str">
            <v>UN</v>
          </cell>
          <cell r="D4102">
            <v>189.58</v>
          </cell>
        </row>
        <row r="4103">
          <cell r="A4103">
            <v>94703</v>
          </cell>
          <cell r="B4103" t="str">
            <v>ADAPTADOR COM FLANGE E ANEL DE VEDAÇÃO, PVC, SOLDÁVEL, DN  25 MM X 3/4 , INSTALADO EM RESERVAÇÃO DE ÁGUA DE EDIFICAÇÃO QUE POSSUA RESERVATÓRIO DE FIBRA/FIBROCIMENTO   FORNECIMENTO E INSTALAÇÃO. AF_06/2016</v>
          </cell>
          <cell r="C4103" t="str">
            <v>UN</v>
          </cell>
          <cell r="D4103">
            <v>16.98</v>
          </cell>
        </row>
        <row r="4104">
          <cell r="A4104">
            <v>94704</v>
          </cell>
          <cell r="B4104" t="str">
            <v>ADAPTADOR COM FLANGE E ANEL DE VEDAÇÃO, PVC, SOLDÁVEL, DN 32 MM X 1 , INSTALADO EM RESERVAÇÃO DE ÁGUA DE EDIFICAÇÃO QUE POSSUA RESERVATÓRIO DE FIBRA/FIBROCIMENTO   FORNECIMENTO E INSTALAÇÃO. AF_06/2016</v>
          </cell>
          <cell r="C4104" t="str">
            <v>UN</v>
          </cell>
          <cell r="D4104">
            <v>20.12</v>
          </cell>
        </row>
        <row r="4105">
          <cell r="A4105">
            <v>94705</v>
          </cell>
          <cell r="B4105" t="str">
            <v>ADAPTADOR COM FLANGE E ANEL DE VEDAÇÃO, PVC, SOLDÁVEL, DN 40 MM X 1 1/4 , INSTALADO EM RESERVAÇÃO DE ÁGUA DE EDIFICAÇÃO QUE POSSUA RESERVATÓRIO DE FIBRA/FIBROCIMENTO   FORNECIMENTO E INSTALAÇÃO. AF_06/2016</v>
          </cell>
          <cell r="C4105" t="str">
            <v>UN</v>
          </cell>
          <cell r="D4105">
            <v>24.87</v>
          </cell>
        </row>
        <row r="4106">
          <cell r="A4106">
            <v>94706</v>
          </cell>
          <cell r="B4106" t="str">
            <v>ADAPTADOR COM FLANGE E ANEL DE VEDAÇÃO, PVC, SOLDÁVEL, DN 50 MM X 1 1/2 , INSTALADO EM RESERVAÇÃO DE ÁGUA DE EDIFICAÇÃO QUE POSSUA RESERVATÓRIO DE FIBRA/FIBROCIMENTO   FORNECIMENTO E INSTALAÇÃO. AF_06/2016</v>
          </cell>
          <cell r="C4106" t="str">
            <v>UN</v>
          </cell>
          <cell r="D4106">
            <v>37.81</v>
          </cell>
        </row>
        <row r="4107">
          <cell r="A4107">
            <v>94707</v>
          </cell>
          <cell r="B4107" t="str">
            <v>ADAPTADOR COM FLANGE E ANEL DE VEDAÇÃO, PVC, SOLDÁVEL, DN 60 MM X 2 , INSTALADO EM RESERVAÇÃO DE ÁGUA DE EDIFICAÇÃO QUE POSSUA RESERVATÓRIO DE FIBRA/FIBROCIMENTO   FORNECIMENTO E INSTALAÇÃO. AF_06/2016</v>
          </cell>
          <cell r="C4107" t="str">
            <v>UN</v>
          </cell>
          <cell r="D4107">
            <v>46.62</v>
          </cell>
        </row>
        <row r="4108">
          <cell r="A4108">
            <v>94708</v>
          </cell>
          <cell r="B4108" t="str">
            <v>ADAPTADOR COM FLANGES LIVRES, PVC, SOLDÁVEL, DN  25 MM X 3/4 , INSTALADO EM RESERVAÇÃO DE ÁGUA DE EDIFICAÇÃO QUE POSSUA RESERVATÓRIO DE FIBRA/FIBROCIMENTO   FORNECIMENTO E INSTALAÇÃO. AF_06/2016</v>
          </cell>
          <cell r="C4108" t="str">
            <v>UN</v>
          </cell>
          <cell r="D4108">
            <v>21.27</v>
          </cell>
        </row>
        <row r="4109">
          <cell r="A4109">
            <v>94709</v>
          </cell>
          <cell r="B4109" t="str">
            <v>ADAPTADOR COM FLANGES LIVRES, PVC, SOLDÁVEL, DN 32 MM X 1 , INSTALADO EM RESERVAÇÃO DE ÁGUA DE EDIFICAÇÃO QUE POSSUA RESERVATÓRIO DE FIBRA/FIBROCIMENTO   FORNECIMENTO E INSTALAÇÃO. AF_06/2016</v>
          </cell>
          <cell r="C4109" t="str">
            <v>UN</v>
          </cell>
          <cell r="D4109">
            <v>27.52</v>
          </cell>
        </row>
        <row r="4110">
          <cell r="A4110">
            <v>94710</v>
          </cell>
          <cell r="B4110" t="str">
            <v>ADAPTADOR COM FLANGES LIVRES, PVC, SOLDÁVEL, DN 40 MM X 1 1/4 , INSTALADO EM RESERVAÇÃO DE ÁGUA DE EDIFICAÇÃO QUE POSSUA RESERVATÓRIO DE FIBRA/FIBROCIMENTO   FORNECIMENTO E INSTALAÇÃO. AF_06/2016</v>
          </cell>
          <cell r="C4110" t="str">
            <v>UN</v>
          </cell>
          <cell r="D4110">
            <v>43.04</v>
          </cell>
        </row>
        <row r="4111">
          <cell r="A4111">
            <v>94711</v>
          </cell>
          <cell r="B4111" t="str">
            <v>ADAPTADOR COM FLANGES LIVRES, PVC, SOLDÁVEL, DN 50 MM X 1 1/2 , INSTALADO EM RESERVAÇÃO DE ÁGUA DE EDIFICAÇÃO QUE POSSUA RESERVATÓRIO DE FIBRA/FIBROCIMENTO   FORNECIMENTO E INSTALAÇÃO. AF_06/2016</v>
          </cell>
          <cell r="C4111" t="str">
            <v>UN</v>
          </cell>
          <cell r="D4111">
            <v>53.21</v>
          </cell>
        </row>
        <row r="4112">
          <cell r="A4112">
            <v>94712</v>
          </cell>
          <cell r="B4112" t="str">
            <v>ADAPTADOR COM FLANGES LIVRES, PVC, SOLDÁVEL, DN 60 MM X 2 , INSTALADO EM RESERVAÇÃO DE ÁGUA DE EDIFICAÇÃO QUE POSSUA RESERVATÓRIO DE FIBRA/FIBROCIMENTO   FORNECIMENTO E INSTALAÇÃO. AF_06/2016</v>
          </cell>
          <cell r="C4112" t="str">
            <v>UN</v>
          </cell>
          <cell r="D4112">
            <v>71.02</v>
          </cell>
        </row>
        <row r="4113">
          <cell r="A4113">
            <v>94713</v>
          </cell>
          <cell r="B4113" t="str">
            <v>ADAPTADOR COM FLANGES LIVRES, PVC, SOLDÁVEL, DN 75 MM X 2 1/2 , INSTALADO EM RESERVAÇÃO DE ÁGUA DE EDIFICAÇÃO QUE POSSUA RESERVATÓRIO DE FIBRA/FIBROCIMENTO   FORNECIMENTO E INSTALAÇÃO. AF_06/2016</v>
          </cell>
          <cell r="C4113" t="str">
            <v>UN</v>
          </cell>
          <cell r="D4113">
            <v>184.06</v>
          </cell>
        </row>
        <row r="4114">
          <cell r="A4114">
            <v>94714</v>
          </cell>
          <cell r="B4114" t="str">
            <v>ADAPTADOR COM FLANGES LIVRES, PVC, SOLDÁVEL, DN 85 MM X 3 , INSTALADO EM RESERVAÇÃO DE ÁGUA DE EDIFICAÇÃO QUE POSSUA RESERVATÓRIO DE FIBRA/FIBROCIMENTO   FORNECIMENTO E INSTALAÇÃO. AF_06/2016</v>
          </cell>
          <cell r="C4114" t="str">
            <v>UN</v>
          </cell>
          <cell r="D4114">
            <v>249.24</v>
          </cell>
        </row>
        <row r="4115">
          <cell r="A4115">
            <v>94715</v>
          </cell>
          <cell r="B4115" t="str">
            <v>ADAPTADOR COM FLANGES LIVRES, PVC, SOLDÁVEL, DN 110 MM X 4 , INSTALADO EM RESERVAÇÃO DE ÁGUA DE EDIFICAÇÃO QUE POSSUA RESERVATÓRIO DE FIBRA/FIBROCIMENTO   FORNECIMENTO E INSTALAÇÃO. AF_06/2016</v>
          </cell>
          <cell r="C4115" t="str">
            <v>UN</v>
          </cell>
          <cell r="D4115">
            <v>343.76</v>
          </cell>
        </row>
        <row r="4116">
          <cell r="A4116">
            <v>94724</v>
          </cell>
          <cell r="B4116" t="str">
            <v>CONECTOR, CPVC, SOLDÁVEL, DN 22 MM X 3/4, INSTALADO EM RESERVAÇÃO DE ÁGUA DE EDIFICAÇÃO QUE POSSUA RESERVATÓRIO DE FIBRA/FIBROCIMENTO  FORNECIMENTO E INSTALAÇÃO. AF_06/2016</v>
          </cell>
          <cell r="C4116" t="str">
            <v>UN</v>
          </cell>
          <cell r="D4116">
            <v>34.049999999999997</v>
          </cell>
        </row>
        <row r="4117">
          <cell r="A4117">
            <v>94725</v>
          </cell>
          <cell r="B4117" t="str">
            <v>LUVA, CPVC, SOLDÁVEL, DN 22 MM, INSTALADO EM RESERVAÇÃO DE ÁGUA DE EDIFICAÇÃO QUE POSSUA RESERVATÓRIO DE FIBRA/FIBROCIMENTO  FORNECIMENTO E INSTALAÇÃO. AF_06/2016</v>
          </cell>
          <cell r="C4117" t="str">
            <v>UN</v>
          </cell>
          <cell r="D4117">
            <v>6.59</v>
          </cell>
        </row>
        <row r="4118">
          <cell r="A4118">
            <v>94726</v>
          </cell>
          <cell r="B4118" t="str">
            <v>CONECTOR, CPVC, SOLDÁVEL, DN 28 MM X 1, INSTALADO EM RESERVAÇÃO DE ÁGUA DE EDIFICAÇÃO QUE POSSUA RESERVATÓRIO DE FIBRA/FIBROCIMENTO  FORNECIMENTO E INSTALAÇÃO. AF_06/2016</v>
          </cell>
          <cell r="C4118" t="str">
            <v>UN</v>
          </cell>
          <cell r="D4118">
            <v>53.69</v>
          </cell>
        </row>
        <row r="4119">
          <cell r="A4119">
            <v>94727</v>
          </cell>
          <cell r="B4119" t="str">
            <v>LUVA, CPVC, SOLDÁVEL, DN 28 MM, INSTALADO EM RESERVAÇÃO DE ÁGUA DE EDIFICAÇÃO QUE POSSUA RESERVATÓRIO DE FIBRA/FIBROCIMENTO  FORNECIMENTO E INSTALAÇÃO. AF_06/2016</v>
          </cell>
          <cell r="C4119" t="str">
            <v>UN</v>
          </cell>
          <cell r="D4119">
            <v>10.23</v>
          </cell>
        </row>
        <row r="4120">
          <cell r="A4120">
            <v>94728</v>
          </cell>
          <cell r="B4120" t="str">
            <v>CONECTOR, CPVC, SOLDÁVEL, DN 35 MM X 1 1/4, INSTALADO EM RESERVAÇÃO DE ÁGUA DE EDIFICAÇÃO QUE POSSUA RESERVATÓRIO DE FIBRA/FIBROCIMENTO  FORNECIMENTO E INSTALAÇÃO. AF_06/2016</v>
          </cell>
          <cell r="C4120" t="str">
            <v>UN</v>
          </cell>
          <cell r="D4120">
            <v>208.16</v>
          </cell>
        </row>
        <row r="4121">
          <cell r="A4121">
            <v>94729</v>
          </cell>
          <cell r="B4121" t="str">
            <v>LUVA, CPVC, SOLDÁVEL, DN 35 MM, INSTALADO EM RESERVAÇÃO DE ÁGUA DE EDIFICAÇÃO QUE POSSUA RESERVATÓRIO DE FIBRA/FIBROCIMENTO  FORNECIMENTO E INSTALAÇÃO. AF_06/2016</v>
          </cell>
          <cell r="C4121" t="str">
            <v>UN</v>
          </cell>
          <cell r="D4121">
            <v>18.97</v>
          </cell>
        </row>
        <row r="4122">
          <cell r="A4122">
            <v>94730</v>
          </cell>
          <cell r="B4122" t="str">
            <v>CONECTOR, CPVC, SOLDÁVEL, DN 42 MM X 1 1/2, INSTALADO EM RESERVAÇÃO DE ÁGUA DE EDIFICAÇÃO QUE POSSUA RESERVATÓRIO DE FIBRA/FIBROCIMENTO  FORNECIMENTO E INSTALAÇÃO. AF_06/2016</v>
          </cell>
          <cell r="C4122" t="str">
            <v>UN</v>
          </cell>
          <cell r="D4122">
            <v>253.45</v>
          </cell>
        </row>
        <row r="4123">
          <cell r="A4123">
            <v>94731</v>
          </cell>
          <cell r="B4123" t="str">
            <v>LUVA, CPVC, SOLDÁVEL, DN 42 MM, INSTALADO EM RESERVAÇÃO DE ÁGUA DE EDIFICAÇÃO QUE POSSUA RESERVATÓRIO DE FIBRA/FIBROCIMENTO  FORNECIMENTO E INSTALAÇÃO. AF_06/2016</v>
          </cell>
          <cell r="C4123" t="str">
            <v>UN</v>
          </cell>
          <cell r="D4123">
            <v>24.48</v>
          </cell>
        </row>
        <row r="4124">
          <cell r="A4124">
            <v>94733</v>
          </cell>
          <cell r="B4124" t="str">
            <v>LUVA, CPVC, SOLDÁVEL, DN 54 MM, INSTALADO EM RESERVAÇÃO DE ÁGUA DE EDIFICAÇÃO QUE POSSUA RESERVATÓRIO DE FIBRA/FIBROCIMENTO  FORNECIMENTO E INSTALAÇÃO. AF_06/2016</v>
          </cell>
          <cell r="C4124" t="str">
            <v>UN</v>
          </cell>
          <cell r="D4124">
            <v>48.03</v>
          </cell>
        </row>
        <row r="4125">
          <cell r="A4125">
            <v>94737</v>
          </cell>
          <cell r="B4125" t="str">
            <v>LUVA, CPVC, SOLDÁVEL, DN 89 MM, INSTALADO EM RESERVAÇÃO DE ÁGUA DE EDIFICAÇÃO QUE POSSUA RESERVATÓRIO DE FIBRA/FIBROCIMENTO  FORNECIMENTO E INSTALAÇÃO. AF_06/2016</v>
          </cell>
          <cell r="C4125" t="str">
            <v>UN</v>
          </cell>
          <cell r="D4125">
            <v>210.94</v>
          </cell>
        </row>
        <row r="4126">
          <cell r="A4126">
            <v>94740</v>
          </cell>
          <cell r="B4126" t="str">
            <v>JOELHO 90 GRAUS, CPVC, SOLDÁVEL, DN 22 MM, INSTALADO EM RESERVAÇÃO DE ÁGUA DE EDIFICAÇÃO QUE POSSUA RESERVATÓRIO DE FIBRA/FIBROCIMENTO  FORNECIMENTO E INSTALAÇÃO. AF_06/2016</v>
          </cell>
          <cell r="C4126" t="str">
            <v>UN</v>
          </cell>
          <cell r="D4126">
            <v>10.54</v>
          </cell>
        </row>
        <row r="4127">
          <cell r="A4127">
            <v>94741</v>
          </cell>
          <cell r="B4127" t="str">
            <v>CURVA 90 GRAUS, CPVC, SOLDÁVEL, DN 22 MM, INSTALADO EM RESERVAÇÃO DE ÁGUA DE EDIFICAÇÃO QUE POSSUA RESERVATÓRIO DE FIBRA/FIBROCIMENTO  FORNECIMENTO E INSTALAÇÃO. AF_06/2016</v>
          </cell>
          <cell r="C4127" t="str">
            <v>UN</v>
          </cell>
          <cell r="D4127">
            <v>13.85</v>
          </cell>
        </row>
        <row r="4128">
          <cell r="A4128">
            <v>94742</v>
          </cell>
          <cell r="B4128" t="str">
            <v>JOELHO 90 GRAUS, CPVC, SOLDÁVEL, DN 28 MM, INSTALADO EM RESERVAÇÃO DE ÁGUA DE EDIFICAÇÃO QUE POSSUA RESERVATÓRIO DE FIBRA/FIBROCIMENTO  FORNECIMENTO E INSTALAÇÃO. AF_06/2016</v>
          </cell>
          <cell r="C4128" t="str">
            <v>UN</v>
          </cell>
          <cell r="D4128">
            <v>17.559999999999999</v>
          </cell>
        </row>
        <row r="4129">
          <cell r="A4129">
            <v>94743</v>
          </cell>
          <cell r="B4129" t="str">
            <v>CURVA 90 GRAUS, CPVC, SOLDÁVEL, DN 28 MM, INSTALADO EM RESERVAÇÃO DE ÁGUA DE EDIFICAÇÃO QUE POSSUA RESERVATÓRIO DE FIBRA/FIBROCIMENTO  FORNECIMENTO E INSTALAÇÃO. AF_06/2016</v>
          </cell>
          <cell r="C4129" t="str">
            <v>UN</v>
          </cell>
          <cell r="D4129">
            <v>19.649999999999999</v>
          </cell>
        </row>
        <row r="4130">
          <cell r="A4130">
            <v>94744</v>
          </cell>
          <cell r="B4130" t="str">
            <v>JOELHO 90 GRAUS, CPVC, SOLDÁVEL, DN 35 MM, INSTALADO EM RESERVAÇÃO DE ÁGUA DE EDIFICAÇÃO QUE POSSUA RESERVATÓRIO DE FIBRA/FIBROCIMENTO  FORNECIMENTO E INSTALAÇÃO. AF_06/2016</v>
          </cell>
          <cell r="C4130" t="str">
            <v>UN</v>
          </cell>
          <cell r="D4130">
            <v>28.94</v>
          </cell>
        </row>
        <row r="4131">
          <cell r="A4131">
            <v>94746</v>
          </cell>
          <cell r="B4131" t="str">
            <v>JOELHO 90 GRAUS, CPVC, SOLDÁVEL, DN 42 MM, INSTALADO EM RESERVAÇÃO DE ÁGUA DE EDIFICAÇÃO QUE POSSUA RESERVATÓRIO DE FIBRA/FIBROCIMENTO  FORNECIMENTO E INSTALAÇÃO. AF_06/2016</v>
          </cell>
          <cell r="C4131" t="str">
            <v>UN</v>
          </cell>
          <cell r="D4131">
            <v>42.92</v>
          </cell>
        </row>
        <row r="4132">
          <cell r="A4132">
            <v>94748</v>
          </cell>
          <cell r="B4132" t="str">
            <v>JOELHO 90 GRAUS, CPVC, SOLDÁVEL, DN 54 MM, INSTALADO EM RESERVAÇÃO DE ÁGUA DE EDIFICAÇÃO QUE POSSUA RESERVATÓRIO DE FIBRA/FIBROCIMENTO  FORNECIMENTO E INSTALAÇÃO. AF_06/2016</v>
          </cell>
          <cell r="C4132" t="str">
            <v>UN</v>
          </cell>
          <cell r="D4132">
            <v>89.72</v>
          </cell>
        </row>
        <row r="4133">
          <cell r="A4133">
            <v>94750</v>
          </cell>
          <cell r="B4133" t="str">
            <v>JOELHO 90 GRAUS, CPVC, SOLDÁVEL, DN 73 MM, INSTALADO EM RESERVAÇÃO DE ÁGUA DE EDIFICAÇÃO QUE POSSUA RESERVATÓRIO DE FIBRA/FIBROCIMENTO  FORNECIMENTO E INSTALAÇÃO. AF_06/2016</v>
          </cell>
          <cell r="C4133" t="str">
            <v>UN</v>
          </cell>
          <cell r="D4133">
            <v>221.97</v>
          </cell>
        </row>
        <row r="4134">
          <cell r="A4134">
            <v>94752</v>
          </cell>
          <cell r="B4134" t="str">
            <v>JOELHO 90 GRAUS, CPVC, SOLDÁVEL, DN 89 MM, INSTALADO EM RESERVAÇÃO DE ÁGUA DE EDIFICAÇÃO QUE POSSUA RESERVATÓRIO DE FIBRA/FIBROCIMENTO  FORNECIMENTO E INSTALAÇÃO. AF_06/2016</v>
          </cell>
          <cell r="C4134" t="str">
            <v>UN</v>
          </cell>
          <cell r="D4134">
            <v>265.14999999999998</v>
          </cell>
        </row>
        <row r="4135">
          <cell r="A4135">
            <v>94756</v>
          </cell>
          <cell r="B4135" t="str">
            <v>TE, CPVC, SOLDÁVEL, DN 22 MM, INSTALADO EM RESERVAÇÃO DE ÁGUA DE EDIFICAÇÃO QUE POSSUA RESERVATÓRIO DE FIBRA/FIBROCIMENTO  FORNECIMENTO E INSTALAÇÃO. AF_06/2016</v>
          </cell>
          <cell r="C4135" t="str">
            <v>UN</v>
          </cell>
          <cell r="D4135">
            <v>13.15</v>
          </cell>
        </row>
        <row r="4136">
          <cell r="A4136">
            <v>94757</v>
          </cell>
          <cell r="B4136" t="str">
            <v>TE, CPVC, SOLDÁVEL, DN 28 MM, INSTALADO EM RESERVAÇÃO DE ÁGUA DE EDIFICAÇÃO QUE POSSUA RESERVATÓRIO DE FIBRA/FIBROCIMENTO  FORNECIMENTO E INSTALAÇÃO. AF_06/2016</v>
          </cell>
          <cell r="C4136" t="str">
            <v>UN</v>
          </cell>
          <cell r="D4136">
            <v>19.420000000000002</v>
          </cell>
        </row>
        <row r="4137">
          <cell r="A4137">
            <v>94758</v>
          </cell>
          <cell r="B4137" t="str">
            <v>TE, CPVC, SOLDÁVEL, DN 35 MM, INSTALADO EM RESERVAÇÃO DE ÁGUA DE EDIFICAÇÃO QUE POSSUA RESERVATÓRIO DE FIBRA/FIBROCIMENTO  FORNECIMENTO E INSTALAÇÃO. AF_06/2016</v>
          </cell>
          <cell r="C4137" t="str">
            <v>UN</v>
          </cell>
          <cell r="D4137">
            <v>54.62</v>
          </cell>
        </row>
        <row r="4138">
          <cell r="A4138">
            <v>94759</v>
          </cell>
          <cell r="B4138" t="str">
            <v>TE, CPVC, SOLDÁVEL, DN 42 MM, INSTALADO EM RESERVAÇÃO DE ÁGUA DE EDIFICAÇÃO QUE POSSUA RESERVATÓRIO DE FIBRA/FIBROCIMENTO  FORNECIMENTO E INSTALAÇÃO. AF_06/2016</v>
          </cell>
          <cell r="C4138" t="str">
            <v>UN</v>
          </cell>
          <cell r="D4138">
            <v>68.569999999999993</v>
          </cell>
        </row>
        <row r="4139">
          <cell r="A4139">
            <v>94760</v>
          </cell>
          <cell r="B4139" t="str">
            <v>TE, CPVC, SOLDÁVEL, DN 54 MM, INSTALADO EM RESERVAÇÃO DE ÁGUA DE EDIFICAÇÃO QUE POSSUA RESERVATÓRIO DE FIBRA/FIBROCIMENTO  FORNECIMENTO E INSTALAÇÃO. AF_06/2016</v>
          </cell>
          <cell r="C4139" t="str">
            <v>UN</v>
          </cell>
          <cell r="D4139">
            <v>112.09</v>
          </cell>
        </row>
        <row r="4140">
          <cell r="A4140">
            <v>94761</v>
          </cell>
          <cell r="B4140" t="str">
            <v>TE, CPVC, SOLDÁVEL, DN 73 MM, INSTALADO EM RESERVAÇÃO DE ÁGUA DE EDIFICAÇÃO QUE POSSUA RESERVATÓRIO DE FIBRA/FIBROCIMENTO  FORNECIMENTO E INSTALAÇÃO. AF_06/2016</v>
          </cell>
          <cell r="C4140" t="str">
            <v>UN</v>
          </cell>
          <cell r="D4140">
            <v>251.87</v>
          </cell>
        </row>
        <row r="4141">
          <cell r="A4141">
            <v>94762</v>
          </cell>
          <cell r="B4141" t="str">
            <v>TE, CPVC, SOLDÁVEL, DN 89 MM, INSTALADO EM RESERVAÇÃO DE ÁGUA DE EDIFICAÇÃO QUE POSSUA RESERVATÓRIO DE FIBRA/FIBROCIMENTO  FORNECIMENTO E INSTALAÇÃO. AF_06/2016</v>
          </cell>
          <cell r="C4141" t="str">
            <v>UN</v>
          </cell>
          <cell r="D4141">
            <v>315.47000000000003</v>
          </cell>
        </row>
        <row r="4142">
          <cell r="A4142">
            <v>94783</v>
          </cell>
          <cell r="B4142" t="str">
            <v>ADAPTADOR COM FLANGE E ANEL DE VEDAÇÃO, PVC, SOLDÁVEL, DN  20 MM X 1/2 , INSTALADO EM RESERVAÇÃO DE ÁGUA DE EDIFICAÇÃO QUE POSSUA RESERVATÓRIO DE FIBRA/FIBROCIMENTO   FORNECIMENTO E INSTALAÇÃO. AF_06/2016</v>
          </cell>
          <cell r="C4142" t="str">
            <v>UN</v>
          </cell>
          <cell r="D4142">
            <v>15.61</v>
          </cell>
        </row>
        <row r="4143">
          <cell r="A4143">
            <v>94785</v>
          </cell>
          <cell r="B4143" t="str">
            <v>ADAPTADOR COM FLANGES LIVRES, PVC, SOLDÁVEL LONGO, DN 32 MM X 1 , INSTALADO EM RESERVAÇÃO DE ÁGUA DE EDIFICAÇÃO QUE POSSUA RESERVATÓRIO DE FIBRA/FIBROCIMENTO   FORNECIMENTO E INSTALAÇÃO. AF_06/2016</v>
          </cell>
          <cell r="C4143" t="str">
            <v>UN</v>
          </cell>
          <cell r="D4143">
            <v>27.96</v>
          </cell>
        </row>
        <row r="4144">
          <cell r="A4144">
            <v>94786</v>
          </cell>
          <cell r="B4144" t="str">
            <v>ADAPTADOR COM FLANGES LIVRES, PVC, SOLDÁVEL LONGO, DN 40 MM X 1 1/4 , INSTALADO EM RESERVAÇÃO DE ÁGUA DE EDIFICAÇÃO QUE POSSUA RESERVATÓRIO DE FIBRA/FIBROCIMENTO   FORNECIMENTO E INSTALAÇÃO. AF_06/2016</v>
          </cell>
          <cell r="C4144" t="str">
            <v>UN</v>
          </cell>
          <cell r="D4144">
            <v>36.82</v>
          </cell>
        </row>
        <row r="4145">
          <cell r="A4145">
            <v>94787</v>
          </cell>
          <cell r="B4145" t="str">
            <v>ADAPTADOR COM FLANGES LIVRES, PVC, SOLDÁVEL LONGO, DN 50 MM X 1 1/2 , INSTALADO EM RESERVAÇÃO DE ÁGUA DE EDIFICAÇÃO QUE POSSUA RESERVATÓRIO DE FIBRA/FIBROCIMENTO   FORNECIMENTO E INSTALAÇÃO. AF_06/2016</v>
          </cell>
          <cell r="C4145" t="str">
            <v>UN</v>
          </cell>
          <cell r="D4145">
            <v>50.86</v>
          </cell>
        </row>
        <row r="4146">
          <cell r="A4146">
            <v>94788</v>
          </cell>
          <cell r="B4146" t="str">
            <v>ADAPTADOR COM FLANGES LIVRES, PVC, SOLDÁVEL LONGO, DN 60 MM X 2 , INSTALADO EM RESERVAÇÃO DE ÁGUA DE EDIFICAÇÃO QUE POSSUA RESERVATÓRIO DE FIBRA/FIBROCIMENTO   FORNECIMENTO E INSTALAÇÃO. AF_06/2016</v>
          </cell>
          <cell r="C4146" t="str">
            <v>UN</v>
          </cell>
          <cell r="D4146">
            <v>73.14</v>
          </cell>
        </row>
        <row r="4147">
          <cell r="A4147">
            <v>94789</v>
          </cell>
          <cell r="B4147" t="str">
            <v>ADAPTADOR COM FLANGES LIVRES, PVC, SOLDÁVEL LONGO, DN 75 MM X 2 1/2 , INSTALADO EM RESERVAÇÃO DE ÁGUA DE EDIFICAÇÃO QUE POSSUA RESERVATÓRIO DE FIBRA/FIBROCIMENTO   FORNECIMENTO E INSTALAÇÃO. AF_06/2016</v>
          </cell>
          <cell r="C4147" t="str">
            <v>UN</v>
          </cell>
          <cell r="D4147">
            <v>227.75</v>
          </cell>
        </row>
        <row r="4148">
          <cell r="A4148">
            <v>94790</v>
          </cell>
          <cell r="B4148" t="str">
            <v>ADAPTADOR COM FLANGES LIVRES, PVC, SOLDÁVEL LONGO, DN 85 MM X 3 , INSTALADO EM RESERVAÇÃO DE ÁGUA DE EDIFICAÇÃO QUE POSSUA RESERVATÓRIO DE FIBRA/FIBROCIMENTO   FORNECIMENTO E INSTALAÇÃO. AF_06/2016</v>
          </cell>
          <cell r="C4148" t="str">
            <v>UN</v>
          </cell>
          <cell r="D4148">
            <v>263.31</v>
          </cell>
        </row>
        <row r="4149">
          <cell r="A4149">
            <v>94791</v>
          </cell>
          <cell r="B4149" t="str">
            <v>ADAPTADOR COM FLANGES LIVRES, PVC, SOLDÁVEL LONGO, DN 110 MM X 4 , INSTALADO EM RESERVAÇÃO DE ÁGUA DE EDIFICAÇÃO QUE POSSUA RESERVATÓRIO DE FIBRA/FIBROCIMENTO   FORNECIMENTO E INSTALAÇÃO. AF_06/2016</v>
          </cell>
          <cell r="C4149" t="str">
            <v>UN</v>
          </cell>
          <cell r="D4149">
            <v>368.52</v>
          </cell>
        </row>
        <row r="4150">
          <cell r="A4150">
            <v>94863</v>
          </cell>
          <cell r="B4150" t="str">
            <v>LUVA, CPVC, SOLDÁVEL, DN 73 MM, INSTALADO EM RESERVAÇÃO DE ÁGUA DE EDIFICAÇÃO QUE POSSUA RESERVATÓRIO DE FIBRA/FIBROCIMENTO  FORNECIMENTO E INSTALAÇÃO. AF_06/2016</v>
          </cell>
          <cell r="C4150" t="str">
            <v>UN</v>
          </cell>
          <cell r="D4150">
            <v>183.06</v>
          </cell>
        </row>
        <row r="4151">
          <cell r="A4151">
            <v>95141</v>
          </cell>
          <cell r="B4151" t="str">
            <v>ADAPTADOR COM FLANGES LIVRES, PVC, SOLDÁVEL LONGO, DN  25 MM X 3/4 , INSTALADO EM RESERVAÇÃO DE ÁGUA DE EDIFICAÇÃO QUE POSSUA RESERVATÓRIO DE FIBRA/FIBROCIMENTO    FORNECIMENTO E INSTALAÇÃO. AF_06/2016</v>
          </cell>
          <cell r="C4151" t="str">
            <v>UN</v>
          </cell>
          <cell r="D4151">
            <v>26.04</v>
          </cell>
        </row>
        <row r="4152">
          <cell r="A4152">
            <v>95237</v>
          </cell>
          <cell r="B4152" t="str">
            <v>LUVA COM BUCHA DE LATÃO, PVC, SOLDÁVEL, DN 32MM X 1 , INSTALADO EM RAMAL DE DISTRIBUIÇÃO DE ÁGUA   FORNECIMENTO E INSTALAÇÃO. AF_12/2014</v>
          </cell>
          <cell r="C4152" t="str">
            <v>UN</v>
          </cell>
          <cell r="D4152">
            <v>21.29</v>
          </cell>
        </row>
        <row r="4153">
          <cell r="A4153">
            <v>95693</v>
          </cell>
          <cell r="B4153" t="str">
            <v>LUVA SIMPLES, PVC, SÉRIE NORMAL, ESGOTO PREDIAL, DN 150 MM, JUNTA ELÁSTICA, FORNECIDO E INSTALADO EM SUBCOLETOR AÉREO DE ESGOTO SANITÁRIO. AF_12/2014</v>
          </cell>
          <cell r="C4153" t="str">
            <v>UN</v>
          </cell>
          <cell r="D4153">
            <v>52.25</v>
          </cell>
        </row>
        <row r="4154">
          <cell r="A4154">
            <v>95694</v>
          </cell>
          <cell r="B4154" t="str">
            <v>CURVA 90 GRAUS, PVC, SERIE R, ÁGUA PLUVIAL, DN 100 MM, JUNTA ELÁSTICA, FORNECIDO E INSTALADO EM RAMAL DE ENCAMINHAMENTO. AF_12/2014</v>
          </cell>
          <cell r="C4154" t="str">
            <v>UN</v>
          </cell>
          <cell r="D4154">
            <v>62.24</v>
          </cell>
        </row>
        <row r="4155">
          <cell r="A4155">
            <v>95695</v>
          </cell>
          <cell r="B4155" t="str">
            <v>CURVA 90 GRAUS, PVC, SERIE R, ÁGUA PLUVIAL, DN 100 MM, JUNTA ELÁSTICA, FORNECIDO E INSTALADO EM CONDUTORES VERTICAIS DE ÁGUAS PLUVIAIS. AF_12/2014</v>
          </cell>
          <cell r="C4155" t="str">
            <v>UN</v>
          </cell>
          <cell r="D4155">
            <v>60.99</v>
          </cell>
        </row>
        <row r="4156">
          <cell r="A4156">
            <v>95696</v>
          </cell>
          <cell r="B4156" t="str">
            <v>SPRINKLER TIPO PENDENTE, 68 °C, UNIÃO POR ROSCA DN 15 (1/2") - FORNECIMENTO E INSTALAÇÃO. AF_10/2020</v>
          </cell>
          <cell r="C4156" t="str">
            <v>UN</v>
          </cell>
          <cell r="D4156">
            <v>37.97</v>
          </cell>
        </row>
        <row r="4157">
          <cell r="A4157">
            <v>96637</v>
          </cell>
          <cell r="B4157" t="str">
            <v>JOELHO 90 GRAUS, PPR, DN 25 MM, CLASSE PN 25, INSTALADO EM RAMAL OU SUB-RAMAL DE ÁGUA  FORNECIMENTO E INSTALAÇÃO . AF_06/2015</v>
          </cell>
          <cell r="C4157" t="str">
            <v>UN</v>
          </cell>
          <cell r="D4157">
            <v>10.35</v>
          </cell>
        </row>
        <row r="4158">
          <cell r="A4158">
            <v>96638</v>
          </cell>
          <cell r="B4158" t="str">
            <v>JOELHO 45 GRAUS, PPR, DN 25 MM, CLASSE PN 25, INSTALADO EM RAMAL OU SUB-RAMAL DE ÁGUA  FORNECIMENTO E INSTALAÇÃO . AF_06/2015</v>
          </cell>
          <cell r="C4158" t="str">
            <v>UN</v>
          </cell>
          <cell r="D4158">
            <v>9.8000000000000007</v>
          </cell>
        </row>
        <row r="4159">
          <cell r="A4159">
            <v>96639</v>
          </cell>
          <cell r="B4159" t="str">
            <v>LUVA, PPR, DN 25 MM, CLASSE PN 25, INSTALADO EM RAMAL OU SUB-RAMAL DE ÁGUA  FORNECIMENTO E INSTALAÇÃO . AF_06/2015</v>
          </cell>
          <cell r="C4159" t="str">
            <v>UN</v>
          </cell>
          <cell r="D4159">
            <v>7.36</v>
          </cell>
        </row>
        <row r="4160">
          <cell r="A4160">
            <v>96640</v>
          </cell>
          <cell r="B4160" t="str">
            <v>CONECTOR MACHO, PPR, 25 X 1/2'', CLASSE PN 25, INSTALADO EM RAMAL OU SUB-RAMAL DE ÁGUA   FORNECIMENTO E INSTALAÇÃO . AF_06/2015</v>
          </cell>
          <cell r="C4160" t="str">
            <v>UN</v>
          </cell>
          <cell r="D4160">
            <v>22.82</v>
          </cell>
        </row>
        <row r="4161">
          <cell r="A4161">
            <v>96641</v>
          </cell>
          <cell r="B4161" t="str">
            <v>CONECTOR FÊMEA, PPR, 25 X 1/2'', CLASSE PN 25, INSTALADO EM RAMAL OU SUB-RAMAL DE ÁGUA   FORNECIMENTO E INSTALAÇÃO . AF_06/2015</v>
          </cell>
          <cell r="C4161" t="str">
            <v>UN</v>
          </cell>
          <cell r="D4161">
            <v>17.3</v>
          </cell>
        </row>
        <row r="4162">
          <cell r="A4162">
            <v>96642</v>
          </cell>
          <cell r="B4162" t="str">
            <v>TÊ NORMAL, PPR, DN 25 MM, CLASSE PN 25, INSTALADO EM RAMAL OU SUB-RAMAL DE ÁGUA  FORNECIMENTO E INSTALAÇÃO . AF_06/2015</v>
          </cell>
          <cell r="C4162" t="str">
            <v>UN</v>
          </cell>
          <cell r="D4162">
            <v>13.66</v>
          </cell>
        </row>
        <row r="4163">
          <cell r="A4163">
            <v>96643</v>
          </cell>
          <cell r="B4163" t="str">
            <v>TÊ MISTURADOR, PPR, 25 X 3/4'' , CLASSE PN 25, INSTALADO EM RAMAL OU SUB-RAMAL DE ÁGUA  FORNECIMENTO E INSTALAÇÃO . AF_06/2015</v>
          </cell>
          <cell r="C4163" t="str">
            <v>UN</v>
          </cell>
          <cell r="D4163">
            <v>46.03</v>
          </cell>
        </row>
        <row r="4164">
          <cell r="A4164">
            <v>96650</v>
          </cell>
          <cell r="B4164" t="str">
            <v>JOELHO 90 GRAUS, PPR, DN 25 MM, CLASSE PN 25, INSTALADO EM RAMAL DE DISTRIBUIÇÃO  FORNECIMENTO E INSTALAÇÃO . AF_06/2015</v>
          </cell>
          <cell r="C4164" t="str">
            <v>UN</v>
          </cell>
          <cell r="D4164">
            <v>7.98</v>
          </cell>
        </row>
        <row r="4165">
          <cell r="A4165">
            <v>96651</v>
          </cell>
          <cell r="B4165" t="str">
            <v>JOELHO 45 GRAUS, PPR, DN 25 MM, CLASSE PN 25, INSTALADO EM RAMAL DE DISTRIBUIÇÃO DE ÁGUA  FORNECIMENTO E INSTALAÇÃO . AF_06/2015</v>
          </cell>
          <cell r="C4165" t="str">
            <v>UN</v>
          </cell>
          <cell r="D4165">
            <v>7.43</v>
          </cell>
        </row>
        <row r="4166">
          <cell r="A4166">
            <v>96652</v>
          </cell>
          <cell r="B4166" t="str">
            <v>JOELHO 90 GRAUS, PPR, DN 32 MM, CLASSE PN 25, INSTALADO EM RAMAL DE DISTRIBUIÇÃO  FORNECIMENTO E INSTALAÇÃO . AF_06/2015</v>
          </cell>
          <cell r="C4166" t="str">
            <v>UN</v>
          </cell>
          <cell r="D4166">
            <v>14.82</v>
          </cell>
        </row>
        <row r="4167">
          <cell r="A4167">
            <v>96653</v>
          </cell>
          <cell r="B4167" t="str">
            <v>JOELHO 45 GRAUS, PPR, DN 32 MM, CLASSE PN 25, INSTALADO EM RAMAL DE DISTRIBUIÇÃO DE ÁGUA  FORNECIMENTO E INSTALAÇÃO . AF_06/2015</v>
          </cell>
          <cell r="C4167" t="str">
            <v>UN</v>
          </cell>
          <cell r="D4167">
            <v>14.76</v>
          </cell>
        </row>
        <row r="4168">
          <cell r="A4168">
            <v>96654</v>
          </cell>
          <cell r="B4168" t="str">
            <v>JOELHO 90 GRAUS, PPR, DN 40 MM, CLASSE PN 25, INSTALADO EM RAMAL DE DISTRIBUIÇÃO  FORNECIMENTO E INSTALAÇÃO . AF_06/2015</v>
          </cell>
          <cell r="C4168" t="str">
            <v>UN</v>
          </cell>
          <cell r="D4168">
            <v>24.94</v>
          </cell>
        </row>
        <row r="4169">
          <cell r="A4169">
            <v>96655</v>
          </cell>
          <cell r="B4169" t="str">
            <v>JOELHO 45 GRAUS, PPR, DN 40 MM, CLASSE PN 25, INSTALADO EM RAMAL DE DISTRIBUIÇÃO DE ÁGUA  FORNECIMENTO E INSTALAÇÃO . AF_06/2015</v>
          </cell>
          <cell r="C4169" t="str">
            <v>UN</v>
          </cell>
          <cell r="D4169">
            <v>24.33</v>
          </cell>
        </row>
        <row r="4170">
          <cell r="A4170">
            <v>96656</v>
          </cell>
          <cell r="B4170" t="str">
            <v>LUVA, PPR, DN 25 MM, CLASSE PN 25, INSTALADO EM RAMAL DE DISTRIBUIÇÃO DE ÁGUA  FORNECIMENTO E INSTALAÇÃO . AF_06/2015</v>
          </cell>
          <cell r="C4170" t="str">
            <v>UN</v>
          </cell>
          <cell r="D4170">
            <v>5.8</v>
          </cell>
        </row>
        <row r="4171">
          <cell r="A4171">
            <v>96657</v>
          </cell>
          <cell r="B4171" t="str">
            <v>CONECTOR MACHO, PPR, 25 X 1/2, CLASSE PN 25, INSTALADO EM RAMAL DE DISTRIBUIÇÃO DE ÁGUA  FORNECIMENTO E INSTALAÇÃO . AF_06/2015</v>
          </cell>
          <cell r="C4171" t="str">
            <v>UN</v>
          </cell>
          <cell r="D4171">
            <v>21.26</v>
          </cell>
        </row>
        <row r="4172">
          <cell r="A4172">
            <v>96658</v>
          </cell>
          <cell r="B4172" t="str">
            <v>CONECTOR FÊMEA, PPR, 25 X 1/2'', CLASSE PN 25, INSTALADO EM RAMAL DE DISTRIBUIÇÃO DE ÁGUA   FORNECIMENTO E INSTALAÇÃO . AF_06/2015</v>
          </cell>
          <cell r="C4172" t="str">
            <v>UN</v>
          </cell>
          <cell r="D4172">
            <v>15.74</v>
          </cell>
        </row>
        <row r="4173">
          <cell r="A4173">
            <v>96659</v>
          </cell>
          <cell r="B4173" t="str">
            <v>LUVA, PPR, DN 32 MM, CLASSE PN 25, INSTALADO EM RAMAL DE DISTRIBUIÇÃO DE ÁGUA  FORNECIMENTO E INSTALAÇÃO. AF_06/2015</v>
          </cell>
          <cell r="C4173" t="str">
            <v>UN</v>
          </cell>
          <cell r="D4173">
            <v>10.07</v>
          </cell>
        </row>
        <row r="4174">
          <cell r="A4174">
            <v>96660</v>
          </cell>
          <cell r="B4174" t="str">
            <v>CONECTOR MACHO, PPR, 32 X 3/4'', CLASSE PN 25, INSTALADO EM RAMAL DE DISTRIBUIÇÃO DE ÁGUA   FORNECIMENTO E INSTALAÇÃO. AF_06/2015</v>
          </cell>
          <cell r="C4174" t="str">
            <v>UN</v>
          </cell>
          <cell r="D4174">
            <v>35.85</v>
          </cell>
        </row>
        <row r="4175">
          <cell r="A4175">
            <v>96661</v>
          </cell>
          <cell r="B4175" t="str">
            <v>CONECTOR FÊMEA, PPR, 32 X 3/4'', CLASSE PN 25, INSTALADO EM RAMAL DE DISTRIBUIÇÃO DE ÁGUA   FORNECIMENTO E INSTALAÇÃO . AF_06/2015</v>
          </cell>
          <cell r="C4175" t="str">
            <v>UN</v>
          </cell>
          <cell r="D4175">
            <v>27.36</v>
          </cell>
        </row>
        <row r="4176">
          <cell r="A4176">
            <v>96662</v>
          </cell>
          <cell r="B4176" t="str">
            <v>BUCHA DE REDUÇÃO, PPR, 32 X 25, CLASSE PN 25, INSTALADO EM RAMAL DE DISTRIBUIÇÃO DE ÁGUA  FORNECIMENTO E INSTALAÇÃO . AF_06/2015</v>
          </cell>
          <cell r="C4176" t="str">
            <v>UN</v>
          </cell>
          <cell r="D4176">
            <v>10.35</v>
          </cell>
        </row>
        <row r="4177">
          <cell r="A4177">
            <v>96663</v>
          </cell>
          <cell r="B4177" t="str">
            <v>LUVA, PPR, DN 40 MM, CLASSE PN 25, INSTALADO EM RAMAL DE DISTRIBUIÇÃO DE ÁGUA  FORNECIMENTO E INSTALAÇÃO. AF_06/2015</v>
          </cell>
          <cell r="C4177" t="str">
            <v>UN</v>
          </cell>
          <cell r="D4177">
            <v>19.079999999999998</v>
          </cell>
        </row>
        <row r="4178">
          <cell r="A4178">
            <v>96664</v>
          </cell>
          <cell r="B4178" t="str">
            <v>BUCHA DE REDUÇÃO, PPR, 40 X 25, CLASSE PN 25, INSTALADO EM RAMAL DE DISTRIBUIÇÃO DE ÁGUA  FORNECIMENTO E INSTALAÇÃO . AF_06/2015</v>
          </cell>
          <cell r="C4178" t="str">
            <v>UN</v>
          </cell>
          <cell r="D4178">
            <v>20.89</v>
          </cell>
        </row>
        <row r="4179">
          <cell r="A4179">
            <v>96665</v>
          </cell>
          <cell r="B4179" t="str">
            <v>TÊ NORMAL, PPR, DN 25 MM, CLASSE PN 25, INSTALADO EM RAMAL DE DISTRIBUIÇÃO DE ÁGUA  FORNECIMENTO E INSTALAÇÃO . AF_06/2015</v>
          </cell>
          <cell r="C4179" t="str">
            <v>UN</v>
          </cell>
          <cell r="D4179">
            <v>10.49</v>
          </cell>
        </row>
        <row r="4180">
          <cell r="A4180">
            <v>96666</v>
          </cell>
          <cell r="B4180" t="str">
            <v>TÊ NORMAL, PPR, DN 32 MM, CLASSE PN 25, INSTALADO EM RAMAL DE DISTRIBUIÇÃO DE ÁGUA  FORNECIMENTO E INSTALAÇÃO . AF_06/2015</v>
          </cell>
          <cell r="C4180" t="str">
            <v>UN</v>
          </cell>
          <cell r="D4180">
            <v>19.89</v>
          </cell>
        </row>
        <row r="4181">
          <cell r="A4181">
            <v>96667</v>
          </cell>
          <cell r="B4181" t="str">
            <v>TÊ NORMAL, PPR, DN 40 MM, CLASSE PN 25, INSTALADO EM RAMAL DE DISTRIBUIÇÃO DE ÁGUA  FORNECIMENTO E INSTALAÇÃO . AF_06/2015</v>
          </cell>
          <cell r="C4181" t="str">
            <v>UN</v>
          </cell>
          <cell r="D4181">
            <v>35.770000000000003</v>
          </cell>
        </row>
        <row r="4182">
          <cell r="A4182">
            <v>96684</v>
          </cell>
          <cell r="B4182" t="str">
            <v>JOELHO 90 GRAUS, PPR, DN 25 MM, CLASSE PN 25, INSTALADO EM PRUMADA DE ÁGUA  FORNECIMENTO E INSTALAÇÃO . AF_06/2015</v>
          </cell>
          <cell r="C4182" t="str">
            <v>UN</v>
          </cell>
          <cell r="D4182">
            <v>4.4400000000000004</v>
          </cell>
        </row>
        <row r="4183">
          <cell r="A4183">
            <v>96685</v>
          </cell>
          <cell r="B4183" t="str">
            <v>JOELHO 45 GRAUS, PPR, DN 25 MM, CLASSE PN 25, INSTALADO EM PRUMADA DE ÁGUA  FORNECIMENTO E INSTALAÇÃO . AF_06/2015</v>
          </cell>
          <cell r="C4183" t="str">
            <v>UN</v>
          </cell>
          <cell r="D4183">
            <v>3.89</v>
          </cell>
        </row>
        <row r="4184">
          <cell r="A4184">
            <v>96686</v>
          </cell>
          <cell r="B4184" t="str">
            <v>JOELHO 90 GRAUS, PPR, DN 32 MM, CLASSE PN 25, INSTALADO EM PRUMADA DE ÁGUA  FORNECIMENTO E INSTALAÇÃO . AF_06/2015</v>
          </cell>
          <cell r="C4184" t="str">
            <v>UN</v>
          </cell>
          <cell r="D4184">
            <v>6.69</v>
          </cell>
        </row>
        <row r="4185">
          <cell r="A4185">
            <v>96687</v>
          </cell>
          <cell r="B4185" t="str">
            <v>JOELHO 45 GRAUS, PPR, DN 32 MM, CLASSE PN 25, INSTALADO EM PRUMADA DE ÁGUA  FORNECIMENTO E INSTALAÇÃO . AF_06/2015</v>
          </cell>
          <cell r="C4185" t="str">
            <v>UN</v>
          </cell>
          <cell r="D4185">
            <v>6.63</v>
          </cell>
        </row>
        <row r="4186">
          <cell r="A4186">
            <v>96688</v>
          </cell>
          <cell r="B4186" t="str">
            <v>JOELHO 90 GRAUS, PPR, DN 40 MM, CLASSE PN 25, INSTALADO EM PRUMADA DE ÁGUA  FORNECIMENTO E INSTALAÇÃO . AF_06/2015</v>
          </cell>
          <cell r="C4186" t="str">
            <v>UN</v>
          </cell>
          <cell r="D4186">
            <v>11.81</v>
          </cell>
        </row>
        <row r="4187">
          <cell r="A4187">
            <v>96689</v>
          </cell>
          <cell r="B4187" t="str">
            <v>JOELHO 45 GRAUS, PPR, DN 40 MM, CLASSE PN 25, INSTALADO EM PRUMADA DE ÁGUA  FORNECIMENTO E INSTALAÇÃO . AF_06/2015</v>
          </cell>
          <cell r="C4187" t="str">
            <v>UN</v>
          </cell>
          <cell r="D4187">
            <v>11.2</v>
          </cell>
        </row>
        <row r="4188">
          <cell r="A4188">
            <v>96690</v>
          </cell>
          <cell r="B4188" t="str">
            <v>JOELHO 90 GRAUS, PPR, DN 50 MM, CLASSE PN 25, INSTALADO EM PRUMADA DE ÁGUA  FORNECIMENTO E INSTALAÇÃO . AF_06/2015</v>
          </cell>
          <cell r="C4188" t="str">
            <v>UN</v>
          </cell>
          <cell r="D4188">
            <v>22.61</v>
          </cell>
        </row>
        <row r="4189">
          <cell r="A4189">
            <v>96691</v>
          </cell>
          <cell r="B4189" t="str">
            <v>JOELHO 45 GRAUS, PPR, DN 50 MM, CLASSE PN 25, INSTALADO EM PRUMADA DE ÁGUA  FORNECIMENTO E INSTALAÇÃO . AF_06/2015</v>
          </cell>
          <cell r="C4189" t="str">
            <v>UN</v>
          </cell>
          <cell r="D4189">
            <v>23.44</v>
          </cell>
        </row>
        <row r="4190">
          <cell r="A4190">
            <v>96692</v>
          </cell>
          <cell r="B4190" t="str">
            <v>JOELHO 90 GRAUS, PPR, DN 63 MM, CLASSE PN 25, INSTALADO EM PRUMADA DE ÁGUA  FORNECIMENTO E INSTALAÇÃO . AF_06/2015</v>
          </cell>
          <cell r="C4190" t="str">
            <v>UN</v>
          </cell>
          <cell r="D4190">
            <v>34.119999999999997</v>
          </cell>
        </row>
        <row r="4191">
          <cell r="A4191">
            <v>96693</v>
          </cell>
          <cell r="B4191" t="str">
            <v>JOELHO 45 GRAUS, PPR, DN 63 MM, CLASSE PN 25, INSTALADO EM PRUMADA DE ÁGUA  FORNECIMENTO E INSTALAÇÃO . AF_06/2015</v>
          </cell>
          <cell r="C4191" t="str">
            <v>UN</v>
          </cell>
          <cell r="D4191">
            <v>32.090000000000003</v>
          </cell>
        </row>
        <row r="4192">
          <cell r="A4192">
            <v>96694</v>
          </cell>
          <cell r="B4192" t="str">
            <v>JOELHO 90 GRAUS, PPR, DN 75 MM, CLASSE PN 25, INSTALADO EM PRUMADA DE ÁGUA  FORNECIMENTO E INSTALAÇÃO . AF_06/2015</v>
          </cell>
          <cell r="C4192" t="str">
            <v>UN</v>
          </cell>
          <cell r="D4192">
            <v>78.34</v>
          </cell>
        </row>
        <row r="4193">
          <cell r="A4193">
            <v>96695</v>
          </cell>
          <cell r="B4193" t="str">
            <v>JOELHO 45 GRAUS, PPR, DN 75 MM, CLASSE PN 25, INSTALADO EM PRUMADA DE ÁGUA  FORNECIMENTO E INSTALAÇÃO . AF_06/2015</v>
          </cell>
          <cell r="C4193" t="str">
            <v>UN</v>
          </cell>
          <cell r="D4193">
            <v>75.959999999999994</v>
          </cell>
        </row>
        <row r="4194">
          <cell r="A4194">
            <v>96696</v>
          </cell>
          <cell r="B4194" t="str">
            <v>JOELHO 90 GRAUS, PPR, DN 90 MM, CLASSE PN 25, INSTALADO EM PRUMADA DE ÁGUA  FORNECIMENTO E INSTALAÇÃO . AF_06/2015</v>
          </cell>
          <cell r="C4194" t="str">
            <v>UN</v>
          </cell>
          <cell r="D4194">
            <v>118.43</v>
          </cell>
        </row>
        <row r="4195">
          <cell r="A4195">
            <v>96697</v>
          </cell>
          <cell r="B4195" t="str">
            <v>JOELHO 90 GRAUS, PPR, DN 110 MM, CLASSE PN 25, INSTALADO EM PRUMADA DE ÁGUA  FORNECIMENTO E INSTALAÇÃO . AF_06/2015</v>
          </cell>
          <cell r="C4195" t="str">
            <v>UN</v>
          </cell>
          <cell r="D4195">
            <v>177.33</v>
          </cell>
        </row>
        <row r="4196">
          <cell r="A4196">
            <v>96698</v>
          </cell>
          <cell r="B4196" t="str">
            <v>LUVA, PPR, DN 25 MM, CLASSE PN 25, INSTALADO EM PRUMADA DE ÁGUA  FORNECIMENTO E INSTALAÇÃO . AF_06/2015</v>
          </cell>
          <cell r="C4196" t="str">
            <v>UN</v>
          </cell>
          <cell r="D4196">
            <v>3.43</v>
          </cell>
        </row>
        <row r="4197">
          <cell r="A4197">
            <v>96699</v>
          </cell>
          <cell r="B4197" t="str">
            <v>CONECTOR MACHO, PPR, 25 X 1/2'', CLASSE PN 25, INSTALADO EM PRUMADA DE ÁGUA   FORNECIMENTO E INSTALAÇÃO . AF_06/2015</v>
          </cell>
          <cell r="C4197" t="str">
            <v>UN</v>
          </cell>
          <cell r="D4197">
            <v>18.89</v>
          </cell>
        </row>
        <row r="4198">
          <cell r="A4198">
            <v>96700</v>
          </cell>
          <cell r="B4198" t="str">
            <v>CONECTOR FÊMEA, PPR, 25 X 1/2'', CLASSE PN 25, INSTALADO EM PRUMADA DE ÁGUA   FORNECIMENTO E INSTALAÇÃO . AF_06/2015</v>
          </cell>
          <cell r="C4198" t="str">
            <v>UN</v>
          </cell>
          <cell r="D4198">
            <v>13.37</v>
          </cell>
        </row>
        <row r="4199">
          <cell r="A4199">
            <v>96701</v>
          </cell>
          <cell r="B4199" t="str">
            <v>LUVA, PPR, DN 32 MM, CLASSE PN 25, INSTALADO EM PRUMADA DE ÁGUA  FORNECIMENTO E INSTALAÇÃO. AF_06/2015</v>
          </cell>
          <cell r="C4199" t="str">
            <v>UN</v>
          </cell>
          <cell r="D4199">
            <v>4.6500000000000004</v>
          </cell>
        </row>
        <row r="4200">
          <cell r="A4200">
            <v>96702</v>
          </cell>
          <cell r="B4200" t="str">
            <v>BUCHA DE REDUÇÃO, PPR, 32 X 25, CLASSE PN 25, INSTALADO EM PRUMADA DE ÁGUA  FORNECIMENTO E INSTALAÇÃO . AF_06/2015</v>
          </cell>
          <cell r="C4200" t="str">
            <v>UN</v>
          </cell>
          <cell r="D4200">
            <v>4.93</v>
          </cell>
        </row>
        <row r="4201">
          <cell r="A4201">
            <v>96703</v>
          </cell>
          <cell r="B4201" t="str">
            <v>LUVA, PPR, DN 40 MM, CLASSE PN 25, INSTALADO EM PRUMADA DE ÁGUA  FORNECIMENTO E INSTALAÇÃO. AF_06/2015</v>
          </cell>
          <cell r="C4201" t="str">
            <v>UN</v>
          </cell>
          <cell r="D4201">
            <v>10.3</v>
          </cell>
        </row>
        <row r="4202">
          <cell r="A4202">
            <v>96704</v>
          </cell>
          <cell r="B4202" t="str">
            <v>BUCHA DE REDUÇÃO, PPR, 40 X 25, CLASSE PN 25, INSTALADO EM PRUMADA DE ÁGUA  FORNECIMENTO E INSTALAÇÃO . AF_06/2015</v>
          </cell>
          <cell r="C4202" t="str">
            <v>UN</v>
          </cell>
          <cell r="D4202">
            <v>12.11</v>
          </cell>
        </row>
        <row r="4203">
          <cell r="A4203">
            <v>96705</v>
          </cell>
          <cell r="B4203" t="str">
            <v>LUVA, PPR, DN 50 MM, CLASSE PN 25, INSTALADO EM PRUMADA DE ÁGUA  FORNECIMENTO E INSTALAÇÃO. AF_06/2015</v>
          </cell>
          <cell r="C4203" t="str">
            <v>UN</v>
          </cell>
          <cell r="D4203">
            <v>15.53</v>
          </cell>
        </row>
        <row r="4204">
          <cell r="A4204">
            <v>96706</v>
          </cell>
          <cell r="B4204" t="str">
            <v>LUVA, PPR, DN 63 MM, CLASSE PN 25, INSTALADO EM PRUMADA DE ÁGUA  FORNECIMENTO E INSTALAÇÃO. AF_06/2015</v>
          </cell>
          <cell r="C4204" t="str">
            <v>UN</v>
          </cell>
          <cell r="D4204">
            <v>23.26</v>
          </cell>
        </row>
        <row r="4205">
          <cell r="A4205">
            <v>96707</v>
          </cell>
          <cell r="B4205" t="str">
            <v>LUVA, PPR, DN 75 MM, CLASSE PN 25, INSTALADO EM PRUMADA DE ÁGUA  FORNECIMENTO E INSTALAÇÃO. AF_06/2015</v>
          </cell>
          <cell r="C4205" t="str">
            <v>UN</v>
          </cell>
          <cell r="D4205">
            <v>50.21</v>
          </cell>
        </row>
        <row r="4206">
          <cell r="A4206">
            <v>96708</v>
          </cell>
          <cell r="B4206" t="str">
            <v>LUVA, PPR, DN 90 MM, CLASSE PN 25, INSTALADO EM PRUMADA DE ÁGUA  FORNECIMENTO E INSTALAÇÃO. AF_06/2015</v>
          </cell>
          <cell r="C4206" t="str">
            <v>UN</v>
          </cell>
          <cell r="D4206">
            <v>79.790000000000006</v>
          </cell>
        </row>
        <row r="4207">
          <cell r="A4207">
            <v>96709</v>
          </cell>
          <cell r="B4207" t="str">
            <v>LUVA, PPR, DN 110 MM, CLASSE PN 25, INSTALADO EM PRUMADA DE ÁGUA  FORNECIMENTO E INSTALAÇÃO. AF_06/2015</v>
          </cell>
          <cell r="C4207" t="str">
            <v>UN</v>
          </cell>
          <cell r="D4207">
            <v>126.57</v>
          </cell>
        </row>
        <row r="4208">
          <cell r="A4208">
            <v>96710</v>
          </cell>
          <cell r="B4208" t="str">
            <v>TÊ NORMAL, PPR, DN 25 MM, CLASSE PN 25, INSTALADO EM PRUMADA DE ÁGUA  FORNECIMENTO E INSTALAÇÃO . AF_06/2015</v>
          </cell>
          <cell r="C4208" t="str">
            <v>UN</v>
          </cell>
          <cell r="D4208">
            <v>5.78</v>
          </cell>
        </row>
        <row r="4209">
          <cell r="A4209">
            <v>96711</v>
          </cell>
          <cell r="B4209" t="str">
            <v>TÊ NORMAL, PPR, DN 32 MM, CLASSE PN 25, INSTALADO EM PRUMADA DE ÁGUA  FORNECIMENTO E INSTALAÇÃO . AF_06/2015</v>
          </cell>
          <cell r="C4209" t="str">
            <v>UN</v>
          </cell>
          <cell r="D4209">
            <v>9.08</v>
          </cell>
        </row>
        <row r="4210">
          <cell r="A4210">
            <v>96712</v>
          </cell>
          <cell r="B4210" t="str">
            <v>TÊ NORMAL, PPR, DN 40 MM, CLASSE PN 25, INSTALADO EM PRUMADA DE ÁGUA  FORNECIMENTO E INSTALAÇÃO . AF_06/2015</v>
          </cell>
          <cell r="C4210" t="str">
            <v>UN</v>
          </cell>
          <cell r="D4210">
            <v>18.21</v>
          </cell>
        </row>
        <row r="4211">
          <cell r="A4211">
            <v>96713</v>
          </cell>
          <cell r="B4211" t="str">
            <v>TÊ NORMAL, PPR, DN 50 MM, CLASSE PN 25, INSTALADO EM PRUMADA DE ÁGUA  FORNECIMENTO E INSTALAÇÃO . AF_06/2015</v>
          </cell>
          <cell r="C4211" t="str">
            <v>UN</v>
          </cell>
          <cell r="D4211">
            <v>25.02</v>
          </cell>
        </row>
        <row r="4212">
          <cell r="A4212">
            <v>96714</v>
          </cell>
          <cell r="B4212" t="str">
            <v>TÊ NORMAL, PPR, DN 63 MM, CLASSE PN 25, INSTALADO EM PRUMADA DE ÁGUA  FORNECIMENTO E INSTALAÇÃO . AF_06/2015</v>
          </cell>
          <cell r="C4212" t="str">
            <v>UN</v>
          </cell>
          <cell r="D4212">
            <v>42.75</v>
          </cell>
        </row>
        <row r="4213">
          <cell r="A4213">
            <v>96715</v>
          </cell>
          <cell r="B4213" t="str">
            <v>TÊ NORMAL, PPR, DN 75 MM, CLASSE PN 25, INSTALADO EM PRUMADA DE ÁGUA  FORNECIMENTO E INSTALAÇÃO . AF_06/2015</v>
          </cell>
          <cell r="C4213" t="str">
            <v>UN</v>
          </cell>
          <cell r="D4213">
            <v>82.88</v>
          </cell>
        </row>
        <row r="4214">
          <cell r="A4214">
            <v>96716</v>
          </cell>
          <cell r="B4214" t="str">
            <v>TÊ NORMAL, PPR, DN 90 MM, CLASSE PN 25, INSTALADO EM PRUMADA DE ÁGUA  FORNECIMENTO E INSTALAÇÃO . AF_06/2015</v>
          </cell>
          <cell r="C4214" t="str">
            <v>UN</v>
          </cell>
          <cell r="D4214">
            <v>125.07</v>
          </cell>
        </row>
        <row r="4215">
          <cell r="A4215">
            <v>96717</v>
          </cell>
          <cell r="B4215" t="str">
            <v>TÊ NORMAL, PPR, DN 110 MM, CLASSE PN 25, INSTALADO EM PRUMADA DE ÁGUA  FORNECIMENTO E INSTALAÇÃO . AF_06/2015</v>
          </cell>
          <cell r="C4215" t="str">
            <v>UN</v>
          </cell>
          <cell r="D4215">
            <v>197.94</v>
          </cell>
        </row>
        <row r="4216">
          <cell r="A4216">
            <v>96736</v>
          </cell>
          <cell r="B4216" t="str">
            <v>LUVA, PPR, DN 20 MM, CLASSE PN 25, INSTALADO EM RESERVAÇÃO DE ÁGUA DE EDIFICAÇÃO QUE POSSUA RESERVATÓRIO DE FIBRA/FIBROCIMENTO  FORNECIMENTO E INSTALAÇÃO. AF_06/2016</v>
          </cell>
          <cell r="C4216" t="str">
            <v>UN</v>
          </cell>
          <cell r="D4216">
            <v>4.3</v>
          </cell>
        </row>
        <row r="4217">
          <cell r="A4217">
            <v>96737</v>
          </cell>
          <cell r="B4217" t="str">
            <v>LUVA, PPR, DN 25 MM, CLASSE PN 25, INSTALADO EM RESERVAÇÃO DE ÁGUA DE EDIFICAÇÃO QUE POSSUA RESERVATÓRIO DE FIBRA/FIBROCIMENTO  FORNECIMENTO E INSTALAÇÃO. AF_06/2016</v>
          </cell>
          <cell r="C4217" t="str">
            <v>UN</v>
          </cell>
          <cell r="D4217">
            <v>5.14</v>
          </cell>
        </row>
        <row r="4218">
          <cell r="A4218">
            <v>96738</v>
          </cell>
          <cell r="B4218" t="str">
            <v>CONECTOR MACHO, PPR, 25 X 1/2'', CLASSE PN 25,  INSTALADO EM RESERVAÇÃO DE ÁGUA DE EDIFICAÇÃO QUE POSSUA RESERVATÓRIO DE FIBRA/FIBROCIMENTO   FORNECIMENTO E INSTALAÇÃO. AF_06/2016</v>
          </cell>
          <cell r="C4218" t="str">
            <v>UN</v>
          </cell>
          <cell r="D4218">
            <v>20.6</v>
          </cell>
        </row>
        <row r="4219">
          <cell r="A4219">
            <v>96739</v>
          </cell>
          <cell r="B4219" t="str">
            <v>LUVA, PPR, DN 32 MM, CLASSE PN 25, INSTALADO EM RESERVAÇÃO DE ÁGUA DE EDIFICAÇÃO QUE POSSUA RESERVATÓRIO DE FIBRA/FIBROCIMENTO  FORNECIMENTO E INSTALAÇÃO. AF_06/2016</v>
          </cell>
          <cell r="C4219" t="str">
            <v>UN</v>
          </cell>
          <cell r="D4219">
            <v>6.68</v>
          </cell>
        </row>
        <row r="4220">
          <cell r="A4220">
            <v>96740</v>
          </cell>
          <cell r="B4220" t="str">
            <v>CONECTOR MACHO, PPR, 32 X 3/4'', CLASSE PN 25,  INSTALADO EM RESERVAÇÃO DE ÁGUA DE EDIFICAÇÃO QUE POSSUA RESERVATÓRIO DE FIBRA/FIBROCIMENTO   FORNECIMENTO E INSTALAÇÃO. AF_06/2016</v>
          </cell>
          <cell r="C4220" t="str">
            <v>UN</v>
          </cell>
          <cell r="D4220">
            <v>32.46</v>
          </cell>
        </row>
        <row r="4221">
          <cell r="A4221">
            <v>96741</v>
          </cell>
          <cell r="B4221" t="str">
            <v>LUVA, PPR, DN 40 MM, CLASSE PN 25, INSTALADO EM RESERVAÇÃO DE ÁGUA DE EDIFICAÇÃO QUE POSSUA RESERVATÓRIO DE FIBRA/FIBROCIMENTO  FORNECIMENTO E INSTALAÇÃO. AF_06/2016</v>
          </cell>
          <cell r="C4221" t="str">
            <v>UN</v>
          </cell>
          <cell r="D4221">
            <v>11.71</v>
          </cell>
        </row>
        <row r="4222">
          <cell r="A4222">
            <v>96742</v>
          </cell>
          <cell r="B4222" t="str">
            <v>LUVA, PPR, DN 50 MM, CLASSE PN 25, INSTALADO EM RESERVAÇÃO DE ÁGUA DE EDIFICAÇÃO QUE POSSUA RESERVATÓRIO DE FIBRA/FIBROCIMENTO  FORNECIMENTO E INSTALAÇÃO. AF_06/2016</v>
          </cell>
          <cell r="C4222" t="str">
            <v>UN</v>
          </cell>
          <cell r="D4222">
            <v>17.739999999999998</v>
          </cell>
        </row>
        <row r="4223">
          <cell r="A4223">
            <v>96743</v>
          </cell>
          <cell r="B4223" t="str">
            <v>LUVA, PPR, DN 63 MM, CLASSE PN 25, INSTALADO EM RESERVAÇÃO DE ÁGUA DE EDIFICAÇÃO QUE POSSUA RESERVATÓRIO DE FIBRA/FIBROCIMENTO  FORNECIMENTO E INSTALAÇÃO. AF_06/2016</v>
          </cell>
          <cell r="C4223" t="str">
            <v>UN</v>
          </cell>
          <cell r="D4223">
            <v>23.85</v>
          </cell>
        </row>
        <row r="4224">
          <cell r="A4224">
            <v>96744</v>
          </cell>
          <cell r="B4224" t="str">
            <v>LUVA, PPR, DN 75 MM, CLASSE PN 25, INSTALADO EM RESERVAÇÃO DE ÁGUA DE EDIFICAÇÃO QUE POSSUA RESERVATÓRIO DE FIBRA/FIBROCIMENTO  FORNECIMENTO E INSTALAÇÃO. AF_06/2016</v>
          </cell>
          <cell r="C4224" t="str">
            <v>UN</v>
          </cell>
          <cell r="D4224">
            <v>52.39</v>
          </cell>
        </row>
        <row r="4225">
          <cell r="A4225">
            <v>96745</v>
          </cell>
          <cell r="B4225" t="str">
            <v>LUVA, PPR, DN 90 MM, CLASSE PN 25, INSTALADO EM RESERVAÇÃO DE ÁGUA DE EDIFICAÇÃO QUE POSSUA RESERVATÓRIO DE FIBRA/FIBROCIMENTO  FORNECIMENTO E INSTALAÇÃO. AF_06/2016</v>
          </cell>
          <cell r="C4225" t="str">
            <v>UN</v>
          </cell>
          <cell r="D4225">
            <v>79.260000000000005</v>
          </cell>
        </row>
        <row r="4226">
          <cell r="A4226">
            <v>96746</v>
          </cell>
          <cell r="B4226" t="str">
            <v>LUVA, PPR, DN 110 MM, CLASSE PN 25, INSTALADO EM RESERVAÇÃO DE ÁGUA DE EDIFICAÇÃO QUE POSSUA RESERVATÓRIO DE FIBRA/FIBROCIMENTO  FORNECIMENTO E INSTALAÇÃO. AF_06/2016</v>
          </cell>
          <cell r="C4226" t="str">
            <v>UN</v>
          </cell>
          <cell r="D4226">
            <v>126.54</v>
          </cell>
        </row>
        <row r="4227">
          <cell r="A4227">
            <v>96747</v>
          </cell>
          <cell r="B4227" t="str">
            <v>JOELHO 90 GRAUS, PPR, DN 20 MM, CLASSE PN 25,  INSTALADO EM RESERVAÇÃO DE ÁGUA DE EDIFICAÇÃO QUE POSSUA RESERVATÓRIO DE FIBRA/FIBROCIMENTO  FORNECIMENTO E INSTALAÇÃO. AF_06/2016</v>
          </cell>
          <cell r="C4227" t="str">
            <v>UN</v>
          </cell>
          <cell r="D4227">
            <v>5.95</v>
          </cell>
        </row>
        <row r="4228">
          <cell r="A4228">
            <v>96748</v>
          </cell>
          <cell r="B4228" t="str">
            <v>JOELHO 90 GRAUS, PPR, DN 25 MM, CLASSE PN 25,  INSTALADO EM RESERVAÇÃO DE ÁGUA DE EDIFICAÇÃO QUE POSSUA RESERVATÓRIO DE FIBRA/FIBROCIMENTO  FORNECIMENTO E INSTALAÇÃO. AF_06/2016</v>
          </cell>
          <cell r="C4228" t="str">
            <v>UN</v>
          </cell>
          <cell r="D4228">
            <v>7.01</v>
          </cell>
        </row>
        <row r="4229">
          <cell r="A4229">
            <v>96749</v>
          </cell>
          <cell r="B4229" t="str">
            <v>JOELHO 90 GRAUS, PPR, DN 32 MM, CLASSE PN 25,  INSTALADO EM RESERVAÇÃO DE ÁGUA DE EDIFICAÇÃO QUE POSSUA RESERVATÓRIO DE FIBRA/FIBROCIMENTO  FORNECIMENTO E INSTALAÇÃO. AF_06/2016</v>
          </cell>
          <cell r="C4229" t="str">
            <v>UN</v>
          </cell>
          <cell r="D4229">
            <v>9.74</v>
          </cell>
        </row>
        <row r="4230">
          <cell r="A4230">
            <v>96750</v>
          </cell>
          <cell r="B4230" t="str">
            <v>JOELHO 90 GRAUS, PPR, DN 40 MM, CLASSE PN 25,  INSTALADO EM RESERVAÇÃO DE ÁGUA DE EDIFICAÇÃO QUE POSSUA RESERVATÓRIO DE FIBRA/FIBROCIMENTO  FORNECIMENTO E INSTALAÇÃO. AF_06/2016</v>
          </cell>
          <cell r="C4230" t="str">
            <v>UN</v>
          </cell>
          <cell r="D4230">
            <v>13.89</v>
          </cell>
        </row>
        <row r="4231">
          <cell r="A4231">
            <v>96751</v>
          </cell>
          <cell r="B4231" t="str">
            <v>JOELHO 90 GRAUS, PPR, DN 50 MM, CLASSE PN 25,  INSTALADO EM RESERVAÇÃO DE ÁGUA DE EDIFICAÇÃO QUE POSSUA RESERVATÓRIO DE FIBRA/FIBROCIMENTO  FORNECIMENTO E INSTALAÇÃO. AF_06/2016</v>
          </cell>
          <cell r="C4231" t="str">
            <v>UN</v>
          </cell>
          <cell r="D4231">
            <v>25.91</v>
          </cell>
        </row>
        <row r="4232">
          <cell r="A4232">
            <v>96752</v>
          </cell>
          <cell r="B4232" t="str">
            <v>JOELHO 90 GRAUS, PPR, DN 63 MM, CLASSE PN 25,  INSTALADO EM RESERVAÇÃO DE ÁGUA DE EDIFICAÇÃO QUE POSSUA RESERVATÓRIO DE FIBRA/FIBROCIMENTO  FORNECIMENTO E INSTALAÇÃO. AF_06/2016</v>
          </cell>
          <cell r="C4232" t="str">
            <v>UN</v>
          </cell>
          <cell r="D4232">
            <v>35</v>
          </cell>
        </row>
        <row r="4233">
          <cell r="A4233">
            <v>96753</v>
          </cell>
          <cell r="B4233" t="str">
            <v>JOELHO 90 GRAUS, PPR, DN 75 MM, CLASSE PN 25,  INSTALADO EM RESERVAÇÃO DE ÁGUA DE EDIFICAÇÃO QUE POSSUA RESERVATÓRIO DE FIBRA/FIBROCIMENTO  FORNECIMENTO E INSTALAÇÃO. AF_06/2016</v>
          </cell>
          <cell r="C4233" t="str">
            <v>UN</v>
          </cell>
          <cell r="D4233">
            <v>81.61</v>
          </cell>
        </row>
        <row r="4234">
          <cell r="A4234">
            <v>96754</v>
          </cell>
          <cell r="B4234" t="str">
            <v>JOELHO 90 GRAUS, PPR, DN 90 MM, CLASSE PN 25,  INSTALADO EM RESERVAÇÃO DE ÁGUA DE EDIFICAÇÃO QUE POSSUA RESERVATÓRIO DE FIBRA/FIBROCIMENTO  FORNECIMENTO E INSTALAÇÃO. AF_06/2016</v>
          </cell>
          <cell r="C4234" t="str">
            <v>UN</v>
          </cell>
          <cell r="D4234">
            <v>117.62</v>
          </cell>
        </row>
        <row r="4235">
          <cell r="A4235">
            <v>96755</v>
          </cell>
          <cell r="B4235" t="str">
            <v>JOELHO 90 GRAUS, PPR, DN 110 MM, CLASSE PN 25,  INSTALADO EM RESERVAÇÃO DE ÁGUA DE EDIFICAÇÃO QUE POSSUA RESERVATÓRIO DE FIBRA/FIBROCIMENTO  FORNECIMENTO E INSTALAÇÃO. AF_06/2016</v>
          </cell>
          <cell r="C4235" t="str">
            <v>UN</v>
          </cell>
          <cell r="D4235">
            <v>177.3</v>
          </cell>
        </row>
        <row r="4236">
          <cell r="A4236">
            <v>96756</v>
          </cell>
          <cell r="B4236" t="str">
            <v>TÊ MISTURADOR, PPR, DN 20 MM, CLASSE PN 25,  INSTALADO EM RESERVAÇÃO DE ÁGUA DE EDIFICAÇÃO QUE POSSUA RESERVATÓRIO DE FIBRA/FIBROCIMENTO  FORNECIMENTO E INSTALAÇÃO. AF_06/2016</v>
          </cell>
          <cell r="C4236" t="str">
            <v>UN</v>
          </cell>
          <cell r="D4236">
            <v>11.95</v>
          </cell>
        </row>
        <row r="4237">
          <cell r="A4237">
            <v>96757</v>
          </cell>
          <cell r="B4237" t="str">
            <v>TÊ MISTURADOR, PPR, DN 25 MM, CLASSE PN 25,  INSTALADO EM RESERVAÇÃO DE ÁGUA DE EDIFICAÇÃO QUE POSSUA RESERVATÓRIO DE FIBRA/FIBROCIMENTO  FORNECIMENTO E INSTALAÇÃO. AF_06/2016</v>
          </cell>
          <cell r="C4237" t="str">
            <v>UN</v>
          </cell>
          <cell r="D4237">
            <v>11.39</v>
          </cell>
        </row>
        <row r="4238">
          <cell r="A4238">
            <v>96758</v>
          </cell>
          <cell r="B4238" t="str">
            <v>TÊ, PPR, DN 32 MM, CLASSE PN 25,  INSTALADO EM RESERVAÇÃO DE ÁGUA DE EDIFICAÇÃO QUE POSSUA RESERVATÓRIO DE FIBRA/FIBROCIMENTO  FORNECIMENTO E INSTALAÇÃO. AF_06/2016</v>
          </cell>
          <cell r="C4238" t="str">
            <v>UN</v>
          </cell>
          <cell r="D4238">
            <v>13.13</v>
          </cell>
        </row>
        <row r="4239">
          <cell r="A4239">
            <v>96759</v>
          </cell>
          <cell r="B4239" t="str">
            <v>TÊ, PPR, DN 40 MM, CLASSE PN 25,  INSTALADO EM RESERVAÇÃO DE ÁGUA DE EDIFICAÇÃO QUE POSSUA RESERVATÓRIO DE FIBRA/FIBROCIMENTO  FORNECIMENTO E INSTALAÇÃO. AF_06/2016</v>
          </cell>
          <cell r="C4239" t="str">
            <v>UN</v>
          </cell>
          <cell r="D4239">
            <v>21.01</v>
          </cell>
        </row>
        <row r="4240">
          <cell r="A4240">
            <v>96760</v>
          </cell>
          <cell r="B4240" t="str">
            <v>TÊ, PPR, DN 50 MM, CLASSE PN 25,  INSTALADO EM RESERVAÇÃO DE ÁGUA DE EDIFICAÇÃO QUE POSSUA RESERVATÓRIO DE FIBRA/FIBROCIMENTO  FORNECIMENTO E INSTALAÇÃO. AF_06/2016</v>
          </cell>
          <cell r="C4240" t="str">
            <v>UN</v>
          </cell>
          <cell r="D4240">
            <v>29.41</v>
          </cell>
        </row>
        <row r="4241">
          <cell r="A4241">
            <v>96761</v>
          </cell>
          <cell r="B4241" t="str">
            <v>TÊ, PPR, DN 63 MM, CLASSE PN 25,  INSTALADO EM RESERVAÇÃO DE ÁGUA DE EDIFICAÇÃO QUE POSSUA RESERVATÓRIO DE FIBRA/FIBROCIMENTO  FORNECIMENTO E INSTALAÇÃO. AF_06/2016</v>
          </cell>
          <cell r="C4241" t="str">
            <v>UN</v>
          </cell>
          <cell r="D4241">
            <v>43.93</v>
          </cell>
        </row>
        <row r="4242">
          <cell r="A4242">
            <v>96762</v>
          </cell>
          <cell r="B4242" t="str">
            <v>TÊ, PPR, DN 75 MM, CLASSE PN 25,  INSTALADO EM RESERVAÇÃO DE ÁGUA DE EDIFICAÇÃO QUE POSSUA RESERVATÓRIO DE FIBRA/FIBROCIMENTO  FORNECIMENTO E INSTALAÇÃO. AF_06/2016</v>
          </cell>
          <cell r="C4242" t="str">
            <v>UN</v>
          </cell>
          <cell r="D4242">
            <v>87.2</v>
          </cell>
        </row>
        <row r="4243">
          <cell r="A4243">
            <v>96763</v>
          </cell>
          <cell r="B4243" t="str">
            <v>TÊ, PPR, DN 90 MM, CLASSE PN 25,  INSTALADO EM RESERVAÇÃO DE ÁGUA DE EDIFICAÇÃO QUE POSSUA RESERVATÓRIO DE FIBRA/FIBROCIMENTO  FORNECIMENTO E INSTALAÇÃO. AF_06/2016</v>
          </cell>
          <cell r="C4243" t="str">
            <v>UN</v>
          </cell>
          <cell r="D4243">
            <v>123.98</v>
          </cell>
        </row>
        <row r="4244">
          <cell r="A4244">
            <v>96764</v>
          </cell>
          <cell r="B4244" t="str">
            <v>TÊ, PPR, DN 110 MM, CLASSE PN 25,  INSTALADO EM RESERVAÇÃO DE ÁGUA DE EDIFICAÇÃO QUE POSSUA RESERVATÓRIO DE FIBRA/FIBROCIMENTO  FORNECIMENTO E INSTALAÇÃO. AF_06/2016</v>
          </cell>
          <cell r="C4244" t="str">
            <v>UN</v>
          </cell>
          <cell r="D4244">
            <v>197.88</v>
          </cell>
        </row>
        <row r="4245">
          <cell r="A4245">
            <v>96802</v>
          </cell>
          <cell r="B4245" t="str">
            <v>KIT CHASSI PEX, PRÉ-FABRICADO, PARA CHUVEIRO COM REGISTROS DE PRESSÃO E CONEXÕES POR CRIMPAGEM  FORNECIMENTO E INSTALAÇÃO. AF_06/2015</v>
          </cell>
          <cell r="C4245" t="str">
            <v>UN</v>
          </cell>
          <cell r="D4245">
            <v>271.7</v>
          </cell>
        </row>
        <row r="4246">
          <cell r="A4246">
            <v>96803</v>
          </cell>
          <cell r="B4246" t="str">
            <v>KIT CHASSI PEX, PRÉ-FABRICADO, PARA COZINHA COM CUBA SIMPLES E CONEXÕES POR CRIMPAGEM  FORNECIMENTO E INSTALAÇÃO. AF_06/2015</v>
          </cell>
          <cell r="C4246" t="str">
            <v>UN</v>
          </cell>
          <cell r="D4246">
            <v>138.21</v>
          </cell>
        </row>
        <row r="4247">
          <cell r="A4247">
            <v>96804</v>
          </cell>
          <cell r="B4247" t="str">
            <v>KIT CHASSI PEX, PRÉ-FABRICADO, PARA ÁREA DE SERVIÇO COM TANQUE E MÁQUINA DE LAVAR ROUPA, E CONEXÕES POR CRIMPAGEM  FORNECIMENTO E INSTALAÇÃO. AF_06/2015</v>
          </cell>
          <cell r="C4247" t="str">
            <v>UN</v>
          </cell>
          <cell r="D4247">
            <v>243.79</v>
          </cell>
        </row>
        <row r="4248">
          <cell r="A4248">
            <v>96805</v>
          </cell>
          <cell r="B4248" t="str">
            <v>KIT CHASSI PEX, PRÉ-FABRICADO, PARA CHUVEIRO COM REGISTROS DE PRESSÃO E CONEXÕES POR ANEL DESLIZANTE  FORNECIMENTO E INSTALAÇÃO. AF_06/2015</v>
          </cell>
          <cell r="C4248" t="str">
            <v>UN</v>
          </cell>
          <cell r="D4248">
            <v>278.02999999999997</v>
          </cell>
        </row>
        <row r="4249">
          <cell r="A4249">
            <v>96806</v>
          </cell>
          <cell r="B4249" t="str">
            <v>KIT CHASSI PEX, PRÉ-FABRICADO, PARA COZINHA COM CUBA SIMPLES E CONEXÕES POR ANEL DESLIZANTE  FORNECIMENTO E INSTALAÇÃO. AF_06/2015</v>
          </cell>
          <cell r="C4249" t="str">
            <v>UN</v>
          </cell>
          <cell r="D4249">
            <v>132.13</v>
          </cell>
        </row>
        <row r="4250">
          <cell r="A4250">
            <v>96807</v>
          </cell>
          <cell r="B4250" t="str">
            <v>KIT CHASSI PEX, PRÉ-FABRICADO, PARA ÁREA DE SERVIÇO COM TANQUE E MÁQUINA DE LAVAR ROUPA, E CONEXÕES POR ANEL DESLIZANTE  FORNECIMENTO E INSTALAÇÃO. AF_06/2015</v>
          </cell>
          <cell r="C4250" t="str">
            <v>UN</v>
          </cell>
          <cell r="D4250">
            <v>218.07</v>
          </cell>
        </row>
        <row r="4251">
          <cell r="A4251">
            <v>96808</v>
          </cell>
          <cell r="B4251" t="str">
            <v>UNIÃO METÁLICA PARA INSTALAÇÕES EM PEX, DN 16 MM, FIXAÇÃO DAS CONEXÕES POR ANEL DESLIZANTE  FORNECIMENTO E INSTALAÇÃO . AF_06/2015</v>
          </cell>
          <cell r="C4251" t="str">
            <v>UN</v>
          </cell>
          <cell r="D4251">
            <v>11.37</v>
          </cell>
        </row>
        <row r="4252">
          <cell r="A4252">
            <v>96809</v>
          </cell>
          <cell r="B4252" t="str">
            <v>CONEXÃO FIXA, ROSCA FÊMEA, METÁLICA, PARA INSTALAÇÕES EM PEX, DN 16 MM X 1/2", COM ANEL DESLIZANTE. FORNECIMENTO E INSTALAÇÃO. AF_06/2015</v>
          </cell>
          <cell r="C4252" t="str">
            <v>UN</v>
          </cell>
          <cell r="D4252">
            <v>13.24</v>
          </cell>
        </row>
        <row r="4253">
          <cell r="A4253">
            <v>96810</v>
          </cell>
          <cell r="B4253" t="str">
            <v>CONEXÃO MÓVEL, ROSCA FÊMEA, METÁLICA, PARA INSTALAÇÕES EM PEX, DN 16 MM X 3/4", COM ANEL DESLIZANTE. FORNECIMENTO E INSTALAÇÃO. AF_06/2015</v>
          </cell>
          <cell r="C4253" t="str">
            <v>UN</v>
          </cell>
          <cell r="D4253">
            <v>14.5</v>
          </cell>
        </row>
        <row r="4254">
          <cell r="A4254">
            <v>96811</v>
          </cell>
          <cell r="B4254" t="str">
            <v>UNIÃO METÁLICA PARA INSTALAÇÕES EM PEX, DN 20 MM, FIXAÇÃO DAS CONEXÕES POR ANEL DESLIZANTE  FORNECIMENTO E INSTALAÇÃO . AF_06/2015</v>
          </cell>
          <cell r="C4254" t="str">
            <v>UN</v>
          </cell>
          <cell r="D4254">
            <v>15.44</v>
          </cell>
        </row>
        <row r="4255">
          <cell r="A4255">
            <v>96812</v>
          </cell>
          <cell r="B4255" t="str">
            <v>CONEXÃO FIXA, ROSCA FÊMEA, METÁLICA, PARA INSTALAÇÕES EM PEX, DN 20 MM X 1/2", COM ANEL DESLIZANTE. FORNECIMENTO E INSTALAÇÃO. AF_06/2015</v>
          </cell>
          <cell r="C4255" t="str">
            <v>UN</v>
          </cell>
          <cell r="D4255">
            <v>14.77</v>
          </cell>
        </row>
        <row r="4256">
          <cell r="A4256">
            <v>96813</v>
          </cell>
          <cell r="B4256" t="str">
            <v>CONEXÃO FIXA, ROSCA FÊMEA, METÁLICA, PARA INSTALAÇÕES EM PEX, DN 20 MM X 3/4", COM ANEL DESLIZANTE. FORNECIMENTO E INSTALAÇÃO. AF_06/2015</v>
          </cell>
          <cell r="C4256" t="str">
            <v>UN</v>
          </cell>
          <cell r="D4256">
            <v>17.27</v>
          </cell>
        </row>
        <row r="4257">
          <cell r="A4257">
            <v>96814</v>
          </cell>
          <cell r="B4257" t="str">
            <v>UNIÃO DE REDUÇÃO, METÁLICA, PARA INSTALAÇÕES EM PEX, DN 20 X 16 MM, CONEXÃO POR ANEL DESLIZANTE  FORNECIMENTO E INSTALAÇÃO. AF_06/2015</v>
          </cell>
          <cell r="C4257" t="str">
            <v>UN</v>
          </cell>
          <cell r="D4257">
            <v>14.35</v>
          </cell>
        </row>
        <row r="4258">
          <cell r="A4258">
            <v>96815</v>
          </cell>
          <cell r="B4258" t="str">
            <v>UNIÃO METÁLICA PARA INSTALAÇÕES EM PEX, DN 25 MM, FIXAÇÃO DAS CONEXÕES POR ANEL DESLIZANTE   FORNECIMENTO E INSTALAÇÃO. AF_06/2015</v>
          </cell>
          <cell r="C4258" t="str">
            <v>UN</v>
          </cell>
          <cell r="D4258">
            <v>25</v>
          </cell>
        </row>
        <row r="4259">
          <cell r="A4259">
            <v>96816</v>
          </cell>
          <cell r="B4259" t="str">
            <v>CONEXÃO FIXA, ROSCA FÊMEA, METÁLICA, PARA INSTALAÇÕES EM PEX, DN 25 MM X 3/4", COM ANEL DESLIZANTE. FORNECIMENTO E INSTALAÇÃO. AF_06/2015</v>
          </cell>
          <cell r="C4259" t="str">
            <v>UN</v>
          </cell>
          <cell r="D4259">
            <v>20.22</v>
          </cell>
        </row>
        <row r="4260">
          <cell r="A4260">
            <v>96817</v>
          </cell>
          <cell r="B4260" t="str">
            <v>CONEXÃO FIXA, ROSCA FÊMEA, METÁLICA, PARA INSTALAÇÕES EM PEX, DN 25 MM X 1", COM ANEL DESLIZANTE. FORNECIMENTO E INSTALAÇÃO. AF_06/2015</v>
          </cell>
          <cell r="C4260" t="str">
            <v>UN</v>
          </cell>
          <cell r="D4260">
            <v>23.26</v>
          </cell>
        </row>
        <row r="4261">
          <cell r="A4261">
            <v>96818</v>
          </cell>
          <cell r="B4261" t="str">
            <v>UNIÃO DE REDUÇÃO, METÁLICA, PEX, DN 25 X 16 MM, CONEXÃO POR ANEL DESLIZANTE  FORNECIMENTO E INSTALAÇÃO. AF_06/2015</v>
          </cell>
          <cell r="C4261" t="str">
            <v>UN</v>
          </cell>
          <cell r="D4261">
            <v>21.53</v>
          </cell>
        </row>
        <row r="4262">
          <cell r="A4262">
            <v>96819</v>
          </cell>
          <cell r="B4262" t="str">
            <v>UNIÃO DE REDUÇÃO, METÁLICA, PEX, DN 25 X 20 MM, CONEXÃO POR ANEL DESLIZANTE  FORNECIMENTO E INSTALAÇÃO. AF_06/2015</v>
          </cell>
          <cell r="C4262" t="str">
            <v>UN</v>
          </cell>
          <cell r="D4262">
            <v>21.53</v>
          </cell>
        </row>
        <row r="4263">
          <cell r="A4263">
            <v>96820</v>
          </cell>
          <cell r="B4263" t="str">
            <v>UNIÃO METÁLICA PARA INSTALAÇÕES EM PEX, DN 32 MM, FIXAÇÃO DAS CONEXÕES POR ANEL DESLIZANTE   FORNECIMENTO E INSTALAÇÃO. AF_06/2015</v>
          </cell>
          <cell r="C4263" t="str">
            <v>UN</v>
          </cell>
          <cell r="D4263">
            <v>40.32</v>
          </cell>
        </row>
        <row r="4264">
          <cell r="A4264">
            <v>96821</v>
          </cell>
          <cell r="B4264" t="str">
            <v>CONEXÃO FIXA, ROSCA FÊMEA, METÁLICA, PARA INSTALAÇÕES EM PEX, DN 32 MM X 1", COM ANEL DESLIZANTE  FORNECIMENTO E INSTALAÇÃO. AF_06/2015</v>
          </cell>
          <cell r="C4264" t="str">
            <v>UN</v>
          </cell>
          <cell r="D4264">
            <v>34</v>
          </cell>
        </row>
        <row r="4265">
          <cell r="A4265">
            <v>96822</v>
          </cell>
          <cell r="B4265" t="str">
            <v>UNIÃO DE REDUÇÃO, METÁLICA, PEX, DN 32 X 25 MM, CONEXÃO POR ANEL DESLIZANTE  FORNECIMENTO E INSTALAÇÃO. AF_06/2015</v>
          </cell>
          <cell r="C4265" t="str">
            <v>UN</v>
          </cell>
          <cell r="D4265">
            <v>34.479999999999997</v>
          </cell>
        </row>
        <row r="4266">
          <cell r="A4266">
            <v>96823</v>
          </cell>
          <cell r="B4266" t="str">
            <v>LUVA PARA INSTALAÇÕES EM PEX, DN 16 MM, CONEXÃO POR CRIMPAGEM  FORNECIMENTO E INSTALAÇÃO . AF_06/2015</v>
          </cell>
          <cell r="C4266" t="str">
            <v>UN</v>
          </cell>
          <cell r="D4266">
            <v>14.16</v>
          </cell>
        </row>
        <row r="4267">
          <cell r="A4267">
            <v>96824</v>
          </cell>
          <cell r="B4267" t="str">
            <v>CONEXÃO FIXA, ROSCA FÊMEA, PARA INSTALAÇÕES EM PEX, DN 16MM X 1/2", CONEXÃO POR CRIMPAGEM  FORNECIMENTO E INSTALAÇÃO. AF_06/2015</v>
          </cell>
          <cell r="C4267" t="str">
            <v>UN</v>
          </cell>
          <cell r="D4267">
            <v>16.11</v>
          </cell>
        </row>
        <row r="4268">
          <cell r="A4268">
            <v>96825</v>
          </cell>
          <cell r="B4268" t="str">
            <v>CONEXÃO FIXA, ROSCA FÊMEA, PARA INSTALAÇÕES EM PEX, DN 16MM X 3/4", CONEXÃO POR CRIMPAGEM  FORNECIMENTO E INSTALAÇÃO. AF_06/2015</v>
          </cell>
          <cell r="C4268" t="str">
            <v>UN</v>
          </cell>
          <cell r="D4268">
            <v>22.18</v>
          </cell>
        </row>
        <row r="4269">
          <cell r="A4269">
            <v>96826</v>
          </cell>
          <cell r="B4269" t="str">
            <v>LUVA PARA INSTALAÇÕES EM PEX, DN 20 MM, CONEXÃO POR CRIMPAGEM   FORNECIMENTO E INSTALAÇÃO. AF_06/2015</v>
          </cell>
          <cell r="C4269" t="str">
            <v>UN</v>
          </cell>
          <cell r="D4269">
            <v>19.829999999999998</v>
          </cell>
        </row>
        <row r="4270">
          <cell r="A4270">
            <v>96827</v>
          </cell>
          <cell r="B4270" t="str">
            <v>CONEXÃO FIXA, ROSCA FÊMEA, PARA INSTALAÇÕES EM PEX, DN 20MM X 1/2", CONEXÃO POR CRIMPAGEM  FORNECIMENTO E INSTALAÇÃO. AF_06/2015</v>
          </cell>
          <cell r="C4270" t="str">
            <v>UN</v>
          </cell>
          <cell r="D4270">
            <v>20.62</v>
          </cell>
        </row>
        <row r="4271">
          <cell r="A4271">
            <v>96828</v>
          </cell>
          <cell r="B4271" t="str">
            <v>CONEXÃO FIXA, ROSCA FÊMEA, PARA INSTALAÇÕES EM PEX, DN 20MM X 3/4", CONEXÃO POR CRIMPAGEM  FORNECIMENTO E INSTALAÇÃO. AF_06/2015</v>
          </cell>
          <cell r="C4271" t="str">
            <v>UN</v>
          </cell>
          <cell r="D4271">
            <v>26.2</v>
          </cell>
        </row>
        <row r="4272">
          <cell r="A4272">
            <v>96829</v>
          </cell>
          <cell r="B4272" t="str">
            <v>LUVA DE REDUÇÃO PARA INSTALAÇÕES EM PEX, DN 20 X 16 MM, CONEXÃO POR CRIMPAGEM  FORNECIMENTO E INSTALAÇÃO. AF_06/2015</v>
          </cell>
          <cell r="C4272" t="str">
            <v>UN</v>
          </cell>
          <cell r="D4272">
            <v>19.8</v>
          </cell>
        </row>
        <row r="4273">
          <cell r="A4273">
            <v>96830</v>
          </cell>
          <cell r="B4273" t="str">
            <v>LUVA PARA INSTALAÇÕES EM PEX, DN 25 MM, CONEXÃO POR CRIMPAGEM   FORNECIMENTO E INSTALAÇÃO. AF_06/2015</v>
          </cell>
          <cell r="C4273" t="str">
            <v>UN</v>
          </cell>
          <cell r="D4273">
            <v>29.09</v>
          </cell>
        </row>
        <row r="4274">
          <cell r="A4274">
            <v>96831</v>
          </cell>
          <cell r="B4274" t="str">
            <v>CONEXÃO FIXA, ROSCA FÊMEA, PARA INSTALAÇÕES EM PEX, DN 25MM X 1/2", CONEXÃO POR CRIMPAGEM  FORNECIMENTO E INSTALAÇÃO. AF_06/2015</v>
          </cell>
          <cell r="C4274" t="str">
            <v>UN</v>
          </cell>
          <cell r="D4274">
            <v>23.45</v>
          </cell>
        </row>
        <row r="4275">
          <cell r="A4275">
            <v>96832</v>
          </cell>
          <cell r="B4275" t="str">
            <v>CONEXÃO FIXA, ROSCA FÊMEA, PARA INSTALAÇÕES EM PEX, DN 25MM X 3/4", CONEXÃO POR CRIMPAGEM  FORNECIMENTO E INSTALAÇÃO. AF_06/2015</v>
          </cell>
          <cell r="C4275" t="str">
            <v>UN</v>
          </cell>
          <cell r="D4275">
            <v>27.33</v>
          </cell>
        </row>
        <row r="4276">
          <cell r="A4276">
            <v>96833</v>
          </cell>
          <cell r="B4276" t="str">
            <v>LUVA DE REDUÇÃO PARA INSTALAÇÕES EM PEX, DN 25 X 16 MM, CONEXÃO POR CRIMPAGEM  FORNECIMENTO E INSTALAÇÃO. AF_06/2015</v>
          </cell>
          <cell r="C4276" t="str">
            <v>UN</v>
          </cell>
          <cell r="D4276">
            <v>25.5</v>
          </cell>
        </row>
        <row r="4277">
          <cell r="A4277">
            <v>96834</v>
          </cell>
          <cell r="B4277" t="str">
            <v>LUVA PARA INSTALAÇÕES EM PEX, DN 32 MM, CONEXÃO POR CRIMPAGEM  FORNECIMENTO E INSTALAÇÃO . AF_06/2015</v>
          </cell>
          <cell r="C4277" t="str">
            <v>UN</v>
          </cell>
          <cell r="D4277">
            <v>42.73</v>
          </cell>
        </row>
        <row r="4278">
          <cell r="A4278">
            <v>96835</v>
          </cell>
          <cell r="B4278" t="str">
            <v>CONEXÃO FIXA, ROSCA FÊMEA, PARA INSTALAÇÕES EM PEX, DN 32 MM X 3/4", CONEXÃO POR CRIMPAGEM  FORNECIMENTO E INSTALAÇÃO. AF_06/2015</v>
          </cell>
          <cell r="C4278" t="str">
            <v>UN</v>
          </cell>
          <cell r="D4278">
            <v>36.700000000000003</v>
          </cell>
        </row>
        <row r="4279">
          <cell r="A4279">
            <v>96836</v>
          </cell>
          <cell r="B4279" t="str">
            <v>LUVA DE REDUÇÃO PARA INSTALAÇÕES EM PEX, DN 32 X 25 MM, CONEXÃO POR CRIMPAGEM  FORNECIMENTO E INSTALAÇÃO. AF_06/2015</v>
          </cell>
          <cell r="C4279" t="str">
            <v>UN</v>
          </cell>
          <cell r="D4279">
            <v>39.200000000000003</v>
          </cell>
        </row>
        <row r="4280">
          <cell r="A4280">
            <v>96837</v>
          </cell>
          <cell r="B4280" t="str">
            <v>JOELHO 90 GRAUS, METÁLICO, PARA INSTALAÇÕES EM PEX, DN 16 MM, CONEXÃO POR ANEL DESLIZANTE   FORNECIMENTO E INSTALAÇÃO. AF_06/2015</v>
          </cell>
          <cell r="C4280" t="str">
            <v>UN</v>
          </cell>
          <cell r="D4280">
            <v>20.23</v>
          </cell>
        </row>
        <row r="4281">
          <cell r="A4281">
            <v>96838</v>
          </cell>
          <cell r="B4281" t="str">
            <v>JOELHO 90 GRAUS, ROSCA FÊMEA TERMINAL, METÁLICO, PARA INSTALAÇÕES EM PEX, DN 16MM X 1/2", CONEXÃO POR ANEL DESLIZANTE  FORNECIMENTO E INSTALAÇÃO. AF_06/2015</v>
          </cell>
          <cell r="C4281" t="str">
            <v>UN</v>
          </cell>
          <cell r="D4281">
            <v>18.43</v>
          </cell>
        </row>
        <row r="4282">
          <cell r="A4282">
            <v>96839</v>
          </cell>
          <cell r="B4282" t="str">
            <v>JOELHO, ROSCA FÊMEA, COM BASE FIXA, METÁLICO, PARA INSTALAÇÕES EM PEX, DN 16MM X 1/2", CONEXÃO POR ANEL DESLIZANTE  FORNECIMENTO E INSTALAÇÃO. AF_06/2015</v>
          </cell>
          <cell r="C4282" t="str">
            <v>UN</v>
          </cell>
          <cell r="D4282">
            <v>18.11</v>
          </cell>
        </row>
        <row r="4283">
          <cell r="A4283">
            <v>96840</v>
          </cell>
          <cell r="B4283" t="str">
            <v>JOELHO 90 GRAUS, METÁLICO, PARA INSTALAÇÕES EM PEX, DN 20 MM, CONEXÃO POR ANEL DESLIZANTE  FORNECIMENTO E INSTALAÇÃO . AF_06/2015</v>
          </cell>
          <cell r="C4283" t="str">
            <v>UN</v>
          </cell>
          <cell r="D4283">
            <v>23.59</v>
          </cell>
        </row>
        <row r="4284">
          <cell r="A4284">
            <v>96841</v>
          </cell>
          <cell r="B4284" t="str">
            <v>JOELHO 90 GRAUS, ROSCA FÊMEA TERMINAL, METÁLICO, PARA INSTALAÇÕES EM PEX, DN 20 MM X 1/2", CONEXÃO POR ANEL DESLIZANTE  FORNECIMENTO E INSTALAÇÃO. AF_06/2015</v>
          </cell>
          <cell r="C4284" t="str">
            <v>UN</v>
          </cell>
          <cell r="D4284">
            <v>20.350000000000001</v>
          </cell>
        </row>
        <row r="4285">
          <cell r="A4285">
            <v>96842</v>
          </cell>
          <cell r="B4285" t="str">
            <v>JOELHO 90 GRAUS, ROSCA FÊMEA TERMINAL, METÁLICO, PARA INSTALAÇÕES EM PEX, DN 20 MM X 3/4", CONEXÃO POR ANEL DESLIZANTE  FORNECIMENTO E INSTALAÇÃO. AF_06/2015</v>
          </cell>
          <cell r="C4285" t="str">
            <v>UN</v>
          </cell>
          <cell r="D4285">
            <v>26.55</v>
          </cell>
        </row>
        <row r="4286">
          <cell r="A4286">
            <v>96843</v>
          </cell>
          <cell r="B4286" t="str">
            <v>JOELHO ROSCA FÊMEA, COM BASE FIXA, METÁLICO, PARA INSTALAÇÕES EM PEX, DN 20MM X 1/2", CONEXÃO POR ANEL DESLIZANTE  FORNECIMENTO E INSTALAÇÃO. AF_06/2015</v>
          </cell>
          <cell r="C4286" t="str">
            <v>UN</v>
          </cell>
          <cell r="D4286">
            <v>25.44</v>
          </cell>
        </row>
        <row r="4287">
          <cell r="A4287">
            <v>96844</v>
          </cell>
          <cell r="B4287" t="str">
            <v>JOELHO ROSCA FÊMEA, MÓVEL, METÁLICO, PARA INSTALAÇÕES EM PEX, DN 20MM X 3/4", CONEXÃO POR ANEL DESLIZANTE  FORNECIMENTO E INSTALAÇÃO. AF_06/2015</v>
          </cell>
          <cell r="C4287" t="str">
            <v>UN</v>
          </cell>
          <cell r="D4287">
            <v>35.549999999999997</v>
          </cell>
        </row>
        <row r="4288">
          <cell r="A4288">
            <v>96845</v>
          </cell>
          <cell r="B4288" t="str">
            <v>JOELHO 90 GRAUS, METÁLICO, PARA INSTALAÇÕES EM PEX, DN 25 MM, CONEXÃO POR ANEL DESLIZANTE   FORNECIMENTO E INSTALAÇÃO. AF_06/2015</v>
          </cell>
          <cell r="C4288" t="str">
            <v>UN</v>
          </cell>
          <cell r="D4288">
            <v>37.78</v>
          </cell>
        </row>
        <row r="4289">
          <cell r="A4289">
            <v>96846</v>
          </cell>
          <cell r="B4289" t="str">
            <v>JOELHO 90 GRAUS, ROSCA FÊMEA TERMINAL, METÁLICO, PARA INSTALAÇÕES EM PEX, DN 25 MM X 3/4", CONEXÃO POR ANEL DESLIZANTE  FORNECIMENTO E INSTALAÇÃO. AF_06/2015</v>
          </cell>
          <cell r="C4289" t="str">
            <v>UN</v>
          </cell>
          <cell r="D4289">
            <v>29.14</v>
          </cell>
        </row>
        <row r="4290">
          <cell r="A4290">
            <v>96847</v>
          </cell>
          <cell r="B4290" t="str">
            <v>JOELHO ROSCA FÊMEA, COM BASE FIXA, METÁLICO, PARA INSTALAÇÕES EM PEX, DN 25MM X 3/4", CONEXÃO POR ANEL DESLIZANTE  FORNECIMENTO E INSTALAÇÃO. AF_06/2015</v>
          </cell>
          <cell r="C4290" t="str">
            <v>UN</v>
          </cell>
          <cell r="D4290">
            <v>32.299999999999997</v>
          </cell>
        </row>
        <row r="4291">
          <cell r="A4291">
            <v>96848</v>
          </cell>
          <cell r="B4291" t="str">
            <v>JOELHO 90 GRAUS, METÁLICO, PARA INSTALAÇÕES EM PEX, DN 32 MM, CONEXÃO POR ANEL DESLIZANTE  FORNECIMENTO E INSTALAÇÃO . AF_06/2015</v>
          </cell>
          <cell r="C4291" t="str">
            <v>UN</v>
          </cell>
          <cell r="D4291">
            <v>49.19</v>
          </cell>
        </row>
        <row r="4292">
          <cell r="A4292">
            <v>96849</v>
          </cell>
          <cell r="B4292" t="str">
            <v>JOELHO 90 GRAUS, PARA INSTALAÇÕES EM PEX, DN 16 MM, CONEXÃO POR CRIMPAGEM   FORNECIMENTO E INSTALAÇÃO. AF_06/2015</v>
          </cell>
          <cell r="C4292" t="str">
            <v>UN</v>
          </cell>
          <cell r="D4292">
            <v>17.579999999999998</v>
          </cell>
        </row>
        <row r="4293">
          <cell r="A4293">
            <v>96850</v>
          </cell>
          <cell r="B4293" t="str">
            <v>JOELHO 90 GRAUS, ROSCA FÊMEA TERMINAL, PARA INSTALAÇÕES EM PEX, DN 16MM X 1/2", CONEXÃO POR CRIMPAGEM  FORNECIMENTO E INSTALAÇÃO. AF_06/2015</v>
          </cell>
          <cell r="C4293" t="str">
            <v>UN</v>
          </cell>
          <cell r="D4293">
            <v>20.82</v>
          </cell>
        </row>
        <row r="4294">
          <cell r="A4294">
            <v>96851</v>
          </cell>
          <cell r="B4294" t="str">
            <v>JOELHO 90 GRAUS, ROSCA FÊMEA TERMINAL, PARA INSTALAÇÕES EM PEX, DN 16MM X 3/4", CONEXÃO POR CRIMPAGEM  FORNECIMENTO E INSTALAÇÃO. AF_06/2015</v>
          </cell>
          <cell r="C4294" t="str">
            <v>UN</v>
          </cell>
          <cell r="D4294">
            <v>28.06</v>
          </cell>
        </row>
        <row r="4295">
          <cell r="A4295">
            <v>96852</v>
          </cell>
          <cell r="B4295" t="str">
            <v>JOELHO 90 GRAUS, PARA INSTALAÇÕES EM PEX, DN 20 MM, CONEXÃO POR CRIMPAGEM   FORNECIMENTO E INSTALAÇÃO. AF_06/2015</v>
          </cell>
          <cell r="C4295" t="str">
            <v>UN</v>
          </cell>
          <cell r="D4295">
            <v>23.63</v>
          </cell>
        </row>
        <row r="4296">
          <cell r="A4296">
            <v>96853</v>
          </cell>
          <cell r="B4296" t="str">
            <v>JOELHO 90 GRAUS, ROSCA FÊMEA TERMINAL, PARA INSTALAÇÕES EM PEX, DN 20MM X 1/2", CONEXÃO POR CRIMPAGEM  FORNECIMENTO E INSTALAÇÃO. AF_06/2015</v>
          </cell>
          <cell r="C4296" t="str">
            <v>UN</v>
          </cell>
          <cell r="D4296">
            <v>26.79</v>
          </cell>
        </row>
        <row r="4297">
          <cell r="A4297">
            <v>96854</v>
          </cell>
          <cell r="B4297" t="str">
            <v>JOELHO 90 GRAUS, ROSCA FÊMEA TERMINAL, PARA INSTALAÇÕES EM PEX, DN 20MM X 3/4", CONEXÃO POR CRIMPAGEM  FORNECIMENTO E INSTALAÇÃO. AF_06/2015</v>
          </cell>
          <cell r="C4297" t="str">
            <v>UN</v>
          </cell>
          <cell r="D4297">
            <v>32.39</v>
          </cell>
        </row>
        <row r="4298">
          <cell r="A4298">
            <v>96855</v>
          </cell>
          <cell r="B4298" t="str">
            <v>JOELHO 90 GRAUS, PARA INSTALAÇÕES EM PEX, DN 25 MM, CONEXÃO POR CRIMPAGEM   FORNECIMENTO E INSTALAÇÃO. AF_06/2015</v>
          </cell>
          <cell r="C4298" t="str">
            <v>UN</v>
          </cell>
          <cell r="D4298">
            <v>29.43</v>
          </cell>
        </row>
        <row r="4299">
          <cell r="A4299">
            <v>96856</v>
          </cell>
          <cell r="B4299" t="str">
            <v>JOELHO 90 GRAUS, ROSCA FÊMEA TERMINAL, PARA INSTALAÇÕES EM PEX, DN 25MM X 1/2", CONEXÃO POR CRIMPAGEM  FORNECIMENTO E INSTALAÇÃO. AF_06/2015</v>
          </cell>
          <cell r="C4299" t="str">
            <v>UN</v>
          </cell>
          <cell r="D4299">
            <v>29.88</v>
          </cell>
        </row>
        <row r="4300">
          <cell r="A4300">
            <v>96857</v>
          </cell>
          <cell r="B4300" t="str">
            <v>JOELHO 90 GRAUS, ROSCA FÊMEA TERMINAL, PARA INSTALAÇÕES EM PEX, DN 25MM X 1, CONEXÃO POR CRIMPAGEM  FORNECIMENTO E INSTALAÇÃO. AF_06/2015</v>
          </cell>
          <cell r="C4300" t="str">
            <v>UN</v>
          </cell>
          <cell r="D4300">
            <v>48.83</v>
          </cell>
        </row>
        <row r="4301">
          <cell r="A4301">
            <v>96858</v>
          </cell>
          <cell r="B4301" t="str">
            <v>JOELHO 90 GRAUS, PARA INSTALAÇÕES EM PEX, DN 32 MM, CONEXÃO POR CRIMPAGEM   FORNECIMENTO E INSTALAÇÃO. AF_06/2015</v>
          </cell>
          <cell r="C4301" t="str">
            <v>UN</v>
          </cell>
          <cell r="D4301">
            <v>48.9</v>
          </cell>
        </row>
        <row r="4302">
          <cell r="A4302">
            <v>96859</v>
          </cell>
          <cell r="B4302" t="str">
            <v>JOELHO 90 GRAUS, ROSCA FÊMEA TERMINAL, PARA INSTALAÇÕES EM PEX, DN 32 MM X 1", CONEXÃO POR CRIMPAGEM  FORNECIMENTO E INSTALAÇÃO. AF_06/2015</v>
          </cell>
          <cell r="C4302" t="str">
            <v>UN</v>
          </cell>
          <cell r="D4302">
            <v>61.2</v>
          </cell>
        </row>
        <row r="4303">
          <cell r="A4303">
            <v>96860</v>
          </cell>
          <cell r="B4303" t="str">
            <v>TÊ, METÁLICO, PARA INSTALAÇÕES EM PEX, DN 16 MM, CONEXÃO POR ANEL DESLIZANTE  FORNECIMENTO E INSTALAÇÃO. AF_06/2015</v>
          </cell>
          <cell r="C4303" t="str">
            <v>UN</v>
          </cell>
          <cell r="D4303">
            <v>23.14</v>
          </cell>
        </row>
        <row r="4304">
          <cell r="A4304">
            <v>96861</v>
          </cell>
          <cell r="B4304" t="str">
            <v>TÊ, ROSCA FÊMEA, METÁLICO, PARA INSTALAÇÕES EM PEX, DN 16 MM X ½, CONEXÃO POR ANEL DESLIZANTE   FORNECIMENTO E INSTALAÇÃO. AF_06/2015</v>
          </cell>
          <cell r="C4304" t="str">
            <v>UN</v>
          </cell>
          <cell r="D4304">
            <v>25.19</v>
          </cell>
        </row>
        <row r="4305">
          <cell r="A4305">
            <v>96862</v>
          </cell>
          <cell r="B4305" t="str">
            <v>TÊ, METÁLICO, PARA INSTALAÇÕES EM PEX, DN 20 MM, CONEXÃO POR ANEL DESLIZANTE  FORNECIMENTO E INSTALAÇÃO. AF_06/2015</v>
          </cell>
          <cell r="C4305" t="str">
            <v>UN</v>
          </cell>
          <cell r="D4305">
            <v>27.94</v>
          </cell>
        </row>
        <row r="4306">
          <cell r="A4306">
            <v>96863</v>
          </cell>
          <cell r="B4306" t="str">
            <v>TÊ, ROSCA FÊMEA, METÁLICO, PARA INSTALAÇÕES EM PEX, DN 20 MM X ½, CONEXÃO POR ANEL DESLIZANTE   FORNECIMENTO E INSTALAÇÃO. AF_06/2015</v>
          </cell>
          <cell r="C4306" t="str">
            <v>UN</v>
          </cell>
          <cell r="D4306">
            <v>27.6</v>
          </cell>
        </row>
        <row r="4307">
          <cell r="A4307">
            <v>96864</v>
          </cell>
          <cell r="B4307" t="str">
            <v>TÊ, METÁLICO, PARA INSTALAÇÕES EM PEX, DN 25 MM, CONEXÃO POR ANEL DESLIZANTE  FORNECIMENTO E INSTALAÇÃO. AF_06/2015</v>
          </cell>
          <cell r="C4307" t="str">
            <v>UN</v>
          </cell>
          <cell r="D4307">
            <v>44.89</v>
          </cell>
        </row>
        <row r="4308">
          <cell r="A4308">
            <v>96865</v>
          </cell>
          <cell r="B4308" t="str">
            <v>TÊ, ROSCA FÊMEA, METÁLICO, PARA INSTALAÇÕES EM PEX, DN 25 MM X 3/4", CONEXÃO POR ANEL DESLIZANTE  FORNECIMENTO E INSTALAÇÃO. AF_06/2015</v>
          </cell>
          <cell r="C4308" t="str">
            <v>UN</v>
          </cell>
          <cell r="D4308">
            <v>43.89</v>
          </cell>
        </row>
        <row r="4309">
          <cell r="A4309">
            <v>96866</v>
          </cell>
          <cell r="B4309" t="str">
            <v>TÊ, METÁLICO, PARA INSTALAÇÕES EM PEX, DN 32 MM, CONEXÃO POR ANEL DESLIZANTE  FORNECIMENTO E INSTALAÇÃO. AF_06/2015</v>
          </cell>
          <cell r="C4309" t="str">
            <v>UN</v>
          </cell>
          <cell r="D4309">
            <v>59.32</v>
          </cell>
        </row>
        <row r="4310">
          <cell r="A4310">
            <v>96867</v>
          </cell>
          <cell r="B4310" t="str">
            <v>TÊ, ROSCA MACHO, METÁLICO, PARA INSTALAÇÕES EM PEX, DN 32 MM X 1", CONEXÃO POR ANEL DESLIZANTE  FORNECIMENTO E INSTALAÇÃO. AF_06/2015</v>
          </cell>
          <cell r="C4310" t="str">
            <v>UN</v>
          </cell>
          <cell r="D4310">
            <v>69.64</v>
          </cell>
        </row>
        <row r="4311">
          <cell r="A4311">
            <v>96868</v>
          </cell>
          <cell r="B4311" t="str">
            <v>TÊ, PARA INSTALAÇÕES EM PEX, DN 16 MM, CONEXÃO POR CRIMPAGEM  FORNECIMENTO E INSTALAÇÃO. AF_06/2015</v>
          </cell>
          <cell r="C4311" t="str">
            <v>UN</v>
          </cell>
          <cell r="D4311">
            <v>27.58</v>
          </cell>
        </row>
        <row r="4312">
          <cell r="A4312">
            <v>96869</v>
          </cell>
          <cell r="B4312" t="str">
            <v>TÊ, PARA INSTALAÇÕES EM PEX, DN 20 MM, CONEXÃO POR CRIMPAGEM  FORNECIMENTO E INSTALAÇÃO. AF_06/2015</v>
          </cell>
          <cell r="C4312" t="str">
            <v>UN</v>
          </cell>
          <cell r="D4312">
            <v>32.97</v>
          </cell>
        </row>
        <row r="4313">
          <cell r="A4313">
            <v>96870</v>
          </cell>
          <cell r="B4313" t="str">
            <v>TÊ, PEX, DN 25 MM, CONEXÃO POR CRIMPAGEM  FORNECIMENTO E INSTALAÇÃO. AF_06/2015</v>
          </cell>
          <cell r="C4313" t="str">
            <v>UN</v>
          </cell>
          <cell r="D4313">
            <v>52.96</v>
          </cell>
        </row>
        <row r="4314">
          <cell r="A4314">
            <v>96871</v>
          </cell>
          <cell r="B4314" t="str">
            <v>TÊ, PARA INSTALAÇÕES EM PEX, DN 32 MM, CONEXÃO POR CRIMPAGEM  FORNECIMENTO E INSTALAÇÃO. AF_06/2015</v>
          </cell>
          <cell r="C4314" t="str">
            <v>UN</v>
          </cell>
          <cell r="D4314">
            <v>77.37</v>
          </cell>
        </row>
        <row r="4315">
          <cell r="A4315">
            <v>96872</v>
          </cell>
          <cell r="B4315" t="str">
            <v>DISTRIBUIDOR 2 SAÍDAS, METÁLICO, PARA INSTALAÇÕES EM PEX, ENTRADA DE 3/4" X 2 SAÍDAS DE 1/2", CONEXÃO POR ANEL DESLIZANTE  FORNECIMENTO E INSTALAÇÃO. AF_06/2015</v>
          </cell>
          <cell r="C4315" t="str">
            <v>UN</v>
          </cell>
          <cell r="D4315">
            <v>70.16</v>
          </cell>
        </row>
        <row r="4316">
          <cell r="A4316">
            <v>96873</v>
          </cell>
          <cell r="B4316" t="str">
            <v>DISTRIBUIDOR 2 SAÍDAS, METÁLICO, PARA INSTALAÇÕES EM PEX, ENTRADA DE 1" X 2 SAÍDAS DE 1/2", CONEXÃO POR ANEL DESLIZANTE  FORNECIMENTO E INSTALAÇÃO. AF_06/2015</v>
          </cell>
          <cell r="C4316" t="str">
            <v>UN</v>
          </cell>
          <cell r="D4316">
            <v>81.55</v>
          </cell>
        </row>
        <row r="4317">
          <cell r="A4317">
            <v>96874</v>
          </cell>
          <cell r="B4317" t="str">
            <v>DISTRIBUIDOR 3 SAÍDAS, METÁLICO, PARA INSTALAÇÕES EM PEX, ENTRADA DE 3/4" X 3 SAÍDAS DE 1/2", CONEXÃO POR ANEL DESLIZANTE  FORNECIMENTO E INSTALAÇÃO . AF_06/2015</v>
          </cell>
          <cell r="C4317" t="str">
            <v>UN</v>
          </cell>
          <cell r="D4317">
            <v>84.62</v>
          </cell>
        </row>
        <row r="4318">
          <cell r="A4318">
            <v>96875</v>
          </cell>
          <cell r="B4318" t="str">
            <v>DISTRIBUIDOR 3 SAÍDAS, METÁLICO, PARA INSTALAÇÕES EM PEX, ENTRADA DE 1 X 3 SAÍDAS DE 1/2, CONEXÃO POR ANEL DESLIZANTE   FORNECIMENTO E INSTALAÇÃO. AF_06/2015</v>
          </cell>
          <cell r="C4318" t="str">
            <v>UN</v>
          </cell>
          <cell r="D4318">
            <v>102.94</v>
          </cell>
        </row>
        <row r="4319">
          <cell r="A4319">
            <v>96876</v>
          </cell>
          <cell r="B4319" t="str">
            <v>DISTRIBUIDOR 2 SAÍDAS, PARA INSTALAÇÕES EM PEX, ENTRADA DE 32 MM X 2 SAÍDAS DE 16 MM, CONEXÃO POR CRIMPAGEM FORNECIMENTO E INSTALAÇÃO. AF_06/2015</v>
          </cell>
          <cell r="C4319" t="str">
            <v>UN</v>
          </cell>
          <cell r="D4319">
            <v>187.01</v>
          </cell>
        </row>
        <row r="4320">
          <cell r="A4320">
            <v>96877</v>
          </cell>
          <cell r="B4320" t="str">
            <v>DISTRIBUIDOR 2 SAÍDAS, PARA INSTALAÇÕES EM PEX, ENTRADA DE 32 MM X 2 SAÍDAS DE 20 MM, CONEXÃO POR CRIMPAGEM  FORNECIMENTO E INSTALAÇÃO. AF_06/2015</v>
          </cell>
          <cell r="C4320" t="str">
            <v>UN</v>
          </cell>
          <cell r="D4320">
            <v>200.32</v>
          </cell>
        </row>
        <row r="4321">
          <cell r="A4321">
            <v>96878</v>
          </cell>
          <cell r="B4321" t="str">
            <v>DISTRIBUIDOR 2 SAÍDAS, PARA INSTALAÇÕES EM PEX, ENTRADA DE 32 MM X 2 SAÍDAS DE 25 MM, CONEXÃO POR CRIMPAGEM  FORNECIMENTO E INSTALAÇÃO. AF_06/2015</v>
          </cell>
          <cell r="C4321" t="str">
            <v>UN</v>
          </cell>
          <cell r="D4321">
            <v>202.8</v>
          </cell>
        </row>
        <row r="4322">
          <cell r="A4322">
            <v>96879</v>
          </cell>
          <cell r="B4322" t="str">
            <v>DISTRIBUIDOR 3 SAÍDAS, PARA INSTALAÇÕES EM PEX, ENTRADA DE 32 MM X 3 SAÍDAS DE 16 MM, CONEXÃO POR CRIMPAGEM  FORNECIMENTO E INSTALAÇÃO. AF_06/2015</v>
          </cell>
          <cell r="C4322" t="str">
            <v>UN</v>
          </cell>
          <cell r="D4322">
            <v>202.34</v>
          </cell>
        </row>
        <row r="4323">
          <cell r="A4323">
            <v>96880</v>
          </cell>
          <cell r="B4323" t="str">
            <v>DISTRIBUIDOR 3 SAÍDAS, PARA INSTALAÇÕES EM PEX, ENTRADA DE 32 MM X 3 SAÍDAS DE 20 MM, CONEXÃO POR CRIMPAGEM  FORNECIMENTO E INSTALAÇÃO. AF_06/2015</v>
          </cell>
          <cell r="C4323" t="str">
            <v>UN</v>
          </cell>
          <cell r="D4323">
            <v>232.13</v>
          </cell>
        </row>
        <row r="4324">
          <cell r="A4324">
            <v>96881</v>
          </cell>
          <cell r="B4324" t="str">
            <v>DISTRIBUIDOR 3 SAÍDAS, PARA INSTALAÇÕES EM PEX, ENTRADA DE 32 MM X 3 SAÍDAS DE 25 MM, CONEXÃO POR CRIMPAGEM  FORNECIMENTO E INSTALAÇÃO. AF_06/2015</v>
          </cell>
          <cell r="C4324" t="str">
            <v>UN</v>
          </cell>
          <cell r="D4324">
            <v>245.63</v>
          </cell>
        </row>
        <row r="4325">
          <cell r="A4325">
            <v>97425</v>
          </cell>
          <cell r="B4325" t="str">
            <v>FLANGE EM AÇO, DN 15 MM X 1/2'', INSTALADO EM RESERVAÇÃO DE ÁGUA DE EDIFICAÇÃO QUE POSSUA RESERVATÓRIO DE FIBRA/FIBROCIMENTO - FORNECIMENTO E INSTALAÇÃO. AF_06/2016</v>
          </cell>
          <cell r="C4325" t="str">
            <v>UN</v>
          </cell>
          <cell r="D4325">
            <v>19.64</v>
          </cell>
        </row>
        <row r="4326">
          <cell r="A4326">
            <v>97426</v>
          </cell>
          <cell r="B4326" t="str">
            <v>FLANGE EM AÇO, DN 20 MM X 3/4'', INSTALADO EM RESERVAÇÃO DE ÁGUA DE EDIFICAÇÃO QUE POSSUA RESERVATÓRIO DE FIBRA/FIBROCIMENTO - FORNECIMENTO E INSTALAÇÃO. AF_06/2016</v>
          </cell>
          <cell r="C4326" t="str">
            <v>UN</v>
          </cell>
          <cell r="D4326">
            <v>23.74</v>
          </cell>
        </row>
        <row r="4327">
          <cell r="A4327">
            <v>97427</v>
          </cell>
          <cell r="B4327" t="str">
            <v>FLANGE EM AÇO, DN 25 MM X 1'', INSTALADO EM RESERVAÇÃO DE ÁGUA DE EDIFICAÇÃO QUE POSSUA RESERVATÓRIO DE FIBRA/FIBROCIMENTO - FORNECIMENTO E INSTALAÇÃO. AF_06/2016</v>
          </cell>
          <cell r="C4327" t="str">
            <v>UN</v>
          </cell>
          <cell r="D4327">
            <v>26.84</v>
          </cell>
        </row>
        <row r="4328">
          <cell r="A4328">
            <v>97428</v>
          </cell>
          <cell r="B4328" t="str">
            <v>FLANGE EM AÇO, DN 32 MM X 1 1/4'', INSTALADO EM RESERVAÇÃO DE ÁGUA DE EDIFICAÇÃO QUE POSSUA RESERVATÓRIO DE FIBRA/FIBROCIMENTO - FORNECIMENTO E INSTALAÇÃO. AF_06/2016</v>
          </cell>
          <cell r="C4328" t="str">
            <v>UN</v>
          </cell>
          <cell r="D4328">
            <v>34.04</v>
          </cell>
        </row>
        <row r="4329">
          <cell r="A4329">
            <v>97429</v>
          </cell>
          <cell r="B4329" t="str">
            <v>FLANGE EM AÇO, DN 40 MM X 1 1/2'', INSTALADO EM RESERVAÇÃO DE ÁGUA DE EDIFICAÇÃO QUE POSSUA RESERVATÓRIO DE FIBRA/FIBROCIMENTO - FORNECIMENTO E INSTALAÇÃO. AF_06/2016</v>
          </cell>
          <cell r="C4329" t="str">
            <v>UN</v>
          </cell>
          <cell r="D4329">
            <v>40.659999999999997</v>
          </cell>
        </row>
        <row r="4330">
          <cell r="A4330">
            <v>97430</v>
          </cell>
          <cell r="B4330" t="str">
            <v>ACOPLAMENTO RÍGIDO EM AÇO, CONEXÃO RANHURADA, DN 50 (2"), INSTALADO EM PRUMADAS - FORNECIMENTO E INSTALAÇÃO. AF_10/2020</v>
          </cell>
          <cell r="C4330" t="str">
            <v>UN</v>
          </cell>
          <cell r="D4330">
            <v>35.03</v>
          </cell>
        </row>
        <row r="4331">
          <cell r="A4331">
            <v>97431</v>
          </cell>
          <cell r="B4331" t="str">
            <v>ACOPLAMENTO RÍGIDO EM AÇO, CONEXÃO RANHURADA, DN 65 (2 1/2"), INSTALADO EM PRUMADAS - FORNECIMENTO E INSTALAÇÃO. AF_10/2020</v>
          </cell>
          <cell r="C4331" t="str">
            <v>UN</v>
          </cell>
          <cell r="D4331">
            <v>38.82</v>
          </cell>
        </row>
        <row r="4332">
          <cell r="A4332">
            <v>97432</v>
          </cell>
          <cell r="B4332" t="str">
            <v>ACOPLAMENTO RÍGIDO EM AÇO, CONEXÃO RANHURADA, DN 80 (3"), INSTALADO EM PRUMADAS - FORNECIMENTO E INSTALAÇÃO. AF_10/2020</v>
          </cell>
          <cell r="C4332" t="str">
            <v>UN</v>
          </cell>
          <cell r="D4332">
            <v>43.8</v>
          </cell>
        </row>
        <row r="4333">
          <cell r="A4333">
            <v>97433</v>
          </cell>
          <cell r="B4333" t="str">
            <v>CURVA 45 GRAUS, EM AÇO, CONEXÃO RANHURADA, DN 50 (2"), INSTALADO EM PRUMADAS - FORNECIMENTO E INSTALAÇÃO. AF_10/2020</v>
          </cell>
          <cell r="C4333" t="str">
            <v>UN</v>
          </cell>
          <cell r="D4333">
            <v>85.19</v>
          </cell>
        </row>
        <row r="4334">
          <cell r="A4334">
            <v>97434</v>
          </cell>
          <cell r="B4334" t="str">
            <v>CURVA 90 GRAUS, EM AÇO, CONEXÃO RANHURADA, DN 50 (2"), INSTALADO EM PRUMADAS - FORNECIMENTO E INSTALAÇÃO. AF_10/2020</v>
          </cell>
          <cell r="C4334" t="str">
            <v>UN</v>
          </cell>
          <cell r="D4334">
            <v>86.98</v>
          </cell>
        </row>
        <row r="4335">
          <cell r="A4335">
            <v>97435</v>
          </cell>
          <cell r="B4335" t="str">
            <v>CURVA 45 GRAUS, EM AÇO, CONEXÃO RANHURADA, DN 65 (2 1/2"), INSTALADO EM PRUMADAS - FORNECIMENTO E INSTALAÇÃO. AF_10/2020</v>
          </cell>
          <cell r="C4335" t="str">
            <v>UN</v>
          </cell>
          <cell r="D4335">
            <v>99.84</v>
          </cell>
        </row>
        <row r="4336">
          <cell r="A4336">
            <v>97436</v>
          </cell>
          <cell r="B4336" t="str">
            <v>CURVA 90 GRAUS, EM AÇO, CONEXÃO RANHURADA, DN 65 (2 1/2"), INSTALADO EM PRUMADAS - FORNECIMENTO E INSTALAÇÃO. AF_10/2020</v>
          </cell>
          <cell r="C4336" t="str">
            <v>UN</v>
          </cell>
          <cell r="D4336">
            <v>103.27</v>
          </cell>
        </row>
        <row r="4337">
          <cell r="A4337">
            <v>97437</v>
          </cell>
          <cell r="B4337" t="str">
            <v>CURVA 45 GRAUS, EM AÇO, CONEXÃO RANHURADA, DN 80 (3), INSTALADO EM PRUMADAS - FORNECIMENTO E INSTALAÇÃO. AF_10/2020</v>
          </cell>
          <cell r="C4337" t="str">
            <v>UN</v>
          </cell>
          <cell r="D4337">
            <v>114.43</v>
          </cell>
        </row>
        <row r="4338">
          <cell r="A4338">
            <v>97438</v>
          </cell>
          <cell r="B4338" t="str">
            <v>CURVA 90 GRAUS, EM AÇO, CONEXÃO RANHURADA, DN 80 (3"), INSTALADO EM PRUMADAS - FORNECIMENTO E INSTALAÇÃO. AF_10/2020</v>
          </cell>
          <cell r="C4338" t="str">
            <v>UN</v>
          </cell>
          <cell r="D4338">
            <v>118.1</v>
          </cell>
        </row>
        <row r="4339">
          <cell r="A4339">
            <v>97439</v>
          </cell>
          <cell r="B4339" t="str">
            <v>TÊ, EM AÇO, CONEXÃO RANHURADA, DN 50 (2"), INSTALADO EM PRUMADAS - FORNECIMENTO E INSTALAÇÃO. AF_10/2020</v>
          </cell>
          <cell r="C4339" t="str">
            <v>UN</v>
          </cell>
          <cell r="D4339">
            <v>130.72</v>
          </cell>
        </row>
        <row r="4340">
          <cell r="A4340">
            <v>97440</v>
          </cell>
          <cell r="B4340" t="str">
            <v>TÊ, EM AÇO, CONEXÃO RANHURADA, DN 65 (2 1/2"), INSTALADO EM PRUMADAS - FORNECIMENTO E INSTALAÇÃO. AF_10/2020</v>
          </cell>
          <cell r="C4340" t="str">
            <v>UN</v>
          </cell>
          <cell r="D4340">
            <v>157.37</v>
          </cell>
        </row>
        <row r="4341">
          <cell r="A4341">
            <v>97442</v>
          </cell>
          <cell r="B4341" t="str">
            <v>TÊ, EM AÇO, CONEXÃO RANHURADA, DN 80 (3"), INSTALADO EM PRUMADAS - FORNECIMENTO E INSTALAÇÃO. AF_10/2020</v>
          </cell>
          <cell r="C4341" t="str">
            <v>UN</v>
          </cell>
          <cell r="D4341">
            <v>173.35</v>
          </cell>
        </row>
        <row r="4342">
          <cell r="A4342">
            <v>97443</v>
          </cell>
          <cell r="B4342" t="str">
            <v>LUVA, EM AÇO, CONEXÃO SOLDADA, DN 50 (2"), INSTALADO EM PRUMADAS - FORNECIMENTO E INSTALAÇÃO. AF_10/2020</v>
          </cell>
          <cell r="C4342" t="str">
            <v>UN</v>
          </cell>
          <cell r="D4342">
            <v>74.069999999999993</v>
          </cell>
        </row>
        <row r="4343">
          <cell r="A4343">
            <v>97444</v>
          </cell>
          <cell r="B4343" t="str">
            <v>LUVA COM REDUÇÃO, EM AÇO, CONEXÃO SOLDADA, DN 50 X 40 MM (2  X 1 1/2"), INSTALADO EM PRUMADAS - FORNECIMENTO E INSTALAÇÃO. AF_10/2020</v>
          </cell>
          <cell r="C4343" t="str">
            <v>UN</v>
          </cell>
          <cell r="D4343">
            <v>87.73</v>
          </cell>
        </row>
        <row r="4344">
          <cell r="A4344">
            <v>97446</v>
          </cell>
          <cell r="B4344" t="str">
            <v>LUVA, EM AÇO, CONEXÃO SOLDADA, DN 65 (2 1/2"), INSTALADO EM PRUMADAS - FORNECIMENTO E INSTALAÇÃO. AF_10/2020</v>
          </cell>
          <cell r="C4344" t="str">
            <v>UN</v>
          </cell>
          <cell r="D4344">
            <v>153.47</v>
          </cell>
        </row>
        <row r="4345">
          <cell r="A4345">
            <v>97447</v>
          </cell>
          <cell r="B4345" t="str">
            <v>LUVA COM REDUÇÃO, EM AÇO, CONEXÃO SOLDADA, DN 65 X 50 MM (2 1/2" X 2"), INSTALADO EM PRUMADAS - FORNECIMENTO E INSTALAÇÃO. AF_10/2020</v>
          </cell>
          <cell r="C4345" t="str">
            <v>UN</v>
          </cell>
          <cell r="D4345">
            <v>153.47</v>
          </cell>
        </row>
        <row r="4346">
          <cell r="A4346">
            <v>97449</v>
          </cell>
          <cell r="B4346" t="str">
            <v>LUVA, EM AÇO, CONEXÃO SOLDADA, DN 80 (3"), INSTALADO EM PRUMADAS - FORNECIMENTO E INSTALAÇÃO. AF_10/2020</v>
          </cell>
          <cell r="C4346" t="str">
            <v>UN</v>
          </cell>
          <cell r="D4346">
            <v>163.22999999999999</v>
          </cell>
        </row>
        <row r="4347">
          <cell r="A4347">
            <v>97450</v>
          </cell>
          <cell r="B4347" t="str">
            <v>LUVA COM REDUÇÃO, EM AÇO, CONEXÃO SOLDADA, DN 80 X 65 MM (3" X 2 1/2"), INSTALADO EM PRUMADAS - FORNECIMENTO E INSTALAÇÃO. AF_10/2020</v>
          </cell>
          <cell r="C4347" t="str">
            <v>UN</v>
          </cell>
          <cell r="D4347">
            <v>200.41</v>
          </cell>
        </row>
        <row r="4348">
          <cell r="A4348">
            <v>97452</v>
          </cell>
          <cell r="B4348" t="str">
            <v>CURVA 45 GRAUS, EM AÇO, CONEXÃO SOLDADA, DN 50 (2"), INSTALADO EM PRUMADAS - FORNECIMENTO E INSTALAÇÃO. AF_10/2020</v>
          </cell>
          <cell r="C4348" t="str">
            <v>UN</v>
          </cell>
          <cell r="D4348">
            <v>122.45</v>
          </cell>
        </row>
        <row r="4349">
          <cell r="A4349">
            <v>97453</v>
          </cell>
          <cell r="B4349" t="str">
            <v>CURVA 90 GRAUS, EM AÇO, CONEXÃO SOLDADA, DN 50 (2"), INSTALADO EM PRUMADAS - FORNECIMENTO E INSTALAÇÃO. AF_10/2020</v>
          </cell>
          <cell r="C4349" t="str">
            <v>UN</v>
          </cell>
          <cell r="D4349">
            <v>130.24</v>
          </cell>
        </row>
        <row r="4350">
          <cell r="A4350">
            <v>97454</v>
          </cell>
          <cell r="B4350" t="str">
            <v>CURVA 45 GRAUS, EM AÇO, CONEXÃO SOLDADA, DN 65 (2 1/2"), INSTALADO EM PRUMADAS - FORNECIMENTO E INSTALAÇÃO. AF_10/2020</v>
          </cell>
          <cell r="C4350" t="str">
            <v>UN</v>
          </cell>
          <cell r="D4350">
            <v>210.79</v>
          </cell>
        </row>
        <row r="4351">
          <cell r="A4351">
            <v>97455</v>
          </cell>
          <cell r="B4351" t="str">
            <v>CURVA 90 GRAUS, EM AÇO, CONEXÃO SOLDADA, DN 65 (2 1/2"), INSTALADO EM PRUMADAS - FORNECIMENTO E INSTALAÇÃO. AF_10/2020</v>
          </cell>
          <cell r="C4351" t="str">
            <v>UN</v>
          </cell>
          <cell r="D4351">
            <v>223.26</v>
          </cell>
        </row>
        <row r="4352">
          <cell r="A4352">
            <v>97456</v>
          </cell>
          <cell r="B4352" t="str">
            <v>CURVA 45 GRAUS, EM AÇO, CONEXÃO SOLDADA, DN 80 (3"), INSTALADO EM PRUMADAS - FORNECIMENTO E INSTALAÇÃO. AF_10/2020</v>
          </cell>
          <cell r="C4352" t="str">
            <v>UN</v>
          </cell>
          <cell r="D4352">
            <v>483.12</v>
          </cell>
        </row>
        <row r="4353">
          <cell r="A4353">
            <v>97457</v>
          </cell>
          <cell r="B4353" t="str">
            <v>CURVA 90 GRAUS, EM AÇO, CONEXÃO SOLDADA, DN 80 (3"), INSTALADO EM PRUMADAS - FORNECIMENTO E INSTALAÇÃO. AF_10/2020</v>
          </cell>
          <cell r="C4353" t="str">
            <v>UN</v>
          </cell>
          <cell r="D4353">
            <v>427.19</v>
          </cell>
        </row>
        <row r="4354">
          <cell r="A4354">
            <v>97458</v>
          </cell>
          <cell r="B4354" t="str">
            <v>TÊ, EM AÇO, CONEXÃO SOLDADA, DN 50 (2"), INSTALADO EM PRUMADAS - FORNECIMENTO E INSTALAÇÃO. AF_10/2020</v>
          </cell>
          <cell r="C4354" t="str">
            <v>UN</v>
          </cell>
          <cell r="D4354">
            <v>194.53</v>
          </cell>
        </row>
        <row r="4355">
          <cell r="A4355">
            <v>97459</v>
          </cell>
          <cell r="B4355" t="str">
            <v>TÊ, EM AÇO, CONEXÃO SOLDADA, DN 65 (2 1/2"), INSTALADO EM PRUMADAS - FORNECIMENTO E INSTALAÇÃO. AF_10/2020</v>
          </cell>
          <cell r="C4355" t="str">
            <v>UN</v>
          </cell>
          <cell r="D4355">
            <v>336.97</v>
          </cell>
        </row>
        <row r="4356">
          <cell r="A4356">
            <v>97460</v>
          </cell>
          <cell r="B4356" t="str">
            <v>TÊ, EM AÇO, CONEXÃO SOLDADA, DN 80 (3"), INSTALADO EM PRUMADAS - FORNECIMENTO E INSTALAÇÃO. AF_10/2020</v>
          </cell>
          <cell r="C4356" t="str">
            <v>UN</v>
          </cell>
          <cell r="D4356">
            <v>520.66</v>
          </cell>
        </row>
        <row r="4357">
          <cell r="A4357">
            <v>97461</v>
          </cell>
          <cell r="B4357" t="str">
            <v>LUVA, EM AÇO, CONEXÃO SOLDADA, DN 25 (1"), INSTALADO EM REDE DE ALIMENTAÇÃO PARA HIDRANTE - FORNECIMENTO E INSTALAÇÃO. AF_10/2020</v>
          </cell>
          <cell r="C4357" t="str">
            <v>UN</v>
          </cell>
          <cell r="D4357">
            <v>23.36</v>
          </cell>
        </row>
        <row r="4358">
          <cell r="A4358">
            <v>97462</v>
          </cell>
          <cell r="B4358" t="str">
            <v>LUVA COM REDUÇÃO, EM AÇO, CONEXÃO SOLDADA, DN 25 X 20 MM (1  X 3/4"), INSTALADO EM REDE DE ALIMENTAÇÃO PARA HIDRANTE - FORNECIMENTO E INSTALAÇÃO. AF_10/2020</v>
          </cell>
          <cell r="C4358" t="str">
            <v>UN</v>
          </cell>
          <cell r="D4358">
            <v>19.36</v>
          </cell>
        </row>
        <row r="4359">
          <cell r="A4359">
            <v>97464</v>
          </cell>
          <cell r="B4359" t="str">
            <v>LUVA, EM AÇO, CONEXÃO SOLDADA, DN 32 (1 1/4"), INSTALADO EM REDE DE ALIMENTAÇÃO PARA HIDRANTE - FORNECIMENTO E INSTALAÇÃO. AF_10/2020</v>
          </cell>
          <cell r="C4359" t="str">
            <v>UN</v>
          </cell>
          <cell r="D4359">
            <v>33.79</v>
          </cell>
        </row>
        <row r="4360">
          <cell r="A4360">
            <v>97465</v>
          </cell>
          <cell r="B4360" t="str">
            <v>LUVA COM REDUÇÃO, EM AÇO, CONEXÃO SOLDADA, DN 32 X 25 MM (1 1/4"  X 1"), INSTALADO EM REDE DE ALIMENTAÇÃO PARA HIDRANTE - FORNECIMENTO E INSTALAÇÃO. AF_10/2020</v>
          </cell>
          <cell r="C4360" t="str">
            <v>UN</v>
          </cell>
          <cell r="D4360">
            <v>40.53</v>
          </cell>
        </row>
        <row r="4361">
          <cell r="A4361">
            <v>97467</v>
          </cell>
          <cell r="B4361" t="str">
            <v>LUVA, EM AÇO, CONEXÃO SOLDADA, DN 40 (1 1/2"), INSTALADO EM REDE DE ALIMENTAÇÃO PARA HIDRANTE - FORNECIMENTO E INSTALAÇÃO. AF_10/2020</v>
          </cell>
          <cell r="C4361" t="str">
            <v>UN</v>
          </cell>
          <cell r="D4361">
            <v>42.89</v>
          </cell>
        </row>
        <row r="4362">
          <cell r="A4362">
            <v>97468</v>
          </cell>
          <cell r="B4362" t="str">
            <v>LUVA COM REDUÇÃO, EM AÇO, CONEXÃO SOLDADA, DN 40  X 32 MM (1 1/2" X 1 1/4"), INSTALADO EM REDE DE ALIMENTAÇÃO PARA HIDRANTE - FORNECIMENTO E INSTALAÇÃO. AF_10/2020</v>
          </cell>
          <cell r="C4362" t="str">
            <v>UN</v>
          </cell>
          <cell r="D4362">
            <v>51.52</v>
          </cell>
        </row>
        <row r="4363">
          <cell r="A4363">
            <v>97470</v>
          </cell>
          <cell r="B4363" t="str">
            <v>LUVA, EM AÇO, CONEXÃO SOLDADA, DN 50 (2"), INSTALADO EM REDE DE ALIMENTAÇÃO PARA HIDRANTE - FORNECIMENTO E INSTALAÇÃO. AF_10/2020</v>
          </cell>
          <cell r="C4363" t="str">
            <v>UN</v>
          </cell>
          <cell r="D4363">
            <v>63.65</v>
          </cell>
        </row>
        <row r="4364">
          <cell r="A4364">
            <v>97471</v>
          </cell>
          <cell r="B4364" t="str">
            <v>LUVA COM REDUÇÃO, EM AÇO, CONEXÃO SOLDADA, DN 50 X 40 MM (2" X 1 1/2"), INSTALADO EM REDE DE ALIMENTAÇÃO PARA HIDRANTE - FORNECIMENTO E INSTALAÇÃO. AF_10/2020</v>
          </cell>
          <cell r="C4364" t="str">
            <v>UN</v>
          </cell>
          <cell r="D4364">
            <v>77.31</v>
          </cell>
        </row>
        <row r="4365">
          <cell r="A4365">
            <v>97474</v>
          </cell>
          <cell r="B4365" t="str">
            <v>LUVA, EM AÇO, CONEXÃO SOLDADA, DN 65 (2 1/2"), INSTALADO EM REDE DE ALIMENTAÇÃO PARA HIDRANTE - FORNECIMENTO E INSTALAÇÃO. AF_10/2020</v>
          </cell>
          <cell r="C4365" t="str">
            <v>UN</v>
          </cell>
          <cell r="D4365">
            <v>117.23</v>
          </cell>
        </row>
        <row r="4366">
          <cell r="A4366">
            <v>97475</v>
          </cell>
          <cell r="B4366" t="str">
            <v>LUVA COM REDUÇÃO, EM AÇO, CONEXÃO SOLDADA, DN 65 X 50 MM (2 1/2" X 2"), INSTALADO EM REDE DE ALIMENTAÇÃO PARA HIDRANTE - FORNECIMENTO E INSTALAÇÃO. AF_10/2020</v>
          </cell>
          <cell r="C4366" t="str">
            <v>UN</v>
          </cell>
          <cell r="D4366">
            <v>144.83000000000001</v>
          </cell>
        </row>
        <row r="4367">
          <cell r="A4367">
            <v>97477</v>
          </cell>
          <cell r="B4367" t="str">
            <v>LUVA, EM AÇO, CONEXÃO SOLDADA, DN 80 (3"), INSTALADO EM REDE DE ALIMENTAÇÃO PARA HIDRANTE - FORNECIMENTO E INSTALAÇÃO. AF_10/2020</v>
          </cell>
          <cell r="C4367" t="str">
            <v>UN</v>
          </cell>
          <cell r="D4367">
            <v>156.38</v>
          </cell>
        </row>
        <row r="4368">
          <cell r="A4368">
            <v>97478</v>
          </cell>
          <cell r="B4368" t="str">
            <v>LUVA COM REDUÇÃO, EM AÇO, CONEXÃO SOLDADA, DN 80 X 65 MM (3" X 2 1/2"), INSTALADO EM REDE DE ALIMENTAÇÃO PARA HIDRANTE - FORNECIMENTO E INSTALAÇÃO. AF_10/2020</v>
          </cell>
          <cell r="C4368" t="str">
            <v>UN</v>
          </cell>
          <cell r="D4368">
            <v>193.56</v>
          </cell>
        </row>
        <row r="4369">
          <cell r="A4369">
            <v>97479</v>
          </cell>
          <cell r="B4369" t="str">
            <v>CURVA 45 GRAUS, EM AÇO, CONEXÃO SOLDADA, DN 25 (1"), INSTALADO EM REDE DE ALIMENTAÇÃO PARA HIDRANTE - FORNECIMENTO E INSTALAÇÃO. AF_10/2020</v>
          </cell>
          <cell r="C4369" t="str">
            <v>UN</v>
          </cell>
          <cell r="D4369">
            <v>37.85</v>
          </cell>
        </row>
        <row r="4370">
          <cell r="A4370">
            <v>97480</v>
          </cell>
          <cell r="B4370" t="str">
            <v>CURVA 90 GRAUS, EM AÇO, CONEXÃO SOLDADA, DN 25 (1"), INSTALADO EM REDE DE ALIMENTAÇÃO PARA HIDRANTE - FORNECIMENTO E INSTALAÇÃO. AF_10/2020</v>
          </cell>
          <cell r="C4370" t="str">
            <v>UN</v>
          </cell>
          <cell r="D4370">
            <v>37.85</v>
          </cell>
        </row>
        <row r="4371">
          <cell r="A4371">
            <v>97481</v>
          </cell>
          <cell r="B4371" t="str">
            <v>CURVA 45 GRAUS, EM AÇO, CONEXÃO SOLDADA, DN 32 (1 1/4"), INSTALADO EM REDE DE ALIMENTAÇÃO PARA HIDRANTE - FORNECIMENTO E INSTALAÇÃO. AF_10/2020</v>
          </cell>
          <cell r="C4371" t="str">
            <v>UN</v>
          </cell>
          <cell r="D4371">
            <v>55.04</v>
          </cell>
        </row>
        <row r="4372">
          <cell r="A4372">
            <v>97482</v>
          </cell>
          <cell r="B4372" t="str">
            <v>CURVA 90 GRAUS, EM AÇO, CONEXÃO SOLDADA, DN 32 (1 1/4"), INSTALADO EM REDE DE ALIMENTAÇÃO PARA HIDRANTE - FORNECIMENTO E INSTALAÇÃO. AF_10/2020</v>
          </cell>
          <cell r="C4372" t="str">
            <v>UN</v>
          </cell>
          <cell r="D4372">
            <v>55.04</v>
          </cell>
        </row>
        <row r="4373">
          <cell r="A4373">
            <v>97483</v>
          </cell>
          <cell r="B4373" t="str">
            <v>CURVA 45 GRAUS, EM AÇO, CONEXÃO SOLDADA, DN 40 (1 1/2"), INSTALADO EM REDE DE ALIMENTAÇÃO PARA HIDRANTE - FORNECIMENTO E INSTALAÇÃO. AF_10/2020</v>
          </cell>
          <cell r="C4373" t="str">
            <v>UN</v>
          </cell>
          <cell r="D4373">
            <v>77.31</v>
          </cell>
        </row>
        <row r="4374">
          <cell r="A4374">
            <v>97484</v>
          </cell>
          <cell r="B4374" t="str">
            <v>CURVA 90 GRAUS, EM AÇO, CONEXÃO SOLDADA, DN 40 (1 1/2"), INSTALADO EM REDE DE ALIMENTAÇÃO PARA HIDRANTE - FORNECIMENTO E INSTALAÇÃO. AF_10/2020</v>
          </cell>
          <cell r="C4374" t="str">
            <v>UN</v>
          </cell>
          <cell r="D4374">
            <v>77.31</v>
          </cell>
        </row>
        <row r="4375">
          <cell r="A4375">
            <v>97485</v>
          </cell>
          <cell r="B4375" t="str">
            <v>CURVA 45 GRAUS, EM AÇO, CONEXÃO SOLDADA, DN 50 (2"), INSTALADO EM REDE DE ALIMENTAÇÃO PARA HIDRANTE - FORNECIMENTO E INSTALAÇÃO. AF_10/2020</v>
          </cell>
          <cell r="C4375" t="str">
            <v>UN</v>
          </cell>
          <cell r="D4375">
            <v>106.84</v>
          </cell>
        </row>
        <row r="4376">
          <cell r="A4376">
            <v>97486</v>
          </cell>
          <cell r="B4376" t="str">
            <v>CURVA 90 GRAUS, EM AÇO, CONEXÃO SOLDADA, DN 50 (2"), INSTALADO EM REDE DE ALIMENTAÇÃO PARA HIDRANTE - FORNECIMENTO E INSTALAÇÃO. AF_10/2020</v>
          </cell>
          <cell r="C4376" t="str">
            <v>UN</v>
          </cell>
          <cell r="D4376">
            <v>114.63</v>
          </cell>
        </row>
        <row r="4377">
          <cell r="A4377">
            <v>97487</v>
          </cell>
          <cell r="B4377" t="str">
            <v>CURVA 45 GRAUS, EM AÇO, CONEXÃO SOLDADA, DN 65 (2 1/2"), INSTALADO EM REDE DE ALIMENTAÇÃO PARA HIDRANTE - FORNECIMENTO E INSTALAÇÃO. AF_10/2020</v>
          </cell>
          <cell r="C4377" t="str">
            <v>UN</v>
          </cell>
          <cell r="D4377">
            <v>197.84</v>
          </cell>
        </row>
        <row r="4378">
          <cell r="A4378">
            <v>97488</v>
          </cell>
          <cell r="B4378" t="str">
            <v>CURVA 90 GRAUS, EM AÇO, CONEXÃO SOLDADA, DN 65 (2 1/2"), INSTALADO EM REDE DE ALIMENTAÇÃO PARA HIDRANTE - FORNECIMENTO E INSTALAÇÃO. AF_10/2020</v>
          </cell>
          <cell r="C4378" t="str">
            <v>UN</v>
          </cell>
          <cell r="D4378">
            <v>210.31</v>
          </cell>
        </row>
        <row r="4379">
          <cell r="A4379">
            <v>97489</v>
          </cell>
          <cell r="B4379" t="str">
            <v>CURVA 45 GRAUS, EM AÇO, CONEXÃO SOLDADA, DN 80 (3"), INSTALADO EM REDE DE ALIMENTAÇÃO PARA HIDRANTE - FORNECIMENTO E INSTALAÇÃO. AF_10/2020</v>
          </cell>
          <cell r="C4379" t="str">
            <v>UN</v>
          </cell>
          <cell r="D4379">
            <v>472.8</v>
          </cell>
        </row>
        <row r="4380">
          <cell r="A4380">
            <v>97490</v>
          </cell>
          <cell r="B4380" t="str">
            <v>CURVA 90 GRAUS, EM AÇO, CONEXÃO SOLDADA, DN 80 (3"), INSTALADO EM REDE DE ALIMENTAÇÃO PARA HIDRANTE - FORNECIMENTO E INSTALAÇÃO. AF_10/2020</v>
          </cell>
          <cell r="C4380" t="str">
            <v>UN</v>
          </cell>
          <cell r="D4380">
            <v>416.87</v>
          </cell>
        </row>
        <row r="4381">
          <cell r="A4381">
            <v>97491</v>
          </cell>
          <cell r="B4381" t="str">
            <v>TÊ, EM AÇO, CONEXÃO SOLDADA, DN 25 (1"), INSTALADO EM REDE DE ALIMENTAÇÃO PARA HIDRANTE - FORNECIMENTO E INSTALAÇÃO. AF_10/2020</v>
          </cell>
          <cell r="C4381" t="str">
            <v>UN</v>
          </cell>
          <cell r="D4381">
            <v>58.71</v>
          </cell>
        </row>
        <row r="4382">
          <cell r="A4382">
            <v>97492</v>
          </cell>
          <cell r="B4382" t="str">
            <v>TÊ, EM AÇO, CONEXÃO SOLDADA, DN 32 (1 1/4"), INSTALADO EM REDE DE ALIMENTAÇÃO PARA HIDRANTE - FORNECIMENTO E INSTALAÇÃO. AF_10/2020</v>
          </cell>
          <cell r="C4382" t="str">
            <v>UN</v>
          </cell>
          <cell r="D4382">
            <v>86.39</v>
          </cell>
        </row>
        <row r="4383">
          <cell r="A4383">
            <v>97493</v>
          </cell>
          <cell r="B4383" t="str">
            <v>TÊ, EM AÇO, CONEXÃO SOLDADA, DN 40 (1 1/2"), INSTALADO EM REDE DE ALIMENTAÇÃO PARA HIDRANTE - FORNECIMENTO E INSTALAÇÃO. AF_10/2020</v>
          </cell>
          <cell r="C4383" t="str">
            <v>UN</v>
          </cell>
          <cell r="D4383">
            <v>111.51</v>
          </cell>
        </row>
        <row r="4384">
          <cell r="A4384">
            <v>97494</v>
          </cell>
          <cell r="B4384" t="str">
            <v>TÊ, EM AÇO, CONEXÃO SOLDADA, DN 50 (2"), INSTALADO EM REDE DE ALIMENTAÇÃO PARA HIDRANTE - FORNECIMENTO E INSTALAÇÃO. AF_10/2020</v>
          </cell>
          <cell r="C4384" t="str">
            <v>UN</v>
          </cell>
          <cell r="D4384">
            <v>173.69</v>
          </cell>
        </row>
        <row r="4385">
          <cell r="A4385">
            <v>97495</v>
          </cell>
          <cell r="B4385" t="str">
            <v>TÊ, EM AÇO, CONEXÃO SOLDADA, DN 65 (2 1/2"), INSTALADO EM REDE DE ALIMENTAÇÃO PARA HIDRANTE - FORNECIMENTO E INSTALAÇÃO. AF_10/2020</v>
          </cell>
          <cell r="C4385" t="str">
            <v>UN</v>
          </cell>
          <cell r="D4385">
            <v>319.69</v>
          </cell>
        </row>
        <row r="4386">
          <cell r="A4386">
            <v>97496</v>
          </cell>
          <cell r="B4386" t="str">
            <v>TÊ, EM AÇO, CONEXÃO SOLDADA, DN 80 (3"), INSTALADO EM REDE DE ALIMENTAÇÃO PARA HIDRANTE - FORNECIMENTO E INSTALAÇÃO. AF_10/2020</v>
          </cell>
          <cell r="C4386" t="str">
            <v>UN</v>
          </cell>
          <cell r="D4386">
            <v>506.93</v>
          </cell>
        </row>
        <row r="4387">
          <cell r="A4387">
            <v>97499</v>
          </cell>
          <cell r="B4387" t="str">
            <v>LUVA, EM AÇO, CONEXÃO SOLDADA, DN 25 (1"), INSTALADO EM REDE DE ALIMENTAÇÃO PARA SPRINKLER - FORNECIMENTO E INSTALAÇÃO. AF_10/2020</v>
          </cell>
          <cell r="C4387" t="str">
            <v>UN</v>
          </cell>
          <cell r="D4387">
            <v>21.68</v>
          </cell>
        </row>
        <row r="4388">
          <cell r="A4388">
            <v>97500</v>
          </cell>
          <cell r="B4388" t="str">
            <v>LUVA COM REDUÇÃO, EM AÇO, CONEXÃO SOLDADA, DN 25 X 20 MM (1" X 3/4"), INSTALADO EM REDE DE ALIMENTAÇÃO PARA SPRINKLER - FORNECIMENTO E INSTALAÇÃO. AF_10/2020</v>
          </cell>
          <cell r="C4388" t="str">
            <v>UN</v>
          </cell>
          <cell r="D4388">
            <v>17.68</v>
          </cell>
        </row>
        <row r="4389">
          <cell r="A4389">
            <v>97502</v>
          </cell>
          <cell r="B4389" t="str">
            <v>LUVA, EM AÇO, CONEXÃO SOLDADA, DN 32 (1 1/4"), INSTALADO EM REDE DE ALIMENTAÇÃO PARA SPRINKLER - FORNECIMENTO E INSTALAÇÃO. AF_10/2020</v>
          </cell>
          <cell r="C4389" t="str">
            <v>UN</v>
          </cell>
          <cell r="D4389">
            <v>30.66</v>
          </cell>
        </row>
        <row r="4390">
          <cell r="A4390">
            <v>97503</v>
          </cell>
          <cell r="B4390" t="str">
            <v>LUVA COM REDUÇÃO, EM AÇO, CONEXÃO SOLDADA, DN 32 X 25 MM (1 1/4"  X 1"), INSTALADO EM REDE DE ALIMENTAÇÃO PARA SPRINKLER - FORNECIMENTO E INSTALAÇÃO. AF_10/2020</v>
          </cell>
          <cell r="C4390" t="str">
            <v>UN</v>
          </cell>
          <cell r="D4390">
            <v>37.56</v>
          </cell>
        </row>
        <row r="4391">
          <cell r="A4391">
            <v>97505</v>
          </cell>
          <cell r="B4391" t="str">
            <v>LUVA, EM AÇO, CONEXÃO SOLDADA, DN 40 (1 1/2"), INSTALADO EM REDE DE ALIMENTAÇÃO PARA SPRINKLER - FORNECIMENTO E INSTALAÇÃO. AF_10/2020</v>
          </cell>
          <cell r="C4391" t="str">
            <v>UN</v>
          </cell>
          <cell r="D4391">
            <v>38.5</v>
          </cell>
        </row>
        <row r="4392">
          <cell r="A4392">
            <v>97506</v>
          </cell>
          <cell r="B4392" t="str">
            <v>LUVA COM REDUÇÃO, EM AÇO, CONEXÃO SOLDADA, DN 40  X 32 MM (1 1/2" X 1 1/4"), INSTALADO EM REDE DE ALIMENTAÇÃO PARA SPRINKLER - FORNECIMENTO E INSTALAÇÃO. AF_10/2020</v>
          </cell>
          <cell r="C4392" t="str">
            <v>UN</v>
          </cell>
          <cell r="D4392">
            <v>47.13</v>
          </cell>
        </row>
        <row r="4393">
          <cell r="A4393">
            <v>97508</v>
          </cell>
          <cell r="B4393" t="str">
            <v>LUVA, EM AÇO, CONEXÃO SOLDADA, DN 50 (2"), INSTALADO EM REDE DE ALIMENTAÇÃO PARA SPRINKLER - FORNECIMENTO E INSTALAÇÃO. AF_10/2020</v>
          </cell>
          <cell r="C4393" t="str">
            <v>UN</v>
          </cell>
          <cell r="D4393">
            <v>57.43</v>
          </cell>
        </row>
        <row r="4394">
          <cell r="A4394">
            <v>97509</v>
          </cell>
          <cell r="B4394" t="str">
            <v>LUVA COM REDUÇÃO, EM AÇO, CONEXÃO SOLDADA, DN 50 X 40 MM (2" X 1 1/2"), INSTALADO EM REDE DE ALIMENTAÇÃO PARA SPRINKLER - FORNECIMENTO E INSTALAÇÃO. AF_10/2020</v>
          </cell>
          <cell r="C4394" t="str">
            <v>UN</v>
          </cell>
          <cell r="D4394">
            <v>71.09</v>
          </cell>
        </row>
        <row r="4395">
          <cell r="A4395">
            <v>97511</v>
          </cell>
          <cell r="B4395" t="str">
            <v>LUVA, EM AÇO, CONEXÃO SOLDADA, DN 65 (2 1/2"), INSTALADO EM REDE DE ALIMENTAÇÃO PARA SPRINKLER - FORNECIMENTO E INSTALAÇÃO. AF_10/2020</v>
          </cell>
          <cell r="C4395" t="str">
            <v>UN</v>
          </cell>
          <cell r="D4395">
            <v>108.3</v>
          </cell>
        </row>
        <row r="4396">
          <cell r="A4396">
            <v>97512</v>
          </cell>
          <cell r="B4396" t="str">
            <v>LUVA COM REDUÇÃO, EM AÇO, CONEXÃO SOLDADA, DN 65 X 50 MM (2 1/2" X 2"), INSTALADO EM REDE DE ALIMENTAÇÃO PARA SPRINKLER - FORNECIMENTO E INSTALAÇÃO. AF_10/2020</v>
          </cell>
          <cell r="C4396" t="str">
            <v>UN</v>
          </cell>
          <cell r="D4396">
            <v>135.9</v>
          </cell>
        </row>
        <row r="4397">
          <cell r="A4397">
            <v>97514</v>
          </cell>
          <cell r="B4397" t="str">
            <v>LUVA, EM AÇO, CONEXÃO SOLDADA, DN 80 (3"), INSTALADO EM REDE DE ALIMENTAÇÃO PARA SPRINKLER - FORNECIMENTO E INSTALAÇÃO. AF_10/2020</v>
          </cell>
          <cell r="C4397" t="str">
            <v>UN</v>
          </cell>
          <cell r="D4397">
            <v>144.63</v>
          </cell>
        </row>
        <row r="4398">
          <cell r="A4398">
            <v>97515</v>
          </cell>
          <cell r="B4398" t="str">
            <v>LUVA COM REDUÇÃO, EM AÇO, CONEXÃO SOLDADA, DN 80 X 65 MM (3" X 2 1/2"), INSTALADO EM REDE DE ALIMENTAÇÃO PARA SPRINKLER - FORNECIMENTO E INSTALAÇÃO. AF_10/2020</v>
          </cell>
          <cell r="C4398" t="str">
            <v>UN</v>
          </cell>
          <cell r="D4398">
            <v>181.81</v>
          </cell>
        </row>
        <row r="4399">
          <cell r="A4399">
            <v>97517</v>
          </cell>
          <cell r="B4399" t="str">
            <v>CURVA 45 GRAUS, EM AÇO, CONEXÃO SOLDADA, DN 25 (1"), INSTALADO EM REDE DE ALIMENTAÇÃO PARA SPRINKLER - FORNECIMENTO E INSTALAÇÃO. AF_10/2020</v>
          </cell>
          <cell r="C4399" t="str">
            <v>UN</v>
          </cell>
          <cell r="D4399">
            <v>35.33</v>
          </cell>
        </row>
        <row r="4400">
          <cell r="A4400">
            <v>97518</v>
          </cell>
          <cell r="B4400" t="str">
            <v>CURVA 90 GRAUS, EM AÇO, CONEXÃO SOLDADA, DN 25 (1"), INSTALADO EM REDE DE ALIMENTAÇÃO PARA SPRINKLER - FORNECIMENTO E INSTALAÇÃO. AF_10/2020</v>
          </cell>
          <cell r="C4400" t="str">
            <v>UN</v>
          </cell>
          <cell r="D4400">
            <v>35.33</v>
          </cell>
        </row>
        <row r="4401">
          <cell r="A4401">
            <v>97519</v>
          </cell>
          <cell r="B4401" t="str">
            <v>CURVA 45 GRAUS, EM AÇO, CONEXÃO SOLDADA, DN 32 (1 1/4"), INSTALADO EM REDE DE ALIMENTAÇÃO PARA SPRINKLER - FORNECIMENTO E INSTALAÇÃO. AF_10/2020</v>
          </cell>
          <cell r="C4401" t="str">
            <v>UN</v>
          </cell>
          <cell r="D4401">
            <v>50.59</v>
          </cell>
        </row>
        <row r="4402">
          <cell r="A4402">
            <v>97520</v>
          </cell>
          <cell r="B4402" t="str">
            <v>CURVA 90 GRAUS, EM AÇO, CONEXÃO SOLDADA, DN 32 (1 1/4"), INSTALADO EM REDE DE ALIMENTAÇÃO PARA SPRINKLER - FORNECIMENTO E INSTALAÇÃO. AF_10/2020</v>
          </cell>
          <cell r="C4402" t="str">
            <v>UN</v>
          </cell>
          <cell r="D4402">
            <v>50.59</v>
          </cell>
        </row>
        <row r="4403">
          <cell r="A4403">
            <v>97521</v>
          </cell>
          <cell r="B4403" t="str">
            <v>CURVA 45 GRAUS, EM AÇO, CONEXÃO SOLDADA, DN 40 (1 1/2"), INSTALADO EM REDE DE ALIMENTAÇÃO PARA SPRINKLER - FORNECIMENTO E INSTALAÇÃO. AF_10/2020</v>
          </cell>
          <cell r="C4403" t="str">
            <v>UN</v>
          </cell>
          <cell r="D4403">
            <v>70.7</v>
          </cell>
        </row>
        <row r="4404">
          <cell r="A4404">
            <v>97522</v>
          </cell>
          <cell r="B4404" t="str">
            <v>CURVA 90 GRAUS, EM AÇO, CONEXÃO SOLDADA, DN 40 (1 1/2"), INSTALADO EM REDE DE ALIMENTAÇÃO PARA SPRINKLER - FORNECIMENTO E INSTALAÇÃO. AF_10/2020</v>
          </cell>
          <cell r="C4404" t="str">
            <v>UN</v>
          </cell>
          <cell r="D4404">
            <v>70.7</v>
          </cell>
        </row>
        <row r="4405">
          <cell r="A4405">
            <v>97523</v>
          </cell>
          <cell r="B4405" t="str">
            <v>CURVA 45 GRAUS, EM AÇO, CONEXÃO SOLDADA, DN 50 (2"), INSTALADO EM REDE DE ALIMENTAÇÃO PARA SPRINKLER - FORNECIMENTO E INSTALAÇÃO. AF_10/2020</v>
          </cell>
          <cell r="C4405" t="str">
            <v>UN</v>
          </cell>
          <cell r="D4405">
            <v>97.51</v>
          </cell>
        </row>
        <row r="4406">
          <cell r="A4406">
            <v>97524</v>
          </cell>
          <cell r="B4406" t="str">
            <v>CURVA 90 GRAUS, EM AÇO, CONEXÃO SOLDADA, DN 50 (2"), INSTALADO EM REDE DE ALIMENTAÇÃO PARA SPRINKLER - FORNECIMENTO E INSTALAÇÃO. AF_10/2020</v>
          </cell>
          <cell r="C4406" t="str">
            <v>UN</v>
          </cell>
          <cell r="D4406">
            <v>105.3</v>
          </cell>
        </row>
        <row r="4407">
          <cell r="A4407">
            <v>97525</v>
          </cell>
          <cell r="B4407" t="str">
            <v>CURVA 45 GRAUS, EM AÇO, CONEXÃO SOLDADA, DN 65 (2 1/2"), INSTALADO EM REDE DE ALIMENTAÇÃO PARA SPRINKLER - FORNECIMENTO E INSTALAÇÃO. AF_10/2020</v>
          </cell>
          <cell r="C4407" t="str">
            <v>UN</v>
          </cell>
          <cell r="D4407">
            <v>184.36</v>
          </cell>
        </row>
        <row r="4408">
          <cell r="A4408">
            <v>97526</v>
          </cell>
          <cell r="B4408" t="str">
            <v>CURVA 90 GRAUS, EM AÇO, CONEXÃO SOLDADA, DN 65 (2 1/2"), INSTALADO EM REDE DE ALIMENTAÇÃO PARA SPRINKLER - FORNECIMENTO E INSTALAÇÃO. AF_10/2020</v>
          </cell>
          <cell r="C4408" t="str">
            <v>UN</v>
          </cell>
          <cell r="D4408">
            <v>196.83</v>
          </cell>
        </row>
        <row r="4409">
          <cell r="A4409">
            <v>97527</v>
          </cell>
          <cell r="B4409" t="str">
            <v>CURVA 45 GRAUS, EM AÇO, CONEXÃO SOLDADA, DN 80 (3"), INSTALADO EM REDE DE ALIMENTAÇÃO PARA SPRINKLER - FORNECIMENTO E INSTALAÇÃO. AF_10/2020</v>
          </cell>
          <cell r="C4409" t="str">
            <v>UN</v>
          </cell>
          <cell r="D4409">
            <v>455.22</v>
          </cell>
        </row>
        <row r="4410">
          <cell r="A4410">
            <v>97528</v>
          </cell>
          <cell r="B4410" t="str">
            <v>CURVA 90 GRAUS, EM AÇO, CONEXÃO SOLDADA, DN 80 (3"), INSTALADO EM REDE DE ALIMENTAÇÃO PARA SPRINKLER - FORNECIMENTO E INSTALAÇÃO. AF_10/2020</v>
          </cell>
          <cell r="C4410" t="str">
            <v>UN</v>
          </cell>
          <cell r="D4410">
            <v>399.29</v>
          </cell>
        </row>
        <row r="4411">
          <cell r="A4411">
            <v>97529</v>
          </cell>
          <cell r="B4411" t="str">
            <v>TÊ, EM AÇO, CONEXÃO SOLDADA, DN 25 (1"), INSTALADO EM REDE DE ALIMENTAÇÃO PARA SPRINKLER - FORNECIMENTO E INSTALAÇÃO. AF_10/2020</v>
          </cell>
          <cell r="C4411" t="str">
            <v>UN</v>
          </cell>
          <cell r="D4411">
            <v>55.39</v>
          </cell>
        </row>
        <row r="4412">
          <cell r="A4412">
            <v>97530</v>
          </cell>
          <cell r="B4412" t="str">
            <v>TÊ, EM AÇO, CONEXÃO SOLDADA, DN 32 (1 1/4"), INSTALADO EM REDE DE ALIMENTAÇÃO PARA SPRINKLER - FORNECIMENTO E INSTALAÇÃO. AF_10/2020</v>
          </cell>
          <cell r="C4412" t="str">
            <v>UN</v>
          </cell>
          <cell r="D4412">
            <v>80.459999999999994</v>
          </cell>
        </row>
        <row r="4413">
          <cell r="A4413">
            <v>97531</v>
          </cell>
          <cell r="B4413" t="str">
            <v>TÊ, EM AÇO, CONEXÃO SOLDADA, DN 40 (1 1/2"), INSTALADO EM REDE DE ALIMENTAÇÃO PARA SPRINKLER - FORNECIMENTO E INSTALAÇÃO. AF_10/2020</v>
          </cell>
          <cell r="C4413" t="str">
            <v>UN</v>
          </cell>
          <cell r="D4413">
            <v>102.67</v>
          </cell>
        </row>
        <row r="4414">
          <cell r="A4414">
            <v>97532</v>
          </cell>
          <cell r="B4414" t="str">
            <v>TÊ, EM AÇO, CONEXÃO SOLDADA, DN 50 (2"), INSTALADO EM REDE DE ALIMENTAÇÃO PARA SPRINKLER - FORNECIMENTO E INSTALAÇÃO. AF_10/2020</v>
          </cell>
          <cell r="C4414" t="str">
            <v>UN</v>
          </cell>
          <cell r="D4414">
            <v>161.25</v>
          </cell>
        </row>
        <row r="4415">
          <cell r="A4415">
            <v>97533</v>
          </cell>
          <cell r="B4415" t="str">
            <v>TÊ, EM AÇO, CONEXÃO SOLDADA, DN 65 (2 1/2"), INSTALADO EM REDE DE ALIMENTAÇÃO PARA SPRINKLER - FORNECIMENTO E INSTALAÇÃO. AF_10/2020</v>
          </cell>
          <cell r="C4415" t="str">
            <v>UN</v>
          </cell>
          <cell r="D4415">
            <v>304.38</v>
          </cell>
        </row>
        <row r="4416">
          <cell r="A4416">
            <v>97534</v>
          </cell>
          <cell r="B4416" t="str">
            <v>TÊ, EM AÇO, CONEXÃO SOLDADA, DN 80 (3"), INSTALADO EM REDE DE ALIMENTAÇÃO PARA SPRINKLER - FORNECIMENTO E INSTALAÇÃO. AF_10/2020</v>
          </cell>
          <cell r="C4416" t="str">
            <v>UN</v>
          </cell>
          <cell r="D4416">
            <v>483.49</v>
          </cell>
        </row>
        <row r="4417">
          <cell r="A4417">
            <v>97537</v>
          </cell>
          <cell r="B4417" t="str">
            <v>LUVA, EM AÇO, CONEXÃO SOLDADA, DN 15 (1/2"), INSTALADO EM RAMAIS E SUB-RAMAIS DE GÁS - FORNECIMENTO E INSTALAÇÃO. AF_10/2020</v>
          </cell>
          <cell r="C4417" t="str">
            <v>UN</v>
          </cell>
          <cell r="D4417">
            <v>16.170000000000002</v>
          </cell>
        </row>
        <row r="4418">
          <cell r="A4418">
            <v>97540</v>
          </cell>
          <cell r="B4418" t="str">
            <v>LUVA, EM AÇO, CONEXÃO SOLDADA, DN 20 (3/4"), INSTALADO EM RAMAIS E SUB-RAMAIS DE GÁS - FORNECIMENTO E INSTALAÇÃO. AF_10/2020</v>
          </cell>
          <cell r="C4418" t="str">
            <v>UN</v>
          </cell>
          <cell r="D4418">
            <v>21.55</v>
          </cell>
        </row>
        <row r="4419">
          <cell r="A4419">
            <v>97541</v>
          </cell>
          <cell r="B4419" t="str">
            <v>LUVA COM REDUÇÃO, EM AÇO, CONEXÃO SOLDADA, DN 20 X 15 MM (3/4" X 1/2"), INSTALADO EM RAMAIS E SUB-RAMAIS DE GÁS - FORNECIMENTO E INSTALAÇÃO. AF_10/2020</v>
          </cell>
          <cell r="C4419" t="str">
            <v>UN</v>
          </cell>
          <cell r="D4419">
            <v>18.23</v>
          </cell>
        </row>
        <row r="4420">
          <cell r="A4420">
            <v>97543</v>
          </cell>
          <cell r="B4420" t="str">
            <v>LUVA, EM AÇO, CONEXÃO SOLDADA, DN 25 (1"), INSTALADO EM RAMAIS E SUB-RAMAIS DE GÁS - FORNECIMENTO E INSTALAÇÃO. AF_10/2020</v>
          </cell>
          <cell r="C4420" t="str">
            <v>UN</v>
          </cell>
          <cell r="D4420">
            <v>34.76</v>
          </cell>
        </row>
        <row r="4421">
          <cell r="A4421">
            <v>97544</v>
          </cell>
          <cell r="B4421" t="str">
            <v>LUVA COM REDUÇÃO, EM AÇO, CONEXÃO SOLDADA, DN 25 X 20 MM (1" X 3/4"), INSTALADO EM RAMAIS E SUB-RAMAIS DE GÁS - FORNECIMENTO E INSTALAÇÃO. AF_10/2020</v>
          </cell>
          <cell r="C4421" t="str">
            <v>UN</v>
          </cell>
          <cell r="D4421">
            <v>30.76</v>
          </cell>
        </row>
        <row r="4422">
          <cell r="A4422">
            <v>97546</v>
          </cell>
          <cell r="B4422" t="str">
            <v>CURVA 45 GRAUS, EM AÇO, CONEXÃO SOLDADA, DN 15 (1/2"), INSTALADO EM RAMAIS E SUB-RAMAIS DE GÁS - FORNECIMENTO E INSTALAÇÃO. AF_10/2020</v>
          </cell>
          <cell r="C4422" t="str">
            <v>UN</v>
          </cell>
          <cell r="D4422">
            <v>22.59</v>
          </cell>
        </row>
        <row r="4423">
          <cell r="A4423">
            <v>97547</v>
          </cell>
          <cell r="B4423" t="str">
            <v>CURVA 90 GRAUS, EM AÇO, CONEXÃO SOLDADA, DN 15 (1/2"), INSTALADO EM RAMAIS E SUB-RAMAIS DE GÁS - FORNECIMENTO E INSTALAÇÃO. AF_10/2020</v>
          </cell>
          <cell r="C4423" t="str">
            <v>UN</v>
          </cell>
          <cell r="D4423">
            <v>22.59</v>
          </cell>
        </row>
        <row r="4424">
          <cell r="A4424">
            <v>97548</v>
          </cell>
          <cell r="B4424" t="str">
            <v>CURVA 45 GRAUS, EM AÇO, CONEXÃO SOLDADA, DN 20 (3/4"), INSTALADO EM RAMAIS E SUB-RAMAIS DE GÁS - FORNECIMENTO E INSTALAÇÃO. AF_10/2020</v>
          </cell>
          <cell r="C4424" t="str">
            <v>UN</v>
          </cell>
          <cell r="D4424">
            <v>33.35</v>
          </cell>
        </row>
        <row r="4425">
          <cell r="A4425">
            <v>97549</v>
          </cell>
          <cell r="B4425" t="str">
            <v>CURVA 90 GRAUS, EM AÇO, CONEXÃO SOLDADA, DN 20 (3/4"), INSTALADO EM RAMAIS E SUB-RAMAIS DE GÁS - FORNECIMENTO E INSTALAÇÃO. AF_10/2020</v>
          </cell>
          <cell r="C4425" t="str">
            <v>UN</v>
          </cell>
          <cell r="D4425">
            <v>33.35</v>
          </cell>
        </row>
        <row r="4426">
          <cell r="A4426">
            <v>97550</v>
          </cell>
          <cell r="B4426" t="str">
            <v>CURVA 45 GRAUS, EM AÇO, CONEXÃO SOLDADA, DN 25 (1"), INSTALADO EM RAMAIS E SUB-RAMAIS DE GÁS - FORNECIMENTO E INSTALAÇÃO. AF_10/2020</v>
          </cell>
          <cell r="C4426" t="str">
            <v>UN</v>
          </cell>
          <cell r="D4426">
            <v>54.99</v>
          </cell>
        </row>
        <row r="4427">
          <cell r="A4427">
            <v>97551</v>
          </cell>
          <cell r="B4427" t="str">
            <v>CURVA 90 GRAUS, EM AÇO, CONEXÃO SOLDADA, DN 25 (1"), INSTALADO EM RAMAIS E SUB-RAMAIS DE GÁS - FORNECIMENTO E INSTALAÇÃO. AF_10/2020</v>
          </cell>
          <cell r="C4427" t="str">
            <v>UN</v>
          </cell>
          <cell r="D4427">
            <v>54.99</v>
          </cell>
        </row>
        <row r="4428">
          <cell r="A4428">
            <v>97552</v>
          </cell>
          <cell r="B4428" t="str">
            <v>TÊ, EM AÇO, CONEXÃO SOLDADA, DN 15 (1/2"), INSTALADO EM RAMAIS E SUB-RAMAIS DE GÁS - FORNECIMENTO E INSTALAÇÃO. AF_10/2020</v>
          </cell>
          <cell r="C4428" t="str">
            <v>UN</v>
          </cell>
          <cell r="D4428">
            <v>33.020000000000003</v>
          </cell>
        </row>
        <row r="4429">
          <cell r="A4429">
            <v>97553</v>
          </cell>
          <cell r="B4429" t="str">
            <v>TÊ, EM AÇO, CONEXÃO SOLDADA, DN 20 (3/4"), INSTALADO EM RAMAIS E SUB-RAMAIS DE GÁS - FORNECIMENTO E INSTALAÇÃO. AF_10/2020</v>
          </cell>
          <cell r="C4429" t="str">
            <v>UN</v>
          </cell>
          <cell r="D4429">
            <v>47.34</v>
          </cell>
        </row>
        <row r="4430">
          <cell r="A4430">
            <v>97554</v>
          </cell>
          <cell r="B4430" t="str">
            <v>TÊ, EM AÇO, CONEXÃO SOLDADA, DN 25 (1"), INSTALADO EM RAMAIS E SUB-RAMAIS DE GÁS - FORNECIMENTO E INSTALAÇÃO. AF_10/2020</v>
          </cell>
          <cell r="C4430" t="str">
            <v>UN</v>
          </cell>
          <cell r="D4430">
            <v>81.61</v>
          </cell>
        </row>
        <row r="4431">
          <cell r="A4431">
            <v>98602</v>
          </cell>
          <cell r="B4431" t="str">
            <v>CONECTOR EM BRONZE/LATÃO, DN 22 MM X 1/2", SEM ANEL DE SOLDA, BOLSA X ROSCA F, INSTALADO EM PRUMADA  FORNECIMENTO E INSTALAÇÃO. AF_01/2016</v>
          </cell>
          <cell r="C4431" t="str">
            <v>UN</v>
          </cell>
          <cell r="D4431">
            <v>13.36</v>
          </cell>
        </row>
        <row r="4432">
          <cell r="A4432">
            <v>88503</v>
          </cell>
          <cell r="B4432" t="str">
            <v>CAIXA D´ÁGUA EM POLIETILENO, 1000 LITROS, COM ACESSÓRIOS</v>
          </cell>
          <cell r="C4432" t="str">
            <v>UN</v>
          </cell>
          <cell r="D4432">
            <v>759.55</v>
          </cell>
        </row>
        <row r="4433">
          <cell r="A4433">
            <v>88504</v>
          </cell>
          <cell r="B4433" t="str">
            <v>CAIXA D´AGUA EM POLIETILENO, 500 LITROS, COM ACESSÓRIOS</v>
          </cell>
          <cell r="C4433" t="str">
            <v>UN</v>
          </cell>
          <cell r="D4433">
            <v>595.64</v>
          </cell>
        </row>
        <row r="4434">
          <cell r="A4434">
            <v>97895</v>
          </cell>
          <cell r="B4434" t="str">
            <v>CAIXA ENTERRADA HIDRÁULICA RETANGULAR, EM CONCRETO PRÉ-MOLDADO, DIMENSÕES INTERNAS: 0,3X0,3X0,3 M. AF_12/2020</v>
          </cell>
          <cell r="C4434" t="str">
            <v>UN</v>
          </cell>
          <cell r="D4434">
            <v>173.77</v>
          </cell>
        </row>
        <row r="4435">
          <cell r="A4435">
            <v>97896</v>
          </cell>
          <cell r="B4435" t="str">
            <v>CAIXA ENTERRADA HIDRÁULICA RETANGULAR, EM CONCRETO PRÉ-MOLDADO, DIMENSÕES INTERNAS: 0,4X0,4X0,4 M. AF_12/2020</v>
          </cell>
          <cell r="C4435" t="str">
            <v>UN</v>
          </cell>
          <cell r="D4435">
            <v>309.39999999999998</v>
          </cell>
        </row>
        <row r="4436">
          <cell r="A4436">
            <v>97897</v>
          </cell>
          <cell r="B4436" t="str">
            <v>CAIXA ENTERRADA HIDRÁULICA RETANGULAR, EM CONCRETO PRÉ-MOLDADO, DIMENSÕES INTERNAS: 0,6X0,6X0,5 M. AF_12/2020</v>
          </cell>
          <cell r="C4436" t="str">
            <v>UN</v>
          </cell>
          <cell r="D4436">
            <v>418.4</v>
          </cell>
        </row>
        <row r="4437">
          <cell r="A4437">
            <v>97898</v>
          </cell>
          <cell r="B4437" t="str">
            <v>CAIXA ENTERRADA HIDRÁULICA RETANGULAR, EM CONCRETO PRÉ-MOLDADO, DIMENSÕES INTERNAS: 0,8X0,8X0,5 M. AF_12/2020</v>
          </cell>
          <cell r="C4437" t="str">
            <v>UN</v>
          </cell>
          <cell r="D4437">
            <v>684.2</v>
          </cell>
        </row>
        <row r="4438">
          <cell r="A4438">
            <v>97900</v>
          </cell>
          <cell r="B4438" t="str">
            <v>CAIXA ENTERRADA HIDRÁULICA RETANGULAR EM ALVENARIA COM TIJOLOS CERÂMICOS MACIÇOS, DIMENSÕES INTERNAS: 0,3X0,3X0,3 M PARA REDE DE ESGOTO. AF_12/2020</v>
          </cell>
          <cell r="C4438" t="str">
            <v>UN</v>
          </cell>
          <cell r="D4438">
            <v>157.16999999999999</v>
          </cell>
        </row>
        <row r="4439">
          <cell r="A4439">
            <v>97901</v>
          </cell>
          <cell r="B4439" t="str">
            <v>CAIXA ENTERRADA HIDRÁULICA RETANGULAR EM ALVENARIA COM TIJOLOS CERÂMICOS MACIÇOS, DIMENSÕES INTERNAS: 0,4X0,4X0,4 M PARA REDE DE ESGOTO. AF_12/2020</v>
          </cell>
          <cell r="C4439" t="str">
            <v>UN</v>
          </cell>
          <cell r="D4439">
            <v>250.37</v>
          </cell>
        </row>
        <row r="4440">
          <cell r="A4440">
            <v>97902</v>
          </cell>
          <cell r="B4440" t="str">
            <v>CAIXA ENTERRADA HIDRÁULICA RETANGULAR EM ALVENARIA COM TIJOLOS CERÂMICOS MACIÇOS, DIMENSÕES INTERNAS: 0,6X0,6X0,6 M PARA REDE DE ESGOTO. AF_12/2020</v>
          </cell>
          <cell r="C4440" t="str">
            <v>UN</v>
          </cell>
          <cell r="D4440">
            <v>500.02</v>
          </cell>
        </row>
        <row r="4441">
          <cell r="A4441">
            <v>97903</v>
          </cell>
          <cell r="B4441" t="str">
            <v>CAIXA ENTERRADA HIDRÁULICA RETANGULAR EM ALVENARIA COM TIJOLOS CERÂMICOS MACIÇOS, DIMENSÕES INTERNAS: 0,8X0,8X0,6 M PARA REDE DE ESGOTO. AF_12/2020</v>
          </cell>
          <cell r="C4441" t="str">
            <v>UN</v>
          </cell>
          <cell r="D4441">
            <v>685.38</v>
          </cell>
        </row>
        <row r="4442">
          <cell r="A4442">
            <v>97904</v>
          </cell>
          <cell r="B4442" t="str">
            <v>CAIXA ENTERRADA HIDRÁULICA RETANGULAR EM ALVENARIA COM TIJOLOS CERÂMICOS MACIÇOS, DIMENSÕES INTERNAS: 1X1X0,6 M PARA REDE DE ESGOTO. AF_12/2020</v>
          </cell>
          <cell r="C4442" t="str">
            <v>UN</v>
          </cell>
          <cell r="D4442">
            <v>822.25</v>
          </cell>
        </row>
        <row r="4443">
          <cell r="A4443">
            <v>97905</v>
          </cell>
          <cell r="B4443" t="str">
            <v>CAIXA ENTERRADA HIDRÁULICA RETANGULAR, EM ALVENARIA COM BLOCOS DE CONCRETO, DIMENSÕES INTERNAS: 0,4X0,4X0,4 M PARA REDE DE ESGOTO. AF_12/2020</v>
          </cell>
          <cell r="C4443" t="str">
            <v>UN</v>
          </cell>
          <cell r="D4443">
            <v>179.98</v>
          </cell>
        </row>
        <row r="4444">
          <cell r="A4444">
            <v>97906</v>
          </cell>
          <cell r="B4444" t="str">
            <v>CAIXA ENTERRADA HIDRÁULICA RETANGULAR, EM ALVENARIA COM BLOCOS DE CONCRETO, DIMENSÕES INTERNAS: 0,6X0,6X0,6 M PARA REDE DE ESGOTO. AF_12/2020</v>
          </cell>
          <cell r="C4444" t="str">
            <v>UN</v>
          </cell>
          <cell r="D4444">
            <v>337.05</v>
          </cell>
        </row>
        <row r="4445">
          <cell r="A4445">
            <v>97907</v>
          </cell>
          <cell r="B4445" t="str">
            <v>CAIXA ENTERRADA HIDRÁULICA RETANGULAR, EM ALVENARIA COM BLOCOS DE CONCRETO, DIMENSÕES INTERNAS: 0,8X0,8X0,6 M PARA REDE DE ESGOTO. AF_12/2020</v>
          </cell>
          <cell r="C4445" t="str">
            <v>UN</v>
          </cell>
          <cell r="D4445">
            <v>477.42</v>
          </cell>
        </row>
        <row r="4446">
          <cell r="A4446">
            <v>97908</v>
          </cell>
          <cell r="B4446" t="str">
            <v>CAIXA ENTERRADA HIDRÁULICA RETANGULAR, EM ALVENARIA COM BLOCOS DE CONCRETO, DIMENSÕES INTERNAS: 1X1X0,6 M PARA REDE DE ESGOTO. AF_12/2020</v>
          </cell>
          <cell r="C4446" t="str">
            <v>UN</v>
          </cell>
          <cell r="D4446">
            <v>576.17999999999995</v>
          </cell>
        </row>
        <row r="4447">
          <cell r="A4447">
            <v>98102</v>
          </cell>
          <cell r="B4447" t="str">
            <v>CAIXA DE GORDURA SIMPLES, CIRCULAR, EM CONCRETO PRÉ-MOLDADO, DIÂMETRO INTERNO = 0,4 M, ALTURA INTERNA = 0,4 M. AF_12/2020</v>
          </cell>
          <cell r="C4447" t="str">
            <v>UN</v>
          </cell>
          <cell r="D4447">
            <v>141.63999999999999</v>
          </cell>
        </row>
        <row r="4448">
          <cell r="A4448">
            <v>98104</v>
          </cell>
          <cell r="B4448" t="str">
            <v>CAIXA DE GORDURA SIMPLES (CAPACIDADE: 36L), RETANGULAR, EM ALVENARIA COM TIJOLOS CERÂMICOS MACIÇOS, DIMENSÕES INTERNAS = 0,2X0,4 M, ALTURA INTERNA = 0,8 M. AF_12/2020</v>
          </cell>
          <cell r="C4448" t="str">
            <v>UN</v>
          </cell>
          <cell r="D4448">
            <v>341.04</v>
          </cell>
        </row>
        <row r="4449">
          <cell r="A4449">
            <v>98105</v>
          </cell>
          <cell r="B4449" t="str">
            <v>CAIXA DE GORDURA DUPLA (CAPACIDADE: 126 L), RETANGULAR, EM ALVENARIA COM TIJOLOS CERÂMICOS MACIÇOS, DIMENSÕES INTERNAS = 0,4X0,7 M, ALTURA INTERNA = 0,8 M. AF_12/2020</v>
          </cell>
          <cell r="C4449" t="str">
            <v>UN</v>
          </cell>
          <cell r="D4449">
            <v>583.72</v>
          </cell>
        </row>
        <row r="4450">
          <cell r="A4450">
            <v>98106</v>
          </cell>
          <cell r="B4450" t="str">
            <v>CAIXA DE GORDURA ESPECIAL (CAPACIDADE: 312 L - PARA ATÉ 146 PESSOAS SERVIDAS NO PICO), RETANGULAR, EM ALVENARIA COM TIJOLOS CERÂMICOS MACIÇOS, DIMENSÕES INTERNAS = 0,4X1,2 M, ALTURA INTERNA = 1 M. AF_12/2020</v>
          </cell>
          <cell r="C4450" t="str">
            <v>UN</v>
          </cell>
          <cell r="D4450">
            <v>969.31</v>
          </cell>
        </row>
        <row r="4451">
          <cell r="A4451">
            <v>98107</v>
          </cell>
          <cell r="B4451" t="str">
            <v>CAIXA DE GORDURA SIMPLES (CAPACIDADE: 36 L), RETANGULAR, EM ALVENARIA COM BLOCOS DE CONCRETO, DIMENSÕES INTERNAS = 0,2X0,4 M, ALTURA INTERNA = 0,8 M. AF_12/2020</v>
          </cell>
          <cell r="C4451" t="str">
            <v>UN</v>
          </cell>
          <cell r="D4451">
            <v>214.2</v>
          </cell>
        </row>
        <row r="4452">
          <cell r="A4452">
            <v>98108</v>
          </cell>
          <cell r="B4452" t="str">
            <v>CAIXA DE GORDURA DUPLA (CAPACIDADE: 126 L), RETANGULAR, EM ALVENARIA COM BLOCOS DE CONCRETO, DIMENSÕES INTERNAS = 0,4X0,7 M, ALTURA INTERNA = 0,8 M. AF_12/2020</v>
          </cell>
          <cell r="C4452" t="str">
            <v>UN</v>
          </cell>
          <cell r="D4452">
            <v>379.3</v>
          </cell>
        </row>
        <row r="4453">
          <cell r="A4453">
            <v>99250</v>
          </cell>
          <cell r="B4453" t="str">
            <v>CAIXA ENTERRADA HIDRÁULICA RETANGULAR EM ALVENARIA COM TIJOLOS CERÂMICOS MACIÇOS, DIMENSÕES INTERNAS: 0,3X0,3X0,3 M PARA REDE DE DRENAGEM. AF_12/2020</v>
          </cell>
          <cell r="C4453" t="str">
            <v>UN</v>
          </cell>
          <cell r="D4453">
            <v>153.79</v>
          </cell>
        </row>
        <row r="4454">
          <cell r="A4454">
            <v>99251</v>
          </cell>
          <cell r="B4454" t="str">
            <v>CAIXA ENTERRADA HIDRÁULICA RETANGULAR EM ALVENARIA COM TIJOLOS CERÂMICOS MACIÇOS, DIMENSÕES INTERNAS: 0,4X0,4X0,4 M PARA REDE DE DRENAGEM. AF_12/2020</v>
          </cell>
          <cell r="C4454" t="str">
            <v>UN</v>
          </cell>
          <cell r="D4454">
            <v>244.57</v>
          </cell>
        </row>
        <row r="4455">
          <cell r="A4455">
            <v>99253</v>
          </cell>
          <cell r="B4455" t="str">
            <v>CAIXA ENTERRADA HIDRÁULICA RETANGULAR EM ALVENARIA COM TIJOLOS CERÂMICOS MACIÇOS, DIMENSÕES INTERNAS: 0,6X0,6X0,6 M PARA REDE DE DRENAGEM. AF_12/2020</v>
          </cell>
          <cell r="C4455" t="str">
            <v>UN</v>
          </cell>
          <cell r="D4455">
            <v>487</v>
          </cell>
        </row>
        <row r="4456">
          <cell r="A4456">
            <v>99255</v>
          </cell>
          <cell r="B4456" t="str">
            <v>CAIXA ENTERRADA HIDRÁULICA RETANGULAR EM ALVENARIA COM TIJOLOS CERÂMICOS MACIÇOS, DIMENSÕES INTERNAS: 0,8X0,8X0,6 M PARA REDE DE DRENAGEM. AF_12/2020</v>
          </cell>
          <cell r="C4456" t="str">
            <v>UN</v>
          </cell>
          <cell r="D4456">
            <v>667.52</v>
          </cell>
        </row>
        <row r="4457">
          <cell r="A4457">
            <v>99257</v>
          </cell>
          <cell r="B4457" t="str">
            <v>CAIXA ENTERRADA HIDRÁULICA RETANGULAR EM ALVENARIA COM TIJOLOS CERÂMICOS MACIÇOS, DIMENSÕES INTERNAS: 1X1X0,6 M PARA REDE DE DRENAGEM. AF_12/2020</v>
          </cell>
          <cell r="C4457" t="str">
            <v>UN</v>
          </cell>
          <cell r="D4457">
            <v>799.16</v>
          </cell>
        </row>
        <row r="4458">
          <cell r="A4458">
            <v>99258</v>
          </cell>
          <cell r="B4458" t="str">
            <v>CAIXA ENTERRADA HIDRÁULICA RETANGULAR, EM ALVENARIA COM BLOCOS DE CONCRETO, DIMENSÕES INTERNAS: 0,4X0,4X0,4 M PARA REDE DE DRENAGEM. AF_12/2020</v>
          </cell>
          <cell r="C4458" t="str">
            <v>UN</v>
          </cell>
          <cell r="D4458">
            <v>175.2</v>
          </cell>
        </row>
        <row r="4459">
          <cell r="A4459">
            <v>99260</v>
          </cell>
          <cell r="B4459" t="str">
            <v>CAIXA ENTERRADA HIDRÁULICA RETANGULAR, EM ALVENARIA COM BLOCOS DE CONCRETO, DIMENSÕES INTERNAS: 0,6X0,6X0,6 M PARA REDE DE DRENAGEM. AF_12/2020</v>
          </cell>
          <cell r="C4459" t="str">
            <v>UN</v>
          </cell>
          <cell r="D4459">
            <v>328.85</v>
          </cell>
        </row>
        <row r="4460">
          <cell r="A4460">
            <v>99262</v>
          </cell>
          <cell r="B4460" t="str">
            <v>CAIXA ENTERRADA HIDRÁULICA RETANGULAR, EM ALVENARIA COM BLOCOS DE CONCRETO, DIMENSÕES INTERNAS: 0,8X0,8X0,6 M PARA REDE DE DRENAGEM. AF_12/2020</v>
          </cell>
          <cell r="C4460" t="str">
            <v>UN</v>
          </cell>
          <cell r="D4460">
            <v>465.72</v>
          </cell>
        </row>
        <row r="4461">
          <cell r="A4461">
            <v>99264</v>
          </cell>
          <cell r="B4461" t="str">
            <v>CAIXA ENTERRADA HIDRÁULICA RETANGULAR, EM ALVENARIA COM BLOCOS DE CONCRETO, DIMENSÕES INTERNAS: 1X1X0,6 M PARA REDE DE DRENAGEM. AF_12/2020</v>
          </cell>
          <cell r="C4461" t="str">
            <v>UN</v>
          </cell>
          <cell r="D4461">
            <v>560.37</v>
          </cell>
        </row>
        <row r="4462">
          <cell r="A4462">
            <v>89482</v>
          </cell>
          <cell r="B4462" t="str">
            <v>CAIXA SIFONADA, PVC, DN 100 X 100 X 50 MM, FORNECIDA E INSTALADA EM RAMAIS DE ENCAMINHAMENTO DE ÁGUA PLUVIAL. AF_12/2014</v>
          </cell>
          <cell r="C4462" t="str">
            <v>UN</v>
          </cell>
          <cell r="D4462">
            <v>25.42</v>
          </cell>
        </row>
        <row r="4463">
          <cell r="A4463">
            <v>89491</v>
          </cell>
          <cell r="B4463" t="str">
            <v>CAIXA SIFONADA, PVC, DN 150 X 185 X 75 MM, FORNECIDA E INSTALADA EM RAMAIS DE ENCAMINHAMENTO DE ÁGUA PLUVIAL. AF_12/2014</v>
          </cell>
          <cell r="C4463" t="str">
            <v>UN</v>
          </cell>
          <cell r="D4463">
            <v>61.96</v>
          </cell>
        </row>
        <row r="4464">
          <cell r="A4464">
            <v>89495</v>
          </cell>
          <cell r="B4464" t="str">
            <v>RALO SIFONADO, PVC, DN 100 X 40 MM, JUNTA SOLDÁVEL, FORNECIDO E INSTALADO EM RAMAIS DE ENCAMINHAMENTO DE ÁGUA PLUVIAL. AF_12/2014</v>
          </cell>
          <cell r="C4464" t="str">
            <v>UN</v>
          </cell>
          <cell r="D4464">
            <v>9.7799999999999994</v>
          </cell>
        </row>
        <row r="4465">
          <cell r="A4465">
            <v>89707</v>
          </cell>
          <cell r="B4465" t="str">
            <v>CAIXA SIFONADA, PVC, DN 100 X 100 X 50 MM, JUNTA ELÁSTICA, FORNECIDA E INSTALADA EM RAMAL DE DESCARGA OU EM RAMAL DE ESGOTO SANITÁRIO. AF_12/2014</v>
          </cell>
          <cell r="C4465" t="str">
            <v>UN</v>
          </cell>
          <cell r="D4465">
            <v>29.38</v>
          </cell>
        </row>
        <row r="4466">
          <cell r="A4466">
            <v>89708</v>
          </cell>
          <cell r="B4466" t="str">
            <v>CAIXA SIFONADA, PVC, DN 150 X 185 X 75 MM, JUNTA ELÁSTICA, FORNECIDA E INSTALADA EM RAMAL DE DESCARGA OU EM RAMAL DE ESGOTO SANITÁRIO. AF_12/2014</v>
          </cell>
          <cell r="C4466" t="str">
            <v>UN</v>
          </cell>
          <cell r="D4466">
            <v>66.73</v>
          </cell>
        </row>
        <row r="4467">
          <cell r="A4467">
            <v>89709</v>
          </cell>
          <cell r="B4467" t="str">
            <v>RALO SIFONADO, PVC, DN 100 X 40 MM, JUNTA SOLDÁVEL, FORNECIDO E INSTALADO EM RAMAL DE DESCARGA OU EM RAMAL DE ESGOTO SANITÁRIO. AF_12/2014</v>
          </cell>
          <cell r="C4467" t="str">
            <v>UN</v>
          </cell>
          <cell r="D4467">
            <v>10.88</v>
          </cell>
        </row>
        <row r="4468">
          <cell r="A4468">
            <v>89710</v>
          </cell>
          <cell r="B4468" t="str">
            <v>RALO SECO, PVC, DN 100 X 40 MM, JUNTA SOLDÁVEL, FORNECIDO E INSTALADO EM RAMAL DE DESCARGA OU EM RAMAL DE ESGOTO SANITÁRIO. AF_12/2014</v>
          </cell>
          <cell r="C4468" t="str">
            <v>UN</v>
          </cell>
          <cell r="D4468">
            <v>10.65</v>
          </cell>
        </row>
        <row r="4469">
          <cell r="A4469">
            <v>86872</v>
          </cell>
          <cell r="B4469" t="str">
            <v>TANQUE DE LOUÇA BRANCA COM COLUNA, 30L OU EQUIVALENTE - FORNECIMENTO E INSTALAÇÃO. AF_01/2020</v>
          </cell>
          <cell r="C4469" t="str">
            <v>UN</v>
          </cell>
          <cell r="D4469">
            <v>614.41999999999996</v>
          </cell>
        </row>
        <row r="4470">
          <cell r="A4470">
            <v>86874</v>
          </cell>
          <cell r="B4470" t="str">
            <v>TANQUE DE LOUÇA BRANCA SUSPENSO, 18L OU EQUIVALENTE - FORNECIMENTO E INSTALAÇÃO. AF_01/2020</v>
          </cell>
          <cell r="C4470" t="str">
            <v>UN</v>
          </cell>
          <cell r="D4470">
            <v>376.81</v>
          </cell>
        </row>
        <row r="4471">
          <cell r="A4471">
            <v>86875</v>
          </cell>
          <cell r="B4471" t="str">
            <v>TANQUE DE MÁRMORE SINTÉTICO COM COLUNA, 22L OU EQUIVALENTE   FORNECIMENTO E INSTALAÇÃO. AF_01/2020</v>
          </cell>
          <cell r="C4471" t="str">
            <v>UN</v>
          </cell>
          <cell r="D4471">
            <v>372.36</v>
          </cell>
        </row>
        <row r="4472">
          <cell r="A4472">
            <v>86876</v>
          </cell>
          <cell r="B4472" t="str">
            <v>TANQUE DE MÁRMORE SINTÉTICO SUSPENSO, 22L OU EQUIVALENTE - FORNECIMENTO E INSTALAÇÃO. AF_01/2020</v>
          </cell>
          <cell r="C4472" t="str">
            <v>UN</v>
          </cell>
          <cell r="D4472">
            <v>209.94</v>
          </cell>
        </row>
        <row r="4473">
          <cell r="A4473">
            <v>86877</v>
          </cell>
          <cell r="B4473" t="str">
            <v>VÁLVULA EM METAL CROMADO 1.1/2 X 1.1/2 PARA TANQUE OU LAVATÓRIO, COM OU SEM LADRÃO - FORNECIMENTO E INSTALAÇÃO. AF_01/2020</v>
          </cell>
          <cell r="C4473" t="str">
            <v>UN</v>
          </cell>
          <cell r="D4473">
            <v>26.65</v>
          </cell>
        </row>
        <row r="4474">
          <cell r="A4474">
            <v>86878</v>
          </cell>
          <cell r="B4474" t="str">
            <v>VÁLVULA EM METAL CROMADO TIPO AMERICANA 3.1/2 X 1.1/2 PARA PIA - FORNECIMENTO E INSTALAÇÃO. AF_01/2020</v>
          </cell>
          <cell r="C4474" t="str">
            <v>UN</v>
          </cell>
          <cell r="D4474">
            <v>56.82</v>
          </cell>
        </row>
        <row r="4475">
          <cell r="A4475">
            <v>86879</v>
          </cell>
          <cell r="B4475" t="str">
            <v>VÁLVULA EM PLÁSTICO 1 PARA PIA, TANQUE OU LAVATÓRIO, COM OU SEM LADRÃO - FORNECIMENTO E INSTALAÇÃO. AF_01/2020</v>
          </cell>
          <cell r="C4475" t="str">
            <v>UN</v>
          </cell>
          <cell r="D4475">
            <v>5.95</v>
          </cell>
        </row>
        <row r="4476">
          <cell r="A4476">
            <v>86880</v>
          </cell>
          <cell r="B4476" t="str">
            <v>VÁLVULA EM PLÁSTICO CROMADO TIPO AMERICANA 3.1/2 X 1.1/2 SEM ADAPTADOR PARA PIA - FORNECIMENTO E INSTALAÇÃO. AF_01/2020</v>
          </cell>
          <cell r="C4476" t="str">
            <v>UN</v>
          </cell>
          <cell r="D4476">
            <v>18.13</v>
          </cell>
        </row>
        <row r="4477">
          <cell r="A4477">
            <v>86881</v>
          </cell>
          <cell r="B4477" t="str">
            <v>SIFÃO DO TIPO GARRAFA EM METAL CROMADO 1 X 1.1/2 - FORNECIMENTO E INSTALAÇÃO. AF_01/2020</v>
          </cell>
          <cell r="C4477" t="str">
            <v>UN</v>
          </cell>
          <cell r="D4477">
            <v>160.68</v>
          </cell>
        </row>
        <row r="4478">
          <cell r="A4478">
            <v>86882</v>
          </cell>
          <cell r="B4478" t="str">
            <v>SIFÃO DO TIPO GARRAFA/COPO EM PVC 1.1/4  X 1.1/2 - FORNECIMENTO E INSTALAÇÃO. AF_01/2020</v>
          </cell>
          <cell r="C4478" t="str">
            <v>UN</v>
          </cell>
          <cell r="D4478">
            <v>18.52</v>
          </cell>
        </row>
        <row r="4479">
          <cell r="A4479">
            <v>86883</v>
          </cell>
          <cell r="B4479" t="str">
            <v>SIFÃO DO TIPO FLEXÍVEL EM PVC 1  X 1.1/2  - FORNECIMENTO E INSTALAÇÃO. AF_01/2020</v>
          </cell>
          <cell r="C4479" t="str">
            <v>UN</v>
          </cell>
          <cell r="D4479">
            <v>10.57</v>
          </cell>
        </row>
        <row r="4480">
          <cell r="A4480">
            <v>86884</v>
          </cell>
          <cell r="B4480" t="str">
            <v>ENGATE FLEXÍVEL EM PLÁSTICO BRANCO, 1/2 X 30CM - FORNECIMENTO E INSTALAÇÃO. AF_01/2020</v>
          </cell>
          <cell r="C4480" t="str">
            <v>UN</v>
          </cell>
          <cell r="D4480">
            <v>7.31</v>
          </cell>
        </row>
        <row r="4481">
          <cell r="A4481">
            <v>86885</v>
          </cell>
          <cell r="B4481" t="str">
            <v>ENGATE FLEXÍVEL EM PLÁSTICO BRANCO, 1/2 X 40CM - FORNECIMENTO E INSTALAÇÃO. AF_01/2020</v>
          </cell>
          <cell r="C4481" t="str">
            <v>UN</v>
          </cell>
          <cell r="D4481">
            <v>9.89</v>
          </cell>
        </row>
        <row r="4482">
          <cell r="A4482">
            <v>86886</v>
          </cell>
          <cell r="B4482" t="str">
            <v>ENGATE FLEXÍVEL EM INOX, 1/2  X 30CM - FORNECIMENTO E INSTALAÇÃO. AF_01/2020</v>
          </cell>
          <cell r="C4482" t="str">
            <v>UN</v>
          </cell>
          <cell r="D4482">
            <v>38.89</v>
          </cell>
        </row>
        <row r="4483">
          <cell r="A4483">
            <v>86887</v>
          </cell>
          <cell r="B4483" t="str">
            <v>ENGATE FLEXÍVEL EM INOX, 1/2  X 40CM - FORNECIMENTO E INSTALAÇÃO. AF_01/2020</v>
          </cell>
          <cell r="C4483" t="str">
            <v>UN</v>
          </cell>
          <cell r="D4483">
            <v>42.24</v>
          </cell>
        </row>
        <row r="4484">
          <cell r="A4484">
            <v>86888</v>
          </cell>
          <cell r="B4484" t="str">
            <v>VASO SANITÁRIO SIFONADO COM CAIXA ACOPLADA LOUÇA BRANCA - FORNECIMENTO E INSTALAÇÃO. AF_01/2020</v>
          </cell>
          <cell r="C4484" t="str">
            <v>UN</v>
          </cell>
          <cell r="D4484">
            <v>368.49</v>
          </cell>
        </row>
        <row r="4485">
          <cell r="A4485">
            <v>86889</v>
          </cell>
          <cell r="B4485" t="str">
            <v>BANCADA DE GRANITO CINZA POLIDO, DE 1,50 X 0,60 M, PARA PIA DE COZINHA - FORNECIMENTO E INSTALAÇÃO. AF_01/2020</v>
          </cell>
          <cell r="C4485" t="str">
            <v>UN</v>
          </cell>
          <cell r="D4485">
            <v>522.49</v>
          </cell>
        </row>
        <row r="4486">
          <cell r="A4486">
            <v>86893</v>
          </cell>
          <cell r="B4486" t="str">
            <v>BANCADA DE MÁRMORE BRANCO POLIDO, DE 1,50 X 0,60 M, PARA PIA DE COZINHA - FORNECIMENTO E INSTALAÇÃO. AF_01/2020</v>
          </cell>
          <cell r="C4486" t="str">
            <v>UN</v>
          </cell>
          <cell r="D4486">
            <v>514.79</v>
          </cell>
        </row>
        <row r="4487">
          <cell r="A4487">
            <v>86894</v>
          </cell>
          <cell r="B4487" t="str">
            <v>BANCADA DE MÁRMORE SINTÉTICO, DE 120 X 60CM, COM CUBA INTEGRADA - FORNECIMENTO E INSTALAÇÃO. AF_01/2020</v>
          </cell>
          <cell r="C4487" t="str">
            <v>UN</v>
          </cell>
          <cell r="D4487">
            <v>226.7</v>
          </cell>
        </row>
        <row r="4488">
          <cell r="A4488">
            <v>86895</v>
          </cell>
          <cell r="B4488" t="str">
            <v>BANCADA DE GRANITO CINZA POLIDO, DE 0,50 X 0,60 M, PARA LAVATÓRIO - FORNECIMENTO E INSTALAÇÃO. AF_01/2020</v>
          </cell>
          <cell r="C4488" t="str">
            <v>UN</v>
          </cell>
          <cell r="D4488">
            <v>253.48</v>
          </cell>
        </row>
        <row r="4489">
          <cell r="A4489">
            <v>86899</v>
          </cell>
          <cell r="B4489" t="str">
            <v>BANCADA DE MÁRMORE BRANCO POLIDO, DE 0,50 X 0,60 M, PARA LAVATÓRIO - FORNECIMENTO E INSTALAÇÃO. AF_01/2020</v>
          </cell>
          <cell r="C4489" t="str">
            <v>UN</v>
          </cell>
          <cell r="D4489">
            <v>250.59</v>
          </cell>
        </row>
        <row r="4490">
          <cell r="A4490">
            <v>86900</v>
          </cell>
          <cell r="B4490" t="str">
            <v>CUBA DE EMBUTIR RETANGULAR DE AÇO INOXIDÁVEL, 46 X 30 X 12 CM - FORNECIMENTO E INSTALAÇÃO. AF_01/2020</v>
          </cell>
          <cell r="C4490" t="str">
            <v>UN</v>
          </cell>
          <cell r="D4490">
            <v>197.61</v>
          </cell>
        </row>
        <row r="4491">
          <cell r="A4491">
            <v>86901</v>
          </cell>
          <cell r="B4491" t="str">
            <v>CUBA DE EMBUTIR OVAL EM LOUÇA BRANCA, 35 X 50CM OU EQUIVALENTE - FORNECIMENTO E INSTALAÇÃO. AF_01/2020</v>
          </cell>
          <cell r="C4491" t="str">
            <v>UN</v>
          </cell>
          <cell r="D4491">
            <v>114.7</v>
          </cell>
        </row>
        <row r="4492">
          <cell r="A4492">
            <v>86902</v>
          </cell>
          <cell r="B4492" t="str">
            <v>LAVATÓRIO LOUÇA BRANCA COM COLUNA, *44 X 35,5* CM, PADRÃO POPULAR - FORNECIMENTO E INSTALAÇÃO. AF_01/2020</v>
          </cell>
          <cell r="C4492" t="str">
            <v>UN</v>
          </cell>
          <cell r="D4492">
            <v>201.78</v>
          </cell>
        </row>
        <row r="4493">
          <cell r="A4493">
            <v>86903</v>
          </cell>
          <cell r="B4493" t="str">
            <v>LAVATÓRIO LOUÇA BRANCA COM COLUNA, 45 X 55CM OU EQUIVALENTE, PADRÃO MÉDIO - FORNECIMENTO E INSTALAÇÃO. AF_01/2020</v>
          </cell>
          <cell r="C4493" t="str">
            <v>UN</v>
          </cell>
          <cell r="D4493">
            <v>269.44</v>
          </cell>
        </row>
        <row r="4494">
          <cell r="A4494">
            <v>86904</v>
          </cell>
          <cell r="B4494" t="str">
            <v>LAVATÓRIO LOUÇA BRANCA SUSPENSO, 29,5 X 39CM OU EQUIVALENTE, PADRÃO POPULAR - FORNECIMENTO E INSTALAÇÃO. AF_01/2020</v>
          </cell>
          <cell r="C4494" t="str">
            <v>UN</v>
          </cell>
          <cell r="D4494">
            <v>106.54</v>
          </cell>
        </row>
        <row r="4495">
          <cell r="A4495">
            <v>86905</v>
          </cell>
          <cell r="B4495" t="str">
            <v>APARELHO MISTURADOR DE MESA PARA LAVATÓRIO, PADRÃO MÉDIO - FORNECIMENTO E INSTALAÇÃO. AF_01/2020</v>
          </cell>
          <cell r="C4495" t="str">
            <v>UN</v>
          </cell>
          <cell r="D4495">
            <v>223.35</v>
          </cell>
        </row>
        <row r="4496">
          <cell r="A4496">
            <v>86906</v>
          </cell>
          <cell r="B4496" t="str">
            <v>TORNEIRA CROMADA DE MESA, 1/2 OU 3/4, PARA LAVATÓRIO, PADRÃO POPULAR - FORNECIMENTO E INSTALAÇÃO. AF_01/2020</v>
          </cell>
          <cell r="C4496" t="str">
            <v>UN</v>
          </cell>
          <cell r="D4496">
            <v>52.2</v>
          </cell>
        </row>
        <row r="4497">
          <cell r="A4497">
            <v>86908</v>
          </cell>
          <cell r="B4497" t="str">
            <v>APARELHO MISTURADOR DE MESA PARA PIA DE COZINHA, PADRÃO MÉDIO - FORNECIMENTO E INSTALAÇÃO. AF_01/2020</v>
          </cell>
          <cell r="C4497" t="str">
            <v>UN</v>
          </cell>
          <cell r="D4497">
            <v>269.31</v>
          </cell>
        </row>
        <row r="4498">
          <cell r="A4498">
            <v>86909</v>
          </cell>
          <cell r="B4498" t="str">
            <v>TORNEIRA CROMADA TUBO MÓVEL, DE MESA, 1/2 OU 3/4, PARA PIA DE COZINHA, PADRÃO ALTO - FORNECIMENTO E INSTALAÇÃO. AF_01/2020</v>
          </cell>
          <cell r="C4498" t="str">
            <v>UN</v>
          </cell>
          <cell r="D4498">
            <v>104.56</v>
          </cell>
        </row>
        <row r="4499">
          <cell r="A4499">
            <v>86910</v>
          </cell>
          <cell r="B4499" t="str">
            <v>TORNEIRA CROMADA TUBO MÓVEL, DE PAREDE, 1/2 OU 3/4, PARA PIA DE COZINHA, PADRÃO MÉDIO - FORNECIMENTO E INSTALAÇÃO. AF_01/2020</v>
          </cell>
          <cell r="C4499" t="str">
            <v>UN</v>
          </cell>
          <cell r="D4499">
            <v>98.89</v>
          </cell>
        </row>
        <row r="4500">
          <cell r="A4500">
            <v>86911</v>
          </cell>
          <cell r="B4500" t="str">
            <v>TORNEIRA CROMADA LONGA, DE PAREDE, 1/2 OU 3/4, PARA PIA DE COZINHA, PADRÃO POPULAR - FORNECIMENTO E INSTALAÇÃO. AF_01/2020</v>
          </cell>
          <cell r="C4500" t="str">
            <v>UN</v>
          </cell>
          <cell r="D4500">
            <v>44.06</v>
          </cell>
        </row>
        <row r="4501">
          <cell r="A4501">
            <v>86913</v>
          </cell>
          <cell r="B4501" t="str">
            <v>TORNEIRA CROMADA 1/2 OU 3/4 PARA TANQUE, PADRÃO POPULAR - FORNECIMENTO E INSTALAÇÃO. AF_01/2020</v>
          </cell>
          <cell r="C4501" t="str">
            <v>UN</v>
          </cell>
          <cell r="D4501">
            <v>19.27</v>
          </cell>
        </row>
        <row r="4502">
          <cell r="A4502">
            <v>86914</v>
          </cell>
          <cell r="B4502" t="str">
            <v>TORNEIRA CROMADA 1/2 OU 3/4 PARA TANQUE, PADRÃO MÉDIO - FORNECIMENTO E INSTALAÇÃO. AF_01/2020</v>
          </cell>
          <cell r="C4502" t="str">
            <v>UN</v>
          </cell>
          <cell r="D4502">
            <v>39.979999999999997</v>
          </cell>
        </row>
        <row r="4503">
          <cell r="A4503">
            <v>86915</v>
          </cell>
          <cell r="B4503" t="str">
            <v>TORNEIRA CROMADA DE MESA, 1/2 OU 3/4, PARA LAVATÓRIO, PADRÃO MÉDIO - FORNECIMENTO E INSTALAÇÃO. AF_01/2020</v>
          </cell>
          <cell r="C4503" t="str">
            <v>UN</v>
          </cell>
          <cell r="D4503">
            <v>88.21</v>
          </cell>
        </row>
        <row r="4504">
          <cell r="A4504">
            <v>86916</v>
          </cell>
          <cell r="B4504" t="str">
            <v>TORNEIRA PLÁSTICA 3/4 PARA TANQUE - FORNECIMENTO E INSTALAÇÃO. AF_01/2020</v>
          </cell>
          <cell r="C4504" t="str">
            <v>UN</v>
          </cell>
          <cell r="D4504">
            <v>32</v>
          </cell>
        </row>
        <row r="4505">
          <cell r="A4505">
            <v>86919</v>
          </cell>
          <cell r="B4505" t="str">
            <v>TANQUE DE LOUÇA BRANCA COM COLUNA, 30L OU EQUIVALENTE, INCLUSO SIFÃO FLEXÍVEL EM PVC, VÁLVULA METÁLICA E TORNEIRA DE METAL CROMADO PADRÃO MÉDIO - FORNECIMENTO E INSTALAÇÃO. AF_01/2020</v>
          </cell>
          <cell r="C4505" t="str">
            <v>UN</v>
          </cell>
          <cell r="D4505">
            <v>691.62</v>
          </cell>
        </row>
        <row r="4506">
          <cell r="A4506">
            <v>86920</v>
          </cell>
          <cell r="B4506" t="str">
            <v>TANQUE DE LOUÇA BRANCA COM COLUNA, 30L OU EQUIVALENTE, INCLUSO SIFÃO FLEXÍVEL EM PVC, VÁLVULA PLÁSTICA E TORNEIRA DE METAL CROMADO PADRÃO POPULAR - FORNECIMENTO E INSTALAÇÃO. AF_01/2020</v>
          </cell>
          <cell r="C4506" t="str">
            <v>UN</v>
          </cell>
          <cell r="D4506">
            <v>650.21</v>
          </cell>
        </row>
        <row r="4507">
          <cell r="A4507">
            <v>86921</v>
          </cell>
          <cell r="B4507" t="str">
            <v>TANQUE DE LOUÇA BRANCA COM COLUNA, 30L OU EQUIVALENTE, INCLUSO SIFÃO FLEXÍVEL EM PVC, VÁLVULA PLÁSTICA E TORNEIRA DE PLÁSTICO - FORNECIMENTO E INSTALAÇÃO. AF_01/2020</v>
          </cell>
          <cell r="C4507" t="str">
            <v>UN</v>
          </cell>
          <cell r="D4507">
            <v>662.94</v>
          </cell>
        </row>
        <row r="4508">
          <cell r="A4508">
            <v>86922</v>
          </cell>
          <cell r="B4508" t="str">
            <v>TANQUE DE LOUÇA BRANCA SUSPENSO, 18L OU EQUIVALENTE, INCLUSO SIFÃO TIPO GARRAFA EM METAL CROMADO, VÁLVULA METÁLICA E TORNEIRA DE METAL CROMADO PADRÃO MÉDIO - FORNECIMENTO E INSTALAÇÃO. AF_01/2020</v>
          </cell>
          <cell r="C4508" t="str">
            <v>UN</v>
          </cell>
          <cell r="D4508">
            <v>604.12</v>
          </cell>
        </row>
        <row r="4509">
          <cell r="A4509">
            <v>86923</v>
          </cell>
          <cell r="B4509" t="str">
            <v>TANQUE DE LOUÇA BRANCA SUSPENSO, 18L OU EQUIVALENTE, INCLUSO SIFÃO TIPO GARRAFA EM PVC, VÁLVULA PLÁSTICA E TORNEIRA DE METAL CROMADO PADRÃO POPULAR - FORNECIMENTO E INSTALAÇÃO. AF_01/2020</v>
          </cell>
          <cell r="C4509" t="str">
            <v>UN</v>
          </cell>
          <cell r="D4509">
            <v>420.55</v>
          </cell>
        </row>
        <row r="4510">
          <cell r="A4510">
            <v>86924</v>
          </cell>
          <cell r="B4510" t="str">
            <v>TANQUE DE LOUÇA BRANCA SUSPENSO, 18L OU EQUIVALENTE, INCLUSO SIFÃO TIPO GARRAFA EM PVC, VÁLVULA PLÁSTICA E TORNEIRA DE PLÁSTICO - FORNECIMENTO E INSTALAÇÃO. AF_01/2020</v>
          </cell>
          <cell r="C4510" t="str">
            <v>UN</v>
          </cell>
          <cell r="D4510">
            <v>433.28</v>
          </cell>
        </row>
        <row r="4511">
          <cell r="A4511">
            <v>86925</v>
          </cell>
          <cell r="B4511" t="str">
            <v>TANQUE DE MÁRMORE SINTÉTICO COM COLUNA, 22L OU EQUIVALENTE, INCLUSO SIFÃO FLEXÍVEL EM PVC, VÁLVULA PLÁSTICA E TORNEIRA DE METAL CROMADO PADRÃO POPULAR - FORNECIMENTO E INSTALAÇÃO. AF_01/2020</v>
          </cell>
          <cell r="C4511" t="str">
            <v>UN</v>
          </cell>
          <cell r="D4511">
            <v>408.15</v>
          </cell>
        </row>
        <row r="4512">
          <cell r="A4512">
            <v>86926</v>
          </cell>
          <cell r="B4512" t="str">
            <v>TANQUE DE MÁRMORE SINTÉTICO COM COLUNA, 22L OU EQUIVALENTE, INCLUSO SIFÃO FLEXÍVEL EM PVC, VÁLVULA PLÁSTICA E TORNEIRA DE PLÁSTICO - FORNECIMENTO E INSTALAÇÃO. AF_01/2020</v>
          </cell>
          <cell r="C4512" t="str">
            <v>UN</v>
          </cell>
          <cell r="D4512">
            <v>420.88</v>
          </cell>
        </row>
        <row r="4513">
          <cell r="A4513">
            <v>86927</v>
          </cell>
          <cell r="B4513" t="str">
            <v>TANQUE DE MÁRMORE SINTÉTICO SUSPENSO, 22L OU EQUIVALENTE, INCLUSO SIFÃO TIPO GARRAFA EM PVC, VÁLVULA PLÁSTICA E TORNEIRA DE METAL CROMADO PADRÃO POPULAR - FORNEC. E INSTALAÇÃO. AF_01/2020</v>
          </cell>
          <cell r="C4513" t="str">
            <v>UN</v>
          </cell>
          <cell r="D4513">
            <v>253.68</v>
          </cell>
        </row>
        <row r="4514">
          <cell r="A4514">
            <v>86928</v>
          </cell>
          <cell r="B4514" t="str">
            <v>TANQUE DE MÁRMORE SINTÉTICO SUSPENSO, 22L OU EQUIVALENTE, INCLUSO SIFÃO TIPO GARRAFA EM PVC, VÁLVULA PLÁSTICA E TORNEIRA DE PLÁSTICO - FORNECIMENTO E INSTALAÇÃO. AF_01/2020</v>
          </cell>
          <cell r="C4514" t="str">
            <v>UN</v>
          </cell>
          <cell r="D4514">
            <v>266.41000000000003</v>
          </cell>
        </row>
        <row r="4515">
          <cell r="A4515">
            <v>86929</v>
          </cell>
          <cell r="B4515" t="str">
            <v>TANQUE DE MÁRMORE SINTÉTICO SUSPENSO, 22L OU EQUIVALENTE, INCLUSO SIFÃO FLEXÍVEL EM PVC, VÁLVULA PLÁSTICA E TORNEIRA DE METAL CROMADO PADRÃO POPULAR - FORNECIMENTO E INSTALAÇÃO. AF_01/2020</v>
          </cell>
          <cell r="C4515" t="str">
            <v>UN</v>
          </cell>
          <cell r="D4515">
            <v>245.73</v>
          </cell>
        </row>
        <row r="4516">
          <cell r="A4516">
            <v>86930</v>
          </cell>
          <cell r="B4516" t="str">
            <v>TANQUE DE MÁRMORE SINTÉTICO SUSPENSO, 22L OU EQUIVALENTE, INCLUSO SIFÃO FLEXÍVEL EM PVC, VÁLVULA PLÁSTICA E TORNEIRA DE PLÁSTICO - FORNECIMENTO E INSTALAÇÃO. AF_01/2020</v>
          </cell>
          <cell r="C4516" t="str">
            <v>UN</v>
          </cell>
          <cell r="D4516">
            <v>258.45999999999998</v>
          </cell>
        </row>
        <row r="4517">
          <cell r="A4517">
            <v>86931</v>
          </cell>
          <cell r="B4517" t="str">
            <v>VASO SANITÁRIO SIFONADO COM CAIXA ACOPLADA LOUÇA BRANCA, INCLUSO ENGATE FLEXÍVEL EM PLÁSTICO BRANCO, 1/2  X 40CM - FORNECIMENTO E INSTALAÇÃO. AF_01/2020</v>
          </cell>
          <cell r="C4517" t="str">
            <v>UN</v>
          </cell>
          <cell r="D4517">
            <v>378.38</v>
          </cell>
        </row>
        <row r="4518">
          <cell r="A4518">
            <v>86932</v>
          </cell>
          <cell r="B4518" t="str">
            <v>VASO SANITÁRIO SIFONADO COM CAIXA ACOPLADA LOUÇA BRANCA - PADRÃO MÉDIO, INCLUSO ENGATE FLEXÍVEL EM METAL CROMADO, 1/2  X 40CM - FORNECIMENTO E INSTALAÇÃO. AF_01/2020</v>
          </cell>
          <cell r="C4518" t="str">
            <v>UN</v>
          </cell>
          <cell r="D4518">
            <v>410.73</v>
          </cell>
        </row>
        <row r="4519">
          <cell r="A4519">
            <v>86933</v>
          </cell>
          <cell r="B4519" t="str">
            <v>BANCADA DE MÁRMORE SINTÉTICO 120 X 60CM, COM CUBA INTEGRADA, INCLUSO SIFÃO TIPO GARRAFA EM PVC, VÁLVULA EM PLÁSTICO CROMADO TIPO AMERICANA E TORNEIRA CROMADA LONGA, DE PAREDE, PADRÃO POPULAR - FORNECIMENTO E INSTALAÇÃO. AF_01/2020</v>
          </cell>
          <cell r="C4519" t="str">
            <v>UN</v>
          </cell>
          <cell r="D4519">
            <v>307.41000000000003</v>
          </cell>
        </row>
        <row r="4520">
          <cell r="A4520">
            <v>86934</v>
          </cell>
          <cell r="B4520" t="str">
            <v>BANCADA DE MÁRMORE SINTÉTICO 120 X 60CM, COM CUBA INTEGRADA, INCLUSO SIFÃO TIPO FLEXÍVEL EM PVC, VÁLVULA EM PLÁSTICO CROMADO TIPO AMERICANA E TORNEIRA CROMADA LONGA, DE PAREDE, PADRÃO POPULAR - FORNECIMENTO E INSTALAÇÃO. AF_01/2020</v>
          </cell>
          <cell r="C4520" t="str">
            <v>UN</v>
          </cell>
          <cell r="D4520">
            <v>299.45999999999998</v>
          </cell>
        </row>
        <row r="4521">
          <cell r="A4521">
            <v>86935</v>
          </cell>
          <cell r="B4521" t="str">
            <v>CUBA DE EMBUTIR DE AÇO INOXIDÁVEL MÉDIA, INCLUSO VÁLVULA TIPO AMERICANA EM METAL CROMADO E SIFÃO FLEXÍVEL EM PVC - FORNECIMENTO E INSTALAÇÃO. AF_01/2020</v>
          </cell>
          <cell r="C4521" t="str">
            <v>UN</v>
          </cell>
          <cell r="D4521">
            <v>265</v>
          </cell>
        </row>
        <row r="4522">
          <cell r="A4522">
            <v>86936</v>
          </cell>
          <cell r="B4522" t="str">
            <v>CUBA DE EMBUTIR DE AÇO INOXIDÁVEL MÉDIA, INCLUSO VÁLVULA TIPO AMERICANA E SIFÃO TIPO GARRAFA EM METAL CROMADO - FORNECIMENTO E INSTALAÇÃO. AF_01/2020</v>
          </cell>
          <cell r="C4522" t="str">
            <v>UN</v>
          </cell>
          <cell r="D4522">
            <v>415.11</v>
          </cell>
        </row>
        <row r="4523">
          <cell r="A4523">
            <v>86937</v>
          </cell>
          <cell r="B4523" t="str">
            <v>CUBA DE EMBUTIR OVAL EM LOUÇA BRANCA, 35 X 50CM OU EQUIVALENTE, INCLUSO VÁLVULA EM METAL CROMADO E SIFÃO FLEXÍVEL EM PVC - FORNECIMENTO E INSTALAÇÃO. AF_01/2020</v>
          </cell>
          <cell r="C4523" t="str">
            <v>UN</v>
          </cell>
          <cell r="D4523">
            <v>151.91999999999999</v>
          </cell>
        </row>
        <row r="4524">
          <cell r="A4524">
            <v>86938</v>
          </cell>
          <cell r="B4524" t="str">
            <v>CUBA DE EMBUTIR OVAL EM LOUÇA BRANCA, 35 X 50CM OU EQUIVALENTE, INCLUSO VÁLVULA E SIFÃO TIPO GARRAFA EM METAL CROMADO - FORNECIMENTO E INSTALAÇÃO. AF_01/2020</v>
          </cell>
          <cell r="C4524" t="str">
            <v>UN</v>
          </cell>
          <cell r="D4524">
            <v>302.02999999999997</v>
          </cell>
        </row>
        <row r="4525">
          <cell r="A4525">
            <v>86939</v>
          </cell>
          <cell r="B4525" t="str">
            <v>LAVATÓRIO LOUÇA BRANCA COM COLUNA, *44 X 35,5* CM, PADRÃO POPULAR, INCLUSO SIFÃO FLEXÍVEL EM PVC, VÁLVULA E ENGATE FLEXÍVEL 30CM EM PLÁSTICO E COM TORNEIRA CROMADA PADRÃO POPULAR - FORNECIMENTO E INSTALAÇÃO. AF_01/2020</v>
          </cell>
          <cell r="C4525" t="str">
            <v>UN</v>
          </cell>
          <cell r="D4525">
            <v>277.81</v>
          </cell>
        </row>
        <row r="4526">
          <cell r="A4526">
            <v>86940</v>
          </cell>
          <cell r="B4526" t="str">
            <v>LAVATÓRIO LOUÇA BRANCA COM COLUNA, 45 X 55CM OU EQUIVALENTE, PADRÃO MÉDIO, INCLUSO SIFÃO TIPO GARRAFA, VÁLVULA E ENGATE FLEXÍVEL DE 40CM EM METAL CROMADO, COM APARELHO MISTURADOR PADRÃO MÉDIO - FORNECIMENTO E INSTALAÇÃO. AF_01/2020</v>
          </cell>
          <cell r="C4526" t="str">
            <v>UN</v>
          </cell>
          <cell r="D4526">
            <v>764.6</v>
          </cell>
        </row>
        <row r="4527">
          <cell r="A4527">
            <v>86941</v>
          </cell>
          <cell r="B4527" t="str">
            <v>LAVATÓRIO LOUÇA BRANCA COM COLUNA, 45 X 55CM OU EQUIVALENTE, PADRÃO MÉDIO, INCLUSO SIFÃO TIPO GARRAFA, VÁLVULA E ENGATE FLEXÍVEL DE 40CM EM METAL CROMADO, COM TORNEIRA CROMADA DE MESA, PADRÃO MÉDIO - FORNECIMENTO E INSTALAÇÃO. AF_01/2020</v>
          </cell>
          <cell r="C4527" t="str">
            <v>UN</v>
          </cell>
          <cell r="D4527">
            <v>587.22</v>
          </cell>
        </row>
        <row r="4528">
          <cell r="A4528">
            <v>86942</v>
          </cell>
          <cell r="B4528" t="str">
            <v>LAVATÓRIO LOUÇA BRANCA SUSPENSO, 29,5 X 39CM OU EQUIVALENTE, PADRÃO POPULAR, INCLUSO SIFÃO TIPO GARRAFA EM PVC, VÁLVULA E ENGATE FLEXÍVEL 30CM EM PLÁSTICO E TORNEIRA CROMADA DE MESA, PADRÃO POPULAR - FORNECIMENTO E INSTALAÇÃO. AF_01/2020</v>
          </cell>
          <cell r="C4528" t="str">
            <v>UN</v>
          </cell>
          <cell r="D4528">
            <v>190.52</v>
          </cell>
        </row>
        <row r="4529">
          <cell r="A4529">
            <v>86943</v>
          </cell>
          <cell r="B4529" t="str">
            <v>LAVATÓRIO LOUÇA BRANCA SUSPENSO, 29,5 X 39CM OU EQUIVALENTE, PADRÃO POPULAR, INCLUSO SIFÃO FLEXÍVEL EM PVC, VÁLVULA E ENGATE FLEXÍVEL 30CM EM PLÁSTICO E TORNEIRA CROMADA DE MESA, PADRÃO POPULAR - FORNECIMENTO E INSTALAÇÃO. AF_01/2020</v>
          </cell>
          <cell r="C4529" t="str">
            <v>UN</v>
          </cell>
          <cell r="D4529">
            <v>182.57</v>
          </cell>
        </row>
        <row r="4530">
          <cell r="A4530">
            <v>86947</v>
          </cell>
          <cell r="B4530" t="str">
            <v>BANCADA MÁRMORE BRANCO, 50 X 60 CM, INCLUSO CUBA DE EMBUTIR OVAL EM LOUÇA BRANCA 35 X 50 CM, VÁLVULA, SIFÃO TIPO GARRAFA E ENGATE FLEXÍVEL 40 CM EM METAL CROMADO E APARELHO MISTURADOR DE MESA, PADRÃO MÉDIO - FORNEC. E INSTALAÇÃO. AF_01/2020</v>
          </cell>
          <cell r="C4530" t="str">
            <v>UN</v>
          </cell>
          <cell r="D4530">
            <v>860.45</v>
          </cell>
        </row>
        <row r="4531">
          <cell r="A4531">
            <v>93396</v>
          </cell>
          <cell r="B4531" t="str">
            <v>BANCADA GRANITO CINZA,  50 X 60 CM, INCL. CUBA DE EMBUTIR OVAL LOUÇA BRANCA 35 X 50 CM, VÁLVULA METAL CROMADO, SIFÃO FLEXÍVEL PVC, ENGATE 30 CM FLEXÍVEL PLÁSTICO E TORNEIRA CROMADA DE MESA, PADRÃO POPULAR - FORNEC. E INSTALAÇÃO. AF_01/2020</v>
          </cell>
          <cell r="C4531" t="str">
            <v>UN</v>
          </cell>
          <cell r="D4531">
            <v>464.91</v>
          </cell>
        </row>
        <row r="4532">
          <cell r="A4532">
            <v>93441</v>
          </cell>
          <cell r="B4532" t="str">
            <v>BANCADA GRANITO CINZA  150 X 60 CM, COM CUBA DE EMBUTIR DE AÇO, VÁLVULA AMERICANA EM METAL, SIFÃO FLEXÍVEL EM PVC, ENGATE FLEXÍVEL 30 CM, TORNEIRA CROMADA LONGA, DE PAREDE, 1/2 OU 3/4, P/ COZINHA, PADRÃO POPULAR - FORNEC. E INSTALAÇÃO. AF_01/2020</v>
          </cell>
          <cell r="C4532" t="str">
            <v>UN</v>
          </cell>
          <cell r="D4532">
            <v>838.86</v>
          </cell>
        </row>
        <row r="4533">
          <cell r="A4533">
            <v>93442</v>
          </cell>
          <cell r="B4533" t="str">
            <v>BANCADA MÁRMORE BRANCO 150 X 60 CM, COM CUBA DE EMBUTIR DE AÇO, VÁLVULA AMERICANA E SIFÃO TIPO GARRAFA EM METAL , ENGATE FLEXÍVEL 30 CM, TORNEIRA CROMADA, DE MESA, 1/2 OU 3/4, PARA PIA COZINHA, PADRÃO ALTO - FORNEC. E INSTALAÇÃO. AF_01/2020</v>
          </cell>
          <cell r="C4533" t="str">
            <v>UN</v>
          </cell>
          <cell r="D4533">
            <v>1041.77</v>
          </cell>
        </row>
        <row r="4534">
          <cell r="A4534">
            <v>95469</v>
          </cell>
          <cell r="B4534" t="str">
            <v>VASO SANITARIO SIFONADO CONVENCIONAL COM  LOUÇA BRANCA - FORNECIMENTO E INSTALAÇÃO. AF_01/2020</v>
          </cell>
          <cell r="C4534" t="str">
            <v>UN</v>
          </cell>
          <cell r="D4534">
            <v>165.72</v>
          </cell>
        </row>
        <row r="4535">
          <cell r="A4535">
            <v>95470</v>
          </cell>
          <cell r="B4535" t="str">
            <v>VASO SANITARIO SIFONADO CONVENCIONAL COM LOUÇA BRANCA, INCLUSO CONJUNTO DE LIGAÇÃO PARA BACIA SANITÁRIA AJUSTÁVEL - FORNECIMENTO E INSTALAÇÃO. AF_10/2016</v>
          </cell>
          <cell r="C4535" t="str">
            <v>UN</v>
          </cell>
          <cell r="D4535">
            <v>173.28</v>
          </cell>
        </row>
        <row r="4536">
          <cell r="A4536">
            <v>95471</v>
          </cell>
          <cell r="B4536" t="str">
            <v>VASO SANITARIO SIFONADO CONVENCIONAL PARA PCD SEM FURO FRONTAL COM  LOUÇA BRANCA SEM ASSENTO -  FORNECIMENTO E INSTALAÇÃO. AF_01/2020</v>
          </cell>
          <cell r="C4536" t="str">
            <v>UN</v>
          </cell>
          <cell r="D4536">
            <v>649.91999999999996</v>
          </cell>
        </row>
        <row r="4537">
          <cell r="A4537">
            <v>95472</v>
          </cell>
          <cell r="B4537" t="str">
            <v>VASO SANITARIO SIFONADO CONVENCIONAL PARA PCD SEM FURO FRONTAL COM LOUÇA BRANCA SEM ASSENTO, INCLUSO CONJUNTO DE LIGAÇÃO PARA BACIA SANITÁRIA AJUSTÁVEL - FORNECIMENTO E INSTALAÇÃO. AF_01/2020</v>
          </cell>
          <cell r="C4537" t="str">
            <v>UN</v>
          </cell>
          <cell r="D4537">
            <v>657.48</v>
          </cell>
        </row>
        <row r="4538">
          <cell r="A4538">
            <v>95542</v>
          </cell>
          <cell r="B4538" t="str">
            <v>PORTA TOALHA ROSTO EM METAL CROMADO, TIPO ARGOLA, INCLUSO FIXAÇÃO. AF_01/2020</v>
          </cell>
          <cell r="C4538" t="str">
            <v>UN</v>
          </cell>
          <cell r="D4538">
            <v>28.91</v>
          </cell>
        </row>
        <row r="4539">
          <cell r="A4539">
            <v>95543</v>
          </cell>
          <cell r="B4539" t="str">
            <v>PORTA TOALHA BANHO EM METAL CROMADO, TIPO BARRA, INCLUSO FIXAÇÃO. AF_01/2020</v>
          </cell>
          <cell r="C4539" t="str">
            <v>UN</v>
          </cell>
          <cell r="D4539">
            <v>48.12</v>
          </cell>
        </row>
        <row r="4540">
          <cell r="A4540">
            <v>95544</v>
          </cell>
          <cell r="B4540" t="str">
            <v>PAPELEIRA DE PAREDE EM METAL CROMADO SEM TAMPA, INCLUSO FIXAÇÃO. AF_01/2020</v>
          </cell>
          <cell r="C4540" t="str">
            <v>UN</v>
          </cell>
          <cell r="D4540">
            <v>35.69</v>
          </cell>
        </row>
        <row r="4541">
          <cell r="A4541">
            <v>95545</v>
          </cell>
          <cell r="B4541" t="str">
            <v>SABONETEIRA DE PAREDE EM METAL CROMADO, INCLUSO FIXAÇÃO. AF_01/2020</v>
          </cell>
          <cell r="C4541" t="str">
            <v>UN</v>
          </cell>
          <cell r="D4541">
            <v>34.97</v>
          </cell>
        </row>
        <row r="4542">
          <cell r="A4542">
            <v>95546</v>
          </cell>
          <cell r="B4542" t="str">
            <v>KIT DE ACESSORIOS PARA BANHEIRO EM METAL CROMADO, 5 PECAS, INCLUSO FIXAÇÃO. AF_01/2020</v>
          </cell>
          <cell r="C4542" t="str">
            <v>UN</v>
          </cell>
          <cell r="D4542">
            <v>115.68</v>
          </cell>
        </row>
        <row r="4543">
          <cell r="A4543">
            <v>95547</v>
          </cell>
          <cell r="B4543" t="str">
            <v>SABONETEIRA PLASTICA TIPO DISPENSER PARA SABONETE LIQUIDO COM RESERVATORIO 800 A 1500 ML, INCLUSO FIXAÇÃO. AF_01/2020</v>
          </cell>
          <cell r="C4543" t="str">
            <v>UN</v>
          </cell>
          <cell r="D4543">
            <v>88.39</v>
          </cell>
        </row>
        <row r="4544">
          <cell r="A4544">
            <v>100848</v>
          </cell>
          <cell r="B4544" t="str">
            <v>VASO SANITÁRIO INFANTIL LOUÇA BRANCA - FORNECIMENTO E INSTALACAO. AF_01/2020</v>
          </cell>
          <cell r="C4544" t="str">
            <v>UN</v>
          </cell>
          <cell r="D4544">
            <v>313.44</v>
          </cell>
        </row>
        <row r="4545">
          <cell r="A4545">
            <v>100849</v>
          </cell>
          <cell r="B4545" t="str">
            <v>ASSENTO SANITÁRIO CONVENCIONAL - FORNECIMENTO E INSTALACAO. AF_01/2020</v>
          </cell>
          <cell r="C4545" t="str">
            <v>UN</v>
          </cell>
          <cell r="D4545">
            <v>36.33</v>
          </cell>
        </row>
        <row r="4546">
          <cell r="A4546">
            <v>100851</v>
          </cell>
          <cell r="B4546" t="str">
            <v>ASSENTO SANITÁRIO INFANTIL - FORNECIMENTO E INSTALACAO. AF_01/2020</v>
          </cell>
          <cell r="C4546" t="str">
            <v>UN</v>
          </cell>
          <cell r="D4546">
            <v>73.5</v>
          </cell>
        </row>
        <row r="4547">
          <cell r="A4547">
            <v>100852</v>
          </cell>
          <cell r="B4547" t="str">
            <v>CUBA DE EMBUTIR RETANGULAR DE AÇO INOXIDÁVEL, 56 X 33 X 12 CM - FORNECIMENTO E INSTALAÇÃO. AF_01/2020</v>
          </cell>
          <cell r="C4547" t="str">
            <v>UN</v>
          </cell>
          <cell r="D4547">
            <v>216.93</v>
          </cell>
        </row>
        <row r="4548">
          <cell r="A4548">
            <v>100854</v>
          </cell>
          <cell r="B4548" t="str">
            <v>TORNEIRA CROMADA DE MESA PARA LAVATÓRIO COM SENSOR DE PRESENCA. AF_01/2020</v>
          </cell>
          <cell r="C4548" t="str">
            <v>UN</v>
          </cell>
          <cell r="D4548">
            <v>662.63</v>
          </cell>
        </row>
        <row r="4549">
          <cell r="A4549">
            <v>100855</v>
          </cell>
          <cell r="B4549" t="str">
            <v>SABONETEIRA DE PAREDE EM PLASTICO ABS COM ACABAMENTO CROMADO E ACRILICO, INCLUSO FIXAÇÃO. AF_01/2020</v>
          </cell>
          <cell r="C4549" t="str">
            <v>UN</v>
          </cell>
          <cell r="D4549">
            <v>34.97</v>
          </cell>
        </row>
        <row r="4550">
          <cell r="A4550">
            <v>100856</v>
          </cell>
          <cell r="B4550" t="str">
            <v>MANOPLA E CANOPLA CROMADA  FORNECIMENTO E INSTALAÇÃO. AF_01/2020</v>
          </cell>
          <cell r="C4550" t="str">
            <v>UN</v>
          </cell>
          <cell r="D4550">
            <v>24.68</v>
          </cell>
        </row>
        <row r="4551">
          <cell r="A4551">
            <v>100857</v>
          </cell>
          <cell r="B4551" t="str">
            <v>ACABAMENTO MONOCOMANDO PARA CHUVEIRO  FORNECIMENTO E INSTALAÇÃO. AF_01/2020</v>
          </cell>
          <cell r="C4551" t="str">
            <v>UN</v>
          </cell>
          <cell r="D4551">
            <v>247.82</v>
          </cell>
        </row>
        <row r="4552">
          <cell r="A4552">
            <v>100858</v>
          </cell>
          <cell r="B4552" t="str">
            <v>MICTÓRIO SIFONADO LOUÇA BRANCA  PADRÃO MÉDIO  FORNECIMENTO E INSTALAÇÃO. AF_01/2020</v>
          </cell>
          <cell r="C4552" t="str">
            <v>UN</v>
          </cell>
          <cell r="D4552">
            <v>437.39</v>
          </cell>
        </row>
        <row r="4553">
          <cell r="A4553">
            <v>100860</v>
          </cell>
          <cell r="B4553" t="str">
            <v>CHUVEIRO ELÉTRICO COMUM CORPO PLÁSTICO, TIPO DUCHA  FORNECIMENTO E INSTALAÇÃO. AF_01/2020</v>
          </cell>
          <cell r="C4553" t="str">
            <v>UN</v>
          </cell>
          <cell r="D4553">
            <v>79.55</v>
          </cell>
        </row>
        <row r="4554">
          <cell r="A4554">
            <v>100861</v>
          </cell>
          <cell r="B4554" t="str">
            <v>SUPORTE MÃO FRANCESA EM AÇO, ABAS IGUAIS 30 CM, CAPACIDADE MINIMA 60 KG, BRANCO - FORNECIMENTO E INSTALAÇÃO. AF_01/2020</v>
          </cell>
          <cell r="C4554" t="str">
            <v>UN</v>
          </cell>
          <cell r="D4554">
            <v>25.35</v>
          </cell>
        </row>
        <row r="4555">
          <cell r="A4555">
            <v>100862</v>
          </cell>
          <cell r="B4555" t="str">
            <v>SUPORTE MÃO FRANCESA EM ACO, ABAS IGUAIS 40 CM, CAPACIDADE MINIMA 70 KG, BRANCO - FORNECIMENTO E INSTALAÇÃO. AF_01/2020</v>
          </cell>
          <cell r="C4555" t="str">
            <v>UN</v>
          </cell>
          <cell r="D4555">
            <v>28.02</v>
          </cell>
        </row>
        <row r="4556">
          <cell r="A4556">
            <v>100863</v>
          </cell>
          <cell r="B4556" t="str">
            <v>BARRA DE APOIO EM "L", EM ACO INOX POLIDO 70 X 70 CM, FIXADA NA PAREDE - FORNECIMENTO E INSTALACAO. AF_01/2020</v>
          </cell>
          <cell r="C4556" t="str">
            <v>UN</v>
          </cell>
          <cell r="D4556">
            <v>545.48</v>
          </cell>
        </row>
        <row r="4557">
          <cell r="A4557">
            <v>100864</v>
          </cell>
          <cell r="B4557" t="str">
            <v>BARRA DE APOIO EM "L", EM ACO INOX POLIDO 80 X 80 CM, FIXADA NA PAREDE - FORNECIMENTO E INSTALACAO. AF_01/2020</v>
          </cell>
          <cell r="C4557" t="str">
            <v>UN</v>
          </cell>
          <cell r="D4557">
            <v>610.03</v>
          </cell>
        </row>
        <row r="4558">
          <cell r="A4558">
            <v>100865</v>
          </cell>
          <cell r="B4558" t="str">
            <v>BARRA DE APOIO LATERAL ARTICULADA, COM TRAVA, EM ACO INOX POLIDO, FIXADA NA PAREDE - FORNECIMENTO E INSTALAÇÃO. AF_01/2020</v>
          </cell>
          <cell r="C4558" t="str">
            <v>UN</v>
          </cell>
          <cell r="D4558">
            <v>590.95000000000005</v>
          </cell>
        </row>
        <row r="4559">
          <cell r="A4559">
            <v>100866</v>
          </cell>
          <cell r="B4559" t="str">
            <v>BARRA DE APOIO RETA, EM ACO INOX POLIDO, COMPRIMENTO 60CM, FIXADA NA PAREDE - FORNECIMENTO E INSTALAÇÃO. AF_01/2020</v>
          </cell>
          <cell r="C4559" t="str">
            <v>UN</v>
          </cell>
          <cell r="D4559">
            <v>264.68</v>
          </cell>
        </row>
        <row r="4560">
          <cell r="A4560">
            <v>100867</v>
          </cell>
          <cell r="B4560" t="str">
            <v>BARRA DE APOIO RETA, EM ACO INOX POLIDO, COMPRIMENTO 70 CM,  FIXADA NA PAREDE - FORNECIMENTO E INSTALAÇÃO. AF_01/2020</v>
          </cell>
          <cell r="C4560" t="str">
            <v>UN</v>
          </cell>
          <cell r="D4560">
            <v>285.97000000000003</v>
          </cell>
        </row>
        <row r="4561">
          <cell r="A4561">
            <v>100868</v>
          </cell>
          <cell r="B4561" t="str">
            <v>BARRA DE APOIO RETA, EM ACO INOX POLIDO, COMPRIMENTO 80 CM,  FIXADA NA PAREDE - FORNECIMENTO E INSTALAÇÃO. AF_01/2020</v>
          </cell>
          <cell r="C4561" t="str">
            <v>UN</v>
          </cell>
          <cell r="D4561">
            <v>300.13</v>
          </cell>
        </row>
        <row r="4562">
          <cell r="A4562">
            <v>100869</v>
          </cell>
          <cell r="B4562" t="str">
            <v>BARRA DE APOIO RETA, EM ACO INOX POLIDO, COMPRIMENTO 90 CM,  FIXADA NA PAREDE - FORNECIMENTO E INSTALAÇÃO. AF_01/2020</v>
          </cell>
          <cell r="C4562" t="str">
            <v>UN</v>
          </cell>
          <cell r="D4562">
            <v>310.99</v>
          </cell>
        </row>
        <row r="4563">
          <cell r="A4563">
            <v>100870</v>
          </cell>
          <cell r="B4563" t="str">
            <v>BARRA DE APOIO RETA, EM ALUMINIO, COMPRIMENTO 60 CM,  FIXADA NA PAREDE - FORNECIMENTO E INSTALAÇÃO. AF_01/2020</v>
          </cell>
          <cell r="C4563" t="str">
            <v>UN</v>
          </cell>
          <cell r="D4563">
            <v>194.22</v>
          </cell>
        </row>
        <row r="4564">
          <cell r="A4564">
            <v>100871</v>
          </cell>
          <cell r="B4564" t="str">
            <v>BARRA DE APOIO RETA, EM ALUMINIO, COMPRIMENTO 70 CM,  FIXADA NA PAREDE - FORNECIMENTO E INSTALAÇÃO. AF_01/2020</v>
          </cell>
          <cell r="C4564" t="str">
            <v>UN</v>
          </cell>
          <cell r="D4564">
            <v>212.12</v>
          </cell>
        </row>
        <row r="4565">
          <cell r="A4565">
            <v>100872</v>
          </cell>
          <cell r="B4565" t="str">
            <v>BARRA DE APOIO RETA, EM ALUMINIO, COMPRIMENTO 80 CM,  FIXADA NA PAREDE - FORNECIMENTO E INSTALAÇÃO. AF_01/2020</v>
          </cell>
          <cell r="C4565" t="str">
            <v>UN</v>
          </cell>
          <cell r="D4565">
            <v>223.54</v>
          </cell>
        </row>
        <row r="4566">
          <cell r="A4566">
            <v>100873</v>
          </cell>
          <cell r="B4566" t="str">
            <v>BARRA DE APOIO RETA, EM ALUMINIO, COMPRIMENTO 90 CM,  FIXADA NA PAREDE - FORNECIMENTO E INSTALAÇÃO. AF_01/2020</v>
          </cell>
          <cell r="C4566" t="str">
            <v>UN</v>
          </cell>
          <cell r="D4566">
            <v>230.67</v>
          </cell>
        </row>
        <row r="4567">
          <cell r="A4567">
            <v>100874</v>
          </cell>
          <cell r="B4567" t="str">
            <v>PUXADOR PARA PCD, FIXADO NA PORTA - FORNECIMENTO E INSTALAÇÃO. AF_01/2020</v>
          </cell>
          <cell r="C4567" t="str">
            <v>UN</v>
          </cell>
          <cell r="D4567">
            <v>264.68</v>
          </cell>
        </row>
        <row r="4568">
          <cell r="A4568">
            <v>100875</v>
          </cell>
          <cell r="B4568" t="str">
            <v>BANCO ARTICULADO, EM ACO INOX, PARA PCD, FIXADO NA PAREDE - FORNECIMENTO E INSTALAÇÃO. AF_01/2020</v>
          </cell>
          <cell r="C4568" t="str">
            <v>UN</v>
          </cell>
          <cell r="D4568">
            <v>1083.22</v>
          </cell>
        </row>
        <row r="4569">
          <cell r="A4569">
            <v>98052</v>
          </cell>
          <cell r="B4569" t="str">
            <v>TANQUE SÉPTICO CIRCULAR, EM CONCRETO PRÉ-MOLDADO, DIÂMETRO INTERNO = 1,10 M, ALTURA INTERNA = 2,50 M, VOLUME ÚTIL: 2138,2 L (PARA 5 CONTRIBUINTES). AF_12/2020</v>
          </cell>
          <cell r="C4569" t="str">
            <v>UN</v>
          </cell>
          <cell r="D4569">
            <v>1724.56</v>
          </cell>
        </row>
        <row r="4570">
          <cell r="A4570">
            <v>98053</v>
          </cell>
          <cell r="B4570" t="str">
            <v>TANQUE SÉPTICO CIRCULAR, EM CONCRETO PRÉ-MOLDADO, DIÂMETRO INTERNO = 1,40 M, ALTURA INTERNA = 2,50 M, VOLUME ÚTIL: 3463,6 L (PARA 13 CONTRIBUINTES). AF_12/2020</v>
          </cell>
          <cell r="C4570" t="str">
            <v>UN</v>
          </cell>
          <cell r="D4570">
            <v>2364.62</v>
          </cell>
        </row>
        <row r="4571">
          <cell r="A4571">
            <v>98054</v>
          </cell>
          <cell r="B4571" t="str">
            <v>TANQUE SÉPTICO CIRCULAR, EM CONCRETO PRÉ-MOLDADO, DIÂMETRO INTERNO = 1,88 M, ALTURA INTERNA = 2,50 M, VOLUME ÚTIL: 6245,8 L (PARA 32 CONTRIBUINTES). AF_12/2020</v>
          </cell>
          <cell r="C4571" t="str">
            <v>UN</v>
          </cell>
          <cell r="D4571">
            <v>3864.57</v>
          </cell>
        </row>
        <row r="4572">
          <cell r="A4572">
            <v>98055</v>
          </cell>
          <cell r="B4572" t="str">
            <v>TANQUE SÉPTICO CIRCULAR, EM CONCRETO PRÉ-MOLDADO, DIÂMETRO INTERNO = 2,38 M, ALTURA INTERNA = 2,50 M, VOLUME ÚTIL: 10009,8 L (PARA 69 CONTRIBUINTES). AF_12/2020</v>
          </cell>
          <cell r="C4572" t="str">
            <v>UN</v>
          </cell>
          <cell r="D4572">
            <v>5232.62</v>
          </cell>
        </row>
        <row r="4573">
          <cell r="A4573">
            <v>98056</v>
          </cell>
          <cell r="B4573" t="str">
            <v>TANQUE SÉPTICO CIRCULAR, EM CONCRETO PRÉ-MOLDADO, DIÂMETRO INTERNO = 2,38 M, ALTURA INTERNA = 3,0 M, VOLUME ÚTIL: 12234,2 L (PARA 86 CONTRIBUINTES). AF_12/2020</v>
          </cell>
          <cell r="C4573" t="str">
            <v>UN</v>
          </cell>
          <cell r="D4573">
            <v>6117.52</v>
          </cell>
        </row>
        <row r="4574">
          <cell r="A4574">
            <v>98057</v>
          </cell>
          <cell r="B4574" t="str">
            <v>TANQUE SÉPTICO CIRCULAR, EM CONCRETO PRÉ-MOLDADO, DIÂMETRO INTERNO = 2,88 M, ALTURA INTERNA = 2,50 M, VOLUME ÚTIL: 14657,4 L (PARA 105 CONTRIBUINTES). AF_12/2020</v>
          </cell>
          <cell r="C4574" t="str">
            <v>UN</v>
          </cell>
          <cell r="D4574">
            <v>7227.65</v>
          </cell>
        </row>
        <row r="4575">
          <cell r="A4575">
            <v>98058</v>
          </cell>
          <cell r="B4575" t="str">
            <v>FILTRO ANAERÓBIO CIRCULAR, EM CONCRETO PRÉ-MOLDADO, DIÂMETRO INTERNO = 1,10 M, ALTURA INTERNA = 1,50 M, VOLUME ÚTIL: 1140,4 L (PARA 5 CONTRIBUINTES). AF_12/2020</v>
          </cell>
          <cell r="C4575" t="str">
            <v>UN</v>
          </cell>
          <cell r="D4575">
            <v>1442.32</v>
          </cell>
        </row>
        <row r="4576">
          <cell r="A4576">
            <v>98059</v>
          </cell>
          <cell r="B4576" t="str">
            <v>FILTRO ANAERÓBIO CIRCULAR, EM CONCRETO PRÉ-MOLDADO, DIÂMETRO INTERNO = 1,88 M, ALTURA INTERNA = 1,50 M, VOLUME ÚTIL: 3331,1 L (PARA 19 CONTRIBUINTES). AF_12/2020</v>
          </cell>
          <cell r="C4576" t="str">
            <v>UN</v>
          </cell>
          <cell r="D4576">
            <v>3134.07</v>
          </cell>
        </row>
        <row r="4577">
          <cell r="A4577">
            <v>98060</v>
          </cell>
          <cell r="B4577" t="str">
            <v>FILTRO ANAERÓBIO CIRCULAR, EM CONCRETO PRÉ-MOLDADO, DIÂMETRO INTERNO = 2,38 M, ALTURA INTERNA = 1,50 M, VOLUME ÚTIL: 5338,6 L (PARA 34 CONTRIBUINTES). AF_12/2020</v>
          </cell>
          <cell r="C4577" t="str">
            <v>UN</v>
          </cell>
          <cell r="D4577">
            <v>4347.6400000000003</v>
          </cell>
        </row>
        <row r="4578">
          <cell r="A4578">
            <v>98061</v>
          </cell>
          <cell r="B4578" t="str">
            <v>FILTRO ANAERÓBIO CIRCULAR, EM CONCRETO PRÉ-MOLDADO, DIÂMETRO INTERNO = 2,88 M, ALTURA INTERNA = 1,50 M, VOLUME ÚTIL: 7817,3 L (PARA 75 CONTRIBUINTES). AF_12/2020</v>
          </cell>
          <cell r="C4578" t="str">
            <v>UN</v>
          </cell>
          <cell r="D4578">
            <v>6026.73</v>
          </cell>
        </row>
        <row r="4579">
          <cell r="A4579">
            <v>98062</v>
          </cell>
          <cell r="B4579" t="str">
            <v>SUMIDOURO CIRCULAR, EM CONCRETO PRÉ-MOLDADO, DIÂMETRO INTERNO = 1,88 M, ALTURA INTERNA = 2,00 M, ÁREA DE INFILTRAÇÃO: 13,1 M² (PARA 5 CONTRIBUINTES). AF_12/2020</v>
          </cell>
          <cell r="C4579" t="str">
            <v>UN</v>
          </cell>
          <cell r="D4579">
            <v>2442.08</v>
          </cell>
        </row>
        <row r="4580">
          <cell r="A4580">
            <v>98063</v>
          </cell>
          <cell r="B4580" t="str">
            <v>SUMIDOURO CIRCULAR, EM CONCRETO PRÉ-MOLDADO, DIÂMETRO INTERNO = 2,38 M, ALTURA INTERNA = 2,50 M, ÁREA DE INFILTRAÇÃO: 21,3 M² (PARA 8 CONTRIBUINTES). AF_12/2020</v>
          </cell>
          <cell r="C4580" t="str">
            <v>UN</v>
          </cell>
          <cell r="D4580">
            <v>3725.73</v>
          </cell>
        </row>
        <row r="4581">
          <cell r="A4581">
            <v>98064</v>
          </cell>
          <cell r="B4581" t="str">
            <v>SUMIDOURO CIRCULAR, EM CONCRETO PRÉ-MOLDADO, DIÂMETRO INTERNO = 2,38 M, ALTURA INTERNA = 3,0 M, ÁREA DE INFILTRAÇÃO: 25 M² (PARA 10 CONTRIBUINTES). AF_12/2020</v>
          </cell>
          <cell r="C4581" t="str">
            <v>UN</v>
          </cell>
          <cell r="D4581">
            <v>4312.3999999999996</v>
          </cell>
        </row>
        <row r="4582">
          <cell r="A4582">
            <v>98065</v>
          </cell>
          <cell r="B4582" t="str">
            <v>SUMIDOURO CIRCULAR, EM CONCRETO PRÉ-MOLDADO, DIÂMETRO INTERNO = 2,88 M, ALTURA INTERNA = 3,0 M, ÁREA DE INFILTRAÇÃO: 31,4 M² (PARA 12 CONTRIBUINTES). AF_12/2020</v>
          </cell>
          <cell r="C4582" t="str">
            <v>UN</v>
          </cell>
          <cell r="D4582">
            <v>5988.75</v>
          </cell>
        </row>
        <row r="4583">
          <cell r="A4583">
            <v>98066</v>
          </cell>
          <cell r="B4583" t="str">
            <v>TANQUE SÉPTICO RETANGULAR, EM ALVENARIA COM TIJOLOS CERÂMICOS MACIÇOS, DIMENSÕES INTERNAS: 1,0 X 2,0 X 1,4 M, VOLUME ÚTIL: 2000 L (PARA 5 CONTRIBUINTES). AF_12/2020</v>
          </cell>
          <cell r="C4583" t="str">
            <v>UN</v>
          </cell>
          <cell r="D4583">
            <v>4689.34</v>
          </cell>
        </row>
        <row r="4584">
          <cell r="A4584">
            <v>98067</v>
          </cell>
          <cell r="B4584" t="str">
            <v>TANQUE SÉPTICO RETANGULAR, EM ALVENARIA COM TIJOLOS CERÂMICOS MACIÇOS, DIMENSÕES INTERNAS: 1,2 X 2,4 X 1,6 M, VOLUME ÚTIL: 3456 L (PARA 13 CONTRIBUINTES). AF_12/2020</v>
          </cell>
          <cell r="C4584" t="str">
            <v>UN</v>
          </cell>
          <cell r="D4584">
            <v>6271.22</v>
          </cell>
        </row>
        <row r="4585">
          <cell r="A4585">
            <v>98068</v>
          </cell>
          <cell r="B4585" t="str">
            <v>TANQUE SÉPTICO RETANGULAR, EM ALVENARIA COM TIJOLOS CERÂMICOS MACIÇOS, DIMENSÕES INTERNAS: 1,4 X 3,2 X 1,8 M, VOLUME ÚTIL: 6272 L (PARA 32 CONTRIBUINTES). AF_12/2020</v>
          </cell>
          <cell r="C4585" t="str">
            <v>UN</v>
          </cell>
          <cell r="D4585">
            <v>8861.59</v>
          </cell>
        </row>
        <row r="4586">
          <cell r="A4586">
            <v>98069</v>
          </cell>
          <cell r="B4586" t="str">
            <v>TANQUE SÉPTICO RETANGULAR, EM ALVENARIA COM TIJOLOS CERÂMICOS MACIÇOS, DIMENSÕES INTERNAS: 1,6 X 4,4 X 1,8 M, VOLUME ÚTIL: 9856 L (PARA 68 CONTRIBUINTES). AF_12/2020</v>
          </cell>
          <cell r="C4586" t="str">
            <v>UN</v>
          </cell>
          <cell r="D4586">
            <v>11806.07</v>
          </cell>
        </row>
        <row r="4587">
          <cell r="A4587">
            <v>98070</v>
          </cell>
          <cell r="B4587" t="str">
            <v>TANQUE SÉPTICO RETANGULAR, EM ALVENARIA COM TIJOLOS CERÂMICOS MACIÇOS, DIMENSÕES INTERNAS: 1,6 X 4,8 X 2,0 M, VOLUME ÚTIL: 12288 L (PARA 86 CONTRIBUINTES). AF_12/2020</v>
          </cell>
          <cell r="C4587" t="str">
            <v>UN</v>
          </cell>
          <cell r="D4587">
            <v>13584.23</v>
          </cell>
        </row>
        <row r="4588">
          <cell r="A4588">
            <v>98071</v>
          </cell>
          <cell r="B4588" t="str">
            <v>TANQUE SÉPTICO RETANGULAR, EM ALVENARIA COM TIJOLOS CERÂMICOS MACIÇOS, DIMENSÕES INTERNAS: 1,6 X 4,6 X 2,4 M, VOLUME ÚTIL: 14720 L (PARA 105 CONTRIBUINTES). AF_12/2020</v>
          </cell>
          <cell r="C4588" t="str">
            <v>UN</v>
          </cell>
          <cell r="D4588">
            <v>15034.31</v>
          </cell>
        </row>
        <row r="4589">
          <cell r="A4589">
            <v>98072</v>
          </cell>
          <cell r="B4589" t="str">
            <v>FILTRO ANAERÓBIO RETANGULAR, EM ALVENARIA COM TIJOLOS CERÂMICOS MACIÇOS, DIMENSÕES INTERNAS: 0,8 X 1,2 X 1,67 M, VOLUME ÚTIL: 1152 L (PARA 5 CONTRIBUINTES). AF_12/2020</v>
          </cell>
          <cell r="C4589" t="str">
            <v>UN</v>
          </cell>
          <cell r="D4589">
            <v>3845.82</v>
          </cell>
        </row>
        <row r="4590">
          <cell r="A4590">
            <v>98073</v>
          </cell>
          <cell r="B4590" t="str">
            <v>FILTRO ANAERÓBIO RETANGULAR, EM ALVENARIA COM TIJOLOS CERÂMICOS MACIÇOS, DIMENSÕES INTERNAS: 1,2 X 1,8 X 1,67 M, VOLUME ÚTIL: 2592 L (PARA 13 CONTRIBUINTES). AF_12/2020</v>
          </cell>
          <cell r="C4590" t="str">
            <v>UN</v>
          </cell>
          <cell r="D4590">
            <v>5917.24</v>
          </cell>
        </row>
        <row r="4591">
          <cell r="A4591">
            <v>98074</v>
          </cell>
          <cell r="B4591" t="str">
            <v>FILTRO ANAERÓBIO RETANGULAR, EM ALVENARIA COM TIJOLOS CERÂMICOS MACIÇOS, DIMENSÕES INTERNAS: 1,4 X 3,0 X 1,67 M, VOLUME ÚTIL: 5040 L (PARA 32 CONTRIBUINTES). AF_12/2020</v>
          </cell>
          <cell r="C4591" t="str">
            <v>UN</v>
          </cell>
          <cell r="D4591">
            <v>9056.9500000000007</v>
          </cell>
        </row>
        <row r="4592">
          <cell r="A4592">
            <v>98075</v>
          </cell>
          <cell r="B4592" t="str">
            <v>FILTRO ANAERÓBIO RETANGULAR, EM ALVENARIA COM TIJOLOS CERÂMICOS MACIÇOS, DIMENSÕES INTERNAS: 1,4 X 4,2 X 1,67 M, VOLUME ÚTIL: 7056 L (PARA 67 CONTRIBUINTES). AF_12/2020</v>
          </cell>
          <cell r="C4592" t="str">
            <v>UN</v>
          </cell>
          <cell r="D4592">
            <v>11710.24</v>
          </cell>
        </row>
        <row r="4593">
          <cell r="A4593">
            <v>98076</v>
          </cell>
          <cell r="B4593" t="str">
            <v>FILTRO ANAERÓBIO RETANGULAR, EM ALVENARIA COM TIJOLOS CERÂMICOS MACIÇOS, DIMENSÕES INTERNAS: 1,6 X 4,6 X 1,67 M, VOLUME ÚTIL: 8832 L (PARA 84 CONTRIBUINTES). AF_12/2020</v>
          </cell>
          <cell r="C4593" t="str">
            <v>UN</v>
          </cell>
          <cell r="D4593">
            <v>13413.07</v>
          </cell>
        </row>
        <row r="4594">
          <cell r="A4594">
            <v>98077</v>
          </cell>
          <cell r="B4594" t="str">
            <v>FILTRO ANAERÓBIO RETANGULAR, EM ALVENARIA COM TIJOLOS CERÂMICOS MACIÇOS, DIMENSÕES INTERNAS: 1,6 X 5,6 X 1,67 M, VOLUME ÚTIL: 10752 L (PARA 103 CONTRIBUINTES). AF_12/2020</v>
          </cell>
          <cell r="C4594" t="str">
            <v>UN</v>
          </cell>
          <cell r="D4594">
            <v>15744.62</v>
          </cell>
        </row>
        <row r="4595">
          <cell r="A4595">
            <v>98078</v>
          </cell>
          <cell r="B4595" t="str">
            <v>SUMIDOURO RETANGULAR, EM ALVENARIA COM TIJOLOS CERÂMICOS MACIÇOS, DIMENSÕES INTERNAS: 0,8 X 1,4 X 3,0 M, ÁREA DE INFILTRAÇÃO: 13,2 M² (PARA 5 CONTRIBUINTES). AF_12/2020</v>
          </cell>
          <cell r="C4595" t="str">
            <v>UN</v>
          </cell>
          <cell r="D4595">
            <v>4244.41</v>
          </cell>
        </row>
        <row r="4596">
          <cell r="A4596">
            <v>98079</v>
          </cell>
          <cell r="B4596" t="str">
            <v>SUMIDOURO RETANGULAR, EM ALVENARIA COM TIJOLOS CERÂMICOS MACIÇOS, DIMENSÕES INTERNAS: 1,0 X 3,0 X 3,0 M, ÁREA DE INFILTRAÇÃO: 25 M² (PARA 10 CONTRIBUINTES). AF_12/2020</v>
          </cell>
          <cell r="C4596" t="str">
            <v>UN</v>
          </cell>
          <cell r="D4596">
            <v>7381.62</v>
          </cell>
        </row>
        <row r="4597">
          <cell r="A4597">
            <v>98080</v>
          </cell>
          <cell r="B4597" t="str">
            <v>SUMIDOURO RETANGULAR, EM ALVENARIA COM TIJOLOS CERÂMICOS MACIÇOS, DIMENSÕES INTERNAS: 1,6 X 3,4 X 3,0 M, ÁREA DE INFILTRAÇÃO: 32,9 M² (PARA 13 CONTRIBUINTES). AF_12/2020</v>
          </cell>
          <cell r="C4597" t="str">
            <v>UN</v>
          </cell>
          <cell r="D4597">
            <v>9396.5400000000009</v>
          </cell>
        </row>
        <row r="4598">
          <cell r="A4598">
            <v>98081</v>
          </cell>
          <cell r="B4598" t="str">
            <v>SUMIDOURO RETANGULAR, EM ALVENARIA COM TIJOLOS CERÂMICOS MACIÇOS, DIMENSÕES INTERNAS: 1,6 X 5,8 X 3,0 M, ÁREA DE INFILTRAÇÃO: 50 M² (PARA 20 CONTRIBUINTES). AF_12/2020</v>
          </cell>
          <cell r="C4598" t="str">
            <v>UN</v>
          </cell>
          <cell r="D4598">
            <v>13846.47</v>
          </cell>
        </row>
        <row r="4599">
          <cell r="A4599">
            <v>98082</v>
          </cell>
          <cell r="B4599" t="str">
            <v>TANQUE SÉPTICO RETANGULAR, EM ALVENARIA COM BLOCOS DE CONCRETO, DIMENSÕES INTERNAS: 1,0 X 2,0 X 1,4 M, VOLUME ÚTIL: 2000 L (PARA 5 CONTRIBUINTES). AF_12/2020</v>
          </cell>
          <cell r="C4599" t="str">
            <v>UN</v>
          </cell>
          <cell r="D4599">
            <v>3148.47</v>
          </cell>
        </row>
        <row r="4600">
          <cell r="A4600">
            <v>98083</v>
          </cell>
          <cell r="B4600" t="str">
            <v>TANQUE SÉPTICO RETANGULAR, EM ALVENARIA COM BLOCOS DE CONCRETO, DIMENSÕES INTERNAS: 1,2 X 2,4 X 1,6 M, VOLUME ÚTIL: 3456 L (PARA 13 CONTRIBUINTES). AF_12/2020</v>
          </cell>
          <cell r="C4600" t="str">
            <v>UN</v>
          </cell>
          <cell r="D4600">
            <v>4152.1000000000004</v>
          </cell>
        </row>
        <row r="4601">
          <cell r="A4601">
            <v>98084</v>
          </cell>
          <cell r="B4601" t="str">
            <v>TANQUE SÉPTICO RETANGULAR, EM ALVENARIA COM BLOCOS DE CONCRETO, DIMENSÕES INTERNAS: 1,4 X 3,2 X 1,8 M, VOLUME ÚTIL: 6272 L (PARA 32 CONTRIBUINTES). AF_12/2020</v>
          </cell>
          <cell r="C4601" t="str">
            <v>UN</v>
          </cell>
          <cell r="D4601">
            <v>5819.77</v>
          </cell>
        </row>
        <row r="4602">
          <cell r="A4602">
            <v>98085</v>
          </cell>
          <cell r="B4602" t="str">
            <v>TANQUE SÉPTICO RETANGULAR, EM ALVENARIA COM BLOCOS DE CONCRETO, DIMENSÕES INTERNAS: 1,6 X 4,4 X 1,8 M, VOLUME ÚTIL: 9856 L (PARA 68 CONTRIBUINTES). AF_12/2020</v>
          </cell>
          <cell r="C4602" t="str">
            <v>UN</v>
          </cell>
          <cell r="D4602">
            <v>7881.33</v>
          </cell>
        </row>
        <row r="4603">
          <cell r="A4603">
            <v>98086</v>
          </cell>
          <cell r="B4603" t="str">
            <v>TANQUE SÉPTICO RETANGULAR, EM ALVENARIA COM BLOCOS DE CONCRETO, DIMENSÕES INTERNAS: 1,6 X 4,8 X 2,0 M, VOLUME ÚTIL: 12288 L (PARA 86 CONTRIBUINTES). AF_12/2020</v>
          </cell>
          <cell r="C4603" t="str">
            <v>UN</v>
          </cell>
          <cell r="D4603">
            <v>8901.84</v>
          </cell>
        </row>
        <row r="4604">
          <cell r="A4604">
            <v>98087</v>
          </cell>
          <cell r="B4604" t="str">
            <v>TANQUE SÉPTICO RETANGULAR, EM ALVENARIA COM BLOCOS DE CONCRETO, DIMENSÕES INTERNAS: 1,6 X 4,6 X 2,4 M, VOLUME ÚTIL: 14720 L (PARA 105 CONTRIBUINTES). AF_12/2020</v>
          </cell>
          <cell r="C4604" t="str">
            <v>UN</v>
          </cell>
          <cell r="D4604">
            <v>9514.84</v>
          </cell>
        </row>
        <row r="4605">
          <cell r="A4605">
            <v>98088</v>
          </cell>
          <cell r="B4605" t="str">
            <v>FILTRO ANAERÓBIO RETANGULAR, EM ALVENARIA COM BLOCOS DE CONCRETO, DIMENSÕES INTERNAS: 0,8 X 1,2 X 1,67 M, VOLUME ÚTIL: 1152 L (PARA 5 CONTRIBUINTES). AF_12/2020</v>
          </cell>
          <cell r="C4605" t="str">
            <v>UN</v>
          </cell>
          <cell r="D4605">
            <v>2683.36</v>
          </cell>
        </row>
        <row r="4606">
          <cell r="A4606">
            <v>98089</v>
          </cell>
          <cell r="B4606" t="str">
            <v>FILTRO ANAERÓBIO RETANGULAR, EM ALVENARIA COM BLOCOS DE CONCRETO, DIMENSÕES INTERNAS: 1,2 X 1,8 X 1,67 M, VOLUME ÚTIL: 2592 L (PARA 13 CONTRIBUINTES). AF_12/2020</v>
          </cell>
          <cell r="C4606" t="str">
            <v>UN</v>
          </cell>
          <cell r="D4606">
            <v>4219.47</v>
          </cell>
        </row>
        <row r="4607">
          <cell r="A4607">
            <v>98090</v>
          </cell>
          <cell r="B4607" t="str">
            <v>FILTRO ANAERÓBIO RETANGULAR, EM ALVENARIA COM BLOCOS DE CONCRETO, DIMENSÕES INTERNAS: 1,4 X 3,0 X 1,67 M, VOLUME ÚTIL: 5040 L (PARA 32 CONTRIBUINTES). AF_12/2020</v>
          </cell>
          <cell r="C4607" t="str">
            <v>UN</v>
          </cell>
          <cell r="D4607">
            <v>6599.44</v>
          </cell>
        </row>
        <row r="4608">
          <cell r="A4608">
            <v>98091</v>
          </cell>
          <cell r="B4608" t="str">
            <v>FILTRO ANAERÓBIO RETANGULAR, EM ALVENARIA COM BLOCOS DE CONCRETO, DIMENSÕES INTERNAS: 1,4 X 4,2 X 1,67 M, VOLUME ÚTIL: 7056 L (PARA 67 CONTRIBUINTES). AF_12/2020</v>
          </cell>
          <cell r="C4608" t="str">
            <v>UN</v>
          </cell>
          <cell r="D4608">
            <v>8521.7099999999991</v>
          </cell>
        </row>
        <row r="4609">
          <cell r="A4609">
            <v>98092</v>
          </cell>
          <cell r="B4609" t="str">
            <v>FILTRO ANAERÓBIO RETANGULAR, EM ALVENARIA COM BLOCOS DE CONCRETO, DIMENSÕES INTERNAS: 1,6 X 4,6 X 1,67 M, VOLUME ÚTIL: 8832 L (PARA 84 CONTRIBUINTES). AF_12/2020</v>
          </cell>
          <cell r="C4609" t="str">
            <v>UN</v>
          </cell>
          <cell r="D4609">
            <v>9979.26</v>
          </cell>
        </row>
        <row r="4610">
          <cell r="A4610">
            <v>98093</v>
          </cell>
          <cell r="B4610" t="str">
            <v>FILTRO ANAERÓBIO RETANGULAR, EM ALVENARIA COM BLOCOS DE CONCRETO, DIMENSÕES INTERNAS: 1,6 X 5,6 X 1,67 M, VOLUME ÚTIL: 10752 L (PARA 103 CONTRIBUINTES). AF_12/2020</v>
          </cell>
          <cell r="C4610" t="str">
            <v>UN</v>
          </cell>
          <cell r="D4610">
            <v>11769.52</v>
          </cell>
        </row>
        <row r="4611">
          <cell r="A4611">
            <v>98094</v>
          </cell>
          <cell r="B4611" t="str">
            <v>SUMIDOURO RETANGULAR, EM ALVENARIA COM BLOCOS DE CONCRETO, DIMENSÕES INTERNAS: 0,8 X 1,4 X 3,0 M, ÁREA DE INFILTRAÇÃO: 13,2 M² (PARA 5 CONTRIBUINTES). AF_12/2020</v>
          </cell>
          <cell r="C4611" t="str">
            <v>UN</v>
          </cell>
          <cell r="D4611">
            <v>2206.8000000000002</v>
          </cell>
        </row>
        <row r="4612">
          <cell r="A4612">
            <v>98099</v>
          </cell>
          <cell r="B4612" t="str">
            <v>SUMIDOURO RETANGULAR, EM ALVENARIA COM BLOCOS DE CONCRETO, DIMENSÕES INTERNAS: 1,0 X 3,0 X 3,0 M, ÁREA DE INFILTRAÇÃO: 25 M² (PARA 10 CONTRIBUINTES). AF_12/2020</v>
          </cell>
          <cell r="C4612" t="str">
            <v>UN</v>
          </cell>
          <cell r="D4612">
            <v>3763.79</v>
          </cell>
        </row>
        <row r="4613">
          <cell r="A4613">
            <v>98100</v>
          </cell>
          <cell r="B4613" t="str">
            <v>SUMIDOURO RETANGULAR, EM ALVENARIA COM BLOCOS DE CONCRETO, DIMENSÕES INTERNAS: 1,6 X 3,4 X 3,0 M, ÁREA DE INFILTRAÇÃO: 32,9 M² (PARA 13 CONTRIBUINTES). . AF_12/2020</v>
          </cell>
          <cell r="C4613" t="str">
            <v>UN</v>
          </cell>
          <cell r="D4613">
            <v>4900.76</v>
          </cell>
        </row>
        <row r="4614">
          <cell r="A4614">
            <v>98101</v>
          </cell>
          <cell r="B4614" t="str">
            <v>SUMIDOURO RETANGULAR, EM ALVENARIA COM BLOCOS DE CONCRETO, DIMENSÕES INTERNAS: 1,6 X 5,8 X 3,0 M, ÁREA DE INFILTRAÇÃO: 50 M² (PARA 20 CONTRIBUINTES). . AF_12/2020</v>
          </cell>
          <cell r="C4614" t="str">
            <v>UN</v>
          </cell>
          <cell r="D4614">
            <v>7227.09</v>
          </cell>
        </row>
        <row r="4615">
          <cell r="A4615">
            <v>98109</v>
          </cell>
          <cell r="B4615" t="str">
            <v>CAIXA DE GORDURA ESPECIAL (CAPACIDADE: 312 L - PARA ATÉ 146 PESSOAS SERVIDAS NO PICO), RETANGULAR, EM ALVENARIA COM BLOCOS DE CONCRETO, DIMENSÕES INTERNAS = 0,4X1,2 M, ALTURA INTERNA = 1 M. AF_12/2020</v>
          </cell>
          <cell r="C4615" t="str">
            <v>UN</v>
          </cell>
          <cell r="D4615">
            <v>616.54999999999995</v>
          </cell>
        </row>
        <row r="4616">
          <cell r="A4616">
            <v>98110</v>
          </cell>
          <cell r="B4616" t="str">
            <v>CAIXA DE GORDURA PEQUENA (CAPACIDADE: 19 L), CIRCULAR, EM PVC, DIÂMETRO INTERNO= 0,3 M. AF_12/2020</v>
          </cell>
          <cell r="C4616" t="str">
            <v>UN</v>
          </cell>
          <cell r="D4616">
            <v>500.19</v>
          </cell>
        </row>
        <row r="4617">
          <cell r="A4617">
            <v>98111</v>
          </cell>
          <cell r="B4617" t="str">
            <v>CAIXA DE INSPEÇÃO PARA ATERRAMENTO, CIRCULAR, EM POLIETILENO, DIÂMETRO INTERNO = 0,3 M. AF_12/2020</v>
          </cell>
          <cell r="C4617" t="str">
            <v>UN</v>
          </cell>
          <cell r="D4617">
            <v>23.4</v>
          </cell>
        </row>
        <row r="4618">
          <cell r="A4618">
            <v>98112</v>
          </cell>
          <cell r="B4618" t="str">
            <v>TIL (TUBO DE INSPEÇÃO E LIMPEZA) CONDOMINIAL PARA ESGOTO, EM PVC, DN 100 X 100 MM. AF_12/2020</v>
          </cell>
          <cell r="C4618" t="str">
            <v>UN</v>
          </cell>
          <cell r="D4618">
            <v>107.1</v>
          </cell>
        </row>
        <row r="4619">
          <cell r="A4619">
            <v>98114</v>
          </cell>
          <cell r="B4619" t="str">
            <v>TAMPA CIRCULAR PARA ESGOTO E DRENAGEM, EM FERRO FUNDIDO, DIÂMETRO INTERNO = 0,6 M. AF_12/2020</v>
          </cell>
          <cell r="C4619" t="str">
            <v>UN</v>
          </cell>
          <cell r="D4619">
            <v>549.46</v>
          </cell>
        </row>
        <row r="4620">
          <cell r="A4620">
            <v>98115</v>
          </cell>
          <cell r="B4620" t="str">
            <v>TAMPA CIRCULAR PARA ESGOTO E DRENAGEM, EM CONCRETO PRÉ-MOLDADO, DIÂMETRO INTERNO = 0,6 M. AF_12/2020</v>
          </cell>
          <cell r="C4620" t="str">
            <v>UN</v>
          </cell>
          <cell r="D4620">
            <v>87.99</v>
          </cell>
        </row>
        <row r="4621">
          <cell r="A4621">
            <v>89957</v>
          </cell>
          <cell r="B4621" t="str">
            <v>PONTO DE CONSUMO TERMINAL DE ÁGUA FRIA (SUBRAMAL) COM TUBULAÇÃO DE PVC, DN 25 MM, INSTALADO EM RAMAL DE ÁGUA, INCLUSOS RASGO E CHUMBAMENTO EM ALVENARIA. AF_12/2014</v>
          </cell>
          <cell r="C4621" t="str">
            <v>UN</v>
          </cell>
          <cell r="D4621">
            <v>100.77</v>
          </cell>
        </row>
        <row r="4622">
          <cell r="A4622">
            <v>89959</v>
          </cell>
          <cell r="B4622" t="str">
            <v>PONTO DE CONSUMO TERMINAL DE ÁGUA QUENTE (SUBRAMAL) COM TUBULAÇÃO DE CPVC, DN 22 MM, INSTALADO EM RAMAL DE ÁGUA, INCLUSOS RASGO E CHUMBAMENTO EM ALVENARIA. AF_12/2014</v>
          </cell>
          <cell r="C4622" t="str">
            <v>UN</v>
          </cell>
          <cell r="D4622">
            <v>192.39</v>
          </cell>
        </row>
        <row r="4623">
          <cell r="A4623">
            <v>89349</v>
          </cell>
          <cell r="B4623" t="str">
            <v>REGISTRO DE PRESSÃO BRUTO, LATÃO, ROSCÁVEL, 1/2", FORNECIDO E INSTALADO EM RAMAL DE ÁGUA. AF_12/2014</v>
          </cell>
          <cell r="C4623" t="str">
            <v>UN</v>
          </cell>
          <cell r="D4623">
            <v>18.14</v>
          </cell>
        </row>
        <row r="4624">
          <cell r="A4624">
            <v>89351</v>
          </cell>
          <cell r="B4624" t="str">
            <v>REGISTRO DE PRESSÃO BRUTO, LATÃO,  ROSCÁVEL, 3/4, FORNECIDO E INSTALADO EM RAMAL DE ÁGUA. AF_12/2014</v>
          </cell>
          <cell r="C4624" t="str">
            <v>UN</v>
          </cell>
          <cell r="D4624">
            <v>20.41</v>
          </cell>
        </row>
        <row r="4625">
          <cell r="A4625">
            <v>89352</v>
          </cell>
          <cell r="B4625" t="str">
            <v>REGISTRO DE GAVETA BRUTO, LATÃO, ROSCÁVEL, 1/2", FORNECIDO E INSTALADO EM RAMAL DE ÁGUA. AF_12/2014</v>
          </cell>
          <cell r="C4625" t="str">
            <v>UN</v>
          </cell>
          <cell r="D4625">
            <v>22.95</v>
          </cell>
        </row>
        <row r="4626">
          <cell r="A4626">
            <v>89353</v>
          </cell>
          <cell r="B4626" t="str">
            <v>REGISTRO DE GAVETA BRUTO, LATÃO, ROSCÁVEL, 3/4", FORNECIDO E INSTALADO EM RAMAL DE ÁGUA. AF_12/2014</v>
          </cell>
          <cell r="C4626" t="str">
            <v>UN</v>
          </cell>
          <cell r="D4626">
            <v>23.86</v>
          </cell>
        </row>
        <row r="4627">
          <cell r="A4627">
            <v>89354</v>
          </cell>
          <cell r="B4627" t="str">
            <v>MISTURADOR MONOCOMANDO PARA CHUVEIRO, BASE BRUTA E ACABAMENTO CROMADO, FORNECIDO E INSTALADO EM RAMAL DE ÁGUA. AF_12/2014</v>
          </cell>
          <cell r="C4627" t="str">
            <v>UN</v>
          </cell>
          <cell r="D4627">
            <v>253.03</v>
          </cell>
        </row>
        <row r="4628">
          <cell r="A4628">
            <v>89969</v>
          </cell>
          <cell r="B4628" t="str">
            <v>KIT DE REGISTRO DE PRESSÃO BRUTO DE LATÃO ½", INCLUSIVE CONEXÕES,  ROSCÁVEL, INSTALADO EM RAMAL DE ÁGUA FRIA - FORNECIMENTO E INSTALAÇÃO. AF_12/2014</v>
          </cell>
          <cell r="C4628" t="str">
            <v>UN</v>
          </cell>
          <cell r="D4628">
            <v>30.1</v>
          </cell>
        </row>
        <row r="4629">
          <cell r="A4629">
            <v>89970</v>
          </cell>
          <cell r="B4629" t="str">
            <v>KIT DE REGISTRO DE PRESSÃO BRUTO DE LATÃO ¾", INCLUSIVE CONEXÕES, ROSCÁVEL, INSTALADO EM RAMAL DE ÁGUA FRIA - FORNECIMENTO E INSTALAÇÃO. AF_12/2014</v>
          </cell>
          <cell r="C4629" t="str">
            <v>UN</v>
          </cell>
          <cell r="D4629">
            <v>31.73</v>
          </cell>
        </row>
        <row r="4630">
          <cell r="A4630">
            <v>89971</v>
          </cell>
          <cell r="B4630" t="str">
            <v>KIT DE REGISTRO DE GAVETA BRUTO DE LATÃO ½", INCLUSIVE CONEXÕES, ROSCÁVEL, INSTALADO EM RAMAL DE ÁGUA FRIA - FORNECIMENTO E INSTALAÇÃO. AF_12/2014</v>
          </cell>
          <cell r="C4630" t="str">
            <v>UN</v>
          </cell>
          <cell r="D4630">
            <v>31.85</v>
          </cell>
        </row>
        <row r="4631">
          <cell r="A4631">
            <v>89972</v>
          </cell>
          <cell r="B4631" t="str">
            <v>KIT DE REGISTRO DE GAVETA BRUTO DE LATÃO ¾", INCLUSIVE CONEXÕES, ROSCÁVEL, INSTALADO EM RAMAL DE ÁGUA FRIA - FORNECIMENTO E INSTALAÇÃO. AF_12/2014</v>
          </cell>
          <cell r="C4631" t="str">
            <v>UN</v>
          </cell>
          <cell r="D4631">
            <v>34.479999999999997</v>
          </cell>
        </row>
        <row r="4632">
          <cell r="A4632">
            <v>89973</v>
          </cell>
          <cell r="B4632" t="str">
            <v>KIT DE MISTURADOR BASE BRUTA DE LATÃO ¾" MONOCOMANDO PARA CHUVEIRO, INCLUSIVE CONEXÕES, INSTALADO EM RAMAL DE ÁGUA - FORNECIMENTO E INSTALAÇÃO. AF_12/2014</v>
          </cell>
          <cell r="C4632" t="str">
            <v>UN</v>
          </cell>
          <cell r="D4632">
            <v>471.99</v>
          </cell>
        </row>
        <row r="4633">
          <cell r="A4633">
            <v>89974</v>
          </cell>
          <cell r="B4633" t="str">
            <v>KIT DE TÊ MISTURADOR EM CPVC ¾" COM DUPLO COMANDO PARA CHUVEIRO, INCLUSIVE CONEXÕES, INSTALADO EM RAMAL DE ÁGUA - FORNECIMENTO E INSTALAÇÃO. AF_12/2014</v>
          </cell>
          <cell r="C4633" t="str">
            <v>UN</v>
          </cell>
          <cell r="D4633">
            <v>279.58</v>
          </cell>
        </row>
        <row r="4634">
          <cell r="A4634">
            <v>89984</v>
          </cell>
          <cell r="B4634" t="str">
            <v>REGISTRO DE PRESSÃO BRUTO, LATÃO, ROSCÁVEL, 1/2", COM ACABAMENTO E CANOPLA CROMADOS. FORNECIDO E INSTALADO EM RAMAL DE ÁGUA. AF_12/2014</v>
          </cell>
          <cell r="C4634" t="str">
            <v>UN</v>
          </cell>
          <cell r="D4634">
            <v>47.37</v>
          </cell>
        </row>
        <row r="4635">
          <cell r="A4635">
            <v>89985</v>
          </cell>
          <cell r="B4635" t="str">
            <v>REGISTRO DE PRESSÃO BRUTO, LATÃO, ROSCÁVEL, 3/4", COM ACABAMENTO E CANOPLA CROMADOS. FORNECIDO E INSTALADO EM RAMAL DE ÁGUA. AF_12/2014</v>
          </cell>
          <cell r="C4635" t="str">
            <v>UN</v>
          </cell>
          <cell r="D4635">
            <v>48.67</v>
          </cell>
        </row>
        <row r="4636">
          <cell r="A4636">
            <v>89986</v>
          </cell>
          <cell r="B4636" t="str">
            <v>REGISTRO DE GAVETA BRUTO, LATÃO, ROSCÁVEL, 1/2", COM ACABAMENTO E CANOPLA CROMADOS. FORNECIDO E INSTALADO EM RAMAL DE ÁGUA. AF_12/2014</v>
          </cell>
          <cell r="C4636" t="str">
            <v>UN</v>
          </cell>
          <cell r="D4636">
            <v>46.26</v>
          </cell>
        </row>
        <row r="4637">
          <cell r="A4637">
            <v>89987</v>
          </cell>
          <cell r="B4637" t="str">
            <v>REGISTRO DE GAVETA BRUTO, LATÃO, ROSCÁVEL, 3/4", COM ACABAMENTO E CANOPLA CROMADOS. FORNECIDO E INSTALADO EM RAMAL DE ÁGUA. AF_12/2014</v>
          </cell>
          <cell r="C4637" t="str">
            <v>UN</v>
          </cell>
          <cell r="D4637">
            <v>51.09</v>
          </cell>
        </row>
        <row r="4638">
          <cell r="A4638">
            <v>90371</v>
          </cell>
          <cell r="B4638" t="str">
            <v>REGISTRO DE ESFERA, PVC, ROSCÁVEL, 3/4", FORNECIDO E INSTALADO EM RAMAL DE ÁGUA. AF_03/2015</v>
          </cell>
          <cell r="C4638" t="str">
            <v>UN</v>
          </cell>
          <cell r="D4638">
            <v>17.47</v>
          </cell>
        </row>
        <row r="4639">
          <cell r="A4639">
            <v>94489</v>
          </cell>
          <cell r="B4639" t="str">
            <v>REGISTRO DE ESFERA, PVC, SOLDÁVEL, DN  25 MM, INSTALADO EM RESERVAÇÃO DE ÁGUA DE EDIFICAÇÃO QUE POSSUA RESERVATÓRIO DE FIBRA/FIBROCIMENTO   FORNECIMENTO E INSTALAÇÃO. AF_06/2016</v>
          </cell>
          <cell r="C4639" t="str">
            <v>UN</v>
          </cell>
          <cell r="D4639">
            <v>15.72</v>
          </cell>
        </row>
        <row r="4640">
          <cell r="A4640">
            <v>94490</v>
          </cell>
          <cell r="B4640" t="str">
            <v>REGISTRO DE ESFERA, PVC, SOLDÁVEL, DN  32 MM, INSTALADO EM RESERVAÇÃO DE ÁGUA DE EDIFICAÇÃO QUE POSSUA RESERVATÓRIO DE FIBRA/FIBROCIMENTO   FORNECIMENTO E INSTALAÇÃO. AF_06/2016</v>
          </cell>
          <cell r="C4640" t="str">
            <v>UN</v>
          </cell>
          <cell r="D4640">
            <v>25.6</v>
          </cell>
        </row>
        <row r="4641">
          <cell r="A4641">
            <v>94491</v>
          </cell>
          <cell r="B4641" t="str">
            <v>REGISTRO DE ESFERA, PVC, SOLDÁVEL, DN  40 MM, INSTALADO EM RESERVAÇÃO DE ÁGUA DE EDIFICAÇÃO QUE POSSUA RESERVATÓRIO DE FIBRA/FIBROCIMENTO   FORNECIMENTO E INSTALAÇÃO. AF_06/2016</v>
          </cell>
          <cell r="C4641" t="str">
            <v>UN</v>
          </cell>
          <cell r="D4641">
            <v>36.130000000000003</v>
          </cell>
        </row>
        <row r="4642">
          <cell r="A4642">
            <v>94492</v>
          </cell>
          <cell r="B4642" t="str">
            <v>REGISTRO DE ESFERA, PVC, SOLDÁVEL, DN  50 MM, INSTALADO EM RESERVAÇÃO DE ÁGUA DE EDIFICAÇÃO QUE POSSUA RESERVATÓRIO DE FIBRA/FIBROCIMENTO   FORNECIMENTO E INSTALAÇÃO. AF_06/2016</v>
          </cell>
          <cell r="C4642" t="str">
            <v>UN</v>
          </cell>
          <cell r="D4642">
            <v>36.909999999999997</v>
          </cell>
        </row>
        <row r="4643">
          <cell r="A4643">
            <v>94493</v>
          </cell>
          <cell r="B4643" t="str">
            <v>REGISTRO DE ESFERA, PVC, SOLDÁVEL, DN  60 MM, INSTALADO EM RESERVAÇÃO DE ÁGUA DE EDIFICAÇÃO QUE POSSUA RESERVATÓRIO DE FIBRA/FIBROCIMENTO   FORNECIMENTO E INSTALAÇÃO. AF_06/2016</v>
          </cell>
          <cell r="C4643" t="str">
            <v>UN</v>
          </cell>
          <cell r="D4643">
            <v>68.180000000000007</v>
          </cell>
        </row>
        <row r="4644">
          <cell r="A4644">
            <v>94494</v>
          </cell>
          <cell r="B4644" t="str">
            <v>REGISTRO DE GAVETA BRUTO, LATÃO, ROSCÁVEL, 3/4, INSTALADO EM RESERVAÇÃO DE ÁGUA DE EDIFICAÇÃO QUE POSSUA RESERVATÓRIO DE FIBRA/FIBROCIMENTO  FORNECIMENTO E INSTALAÇÃO. AF_06/2016</v>
          </cell>
          <cell r="C4644" t="str">
            <v>UN</v>
          </cell>
          <cell r="D4644">
            <v>41.69</v>
          </cell>
        </row>
        <row r="4645">
          <cell r="A4645">
            <v>94495</v>
          </cell>
          <cell r="B4645" t="str">
            <v>REGISTRO DE GAVETA BRUTO, LATÃO, ROSCÁVEL, 1, INSTALADO EM RESERVAÇÃO DE ÁGUA DE EDIFICAÇÃO QUE POSSUA RESERVATÓRIO DE FIBRA/FIBROCIMENTO  FORNECIMENTO E INSTALAÇÃO. AF_06/2016</v>
          </cell>
          <cell r="C4645" t="str">
            <v>UN</v>
          </cell>
          <cell r="D4645">
            <v>51.76</v>
          </cell>
        </row>
        <row r="4646">
          <cell r="A4646">
            <v>94496</v>
          </cell>
          <cell r="B4646" t="str">
            <v>REGISTRO DE GAVETA BRUTO, LATÃO, ROSCÁVEL, 1 1/4, INSTALADO EM RESERVAÇÃO DE ÁGUA DE EDIFICAÇÃO QUE POSSUA RESERVATÓRIO DE FIBRA/FIBROCIMENTO  FORNECIMENTO E INSTALAÇÃO. AF_06/2016</v>
          </cell>
          <cell r="C4646" t="str">
            <v>UN</v>
          </cell>
          <cell r="D4646">
            <v>62.35</v>
          </cell>
        </row>
        <row r="4647">
          <cell r="A4647">
            <v>94497</v>
          </cell>
          <cell r="B4647" t="str">
            <v>REGISTRO DE GAVETA BRUTO, LATÃO, ROSCÁVEL, 1 1/2, INSTALADO EM RESERVAÇÃO DE ÁGUA DE EDIFICAÇÃO QUE POSSUA RESERVATÓRIO DE FIBRA/FIBROCIMENTO  FORNECIMENTO E INSTALAÇÃO. AF_06/2016</v>
          </cell>
          <cell r="C4647" t="str">
            <v>UN</v>
          </cell>
          <cell r="D4647">
            <v>72.180000000000007</v>
          </cell>
        </row>
        <row r="4648">
          <cell r="A4648">
            <v>94498</v>
          </cell>
          <cell r="B4648" t="str">
            <v>REGISTRO DE GAVETA BRUTO, LATÃO, ROSCÁVEL, 2, INSTALADO EM RESERVAÇÃO DE ÁGUA DE EDIFICAÇÃO QUE POSSUA RESERVATÓRIO DE FIBRA/FIBROCIMENTO  FORNECIMENTO E INSTALAÇÃO. AF_06/2016</v>
          </cell>
          <cell r="C4648" t="str">
            <v>UN</v>
          </cell>
          <cell r="D4648">
            <v>92</v>
          </cell>
        </row>
        <row r="4649">
          <cell r="A4649">
            <v>94499</v>
          </cell>
          <cell r="B4649" t="str">
            <v>REGISTRO DE GAVETA BRUTO, LATÃO, ROSCÁVEL, 2 1/2, INSTALADO EM RESERVAÇÃO DE ÁGUA DE EDIFICAÇÃO QUE POSSUA RESERVATÓRIO DE FIBRA/FIBROCIMENTO  FORNECIMENTO E INSTALAÇÃO. AF_06/2016</v>
          </cell>
          <cell r="C4649" t="str">
            <v>UN</v>
          </cell>
          <cell r="D4649">
            <v>162.72</v>
          </cell>
        </row>
        <row r="4650">
          <cell r="A4650">
            <v>94500</v>
          </cell>
          <cell r="B4650" t="str">
            <v>REGISTRO DE GAVETA BRUTO, LATÃO, ROSCÁVEL, 3, INSTALADO EM RESERVAÇÃO DE ÁGUA DE EDIFICAÇÃO QUE POSSUA RESERVATÓRIO DE FIBRA/FIBROCIMENTO  FORNECIMENTO E INSTALAÇÃO. AF_06/2016</v>
          </cell>
          <cell r="C4650" t="str">
            <v>UN</v>
          </cell>
          <cell r="D4650">
            <v>192.74</v>
          </cell>
        </row>
        <row r="4651">
          <cell r="A4651">
            <v>94501</v>
          </cell>
          <cell r="B4651" t="str">
            <v>REGISTRO DE GAVETA BRUTO, LATÃO, ROSCÁVEL, 4, INSTALADO EM RESERVAÇÃO DE ÁGUA DE EDIFICAÇÃO QUE POSSUA RESERVATÓRIO DE FIBRA/FIBROCIMENTO  FORNECIMENTO E INSTALAÇÃO. AF_06/2016</v>
          </cell>
          <cell r="C4651" t="str">
            <v>UN</v>
          </cell>
          <cell r="D4651">
            <v>371.92</v>
          </cell>
        </row>
        <row r="4652">
          <cell r="A4652">
            <v>94792</v>
          </cell>
          <cell r="B4652" t="str">
            <v>REGISTRO DE GAVETA BRUTO, LATÃO, ROSCÁVEL, 1, COM ACABAMENTO E CANOPLA CROMADOS, INSTALADO EM RESERVAÇÃO DE ÁGUA DE EDIFICAÇÃO QUE POSSUA RESERVATÓRIO DE FIBRA/FIBROCIMENTO  FORNECIMENTO E INSTALAÇÃO. AF_06/2016</v>
          </cell>
          <cell r="C4652" t="str">
            <v>UN</v>
          </cell>
          <cell r="D4652">
            <v>76.27</v>
          </cell>
        </row>
        <row r="4653">
          <cell r="A4653">
            <v>94793</v>
          </cell>
          <cell r="B4653" t="str">
            <v>REGISTRO DE GAVETA BRUTO, LATÃO, ROSCÁVEL, 1 1/4, COM ACABAMENTO E CANOPLA CROMADOS, INSTALADO EM RESERVAÇÃO DE ÁGUA DE EDIFICAÇÃO QUE POSSUA RESERVATÓRIO DE FIBRA/FIBROCIMENTO  FORNECIMENTO E INSTALAÇÃO. AF_06/2016</v>
          </cell>
          <cell r="C4653" t="str">
            <v>UN</v>
          </cell>
          <cell r="D4653">
            <v>97.18</v>
          </cell>
        </row>
        <row r="4654">
          <cell r="A4654">
            <v>94794</v>
          </cell>
          <cell r="B4654" t="str">
            <v>REGISTRO DE GAVETA BRUTO, LATÃO, ROSCÁVEL, 1 1/2, COM ACABAMENTO E CANOPLA CROMADOS, INSTALADO EM RESERVAÇÃO DE ÁGUA DE EDIFICAÇÃO QUE POSSUA RESERVATÓRIO DE FIBRA/FIBROCIMENTO  FORNECIMENTO E INSTALAÇÃO. AF_06/2016</v>
          </cell>
          <cell r="C4654" t="str">
            <v>UN</v>
          </cell>
          <cell r="D4654">
            <v>100.5</v>
          </cell>
        </row>
        <row r="4655">
          <cell r="A4655">
            <v>94795</v>
          </cell>
          <cell r="B4655" t="str">
            <v>TORNEIRA DE BOIA, ROSCÁVEL, 1/2 , FORNECIDA E INSTALADA EM RESERVAÇÃO DE ÁGUA. AF_06/2016</v>
          </cell>
          <cell r="C4655" t="str">
            <v>UN</v>
          </cell>
          <cell r="D4655">
            <v>25.66</v>
          </cell>
        </row>
        <row r="4656">
          <cell r="A4656">
            <v>94796</v>
          </cell>
          <cell r="B4656" t="str">
            <v>TORNEIRA DE BOIA, ROSCÁVEL, 3/4 , FORNECIDA E INSTALADA EM RESERVAÇÃO DE ÁGUA. AF_06/2016</v>
          </cell>
          <cell r="C4656" t="str">
            <v>UN</v>
          </cell>
          <cell r="D4656">
            <v>29.53</v>
          </cell>
        </row>
        <row r="4657">
          <cell r="A4657">
            <v>94797</v>
          </cell>
          <cell r="B4657" t="str">
            <v>TORNEIRA DE BOIA, ROSCÁVEL, 1, FORNECIDA E INSTALADA EM RESERVAÇÃO DE ÁGUA. AF_06/2016</v>
          </cell>
          <cell r="C4657" t="str">
            <v>UN</v>
          </cell>
          <cell r="D4657">
            <v>45.24</v>
          </cell>
        </row>
        <row r="4658">
          <cell r="A4658">
            <v>94798</v>
          </cell>
          <cell r="B4658" t="str">
            <v>TORNEIRA DE BOIA, ROSCÁVEL, 1 1/4 , FORNECIDA E INSTALADA EM RESERVAÇÃO DE ÁGUA. AF_06/2016</v>
          </cell>
          <cell r="C4658" t="str">
            <v>UN</v>
          </cell>
          <cell r="D4658">
            <v>99.99</v>
          </cell>
        </row>
        <row r="4659">
          <cell r="A4659">
            <v>94799</v>
          </cell>
          <cell r="B4659" t="str">
            <v>TORNEIRA DE BOIA, ROSCÁVEL, 1 1/2 , FORNECIDA E INSTALADA EM RESERVAÇÃO DE ÁGUA. AF_06/2016</v>
          </cell>
          <cell r="C4659" t="str">
            <v>UN</v>
          </cell>
          <cell r="D4659">
            <v>96.43</v>
          </cell>
        </row>
        <row r="4660">
          <cell r="A4660">
            <v>94800</v>
          </cell>
          <cell r="B4660" t="str">
            <v>TORNEIRA DE BOIA, ROSCÁVEL, 2, FORNECIDA E INSTALADA EM RESERVAÇÃO DE ÁGUA. AF_06/2016</v>
          </cell>
          <cell r="C4660" t="str">
            <v>UN</v>
          </cell>
          <cell r="D4660">
            <v>165.34</v>
          </cell>
        </row>
        <row r="4661">
          <cell r="A4661">
            <v>95248</v>
          </cell>
          <cell r="B4661" t="str">
            <v>VÁLVULA DE ESFERA BRUTA, BRONZE, ROSCÁVEL, 1/2  , INSTALADO EM RESERVAÇÃO DE ÁGUA DE EDIFICAÇÃO QUE POSSUA RESERVATÓRIO DE FIBRA/FIBROCIMENTO - FORNECIMENTO E INSTALAÇÃO. AF_06/2016</v>
          </cell>
          <cell r="C4661" t="str">
            <v>UN</v>
          </cell>
          <cell r="D4661">
            <v>49.02</v>
          </cell>
        </row>
        <row r="4662">
          <cell r="A4662">
            <v>95249</v>
          </cell>
          <cell r="B4662" t="str">
            <v>VÁLVULA DE ESFERA BRUTA, BRONZE, ROSCÁVEL, 3/4'', INSTALADO EM RESERVAÇÃO DE ÁGUA DE EDIFICAÇÃO QUE POSSUA RESERVATÓRIO DE FIBRA/FIBROCIMENTO - FORNECIMENTO E INSTALAÇÃO. AF_06/2016</v>
          </cell>
          <cell r="C4662" t="str">
            <v>UN</v>
          </cell>
          <cell r="D4662">
            <v>52.83</v>
          </cell>
        </row>
        <row r="4663">
          <cell r="A4663">
            <v>95250</v>
          </cell>
          <cell r="B4663" t="str">
            <v>VÁLVULA DE ESFERA BRUTA, BRONZE, ROSCÁVEL, 1'', INSTALADO EM RESERVAÇÃO DE ÁGUA DE EDIFICAÇÃO QUE POSSUA RESERVATÓRIO DE FIBRA/FIBROCIMENTO -   FORNECIMENTO E INSTALAÇÃO. AF_06/2016</v>
          </cell>
          <cell r="C4663" t="str">
            <v>UN</v>
          </cell>
          <cell r="D4663">
            <v>62.83</v>
          </cell>
        </row>
        <row r="4664">
          <cell r="A4664">
            <v>95251</v>
          </cell>
          <cell r="B4664" t="str">
            <v>VÁLVULA DE ESFERA BRUTA, BRONZE, ROSCÁVEL, 1 1/4'', INSTALADO EM RESERVAÇÃO DE ÁGUA DE EDIFICAÇÃO QUE POSSUA RESERVATÓRIO DE FIBRA/FIBROCIMENTO -   FORNECIMENTO E INSTALAÇÃO. AF_06/2016</v>
          </cell>
          <cell r="C4664" t="str">
            <v>UN</v>
          </cell>
          <cell r="D4664">
            <v>82.36</v>
          </cell>
        </row>
        <row r="4665">
          <cell r="A4665">
            <v>95252</v>
          </cell>
          <cell r="B4665" t="str">
            <v>VÁLVULA DE ESFERA BRUTA, BRONZE, ROSCÁVEL, 1 1/2'', INSTALADO EM RESERVAÇÃO DE ÁGUA DE EDIFICAÇÃO QUE POSSUA RESERVATÓRIO DE FIBRA/FIBROCIMENTO -   FORNECIMENTO E INSTALAÇÃO. AF_06/2016</v>
          </cell>
          <cell r="C4665" t="str">
            <v>UN</v>
          </cell>
          <cell r="D4665">
            <v>94.14</v>
          </cell>
        </row>
        <row r="4666">
          <cell r="A4666">
            <v>95253</v>
          </cell>
          <cell r="B4666" t="str">
            <v>VÁLVULA DE ESFERA BRUTA, BRONZE, ROSCÁVEL, 2'', INSTALADO EM RESERVAÇÃO DE ÁGUA DE EDIFICAÇÃO QUE POSSUA RESERVATÓRIO DE FIBRA/FIBROCIMENTO - FORNECIMENTO E INSTALAÇÃO. AF_06/2016</v>
          </cell>
          <cell r="C4666" t="str">
            <v>UN</v>
          </cell>
          <cell r="D4666">
            <v>132.91999999999999</v>
          </cell>
        </row>
        <row r="4667">
          <cell r="A4667">
            <v>99619</v>
          </cell>
          <cell r="B4667" t="str">
            <v>VÁLVULA DE RETENÇÃO HORIZONTAL, DE BRONZE, ROSCÁVEL, 3/4" - FORNECIMENTO E INSTALAÇÃO. AF_01/2019</v>
          </cell>
          <cell r="C4667" t="str">
            <v>UN</v>
          </cell>
          <cell r="D4667">
            <v>64.430000000000007</v>
          </cell>
        </row>
        <row r="4668">
          <cell r="A4668">
            <v>99620</v>
          </cell>
          <cell r="B4668" t="str">
            <v>VÁLVULA DE RETENÇÃO HORIZONTAL, DE BRONZE, ROSCÁVEL, 1" - FORNECIMENTO E INSTALAÇÃO. AF_01/2019</v>
          </cell>
          <cell r="C4668" t="str">
            <v>UN</v>
          </cell>
          <cell r="D4668">
            <v>103.09</v>
          </cell>
        </row>
        <row r="4669">
          <cell r="A4669">
            <v>99621</v>
          </cell>
          <cell r="B4669" t="str">
            <v>VÁLVULA DE RETENÇÃO HORIZONTAL, DE BRONZE, ROSCÁVEL, 1 1/4" - FORNECIMENTO E INSTALAÇÃO. AF_01/2019</v>
          </cell>
          <cell r="C4669" t="str">
            <v>UN</v>
          </cell>
          <cell r="D4669">
            <v>142.88</v>
          </cell>
        </row>
        <row r="4670">
          <cell r="A4670">
            <v>99622</v>
          </cell>
          <cell r="B4670" t="str">
            <v>VÁLVULA DE RETENÇÃO HORIZONTAL, DE BRONZE, ROSCÁVEL, 1 1/2"  - FORNECIMENTO E INSTALAÇÃO. AF_01/2019</v>
          </cell>
          <cell r="C4670" t="str">
            <v>UN</v>
          </cell>
          <cell r="D4670">
            <v>156.75</v>
          </cell>
        </row>
        <row r="4671">
          <cell r="A4671">
            <v>99623</v>
          </cell>
          <cell r="B4671" t="str">
            <v>VÁLVULA DE RETENÇÃO HORIZONTAL, DE BRONZE, ROSCÁVEL, 2"  - FORNECIMENTO E INSTALAÇÃO. AF_01/2019</v>
          </cell>
          <cell r="C4671" t="str">
            <v>UN</v>
          </cell>
          <cell r="D4671">
            <v>210.88</v>
          </cell>
        </row>
        <row r="4672">
          <cell r="A4672">
            <v>99624</v>
          </cell>
          <cell r="B4672" t="str">
            <v>VÁLVULA DE RETENÇÃO HORIZONTAL, DE BRONZE, ROSCÁVEL, 2 1/2" - FORNECIMENTO E INSTALAÇÃO. AF_01/2019</v>
          </cell>
          <cell r="C4672" t="str">
            <v>UN</v>
          </cell>
          <cell r="D4672">
            <v>290.32</v>
          </cell>
        </row>
        <row r="4673">
          <cell r="A4673">
            <v>99625</v>
          </cell>
          <cell r="B4673" t="str">
            <v>VÁLVULA DE RETENÇÃO HORIZONTAL, DE BRONZE, ROSCÁVEL, 3" - FORNECIMENTO E INSTALAÇÃO. AF_01/2019</v>
          </cell>
          <cell r="C4673" t="str">
            <v>UN</v>
          </cell>
          <cell r="D4673">
            <v>392.27</v>
          </cell>
        </row>
        <row r="4674">
          <cell r="A4674">
            <v>99626</v>
          </cell>
          <cell r="B4674" t="str">
            <v>VÁLVULA DE RETENÇÃO HORIZONTAL, DE BRONZE, ROSCÁVEL, 4" - FORNECIMENTO E INSTALAÇÃO. AF_01/2019</v>
          </cell>
          <cell r="C4674" t="str">
            <v>UN</v>
          </cell>
          <cell r="D4674">
            <v>593.32000000000005</v>
          </cell>
        </row>
        <row r="4675">
          <cell r="A4675">
            <v>99627</v>
          </cell>
          <cell r="B4675" t="str">
            <v>VÁLVULA DE RETENÇÃO VERTICAL, DE BRONZE, ROSCÁVEL, 1/2" - FORNECIMENTO E INSTALAÇÃO. AF_01/2019</v>
          </cell>
          <cell r="C4675" t="str">
            <v>UN</v>
          </cell>
          <cell r="D4675">
            <v>59.73</v>
          </cell>
        </row>
        <row r="4676">
          <cell r="A4676">
            <v>99628</v>
          </cell>
          <cell r="B4676" t="str">
            <v>VÁLVULA DE RETENÇÃO VERTICAL, DE BRONZE, ROSCÁVEL, 3/4" - FORNECIMENTO E INSTALAÇÃO. AF_01/2019</v>
          </cell>
          <cell r="C4676" t="str">
            <v>UN</v>
          </cell>
          <cell r="D4676">
            <v>43.62</v>
          </cell>
        </row>
        <row r="4677">
          <cell r="A4677">
            <v>99629</v>
          </cell>
          <cell r="B4677" t="str">
            <v>VÁLVULA DE RETENÇÃO VERTICAL, DE BRONZE, ROSCÁVEL, 1" - FORNECIMENTO E INSTALAÇÃO. AF_01/2019</v>
          </cell>
          <cell r="C4677" t="str">
            <v>UN</v>
          </cell>
          <cell r="D4677">
            <v>64.89</v>
          </cell>
        </row>
        <row r="4678">
          <cell r="A4678">
            <v>99630</v>
          </cell>
          <cell r="B4678" t="str">
            <v>VÁLVULA DE RETENÇÃO VERTICAL, DE BRONZE, ROSCÁVEL, 1 1/4" - FORNECIMENTO E INSTALAÇÃO. AF_01/2019</v>
          </cell>
          <cell r="C4678" t="str">
            <v>UN</v>
          </cell>
          <cell r="D4678">
            <v>85.83</v>
          </cell>
        </row>
        <row r="4679">
          <cell r="A4679">
            <v>99631</v>
          </cell>
          <cell r="B4679" t="str">
            <v>VÁLVULA DE RETENÇÃO VERTICAL, DE BRONZE, ROSCÁVEL, 1 1/2" - FORNECIMENTO E INSTALAÇÃO. AF_01/2019</v>
          </cell>
          <cell r="C4679" t="str">
            <v>UN</v>
          </cell>
          <cell r="D4679">
            <v>95.09</v>
          </cell>
        </row>
        <row r="4680">
          <cell r="A4680">
            <v>99632</v>
          </cell>
          <cell r="B4680" t="str">
            <v>VÁLVULA DE RETENÇÃO VERTICAL, DE BRONZE, ROSCÁVEL, 2" - FORNECIMENTO E INSTALAÇÃO. AF_01/2019</v>
          </cell>
          <cell r="C4680" t="str">
            <v>UN</v>
          </cell>
          <cell r="D4680">
            <v>128.43</v>
          </cell>
        </row>
        <row r="4681">
          <cell r="A4681">
            <v>99633</v>
          </cell>
          <cell r="B4681" t="str">
            <v>VÁLVULA DE RETENÇÃO VERTICAL, DE BRONZE, ROSCÁVEL, 3" - FORNECIMENTO E INSTALAÇÃO. AF_01/2019</v>
          </cell>
          <cell r="C4681" t="str">
            <v>UN</v>
          </cell>
          <cell r="D4681">
            <v>251.2</v>
          </cell>
        </row>
        <row r="4682">
          <cell r="A4682">
            <v>99634</v>
          </cell>
          <cell r="B4682" t="str">
            <v>VÁLVULA DE RETENÇÃO VERTICAL, DE BRONZE, ROSCÁVEL, 4" - FORNECIMENTO E INSTALAÇÃO. AF_01/2019</v>
          </cell>
          <cell r="C4682" t="str">
            <v>UN</v>
          </cell>
          <cell r="D4682">
            <v>415.82</v>
          </cell>
        </row>
        <row r="4683">
          <cell r="A4683">
            <v>99635</v>
          </cell>
          <cell r="B4683" t="str">
            <v>VÁLVULA DE DESCARGA METÁLICA, BASE 1 1/2 ", ACABAMENTO METALICO CROMADO - FORNECIMENTO E INSTALAÇÃO. AF_01/2019</v>
          </cell>
          <cell r="C4683" t="str">
            <v>UN</v>
          </cell>
          <cell r="D4683">
            <v>166.82</v>
          </cell>
        </row>
        <row r="4684">
          <cell r="A4684">
            <v>95634</v>
          </cell>
          <cell r="B4684" t="str">
            <v>KIT CAVALETE PARA MEDIÇÃO DE ÁGUA - ENTRADA PRINCIPAL, EM PVC SOLDÁVEL DN 20 (½")   FORNECIMENTO E INSTALAÇÃO (EXCLUSIVE HIDRÔMETRO). AF_11/2016</v>
          </cell>
          <cell r="C4684" t="str">
            <v>UN</v>
          </cell>
          <cell r="D4684">
            <v>131.58000000000001</v>
          </cell>
        </row>
        <row r="4685">
          <cell r="A4685">
            <v>95635</v>
          </cell>
          <cell r="B4685" t="str">
            <v>KIT CAVALETE PARA MEDIÇÃO DE ÁGUA - ENTRADA PRINCIPAL, EM PVC SOLDÁVEL DN 25 (¾")   FORNECIMENTO E INSTALAÇÃO (EXCLUSIVE HIDRÔMETRO). AF_11/2016</v>
          </cell>
          <cell r="C4685" t="str">
            <v>UN</v>
          </cell>
          <cell r="D4685">
            <v>141.66999999999999</v>
          </cell>
        </row>
        <row r="4686">
          <cell r="A4686">
            <v>95637</v>
          </cell>
          <cell r="B4686" t="str">
            <v>KIT CAVALETE PARA MEDIÇÃO DE ÁGUA - ENTRADA PRINCIPAL, EM AÇO GALVANIZADO DN 32 (1 ¼)  FORNECIMENTO E INSTALAÇÃO (EXCLUSIVE HIDRÔMETRO). AF_11/2016</v>
          </cell>
          <cell r="C4686" t="str">
            <v>UN</v>
          </cell>
          <cell r="D4686">
            <v>374.98</v>
          </cell>
        </row>
        <row r="4687">
          <cell r="A4687">
            <v>95638</v>
          </cell>
          <cell r="B4687" t="str">
            <v>KIT CAVALETE PARA MEDIÇÃO DE ÁGUA - ENTRADA PRINCIPAL, EM AÇO GALVANIZADO DN 40 (1 ½)  FORNECIMENTO E INSTALAÇÃO (EXCLUSIVE HIDRÔMETRO). AF_11/2016</v>
          </cell>
          <cell r="C4687" t="str">
            <v>UN</v>
          </cell>
          <cell r="D4687">
            <v>453.51</v>
          </cell>
        </row>
        <row r="4688">
          <cell r="A4688">
            <v>95639</v>
          </cell>
          <cell r="B4688" t="str">
            <v>KIT CAVALETE PARA MEDIÇÃO DE ÁGUA - ENTRADA PRINCIPAL, EM AÇO GALVANIZADO DN 50 (2)  FORNECIMENTO E INSTALAÇÃO (EXCLUSIVE HIDRÔMETRO). AF_11/2016</v>
          </cell>
          <cell r="C4688" t="str">
            <v>UN</v>
          </cell>
          <cell r="D4688">
            <v>581.74</v>
          </cell>
        </row>
        <row r="4689">
          <cell r="A4689">
            <v>95641</v>
          </cell>
          <cell r="B4689" t="str">
            <v>KIT CAVALETE PARA MEDIÇÃO DE ÁGUA - ENTRADA INDIVIDUALIZADA, EM PVC DN 25 (¾), PARA 2 MEDIDORES  FORNECIMENTO E INSTALAÇÃO (EXCLUSIVE HIDRÔMETRO). AF_11/2016</v>
          </cell>
          <cell r="C4689" t="str">
            <v>UN</v>
          </cell>
          <cell r="D4689">
            <v>224.76</v>
          </cell>
        </row>
        <row r="4690">
          <cell r="A4690">
            <v>95642</v>
          </cell>
          <cell r="B4690" t="str">
            <v>KIT CAVALETE PARA MEDIÇÃO DE ÁGUA - ENTRADA INDIVIDUALIZADA, EM PVC DN 25 (¾), PARA 3 MEDIDORES  FORNECIMENTO E INSTALAÇÃO (EXCLUSIVE HIDRÔMETRO). AF_11/2016</v>
          </cell>
          <cell r="C4690" t="str">
            <v>UN</v>
          </cell>
          <cell r="D4690">
            <v>331.74</v>
          </cell>
        </row>
        <row r="4691">
          <cell r="A4691">
            <v>95643</v>
          </cell>
          <cell r="B4691" t="str">
            <v>KIT CAVALETE PARA MEDIÇÃO DE ÁGUA - ENTRADA INDIVIDUALIZADA, EM PVC DN 25 (¾), PARA 4 MEDIDORES  FORNECIMENTO E INSTALAÇÃO (EXCLUSIVE HIDRÔMETRO). AF_11/2016</v>
          </cell>
          <cell r="C4691" t="str">
            <v>UN</v>
          </cell>
          <cell r="D4691">
            <v>434.01</v>
          </cell>
        </row>
        <row r="4692">
          <cell r="A4692">
            <v>95644</v>
          </cell>
          <cell r="B4692" t="str">
            <v>KIT CAVALETE PARA MEDIÇÃO DE ÁGUA - ENTRADA INDIVIDUALIZADA, EM PVC DN 32 (1), PARA 1 MEDIDOR  FORNECIMENTO E INSTALAÇÃO (EXCLUSIVE HIDRÔMETRO). AF_11/2016</v>
          </cell>
          <cell r="C4692" t="str">
            <v>UN</v>
          </cell>
          <cell r="D4692">
            <v>163.28</v>
          </cell>
        </row>
        <row r="4693">
          <cell r="A4693">
            <v>95645</v>
          </cell>
          <cell r="B4693" t="str">
            <v>KIT CAVALETE PARA MEDIÇÃO DE ÁGUA - ENTRADA INDIVIDUALIZADA, EM PVC DN 32 (1), PARA 2 MEDIDORES  FORNECIMENTO E INSTALAÇÃO (EXCLUSIVE HIDRÔMETRO). AF_11/2016</v>
          </cell>
          <cell r="C4693" t="str">
            <v>UN</v>
          </cell>
          <cell r="D4693">
            <v>298.32</v>
          </cell>
        </row>
        <row r="4694">
          <cell r="A4694">
            <v>95646</v>
          </cell>
          <cell r="B4694" t="str">
            <v>KIT CAVALETE PARA MEDIÇÃO DE ÁGUA - ENTRADA INDIVIDUALIZADA, EM PVC DN 32 (1), PARA 3 MEDIDORES  FORNECIMENTO E INSTALAÇÃO (EXCLUSIVE HIDRÔMETRO). AF_11/2016</v>
          </cell>
          <cell r="C4694" t="str">
            <v>UN</v>
          </cell>
          <cell r="D4694">
            <v>444.14</v>
          </cell>
        </row>
        <row r="4695">
          <cell r="A4695">
            <v>95647</v>
          </cell>
          <cell r="B4695" t="str">
            <v>KIT CAVALETE PARA MEDIÇÃO DE ÁGUA - ENTRADA INDIVIDUALIZADA, EM PVC DN 32 (1), PARA 4 MEDIDORES  FORNECIMENTO E INSTALAÇÃO (EXCLUSIVE HIDRÔMETRO). AF_11/2016</v>
          </cell>
          <cell r="C4695" t="str">
            <v>UN</v>
          </cell>
          <cell r="D4695">
            <v>582.19000000000005</v>
          </cell>
        </row>
        <row r="4696">
          <cell r="A4696">
            <v>95673</v>
          </cell>
          <cell r="B4696" t="str">
            <v>HIDRÔMETRO DN 20 (½), 1,5 M³/H  FORNECIMENTO E INSTALAÇÃO. AF_11/2016</v>
          </cell>
          <cell r="C4696" t="str">
            <v>UN</v>
          </cell>
          <cell r="D4696">
            <v>98.74</v>
          </cell>
        </row>
        <row r="4697">
          <cell r="A4697">
            <v>95674</v>
          </cell>
          <cell r="B4697" t="str">
            <v>HIDRÔMETRO DN 20 (½), 3,0 M³/H  FORNECIMENTO E INSTALAÇÃO. AF_11/2016</v>
          </cell>
          <cell r="C4697" t="str">
            <v>UN</v>
          </cell>
          <cell r="D4697">
            <v>104.93</v>
          </cell>
        </row>
        <row r="4698">
          <cell r="A4698">
            <v>95675</v>
          </cell>
          <cell r="B4698" t="str">
            <v>HIDRÔMETRO DN 25 (¾ ), 5,0 M³/H FORNECIMENTO E INSTALAÇÃO. AF_11/2016</v>
          </cell>
          <cell r="C4698" t="str">
            <v>UN</v>
          </cell>
          <cell r="D4698">
            <v>128.30000000000001</v>
          </cell>
        </row>
        <row r="4699">
          <cell r="A4699">
            <v>95676</v>
          </cell>
          <cell r="B4699" t="str">
            <v>CAIXA EM CONCRETO PRÉ-MOLDADO PARA ABRIGO DE HIDRÔMETRO COM DN 20 (½)  FORNECIMENTO E INSTALAÇÃO. AF_11/2016</v>
          </cell>
          <cell r="C4699" t="str">
            <v>UN</v>
          </cell>
          <cell r="D4699">
            <v>102.6</v>
          </cell>
        </row>
        <row r="4700">
          <cell r="A4700">
            <v>97741</v>
          </cell>
          <cell r="B4700" t="str">
            <v>KIT CAVALETE PARA MEDIÇÃO DE ÁGUA - ENTRADA INDIVIDUALIZADA, EM PVC DN 25 (¾), PARA 1 MEDIDOR  FORNECIMENTO E INSTALAÇÃO (EXCLUSIVE HIDRÔMETRO). AF_11/2016</v>
          </cell>
          <cell r="C4700" t="str">
            <v>UN</v>
          </cell>
          <cell r="D4700">
            <v>126.07</v>
          </cell>
        </row>
        <row r="4701">
          <cell r="A4701">
            <v>90436</v>
          </cell>
          <cell r="B4701" t="str">
            <v>FURO EM ALVENARIA PARA DIÂMETROS MENORES OU IGUAIS A 40 MM. AF_05/2015</v>
          </cell>
          <cell r="C4701" t="str">
            <v>UN</v>
          </cell>
          <cell r="D4701">
            <v>9.75</v>
          </cell>
        </row>
        <row r="4702">
          <cell r="A4702">
            <v>90437</v>
          </cell>
          <cell r="B4702" t="str">
            <v>FURO EM ALVENARIA PARA DIÂMETROS MAIORES QUE 40 MM E MENORES OU IGUAIS A 75 MM. AF_05/2015</v>
          </cell>
          <cell r="C4702" t="str">
            <v>UN</v>
          </cell>
          <cell r="D4702">
            <v>23.71</v>
          </cell>
        </row>
        <row r="4703">
          <cell r="A4703">
            <v>90438</v>
          </cell>
          <cell r="B4703" t="str">
            <v>FURO EM ALVENARIA PARA DIÂMETROS MAIORES QUE 75 MM. AF_05/2015</v>
          </cell>
          <cell r="C4703" t="str">
            <v>UN</v>
          </cell>
          <cell r="D4703">
            <v>33.97</v>
          </cell>
        </row>
        <row r="4704">
          <cell r="A4704">
            <v>90439</v>
          </cell>
          <cell r="B4704" t="str">
            <v>FURO EM CONCRETO PARA DIÂMETROS MENORES OU IGUAIS A 40 MM. AF_05/2015</v>
          </cell>
          <cell r="C4704" t="str">
            <v>UN</v>
          </cell>
          <cell r="D4704">
            <v>38.99</v>
          </cell>
        </row>
        <row r="4705">
          <cell r="A4705">
            <v>90440</v>
          </cell>
          <cell r="B4705" t="str">
            <v>FURO EM CONCRETO PARA DIÂMETROS MAIORES QUE 40 MM E MENORES OU IGUAIS A 75 MM. AF_05/2015</v>
          </cell>
          <cell r="C4705" t="str">
            <v>UN</v>
          </cell>
          <cell r="D4705">
            <v>62.45</v>
          </cell>
        </row>
        <row r="4706">
          <cell r="A4706">
            <v>90441</v>
          </cell>
          <cell r="B4706" t="str">
            <v>FURO EM CONCRETO PARA DIÂMETROS MAIORES QUE 75 MM. AF_05/2015</v>
          </cell>
          <cell r="C4706" t="str">
            <v>UN</v>
          </cell>
          <cell r="D4706">
            <v>79.790000000000006</v>
          </cell>
        </row>
        <row r="4707">
          <cell r="A4707">
            <v>90443</v>
          </cell>
          <cell r="B4707" t="str">
            <v>RASGO EM ALVENARIA PARA RAMAIS/ DISTRIBUIÇÃO COM DIAMETROS MENORES OU IGUAIS A 40 MM. AF_05/2015</v>
          </cell>
          <cell r="C4707" t="str">
            <v>M</v>
          </cell>
          <cell r="D4707">
            <v>8.86</v>
          </cell>
        </row>
        <row r="4708">
          <cell r="A4708">
            <v>90444</v>
          </cell>
          <cell r="B4708" t="str">
            <v>RASGO EM CONTRAPISO PARA RAMAIS/ DISTRIBUIÇÃO COM DIÂMETROS MENORES OU IGUAIS A 40 MM. AF_05/2015</v>
          </cell>
          <cell r="C4708" t="str">
            <v>M</v>
          </cell>
          <cell r="D4708">
            <v>16.73</v>
          </cell>
        </row>
        <row r="4709">
          <cell r="A4709">
            <v>90445</v>
          </cell>
          <cell r="B4709" t="str">
            <v>RASGO EM CONTRAPISO PARA RAMAIS/ DISTRIBUIÇÃO COM DIÂMETROS MAIORES QUE 40 MM E MENORES OU IGUAIS A 75 MM. AF_05/2015</v>
          </cell>
          <cell r="C4709" t="str">
            <v>M</v>
          </cell>
          <cell r="D4709">
            <v>17.86</v>
          </cell>
        </row>
        <row r="4710">
          <cell r="A4710">
            <v>90446</v>
          </cell>
          <cell r="B4710" t="str">
            <v>RASGO EM CONTRAPISO PARA RAMAIS/ DISTRIBUIÇÃO COM DIÂMETROS MAIORES QUE 75 MM. AF_05/2015</v>
          </cell>
          <cell r="C4710" t="str">
            <v>M</v>
          </cell>
          <cell r="D4710">
            <v>19.399999999999999</v>
          </cell>
        </row>
        <row r="4711">
          <cell r="A4711">
            <v>90447</v>
          </cell>
          <cell r="B4711" t="str">
            <v>RASGO EM ALVENARIA PARA ELETRODUTOS COM DIAMETROS MENORES OU IGUAIS A 40 MM. AF_05/2015</v>
          </cell>
          <cell r="C4711" t="str">
            <v>M</v>
          </cell>
          <cell r="D4711">
            <v>4.42</v>
          </cell>
        </row>
        <row r="4712">
          <cell r="A4712">
            <v>90451</v>
          </cell>
          <cell r="B4712" t="str">
            <v>PASSANTE TIPO PEÇA EM POLIESTIRENO PARA ABERTURA PARA PASSAGEM DE 1 TUBO, FIXADO EM LAJE. AF_05/2015</v>
          </cell>
          <cell r="C4712" t="str">
            <v>UN</v>
          </cell>
          <cell r="D4712">
            <v>3.28</v>
          </cell>
        </row>
        <row r="4713">
          <cell r="A4713">
            <v>90452</v>
          </cell>
          <cell r="B4713" t="str">
            <v>PASSANTE TIPO PEÇA EM POLIESTIRENO PARA ABERTURA PARA PASSAGEM DE MAIS DE 1 TUBO, FIXADO EM LAJE. AF_05/2015</v>
          </cell>
          <cell r="C4713" t="str">
            <v>UN</v>
          </cell>
          <cell r="D4713">
            <v>16.61</v>
          </cell>
        </row>
        <row r="4714">
          <cell r="A4714">
            <v>90453</v>
          </cell>
          <cell r="B4714" t="str">
            <v>PASSANTE TIPO TUBO DE DIÂMETRO MENOR OU IGUAL A 40 MM, FIXADO EM LAJE. AF_05/2015</v>
          </cell>
          <cell r="C4714" t="str">
            <v>UN</v>
          </cell>
          <cell r="D4714">
            <v>2.08</v>
          </cell>
        </row>
        <row r="4715">
          <cell r="A4715">
            <v>90454</v>
          </cell>
          <cell r="B4715" t="str">
            <v>PASSANTE TIPO TUBO DE DIÂMETRO MAIORES QUE 40 MM E MENORES OU IGUAIS A 75 MM, FIXADO EM LAJE. AF_05/2015</v>
          </cell>
          <cell r="C4715" t="str">
            <v>UN</v>
          </cell>
          <cell r="D4715">
            <v>3.81</v>
          </cell>
        </row>
        <row r="4716">
          <cell r="A4716">
            <v>90455</v>
          </cell>
          <cell r="B4716" t="str">
            <v>PASSANTE TIPO TUBO DE DIÂMETRO MAIOR QUE 75 MM, FIXADO EM LAJE. AF_05/2015</v>
          </cell>
          <cell r="C4716" t="str">
            <v>UN</v>
          </cell>
          <cell r="D4716">
            <v>4.95</v>
          </cell>
        </row>
        <row r="4717">
          <cell r="A4717">
            <v>90456</v>
          </cell>
          <cell r="B4717" t="str">
            <v>QUEBRA EM ALVENARIA PARA INSTALAÇÃO DE CAIXA DE TOMADA (4X4 OU 4X2). AF_05/2015</v>
          </cell>
          <cell r="C4717" t="str">
            <v>UN</v>
          </cell>
          <cell r="D4717">
            <v>2.85</v>
          </cell>
        </row>
        <row r="4718">
          <cell r="A4718">
            <v>90457</v>
          </cell>
          <cell r="B4718" t="str">
            <v>QUEBRA EM ALVENARIA PARA INSTALAÇÃO DE QUADRO DISTRIBUIÇÃO PEQUENO (19X25 CM). AF_05/2015</v>
          </cell>
          <cell r="C4718" t="str">
            <v>UN</v>
          </cell>
          <cell r="D4718">
            <v>6.49</v>
          </cell>
        </row>
        <row r="4719">
          <cell r="A4719">
            <v>90458</v>
          </cell>
          <cell r="B4719" t="str">
            <v>QUEBRA EM ALVENARIA PARA INSTALAÇÃO DE QUADRO DISTRIBUIÇÃO GRANDE (76X40 CM). AF_05/2015</v>
          </cell>
          <cell r="C4719" t="str">
            <v>UN</v>
          </cell>
          <cell r="D4719">
            <v>18.41</v>
          </cell>
        </row>
        <row r="4720">
          <cell r="A4720">
            <v>90459</v>
          </cell>
          <cell r="B4720" t="str">
            <v>QUEBRA EM ALVENARIA PARA INSTALAÇÃO DE ABRIGO PARA MANGUEIRAS (90X60 CM). AF_05/2015</v>
          </cell>
          <cell r="C4720" t="str">
            <v>UN</v>
          </cell>
          <cell r="D4720">
            <v>25.98</v>
          </cell>
        </row>
        <row r="4721">
          <cell r="A4721">
            <v>90460</v>
          </cell>
          <cell r="B4721" t="str">
            <v>SUPORTE PARA ATÉ 3 TUBOS HORIZONTAIS, ESPAÇADO A CADA 1 M, EM PERFILADO DE SEÇÃO 38X76 MM, POR METRO DE TUBULAÇÃO FIXADA. AF_05/2015</v>
          </cell>
          <cell r="C4721" t="str">
            <v>M</v>
          </cell>
          <cell r="D4721">
            <v>6.91</v>
          </cell>
        </row>
        <row r="4722">
          <cell r="A4722">
            <v>90461</v>
          </cell>
          <cell r="B4722" t="str">
            <v>SUPORTE PARA MAIS DE 3 TUBOS HORIZONTAIS, ESPAÇADO A CADA 1 M, EM PERFILADO DE SEÇÃO 38X76 MM, POR METRO DE TUBULAÇÃO FIXADA. AF_05/2015</v>
          </cell>
          <cell r="C4722" t="str">
            <v>M</v>
          </cell>
          <cell r="D4722">
            <v>4.57</v>
          </cell>
        </row>
        <row r="4723">
          <cell r="A4723">
            <v>90462</v>
          </cell>
          <cell r="B4723" t="str">
            <v>SUPORTE PARA ATÉ 3 TUBOS VERTICAIS, ESPAÇADO A CADA 3 M, EM PERFILADO DE SEÇÃO 38X38 MM, POR METRO DE TUBULAÇÃO FIXADA. AF_05/2015</v>
          </cell>
          <cell r="C4723" t="str">
            <v>M</v>
          </cell>
          <cell r="D4723">
            <v>0.93</v>
          </cell>
        </row>
        <row r="4724">
          <cell r="A4724">
            <v>90463</v>
          </cell>
          <cell r="B4724" t="str">
            <v>SUPORTE PARA MAIS DE 3 TUBOS VERTICAIS, ESPAÇADO A CADA 3 M, EM PERFILADO DE SEÇÃO 38X38 MM, POR METRO DE TUBULAÇÃO FIXADA. AF_05/2015</v>
          </cell>
          <cell r="C4724" t="str">
            <v>M</v>
          </cell>
          <cell r="D4724">
            <v>0.83</v>
          </cell>
        </row>
        <row r="4725">
          <cell r="A4725">
            <v>90466</v>
          </cell>
          <cell r="B4725" t="str">
            <v>CHUMBAMENTO LINEAR EM ALVENARIA PARA RAMAIS/DISTRIBUIÇÃO COM DIÂMETROS MENORES OU IGUAIS A 40 MM. AF_05/2015</v>
          </cell>
          <cell r="C4725" t="str">
            <v>M</v>
          </cell>
          <cell r="D4725">
            <v>9.1</v>
          </cell>
        </row>
        <row r="4726">
          <cell r="A4726">
            <v>90467</v>
          </cell>
          <cell r="B4726" t="str">
            <v>CHUMBAMENTO LINEAR EM ALVENARIA PARA RAMAIS/DISTRIBUIÇÃO COM DIÂMETROS MAIORES QUE 40 MM E MENORES OU IGUAIS A 75 MM. AF_05/2015</v>
          </cell>
          <cell r="C4726" t="str">
            <v>M</v>
          </cell>
          <cell r="D4726">
            <v>14.41</v>
          </cell>
        </row>
        <row r="4727">
          <cell r="A4727">
            <v>90468</v>
          </cell>
          <cell r="B4727" t="str">
            <v>CHUMBAMENTO LINEAR EM CONTRAPISO PARA RAMAIS/DISTRIBUIÇÃO COM DIÂMETROS MENORES OU IGUAIS A 40 MM. AF_05/2015</v>
          </cell>
          <cell r="C4727" t="str">
            <v>M</v>
          </cell>
          <cell r="D4727">
            <v>4.12</v>
          </cell>
        </row>
        <row r="4728">
          <cell r="A4728">
            <v>90469</v>
          </cell>
          <cell r="B4728" t="str">
            <v>CHUMBAMENTO LINEAR EM CONTRAPISO PARA RAMAIS/DISTRIBUIÇÃO COM DIÂMETROS MAIORES QUE 40 MM E MENORES OU IGUAIS A 75 MM. AF_05/2015</v>
          </cell>
          <cell r="C4728" t="str">
            <v>M</v>
          </cell>
          <cell r="D4728">
            <v>6.63</v>
          </cell>
        </row>
        <row r="4729">
          <cell r="A4729">
            <v>90470</v>
          </cell>
          <cell r="B4729" t="str">
            <v>CHUMBAMENTO LINEAR EM CONTRAPISO PARA RAMAIS/DISTRIBUIÇÃO COM DIÂMETROS MAIORES QUE 75 MM. AF_05/2015</v>
          </cell>
          <cell r="C4729" t="str">
            <v>M</v>
          </cell>
          <cell r="D4729">
            <v>9.2200000000000006</v>
          </cell>
        </row>
        <row r="4730">
          <cell r="A4730">
            <v>91166</v>
          </cell>
          <cell r="B4730" t="str">
            <v>FIXAÇÃO DE TUBOS HORIZONTAIS DE PEX DIAMETROS IGUAIS OU INFERIORES A 40 MM COM ABRAÇADEIRA PLÁSTICA 390 MM, FIXADA EM LAJE. AF_05/2015</v>
          </cell>
          <cell r="C4730" t="str">
            <v>M</v>
          </cell>
          <cell r="D4730">
            <v>3.37</v>
          </cell>
        </row>
        <row r="4731">
          <cell r="A4731">
            <v>91167</v>
          </cell>
          <cell r="B4731" t="str">
            <v>FIXAÇÃO DE TUBOS HORIZONTAIS DE PPR DIÂMETROS MENORES OU IGUAIS A 40 MM COM ABRAÇADEIRA METÁLICA RÍGIDA TIPO D 1/2", FIXADA EM PERFILADO EM LAJE. AF_05/2015</v>
          </cell>
          <cell r="C4731" t="str">
            <v>M</v>
          </cell>
          <cell r="D4731">
            <v>8.7799999999999994</v>
          </cell>
        </row>
        <row r="4732">
          <cell r="A4732">
            <v>91168</v>
          </cell>
          <cell r="B4732" t="str">
            <v>FIXAÇÃO DE TUBOS HORIZONTAIS DE PPR DIÂMETROS MAIORES QUE 40 MM E MENORES OU IGUAIS A 75 MM COM ABRAÇADEIRA METÁLICA RÍGIDA TIPO D 1 1/2", FIXADA EM PERFILADO EM LAJE. AF_05/2015</v>
          </cell>
          <cell r="C4732" t="str">
            <v>M</v>
          </cell>
          <cell r="D4732">
            <v>6.66</v>
          </cell>
        </row>
        <row r="4733">
          <cell r="A4733">
            <v>91169</v>
          </cell>
          <cell r="B4733" t="str">
            <v>FIXAÇÃO DE TUBOS HORIZONTAIS DE PPR DIÂMETROS MAIORES QUE 75 MM COM ABRAÇADEIRA METÁLICA RÍGIDA TIPO D 3", FIXADA EM PERFILADO EM LAJE. AF_05/2015</v>
          </cell>
          <cell r="C4733" t="str">
            <v>M</v>
          </cell>
          <cell r="D4733">
            <v>7.9</v>
          </cell>
        </row>
        <row r="4734">
          <cell r="A4734">
            <v>91170</v>
          </cell>
          <cell r="B4734" t="str">
            <v>FIXAÇÃO DE TUBOS HORIZONTAIS DE PVC, CPVC OU COBRE DIÂMETROS MENORES OU IGUAIS A 40 MM OU ELETROCALHAS ATÉ 150MM DE LARGURA, COM ABRAÇADEIRA METÁLICA RÍGIDA TIPO D 1/2, FIXADA EM PERFILADO EM LAJE. AF_05/2015</v>
          </cell>
          <cell r="C4734" t="str">
            <v>M</v>
          </cell>
          <cell r="D4734">
            <v>2.25</v>
          </cell>
        </row>
        <row r="4735">
          <cell r="A4735">
            <v>91171</v>
          </cell>
          <cell r="B4735" t="str">
            <v>FIXAÇÃO DE TUBOS HORIZONTAIS DE PVC, CPVC OU COBRE DIÂMETROS MAIORES QUE 40 MM E MENORES OU IGUAIS A 75 MM COM ABRAÇADEIRA METÁLICA RÍGIDA TIPO D 1 1/2", FIXADA EM PERFILADO EM LAJE. AF_05/2015</v>
          </cell>
          <cell r="C4735" t="str">
            <v>M</v>
          </cell>
          <cell r="D4735">
            <v>2.84</v>
          </cell>
        </row>
        <row r="4736">
          <cell r="A4736">
            <v>91172</v>
          </cell>
          <cell r="B4736" t="str">
            <v>FIXAÇÃO DE TUBOS HORIZONTAIS DE PVC, CPVC OU COBRE DIÂMETROS MAIORES QUE 75 MM COM ABRAÇADEIRA METÁLICA RÍGIDA TIPO D 3", FIXADA EM PERFILADO EM LAJE. AF_05/2015</v>
          </cell>
          <cell r="C4736" t="str">
            <v>M</v>
          </cell>
          <cell r="D4736">
            <v>4.16</v>
          </cell>
        </row>
        <row r="4737">
          <cell r="A4737">
            <v>91173</v>
          </cell>
          <cell r="B4737" t="str">
            <v>FIXAÇÃO DE TUBOS VERTICAIS DE PPR DIÂMETROS MENORES OU IGUAIS A 40 MM COM ABRAÇADEIRA METÁLICA RÍGIDA TIPO D 1/2", FIXADA EM PERFILADO EM ALVENARIA. AF_05/2015</v>
          </cell>
          <cell r="C4737" t="str">
            <v>M</v>
          </cell>
          <cell r="D4737">
            <v>1.1299999999999999</v>
          </cell>
        </row>
        <row r="4738">
          <cell r="A4738">
            <v>91174</v>
          </cell>
          <cell r="B4738" t="str">
            <v>FIXAÇÃO DE TUBOS VERTICAIS DE PPR DIÂMETROS MAIORES QUE 40 MM E MENORES OU IGUAIS A 75 MM COM ABRAÇADEIRA METÁLICA RÍGIDA TIPO D 1 1/2", FIXADA EM PERFILADO EM ALVENARIA. AF_05/2015</v>
          </cell>
          <cell r="C4738" t="str">
            <v>M</v>
          </cell>
          <cell r="D4738">
            <v>2.2599999999999998</v>
          </cell>
        </row>
        <row r="4739">
          <cell r="A4739">
            <v>91175</v>
          </cell>
          <cell r="B4739" t="str">
            <v>FIXAÇÃO DE TUBOS VERTICAIS DE PPR DIÂMETROS MAIORES QUE 75 MM COM ABRAÇADEIRA METÁLICA RÍGIDA TIPO D 3", FIXADA EM PERFILADO EM ALVENARIA. AF_05/2015</v>
          </cell>
          <cell r="C4739" t="str">
            <v>M</v>
          </cell>
          <cell r="D4739">
            <v>3.67</v>
          </cell>
        </row>
        <row r="4740">
          <cell r="A4740">
            <v>91176</v>
          </cell>
          <cell r="B4740" t="str">
            <v>FIXAÇÃO DE TUBOS HORIZONTAIS DE PPR DIÂMETROS MENORES OU IGUAIS A 40 MM COM ABRAÇADEIRA METÁLICA RÍGIDA TIPO  D  1/2" , FIXADA DIRETAMENTE NA LAJE. AF_05/2015</v>
          </cell>
          <cell r="C4740" t="str">
            <v>M</v>
          </cell>
          <cell r="D4740">
            <v>18.46</v>
          </cell>
        </row>
        <row r="4741">
          <cell r="A4741">
            <v>91177</v>
          </cell>
          <cell r="B4741" t="str">
            <v>FIXAÇÃO DE TUBOS HORIZONTAIS DE PPR DIÂMETROS MAIORES QUE 40 MM E MENORES OU IGUAIS A 75 MM COM ABRAÇADEIRA METÁLICA RÍGIDA TIPO  D  1 1/2" , FIXADA DIRETAMENTE NA LAJE. AF_05/2015</v>
          </cell>
          <cell r="C4741" t="str">
            <v>M</v>
          </cell>
          <cell r="D4741">
            <v>8.9600000000000009</v>
          </cell>
        </row>
        <row r="4742">
          <cell r="A4742">
            <v>91178</v>
          </cell>
          <cell r="B4742" t="str">
            <v>FIXAÇÃO DE TUBOS HORIZONTAIS DE PPR DIÂMETROS MAIORES QUE 75 MM COM ABRAÇADEIRA METÁLICA RÍGIDA TIPO  D  3" , FIXADA DIRETAMENTE NA LAJE. AF_05/2015</v>
          </cell>
          <cell r="C4742" t="str">
            <v>M</v>
          </cell>
          <cell r="D4742">
            <v>10.62</v>
          </cell>
        </row>
        <row r="4743">
          <cell r="A4743">
            <v>91179</v>
          </cell>
          <cell r="B4743" t="str">
            <v>FIXAÇÃO DE TUBOS HORIZONTAIS DE PVC, CPVC OU COBRE DIÂMETROS MENORES OU IGUAIS A 40 MM COM ABRAÇADEIRA METÁLICA RÍGIDA TIPO  D  1/2" , FIXADA DIRETAMENTE NA LAJE. AF_05/2015</v>
          </cell>
          <cell r="C4743" t="str">
            <v>M</v>
          </cell>
          <cell r="D4743">
            <v>4.72</v>
          </cell>
        </row>
        <row r="4744">
          <cell r="A4744">
            <v>91180</v>
          </cell>
          <cell r="B4744" t="str">
            <v>FIXAÇÃO DE TUBOS HORIZONTAIS DE PVC, CPVC OU COBRE DIÂMETROS MAIORES QUE 40 MM E MENORES OU IGUAIS A 75 MM COM ABRAÇADEIRA METÁLICA RÍGIDA TIPO D 1 1/2, FIXADA DIRETAMENTE NA LAJE. AF_05/2015</v>
          </cell>
          <cell r="C4744" t="str">
            <v>M</v>
          </cell>
          <cell r="D4744">
            <v>4.41</v>
          </cell>
        </row>
        <row r="4745">
          <cell r="A4745">
            <v>91181</v>
          </cell>
          <cell r="B4745" t="str">
            <v>FIXAÇÃO DE TUBOS HORIZONTAIS DE PVC, CPVC OU COBRE DIÂMETROS MAIORES QUE 75 MM COM ABRAÇADEIRA METÁLICA RÍGIDA TIPO  D  3" , FIXADA DIRETAMENTE NA LAJE. AF_05/2015</v>
          </cell>
          <cell r="C4745" t="str">
            <v>M</v>
          </cell>
          <cell r="D4745">
            <v>4.96</v>
          </cell>
        </row>
        <row r="4746">
          <cell r="A4746">
            <v>91182</v>
          </cell>
          <cell r="B4746" t="str">
            <v>FIXAÇÃO DE TUBOS HORIZONTAIS DE PPR DIÂMETROS MENORES OU IGUAIS A 40 MM COM ABRAÇADEIRA METÁLICA FLEXÍVEL 18 MM, FIXADA DIRETAMENTE NA LAJE. AF_05/2015</v>
          </cell>
          <cell r="C4746" t="str">
            <v>M</v>
          </cell>
          <cell r="D4746">
            <v>18.64</v>
          </cell>
        </row>
        <row r="4747">
          <cell r="A4747">
            <v>91183</v>
          </cell>
          <cell r="B4747" t="str">
            <v>FIXAÇÃO DE TUBOS HORIZONTAIS DE PPR DIÂMETROS MAIORES QUE 40 MM E MENORES OU IGUAIS A 75 MM COM ABRAÇADEIRA METÁLICA FLEXÍVEL 18 MM, FIXADA DIRETAMENTE NA LAJE. AF_05/2015</v>
          </cell>
          <cell r="C4747" t="str">
            <v>M</v>
          </cell>
          <cell r="D4747">
            <v>9.23</v>
          </cell>
        </row>
        <row r="4748">
          <cell r="A4748">
            <v>91184</v>
          </cell>
          <cell r="B4748" t="str">
            <v>FIXAÇÃO DE TUBOS HORIZONTAIS DE PPR DIÂMETROS MAIORES QUE 75 MM COM ABRAÇADEIRA METÁLICA FLEXÍVEL 18 MM, FIXADA DIRETAMENTE NA LAJE. AF_05/2015</v>
          </cell>
          <cell r="C4748" t="str">
            <v>M</v>
          </cell>
          <cell r="D4748">
            <v>8.64</v>
          </cell>
        </row>
        <row r="4749">
          <cell r="A4749">
            <v>91185</v>
          </cell>
          <cell r="B4749" t="str">
            <v>FIXAÇÃO DE TUBOS HORIZONTAIS DE PVC, CPVC OU COBRE DIÂMETROS MENORES OU IGUAIS A 40 MM COM ABRAÇADEIRA METÁLICA FLEXÍVEL 18 MM, FIXADA DIRETAMENTE NA LAJE. AF_05/2015</v>
          </cell>
          <cell r="C4749" t="str">
            <v>M</v>
          </cell>
          <cell r="D4749">
            <v>4.78</v>
          </cell>
        </row>
        <row r="4750">
          <cell r="A4750">
            <v>91186</v>
          </cell>
          <cell r="B4750" t="str">
            <v>FIXAÇÃO DE TUBOS HORIZONTAIS DE PVC, CPVC OU COBRE DIÂMETROS MAIORES QUE 40 MM E MENORES OU IGUAIS A 75 MM COM ABRAÇADEIRA METÁLICA FLEXÍVEL 18 MM, FIXADA DIRETAMENTE NA LAJE. AF_05/2015</v>
          </cell>
          <cell r="C4750" t="str">
            <v>M</v>
          </cell>
          <cell r="D4750">
            <v>3.94</v>
          </cell>
        </row>
        <row r="4751">
          <cell r="A4751">
            <v>91187</v>
          </cell>
          <cell r="B4751" t="str">
            <v>FIXAÇÃO DE TUBOS HORIZONTAIS DE PVC, CPVC OU COBRE DIÂMETROS MAIORES QUE 75 MM COM ABRAÇADEIRA METÁLICA FLEXÍVEL 18 MM, FIXADA DIRETAMENTE NA LAJE. AF_05/2015</v>
          </cell>
          <cell r="C4751" t="str">
            <v>M</v>
          </cell>
          <cell r="D4751">
            <v>4.5599999999999996</v>
          </cell>
        </row>
        <row r="4752">
          <cell r="A4752">
            <v>91188</v>
          </cell>
          <cell r="B4752" t="str">
            <v>CHUMBAMENTO PONTUAL DE ABERTURA EM LAJE COM PASSAGEM DE 1 TUBO DE DIAMETRO EQUIVALENTE IGUAL À  50 MM. AF_05/2015</v>
          </cell>
          <cell r="C4752" t="str">
            <v>UN</v>
          </cell>
          <cell r="D4752">
            <v>4.9800000000000004</v>
          </cell>
        </row>
        <row r="4753">
          <cell r="A4753">
            <v>91189</v>
          </cell>
          <cell r="B4753" t="str">
            <v>CHUMBAMENTO PONTUAL DE ABERTURA EM LAJE COM PASSAGEM DE MAIS DE 1 TUBO DE  DIAMETRO EQUIVALENTE IGUAL À  50 MM. AF_05/2015</v>
          </cell>
          <cell r="C4753" t="str">
            <v>UN</v>
          </cell>
          <cell r="D4753">
            <v>35.43</v>
          </cell>
        </row>
        <row r="4754">
          <cell r="A4754">
            <v>91190</v>
          </cell>
          <cell r="B4754" t="str">
            <v>CHUMBAMENTO PONTUAL EM PASSAGEM DE TUBO COM DIÂMETRO MENOR OU IGUAL A 40 MM. AF_05/2015</v>
          </cell>
          <cell r="C4754" t="str">
            <v>UN</v>
          </cell>
          <cell r="D4754">
            <v>3.5</v>
          </cell>
        </row>
        <row r="4755">
          <cell r="A4755">
            <v>91191</v>
          </cell>
          <cell r="B4755" t="str">
            <v>CHUMBAMENTO PONTUAL EM PASSAGEM DE TUBO COM DIÂMETROS ENTRE 40 MM E 75 MM. AF_05/2015</v>
          </cell>
          <cell r="C4755" t="str">
            <v>UN</v>
          </cell>
          <cell r="D4755">
            <v>3.72</v>
          </cell>
        </row>
        <row r="4756">
          <cell r="A4756">
            <v>91192</v>
          </cell>
          <cell r="B4756" t="str">
            <v>CHUMBAMENTO PONTUAL EM PASSAGEM DE TUBO COM DIÂMETRO MAIOR QUE 75 MM. AF_05/2015</v>
          </cell>
          <cell r="C4756" t="str">
            <v>UN</v>
          </cell>
          <cell r="D4756">
            <v>4.1100000000000003</v>
          </cell>
        </row>
        <row r="4757">
          <cell r="A4757">
            <v>91222</v>
          </cell>
          <cell r="B4757" t="str">
            <v>RASGO EM ALVENARIA PARA RAMAIS/ DISTRIBUIÇÃO COM DIÂMETROS MAIORES QUE 40 MM E MENORES OU IGUAIS A 75 MM. AF_05/2015</v>
          </cell>
          <cell r="C4757" t="str">
            <v>M</v>
          </cell>
          <cell r="D4757">
            <v>9.5399999999999991</v>
          </cell>
        </row>
        <row r="4758">
          <cell r="A4758">
            <v>94480</v>
          </cell>
          <cell r="B4758" t="str">
            <v>CONJUNTO HIDRÁULICO PARA INSTALAÇÃO DE BOMBA EM AÇO ROSCÁVEL, DN SUCÇÃO 65 (2½) E DN RECALQUE 50 (2), PARA EDIFICAÇÃO ENTRE 12 E 18 PAVIMENTOS  FORNECIMENTO E INSTALAÇÃO. AF_06/2016</v>
          </cell>
          <cell r="C4758" t="str">
            <v>UN</v>
          </cell>
          <cell r="D4758">
            <v>1685.32</v>
          </cell>
        </row>
        <row r="4759">
          <cell r="A4759">
            <v>94481</v>
          </cell>
          <cell r="B4759" t="str">
            <v>CONJUNTO HIDRÁULICO PARA INSTALAÇÃO DE BOMBA EM AÇO ROSCÁVEL, DN SUCÇÃO 50 (2) E DN RECALQUE 40 (1 1/2), PARA EDIFICAÇÃO ENTRE 8 E 12 PAVIMENTOS  FORNECIMENTO E INSTALAÇÃO. AF_06/2016</v>
          </cell>
          <cell r="C4759" t="str">
            <v>UN</v>
          </cell>
          <cell r="D4759">
            <v>1199.54</v>
          </cell>
        </row>
        <row r="4760">
          <cell r="A4760">
            <v>94482</v>
          </cell>
          <cell r="B4760" t="str">
            <v>CONJUNTO HIDRÁULICO PARA INSTALAÇÃO DE BOMBA EM AÇO ROSCÁVEL, DN SUCÇÃO 40 (1 1/2) E DN RECALQUE 32 (1 1/4), PARA EDIFICAÇÃO ENTRE 4 E 8 PAVIMENTOS  FORNECIMENTO E INSTALAÇÃO. AF_06/2016</v>
          </cell>
          <cell r="C4760" t="str">
            <v>UN</v>
          </cell>
          <cell r="D4760">
            <v>951.77</v>
          </cell>
        </row>
        <row r="4761">
          <cell r="A4761">
            <v>94483</v>
          </cell>
          <cell r="B4761" t="str">
            <v>CONJUNTO HIDRÁULICO PARA INSTALAÇÃO DE BOMBA EM AÇO ROSCÁVEL, DN SUCÇÃO 32 (1 1/4) E DN RECALQUE 25 (1), PARA EDIFICAÇÃO ATÉ 4 PAVIMENTOS  FORNECIMENTO E INSTALAÇÃO. AF_06/2016</v>
          </cell>
          <cell r="C4761" t="str">
            <v>UN</v>
          </cell>
          <cell r="D4761">
            <v>804.15</v>
          </cell>
        </row>
        <row r="4762">
          <cell r="A4762">
            <v>95541</v>
          </cell>
          <cell r="B4762" t="str">
            <v>FIXAÇÃO UTILIZANDO PARAFUSO E BUCHA DE NYLON, SOMENTE MÃO DE OBRA. AF_10/2016</v>
          </cell>
          <cell r="C4762" t="str">
            <v>UN</v>
          </cell>
          <cell r="D4762">
            <v>3.16</v>
          </cell>
        </row>
        <row r="4763">
          <cell r="A4763">
            <v>96559</v>
          </cell>
          <cell r="B4763" t="str">
            <v>SUPORTE PARA DUTO EM CHAPA GALVANIZADA BITOLA 26, ESPAÇADO A CADA 1 M, EM PERFILADO DE SEÇÃO 38X76 MM, POR ÁREA DE DUTO FIXADO. AF_07/2017</v>
          </cell>
          <cell r="C4763" t="str">
            <v>M2</v>
          </cell>
          <cell r="D4763">
            <v>19.149999999999999</v>
          </cell>
        </row>
        <row r="4764">
          <cell r="A4764">
            <v>96560</v>
          </cell>
          <cell r="B4764" t="str">
            <v>SUPORTE PARA DUTO EM CHAPA GALVANIZADA BITOLA 24, ESPAÇADO A CADA 1 M, EM PERFILADO DE SEÇÃO 38X76 MM, POR ÁREA DE DUTO FIXADO. AF_07/2017</v>
          </cell>
          <cell r="C4764" t="str">
            <v>M2</v>
          </cell>
          <cell r="D4764">
            <v>13.46</v>
          </cell>
        </row>
        <row r="4765">
          <cell r="A4765">
            <v>96561</v>
          </cell>
          <cell r="B4765" t="str">
            <v>SUPORTE PARA DUTO EM CHAPA GALVANIZADA BITOLA 22, ESPAÇADO A CADA 1 M, EM PERFILADO DE SEÇÃO 38X76 MM, POR ÁREA DE DUTO FIXADO. AF_07/2017</v>
          </cell>
          <cell r="C4765" t="str">
            <v>M2</v>
          </cell>
          <cell r="D4765">
            <v>10.14</v>
          </cell>
        </row>
        <row r="4766">
          <cell r="A4766">
            <v>96562</v>
          </cell>
          <cell r="B4766" t="str">
            <v>SUPORTE PARA ELETROCALHA LISA OU PERFURADA EM AÇO GALVANIZADO, LARGURA 200 OU 400 MM E ALTURA 50 MM, ESPAÇADO A CADA 1,5 M, EM PERFILADO DE SEÇÃO 38X76 MM, POR METRO DE ELETRECOLHA FIXADA. AF_07/2017</v>
          </cell>
          <cell r="C4766" t="str">
            <v>M</v>
          </cell>
          <cell r="D4766">
            <v>12.36</v>
          </cell>
        </row>
        <row r="4767">
          <cell r="A4767">
            <v>96563</v>
          </cell>
          <cell r="B4767" t="str">
            <v>SUPORTE PARA ELETROCALHA LISA OU PERFURADA EM AÇO GALVANIZADO, LARGURA 500 OU 800 MM E ALTURA 50 MM, ESPAÇADO A CADA 1,5 M, EM PERFILADO DE SEÇÃO 38X76 MM, POR METRO DE ELETRECOLHA FIXADA. AF_07/2017</v>
          </cell>
          <cell r="C4767" t="str">
            <v>M</v>
          </cell>
          <cell r="D4767">
            <v>15.97</v>
          </cell>
        </row>
        <row r="4768">
          <cell r="A4768">
            <v>101802</v>
          </cell>
          <cell r="B4768" t="str">
            <v>CAIXA ENTERRADA RETENTORA DE AREIA RETANGULAR, EM ALVENARIA COM BLOCOS DE CONCRETO, DIMENSÕES INTERNAS: 1,00 X 1,00 X 1,20 M, EXCLUINDO TAMPÃO. AF_12/2020</v>
          </cell>
          <cell r="C4768" t="str">
            <v>UN</v>
          </cell>
          <cell r="D4768">
            <v>1203.46</v>
          </cell>
        </row>
        <row r="4769">
          <cell r="A4769">
            <v>101803</v>
          </cell>
          <cell r="B4769" t="str">
            <v>CAIXA ENTERRADA SEPARADORA DE ÓLEO RETANGULAR, EM ALVENARIA COM BLOCOS DE CONCRETO, DIMENSÕES INTERNAS: 0,6 X 0,6 X 1,00 M, EXCLUINDO TAMPÃO. AF_12/2020</v>
          </cell>
          <cell r="C4769" t="str">
            <v>UN</v>
          </cell>
          <cell r="D4769">
            <v>732.59</v>
          </cell>
        </row>
        <row r="4770">
          <cell r="A4770">
            <v>101804</v>
          </cell>
          <cell r="B4770" t="str">
            <v>CAIXA ENTERRADA SEPARADORA DE ÓLEO RETANGULAR, EM ALVENARIA COM BLOCOS DE CONCRETO, DIMENSÕES INTERNAS: 0,8 X 0,8 X 1,00 M, EXCLUINDO TAMPÃO. AF_12/2020</v>
          </cell>
          <cell r="C4770" t="str">
            <v>UN</v>
          </cell>
          <cell r="D4770">
            <v>931.8</v>
          </cell>
        </row>
        <row r="4771">
          <cell r="A4771">
            <v>101805</v>
          </cell>
          <cell r="B4771" t="str">
            <v>CAIXA ENTERRADA SEPARADORA DE ÓLEO RETANGULAR, EM ALVENARIA COM BLOCOS DE CONCRETO, DIMENSÕES INTERNAS: 1,00 X 1,00 X 1,00 M, EXCLUINDO TAMPÃO. AF_12/2020</v>
          </cell>
          <cell r="C4771" t="str">
            <v>UN</v>
          </cell>
          <cell r="D4771">
            <v>1190.69</v>
          </cell>
        </row>
        <row r="4772">
          <cell r="A4772">
            <v>102111</v>
          </cell>
          <cell r="B4772" t="str">
            <v>BOMBA CENTRÍFUGA, MONOFÁSICA, 0,5 CV OU 0,49 HP, HM 6 A 20 M, Q 1,2 A 8,3 M3/H - FORNECIMENTO E INSTALAÇÃO. AF_12/2020</v>
          </cell>
          <cell r="C4772" t="str">
            <v>UN</v>
          </cell>
          <cell r="D4772">
            <v>788.42</v>
          </cell>
        </row>
        <row r="4773">
          <cell r="A4773">
            <v>102112</v>
          </cell>
          <cell r="B4773" t="str">
            <v>BOMBA CENTRÍFUGA, MONOFÁSICA, 0,5 CV OU 0,49 HP, HM 6 A 20 M, Q 1,2 A 8,3 M3/H (NÃO INCLUI O FORNECIMENTO DA BOMBA). AF_12/2020</v>
          </cell>
          <cell r="C4773" t="str">
            <v>UN</v>
          </cell>
          <cell r="D4773">
            <v>87.68</v>
          </cell>
        </row>
        <row r="4774">
          <cell r="A4774">
            <v>102113</v>
          </cell>
          <cell r="B4774" t="str">
            <v>BOMBA CENTRÍFUGA, TRIFÁSICA, 1 CV OU 0,99 HP, HM 14 A 40 M, Q 0,6 A 8,4 M3/H - FORNECIMENTO E INSTALAÇÃO. AF_12/2020</v>
          </cell>
          <cell r="C4774" t="str">
            <v>UN</v>
          </cell>
          <cell r="D4774">
            <v>1271.1300000000001</v>
          </cell>
        </row>
        <row r="4775">
          <cell r="A4775">
            <v>102114</v>
          </cell>
          <cell r="B4775" t="str">
            <v>BOMBA CENTRÍFUGA, TRIFÁSICA, 1 CV OU 0,99 HP, HM 14 A 40 M, Q 0,6 A 8,4 M3/H (NÃO INCLUI O FORNECIMENTO DA BOMBA). AF_12/2020</v>
          </cell>
          <cell r="C4775" t="str">
            <v>UN</v>
          </cell>
          <cell r="D4775">
            <v>89.92</v>
          </cell>
        </row>
        <row r="4776">
          <cell r="A4776">
            <v>102115</v>
          </cell>
          <cell r="B4776" t="str">
            <v>BOMBA CENTRÍFUGA, TRIFÁSICA, 1,5 CV OU 1,48 HP, HM 10 A 70 M, Q 1,8 A 5,3 M3/H - FORNECIMENTO E INSTALAÇÃO. AF_12/2020</v>
          </cell>
          <cell r="C4776" t="str">
            <v>UN</v>
          </cell>
          <cell r="D4776">
            <v>2227.8000000000002</v>
          </cell>
        </row>
        <row r="4777">
          <cell r="A4777">
            <v>102116</v>
          </cell>
          <cell r="B4777" t="str">
            <v>BOMBA CENTRÍFUGA, TRIFÁSICA, 1,5 CV OU 1,48 HP, HM 10 A 24 M, Q 6,1 A 21,9 M3/H - FORNECIMENTO E INSTALAÇÃO. AF_12/2020</v>
          </cell>
          <cell r="C4777" t="str">
            <v>UN</v>
          </cell>
          <cell r="D4777">
            <v>1358.89</v>
          </cell>
        </row>
        <row r="4778">
          <cell r="A4778">
            <v>102117</v>
          </cell>
          <cell r="B4778" t="str">
            <v>BOMBA CENTRÍFUGA, TRIFÁSICA, 1,5 CV OU 1,48 HP (NÃO INCLUI O FORNECIMENTO DA BOMBA). AF_12/2020</v>
          </cell>
          <cell r="C4778" t="str">
            <v>UN</v>
          </cell>
          <cell r="D4778">
            <v>92.64</v>
          </cell>
        </row>
        <row r="4779">
          <cell r="A4779">
            <v>102118</v>
          </cell>
          <cell r="B4779" t="str">
            <v>BOMBA CENTRÍFUGA, TRIFÁSICA, 3 CV OU 2,96 HP, HM 34 A 40 M, Q 8,6 A 14,8 M3/H - FORNECIMENTO E INSTALAÇÃO. AF_12/2020</v>
          </cell>
          <cell r="C4779" t="str">
            <v>UN</v>
          </cell>
          <cell r="D4779">
            <v>1861.8</v>
          </cell>
        </row>
        <row r="4780">
          <cell r="A4780">
            <v>102119</v>
          </cell>
          <cell r="B4780" t="str">
            <v>BOMBA CENTRÍFUGA, TRIFÁSICA, 3 CV OU 2,96 HP, HM 34 A 40 M, Q 8,6 A 14,8 M3/H (NÃO INCLUI O FORNECIMENTO DA BOMBA). AF_12/2020</v>
          </cell>
          <cell r="C4780" t="str">
            <v>UN</v>
          </cell>
          <cell r="D4780">
            <v>94.98</v>
          </cell>
        </row>
        <row r="4781">
          <cell r="A4781">
            <v>102121</v>
          </cell>
          <cell r="B4781" t="str">
            <v>MOTO BOMBA HORIZONTAL ATÉ 10 CV, HM 75 A 80 M, Q 25,4 A 48 (NÃO INCLUI O FORNECIMENTO DA BOMBA). AF_12/2020</v>
          </cell>
          <cell r="C4781" t="str">
            <v>UN</v>
          </cell>
          <cell r="D4781">
            <v>119.51</v>
          </cell>
        </row>
        <row r="4782">
          <cell r="A4782">
            <v>102122</v>
          </cell>
          <cell r="B4782" t="str">
            <v>BOMBA CENTRÍFUGA, TRIFÁSICA, 10 CV OU 9,86 HP, HM 85 A 140 M, Q 4,2 A 14,9 M3/H - FORNECIMENTO E INSTALAÇÃO. AF_12/2020</v>
          </cell>
          <cell r="C4782" t="str">
            <v>UN</v>
          </cell>
          <cell r="D4782">
            <v>6357.82</v>
          </cell>
        </row>
        <row r="4783">
          <cell r="A4783">
            <v>102123</v>
          </cell>
          <cell r="B4783" t="str">
            <v>BOMBA CENTRÍFUGA, TRIFÁSICA, 10 CV OU 9,86 HP, HM 85 A 140 M, Q 4,2 A 14,9 M3/H (NÃO INCLUI O FORNECIMENTO DA BOMBA). AF_12/2020</v>
          </cell>
          <cell r="C4783" t="str">
            <v>UN</v>
          </cell>
          <cell r="D4783">
            <v>126.49</v>
          </cell>
        </row>
        <row r="4784">
          <cell r="A4784">
            <v>102136</v>
          </cell>
          <cell r="B4784" t="str">
            <v>INSTALAÇÃO DE QUADRO ELÉTRICO PARA BOMBAS TRIFÁSICAS ATÉ 25 CV (NÃO INCLUI O FORNECIMENTO DO QUADRO). AF_12/2020</v>
          </cell>
          <cell r="C4784" t="str">
            <v>UN</v>
          </cell>
          <cell r="D4784">
            <v>46.05</v>
          </cell>
        </row>
        <row r="4785">
          <cell r="A4785">
            <v>102137</v>
          </cell>
          <cell r="B4785" t="str">
            <v>CHAVE DE BOIA AUTOMÁTICA SUPERIOR/INFERIOR 15A/250V - FORNECIMENTO E INSTALAÇÃO. AF_12/2020</v>
          </cell>
          <cell r="C4785" t="str">
            <v>UN</v>
          </cell>
          <cell r="D4785">
            <v>56.34</v>
          </cell>
        </row>
        <row r="4786">
          <cell r="A4786">
            <v>102138</v>
          </cell>
          <cell r="B4786" t="str">
            <v>MOTO BOMBA HORIZONTAL DE 12,5 A 25 CV, HM 140 M (NÃO INCLUI O FORNECIMENTO DA BOMBA). AF_12/2020</v>
          </cell>
          <cell r="C4786" t="str">
            <v>UN</v>
          </cell>
          <cell r="D4786">
            <v>137.86000000000001</v>
          </cell>
        </row>
        <row r="4787">
          <cell r="A4787">
            <v>93350</v>
          </cell>
          <cell r="B4787"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787" t="str">
            <v>UN</v>
          </cell>
          <cell r="D4787">
            <v>916.96</v>
          </cell>
        </row>
        <row r="4788">
          <cell r="A4788">
            <v>93351</v>
          </cell>
          <cell r="B4788"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788" t="str">
            <v>UN</v>
          </cell>
          <cell r="D4788">
            <v>752.77</v>
          </cell>
        </row>
        <row r="4789">
          <cell r="A4789">
            <v>93352</v>
          </cell>
          <cell r="B4789"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789" t="str">
            <v>UN</v>
          </cell>
          <cell r="D4789">
            <v>588.42999999999995</v>
          </cell>
        </row>
        <row r="4790">
          <cell r="A4790">
            <v>93353</v>
          </cell>
          <cell r="B4790"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790" t="str">
            <v>UN</v>
          </cell>
          <cell r="D4790">
            <v>428.16</v>
          </cell>
        </row>
        <row r="4791">
          <cell r="A4791">
            <v>93354</v>
          </cell>
          <cell r="B4791"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791" t="str">
            <v>UN</v>
          </cell>
          <cell r="D4791">
            <v>674.29</v>
          </cell>
        </row>
        <row r="4792">
          <cell r="A4792">
            <v>93355</v>
          </cell>
          <cell r="B4792"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792" t="str">
            <v>UN</v>
          </cell>
          <cell r="D4792">
            <v>561.49</v>
          </cell>
        </row>
        <row r="4793">
          <cell r="A4793">
            <v>93356</v>
          </cell>
          <cell r="B4793"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793" t="str">
            <v>UN</v>
          </cell>
          <cell r="D4793">
            <v>447.12</v>
          </cell>
        </row>
        <row r="4794">
          <cell r="A4794">
            <v>93357</v>
          </cell>
          <cell r="B4794"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794" t="str">
            <v>UN</v>
          </cell>
          <cell r="D4794">
            <v>335.37</v>
          </cell>
        </row>
        <row r="4795">
          <cell r="A4795">
            <v>96520</v>
          </cell>
          <cell r="B4795" t="str">
            <v>ESCAVAÇÃO MECANIZADA PARA BLOCO DE COROAMENTO OU SAPATA, SEM PREVISÃO DE FÔRMA, COM RETROESCAVADEIRA. AF_06/2017</v>
          </cell>
          <cell r="C4795" t="str">
            <v>M3</v>
          </cell>
          <cell r="D4795">
            <v>66.94</v>
          </cell>
        </row>
        <row r="4796">
          <cell r="A4796">
            <v>96521</v>
          </cell>
          <cell r="B4796" t="str">
            <v>ESCAVAÇÃO MECANIZADA PARA BLOCO DE COROAMENTO OU SAPATA, COM PREVISÃO DE FÔRMA, COM RETROESCAVADEIRA. AF_06/2017</v>
          </cell>
          <cell r="C4796" t="str">
            <v>M3</v>
          </cell>
          <cell r="D4796">
            <v>29.22</v>
          </cell>
        </row>
        <row r="4797">
          <cell r="A4797">
            <v>96522</v>
          </cell>
          <cell r="B4797" t="str">
            <v>ESCAVAÇÃO MANUAL PARA BLOCO DE COROAMENTO OU SAPATA, SEM PREVISÃO DE FÔRMA. AF_06/2017</v>
          </cell>
          <cell r="C4797" t="str">
            <v>M3</v>
          </cell>
          <cell r="D4797">
            <v>99.85</v>
          </cell>
        </row>
        <row r="4798">
          <cell r="A4798">
            <v>96523</v>
          </cell>
          <cell r="B4798" t="str">
            <v>ESCAVAÇÃO MANUAL PARA BLOCO DE COROAMENTO OU SAPATA, COM PREVISÃO DE FÔRMA. AF_06/2017</v>
          </cell>
          <cell r="C4798" t="str">
            <v>M3</v>
          </cell>
          <cell r="D4798">
            <v>63.8</v>
          </cell>
        </row>
        <row r="4799">
          <cell r="A4799">
            <v>96524</v>
          </cell>
          <cell r="B4799" t="str">
            <v>ESCAVAÇÃO MECANIZADA PARA VIGA BALDRAME, SEM PREVISÃO DE FÔRMA, COM MINI-ESCAVADEIRA. AF_06/2017</v>
          </cell>
          <cell r="C4799" t="str">
            <v>M3</v>
          </cell>
          <cell r="D4799">
            <v>117.92</v>
          </cell>
        </row>
        <row r="4800">
          <cell r="A4800">
            <v>96525</v>
          </cell>
          <cell r="B4800" t="str">
            <v>ESCAVAÇÃO MECANIZADA PARA VIGA BALDRAME, COM PREVISÃO DE FÔRMA, COM MINI-ESCAVADEIRA. AF_06/2017</v>
          </cell>
          <cell r="C4800" t="str">
            <v>M3</v>
          </cell>
          <cell r="D4800">
            <v>24.84</v>
          </cell>
        </row>
        <row r="4801">
          <cell r="A4801">
            <v>96526</v>
          </cell>
          <cell r="B4801" t="str">
            <v>ESCAVAÇÃO MANUAL DE VALA PARA VIGA BALDRAME, SEM PREVISÃO DE FÔRMA. AF_06/2017</v>
          </cell>
          <cell r="C4801" t="str">
            <v>M3</v>
          </cell>
          <cell r="D4801">
            <v>201.54</v>
          </cell>
        </row>
        <row r="4802">
          <cell r="A4802">
            <v>96527</v>
          </cell>
          <cell r="B4802" t="str">
            <v>ESCAVAÇÃO MANUAL DE VALA PARA VIGA BALDRAME, COM PREVISÃO DE FÔRMA. AF_06/2017</v>
          </cell>
          <cell r="C4802" t="str">
            <v>M3</v>
          </cell>
          <cell r="D4802">
            <v>83.79</v>
          </cell>
        </row>
        <row r="4803">
          <cell r="A4803">
            <v>96528</v>
          </cell>
          <cell r="B4803" t="str">
            <v>FABRICAÇÃO, MONTAGEM E DESMONTAGEM DE FÔRMA PARA BLOCO DE COROAMENTO, EM MADEIRA SERRADA, E=25 MM, 1 UTILIZAÇÃO. AF_06/2017</v>
          </cell>
          <cell r="C4803" t="str">
            <v>M2</v>
          </cell>
          <cell r="D4803">
            <v>119.46</v>
          </cell>
        </row>
        <row r="4804">
          <cell r="A4804">
            <v>101114</v>
          </cell>
          <cell r="B4804" t="str">
            <v>ESCAVAÇÃO HORIZONTAL EM SOLO DE 1A CATEGORIA COM TRATOR DE ESTEIRAS (100HP/LÂMINA: 2,19M3). AF_07/2020</v>
          </cell>
          <cell r="C4804" t="str">
            <v>M3</v>
          </cell>
          <cell r="D4804">
            <v>2.61</v>
          </cell>
        </row>
        <row r="4805">
          <cell r="A4805">
            <v>101115</v>
          </cell>
          <cell r="B4805" t="str">
            <v>ESCAVAÇÃO HORIZONTAL EM SOLO DE 1A CATEGORIA COM TRATOR DE ESTEIRAS (150HP/LÂMINA: 3,18M3). AF_07/2020</v>
          </cell>
          <cell r="C4805" t="str">
            <v>M3</v>
          </cell>
          <cell r="D4805">
            <v>2.2200000000000002</v>
          </cell>
        </row>
        <row r="4806">
          <cell r="A4806">
            <v>101116</v>
          </cell>
          <cell r="B4806" t="str">
            <v>ESCAVAÇÃO HORIZONTAL EM SOLO DE 1A CATEGORIA COM TRATOR DE ESTEIRAS (170HP/LÂMINA: 5,20M3). AF_07/2020</v>
          </cell>
          <cell r="C4806" t="str">
            <v>M3</v>
          </cell>
          <cell r="D4806">
            <v>1.39</v>
          </cell>
        </row>
        <row r="4807">
          <cell r="A4807">
            <v>101117</v>
          </cell>
          <cell r="B4807" t="str">
            <v>ESCAVAÇÃO HORIZONTAL EM SOLO DE 1A CATEGORIA COM TRATOR DE ESTEIRAS (347HP/LÂMINA: 8,70M3). AF_07/2020</v>
          </cell>
          <cell r="C4807" t="str">
            <v>M3</v>
          </cell>
          <cell r="D4807">
            <v>1.99</v>
          </cell>
        </row>
        <row r="4808">
          <cell r="A4808">
            <v>101118</v>
          </cell>
          <cell r="B4808" t="str">
            <v>ESCAVAÇÃO HORIZONTAL EM SOLO DE 1A CATEGORIA COM TRATOR DE ESTEIRAS (125HP/LÂMINA: 2,70M3). AF_07/2020</v>
          </cell>
          <cell r="C4808" t="str">
            <v>M3</v>
          </cell>
          <cell r="D4808">
            <v>2.27</v>
          </cell>
        </row>
        <row r="4809">
          <cell r="A4809">
            <v>101119</v>
          </cell>
          <cell r="B4809" t="str">
            <v>ESCAVAÇÃO HORIZONTAL, INCLUINDO ESCARIFICAÇÃO EM SOLO DE 2A CATEGORIA COM TRATOR DE ESTEIRAS (100HP/LÂMINA: 2,19M3). AF_07/2020</v>
          </cell>
          <cell r="C4809" t="str">
            <v>M3</v>
          </cell>
          <cell r="D4809">
            <v>4.99</v>
          </cell>
        </row>
        <row r="4810">
          <cell r="A4810">
            <v>101120</v>
          </cell>
          <cell r="B4810" t="str">
            <v>ESCAVAÇÃO HORIZONTAL, INCLUINDO ESCARIFICAÇÃO EM SOLO DE 2A CATEGORIA COM TRATOR DE ESTEIRAS (150HP/LÂMINA: 3,18M3). AF_07/2020</v>
          </cell>
          <cell r="C4810" t="str">
            <v>M3</v>
          </cell>
          <cell r="D4810">
            <v>4.2699999999999996</v>
          </cell>
        </row>
        <row r="4811">
          <cell r="A4811">
            <v>101121</v>
          </cell>
          <cell r="B4811" t="str">
            <v>ESCAVAÇÃO HORIZONTAL, INCLUINDO ESCARIFICAÇÃO EM SOLO DE 2A CATEGORIA COM TRATOR DE ESTEIRAS (170HP/LÂMINA: 5,20M3). AF_07/2020</v>
          </cell>
          <cell r="C4811" t="str">
            <v>M3</v>
          </cell>
          <cell r="D4811">
            <v>2.67</v>
          </cell>
        </row>
        <row r="4812">
          <cell r="A4812">
            <v>101122</v>
          </cell>
          <cell r="B4812" t="str">
            <v>ESCAVAÇÃO HORIZONTAL, INCLUINDO ESCARIFICAÇÃO EM SOLO DE 2A CATEGORIA COM TRATOR DE ESTEIRAS (347HP/LÂMINA: 8,70M3). AF_07/2020</v>
          </cell>
          <cell r="C4812" t="str">
            <v>M3</v>
          </cell>
          <cell r="D4812">
            <v>3.8</v>
          </cell>
        </row>
        <row r="4813">
          <cell r="A4813">
            <v>101123</v>
          </cell>
          <cell r="B4813" t="str">
            <v>ESCAVAÇÃO HORIZONTAL, INCLUINDO ESCARIFICAÇÃO EM SOLO DE 2A CATEGORIA COM TRATOR DE ESTEIRAS (125HP/LÂMINA: 2,70M3). AF_07/2020</v>
          </cell>
          <cell r="C4813" t="str">
            <v>M3</v>
          </cell>
          <cell r="D4813">
            <v>4.34</v>
          </cell>
        </row>
        <row r="4814">
          <cell r="A4814">
            <v>101124</v>
          </cell>
          <cell r="B4814" t="str">
            <v>ESCAVAÇÃO HORIZONTAL, INCLUINDO CARGA E DESCARGA EM SOLO DE 1A CATEGORIA COM TRATOR DE ESTEIRAS (100HP/LÂMINA: 2,19M3). AF_07/2020</v>
          </cell>
          <cell r="C4814" t="str">
            <v>M3</v>
          </cell>
          <cell r="D4814">
            <v>9.39</v>
          </cell>
        </row>
        <row r="4815">
          <cell r="A4815">
            <v>101125</v>
          </cell>
          <cell r="B4815" t="str">
            <v>ESCAVAÇÃO HORIZONTAL, INCLUINDO CARGA E DESCARGA EM SOLO DE 1A CATEGORIA COM TRATOR DE ESTEIRAS (150HP/LÂMINA: 3,18M3). AF_07/2020</v>
          </cell>
          <cell r="C4815" t="str">
            <v>M3</v>
          </cell>
          <cell r="D4815">
            <v>9</v>
          </cell>
        </row>
        <row r="4816">
          <cell r="A4816">
            <v>101126</v>
          </cell>
          <cell r="B4816" t="str">
            <v>ESCAVAÇÃO HORIZONTAL, INCLUINDO CARGA E DESCARGA EM SOLO DE 1A CATEGORIA COM TRATOR DE ESTEIRAS (170HP/LÂMINA: 5,20M3). AF_07/2020</v>
          </cell>
          <cell r="C4816" t="str">
            <v>M3</v>
          </cell>
          <cell r="D4816">
            <v>8.17</v>
          </cell>
        </row>
        <row r="4817">
          <cell r="A4817">
            <v>101127</v>
          </cell>
          <cell r="B4817" t="str">
            <v>ESCAVAÇÃO HORIZONTAL, INCLUINDO CARGA E DESCARGA EM SOLO DE 1A CATEGORIA COM TRATOR DE ESTEIRAS (347HP/LÂMINA: 8,70M3). AF_07/2020</v>
          </cell>
          <cell r="C4817" t="str">
            <v>M3</v>
          </cell>
          <cell r="D4817">
            <v>8.77</v>
          </cell>
        </row>
        <row r="4818">
          <cell r="A4818">
            <v>101128</v>
          </cell>
          <cell r="B4818" t="str">
            <v>ESCAVAÇÃO HORIZONTAL, INCLUINDO CARGA E DESCARGA EM SOLO DE 1A CATEGORIA COM TRATOR DE ESTEIRAS (125HP/LÂMINA: 2,70M3). AF_07/2020</v>
          </cell>
          <cell r="C4818" t="str">
            <v>M3</v>
          </cell>
          <cell r="D4818">
            <v>9.0500000000000007</v>
          </cell>
        </row>
        <row r="4819">
          <cell r="A4819">
            <v>101129</v>
          </cell>
          <cell r="B4819" t="str">
            <v>ESCAVAÇÃO HORIZONTAL, INCLUINDO ESCARIFICAÇÃO, CARGA E DESCARGA EM SOLO DE 2A CATEGORIA COM TRATOR DE ESTEIRAS (100HP/LÂMINA: 2,19M3). AF_07/2020</v>
          </cell>
          <cell r="C4819" t="str">
            <v>M3</v>
          </cell>
          <cell r="D4819">
            <v>12.04</v>
          </cell>
        </row>
        <row r="4820">
          <cell r="A4820">
            <v>101130</v>
          </cell>
          <cell r="B4820" t="str">
            <v>ESCAVAÇÃO HORIZONTAL, INCLUINDO ESCARIFICAÇÃO, CARGA E DESCARGA EM SOLO DE 2A CATEGORIA COM TRATOR DE ESTEIRAS (150HP/LÂMINA: 3,18M3). AF_07/2020</v>
          </cell>
          <cell r="C4820" t="str">
            <v>M3</v>
          </cell>
          <cell r="D4820">
            <v>11.32</v>
          </cell>
        </row>
        <row r="4821">
          <cell r="A4821">
            <v>101131</v>
          </cell>
          <cell r="B4821" t="str">
            <v>ESCAVAÇÃO HORIZONTAL, INCLUINDO ESCARIFICAÇÃO, CARGA E DESCARGA EM SOLO DE 2A CATEGORIA COM TRATOR DE ESTEIRAS (170HP/LÂMINA: 5,20M3). AF_07/2020</v>
          </cell>
          <cell r="C4821" t="str">
            <v>M3</v>
          </cell>
          <cell r="D4821">
            <v>9.7200000000000006</v>
          </cell>
        </row>
        <row r="4822">
          <cell r="A4822">
            <v>101132</v>
          </cell>
          <cell r="B4822" t="str">
            <v>ESCAVAÇÃO HORIZONTAL, INCLUINDO ESCARIFICAÇÃO, CARGA E DESCARGA EM SOLO DE 2A CATEGORIA COM TRATOR DE ESTEIRAS (347HP/LÂMINA: 8,70M3). AF_07/2020</v>
          </cell>
          <cell r="C4822" t="str">
            <v>M3</v>
          </cell>
          <cell r="D4822">
            <v>10.85</v>
          </cell>
        </row>
        <row r="4823">
          <cell r="A4823">
            <v>101133</v>
          </cell>
          <cell r="B4823" t="str">
            <v>ESCAVAÇÃO HORIZONTAL, INCLUINDO ESCARIFICAÇÃO, CARGA E DESCARGA EM SOLO DE 2A CATEGORIA COM TRATOR DE ESTEIRAS (125HP/LÂMINA: 2,70M3). AF_07/2020</v>
          </cell>
          <cell r="C4823" t="str">
            <v>M3</v>
          </cell>
          <cell r="D4823">
            <v>11.39</v>
          </cell>
        </row>
        <row r="4824">
          <cell r="A4824">
            <v>101134</v>
          </cell>
          <cell r="B4824" t="str">
            <v>ESCAVAÇÃO HORIZONTAL, INCLUINDO CARGA, DESCARGA E TRANSPORTE EM SOLO DE 1A CATEGORIA COM TRATOR DE ESTEIRAS (100HP/LÂMINA: 2,19M3) E CAMINHÃO BASCULANTE DE 10M3, DMT ATÉ 200M. AF_07/2020</v>
          </cell>
          <cell r="C4824" t="str">
            <v>M3</v>
          </cell>
          <cell r="D4824">
            <v>9.81</v>
          </cell>
        </row>
        <row r="4825">
          <cell r="A4825">
            <v>101135</v>
          </cell>
          <cell r="B4825" t="str">
            <v>ESCAVAÇÃO HORIZONTAL, INCLUINDO CARGA, DESCARGA E TRANSPORTE EM SOLO DE 1A CATEGORIA COM TRATOR DE ESTEIRAS (150HP/LÂMINA: 3,18M3) E CAMINHÃO BASCULANTE DE 10M3, DMT ATÉ 200M AF_07/2020</v>
          </cell>
          <cell r="C4825" t="str">
            <v>M3</v>
          </cell>
          <cell r="D4825">
            <v>9.42</v>
          </cell>
        </row>
        <row r="4826">
          <cell r="A4826">
            <v>101136</v>
          </cell>
          <cell r="B4826" t="str">
            <v>ESCAVAÇÃO HORIZONTAL, INCLUINDO CARGA, DESCARGA E TRANSPORTE EM SOLO DE 1A CATEGORIA COM TRATOR DE ESTEIRAS (170HP/LÂMINA: 5,20M3) E CAMINHÃO BASCULANTE DE 10M3, DMT ATÉ 200M. AF_07/2020</v>
          </cell>
          <cell r="C4826" t="str">
            <v>M3</v>
          </cell>
          <cell r="D4826">
            <v>8.59</v>
          </cell>
        </row>
        <row r="4827">
          <cell r="A4827">
            <v>101137</v>
          </cell>
          <cell r="B4827" t="str">
            <v>ESCAVAÇÃO HORIZONTAL, INCLUINDO CARGA, DESCARGA E TRANSPORTE EM SOLO DE 1A CATEGORIA COM TRATOR DE ESTEIRAS (347HP/LÂMINA: 8,70M3) E CAMINHÃO BASCULANTE DE 10M3, DMT ATÉ 200M. AF_07/2020</v>
          </cell>
          <cell r="C4827" t="str">
            <v>M3</v>
          </cell>
          <cell r="D4827">
            <v>9.19</v>
          </cell>
        </row>
        <row r="4828">
          <cell r="A4828">
            <v>101138</v>
          </cell>
          <cell r="B4828" t="str">
            <v>ESCAVAÇÃO HORIZONTAL, INCLUINDO CARGA, DESCARGA E TRANSPORTE EM SOLO DE 1A CATEGORIA COM TRATOR DE ESTEIRAS (125HP/LÂMINA: 2,70M3) E CAMINHÃO BASCULANTE DE 10M3, DMT ATÉ 200M. AF_07/2020</v>
          </cell>
          <cell r="C4828" t="str">
            <v>M3</v>
          </cell>
          <cell r="D4828">
            <v>9.4700000000000006</v>
          </cell>
        </row>
        <row r="4829">
          <cell r="A4829">
            <v>101139</v>
          </cell>
          <cell r="B4829" t="str">
            <v>ESCAVAÇÃO HORIZONTAL, INCLUINDO  ESCARIFICAÇÃO, CARGA, DESCARGA E TRANSPORTE EM SOLO DE 2A CATEGORIA COM TRATOR DE ESTEIRAS (100HP/LÂMINA: 2,19M3) E CAMINHÃO BASCULANTE DE 10M3, DMT ATÉ 200M. AF_07/2020</v>
          </cell>
          <cell r="C4829" t="str">
            <v>M3</v>
          </cell>
          <cell r="D4829">
            <v>12.48</v>
          </cell>
        </row>
        <row r="4830">
          <cell r="A4830">
            <v>101140</v>
          </cell>
          <cell r="B4830" t="str">
            <v>ESCAVAÇÃO HORIZONTAL, INCLUINDO ESCARIFICAÇÃO, CARGA, DESCARGA E TRANSPORTE EM SOLO DE 2A CATEGORIA COM TRATOR DE ESTEIRAS (150HP/LÂMINA: 3,18M3) E CAMINHÃO BASCULANTE DE 10M3, DMT ATÉ 200M. AF_07/2020</v>
          </cell>
          <cell r="C4830" t="str">
            <v>M3</v>
          </cell>
          <cell r="D4830">
            <v>11.76</v>
          </cell>
        </row>
        <row r="4831">
          <cell r="A4831">
            <v>101141</v>
          </cell>
          <cell r="B4831" t="str">
            <v>ESCAVAÇÃO HORIZONTAL, INCLUINDO ESCARIFICAÇÃO, CARGA, DESCARGA E TRANSPORTE EM SOLO DE 2A CATEGORIA COM TRATOR DE ESTEIRAS (170HP/LÂMINA: 5,20M3) E CAMINHÃO BASCULANTE DE 10M3, DMT ATÉ 200M. AF_07/2020</v>
          </cell>
          <cell r="C4831" t="str">
            <v>M3</v>
          </cell>
          <cell r="D4831">
            <v>10.16</v>
          </cell>
        </row>
        <row r="4832">
          <cell r="A4832">
            <v>101142</v>
          </cell>
          <cell r="B4832" t="str">
            <v>ESCAVAÇÃO HORIZONTAL, INCLUINDO ESCARIFICAÇÃO, CARGA, DESCARGA E TRANSPORTE EM SOLO DE 2A CATEGORIA COM TRATOR DE ESTEIRAS (347HP/LÂMINA: 8,70M3) E CAMINHÃO BASCULANTE DE 10M3, DMT ATÉ 200M. AF_07/2020</v>
          </cell>
          <cell r="C4832" t="str">
            <v>M3</v>
          </cell>
          <cell r="D4832">
            <v>11.29</v>
          </cell>
        </row>
        <row r="4833">
          <cell r="A4833">
            <v>101143</v>
          </cell>
          <cell r="B4833" t="str">
            <v>ESCAVAÇÃO HORIZONTAL, INCLUINDO ESCARIFICAÇÃO, CARGA, DESCARGA E TRANSPORTE EM SOLO DE 2A CATEGORIA COM TRATOR DE ESTEIRAS (125HP/LÂMINA: 2,70M3) E CAMINHÃO BASCULANTE DE 10M3, DMT ATÉ 200M. AF_07/2020</v>
          </cell>
          <cell r="C4833" t="str">
            <v>M3</v>
          </cell>
          <cell r="D4833">
            <v>11.83</v>
          </cell>
        </row>
        <row r="4834">
          <cell r="A4834">
            <v>101144</v>
          </cell>
          <cell r="B4834" t="str">
            <v>ESCAVAÇÃO HORIZONTAL, INCLUINDO CARGA, DESCARGA E TRANSPORTE EM SOLO DE 1A CATEGORIA COM TRATOR DE ESTEIRAS (100HP/LÂMINA: 2,19M3) E CAMINHÃO BASCULANTE DE 14M3, DMT ATÉ 200M. AF_07/2020</v>
          </cell>
          <cell r="C4834" t="str">
            <v>M3</v>
          </cell>
          <cell r="D4834">
            <v>10.08</v>
          </cell>
        </row>
        <row r="4835">
          <cell r="A4835">
            <v>101145</v>
          </cell>
          <cell r="B4835" t="str">
            <v>ESCAVAÇÃO HORIZONTAL, INCLUINDO CARGA, DESCARGA E TRANSPORTE EM SOLO DE 1A CATEGORIA COM TRATOR DE ESTEIRAS (150HP/LÂMINA: 3,18M3) E CAMINHÃO BASCULANTE DE 14M3, DMT ATÉ 200M. AF_07/2020</v>
          </cell>
          <cell r="C4835" t="str">
            <v>M3</v>
          </cell>
          <cell r="D4835">
            <v>9.69</v>
          </cell>
        </row>
        <row r="4836">
          <cell r="A4836">
            <v>101146</v>
          </cell>
          <cell r="B4836" t="str">
            <v>ESCAVAÇÃO HORIZONTAL, INCLUINDO CARGA, DESCARGA E TRANSPORTE EM SOLO DE 1A CATEGORIA COM TRATOR DE ESTEIRAS (170HP/LÂMINA: 5,20M3) E CAMINHÃO BASCULANTE DE 14M3, DMT ATÉ 200M. AF_07/2020</v>
          </cell>
          <cell r="C4836" t="str">
            <v>M3</v>
          </cell>
          <cell r="D4836">
            <v>8.86</v>
          </cell>
        </row>
        <row r="4837">
          <cell r="A4837">
            <v>101147</v>
          </cell>
          <cell r="B4837" t="str">
            <v>ESCAVAÇÃO HORIZONTAL, INCLUINDO CARGA, DESCARGA E TRANSPORTE EM SOLO DE 1A CATEGORIA COM TRATOR DE ESTEIRAS (347HP/LÂMINA: 8,70M3) E CAMINHÃO BASCULANTE DE 14M3, DMT ATÉ 200M. AF_07/2020</v>
          </cell>
          <cell r="C4837" t="str">
            <v>M3</v>
          </cell>
          <cell r="D4837">
            <v>9.4600000000000009</v>
          </cell>
        </row>
        <row r="4838">
          <cell r="A4838">
            <v>101148</v>
          </cell>
          <cell r="B4838" t="str">
            <v>ESCAVAÇÃO HORIZONTAL, INCLUINDO CARGA, DESCARGA E TRANSPORTE EM SOLO DE 1A CATEGORIA COM TRATOR DE ESTEIRAS (125HP/LÂMINA: 2,70M3) E CAMINHÃO BASCULANTE DE 14M3, DMT ATÉ 200M. AF_07/2020</v>
          </cell>
          <cell r="C4838" t="str">
            <v>M3</v>
          </cell>
          <cell r="D4838">
            <v>9.74</v>
          </cell>
        </row>
        <row r="4839">
          <cell r="A4839">
            <v>101149</v>
          </cell>
          <cell r="B4839" t="str">
            <v>ESCAVAÇÃO HORIZONTAL, INCLUINDO ESCARIFICAÇÃO, CARGA, DESCARGA E TRANSPORTE EM SOLO DE 2A CATEGORIA COM TRATOR DE ESTEIRAS (100HP/LÂMINA: 2,19M3) E CAMINHÃO BASCULANTE DE 14M3, DMT ATÉ 200M. AF_07/2020</v>
          </cell>
          <cell r="C4839" t="str">
            <v>M3</v>
          </cell>
          <cell r="D4839">
            <v>12.76</v>
          </cell>
        </row>
        <row r="4840">
          <cell r="A4840">
            <v>101150</v>
          </cell>
          <cell r="B4840" t="str">
            <v>ESCAVAÇÃO HORIZONTAL, INCLUINDO ESCARIFICAÇÃO, CARGA, DESCARGA E TRANSPORTE EM SOLO DE 2A CATEGORIA COM TRATOR DE ESTEIRAS (150HP/LÂMINA: 3,18M3) E CAMINHÃO BASCULANTE DE 14M3, DMT ATÉ 200M. AF_07/2020</v>
          </cell>
          <cell r="C4840" t="str">
            <v>M3</v>
          </cell>
          <cell r="D4840">
            <v>12.04</v>
          </cell>
        </row>
        <row r="4841">
          <cell r="A4841">
            <v>101151</v>
          </cell>
          <cell r="B4841" t="str">
            <v>ESCAVAÇÃO HORIZONTAL, INCLUINDO ESCARIFICAÇÃO, CARGA, DESCARGA E TRANSPORTE EM SOLO DE 2A CATEGORIA COM TRATOR DE ESTEIRAS (170HP/LÂMINA: 5,20M3) E CAMINHÃO BASCULANTE DE 14M3, DMT ATÉ 200M. AF_07/2020</v>
          </cell>
          <cell r="C4841" t="str">
            <v>M3</v>
          </cell>
          <cell r="D4841">
            <v>10.44</v>
          </cell>
        </row>
        <row r="4842">
          <cell r="A4842">
            <v>101152</v>
          </cell>
          <cell r="B4842" t="str">
            <v>ESCAVAÇÃO HORIZONTAL, INCLUINDO ESCARIFICAÇÃO, CARGA, DESCARGA E TRANSPORTE EM SOLO DE 2A CATEGORIA COM TRATOR DE ESTEIRAS (347HP/LÂMINA: 8,70M3) E CAMINHÃO BASCULANTE DE 14M3, DMT ATÉ 200M. AF_07/2020</v>
          </cell>
          <cell r="C4842" t="str">
            <v>M3</v>
          </cell>
          <cell r="D4842">
            <v>11.57</v>
          </cell>
        </row>
        <row r="4843">
          <cell r="A4843">
            <v>101153</v>
          </cell>
          <cell r="B4843" t="str">
            <v>ESCAVAÇÃO HORIZONTAL, INCLUINDO ESCARIFICAÇÃO, CARGA, DESCARGA E TRANSPORTE EM SOLO DE 2A CATEGORIA COM TRATOR DE ESTEIRAS (125HP/LÂMINA: 2,70M3) E CAMINHÃO BASCULANTE DE 14M3, DMT ATÉ 200M. AF_07/2020</v>
          </cell>
          <cell r="C4843" t="str">
            <v>M3</v>
          </cell>
          <cell r="D4843">
            <v>12.11</v>
          </cell>
        </row>
        <row r="4844">
          <cell r="A4844">
            <v>101206</v>
          </cell>
          <cell r="B4844" t="str">
            <v>ESCAVAÇÃO VERTICAL A CÉU ABERTO, EM OBRAS DE EDIFICAÇÃO, INCLUINDO CARGA, DESCARGA E TRANSPORTE, EM SOLO DE 1ª CATEGORIA COM ESCAVADEIRA HIDRÁULICA (CAÇAMBA: 0,8 M³ / 111 HP), FROTA DE 3 CAMINHÕES BASCULANTES DE 14 M³, DMT ATÉ 1 KM E VELOCIDADE MÉDIA 14KM/H. AF_05/2020</v>
          </cell>
          <cell r="C4844" t="str">
            <v>M3</v>
          </cell>
          <cell r="D4844">
            <v>8.1199999999999992</v>
          </cell>
        </row>
        <row r="4845">
          <cell r="A4845">
            <v>101207</v>
          </cell>
          <cell r="B4845" t="str">
            <v>ESCAVAÇÃO VERTICAL A CÉU ABERTO, EMOBRAS DE EDIFICAÇÃO  INCLUINDO CARGA, DESCARGA E TRANSPORTE, EM SOLO DE 1ª CATEGORIA COM ESCAVADEIRA HIDRÁULICA (CAÇAMBA: 0,8 M³ / 111 HP), FROTA DE 2 CAMINHÕES BASCULANTES DE 18 M³, DMT ATÉ 1 KM E VELOCIDADE MÉDIA 14 KM/H. AF_05/2020</v>
          </cell>
          <cell r="C4845" t="str">
            <v>M3</v>
          </cell>
          <cell r="D4845">
            <v>7.15</v>
          </cell>
        </row>
        <row r="4846">
          <cell r="A4846">
            <v>101208</v>
          </cell>
          <cell r="B4846" t="str">
            <v>ESCAVAÇÃO VERTICAL A CÉU ABERTO, EM OBRAS DE EDIFICAÇÃO, INCLUINDO CARGA, DESCARGA E TRANSPORTE, EM SOLO DE 1ª CATEGORIA COM ESCAVADEIRA HIDRÁULICA (CAÇAMBA: 1,2 M³ / 155 HP), FROTA DE 3 CAMINHÕES BASCULANTES DE 14 M³, DMT ATÉ 1 KM E VELOCIDADE MÉDIA 14KM/H. AF_05/2020</v>
          </cell>
          <cell r="C4846" t="str">
            <v>M3</v>
          </cell>
          <cell r="D4846">
            <v>6.95</v>
          </cell>
        </row>
        <row r="4847">
          <cell r="A4847">
            <v>101209</v>
          </cell>
          <cell r="B4847" t="str">
            <v>ESCAVAÇÃO VERTICAL A CÉU ABERTO, EM OBRAS DE EDIFICAÇÃO, INCLUINDO CARGA, DESCARGA E TRANSPORTE, EM SOLO DE 1ª CATEGORIA COM ESCAVADEIRA HIDRÁULICA (CAÇAMBA: 1,2 M³ / 155 HP), FROTA DE 3 CAMINHÕES BASCULANTES DE 18 M³, DMT ATÉ 1 KM E VELOCIDADE MÉDIA 14KM/H. AF_05/2020</v>
          </cell>
          <cell r="C4847" t="str">
            <v>M3</v>
          </cell>
          <cell r="D4847">
            <v>6.44</v>
          </cell>
        </row>
        <row r="4848">
          <cell r="A4848">
            <v>101210</v>
          </cell>
          <cell r="B4848" t="str">
            <v>ESCAVAÇÃO VERTICAL A CÉU ABERTO, EM OBRAS DE EDIFICAÇÃO, INCLUINDO CARGA, DESCARGA E TRANSPORTE, EM SOLO DE 1ª CATEGORIA COM ESCAVADEIRA HIDRÁULICA (CAÇAMBA: 0,8 M³ / 111 HP), FROTA DE 4 CAMINHÕES BASCULANTES DE 14 M³, DMT DE 1,5 KM E VELOCIDADE MÉDIA 18KM/H. AF_05/2020</v>
          </cell>
          <cell r="C4848" t="str">
            <v>M3</v>
          </cell>
          <cell r="D4848">
            <v>11.62</v>
          </cell>
        </row>
        <row r="4849">
          <cell r="A4849">
            <v>101211</v>
          </cell>
          <cell r="B4849" t="str">
            <v>ESCAVAÇÃO VERTICAL A CÉU ABERTO, EM OBRAS DE EDIFICAÇÃO, INCLUINDO CARGA, DESCARGA E TRANSPORTE, EM SOLO DE 1ª CATEGORIA COM ESCAVADEIRA HIDRÁULICA (CAÇAMBA: 0,8 M³ / 111 HP), FROTA DE 4 CAMINHÕES BASCULANTES DE 14 M³, DMT DE 2 KM E VELOCIDADE MÉDIA 19KM/H. AF_05/2020</v>
          </cell>
          <cell r="C4849" t="str">
            <v>M3</v>
          </cell>
          <cell r="D4849">
            <v>12.5</v>
          </cell>
        </row>
        <row r="4850">
          <cell r="A4850">
            <v>101212</v>
          </cell>
          <cell r="B4850" t="str">
            <v>ESCAVAÇÃO VERTICAL A CÉU ABERTO, EM OBRAS DE EDIFICAÇÃO, INCLUINDO CARGA, DESCARGA E TRANSPORTE, EM SOLO DE 1ª CATEGORIA COM ESCAVADEIRA HIDRÁULICA (CAÇAMBA: 0,8 M³ / 111 HP), FROTA DE 5 CAMINHÕES BASCULANTES DE 14 M³, DMT DE 3 KM E VELOCIDADE MÉDIA 20KM/H. AF_05/2020</v>
          </cell>
          <cell r="C4850" t="str">
            <v>M3</v>
          </cell>
          <cell r="D4850">
            <v>14.56</v>
          </cell>
        </row>
        <row r="4851">
          <cell r="A4851">
            <v>101213</v>
          </cell>
          <cell r="B4851" t="str">
            <v>ESCAVAÇÃO VERTICAL A CÉU ABERTO, EM OBRAS DE EDIFICAÇÃO, INCLUINDO CARGA, DESCARGA E TRANSPORTE, EM SOLO DE 1ª CATEGORIA COM ESCAVADEIRA HIDRÁULICA (CAÇAMBA: 0,8 M³ / 111 HP), FROTA DE 6 CAMINHÕES BASCULANTES DE 14 M³, DMT DE 4 KM E VELOCIDADE MÉDIA 22KM/H. AF_05/2020</v>
          </cell>
          <cell r="C4851" t="str">
            <v>M3</v>
          </cell>
          <cell r="D4851">
            <v>16.23</v>
          </cell>
        </row>
        <row r="4852">
          <cell r="A4852">
            <v>101214</v>
          </cell>
          <cell r="B4852" t="str">
            <v>ESCAVAÇÃO VERTICAL A CÉU ABERTO, EM OBRAS DE EDIFICAÇÃO, INCLUINDO CARGA, DESCARGA E TRANSPORTE, EM SOLO DE 1ª CATEGORIA COM ESCAVADEIRA HIDRÁULICA (CAÇAMBA: 0,8 M³ / 111 HP), FROTA DE 7 CAMINHÕES BASCULANTES DE 14 M³, DMT DE 6 KM E VELOCIDADE MÉDIA 22KM/H. AF_05/2020</v>
          </cell>
          <cell r="C4852" t="str">
            <v>M3</v>
          </cell>
          <cell r="D4852">
            <v>19.760000000000002</v>
          </cell>
        </row>
        <row r="4853">
          <cell r="A4853">
            <v>101215</v>
          </cell>
          <cell r="B4853" t="str">
            <v>ESCAVAÇÃO VERTICAL A CÉU ABERTO, EM OBRAS DE EDIFICAÇÃO, INCLUINDO CARGA, DESCARGA E TRANSPORTE, EM SOLO DE 1ª CATEGORIA COM ESCAVADEIRA HIDRÁULICA (CAÇAMBA: 0,8 M³ / 111 HP), FROTA DE 4 CAMINHÕES BASCULANTES DE 18 M³, DMT DE 1,5 KM E VELOCIDADE MÉDIA 18KM/H. AF_05/2020</v>
          </cell>
          <cell r="C4853" t="str">
            <v>M3</v>
          </cell>
          <cell r="D4853">
            <v>11.09</v>
          </cell>
        </row>
        <row r="4854">
          <cell r="A4854">
            <v>101216</v>
          </cell>
          <cell r="B4854" t="str">
            <v>ESCAVAÇÃO VERTICAL A CÉU ABERTO, EM OBRAS DE EDIFICAÇÃO, INCLUINDO CARGA, DESCARGA E TRANSPORTE, EM SOLO DE 1ª CATEGORIA COM ESCAVADEIRA HIDRÁULICA (CAÇAMBA: 0,8 M³ / 111 HP), FROTA DE 4 CAMINHÕES BASCULANTES DE 18 M³, DMT DE 2 KM E VELOCIDADE MÉDIA 19KM/H. AF_05/2020</v>
          </cell>
          <cell r="C4854" t="str">
            <v>M3</v>
          </cell>
          <cell r="D4854">
            <v>11.69</v>
          </cell>
        </row>
        <row r="4855">
          <cell r="A4855">
            <v>101217</v>
          </cell>
          <cell r="B4855" t="str">
            <v>ESCAVAÇÃO VERTICAL A CÉU ABERTO, EM OBRAS DE EDIFICAÇÃO, INCLUINDO CARGA, DESCARGA E TRANSPORTE, EM SOLO DE 1ª CATEGORIA COM ESCAVADEIRA HIDRÁULICA (CAÇAMBA: 0,8 M³ / 111 HP), FROTA DE 5 CAMINHÕES BASCULANTES DE 18 M³, DMT DE 3 KM E VELOCIDADE MÉDIA 20KM/H. AF_05/2020</v>
          </cell>
          <cell r="C4855" t="str">
            <v>M3</v>
          </cell>
          <cell r="D4855">
            <v>13.59</v>
          </cell>
        </row>
        <row r="4856">
          <cell r="A4856">
            <v>101218</v>
          </cell>
          <cell r="B4856" t="str">
            <v>ESCAVAÇÃO VERTICAL A CÉU ABERTO, EM OBRAS DE EDIFICAÇÃO, INCLUINDO CARGA, DESCARGA E TRANSPORTE, EM SOLO DE 1ª CATEGORIA COM ESCAVADEIRA HIDRÁULICA (CAÇAMBA: 0,8 M³ / 111 HP), FROTA DE 5 CAMINHÕES BASCULANTES DE 18 M³, DMT DE 4 KM E VELOCIDADE MÉDIA 22KM/H. AF_05/2020</v>
          </cell>
          <cell r="C4856" t="str">
            <v>M3</v>
          </cell>
          <cell r="D4856">
            <v>14.47</v>
          </cell>
        </row>
        <row r="4857">
          <cell r="A4857">
            <v>101219</v>
          </cell>
          <cell r="B4857" t="str">
            <v>ESCAVAÇÃO VERTICAL A CÉU ABERTO, EM OBRAS DE EDIFICAÇÃO, INCLUINDO CARGA, DESCARGA E TRANSPORTE, EM SOLO DE 1ª CATEGORIA COM ESCAVADEIRA HIDRÁULICA (CAÇAMBA: 0,8 M³ / 111 HP), FROTA DE 6 CAMINHÕES BASCULANTES DE 18 M³, DMT DE 6 KM E VELOCIDADE MÉDIA 22KM/H. AF_05/2020</v>
          </cell>
          <cell r="C4857" t="str">
            <v>M3</v>
          </cell>
          <cell r="D4857">
            <v>17.64</v>
          </cell>
        </row>
        <row r="4858">
          <cell r="A4858">
            <v>101220</v>
          </cell>
          <cell r="B4858" t="str">
            <v>ESCAVAÇÃO VERTICAL A CÉU ABERTO, EM OBRAS DE EDIFICAÇÃO, INCLUINDO CARGA, DESCARGA E TRANSPORTE, EM SOLO DE 1ª CATEGORIA COM ESCAVADEIRA HIDRÁULICA (CAÇAMBA: 1,2 M³ / 155 HP), FROTA DE 5 CAMINHÕES BASCULANTES DE 14 M³, DMT DE 1,5 KM E VELOCIDADE MÉDIA 18KM/H. AF_05/2020</v>
          </cell>
          <cell r="C4858" t="str">
            <v>M3</v>
          </cell>
          <cell r="D4858">
            <v>10.95</v>
          </cell>
        </row>
        <row r="4859">
          <cell r="A4859">
            <v>101221</v>
          </cell>
          <cell r="B4859" t="str">
            <v>ESCAVAÇÃO VERTICAL A CÉU ABERTO, EM OBRAS DE EDIFICAÇÃO, INCLUINDO CARGA, DESCARGA E TRANSPORTE, EM SOLO DE 1ª CATEGORIA COM ESCAVADEIRA HIDRÁULICA (CAÇAMBA: 1,2 M³ / 155 HP), FROTA DE 5 CAMINHÕES BASCULANTES DE 14 M³, DMT DE 2 KM E VELOCIDADE MÉDIA 19KM/H. AF_05/2020</v>
          </cell>
          <cell r="C4859" t="str">
            <v>M3</v>
          </cell>
          <cell r="D4859">
            <v>11.65</v>
          </cell>
        </row>
        <row r="4860">
          <cell r="A4860">
            <v>101222</v>
          </cell>
          <cell r="B4860" t="str">
            <v>ESCAVAÇÃO VERTICAL A CÉU ABERTO, EM OBRAS DE EDIFICAÇÃO, INCLUINDO CARGA, DESCARGA E TRANSPORTE, EM SOLO DE 1ª CATEGORIA COM ESCAVADEIRA HIDRÁULICA (CAÇAMBA: 1,2 M³ / 155 HP), FROTA DE 6 CAMINHÕES BASCULANTES DE 14 M³, DMT DE 3 KM E VELOCIDADE MÉDIA 20KM/H. AF_05/2020</v>
          </cell>
          <cell r="C4860" t="str">
            <v>M3</v>
          </cell>
          <cell r="D4860">
            <v>13.56</v>
          </cell>
        </row>
        <row r="4861">
          <cell r="A4861">
            <v>101223</v>
          </cell>
          <cell r="B4861" t="str">
            <v>ESCAVAÇÃO VERTICAL A CÉU ABERTO, EM OBRAS DE EDIFICAÇÃO, INCLUINDO CARGA, DESCARGA E TRANSPORTE, EM SOLO DE 1ª CATEGORIA COM ESCAVADEIRA HIDRÁULICA (CAÇAMBA: 1,2 M³ / 155 HP), FROTA DE 7 CAMINHÕES BASCULANTES DE 14 M³, DMT DE 4 KM E VELOCIDADE MÉDIA 22KM/H. AF_05/2020</v>
          </cell>
          <cell r="C4861" t="str">
            <v>M3</v>
          </cell>
          <cell r="D4861">
            <v>15.06</v>
          </cell>
        </row>
        <row r="4862">
          <cell r="A4862">
            <v>101224</v>
          </cell>
          <cell r="B4862" t="str">
            <v>ESCAVAÇÃO VERTICAL A CÉU ABERTO, EM OBRAS DE EDIFICAÇÃO, INCLUINDO CARGA, DESCARGA E TRANSPORTE, EM SOLO DE 1ª CATEGORIA COM ESCAVADEIRA HIDRÁULICA (CAÇAMBA: 1,2 M³ / 155 HP), FROTA DE 9 CAMINHÕES BASCULANTES DE 14 M³, DMT DE 6 KM E VELOCIDADE MÉDIA 22KM/H. AF_05/2020</v>
          </cell>
          <cell r="C4862" t="str">
            <v>M3</v>
          </cell>
          <cell r="D4862">
            <v>18.93</v>
          </cell>
        </row>
        <row r="4863">
          <cell r="A4863">
            <v>101225</v>
          </cell>
          <cell r="B4863" t="str">
            <v>ESCAVAÇÃO VERTICAL A CÉU ABERTO, EM OBRAS DE EDIFICAÇÃO, INCLUINDO CARGA, DESCARGA E TRANSPORTE, EM SOLO DE 1ª CATEGORIA COM ESCAVADEIRA HIDRÁULICA (CAÇAMBA: 1,2 M³ / 155 HP), FROTA DE 5 CAMINHÕES BASCULANTES DE 18 M³, DMT DE 1,5 KM E VELOCIDADE MÉDIA 18KM/H. AF_05/2020</v>
          </cell>
          <cell r="C4863" t="str">
            <v>M3</v>
          </cell>
          <cell r="D4863">
            <v>10.02</v>
          </cell>
        </row>
        <row r="4864">
          <cell r="A4864">
            <v>101226</v>
          </cell>
          <cell r="B4864" t="str">
            <v>ESCAVAÇÃO VERTICAL A CÉU ABERTO, EM OBRAS DE EDIFICAÇÃO, INCLUINDO CARGA, DESCARGA E TRANSPORTE, EM SOLO DE 1ª CATEGORIA COM ESCAVADEIRA HIDRÁULICA (CAÇAMBA: 1,2 M³ / 155 HP), FROTA DE 5 CAMINHÕES BASCULANTES DE 18 M³, DMT DE 2 KM E VELOCIDADE MÉDIA 19KM/H. AF_05/2020</v>
          </cell>
          <cell r="C4864" t="str">
            <v>M3</v>
          </cell>
          <cell r="D4864">
            <v>10.63</v>
          </cell>
        </row>
        <row r="4865">
          <cell r="A4865">
            <v>101227</v>
          </cell>
          <cell r="B4865" t="str">
            <v>ESCAVAÇÃO VERTICAL A CÉU ABERTO, EM OBRAS DE EDIFICAÇÃO, INCLUINDO CARGA, DESCARGA E TRANSPORTE, EM SOLO DE 1ª CATEGORIA COM ESCAVADEIRA HIDRÁULICA (CAÇAMBA: 1,2 M³ / 155 HP), FROTA DE 6 CAMINHÕES BASCULANTES DE 18 M³, DMT DE 3 KM E VELOCIDADE MÉDIA 20KM/H. AF_05/2020</v>
          </cell>
          <cell r="C4865" t="str">
            <v>M3</v>
          </cell>
          <cell r="D4865">
            <v>12.34</v>
          </cell>
        </row>
        <row r="4866">
          <cell r="A4866">
            <v>101228</v>
          </cell>
          <cell r="B4866" t="str">
            <v>ESCAVAÇÃO VERTICAL A CÉU ABERTO, EM OBRAS DE EDIFICAÇÃO, INCLUINDO CARGA, DESCARGA E TRANSPORTE, EM SOLO DE 1ª CATEGORIA COM ESCAVADEIRA HIDRÁULICA (CAÇAMBA: 1,2 M³ / 155 HP), FROTA DE 6 CAMINHÕES BASCULANTES DE 18 M³, DMT DE 4 KM E VELOCIDADE MÉDIA 22KM/H. AF_05/2020</v>
          </cell>
          <cell r="C4866" t="str">
            <v>M3</v>
          </cell>
          <cell r="D4866">
            <v>13.25</v>
          </cell>
        </row>
        <row r="4867">
          <cell r="A4867">
            <v>101229</v>
          </cell>
          <cell r="B4867" t="str">
            <v>ESCAVAÇÃO VERTICAL A CÉU ABERTO, EM OBRAS DE EDIFICAÇÃO, INCLUINDO CARGA, DESCARGA E TRANSPORTE, EM SOLO DE 1ª CATEGORIA COM ESCAVADEIRA HIDRÁULICA (CAÇAMBA: 1,2 M³ / 155 HP), FROTA DE 8 CAMINHÕES BASCULANTES DE 18 M³, DMT DE 6 KM E VELOCIDADE MÉDIA 22KM/H. AF_05/2020</v>
          </cell>
          <cell r="C4867" t="str">
            <v>M3</v>
          </cell>
          <cell r="D4867">
            <v>16.7</v>
          </cell>
        </row>
        <row r="4868">
          <cell r="A4868">
            <v>101230</v>
          </cell>
          <cell r="B4868" t="str">
            <v>ESCAVAÇÃO VERTICAL A CÉU ABERTO, EM OBRAS DE INFRAESTRUTURA, INCLUINDO CARGA, DESCARGA E TRANSPORTE, EM SOLO DE 1ª CATEGORIA COM ESCAVADEIRA HIDRÁULICA (CAÇAMBA: 0,8 M³ / 111 HP), FROTA DE 3 CAMINHÕES BASCULANTES DE 14 M³, DMT ATÉ 1 KM E VELOCIDADE MÉDIA14KM/H. AF_05/2020</v>
          </cell>
          <cell r="C4868" t="str">
            <v>M3</v>
          </cell>
          <cell r="D4868">
            <v>7.21</v>
          </cell>
        </row>
        <row r="4869">
          <cell r="A4869">
            <v>101231</v>
          </cell>
          <cell r="B4869" t="str">
            <v>ESCAVAÇÃO VERTICAL A CÉU ABERTO, EM OBRAS DE INFRAESTRUTURA, INCLUINDO CARGA, DESCARGA E TRANSPORTE, EM SOLO DE 1ª CATEGORIA COM ESCAVADEIRA HIDRÁULICA (CAÇAMBA: 0,8 M³ / 111 HP), FROTA DE 3 CAMINHÕES BASCULANTES DE 18 M³, DMT ATÉ 1 KM E VELOCIDADE MÉDIA14KM/H. AF_05/2020</v>
          </cell>
          <cell r="C4869" t="str">
            <v>M3</v>
          </cell>
          <cell r="D4869">
            <v>6.85</v>
          </cell>
        </row>
        <row r="4870">
          <cell r="A4870">
            <v>101232</v>
          </cell>
          <cell r="B4870" t="str">
            <v>ESCAVAÇÃO VERTICAL A CÉU ABERTO, EM OBRAS DE INFRAESTRUTURA, INCLUINDO CARGA, DESCARGA E TRANSPORTE, EM SOLO DE 1ª CATEGORIA COM ESCAVADEIRA HIDRÁULICA (CAÇAMBA: 1,2 M³ / 155 HP), FROTA DE 3 CAMINHÕES BASCULANTES DE 14 M³, DMT ATÉ 1 KM E VELOCIDADE MÉDIA14KM/H. AF_05/2020</v>
          </cell>
          <cell r="C4870" t="str">
            <v>M3</v>
          </cell>
          <cell r="D4870">
            <v>6.23</v>
          </cell>
        </row>
        <row r="4871">
          <cell r="A4871">
            <v>101233</v>
          </cell>
          <cell r="B4871" t="str">
            <v>ESCAVAÇÃO VERTICAL A CÉU ABERTO, EM OBRAS DE INFRAESTRUTURA, INCLUINDO CARGA, DESCARGA E TRANSPORTE, EM SOLO DE 1ª CATEGORIA COM ESCAVADEIRA HIDRÁULICA (CAÇAMBA: 1,2 M³ / 155 HP), FROTA DE 3 CAMINHÕES BASCULANTES DE 18 M³, DMT ATÉ 1 KM E VELOCIDADE MÉDIA14KM/H. AF_05/2020</v>
          </cell>
          <cell r="C4871" t="str">
            <v>M3</v>
          </cell>
          <cell r="D4871">
            <v>5.75</v>
          </cell>
        </row>
        <row r="4872">
          <cell r="A4872">
            <v>101234</v>
          </cell>
          <cell r="B4872" t="str">
            <v>ESCAVAÇÃO VERTICAL A CÉU ABERTO, EM OBRAS DE INFRAESTRUTURA, INCLUINDO CARGA, DESCARGA E TRANSPORTE, EM SOLO DE 1ª CATEGORIA COM ESCAVADEIRA HIDRÁULICA (CAÇAMBA: 0,8 M³ / 111HP), FROTA DE 5 CAMINHÕES BASCULANTES DE 14 M³, DMT DE 1,5 KM E VELOCIDADE MÉDIA18KM/H. AF_05/2020</v>
          </cell>
          <cell r="C4872" t="str">
            <v>M3</v>
          </cell>
          <cell r="D4872">
            <v>11.32</v>
          </cell>
        </row>
        <row r="4873">
          <cell r="A4873">
            <v>101235</v>
          </cell>
          <cell r="B4873" t="str">
            <v>ESCAVAÇÃO VERTICAL A CÉU ABERTO, EM OBRAS DE INFRAESTRUTURA, INCLUINDO CARGA, DESCARGA E TRANSPORTE, EM SOLO DE 1ª CATEGORIA COM ESCAVADEIRA HIDRÁULICA (CAÇAMBA: 0,8 M³ / 111HP), FROTA DE 5 CAMINHÕES BASCULANTES DE 14 M³, DMT DE 2 KM E VELOCIDADE MÉDIA 19KM/H. AF_05/2020</v>
          </cell>
          <cell r="C4873" t="str">
            <v>M3</v>
          </cell>
          <cell r="D4873">
            <v>12</v>
          </cell>
        </row>
        <row r="4874">
          <cell r="A4874">
            <v>101236</v>
          </cell>
          <cell r="B4874" t="str">
            <v>ESCAVAÇÃO VERTICAL A CÉU ABERTO, EM OBRAS DE INFRAESTRUTURA, INCLUINDO CARGA, DESCARGA E TRANSPORTE, EM SOLO DE 1ª CATEGORIA COM ESCAVADEIRA HIDRÁULICA (CAÇAMBA: 0,8 M³ / 111HP), FROTA DE 6 CAMINHÕES BASCULANTES DE 14 M³, DMT DE 3 KM E VELOCIDADE MÉDIA 20KM/H. AF_05/2020</v>
          </cell>
          <cell r="C4874" t="str">
            <v>M3</v>
          </cell>
          <cell r="D4874">
            <v>13.98</v>
          </cell>
        </row>
        <row r="4875">
          <cell r="A4875">
            <v>101237</v>
          </cell>
          <cell r="B4875" t="str">
            <v>ESCAVAÇÃO VERTICAL A CÉU ABERTO, EM OBRAS DE INFRAESTRUTURA, INCLUINDO CARGA, DESCARGA E TRANSPORTE, EM SOLO DE 1ª CATEGORIA COM ESCAVADEIRA HIDRÁULICA (CAÇAMBA: 0,8 M³ / 111HP), FROTA DE 6 CAMINHÕES BASCULANTES DE 14 M³, DMT DE 4 KM E VELOCIDADE MÉDIA 22KM/H. AF_05/2020</v>
          </cell>
          <cell r="C4875" t="str">
            <v>M3</v>
          </cell>
          <cell r="D4875">
            <v>15.01</v>
          </cell>
        </row>
        <row r="4876">
          <cell r="A4876">
            <v>101238</v>
          </cell>
          <cell r="B4876" t="str">
            <v>ESCAVAÇÃO VERTICAL A CÉU ABERTO, EM OBRAS DE INFRAESTRUTURA, INCLUINDO CARGA, DESCARGA E TRANSPORTE, EM SOLO DE 1ª CATEGORIA COM ESCAVADEIRA HIDRÁULICA (CAÇAMBA: 0,8 M³ / 111HP), FROTA DE 8 CAMINHÕES BASCULANTES DE 14 M³, DMT DE 6 KM E VELOCIDADE MÉDIA 22KM/H. AF_05/2020</v>
          </cell>
          <cell r="C4876" t="str">
            <v>M3</v>
          </cell>
          <cell r="D4876">
            <v>18.98</v>
          </cell>
        </row>
        <row r="4877">
          <cell r="A4877">
            <v>101239</v>
          </cell>
          <cell r="B4877" t="str">
            <v>ESCAVAÇÃO VERTICAL A CÉU ABERTO, EM OBRAS DE INFRAESTRUTURA, INCLUINDO CARGA, DESCARGA E TRANSPORTE, EM SOLO DE 1ª CATEGORIA COM ESCAVADEIRA HIDRÁULICA (CAÇAMBA: 0,8 M³ / 111HP), FROTA DE 4 CAMINHÕES BASCULANTES DE 18 M³, DMT DE 1,5 KM E VELOCIDADE MÉDIA18KM/H. AF_05/2020</v>
          </cell>
          <cell r="C4877" t="str">
            <v>M3</v>
          </cell>
          <cell r="D4877">
            <v>10.029999999999999</v>
          </cell>
        </row>
        <row r="4878">
          <cell r="A4878">
            <v>101240</v>
          </cell>
          <cell r="B4878" t="str">
            <v>ESCAVAÇÃO VERTICAL A CÉU ABERTO, EM OBRAS DE INFRAESTRUTURA, INCLUINDO CARGA, DESCARGA E TRANSPORTE, EM SOLO DE 1ª CATEGORIA COM ESCAVADEIRA HIDRÁULICA (CAÇAMBA: 0,8 M³ / 111HP), FROTA DE 4 CAMINHÕES BASCULANTES DE 18 M³, DMT DE 2 KM E VELOCIDADE MÉDIA 19KM/H. AF_05/2020</v>
          </cell>
          <cell r="C4878" t="str">
            <v>M3</v>
          </cell>
          <cell r="D4878">
            <v>10.65</v>
          </cell>
        </row>
        <row r="4879">
          <cell r="A4879">
            <v>101241</v>
          </cell>
          <cell r="B4879" t="str">
            <v>ESCAVAÇÃO VERTICAL A CÉU ABERTO, EM OBRAS DE INFRAESTRUTURA, INCLUINDO CARGA, DESCARGA E TRANSPORTE, EM SOLO DE 1ª CATEGORIA COM ESCAVADEIRA HIDRÁULICA (CAÇAMBA: 0,8 M³ / 111HP), FROTA DE 5 CAMINHÕES BASCULANTES DE 18 M³, DMT DE 3 KM E VELOCIDADE MÉDIA 20KM/H. AF_05/2020</v>
          </cell>
          <cell r="C4879" t="str">
            <v>M3</v>
          </cell>
          <cell r="D4879">
            <v>12.43</v>
          </cell>
        </row>
        <row r="4880">
          <cell r="A4880">
            <v>101242</v>
          </cell>
          <cell r="B4880" t="str">
            <v>ESCAVAÇÃO VERTICAL A CÉU ABERTO, EM OBRAS DE INFRAESTRUTURA, INCLUINDO CARGA, DESCARGA E TRANSPORTE, EM SOLO DE 1ª CATEGORIA COM ESCAVADEIRA HIDRÁULICA (CAÇAMBA: 0,8 M³ / 111HP), FROTA DE 6 CAMINHÕES BASCULANTES DE 18 M³, DMT DE 4 KM E VELOCIDADE MÉDIA 22KM/H. AF_05/2020</v>
          </cell>
          <cell r="C4880" t="str">
            <v>M3</v>
          </cell>
          <cell r="D4880">
            <v>13.84</v>
          </cell>
        </row>
        <row r="4881">
          <cell r="A4881">
            <v>101243</v>
          </cell>
          <cell r="B4881" t="str">
            <v>ESCAVAÇÃO VERTICAL A CÉU ABERTO, EM OBRAS DE INFRAESTRUTURA, INCLUINDO CARGA, DESCARGA E TRANSPORTE, EM SOLO DE 1ª CATEGORIA COM ESCAVADEIRA HIDRÁULICA (CAÇAMBA: 0,8 M³ / 111HP), FROTA DE 7 CAMINHÕES BASCULANTES DE 18 M³, DMT DE 6 KM E VELOCIDADE MÉDIA 22KM/H. AF_05/2020</v>
          </cell>
          <cell r="C4881" t="str">
            <v>M3</v>
          </cell>
          <cell r="D4881">
            <v>16.899999999999999</v>
          </cell>
        </row>
        <row r="4882">
          <cell r="A4882">
            <v>101244</v>
          </cell>
          <cell r="B4882"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C4882" t="str">
            <v>M3</v>
          </cell>
          <cell r="D4882">
            <v>10.5</v>
          </cell>
        </row>
        <row r="4883">
          <cell r="A4883">
            <v>101245</v>
          </cell>
          <cell r="B4883" t="str">
            <v>ESCAVAÇÃO VERTICAL A CÉU ABERTO, EM OBRAS DE INFRAESTRUTURA, INCLUINDO CARGA, DESCARGA E TRANSPORTE, EM SOLO DE 1ª CATEGORIA COM ESCAVADEIRA HIDRÁULICA (CAÇAMBA: 1,2 M³ / 155HP), FROTA DE 6 CAMINHÕES BASCULANTES DE 14 M³, DMT DE 2 KM E VELOCIDADE MÉDIA 19KM/H. AF_05/2020</v>
          </cell>
          <cell r="C4883" t="str">
            <v>M3</v>
          </cell>
          <cell r="D4883">
            <v>11.19</v>
          </cell>
        </row>
        <row r="4884">
          <cell r="A4884">
            <v>101246</v>
          </cell>
          <cell r="B4884" t="str">
            <v>ESCAVAÇÃO VERTICAL A CÉU ABERTO, EM OBRAS DE INFRAESTRUTURA, INCLUINDO CARGA, DESCARGA E TRANSPORTE, EM SOLO DE 1ª CATEGORIA COM ESCAVADEIRA HIDRÁULICA (CAÇAMBA: 1,2 M³ / 155HP), FROTA DE 7 CAMINHÕES BASCULANTES DE 14 M³, DMT DE 3 KM E VELOCIDADE MÉDIA 20KM/H. AF_05/2020</v>
          </cell>
          <cell r="C4884" t="str">
            <v>M3</v>
          </cell>
          <cell r="D4884">
            <v>13.04</v>
          </cell>
        </row>
        <row r="4885">
          <cell r="A4885">
            <v>101247</v>
          </cell>
          <cell r="B4885" t="str">
            <v>ESCAVAÇÃO VERTICAL A CÉU ABERTO, EM OBRAS DE INFRAESTRUTURA, INCLUINDO CARGA, DESCARGA E TRANSPORTE, EM SOLO DE 1ª CATEGORIA COM ESCAVADEIRA HIDRÁULICA (CAÇAMBA: 1,2 M³ / 155HP), FROTA DE 8 CAMINHÕES BASCULANTES DE 14 M³, DMT DE 4 KM E VELOCIDADE MÉDIA 22KM/H. AF_05/2020</v>
          </cell>
          <cell r="C4885" t="str">
            <v>M3</v>
          </cell>
          <cell r="D4885">
            <v>14.46</v>
          </cell>
        </row>
        <row r="4886">
          <cell r="A4886">
            <v>101248</v>
          </cell>
          <cell r="B4886" t="str">
            <v>ESCAVAÇÃO VERTICAL A CÉU ABERTO, EM OBRAS DE INFRAESTRUTURA, INCLUINDO CARGA, DESCARGA E TRANSPORTE, EM SOLO DE 1ª CATEGORIA COM ESCAVADEIRA HIDRÁULICA (CAÇAMBA: 1,2 M³ / 155HP), FROTA DE 10 CAMINHÕES BASCULANTES DE 14 M³, DMT DE 6 KM E VELOCIDADE MÉDIA22KM/H. AF_05/2020</v>
          </cell>
          <cell r="C4886" t="str">
            <v>M3</v>
          </cell>
          <cell r="D4886">
            <v>18.18</v>
          </cell>
        </row>
        <row r="4887">
          <cell r="A4887">
            <v>101249</v>
          </cell>
          <cell r="B4887" t="str">
            <v>ESCAVAÇÃO VERTICAL A CÉU ABERTO, EM OBRAS DE INFRAESTRUTURA, INCLUINDO CARGA, DESCARGA E TRANSPORTE, EM SOLO DE 1ª CATEGORIA COM ESCAVADEIRA HIDRÁULICA (CAÇAMBA: 1,2 M³ / 155HP), FROTA DE 5 CAMINHÕES BASCULANTES DE 18 M³, DMT DE 1,5 KM E VELOCIDADE MÉDIA18KM/H. AF_05/2020</v>
          </cell>
          <cell r="C4887" t="str">
            <v>M3</v>
          </cell>
          <cell r="D4887">
            <v>9.2100000000000009</v>
          </cell>
        </row>
        <row r="4888">
          <cell r="A4888">
            <v>101250</v>
          </cell>
          <cell r="B4888" t="str">
            <v>ESCAVAÇÃO VERTICAL A CÉU ABERTO, EM OBRAS DE INFRAESTRUTURA, INCLUINDO CARGA, DESCARGA E TRANSPORTE, EM SOLO DE 1ª CATEGORIA COM ESCAVADEIRA HIDRÁULICA (CAÇAMBA: 1,2 M³ / 155HP), FROTA DE 6 CAMINHÕES BASCULANTES DE 18 M³, DMT DE 2 KM E VELOCIDADE MÉDIA 19KM/H. AF_05/2020</v>
          </cell>
          <cell r="C4888" t="str">
            <v>M3</v>
          </cell>
          <cell r="D4888">
            <v>10.18</v>
          </cell>
        </row>
        <row r="4889">
          <cell r="A4889">
            <v>101251</v>
          </cell>
          <cell r="B4889" t="str">
            <v>ESCAVAÇÃO VERTICAL A CÉU ABERTO, EM OBRAS DE INFRAESTRUTURA, INCLUINDO CARGA, DESCARGA E TRANSPORTE, EM SOLO DE 1ª CATEGORIA COM ESCAVADEIRA HIDRÁULICA (CAÇAMBA: 1,2 M³ / 155HP), FROTA DE 6 CAMINHÕES BASCULANTES DE 18 M³, DMT DE 3 KM E VELOCIDADE MÉDIA 20KM/H. AF_05/2020</v>
          </cell>
          <cell r="C4889" t="str">
            <v>M3</v>
          </cell>
          <cell r="D4889">
            <v>11.66</v>
          </cell>
        </row>
        <row r="4890">
          <cell r="A4890">
            <v>101252</v>
          </cell>
          <cell r="B4890" t="str">
            <v>ESCAVAÇÃO VERTICAL A CÉU ABERTO, EM OBRAS DE INFRAESTRUTURA, INCLUINDO CARGA, DESCARGA E TRANSPORTE, EM SOLO DE 1ª CATEGORIA COM ESCAVADEIRA HIDRÁULICA (CAÇAMBA: 1,2 M³ / 155HP), FROTA DE 7 CAMINHÕES BASCULANTES DE 18 M³, DMT DE 4 KM E VELOCIDADE MÉDIA 22KM/H. AF_05/2020</v>
          </cell>
          <cell r="C4890" t="str">
            <v>M3</v>
          </cell>
          <cell r="D4890">
            <v>12.72</v>
          </cell>
        </row>
        <row r="4891">
          <cell r="A4891">
            <v>101253</v>
          </cell>
          <cell r="B4891" t="str">
            <v>ESCAVAÇÃO VERTICAL A CÉU ABERTO, EM OBRAS DE INFRAESTRUTURA, INCLUINDO CARGA, DESCARGA E TRANSPORTE, EM SOLO DE 1ª CATEGORIA COM ESCAVADEIRA HIDRÁULICA (CAÇAMBA: 1,2 M³ / 155HP), FROTA DE 9 CAMINHÕES BASCULANTES DE 18 M³, DMT DE 6 KM E VELOCIDADE MÉDIA 22KM/H. AF_05/2020</v>
          </cell>
          <cell r="C4891" t="str">
            <v>M3</v>
          </cell>
          <cell r="D4891">
            <v>16.04</v>
          </cell>
        </row>
        <row r="4892">
          <cell r="A4892">
            <v>101254</v>
          </cell>
          <cell r="B4892" t="str">
            <v>ESCAVAÇÃO VERTICAL A CÉU ABERTO, EM OBRAS DE EDIFICAÇÃO, INCLUINDO CARGA, DESCARGA E TRANSPORTE, EM SOLO DE 1ª CATEGORIA COM ESCAVADEIRA HIDRÁULICA (CAÇAMBA: 0,8 M³ / 111HP), FROTA DE 3 CAMINHÕES BASCULANTES DE 10 M³, DMT ATÉ 1 KM E VELOCIDADE MÉDIA 14KM/H. AF_05/2020</v>
          </cell>
          <cell r="C4892" t="str">
            <v>M3</v>
          </cell>
          <cell r="D4892">
            <v>8.0399999999999991</v>
          </cell>
        </row>
        <row r="4893">
          <cell r="A4893">
            <v>101255</v>
          </cell>
          <cell r="B4893" t="str">
            <v>ESCAVAÇÃO VERTICAL A CÉU ABERTO, EM OBRAS DE EDIFICAÇÃO, INCLUINDO CARGA, DESCARGA E TRANSPORTE, EM SOLO DE 1ª CATEGORIA COM ESCAVADEIRA HIDRÁULICA (CAÇAMBA: 1,2 M³ / 155HP), FROTA DE 3 CAMINHÕES BASCULANTES DE 10 M³, DMT ATÉ 1 KM E VELOCIDADE MÉDIA 14KM/H. AF_05/2020</v>
          </cell>
          <cell r="C4893" t="str">
            <v>M3</v>
          </cell>
          <cell r="D4893">
            <v>7.18</v>
          </cell>
        </row>
        <row r="4894">
          <cell r="A4894">
            <v>101256</v>
          </cell>
          <cell r="B4894" t="str">
            <v>ESCAVAÇÃO VERTICAL A CÉU ABERTO, EM OBRAS DE EDIFICAÇÃO, INCLUINDO CARGA, DESCARGA E TRANSPORTE, EM SOLO DE 1ª CATEGORIA COM ESCAVADEIRA HIDRÁULICA (CAÇAMBA: 0,8 M³ / 111HP), FROTA DE 5 CAMINHÕES BASCULANTES DE 10 M³, DMT DE 1,5 KM E VELOCIDADE MÉDIA 18KM/H. AF_05/2020</v>
          </cell>
          <cell r="C4894" t="str">
            <v>M3</v>
          </cell>
          <cell r="D4894">
            <v>12.51</v>
          </cell>
        </row>
        <row r="4895">
          <cell r="A4895">
            <v>101257</v>
          </cell>
          <cell r="B4895" t="str">
            <v>ESCAVAÇÃO VERTICAL A CÉU ABERTO, EM OBRAS DE EDIFICAÇÃO, INCLUINDO CARGA, DESCARGA E TRANSPORTE, EM SOLO DE 1ª CATEGORIA COM ESCAVADEIRA HIDRÁULICA (CAÇAMBA: 0,8 M³ / 111HP), FROTA DE 5 CAMINHÕES BASCULANTES DE 10 M³, DMT DE 2 KM E VELOCIDADE MÉDIA 19KM/H. AF_05/2020</v>
          </cell>
          <cell r="C4895" t="str">
            <v>M3</v>
          </cell>
          <cell r="D4895">
            <v>13.28</v>
          </cell>
        </row>
        <row r="4896">
          <cell r="A4896">
            <v>101258</v>
          </cell>
          <cell r="B4896" t="str">
            <v>ESCAVAÇÃO VERTICAL A CÉU ABERTO, EM OBRAS DE EDIFICAÇÃO, INCLUINDO CARGA, DESCARGA E TRANSPORTE, EM SOLO DE 1ª CATEGORIA COM ESCAVADEIRA HIDRÁULICA (CAÇAMBA: 0,8 M³ / 111HP), FROTA DE 6 CAMINHÕES BASCULANTES DE 10 M³, DMT DE 3 KM E VELOCIDADE MÉDIA 20KM/H. AF_05/2020</v>
          </cell>
          <cell r="C4896" t="str">
            <v>M3</v>
          </cell>
          <cell r="D4896">
            <v>15.41</v>
          </cell>
        </row>
        <row r="4897">
          <cell r="A4897">
            <v>101259</v>
          </cell>
          <cell r="B4897" t="str">
            <v>ESCAVAÇÃO VERTICAL A CÉU ABERTO, EM OBRAS DE EDIFICAÇÃO, INCLUINDO CARGA, DESCARGA E TRANSPORTE, EM SOLO DE 1ª CATEGORIA COM ESCAVADEIRA HIDRÁULICA (CAÇAMBA: 0,8 M³ / 111HP), FROTA DE 7 CAMINHÕES BASCULANTES DE 10 M³, DMT DE 4 KM E VELOCIDADE MÉDIA 22KM/H. AF_05/2020</v>
          </cell>
          <cell r="C4897" t="str">
            <v>M3</v>
          </cell>
          <cell r="D4897">
            <v>17.07</v>
          </cell>
        </row>
        <row r="4898">
          <cell r="A4898">
            <v>101260</v>
          </cell>
          <cell r="B4898" t="str">
            <v>ESCAVAÇÃO VERTICAL A CÉU ABERTO, EM OBRAS DE EDIFICAÇÃO, INCLUINDO CARGA, DESCARGA E TRANSPORTE, EM SOLO DE 1ª CATEGORIA COM ESCAVADEIRA HIDRÁULICA (CAÇAMBA: 0,8 M³ / 111HP), FROTA DE 9 CAMINHÕES BASCULANTES DE 10 M³, DMT DE 6 KM E VELOCIDADE MÉDIA 22KM/H. AF_05/2020</v>
          </cell>
          <cell r="C4898" t="str">
            <v>M3</v>
          </cell>
          <cell r="D4898">
            <v>21.36</v>
          </cell>
        </row>
        <row r="4899">
          <cell r="A4899">
            <v>101261</v>
          </cell>
          <cell r="B4899" t="str">
            <v>ESCAVAÇÃO VERTICAL A CÉU ABERTO, EM OBRAS DE EDIFICAÇÃO, INCLUINDO CARGA, DESCARGA E TRANSPORTE, EM SOLO DE 1ª CATEGORIA COM ESCAVADEIRA HIDRÁULICA (CAÇAMBA: 1,2 M³ / 155HP), FROTA DE 6 CAMINHÕES BASCULANTES DE 10 M³, DMT DE 1,5 KM E VELOCIDADE MÉDIA 18KM/H. AF_05/2020</v>
          </cell>
          <cell r="C4899" t="str">
            <v>M3</v>
          </cell>
          <cell r="D4899">
            <v>11.86</v>
          </cell>
        </row>
        <row r="4900">
          <cell r="A4900">
            <v>101262</v>
          </cell>
          <cell r="B4900" t="str">
            <v>ESCAVAÇÃO VERTICAL A CÉU ABERTO, EM OBRAS DE EDIFICAÇÃO, INCLUINDO CARGA, DESCARGA E TRANSPORTE, EM SOLO DE 1ª CATEGORIA COM ESCAVADEIRA HIDRÁULICA (CAÇAMBA: 1,2 M³ / 155HP), FROTA DE 6 CAMINHÕES BASCULANTES DE 10 M³, DMT DE 2 KM E VELOCIDADE MÉDIA 19KM/H. AF_05/2020</v>
          </cell>
          <cell r="C4900" t="str">
            <v>M3</v>
          </cell>
          <cell r="D4900">
            <v>12.61</v>
          </cell>
        </row>
        <row r="4901">
          <cell r="A4901">
            <v>101263</v>
          </cell>
          <cell r="B4901" t="str">
            <v>ESCAVAÇÃO VERTICAL A CÉU ABERTO, EM OBRAS DE EDIFICAÇÃO, INCLUINDO CARGA, DESCARGA E TRANSPORTE, EM SOLO DE 1ª CATEGORIA COM ESCAVADEIRA HIDRÁULICA (CAÇAMBA: 1,2 M³ / 155HP), FROTA DE 7 CAMINHÕES BASCULANTES DE 10 M³, DMT DE 3 KM E VELOCIDADE MÉDIA 20KM/H. AF_05/2020</v>
          </cell>
          <cell r="C4901" t="str">
            <v>M3</v>
          </cell>
          <cell r="D4901">
            <v>14.62</v>
          </cell>
        </row>
        <row r="4902">
          <cell r="A4902">
            <v>101264</v>
          </cell>
          <cell r="B4902" t="str">
            <v>ESCAVAÇÃO VERTICAL A CÉU ABERTO, EM OBRAS DE EDIFICAÇÃO, INCLUINDO CARGA, DESCARGA E TRANSPORTE, EM SOLO DE 1ª CATEGORIA COM ESCAVADEIRA HIDRÁULICA (CAÇAMBA: 1,2 M³ / 155HP), FROTA DE 8 CAMINHÕES BASCULANTES DE 10 M³, DMT DE 4 KM E VELOCIDADE MÉDIA 22KM/H. AF_05/2020</v>
          </cell>
          <cell r="C4902" t="str">
            <v>M3</v>
          </cell>
          <cell r="D4902">
            <v>16.2</v>
          </cell>
        </row>
        <row r="4903">
          <cell r="A4903">
            <v>101265</v>
          </cell>
          <cell r="B4903" t="str">
            <v>ESCAVAÇÃO VERTICAL A CÉU ABERTO, EM OBRAS DE EDIFICAÇÃO, INCLUINDO CARGA, DESCARGA E TRANSPORTE, EM SOLO DE 1ª CATEGORIA COM ESCAVADEIRA HIDRÁULICA (CAÇAMBA: 1,2 M³ / 155HP), FROTA DE 10 CAMINHÕES BASCULANTES DE 10 M³, DMT DE 6 KM E VELOCIDADE MÉDIA 22KM/H. AF_05/2020</v>
          </cell>
          <cell r="C4903" t="str">
            <v>M3</v>
          </cell>
          <cell r="D4903">
            <v>20.25</v>
          </cell>
        </row>
        <row r="4904">
          <cell r="A4904">
            <v>101266</v>
          </cell>
          <cell r="B4904" t="str">
            <v>ESCAVAÇÃO VERTICAL A CÉU ABERTO, EM OBRAS DE INFRAESTRUTURA, INCLUINDO CARGA, DESCARGA E TRANSPORTE, EM SOLO DE 1ª CATEGORIA COM ESCAVADEIRA HIDRÁULICA (CAÇAMBA: 0,8 M³ / 111HP), FROTA DE 3 CAMINHÕES BASCULANTES DE 10 M³, DMT ATÉ 1 KM E VELOCIDADE MÉDIA14KM/H. AF_05/2020</v>
          </cell>
          <cell r="C4904" t="str">
            <v>M3</v>
          </cell>
          <cell r="D4904">
            <v>7.19</v>
          </cell>
        </row>
        <row r="4905">
          <cell r="A4905">
            <v>101267</v>
          </cell>
          <cell r="B4905" t="str">
            <v>ESCAVAÇÃO VERTICAL A CÉU ABERTO, EM OBRAS DE INFRAESTRUTURA, INCLUINDO CARGA, DESCARGA E TRANSPORTE, EM SOLO DE 1ª CATEGORIA COM ESCAVADEIRA HIDRÁULICA (CAÇAMBA: 1,2 M³ / 155HP), FROTA DE 4 CAMINHÕES BASCULANTES DE 10 M³, DMT ATÉ 1 KM E VELOCIDADE MÉDIA14KM/H. AF_05/2020</v>
          </cell>
          <cell r="C4905" t="str">
            <v>M3</v>
          </cell>
          <cell r="D4905">
            <v>6.89</v>
          </cell>
        </row>
        <row r="4906">
          <cell r="A4906">
            <v>101268</v>
          </cell>
          <cell r="B4906" t="str">
            <v>ESCAVAÇÃO VERTICAL A CÉU ABERTO, EM OBRAS DE INFRAESTRUTURA, INCLUINDO CARGA, DESCARGA E TRANSPORTE, EM SOLO DE 1ª CATEGORIA COM ESCAVADEIRA HIDRÁULICA (CAÇAMBA: 0,8 M³ / 111HP), FROTA DE 5 CAMINHÕES BASCULANTES DE 10 M³, DMT DE 1,5 KM E VELOCIDADE MÉDIA18KM/H. AF_05/2020</v>
          </cell>
          <cell r="C4906" t="str">
            <v>M3</v>
          </cell>
          <cell r="D4906">
            <v>11.46</v>
          </cell>
        </row>
        <row r="4907">
          <cell r="A4907">
            <v>101269</v>
          </cell>
          <cell r="B4907" t="str">
            <v>ESCAVAÇÃO VERTICAL A CÉU ABERTO, EM OBRAS DE INFRAESTRUTURA, INCLUINDO CARGA, DESCARGA E TRANSPORTE, EM SOLO DE 1ª CATEGORIA COM ESCAVADEIRA HIDRÁULICA (CAÇAMBA: 0,8 M³ / 111HP), FROTA DE 6 CAMINHÕES BASCULANTES DE 10 M³, DMT DE 2 KM E VELOCIDADE MÉDIA 19KM/H. AF_05/2020</v>
          </cell>
          <cell r="C4907" t="str">
            <v>M3</v>
          </cell>
          <cell r="D4907">
            <v>12.71</v>
          </cell>
        </row>
        <row r="4908">
          <cell r="A4908">
            <v>101270</v>
          </cell>
          <cell r="B4908" t="str">
            <v>ESCAVAÇÃO VERTICAL A CÉU ABERTO, EM OBRAS DE INFRAESTRUTURA, INCLUINDO CARGA, DESCARGA E TRANSPORTE, EM SOLO DE 1ª CATEGORIA COM ESCAVADEIRA HIDRÁULICA (CAÇAMBA: 0,8 M³ / 111HP), FROTA DE 7 CAMINHÕES BASCULANTES DE 10 M³, DMT DE 3 KM E VELOCIDADE MÉDIA 20KM/H. AF_05/2020</v>
          </cell>
          <cell r="C4908" t="str">
            <v>M3</v>
          </cell>
          <cell r="D4908">
            <v>14.75</v>
          </cell>
        </row>
        <row r="4909">
          <cell r="A4909">
            <v>101271</v>
          </cell>
          <cell r="B4909" t="str">
            <v>ESCAVAÇÃO VERTICAL A CÉU ABERTO, EM OBRAS DE INFRAESTRUTURA, INCLUINDO CARGA, DESCARGA E TRANSPORTE, EM SOLO DE 1ª CATEGORIA COM ESCAVADEIRA HIDRÁULICA (CAÇAMBA: 0,8 M³ / 111HP), FROTA DE 8 CAMINHÕES BASCULANTES DE 10 M³, DMT DE 4 KM E VELOCIDADE MÉDIA 22KM/H. AF_05/2020</v>
          </cell>
          <cell r="C4909" t="str">
            <v>M3</v>
          </cell>
          <cell r="D4909">
            <v>16.350000000000001</v>
          </cell>
        </row>
        <row r="4910">
          <cell r="A4910">
            <v>101272</v>
          </cell>
          <cell r="B4910" t="str">
            <v>ESCAVAÇÃO VERTICAL A CÉU ABERTO, EM OBRAS DE INFRAESTRUTURA, INCLUINDO CARGA, DESCARGA E TRANSPORTE, EM SOLO DE 1ª CATEGORIA COM ESCAVADEIRA HIDRÁULICA (CAÇAMBA: 0,8 M³ / 111HP), FROTA DE 10 CAMINHÕES BASCULANTES DE 10 M³, DMT DE 6 KM E VELOCIDADE MÉDIA22KM/H. AF_05/2020</v>
          </cell>
          <cell r="C4910" t="str">
            <v>M3</v>
          </cell>
          <cell r="D4910">
            <v>20.47</v>
          </cell>
        </row>
        <row r="4911">
          <cell r="A4911">
            <v>101273</v>
          </cell>
          <cell r="B4911" t="str">
            <v>ESCAVAÇÃO VERTICAL A CÉU ABERTO, EM OBRAS DE INFRAESTRUTURA, INCLUINDO CARGA, DESCARGA E TRANSPORTE, EM SOLO DE 1ª CATEGORIA COM ESCAVADEIRA HIDRÁULICA (CAÇAMBA: 1,2 M³ / 155HP), FROTA DE 6 CAMINHÕES BASCULANTES DE 10 M³, DMT DE 1,5 KM E VELOCIDADE MÉDIA18KM/H. AF_05/2020</v>
          </cell>
          <cell r="C4911" t="str">
            <v>M3</v>
          </cell>
          <cell r="D4911">
            <v>11</v>
          </cell>
        </row>
        <row r="4912">
          <cell r="A4912">
            <v>101274</v>
          </cell>
          <cell r="B4912" t="str">
            <v>ESCAVAÇÃO VERTICAL A CÉU ABERTO, EM OBRAS DE INFRAESTRUTURA, INCLUINDO CARGA, DESCARGA E TRANSPORTE, EM SOLO DE 1ª CATEGORIA COM ESCAVADEIRA HIDRÁULICA (CAÇAMBA: 1,2 M³ / 155HP), FROTA DE 7 CAMINHÕES BASCULANTES DE 10 M³, DMT DE 2 KM E VELOCIDADE MÉDIA 19KM/H. AF_05/2020</v>
          </cell>
          <cell r="C4912" t="str">
            <v>M3</v>
          </cell>
          <cell r="D4912">
            <v>12.12</v>
          </cell>
        </row>
        <row r="4913">
          <cell r="A4913">
            <v>101275</v>
          </cell>
          <cell r="B4913" t="str">
            <v>ESCAVAÇÃO VERTICAL A CÉU ABERTO, EM OBRAS DE INFRAESTRUTURA, INCLUINDO CARGA, DESCARGA E TRANSPORTE, EM SOLO DE 1ª CATEGORIA COM ESCAVADEIRA HIDRÁULICA (CAÇAMBA: 1,2 M³ / 155HP), FROTA DE 8 CAMINHÕES BASCULANTES DE 10 M³, DMT DE 3 KM E VELOCIDADE MÉDIA 20KM/H. AF_05/2020</v>
          </cell>
          <cell r="C4913" t="str">
            <v>M3</v>
          </cell>
          <cell r="D4913">
            <v>14.09</v>
          </cell>
        </row>
        <row r="4914">
          <cell r="A4914">
            <v>101276</v>
          </cell>
          <cell r="B4914" t="str">
            <v>ESCAVAÇÃO VERTICAL A CÉU ABERTO, EM OBRAS DE INFRAESTRUTURA, INCLUINDO CARGA, DESCARGA E TRANSPORTE, EM SOLO DE 1ª CATEGORIA COM ESCAVADEIRA HIDRÁULICA (CAÇAMBA: 1,2 M³ / 155HP), FROTA DE 9 CAMINHÕES BASCULANTES DE 10 M³, DMT DE 4 KM E VELOCIDADE MÉDIA 22KM/H. AF_05/2020</v>
          </cell>
          <cell r="C4914" t="str">
            <v>M3</v>
          </cell>
          <cell r="D4914">
            <v>15.57</v>
          </cell>
        </row>
        <row r="4915">
          <cell r="A4915">
            <v>101277</v>
          </cell>
          <cell r="B4915" t="str">
            <v>ESCAVAÇÃO VERTICAL A CÉU ABERTO, EM OBRAS DE INFRAESTRUTURA, INCLUINDO CARGA, DESCARGA E TRANSPORTE, EM SOLO DE 1ª CATEGORIA COM ESCAVADEIRA HIDRÁULICA (CAÇAMBA: 1,2 M³ / 155HP), FROTA DE 12 CAMINHÕES BASCULANTES DE 10 M³, DMT DE 6 KM E VELOCIDADE MÉDIA22KM/H. AF_05/2020</v>
          </cell>
          <cell r="C4915" t="str">
            <v>M3</v>
          </cell>
          <cell r="D4915">
            <v>19.89</v>
          </cell>
        </row>
        <row r="4916">
          <cell r="A4916">
            <v>102354</v>
          </cell>
          <cell r="B4916" t="str">
            <v>DESMONTE DE MATERIAL DE 3ª CATEGORIA (BLOCOS DE ROCHAS OU MATACOS), COM MARTELETE PNEUMÁTICO MANUAL  EXCLUSIVE CARGA E TRANSPORTE. AF_03/2021</v>
          </cell>
          <cell r="C4916" t="str">
            <v>M3</v>
          </cell>
          <cell r="D4916">
            <v>95.71</v>
          </cell>
        </row>
        <row r="4917">
          <cell r="A4917">
            <v>102355</v>
          </cell>
          <cell r="B4917" t="str">
            <v>DESMONTE DE MATERIAL DE 3ª CATEGORIA (BLOCOS DE ROCHAS OU MATACOS), EM VALA, COM MARTELETE PNEUMÁTICO MANUAL   EXCLUSIVE RETIRADA, CARGA E TRANSPORTE. AF_03/2021</v>
          </cell>
          <cell r="C4917" t="str">
            <v>M3</v>
          </cell>
          <cell r="D4917">
            <v>109.36</v>
          </cell>
        </row>
        <row r="4918">
          <cell r="A4918">
            <v>102360</v>
          </cell>
          <cell r="B4918" t="str">
            <v>RETIRADA DE MATERIAL DE 3ª CATEGORIA (APÓS ESCAVAÇÃO/DESMONTE) EM VALAS, COM ESCAVADEIRA HIDRÁULICA - EXCLUSIVE CARGA E TRANSPORTE. AF_03/2021</v>
          </cell>
          <cell r="C4918" t="str">
            <v>M3</v>
          </cell>
          <cell r="D4918">
            <v>13.53</v>
          </cell>
        </row>
        <row r="4919">
          <cell r="A4919">
            <v>102361</v>
          </cell>
          <cell r="B4919" t="str">
            <v>RETIRADA DE MATERIAL DE 3ª CATEGORIA (APÓS ESCAVAÇÃO/DESMONTE) EM VALAS, COM RETROESCAVADEIRA - EXCLUSIVE CARGA E TRANSPORTE. AF_03/2021</v>
          </cell>
          <cell r="C4919" t="str">
            <v>M3</v>
          </cell>
          <cell r="D4919">
            <v>21.3</v>
          </cell>
        </row>
        <row r="4920">
          <cell r="A4920">
            <v>90082</v>
          </cell>
          <cell r="B4920" t="str">
            <v>ESCAVAÇÃO MECANIZADA DE VALA COM PROF. ATÉ 1,5 M (MÉDIA ENTRE MONTANTE E JUSANTE/UMA COMPOSIÇÃO POR TRECHO), COM ESCAVADEIRA HIDRÁULICA (0,8 M3), LARG. DE 1,5 M A 2,5 M, EM SOLO DE 1A CATEGORIA, EM LOCAIS COM ALTO NÍVEL DE INTERFERÊNCIA. AF_02/2021</v>
          </cell>
          <cell r="C4920" t="str">
            <v>M3</v>
          </cell>
          <cell r="D4920">
            <v>6.81</v>
          </cell>
        </row>
        <row r="4921">
          <cell r="A4921">
            <v>90084</v>
          </cell>
          <cell r="B4921" t="str">
            <v>ESCAVAÇÃO MECANIZADA DE VALA COM PROF. MAIOR QUE 1,5 M ATÉ 3,0 M (MÉDIA ENTRE MONTANTE E JUSANTE/UMA COMPOSIÇÃO POR TRECHO), COM ESCAVADEIRA HIDRÁULICA (0,8 M3/111 HP), LARGURA ATÉ 1,5 M, EM SOLO DE 1A CATEGORIA, EM LOCAIS COM ALTO NÍVEL DE INTERFERÊNCIA. AF_02/2021</v>
          </cell>
          <cell r="C4921" t="str">
            <v>M3</v>
          </cell>
          <cell r="D4921">
            <v>6.6</v>
          </cell>
        </row>
        <row r="4922">
          <cell r="A4922">
            <v>90086</v>
          </cell>
          <cell r="B4922" t="str">
            <v>ESCAVAÇÃO MECANIZADA DE VALA COM PROF. MAIOR QUE 3,0 M ATÉ 4,5 M(MÉDIA ENTRE MONTANTE E JUSANTE/UMA COMPOSIÇÃO POR TRECHO), COM ESCAVADEIRA HIDRÁULICA (0,8 M3/111 HP), LARG. MENOR QUE 1,5 M, EM SOLO DE 1A CATEGORIA, EM LOCAIS COM ALTO NÍVEL DE INTERFERÊNCIA. AF_02/2021</v>
          </cell>
          <cell r="C4922" t="str">
            <v>M3</v>
          </cell>
          <cell r="D4922">
            <v>6.24</v>
          </cell>
        </row>
        <row r="4923">
          <cell r="A4923">
            <v>90087</v>
          </cell>
          <cell r="B4923" t="str">
            <v>ESCAVAÇÃO MECANIZADA DE VALA COM PROF. DE 3,0 M ATÉ 4,5 M(MÉDIA ENTRE MONTANTE E JUSANTE/UMA COMPOSIÇÃO POR TRECHO), COM ESCAVADEIRA HIDRÁULICA (1,2 M3/155 HP), LARG. DE 1,5 M A 2,5 M, EM SOLO DE 1A CATEGORIA, EM LOCAIS COM ALTO NÍVEL DE INTERFERÊNCIA. AF_02/2021</v>
          </cell>
          <cell r="C4923" t="str">
            <v>M3</v>
          </cell>
          <cell r="D4923">
            <v>5.76</v>
          </cell>
        </row>
        <row r="4924">
          <cell r="A4924">
            <v>90090</v>
          </cell>
          <cell r="B4924" t="str">
            <v>ESCAVAÇÃO MECANIZADA DE VALA COM PROF. MAIOR QUE 4,5 M ATÉ 6,0 M(MÉDIA ENTRE MONTANTE E JUSANTE/UMA COMPOSIÇÃO POR TRECHO), COM ESCAVADEIRA HIDRÁULICA (1,2 M3/155 HP), LARG. DE 1,5 M A 2,5 M, EM SOLO DE 1A CATEGORIA, EM LOCAIS COM ALTO NÍVEL DE INTERFERÊNCIA. AF_02/2021</v>
          </cell>
          <cell r="C4924" t="str">
            <v>M3</v>
          </cell>
          <cell r="D4924">
            <v>5.64</v>
          </cell>
        </row>
        <row r="4925">
          <cell r="A4925">
            <v>90091</v>
          </cell>
          <cell r="B4925" t="str">
            <v>ESCAVAÇÃO MECANIZADA DE VALA COM PROF. ATÉ 1,5 M(MÉDIA ENTRE MONTANTE E JUSANTE/UMA COMPOSIÇÃO POR TRECHO), COM ESCAVADEIRA HIDRÁULICA (0,8 M3), LARG. DE 1,5M A 2,5 M, EM SOLO DE 1A CATEGORIA, LOCAIS COM BAIXO NÍVEL DE INTERFERÊNCIA. AF_02/2021</v>
          </cell>
          <cell r="C4925" t="str">
            <v>M3</v>
          </cell>
          <cell r="D4925">
            <v>3.68</v>
          </cell>
        </row>
        <row r="4926">
          <cell r="A4926">
            <v>90092</v>
          </cell>
          <cell r="B4926" t="str">
            <v>ESCAVAÇÃO MECANIZADA DE VALA COM PROF. MAIOR QUE 1,5 M E ATÉ 3,0 M(MÉDIA ENTRE MONTANTE E JUSANTE/UMA COMPOSIÇÃO POR TRECHO), COM ESCAVADEIRA HIDRÁULICA (0,8 M3/111 HP), LARG. MENOR QUE 1,5 M, EM SOLO DE 1A CATEGORIA, LOCAIS COM BAIXO NÍVEL DE INTERFERÊNCIA. AF_02/2021</v>
          </cell>
          <cell r="C4926" t="str">
            <v>M3</v>
          </cell>
          <cell r="D4926">
            <v>3.63</v>
          </cell>
        </row>
        <row r="4927">
          <cell r="A4927">
            <v>90094</v>
          </cell>
          <cell r="B4927" t="str">
            <v>ESCAVAÇÃO MECANIZADA DE VALA COM PROF. MAIOR QUE 3,0 M ATÉ 4,5 M (MÉDIA ENTRE MONTANTE E JUSANTE/UMA COMPOSIÇÃO POR TRECHO), COM ESCAVADEIRA HIDRÁULICA (0,8 M3/111 HP), LARG. MENOR QUE 1,5 M, EM SOLO DE 1A CATEGORIA, LOCAIS COM BAIXO NÍVEL DE INTERFERÊNCIA. AF_02/2021</v>
          </cell>
          <cell r="C4927" t="str">
            <v>M3</v>
          </cell>
          <cell r="D4927">
            <v>3.43</v>
          </cell>
        </row>
        <row r="4928">
          <cell r="A4928">
            <v>90095</v>
          </cell>
          <cell r="B4928" t="str">
            <v>ESCAVAÇÃO MECANIZADA DE VALA COM PROF. MAIOR QUE 3,0 M ATÉ 4,5 M (MÉDIA ENTRE MONTANTE E JUSANTE/UMA COMPOSIÇÃO POR TRECHO), COM ESCAVADEIRA HIDRÁULICA (1,2 M3/155 HP), LARG. DE 1,5 M A 2,5 M, EM SOLO DE 1A CATEGORIA, LOCAIS COM BAIXO NÍVEL DE INTERFERÊNCIA. AF_02/2021</v>
          </cell>
          <cell r="C4928" t="str">
            <v>M3</v>
          </cell>
          <cell r="D4928">
            <v>3.16</v>
          </cell>
        </row>
        <row r="4929">
          <cell r="A4929">
            <v>90098</v>
          </cell>
          <cell r="B4929" t="str">
            <v>ESCAVAÇÃO MECANIZADA DE VALA COM PROF. MAIOR QUE 4,5 M ATÉ 6,0 M (MÉDIA ENTRE MONTANTE E JUSANTE/UMA COMPOSIÇÃO POR TRECHO), COM ESCAVADEIRA HIDRÁULICA (1,2 M3/155 HP), LARG. DE 1,5 M A 2,5 M, EM SOLO DE 1A CATEGORIA, LOCAIS COM BAIXO NÍVEL DE INTERFERÊNCIA. AF_02/2021</v>
          </cell>
          <cell r="C4929" t="str">
            <v>M3</v>
          </cell>
          <cell r="D4929">
            <v>3.11</v>
          </cell>
        </row>
        <row r="4930">
          <cell r="A4930">
            <v>90099</v>
          </cell>
          <cell r="B4930" t="str">
            <v>ESCAVAÇÃO MECANIZADA DE VALA COM PROF. ATÉ 1,5 M (MÉDIA ENTRE MONTANTE E JUSANTE/UMA COMPOSIÇÃO POR TRECHO), COM RETROESCAVADEIRA (0,26 M3/88 HP), LARG. MENOR QUE 0,8 M, EM SOLO DE 1A CATEGORIA, EM LOCAIS COM ALTO NÍVEL DE INTERFERÊNCIA. AF_02/2021</v>
          </cell>
          <cell r="C4930" t="str">
            <v>M3</v>
          </cell>
          <cell r="D4930">
            <v>9.9700000000000006</v>
          </cell>
        </row>
        <row r="4931">
          <cell r="A4931">
            <v>90100</v>
          </cell>
          <cell r="B4931" t="str">
            <v>ESCAVAÇÃO MECANIZADA DE VALA COM PROF. ATÉ 1,5 M (MÉDIA ENTRE MONTANTE E JUSANTE/UMA COMPOSIÇÃO POR TRECHO), COM RETROESCAVADEIRA (0,26 M3/88 HP), LARG. DE 0,8 M A 1,5 M, EM SOLO DE 1A CATEGORIA, EM LOCAIS COM ALTO NÍVEL DE INTERFERÊNCIA. AF_02/2021</v>
          </cell>
          <cell r="C4931" t="str">
            <v>M3</v>
          </cell>
          <cell r="D4931">
            <v>8.4600000000000009</v>
          </cell>
        </row>
        <row r="4932">
          <cell r="A4932">
            <v>90101</v>
          </cell>
          <cell r="B4932" t="str">
            <v>ESCAVAÇÃO MECANIZADA DE VALA COM PROF. MAIOR QUE 1,5 M ATÉ 3,0 M (MÉDIA ENTRE MONTANTE E JUSANTE/UMA COMPOSIÇÃO POR TRECHO), COM RETROESCAVADEIRA (0,26 M3/88 HP), LARG. MENOR QUE 0,8 M, EM SOLO DE 1A CATEGORIA, EM LOCAIS COM ALTO NÍVEL DE INTERFERÊNCIA.AF_02/2021</v>
          </cell>
          <cell r="C4932" t="str">
            <v>M3</v>
          </cell>
          <cell r="D4932">
            <v>8.36</v>
          </cell>
        </row>
        <row r="4933">
          <cell r="A4933">
            <v>90102</v>
          </cell>
          <cell r="B4933" t="str">
            <v>ESCAVAÇÃO MECANIZADA DE VALA COM PROF. MAIOR QUE 1,5 M ATÉ 3,0 M (MÉDIA ENTRE MONTANTE E JUSANTE/UMA COMPOSIÇÃO POR TRECHO), COM RETROESCAVADEIRA (0,26 M3/ POTÊNCIA:88 HP), LARGURA DE 0,8 M A 1,5 M, EM SOLO DE 1A CATEGORIA, EM LOCAIS COM ALTO NÍVEL DE INTERFERÊNCIA. AF_02/2021</v>
          </cell>
          <cell r="C4933" t="str">
            <v>M3</v>
          </cell>
          <cell r="D4933">
            <v>7.61</v>
          </cell>
        </row>
        <row r="4934">
          <cell r="A4934">
            <v>90105</v>
          </cell>
          <cell r="B4934"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v>
          </cell>
          <cell r="C4934" t="str">
            <v>M3</v>
          </cell>
          <cell r="D4934">
            <v>5.5</v>
          </cell>
        </row>
        <row r="4935">
          <cell r="A4935">
            <v>90106</v>
          </cell>
          <cell r="B4935"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v>
          </cell>
          <cell r="C4935" t="str">
            <v>M3</v>
          </cell>
          <cell r="D4935">
            <v>4.68</v>
          </cell>
        </row>
        <row r="4936">
          <cell r="A4936">
            <v>90107</v>
          </cell>
          <cell r="B4936"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v>
          </cell>
          <cell r="C4936" t="str">
            <v>M3</v>
          </cell>
          <cell r="D4936">
            <v>4.6100000000000003</v>
          </cell>
        </row>
        <row r="4937">
          <cell r="A4937">
            <v>90108</v>
          </cell>
          <cell r="B4937"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v>
          </cell>
          <cell r="C4937" t="str">
            <v>M3</v>
          </cell>
          <cell r="D4937">
            <v>4.2</v>
          </cell>
        </row>
        <row r="4938">
          <cell r="A4938">
            <v>93358</v>
          </cell>
          <cell r="B4938" t="str">
            <v>ESCAVAÇÃO MANUAL DE VALA COM PROFUNDIDADE MENOR OU IGUAL A 1,30 M. AF_02/2021</v>
          </cell>
          <cell r="C4938" t="str">
            <v>M3</v>
          </cell>
          <cell r="D4938">
            <v>55.46</v>
          </cell>
        </row>
        <row r="4939">
          <cell r="A4939">
            <v>102276</v>
          </cell>
          <cell r="B4939" t="str">
            <v>ESCAVAÇÃO MECANIZADA DE VALA COM PROF. ATÉ 1,5 M (MÉDIA ENTRE MONTANTE E JUSANTE/UMA COMPOSIÇÃO POR TRECHO), COM ESCAVADEIRA HIDRÁULICA (0,8 M3/111 HP), LARG. MENOR QUE  1,5 M, EM SOLO DE 1A CATEGORIA, EM LOCAIS COM ALTO NÍVEL DE INTERFERÊNCIA. AF_02/2021</v>
          </cell>
          <cell r="C4939" t="str">
            <v>M3</v>
          </cell>
          <cell r="D4939">
            <v>7.66</v>
          </cell>
        </row>
        <row r="4940">
          <cell r="A4940">
            <v>102277</v>
          </cell>
          <cell r="B4940" t="str">
            <v>ESCAVAÇÃO MECANIZADA DE VALA COM PROF. MAIOR QUE  4,5 M ATÉ 6,0 M (MÉDIA ENTRE MONTANTE E JUSANTE/UMA COMPOSIÇÃO POR TRECHO), COM ESCAVADEIRA HIDRÁULICA (0,8 M3/111 H P), LARG. MENOR QUE 1,5 M, EM SOLO DE 1A CATEGORIA, EM LOCAIS COM ALTO NÍVEL DE INTERFERÊNCIA. AF_02/2021</v>
          </cell>
          <cell r="C4940" t="str">
            <v>M3</v>
          </cell>
          <cell r="D4940">
            <v>6.05</v>
          </cell>
        </row>
        <row r="4941">
          <cell r="A4941">
            <v>102278</v>
          </cell>
          <cell r="B4941" t="str">
            <v>ESCAVAÇÃO MECANIZADA DE VALA COM PROF. MAIOR QUE 1,50 M ATÉ 3,0 M (MÉDIA ENTRE MONTANTE E JUSANTE/UMA COMPOSIÇÃO POR TRECHO), COM ESCAVADEIRA HIDRÁULICA (1,2 M3/155 HP), LARG. DE 1,5 M A 2,5 M, EM SOLO DE 1A CATEGORIA, EM LOCAIS COM ALTO NÍVEL DE INTERFERÊNCIA. AF_02/2021</v>
          </cell>
          <cell r="C4941" t="str">
            <v>M3</v>
          </cell>
          <cell r="D4941">
            <v>6</v>
          </cell>
        </row>
        <row r="4942">
          <cell r="A4942">
            <v>102279</v>
          </cell>
          <cell r="B4942" t="str">
            <v>ESCAVAÇÃO MECANIZADA DE VALA COM PROF. ATÉ 1,5 M (MÉDIA ENTRE MONTANTE E JUSANTE/UMA COMPOSIÇÃO POR TRECHO), COM ESCAVADEIRA HIDRÁULICA (0,8 M3/111 HP),LARG. MENOR QUE 1,5 M, EM SOLO DE 1A CATEGORIA, LOCAIS COM BAIXO NÍVEL DE INTERFERÊNCIA. AF_02/2021</v>
          </cell>
          <cell r="C4942" t="str">
            <v>M3</v>
          </cell>
          <cell r="D4942">
            <v>4.2300000000000004</v>
          </cell>
        </row>
        <row r="4943">
          <cell r="A4943">
            <v>102280</v>
          </cell>
          <cell r="B4943" t="str">
            <v>ESCAVAÇÃO MECANIZADA DE VALA COM PROF. MAIOR QUE 4,5 M ATÉ 6,0 M (MÉDIA ENTRE MONTANTE E JUSANTE/UMA COMPOSIÇÃO POR TRECHO),COM ESCAVADEIRA HIDRÁULICA (0,8 M3/111 HP), LARG. MENOR QUE 1,5 M, EM SOLO DE 1A CATEGORIA, LOCAIS COM BAIXO NÍVEL DE INTERFERÊNCIA. AF_02/2021</v>
          </cell>
          <cell r="C4943" t="str">
            <v>M3</v>
          </cell>
          <cell r="D4943">
            <v>3.34</v>
          </cell>
        </row>
        <row r="4944">
          <cell r="A4944">
            <v>102281</v>
          </cell>
          <cell r="B4944" t="str">
            <v>ESCAVAÇÃO MECANIZADA DE VALA COM PROF. MAIOR QUE 1,5 M ATÉ 3,0 M (MÉDIA ENTRE MONTANTE E JUSANTE/UMA COMPOSIÇÃO POR TRECHO),COM ESCAVADEIRA HIDRÁULICA (1,2 M3/155 HP),LARG. DE 1,5 M A 2,5 M, EM SOLO DE 1A CATEGORIA, LOCAIS COM BAIXO NÍVEL DE INTERFERÊNCIA. AF_02/2021</v>
          </cell>
          <cell r="C4944" t="str">
            <v>M3</v>
          </cell>
          <cell r="D4944">
            <v>3.31</v>
          </cell>
        </row>
        <row r="4945">
          <cell r="A4945">
            <v>102282</v>
          </cell>
          <cell r="B4945" t="str">
            <v>ESCAVAÇÃO MECANIZADA DE VALA COM PROF. ATÉ 1,5 M (MÉDIA ENTRE MONTANTE E JUSANTE/UMA COMPOSIÇÃO POR TRECHO), COM ESCAVADEIRA HIDRÁULICA (0,8 M3/111 HP),LARG. MENOR QUE 1,5 M, EM SOLO DE MOLE, EM LOCAIS COM ALTO NÍVEL DE INTERFERÊNCIA. AF_02/2021</v>
          </cell>
          <cell r="C4945" t="str">
            <v>M3</v>
          </cell>
          <cell r="D4945">
            <v>8.51</v>
          </cell>
        </row>
        <row r="4946">
          <cell r="A4946">
            <v>102283</v>
          </cell>
          <cell r="B4946" t="str">
            <v>ESCAVAÇÃO MECANIZADA DE VALA COM PROF. ATÉ 1,5 M (MÉDIA ENTRE MONTANTE E JUSANTE/UMA COMPOSIÇÃO POR TRECHO), COM ESCAVADEIRA HIDRÁULICA (0,8 M3/111 HP), LARG. DE 1,5 M A 2,5 M, EM SOLO MOLE, EM LOCAIS COM ALTO NÍVEL DE INTERFERÊNCIA. AF_02/2021</v>
          </cell>
          <cell r="C4946" t="str">
            <v>M3</v>
          </cell>
          <cell r="D4946">
            <v>7.56</v>
          </cell>
        </row>
        <row r="4947">
          <cell r="A4947">
            <v>102284</v>
          </cell>
          <cell r="B4947" t="str">
            <v>ESCAVAÇÃO MECANIZADA DE VALA COM PROF. MAIOR QUE 1,5 M ATÉ 3,0 M (MÉDIA ENTRE MONTANTE E JUSANTE/UMA COMPOSIÇÃO POR TRECHO), COM ESCAVADEIRA HIDRÁULICA (0,8 M3/111 HP), LARGURA ATÉ 1,5 M, EM SOLO MOLE, EM LOCAIS COM ALTO NÍVEL DE INTERFERÊNCIA. AF_02/2021</v>
          </cell>
          <cell r="C4947" t="str">
            <v>M3</v>
          </cell>
          <cell r="D4947">
            <v>7.33</v>
          </cell>
        </row>
        <row r="4948">
          <cell r="A4948">
            <v>102285</v>
          </cell>
          <cell r="B4948" t="str">
            <v>ESCAVAÇÃO MECANIZADA DE VALA COM PROF. MAIOR QUE 3,0 M ATÉ 4,5 M (MÉDIA ENTRE MONTANTE E JUSANTE/UMA COMPOSIÇÃO POR TRECHO), COM ESCAVADEIRA HIDRÁULICA (0,8 M3/111 HP), LARG. MENOR QUE 1,5 M, EM SOLO  MOLE, EM LOCAIS COM ALTO NÍVEL DE INTERFERÊNCIA. AF_02/2021</v>
          </cell>
          <cell r="C4948" t="str">
            <v>M3</v>
          </cell>
          <cell r="D4948">
            <v>6.92</v>
          </cell>
        </row>
        <row r="4949">
          <cell r="A4949">
            <v>102286</v>
          </cell>
          <cell r="B4949" t="str">
            <v>ESCAVAÇÃO MECANIZADA DE VALA COM PROF. MAIOR QUE 4,5 M ATÉ 6,0 M (MÉDIA ENTRE MONTANTE E JUSANTE/UMA COMPOSIÇÃO POR TRECHO), COM ESCAVADEIRA HIDRÁULICA (0,8 M3/111 HP),LARG. MENOR QUE 1,5 M, EM SOLO DE MOLE, EM LOCAIS COM ALTO NÍVEL DE INTERFERÊNCIA. AF_02/2021</v>
          </cell>
          <cell r="C4949" t="str">
            <v>M3</v>
          </cell>
          <cell r="D4949">
            <v>6.73</v>
          </cell>
        </row>
        <row r="4950">
          <cell r="A4950">
            <v>102287</v>
          </cell>
          <cell r="B4950" t="str">
            <v>ESCAVAÇÃO MECANIZADA DE VALA COM PROF. MAIOR QUE 1,5 M ATÉ 3,0 M (MÉDIA ENTRE MONTANTE E JUSANTE/UMA COMPOSIÇÃO POR TRECHO),COM ESCAVADEIRA HIDRÁULICA (1,2 M3/155 HP),LARG. DE 1,5 M A 2,5 M, EM SOLO MOLE, EM LOCAIS COM ALTO NÍVEL DE INTERFERÊNCIA. AF_02/2021</v>
          </cell>
          <cell r="C4950" t="str">
            <v>M3</v>
          </cell>
          <cell r="D4950">
            <v>6.67</v>
          </cell>
        </row>
        <row r="4951">
          <cell r="A4951">
            <v>102288</v>
          </cell>
          <cell r="B4951" t="str">
            <v>ESCAVAÇÃO MECANIZADA DE VALA COM PROF. DE 3,0 M ATÉ 4,5 M (MÉDIA ENTRE MONTANTE E JUSANTE/UMA COMPOSIÇÃO POR TRECHO), COM ESCAVADEIRA HIDRÁULICA (1,2 M3/155 HP), LARG. DE 1,5 M A 2,5 M, EM SOLO MOLE, EM LOCAIS COM ALTO NÍVEL DE INTERFERÊNCIA. AF_02/2021</v>
          </cell>
          <cell r="C4951" t="str">
            <v>M3</v>
          </cell>
          <cell r="D4951">
            <v>6.41</v>
          </cell>
        </row>
        <row r="4952">
          <cell r="A4952">
            <v>102289</v>
          </cell>
          <cell r="B4952" t="str">
            <v>ESCAVAÇÃO MECANIZADA DE VALA COM PROF. MAIOR QUE 4,5 M ATÉ 6,0 M (MÉDIA ENTRE MONTANTE E JUSANTE/UMA COMPOSIÇÃO POR TRECHO), COM ESCAVADEIRA HIDRÁULICA (1,2 M3/155 HP), LARG. DE 1,5 M A 2,5 M, EM SOLO MOLE , EM LOCAIS COM ALTO NÍVEL DE INTERFERÊNCIA. AF_02/2021</v>
          </cell>
          <cell r="C4952" t="str">
            <v>M3</v>
          </cell>
          <cell r="D4952">
            <v>6.26</v>
          </cell>
        </row>
        <row r="4953">
          <cell r="A4953">
            <v>102290</v>
          </cell>
          <cell r="B4953" t="str">
            <v>ESCAVAÇÃO MECANIZADA DE VALA COM PROF. ATÉ 1,5 M (MÉDIA ENTRE MONTANTE E JUSANTE/UMA COMPOSIÇÃO POR TRECHO), COM ESCAVADEIRA HIDRÁULICA (0,8 M3/111 HP),LARG. MENOR QUE 1,5 M, EM SOLO MOLE, LOCAIS COM BAIXO NÍVEL DE INTERFERÊNCIA. AF_02/2021</v>
          </cell>
          <cell r="C4953" t="str">
            <v>M3</v>
          </cell>
          <cell r="D4953">
            <v>4.7</v>
          </cell>
        </row>
        <row r="4954">
          <cell r="A4954">
            <v>102291</v>
          </cell>
          <cell r="B4954" t="str">
            <v>ESCAVAÇÃO MECANIZADA DE VALA COM PROF. ATÉ 1,5 M (MÉDIA ENTRE MONTANTE E JUSANTE/UMA COMPOSIÇÃO POR TRECHO), COM ESCAVADEIRA HIDRÁULICA (0,8 M3/111 HP), LARG. DE 1,5 M A 2,5 M, EM SOLO MOLE, LOCAIS COM BAIXO NÍVEL DE INTERFERÊNCIA. AF_02/2021</v>
          </cell>
          <cell r="C4954" t="str">
            <v>M3</v>
          </cell>
          <cell r="D4954">
            <v>4.17</v>
          </cell>
        </row>
        <row r="4955">
          <cell r="A4955">
            <v>102292</v>
          </cell>
          <cell r="B4955" t="str">
            <v>ESCAVAÇÃO MECANIZADA DE VALA COM PROF. MAIOR QUE 1,5 M E ATÉ 3,0 M (MÉDIA ENTRE MONTANTE E JUSANTE/UMA COMPOSIÇÃO POR TRECHO), COM ESCAVADEIRA HIDRÁULICA (0,8 M3/111 HP), LARG. MENOR QUE 1,5 M, EM SOLO MOLE, LOCAIS COM BAIXO NÍVEL DE INTERFERÊNCIA. AF_02/2021</v>
          </cell>
          <cell r="C4955" t="str">
            <v>M3</v>
          </cell>
          <cell r="D4955">
            <v>4.03</v>
          </cell>
        </row>
        <row r="4956">
          <cell r="A4956">
            <v>102293</v>
          </cell>
          <cell r="B4956" t="str">
            <v>ESCAVAÇÃO MECANIZADA DE VALA COM PROF.MAIOR QUE 3,0 M ATÉ 4,5 M (MÉDIA ENTRE MONTANTE E JUSANTE/UMA COMPOSIÇÃO POR TRECHO), COM ESCAVADEIRA HIDRÁULICA (0,8 M3/111 HP), LARG. MENOR QUE 1,5 M, EM SOLO MOLE, LOCAIS COM BAIXO NÍVEL DE INTERFERÊNCIA. AF_02/2021</v>
          </cell>
          <cell r="C4956" t="str">
            <v>M3</v>
          </cell>
          <cell r="D4956">
            <v>3.82</v>
          </cell>
        </row>
        <row r="4957">
          <cell r="A4957">
            <v>102294</v>
          </cell>
          <cell r="B4957" t="str">
            <v>ESCAVAÇÃO MECANIZADA DE VALA COM PROF. MAIOR QUE 4,5 M ATÉ 6,0 M (MÉDIA ENTRE MONTANTE E JUSANTE/UMA COMPOSIÇÃO POR TRECHO),COM ESCAVADEIRA HIDRÁULICA (0,8 M3/111 HP), LARG. MENOR QUE 1,5 M, EM SOLO MOLE, LOCAIS COM BAIXO NÍVEL DE INTERFERÊNCIA. AF_02/2021</v>
          </cell>
          <cell r="C4957" t="str">
            <v>M3</v>
          </cell>
          <cell r="D4957">
            <v>3.71</v>
          </cell>
        </row>
        <row r="4958">
          <cell r="A4958">
            <v>102295</v>
          </cell>
          <cell r="B4958" t="str">
            <v>ESCAVAÇÃO MECANIZADA DE VALA COM PROF. MAIOR QUE 1,5 M ATÉ 3,0 M (MÉDIA ENTRE MONTANTE E JUSANTE/UMA COMPOSIÇÃO POR TRECHO),COM ESCAVADEIRA HIDRÁULICA (1,2 M3/155 HP), LARG. DE 1,5 M A 2,5 M, EM SOLO MOLE, LOCAIS COM BAIXO NÍVEL DE INTERFERÊNCIA. AF_02/2021</v>
          </cell>
          <cell r="C4958" t="str">
            <v>M3</v>
          </cell>
          <cell r="D4958">
            <v>3.67</v>
          </cell>
        </row>
        <row r="4959">
          <cell r="A4959">
            <v>102296</v>
          </cell>
          <cell r="B4959" t="str">
            <v>ESCAVAÇÃO MECANIZADA DE VALA COM PROF. MAIOR QUE 3,0 M ATÉ 4,5 M (MÉDIA ENTRE MONTANTE E JUSANTE/UMA COMPOSIÇÃO POR TRECHO), COM ESCAVADEIRA HIDRÁULICA (1,2 M3/155 HP), LARG. DE 1,5 M A 2,5 M, EM SOLO MOLE, LOCAIS COM BAIXO NÍVEL DE INTERFERÊNCIA. AF_02/2021</v>
          </cell>
          <cell r="C4959" t="str">
            <v>M3</v>
          </cell>
          <cell r="D4959">
            <v>3.52</v>
          </cell>
        </row>
        <row r="4960">
          <cell r="A4960">
            <v>102297</v>
          </cell>
          <cell r="B4960" t="str">
            <v>ESCAVAÇÃO MECANIZADA DE VALA COM PROF. MAIOR QUE 4,5 M ATÉ 6,0 M (MÉDIA ENTRE MONTANTE E JUSANTE/UMA COMPOSIÇÃO POR TRECHO), COM ESCAVADEIRA HIDRÁULICA (1,2 M3/155 HP), LARG. DE 1,5 M A 2,5 M, EM SOLO MOLE, LOCAIS COM BAIXO NÍVEL DE INTERFERÊNCIA. AF_02/2021</v>
          </cell>
          <cell r="C4960" t="str">
            <v>M3</v>
          </cell>
          <cell r="D4960">
            <v>3.44</v>
          </cell>
        </row>
        <row r="4961">
          <cell r="A4961">
            <v>102298</v>
          </cell>
          <cell r="B4961" t="str">
            <v>ESCAVAÇÃO MECANIZADA DE VALA COM PROF. ATÉ 1,5 M (MÉDIA ENTRE MONTANTE E JUSANTE/UMA COMPOSIÇÃO POR TRECHO), COM RETROESCAVADEIRA (0,26 M3/88 HP), LARG. MENOR QUE 0,8 M, EM SOLO MOLE, EM LOCAIS COM ALTO NÍVEL DE INTERFERÊNCIA. AF_02/2021</v>
          </cell>
          <cell r="C4961" t="str">
            <v>M3</v>
          </cell>
          <cell r="D4961">
            <v>11.08</v>
          </cell>
        </row>
        <row r="4962">
          <cell r="A4962">
            <v>102299</v>
          </cell>
          <cell r="B4962" t="str">
            <v>ESCAVAÇÃO MECANIZADA DE VALA COM PROF. ATÉ 1,5 M (MÉDIA ENTRE MONTANTE E JUSANTE/UMA COMPOSIÇÃO POR TRECHO), COM RETROESCAVADEIRA (0,26 M3/88 HP), LARG. DE 0,8 M A 1,5 M, EM SOLO MOLE, EM LOCAIS COM ALTO NÍVEL DE INTERFERÊNCIA. AF_02/2021</v>
          </cell>
          <cell r="C4962" t="str">
            <v>M3</v>
          </cell>
          <cell r="D4962">
            <v>9.41</v>
          </cell>
        </row>
        <row r="4963">
          <cell r="A4963">
            <v>102300</v>
          </cell>
          <cell r="B4963" t="str">
            <v>ESCAVAÇÃO MECANIZADA DE VALA COM PROF. MAIOR QUE 1,5 M ATÉ 3,0 M (MÉDIA ENTRE MONTANTE E JUSANTE/UMA COMPOSIÇÃO POR TRECHO), COM RETROESCAVADEIRA (0,26 M3/88 HP), LARG. MENOR QUE 0,8 M, EM SOLO MOLE, EM LOCAIS COM ALTO NÍVEL DE INTERFERÊNCIA. AF_02/2021</v>
          </cell>
          <cell r="C4963" t="str">
            <v>M3</v>
          </cell>
          <cell r="D4963">
            <v>56.7</v>
          </cell>
        </row>
        <row r="4964">
          <cell r="A4964">
            <v>102301</v>
          </cell>
          <cell r="B4964" t="str">
            <v>ESCAVAÇÃO MECANIZADA DE VALA COM PROF. MAIOR QUE 1,5 M ATÉ 3,0 M (MÉDIA ENTRE MONTANTE E JUSANTE/UMA COMPOSIÇÃO POR TRECHO), COM RETROESCAVADEIRA (0,26 M3/ 88 HP), LARG. DE 0,8 M A 1,5 M, EM SOLO MOLE, EM LOCAIS COM ALTO NÍVEL DE INTERFERÊNCIA. AF_02/2021</v>
          </cell>
          <cell r="C4964" t="str">
            <v>M3</v>
          </cell>
          <cell r="D4964">
            <v>8.4499999999999993</v>
          </cell>
        </row>
        <row r="4965">
          <cell r="A4965">
            <v>102302</v>
          </cell>
          <cell r="B4965" t="str">
            <v>ESCAVAÇÃO MECANIZADA DE VALA COM PROF. ATÉ 1,5 M (MÉDIA ENTRE MONTANTE E JUSANTE/UMA COMPOSIÇÃO POR TRECHO) COM RETROESCAVADEIRA (0,26 M3 /88 HP), LARG. MENOR  QUE 0,8 M, EM SOLO MOLE, LOCAIS COM BAIXO NÍVEL DE NTERFERÊNCIA.  AF_02/2021</v>
          </cell>
          <cell r="C4965" t="str">
            <v>M3</v>
          </cell>
          <cell r="D4965">
            <v>6.11</v>
          </cell>
        </row>
        <row r="4966">
          <cell r="A4966">
            <v>102303</v>
          </cell>
          <cell r="B4966" t="str">
            <v>ESCAVAÇÃO MECANIZADA DE VALA COM PROF. ATÉ 1,5 M (MÉDIA ENTRE MONTANTE E JUSANTE/UMA COMPOSIÇÃO POR TRECHO) COM RETROESCAVADEIRA (0,26 M3 / 88 HP), LARG. DE 0,8 M A 1,5 M, EM SOLO MOLE, LOCAIS COM BAIXO NÍVEL DE INTERFERÊNCIA. AF_02/2021</v>
          </cell>
          <cell r="C4966" t="str">
            <v>M3</v>
          </cell>
          <cell r="D4966">
            <v>5.19</v>
          </cell>
        </row>
        <row r="4967">
          <cell r="A4967">
            <v>102304</v>
          </cell>
          <cell r="B4967" t="str">
            <v>ESCAVAÇÃO MECANIZADA DE VALA COM PROF. MAIOR QUE 1,5 M ATÉ 3,0 M (MÉDIA ENTRE MONTANTE E JUSANTE/UMA COMPOSIÇÃO POR TRECHO) COM RETROESCAVADEIRA (0,26 M3 /88 HP),LARG. MENOR QUE 0,8 M, EM SOLO MOLE, LOCAIS COM BAIXO NÍVEL DE INTERFERÊNCIA. AF_02/2021</v>
          </cell>
          <cell r="C4967" t="str">
            <v>M3</v>
          </cell>
          <cell r="D4967">
            <v>5.12</v>
          </cell>
        </row>
        <row r="4968">
          <cell r="A4968">
            <v>102305</v>
          </cell>
          <cell r="B4968" t="str">
            <v>ESCAVAÇÃO MECANIZADA DE VALA COM PROF. MAIOR QUE 1,5 M ATÉ 3,0 M (MÉDIA ENTRE MONTANTE E JUSANTE/UMA COMPOSIÇÃO POR TRECHO) COM RETROESCAVADEIRA (0,26 M3 / 88 HP), LARG. DE 0,8 M A 1,5 M, EM SOLO MOLE, LOCAIS COM BAIXO NÍVEL DE INTERFERÊNCIA. AF_02/2021</v>
          </cell>
          <cell r="C4968" t="str">
            <v>M3</v>
          </cell>
          <cell r="D4968">
            <v>4.67</v>
          </cell>
        </row>
        <row r="4969">
          <cell r="A4969">
            <v>102306</v>
          </cell>
          <cell r="B4969" t="str">
            <v>ESCAVAÇÃO MECANIZADA DE VALA COM PROF. ATÉ 1,5 M (MÉDIA ENTRE MONTANTE E JUSANTE/UMA COMPOSIÇÃO POR TRECHO), COM ESCAVADEIRA HIDRÁULICA (0,8 M3/111 HP),LARG. ATÉ 1,5 M, EM SOLO DE 2A CATEGORIA, EM LOCAIS COM ALTO NÍVEL DE INTERFERÊNCIA.  AF_02/2021</v>
          </cell>
          <cell r="C4969" t="str">
            <v>M3</v>
          </cell>
          <cell r="D4969">
            <v>9.59</v>
          </cell>
        </row>
        <row r="4970">
          <cell r="A4970">
            <v>102307</v>
          </cell>
          <cell r="B4970" t="str">
            <v>ESCAVAÇÃO MECANIZADA DE VALA COM PROF. ATÉ 1,5 M (MÉDIA ENTRE MONTANTE E JUSANTE/UMA COMPOSIÇÃO POR TRECHO), COM ESCAVADEIRA HIDRÁULICA (0,8 M3/111 HP), LARG. DE 1,5 M A 2,5 M, EM SOLO DE 2A CATEGORIA, EM LOCAIS COM ALTO NÍVEL DE INTERFERÊNCIA.  AF_02/2021</v>
          </cell>
          <cell r="C4970" t="str">
            <v>M3</v>
          </cell>
          <cell r="D4970">
            <v>8.51</v>
          </cell>
        </row>
        <row r="4971">
          <cell r="A4971">
            <v>102308</v>
          </cell>
          <cell r="B4971" t="str">
            <v>ESCAVAÇÃO MECANIZADA DE VALA COM PROF. MAIOR QUE 1,5 M ATÉ 3,0 M (MÉDIA ENTRE MONTANTE E JUSANTE/UMA COMPOSIÇÃO POR TRECHO), COM ESCAVADEIRA HIDRÁULICA (0,8 M3/111 HP), LARG. ATÉ 1,5 M, EM SOLO DE 2A CATEGORIA, EM LOCAIS COM ALTO NÍVEL DE INTERFERÊNCIA.AF_02/2021</v>
          </cell>
          <cell r="C4971" t="str">
            <v>M3</v>
          </cell>
          <cell r="D4971">
            <v>8.24</v>
          </cell>
        </row>
        <row r="4972">
          <cell r="A4972">
            <v>102309</v>
          </cell>
          <cell r="B4972" t="str">
            <v>ESCAVAÇÃO MECANIZADA DE VALA COM PROF. MAIOR QUE 3,0 M ATÉ 4,5 M (MÉDIA ENTRE MONTANTE E JUSANTE/UMA COMPOSIÇÃO POR TRECHO), COM ESCAVADEIRA HIDRÁULICA (0,8 M3/111 HP), LARG. MENOR QUE 1,5 M, EM SOLO DE 2A CATEGORIA, EM LOCAIS COM ALTO NÍVEL DE INTERFERÊNCIA.  AF_02/2021</v>
          </cell>
          <cell r="C4972" t="str">
            <v>M3</v>
          </cell>
          <cell r="D4972">
            <v>7.81</v>
          </cell>
        </row>
        <row r="4973">
          <cell r="A4973">
            <v>102310</v>
          </cell>
          <cell r="B4973" t="str">
            <v>ESCAVAÇÃO MECANIZADA DE VALA COM PROF.MAIOR QUE 4,5 M ATÉ 6,0 M (MÉDIA ENTRE MONTANTE E JUSANTE/UMA COMPOSIÇÃO POR TRECHO),COM ESCAVADEIRA HIDRÁULICA (0,8 M3/111 HP), LARG. MENOR QUE 1,5 M, EM SOLO DE 2A CATEGORIA, EM LOCAIS COM ALTO NÍVEL DE INTERFERÊNCIA. AF_02/2021</v>
          </cell>
          <cell r="C4973" t="str">
            <v>M3</v>
          </cell>
          <cell r="D4973">
            <v>7.57</v>
          </cell>
        </row>
        <row r="4974">
          <cell r="A4974">
            <v>102311</v>
          </cell>
          <cell r="B4974" t="str">
            <v>ESCAVAÇÃO MECANIZADA DE VALA COM PROF. MAIOR QUE 1,5 M ATÉ 3,0 M (MÉDIA ENTRE MONTANTE E JUSANTE/UMA COMPOSIÇÃO POR TRECHO),COM ESCAVADEIRA HIDRÁULICA (1,2 M3/155 HP),LARG. DE 1,5 M A 2,5 M, EM SOLO DE 2A CATEGORIA, EM LOCAIS COM ALTO NÍVEL DE INTERFERÊNCIA.  AF_02/2021</v>
          </cell>
          <cell r="C4974" t="str">
            <v>M3</v>
          </cell>
          <cell r="D4974">
            <v>7.5</v>
          </cell>
        </row>
        <row r="4975">
          <cell r="A4975">
            <v>102312</v>
          </cell>
          <cell r="B4975" t="str">
            <v>ESCAVAÇÃO MECANIZADA DE VALA COM PROF. DE 3,0 M ATÉ 4,5 M (MÉDIA ENTRE MONTANTE E JUSANTE/UMA COMPOSIÇÃO POR TRECHO), COM ESCAVADEIRA HIDRÁULICA (1,2 M3/155 HP), LARG. DE 1,5 M A 2,5 M, EM SOLO DE 2A CATEGORIA, EM LOCAIS COM ALTO NÍVEL DE INTERFERÊNCIA.AF_02/2021</v>
          </cell>
          <cell r="C4975" t="str">
            <v>M3</v>
          </cell>
          <cell r="D4975">
            <v>7.21</v>
          </cell>
        </row>
        <row r="4976">
          <cell r="A4976">
            <v>102313</v>
          </cell>
          <cell r="B4976" t="str">
            <v>ESCAVAÇÃO MECANIZADA DE VALA COM PROF. MAIOR QUE 4,5 M ATÉ 6,0 M (MÉDIA ENTRE MONTANTE E JUSANTE/UMA COMPOSIÇÃO POR TRECHO), COM ESCAVADEIRA HIDRÁULICA (1,2 M3/155 HP), LARG. DE 1,5 M A 2,5 M, EM SOLO DE 2A CATEGORIA, EM LOCAIS COM ALTO NÍVEL DE INTERFERÊNCIA. AF_02/2021</v>
          </cell>
          <cell r="C4976" t="str">
            <v>M3</v>
          </cell>
          <cell r="D4976">
            <v>7.05</v>
          </cell>
        </row>
        <row r="4977">
          <cell r="A4977">
            <v>102314</v>
          </cell>
          <cell r="B4977" t="str">
            <v>ESCAVAÇÃO MECANIZADA DE VALA COM PROF. ATÉ 1,5 M (MÉDIA ENTRE MONTANTE E JUSANTE/UMA COMPOSIÇÃO POR TRECHO),COM ESCAVADEIRA HIDRÁULICA (0,8 M3/111 HP), LARG. MENOR QUE 1,5 M, EM SOLO DE 2A CATEGORIA, LOCAIS COM BAIXO NÍVEL DE INTERFERÊNCIA. AF_02/2021</v>
          </cell>
          <cell r="C4977" t="str">
            <v>M3</v>
          </cell>
          <cell r="D4977">
            <v>5.29</v>
          </cell>
        </row>
        <row r="4978">
          <cell r="A4978">
            <v>102315</v>
          </cell>
          <cell r="B4978" t="str">
            <v>ESCAVAÇÃO MECANIZADA DE VALA COM PROF. ATÉ 1,5 M (MÉDIA ENTRE MONTANTE E JUSANTE/UMA COMPOSIÇÃO POR TRECHO), COM ESCAVADEIRA HIDRÁULICA (0,8 M3/111 HP), LARG. DE 1,5 M A 2,5 M, EM SOLO DE 2A CATEGORIA, LOCAIS COM BAIXO NÍVEL DE INTERFERÊNCIA. AF_02/2021</v>
          </cell>
          <cell r="C4978" t="str">
            <v>M3</v>
          </cell>
          <cell r="D4978">
            <v>4.6900000000000004</v>
          </cell>
        </row>
        <row r="4979">
          <cell r="A4979">
            <v>102316</v>
          </cell>
          <cell r="B4979" t="str">
            <v>ESCAVAÇÃO MECANIZADA DE VALA COM PROF. MAIOR QUE 1,5 M E ATÉ 3,0 M (MÉDIA ENTRE MONTANTE E JUSANTE/UMA COMPOSIÇÃO POR TRECHO), COM ESCAVADEIRA HIDRÁULICA (0,8 M3/111 HP), LARG. MENOR QUE 1,5 M, EM SOLO DE 2A CATEGORIA, LOCAIS COM BAIXO NÍVEL DE INTERFERÊNCIA. AF_02/2021</v>
          </cell>
          <cell r="C4979" t="str">
            <v>M3</v>
          </cell>
          <cell r="D4979">
            <v>4.54</v>
          </cell>
        </row>
        <row r="4980">
          <cell r="A4980">
            <v>102317</v>
          </cell>
          <cell r="B4980" t="str">
            <v>ESCAVAÇÃO MECANIZADA DE VALA COM PROF.MAIOR QUE 3,0 M ATÉ 4,5 M (MÉDIA ENTRE MONTANTE E JUSANTE/UMA COMPOSIÇÃO POR TRECHO), COM ESCAVADEIRA HIDRÁULICA (0,8 M3/111 HP), LARG. MENOR QUE 1,5 M, EM SOLO DE 2A CATEGORIA, LOCAIS COM BAIXO NÍVEL DE INTERFERÊNCIA. AF_02/2021</v>
          </cell>
          <cell r="C4980" t="str">
            <v>M3</v>
          </cell>
          <cell r="D4980">
            <v>4.3</v>
          </cell>
        </row>
        <row r="4981">
          <cell r="A4981">
            <v>102318</v>
          </cell>
          <cell r="B4981" t="str">
            <v>ESCAVAÇÃO MECANIZADA DE VALA COM PROF.MAIOR QUE 4,5 M ATÉ 6,0 M (MÉDIA ENTRE MONTANTE E JUSANTE/UMA COMPOSIÇÃO POR TRECHO),COM ESCAVADEIRA HIDRÁULICA (0,8 M3/111 HP), LARG. MENOR QUE 1,5 M, EM SOLO DE 2A CATEGORIA, EM LOCAIS COM BAIXO NÍVEL DE INTERFERÊNCIA. AF_02/2021</v>
          </cell>
          <cell r="C4981" t="str">
            <v>M3</v>
          </cell>
          <cell r="D4981">
            <v>4.18</v>
          </cell>
        </row>
        <row r="4982">
          <cell r="A4982">
            <v>102319</v>
          </cell>
          <cell r="B4982" t="str">
            <v>ESCAVAÇÃO MECANIZADA DE VALA COM PROF. MAIOR QUE 1,5 M ATÉ 3,0 M (MÉDIA ENTRE MONTANTE E JUSANTE/UMA COMPOSIÇÃO POR TRECHO),COM ESCAVADEIRA HIDRÁULICA (1,2 M3/155 HP),LARG. DE 1,5 M A 2,5 M, EM SOLO DE 2A CATEGORIA, LOCAIS COM BAIXO NÍVEL DE INTERFERÊNCIA. AF_02/2021</v>
          </cell>
          <cell r="C4982" t="str">
            <v>M3</v>
          </cell>
          <cell r="D4982">
            <v>4.13</v>
          </cell>
        </row>
        <row r="4983">
          <cell r="A4983">
            <v>102320</v>
          </cell>
          <cell r="B4983" t="str">
            <v>ESCAVAÇÃO MECANIZADA DE VALA COM PROF. MAIOR QUE 3,0 M ATÉ 4,5 M (MÉDIA ENTRE MONTANTE E JUSANTE/UMA COMPOSIÇÃO POR TRECHO), COM ESCAVADEIRA HIDRÁULICA (1,2 M3/155 HP), LARG. DE 1,5 M A 2,5 M, EM SOLO DE 2A CATEGORIA, LOCAIS COM BAIXO NÍVEL DE INTERFERÊNCIA. AF_02/2021</v>
          </cell>
          <cell r="C4983" t="str">
            <v>M3</v>
          </cell>
          <cell r="D4983">
            <v>3.97</v>
          </cell>
        </row>
        <row r="4984">
          <cell r="A4984">
            <v>102321</v>
          </cell>
          <cell r="B4984" t="str">
            <v>ESCAVAÇÃO MECANIZADA DE VALA COM PROF. MAIOR QUE 4,5 M ATÉ 6,0 M (MÉDIA ENTRE MONTANTE E JUSANTE/UMA COMPOSIÇÃO POR TRECHO), COM ESCAVADEIRA HIDRÁULICA (1,2 M3/155 HP), LARG. DE 1,5 M A 2,5 M, EM SOLO DE 2A CATEGORIA, LOCAIS COM BAIXO NÍVEL DE INTERFERÊNCIA. AF_02/2021</v>
          </cell>
          <cell r="C4984" t="str">
            <v>M3</v>
          </cell>
          <cell r="D4984">
            <v>3.9</v>
          </cell>
        </row>
        <row r="4985">
          <cell r="A4985">
            <v>102322</v>
          </cell>
          <cell r="B4985" t="str">
            <v>ESCAVAÇÃO MECANIZADA DE VALA COM PROF. ATÉ 1,5 M (MÉDIA ENTRE MONTANTE E JUSANTE/UMA COMPOSIÇÃO POR TRECHO), COM RETROESCAVADEIRA (0,26 M3/88 HP), LARG. MENOR QUE 0,8 M, EM SOLO DE 2A CATEGORIA, EM LOCAIS COM ALTO NÍVEL DE INTERFERÊNCIA. AF_02/2021</v>
          </cell>
          <cell r="C4985" t="str">
            <v>M3</v>
          </cell>
          <cell r="D4985">
            <v>12.48</v>
          </cell>
        </row>
        <row r="4986">
          <cell r="A4986">
            <v>102323</v>
          </cell>
          <cell r="B4986" t="str">
            <v>ESCAVAÇÃO MECANIZADA DE VALA COM PROF. ATÉ 1,5 M (MÉDIA ENTRE MONTANTE E JUSANTE/UMA COMPOSIÇÃO POR TRECHO), COM RETROESCAVADEIRA (0,26 M3/88 HP), LARG. DE 0,8 M A 1,5 M, EM SOLO DE 2A CATEGORIA, EM LOCAIS COM ALTO NÍVEL DE INTERFERÊNCIA. AF_02/2021</v>
          </cell>
          <cell r="C4986" t="str">
            <v>M3</v>
          </cell>
          <cell r="D4986">
            <v>10.59</v>
          </cell>
        </row>
        <row r="4987">
          <cell r="A4987">
            <v>102324</v>
          </cell>
          <cell r="B4987" t="str">
            <v>ESCAVAÇÃO MECANIZADA DE VALA COM PROF. MAIOR QUE 1,5 M ATÉ 3,0 M (MÉDIA ENTRE MONTANTE E JUSANTE/UMA COMPOSIÇÃO POR TRECHO), COM RETROESCAVADEIRA (0,26 M3/88 HP), LARG. MENOR QUE 0,8 M, EM SOLO DE 2A CATEGORIA, EM LOCAIS COM ALTO NÍVEL DE INTERFERÊNCIA.AF_02/2021</v>
          </cell>
          <cell r="C4987" t="str">
            <v>M3</v>
          </cell>
          <cell r="D4987">
            <v>10.46</v>
          </cell>
        </row>
        <row r="4988">
          <cell r="A4988">
            <v>102325</v>
          </cell>
          <cell r="B4988" t="str">
            <v>ESCAVAÇÃO MECANIZADA DE VALA COM PROF. MAIOR QUE 1,5 M ATÉ 3,0 M (MÉDIA ENTRE MONTANTE E JUSANTE/UMA COMPOSIÇÃO POR TRECHO), COM RETROESCAVADEIRA (0,26 M3/88 HP), LARG. DE 0,8 M A 1,5 M, EM SOLO DE 2ª CATEGORIA, EM LOCAIS COM ALTO NÍVEL DE INTERFERÊNCIA.AF_02/2021</v>
          </cell>
          <cell r="C4988" t="str">
            <v>M3</v>
          </cell>
          <cell r="D4988">
            <v>9.52</v>
          </cell>
        </row>
        <row r="4989">
          <cell r="A4989">
            <v>102326</v>
          </cell>
          <cell r="B4989" t="str">
            <v>ESCAVAÇÃO MECANIZADA DE VALA COM PROF. ATÉ 1,5 M (MÉDIA ENTRE MONTANTE E JUSANTE/UMA COMPOSIÇÃO POR TRECHO) COM RETROESCAVADEIRA (0,26 M3/88 HP), LARGURA MENOR  QUE 0,8 M, EM SOLO DE 2A CATEGORIA, EM LOCAIS COM BAIXO NÍVEL DE NTERFERÊNCIA. AF_02/2021</v>
          </cell>
          <cell r="C4989" t="str">
            <v>M3</v>
          </cell>
          <cell r="D4989">
            <v>6.88</v>
          </cell>
        </row>
        <row r="4990">
          <cell r="A4990">
            <v>102327</v>
          </cell>
          <cell r="B4990" t="str">
            <v>ESCAVAÇÃO MECANIZADA DE VALA COM PROF. ATÉ 1,5 M (MÉDIA ENTRE MONTANTE E JUSANTE/UMA COMPOSIÇÃO POR TRECHO) COM RETROESCAVADEIRA (0,26 M3 /88 HP), LARG. DE 0,8 M A 1,5 M, EM SOLO DE 2A CATEGORIA, EM LOCAIS COM BAIXO NÍVEL DE INTERFERÊNCIA. AF_02/2021</v>
          </cell>
          <cell r="C4990" t="str">
            <v>M3</v>
          </cell>
          <cell r="D4990">
            <v>5.84</v>
          </cell>
        </row>
        <row r="4991">
          <cell r="A4991">
            <v>102328</v>
          </cell>
          <cell r="B4991" t="str">
            <v>ESCAVAÇÃO MECANIZADA DE VALA COM PROF. MAIOR QUE 1,5 M ATÉ 3,0 M (MÉDIA ENTRE MONTANTE E JUSANTE/UMA COMPOSIÇÃO POR TRECHO) COM RETROESCAVADEIRA (0,26 M3/ 88 HP),LARG. MENOR QUE 0,8 M, EM SOLO DE 2ª CATEGORIA, EM LOCAIS COM BAIXO NÍVEL DE INTERFERÊNCIA.AF_02/2021</v>
          </cell>
          <cell r="C4991" t="str">
            <v>M3</v>
          </cell>
          <cell r="D4991">
            <v>5.76</v>
          </cell>
        </row>
        <row r="4992">
          <cell r="A4992">
            <v>102329</v>
          </cell>
          <cell r="B4992" t="str">
            <v>ESCAVAÇÃO MECANIZADA DE VALA COM PROF. MAIOR QUE 1,5 M ATÉ 3,0 M (MÉDIA ENTRE MONTANTE E JUSANTE/UMA COMPOSIÇÃO POR TRECHO) COM RETROESCAVADEIRA (0,26 M3 / 88 HP), LARG. DE 0,8 M A 1,5 M, EM SOLO DE 2ª CATEGORIA, EM LOCAIS COM BAIXO NÍVEL DE INTERFERÊNCIA. AF_02/2021</v>
          </cell>
          <cell r="C4992" t="str">
            <v>M3</v>
          </cell>
          <cell r="D4992">
            <v>5.25</v>
          </cell>
        </row>
        <row r="4993">
          <cell r="A4993">
            <v>94304</v>
          </cell>
          <cell r="B4993" t="str">
            <v>ATERRO MECANIZADO DE VALA COM ESCAVADEIRA HIDRÁULICA (CAPACIDADE DA CAÇAMBA: 0,8 M³ / POTÊNCIA: 111 HP), LARGURA DE 1,5 A 2,5 M, PROFUNDIDADE ATÉ 1,5 M, COM SOLO ARGILO-ARENOSO. AF_05/2016</v>
          </cell>
          <cell r="C4993" t="str">
            <v>M3</v>
          </cell>
          <cell r="D4993">
            <v>24.89</v>
          </cell>
        </row>
        <row r="4994">
          <cell r="A4994">
            <v>94305</v>
          </cell>
          <cell r="B4994" t="str">
            <v>ATERRO MECANIZADO DE VALA COM ESCAVADEIRA HIDRÁULICA (CAPACIDADE DA CAÇAMBA: 0,8 M³ / POTÊNCIA: 111 HP), LARGURA ATÉ 1,5 M, PROFUNDIDADE DE 1,5 A 3,0 M, COM SOLO ARGILO-ARENOSO. AF_05/2016</v>
          </cell>
          <cell r="C4994" t="str">
            <v>M3</v>
          </cell>
          <cell r="D4994">
            <v>22.57</v>
          </cell>
        </row>
        <row r="4995">
          <cell r="A4995">
            <v>94306</v>
          </cell>
          <cell r="B4995" t="str">
            <v>ATERRO MECANIZADO DE VALA COM ESCAVADEIRA HIDRÁULICA (CAPACIDADE DA CAÇAMBA: 0,8 M³ / POTÊNCIA: 111 HP), LARGURA DE 1,5 A 2,5 M, PROFUNDIDADE DE 1,5 A 3,0 M, COM SOLO ARGILO-ARENOSO. AF_05/2016</v>
          </cell>
          <cell r="C4995" t="str">
            <v>M3</v>
          </cell>
          <cell r="D4995">
            <v>19.63</v>
          </cell>
        </row>
        <row r="4996">
          <cell r="A4996">
            <v>94307</v>
          </cell>
          <cell r="B4996" t="str">
            <v>ATERRO MECANIZADO DE VALA COM ESCAVADEIRA HIDRÁULICA (CAPACIDADE DA CAÇAMBA: 0,8 M³ / POTÊNCIA: 111 HP), LARGURA ATÉ 1,5 M, PROFUNDIDADE DE 3,0 A 4,5 M, COM SOLO ARGILO-ARENOSO. AF_05/2016</v>
          </cell>
          <cell r="C4996" t="str">
            <v>M3</v>
          </cell>
          <cell r="D4996">
            <v>20.3</v>
          </cell>
        </row>
        <row r="4997">
          <cell r="A4997">
            <v>94308</v>
          </cell>
          <cell r="B4997" t="str">
            <v>ATERRO MECANIZADO DE VALA COM ESCAVADEIRA HIDRÁULICA (CAPACIDADE DA CAÇAMBA: 0,8 M³ / POTÊNCIA: 111 HP), LARGURA DE 1,5 A 2,5 M, PROFUNDIDADE DE 3,0 A 4,5 M, COM SOLO ARGILO-ARENOSO. AF_05/2016</v>
          </cell>
          <cell r="C4997" t="str">
            <v>M3</v>
          </cell>
          <cell r="D4997">
            <v>18.48</v>
          </cell>
        </row>
        <row r="4998">
          <cell r="A4998">
            <v>94309</v>
          </cell>
          <cell r="B4998" t="str">
            <v>ATERRO MECANIZADO DE VALA COM ESCAVADEIRA HIDRÁULICA (CAPACIDADE DA CAÇAMBA: 0,8 M³ / POTÊNCIA: 111 HP), LARGURA ATÉ 1,5 M, PROFUNDIDADE DE 4,5 A 6,0 M, COM SOLO ARGILO-ARENOSO. AF_05/2016</v>
          </cell>
          <cell r="C4998" t="str">
            <v>M3</v>
          </cell>
          <cell r="D4998">
            <v>19.32</v>
          </cell>
        </row>
        <row r="4999">
          <cell r="A4999">
            <v>94310</v>
          </cell>
          <cell r="B4999" t="str">
            <v>ATERRO MECANIZADO DE VALA COM ESCAVADEIRA HIDRÁULICA (CAPACIDADE DA CAÇAMBA: 0,8 M³ / POTÊNCIA: 111 HP), LARGURA DE 1,5 A 2,5 M, PROFUNDIDADE DE 4,5 A 6,0 M, COM SOLO ARGILO-ARENOSO. AF_05/2016</v>
          </cell>
          <cell r="C4999" t="str">
            <v>M3</v>
          </cell>
          <cell r="D4999">
            <v>17.89</v>
          </cell>
        </row>
        <row r="5000">
          <cell r="A5000">
            <v>94315</v>
          </cell>
          <cell r="B5000" t="str">
            <v>ATERRO MECANIZADO DE VALA COM RETROESCAVADEIRA (CAPACIDADE DA CAÇAMBA DA RETRO: 0,26 M³ / POTÊNCIA: 88 HP), LARGURA ATÉ 0,8 M, PROFUNDIDADE ATÉ 1,5 M, COM SOLO ARGILO-ARENOSO. AF_05/2016</v>
          </cell>
          <cell r="C5000" t="str">
            <v>M3</v>
          </cell>
          <cell r="D5000">
            <v>29.35</v>
          </cell>
        </row>
        <row r="5001">
          <cell r="A5001">
            <v>94316</v>
          </cell>
          <cell r="B5001" t="str">
            <v>ATERRO MECANIZADO DE VALA COM RETROESCAVADEIRA (CAPACIDADE DA CAÇAMBA DA RETRO: 0,26 M³ / POTÊNCIA: 88 HP), LARGURA DE 0,8 A 1,5 M, PROFUNDIDADE ATÉ 1,5 M, COM SOLO ARGILO-ARENOSO. AF_05/2016</v>
          </cell>
          <cell r="C5001" t="str">
            <v>M3</v>
          </cell>
          <cell r="D5001">
            <v>23.99</v>
          </cell>
        </row>
        <row r="5002">
          <cell r="A5002">
            <v>94317</v>
          </cell>
          <cell r="B5002" t="str">
            <v>ATERRO MECANIZADO DE VALA COM RETROESCAVADEIRA (CAPACIDADE DA CAÇAMBA DA RETRO: 0,26 M³ / POTÊNCIA: 88 HP), LARGURA ATÉ 0,8 M, PROFUNDIDADE DE 1,5 A 3,0 M, COM SOLO ARGILO-ARENOSO. AF_05/2016</v>
          </cell>
          <cell r="C5002" t="str">
            <v>M3</v>
          </cell>
          <cell r="D5002">
            <v>21.64</v>
          </cell>
        </row>
        <row r="5003">
          <cell r="A5003">
            <v>94318</v>
          </cell>
          <cell r="B5003" t="str">
            <v>ATERRO MECANIZADO DE VALA COM RETROESCAVADEIRA (CAPACIDADE DA CAÇAMBA DA RETRO: 0,26 M³ / POTÊNCIA: 88 HP), LARGURA DE 0,8 A 1,5 M, PROFUNDIDADE DE 1,5 A 3,0 M, COM SOLO ARGILO-ARENOSO. AF_05/2016</v>
          </cell>
          <cell r="C5003" t="str">
            <v>M3</v>
          </cell>
          <cell r="D5003">
            <v>18.59</v>
          </cell>
        </row>
        <row r="5004">
          <cell r="A5004">
            <v>94319</v>
          </cell>
          <cell r="B5004" t="str">
            <v>ATERRO MANUAL DE VALAS COM SOLO ARGILO-ARENOSO E COMPACTAÇÃO MECANIZADA. AF_05/2016</v>
          </cell>
          <cell r="C5004" t="str">
            <v>M3</v>
          </cell>
          <cell r="D5004">
            <v>32.01</v>
          </cell>
        </row>
        <row r="5005">
          <cell r="A5005">
            <v>94327</v>
          </cell>
          <cell r="B5005" t="str">
            <v>ATERRO MECANIZADO DE VALA COM ESCAVADEIRA HIDRÁULICA (CAPACIDADE DA CAÇAMBA: 0,8 M³ / POTÊNCIA: 111 HP), LARGURA DE 1,5 A 2,5 M, PROFUNDIDADE ATÉ 1,5 M, COM AREIA PARA ATERRO. AF_05/2016</v>
          </cell>
          <cell r="C5005" t="str">
            <v>M3</v>
          </cell>
          <cell r="D5005">
            <v>84.42</v>
          </cell>
        </row>
        <row r="5006">
          <cell r="A5006">
            <v>94328</v>
          </cell>
          <cell r="B5006" t="str">
            <v>ATERRO MECANIZADO DE VALA COM ESCAVADEIRA HIDRÁULICA (CAPACIDADE DA CAÇAMBA: 0,8 M³ / POTÊNCIA: 111 HP), LARGURA ATÉ 1,5 M, PROFUNDIDADE DE 1,5 A 3,0 M, COM AREIA PARA ATERRO. AF_05/2016</v>
          </cell>
          <cell r="C5006" t="str">
            <v>M3</v>
          </cell>
          <cell r="D5006">
            <v>82.1</v>
          </cell>
        </row>
        <row r="5007">
          <cell r="A5007">
            <v>94329</v>
          </cell>
          <cell r="B5007" t="str">
            <v>ATERRO MECANIZADO DE VALA COM ESCAVADEIRA HIDRÁULICA (CAPACIDADE DA CAÇAMBA: 0,8 M³ / POTÊNCIA: 111 HP), LARGURA DE 1,5 A 2,5 M, PROFUNDIDADE DE 1,5 A 3,0 M, COM AREIA PARA ATERRO. AF_05/2016</v>
          </cell>
          <cell r="C5007" t="str">
            <v>M3</v>
          </cell>
          <cell r="D5007">
            <v>79.16</v>
          </cell>
        </row>
        <row r="5008">
          <cell r="A5008">
            <v>94330</v>
          </cell>
          <cell r="B5008" t="str">
            <v>ATERRO MECANIZADO DE VALA COM ESCAVADEIRA HIDRÁULICA (CAPACIDADE DA CAÇAMBA: 0,8 M³ / POTÊNCIA: 111 HP), LARGURA ATÉ 1,5 M, PROFUNDIDADE DE 3,0 A 4,5 M, COM AREIA PARA ATERRO. AF_05/2016</v>
          </cell>
          <cell r="C5008" t="str">
            <v>M3</v>
          </cell>
          <cell r="D5008">
            <v>79.83</v>
          </cell>
        </row>
        <row r="5009">
          <cell r="A5009">
            <v>94331</v>
          </cell>
          <cell r="B5009" t="str">
            <v>ATERRO MECANIZADO DE VALA COM ESCAVADEIRA HIDRÁULICA (CAPACIDADE DA CAÇAMBA: 0,8 M³ / POTÊNCIA: 111 HP), LARGURA DE 1,5 A 2,5 M, PROFUNDIDADE DE 3,0 A 4,5 M, COM AREIA PARA ATERRO. AF_05/2016</v>
          </cell>
          <cell r="C5009" t="str">
            <v>M3</v>
          </cell>
          <cell r="D5009">
            <v>78.010000000000005</v>
          </cell>
        </row>
        <row r="5010">
          <cell r="A5010">
            <v>94332</v>
          </cell>
          <cell r="B5010" t="str">
            <v>ATERRO MECANIZADO DE VALA COM ESCAVADEIRA HIDRÁULICA (CAPACIDADE DA CAÇAMBA: 0,8 M³ / POTÊNCIA: 111 HP), LARGURA ATÉ 1,5 M, PROFUNDIDADE DE 4,5 A 6,0 M, COM AREIA PARA ATERRO. AF_05/2016</v>
          </cell>
          <cell r="C5010" t="str">
            <v>M3</v>
          </cell>
          <cell r="D5010">
            <v>78.849999999999994</v>
          </cell>
        </row>
        <row r="5011">
          <cell r="A5011">
            <v>94333</v>
          </cell>
          <cell r="B5011" t="str">
            <v>ATERRO MECANIZADO DE VALA COM ESCAVADEIRA HIDRÁULICA (CAPACIDADE DA CAÇAMBA: 0,8 M³ / POTÊNCIA: 111 HP), LARGURA DE 1,5 A 2,5 M, PROFUNDIDADE DE 4,5 A 6,0 M, COM AREIA PARA ATERRO. AF_05/2016</v>
          </cell>
          <cell r="C5011" t="str">
            <v>M3</v>
          </cell>
          <cell r="D5011">
            <v>77.42</v>
          </cell>
        </row>
        <row r="5012">
          <cell r="A5012">
            <v>94338</v>
          </cell>
          <cell r="B5012" t="str">
            <v>ATERRO MECANIZADO DE VALA COM RETROESCAVADEIRA (CAPACIDADE DA CAÇAMBA DA RETRO: 0,26 M³ / POTÊNCIA: 88 HP), LARGURA ATÉ 0,8 M, PROFUNDIDADE ATÉ 1,5 M, COM AREIA PARA ATERRO. AF_05/2016</v>
          </cell>
          <cell r="C5012" t="str">
            <v>M3</v>
          </cell>
          <cell r="D5012">
            <v>88.88</v>
          </cell>
        </row>
        <row r="5013">
          <cell r="A5013">
            <v>94339</v>
          </cell>
          <cell r="B5013" t="str">
            <v>ATERRO MECANIZADO DE VALA COM RETROESCAVADEIRA (CAPACIDADE DA CAÇAMBA DA RETRO: 0,26 M³ / POTÊNCIA: 88 HP), LARGURA DE 0,8 A 1,5 M, PROFUNDIDADE ATÉ 1,5 M, COM AREIA PARA ATERRO. AF_05/2016</v>
          </cell>
          <cell r="C5013" t="str">
            <v>M3</v>
          </cell>
          <cell r="D5013">
            <v>83.52</v>
          </cell>
        </row>
        <row r="5014">
          <cell r="A5014">
            <v>94340</v>
          </cell>
          <cell r="B5014" t="str">
            <v>ATERRO MECANIZADO DE VALA COM RETROESCAVADEIRA (CAPACIDADE DA CAÇAMBA DA RETRO: 0,26 M³ / POTÊNCIA: 88 HP), LARGURA ATÉ 0,8 M, PROFUNDIDADE DE 1,5 A 3,0 M, COM AREIA PARA ATERRO. AF_05/2016</v>
          </cell>
          <cell r="C5014" t="str">
            <v>M3</v>
          </cell>
          <cell r="D5014">
            <v>81.17</v>
          </cell>
        </row>
        <row r="5015">
          <cell r="A5015">
            <v>94341</v>
          </cell>
          <cell r="B5015" t="str">
            <v>ATERRO MECANIZADO DE VALA COM RETROESCAVADEIRA (CAPACIDADE DA CAÇAMBA DA RETRO: 0,26 M³ / POTÊNCIA: 88 HP), LARGURA DE 0,8 A 1,5 M, PROFUNDIDADE DE 1,5 A 3,0 M, COM AREIA PARA ATERRO. AF_05/2016</v>
          </cell>
          <cell r="C5015" t="str">
            <v>M3</v>
          </cell>
          <cell r="D5015">
            <v>78.12</v>
          </cell>
        </row>
        <row r="5016">
          <cell r="A5016">
            <v>94342</v>
          </cell>
          <cell r="B5016" t="str">
            <v>ATERRO MANUAL DE VALAS COM AREIA PARA ATERRO E COMPACTAÇÃO MECANIZADA. AF_05/2016</v>
          </cell>
          <cell r="C5016" t="str">
            <v>M3</v>
          </cell>
          <cell r="D5016">
            <v>91.54</v>
          </cell>
        </row>
        <row r="5017">
          <cell r="A5017">
            <v>96385</v>
          </cell>
          <cell r="B5017" t="str">
            <v>EXECUÇÃO E COMPACTAÇÃO DE ATERRO COM SOLO PREDOMINANTEMENTE ARGILOSO - EXCLUSIVE SOLO, ESCAVAÇÃO, CARGA E TRANSPORTE. AF_11/2019</v>
          </cell>
          <cell r="C5017" t="str">
            <v>M3</v>
          </cell>
          <cell r="D5017">
            <v>6.66</v>
          </cell>
        </row>
        <row r="5018">
          <cell r="A5018">
            <v>96386</v>
          </cell>
          <cell r="B5018" t="str">
            <v>EXECUÇÃO E COMPACTAÇÃO DE ATERRO COM SOLO PREDOMINANTEMENTE ARENOSO - EXCLUSIVE SOLO, ESCAVAÇÃO, CARGA E TRANSPORTE. AF_11/2019</v>
          </cell>
          <cell r="C5018" t="str">
            <v>M3</v>
          </cell>
          <cell r="D5018">
            <v>4.8499999999999996</v>
          </cell>
        </row>
        <row r="5019">
          <cell r="A5019">
            <v>93360</v>
          </cell>
          <cell r="B5019" t="str">
            <v>REATERRO MECANIZADO DE VALA COM ESCAVADEIRA HIDRÁULICA (CAPACIDADE DA CAÇAMBA: 0,8 M³ / POTÊNCIA: 111 HP), LARGURA DE 1,5 A 2,5 M, PROFUNDIDADE ATÉ 1,5 M, COM SOLO DE 1ª CATEGORIA EM LOCAIS COM ALTO NÍVEL DE INTERFERÊNCIA. AF_04/2016</v>
          </cell>
          <cell r="C5019" t="str">
            <v>M3</v>
          </cell>
          <cell r="D5019">
            <v>13.59</v>
          </cell>
        </row>
        <row r="5020">
          <cell r="A5020">
            <v>93361</v>
          </cell>
          <cell r="B5020" t="str">
            <v>REATERRO MECANIZADO DE VALA COM ESCAVADEIRA HIDRÁULICA (CAPACIDADE DA CAÇAMBA: 0,8 M³ / POTÊNCIA: 111 HP), LARGURA ATÉ 1,5 M, PROFUNDIDADE DE 1,5 A 3,0 M, COM SOLO DE 1ª CATEGORIA EM LOCAIS COM ALTO NÍVEL DE INTERFERÊNCIA. AF_04/2016</v>
          </cell>
          <cell r="C5020" t="str">
            <v>M3</v>
          </cell>
          <cell r="D5020">
            <v>11.35</v>
          </cell>
        </row>
        <row r="5021">
          <cell r="A5021">
            <v>93362</v>
          </cell>
          <cell r="B5021" t="str">
            <v>REATERRO MECANIZADO DE VALA COM ESCAVADEIRA HIDRÁULICA (CAPACIDADE DA CAÇAMBA: 0,8 M³ / POTÊNCIA: 111 HP), LARGURA DE 1,5 A 2,5 M, PROFUNDIDADE DE 1,5 A 3,0 M, COM SOLO DE 1ª CATEGORIA EM LOCAIS COM ALTO NÍVEL DE INTERFERÊNCIA. AF_04/2016</v>
          </cell>
          <cell r="C5021" t="str">
            <v>M3</v>
          </cell>
          <cell r="D5021">
            <v>8.33</v>
          </cell>
        </row>
        <row r="5022">
          <cell r="A5022">
            <v>93363</v>
          </cell>
          <cell r="B5022" t="str">
            <v>REATERRO MECANIZADO DE VALA COM ESCAVADEIRA HIDRÁULICA (CAPACIDADE DA CAÇAMBA: 0,8 M³ / POTÊNCIA: 111 HP), LARGURA ATÉ 1,5 M, PROFUNDIDADE DE 3,0 A 4,5 M COM SOLO DE 1ª CATEGORIA EM LOCAIS COM ALTO NÍVEL DE INTERFERÊNCIA. AF_04/2016</v>
          </cell>
          <cell r="C5022" t="str">
            <v>M3</v>
          </cell>
          <cell r="D5022">
            <v>9</v>
          </cell>
        </row>
        <row r="5023">
          <cell r="A5023">
            <v>93364</v>
          </cell>
          <cell r="B5023" t="str">
            <v>REATERRO MECANIZADO DE VALA COM ESCAVADEIRA HIDRÁULICA (CAPACIDADE DA CAÇAMBA: 0,8 M³ / POTÊNCIA: 111 HP), LARGURA DE 1,5 A 2,5 M, PROFUNDIDADE DE 3,0  A 4,5 M, COM SOLO (SEM SUBSTITUIÇÃO) DE 1ª CATEGORIA EM LOCAIS COM ALTO NÍVEL DE INTERFERÊNCIA. AF_04/2016</v>
          </cell>
          <cell r="C5023" t="str">
            <v>M3</v>
          </cell>
          <cell r="D5023">
            <v>7.16</v>
          </cell>
        </row>
        <row r="5024">
          <cell r="A5024">
            <v>93365</v>
          </cell>
          <cell r="B5024" t="str">
            <v>REATERRO MECANIZADO DE VALA COM ESCAVADEIRA HIDRÁULICA (CAPACIDADE DA CAÇAMBA: 0,8 M³ / POTÊNCIA: 111 HP), LARGURA ATÉ 1,5 M, PROFUNDIDADE DE 4,5 A 6,0 M, COM SOLO DE 1ª CATEGORIA EM LOCAIS COM ALTO NÍVEL DE INTERFERÊNCIA. AF_04/2016</v>
          </cell>
          <cell r="C5024" t="str">
            <v>M3</v>
          </cell>
          <cell r="D5024">
            <v>7.96</v>
          </cell>
        </row>
        <row r="5025">
          <cell r="A5025">
            <v>93366</v>
          </cell>
          <cell r="B5025" t="str">
            <v>REATERRO MECANIZADO DE VALA COM ESCAVADEIRA HIDRÁULICA (CAPACIDADE DA CAÇAMBA: 0,8 M³ / POTÊNCIA: 111 HP), LARGURA DE 1,5 A 2,5 M, PROFUNDIDADE DE 4,5 A 6,0 M, COM SOLO DE 1ª CATEGORIA EM LOCAIS COM ALTO NÍVEL DE INTERFERÊNCIA. AF_04/2016</v>
          </cell>
          <cell r="C5025" t="str">
            <v>M3</v>
          </cell>
          <cell r="D5025">
            <v>6.6</v>
          </cell>
        </row>
        <row r="5026">
          <cell r="A5026">
            <v>93367</v>
          </cell>
          <cell r="B5026" t="str">
            <v>REATERRO MECANIZADO DE VALA COM ESCAVADEIRA HIDRÁULICA (CAPACIDADE DA CAÇAMBA: 0,8 M³ / POTÊNCIA: 111 HP), LARGURA DE 1,5 A 2,5 M, PROFUNDIDADE ATÉ 1,5 M, COM SOLO DE 1ª CATEGORIA EM LOCAIS COM BAIXO NÍVEL DE INTERFERÊNCIA. AF_04/2016</v>
          </cell>
          <cell r="C5026" t="str">
            <v>M3</v>
          </cell>
          <cell r="D5026">
            <v>12.69</v>
          </cell>
        </row>
        <row r="5027">
          <cell r="A5027">
            <v>93368</v>
          </cell>
          <cell r="B5027" t="str">
            <v>REATERRO MECANIZADO DE VALA COM ESCAVADEIRA HIDRÁULICA (CAPACIDADE DA CAÇAMBA: 0,8 M³ / POTÊNCIA: 111 HP), LARGURA ATÉ 1,5 M, PROFUNDIDADE DE 1,5 A 3,0 M, COM SOLO DE 1ª CATEGORIA EM LOCAIS COM BAIXO NÍVEL DE INTERFERÊNCIA. AF_04/2016</v>
          </cell>
          <cell r="C5027" t="str">
            <v>M3</v>
          </cell>
          <cell r="D5027">
            <v>10.39</v>
          </cell>
        </row>
        <row r="5028">
          <cell r="A5028">
            <v>93369</v>
          </cell>
          <cell r="B5028" t="str">
            <v>REATERRO MECANIZADO DE VALA COM ESCAVADEIRA HIDRÁULICA (CAPACIDADE DA CAÇAMBA: 0,8 M³ / POTÊNCIA: 111 HP), LARGURA DE 1,5 A 2,5 M, PROFUNDIDADE DE 1,5 A 3,0 M, COM SOLO (SEM SUBSTITUIÇÃO) DE 1ª CATEGORIA EM LOCAIS COM BAIXO NÍVEL DE INTERFERÊNCIA. AF_04/2016</v>
          </cell>
          <cell r="C5028" t="str">
            <v>M3</v>
          </cell>
          <cell r="D5028">
            <v>7.45</v>
          </cell>
        </row>
        <row r="5029">
          <cell r="A5029">
            <v>93370</v>
          </cell>
          <cell r="B5029" t="str">
            <v>REATERRO MECANIZADO DE VALA COM ESCAVADEIRA HIDRÁULICA (CAPACIDADE DA CAÇAMBA: 0,8 M³ / POTÊNCIA: 111 HP), LARGURA ATÉ 1,5 M, PROFUNDIDADE DE 3,0 A 4,5 M, COM SOLO DE 1ª CATEGORIA EM LOCAIS COM BAIXO NÍVEL DE INTERFERÊNCIA. AF_04/2016</v>
          </cell>
          <cell r="C5029" t="str">
            <v>M3</v>
          </cell>
          <cell r="D5029">
            <v>8.11</v>
          </cell>
        </row>
        <row r="5030">
          <cell r="A5030">
            <v>93371</v>
          </cell>
          <cell r="B5030" t="str">
            <v>REATERRO MECANIZADO DE VALA COM ESCAVADEIRA HIDRÁULICA (CAPACIDADE DA CAÇAMBA: 0,8 M³ / POTÊNCIA: 111 HP), LARGURA DE 1,5 A 2,5 M, PROFUNDIDADE DE 3,0 A 4,5 M, COM SOLO (SEM SUBSTITUIÇÃO) DE 1ª CATEGORIA EM LOCAIS COM BAIXO NÍVEL DE INTERFERÊNCIA. AF_04/2016</v>
          </cell>
          <cell r="C5030" t="str">
            <v>M3</v>
          </cell>
          <cell r="D5030">
            <v>6.29</v>
          </cell>
        </row>
        <row r="5031">
          <cell r="A5031">
            <v>93372</v>
          </cell>
          <cell r="B5031" t="str">
            <v>REATERRO MECANIZADO DE VALA COM ESCAVADEIRA HIDRÁULICA (CAPACIDADE DA CAÇAMBA: 0,8 M³ / POTÊNCIA: 111 HP), LARGURA ATÉ 1,5 M, PROFUNDIDADE DE 4,5 A 6,0 M, COM SOLO DE 1ª CATEGORIA EM LOCAIS COM BAIXO NÍVEL DE INTERFERÊNCIA. AF_04/2016</v>
          </cell>
          <cell r="C5031" t="str">
            <v>M3</v>
          </cell>
          <cell r="D5031">
            <v>7.13</v>
          </cell>
        </row>
        <row r="5032">
          <cell r="A5032">
            <v>93373</v>
          </cell>
          <cell r="B5032" t="str">
            <v>REATERRO MECANIZADO DE VALA COM ESCAVADEIRA HIDRÁULICA (CAPACIDADE DA CAÇAMBA: 0,8 M³ / POTÊNCIA: 111 HP), LARGURA DE 1,5 A 2,5 M, PROFUNDIDADE DE 4,5 A 6,0 M, COM SOLO (SEM SUBSTITUIÇÃO) DE 1ª CATEGORIA EM LOCAIS COM BAIXO NÍVEL DE INTERFERÊNCIA. AF_04/2016</v>
          </cell>
          <cell r="C5032" t="str">
            <v>M3</v>
          </cell>
          <cell r="D5032">
            <v>5.72</v>
          </cell>
        </row>
        <row r="5033">
          <cell r="A5033">
            <v>93374</v>
          </cell>
          <cell r="B5033" t="str">
            <v>REATERRO MECANIZADO DE VALA COM RETROESCAVADEIRA (CAPACIDADE DA CAÇAMBA DA RETRO: 0,26 M³ / POTÊNCIA: 88 HP), LARGURA ATÉ 0,8 M, PROFUNDIDADE ATÉ 1,5 M, COM SOLO (SEM SUBSTITUIÇÃO) DE 1ª CATEGORIA EM LOCAIS COM ALTO NÍVEL DE INTERFERÊNCIA. AF_04/2016</v>
          </cell>
          <cell r="C5033" t="str">
            <v>M3</v>
          </cell>
          <cell r="D5033">
            <v>15.88</v>
          </cell>
        </row>
        <row r="5034">
          <cell r="A5034">
            <v>93375</v>
          </cell>
          <cell r="B5034" t="str">
            <v>REATERRO MECANIZADO DE VALA COM RETROESCAVADEIRA (CAPACIDADE DA CAÇAMBA DA RETRO: 0,26 M³ / POTÊNCIA: 88 HP), LARGURA DE 0,8 A 1,5 M, PROFUNDIDADE ATÉ 1,5 M, COM SOLO DE 1ª CATEGORIA EM LOCAIS COM ALTO NÍVEL DE INTERFERÊNCIA. AF_04/2016</v>
          </cell>
          <cell r="C5034" t="str">
            <v>M3</v>
          </cell>
          <cell r="D5034">
            <v>12.26</v>
          </cell>
        </row>
        <row r="5035">
          <cell r="A5035">
            <v>93376</v>
          </cell>
          <cell r="B5035" t="str">
            <v>REATERRO MECANIZADO DE VALA COM RETROESCAVADEIRA (CAPACIDADE DA CAÇAMBA DA RETRO: 0,26 M³ / POTÊNCIA: 88 HP), LARGURA ATÉ 0,8 M, PROFUNDIDADE DE 1,5 A 3,0 M, COM SOLO DE 1ª CATEGORIA EM LOCAIS COM ALTO NÍVEL DE INTERFERÊNCIA. AF_04/2016</v>
          </cell>
          <cell r="C5035" t="str">
            <v>M3</v>
          </cell>
          <cell r="D5035">
            <v>10.06</v>
          </cell>
        </row>
        <row r="5036">
          <cell r="A5036">
            <v>93377</v>
          </cell>
          <cell r="B5036" t="str">
            <v>REATERRO MECANIZADO DE VALA COM RETROESCAVADEIRA (CAPACIDADE DA CAÇAMBA DA RETRO: 0,26 M³ / POTÊNCIA: 88 HP), LARGURA DE 0,8 A 1,5 M, PROFUNDIDADE DE 1,5 A 3,0 M, COM SOLO (SEM SUBSTITUIÇÃO) DE 1ª CATEGORIA EM LOCAIS COM ALTO NÍVEL DE INTERFERÊNCIA. AF_04/2016</v>
          </cell>
          <cell r="C5036" t="str">
            <v>M3</v>
          </cell>
          <cell r="D5036">
            <v>6.86</v>
          </cell>
        </row>
        <row r="5037">
          <cell r="A5037">
            <v>93378</v>
          </cell>
          <cell r="B5037" t="str">
            <v>REATERRO MECANIZADO DE VALA COM RETROESCAVADEIRA (CAPACIDADE DA CAÇAMBA DA RETRO: 0,26 M³ / POTÊNCIA: 88 HP), LARGURA ATÉ 0,8 M, PROFUNDIDADE ATÉ 1,5 M, COM SOLO DE 1ª CATEGORIA EM LOCAIS COM BAIXO NÍVEL DE INTERFERÊNCIA. AF_04/2016</v>
          </cell>
          <cell r="C5037" t="str">
            <v>M3</v>
          </cell>
          <cell r="D5037">
            <v>14.81</v>
          </cell>
        </row>
        <row r="5038">
          <cell r="A5038">
            <v>93379</v>
          </cell>
          <cell r="B5038" t="str">
            <v>REATERRO MECANIZADO DE VALA COM RETROESCAVADEIRA (CAPACIDADE DA CAÇAMBA DA RETRO: 0,26 M³ / POTÊNCIA: 88 HP), LARGURA DE 0,8 A 1,5 M, PROFUNDIDADE ATÉ 1,5 M, COM SOLO DE 1ª CATEGORIA EM LOCAIS COM BAIXO NÍVEL DE INTERFERÊNCIA. AF_04/2016</v>
          </cell>
          <cell r="C5038" t="str">
            <v>M3</v>
          </cell>
          <cell r="D5038">
            <v>11.45</v>
          </cell>
        </row>
        <row r="5039">
          <cell r="A5039">
            <v>93380</v>
          </cell>
          <cell r="B5039" t="str">
            <v>REATERRO MECANIZADO DE VALA COM RETROESCAVADEIRA (CAPACIDADE DA CAÇAMBA DA RETRO: 0,26 M³ / POTÊNCIA: 88 HP), LARGURA ATÉ 0,8 M, PROFUNDIDADE DE 1,5 A 3,0 M, COM SOLO DE 1ª CATEGORIA EM LOCAIS COM BAIXO NÍVEL DE INTERFERÊNCIA. AF_04/2016</v>
          </cell>
          <cell r="C5039" t="str">
            <v>M3</v>
          </cell>
          <cell r="D5039">
            <v>9.44</v>
          </cell>
        </row>
        <row r="5040">
          <cell r="A5040">
            <v>93381</v>
          </cell>
          <cell r="B5040" t="str">
            <v>REATERRO MECANIZADO DE VALA COM RETROESCAVADEIRA (CAPACIDADE DA CAÇAMBA DA RETRO: 0,26 M³ / POTÊNCIA: 88 HP), LARGURA DE 0,8 A 1,5 M, PROFUNDIDADE DE 1,5 A 3,0 M, COM SOLO (SEM SUBSTITUIÇÃO) DE 1ª CATEGORIA EM LOCAIS COM BAIXO NÍVEL DE INTERFERÊNCIA. AF_04/2016</v>
          </cell>
          <cell r="C5040" t="str">
            <v>M3</v>
          </cell>
          <cell r="D5040">
            <v>6.4</v>
          </cell>
        </row>
        <row r="5041">
          <cell r="A5041">
            <v>93382</v>
          </cell>
          <cell r="B5041" t="str">
            <v>REATERRO MANUAL DE VALAS COM COMPACTAÇÃO MECANIZADA. AF_04/2016</v>
          </cell>
          <cell r="C5041" t="str">
            <v>M3</v>
          </cell>
          <cell r="D5041">
            <v>19.829999999999998</v>
          </cell>
        </row>
        <row r="5042">
          <cell r="A5042">
            <v>96995</v>
          </cell>
          <cell r="B5042" t="str">
            <v>REATERRO MANUAL APILOADO COM SOQUETE. AF_10/2017</v>
          </cell>
          <cell r="C5042" t="str">
            <v>M3</v>
          </cell>
          <cell r="D5042">
            <v>33.619999999999997</v>
          </cell>
        </row>
        <row r="5043">
          <cell r="A5043">
            <v>97916</v>
          </cell>
          <cell r="B5043" t="str">
            <v>TRANSPORTE COM CAMINHÃO BASCULANTE DE 6 M³, EM VIA URBANA EM LEITO NATURAL (UNIDADE: TXKM). AF_07/2020</v>
          </cell>
          <cell r="C5043" t="str">
            <v>TXKM</v>
          </cell>
          <cell r="D5043">
            <v>1.57</v>
          </cell>
        </row>
        <row r="5044">
          <cell r="A5044">
            <v>97917</v>
          </cell>
          <cell r="B5044" t="str">
            <v>TRANSPORTE COM CAMINHÃO BASCULANTE DE 6 M³, EM VIA URBANA EM REVESTIMENTO PRIMÁRIO (UNIDADE: TXKM). AF_07/2020</v>
          </cell>
          <cell r="C5044" t="str">
            <v>TXKM</v>
          </cell>
          <cell r="D5044">
            <v>1.35</v>
          </cell>
        </row>
        <row r="5045">
          <cell r="A5045">
            <v>97918</v>
          </cell>
          <cell r="B5045" t="str">
            <v>TRANSPORTE COM CAMINHÃO BASCULANTE DE 6 M³, EM VIA URBANA PAVIMENTADA, DMT ATÉ 30 KM (UNIDADE: TXKM). AF_07/2020</v>
          </cell>
          <cell r="C5045" t="str">
            <v>TXKM</v>
          </cell>
          <cell r="D5045">
            <v>1.24</v>
          </cell>
        </row>
        <row r="5046">
          <cell r="A5046">
            <v>97919</v>
          </cell>
          <cell r="B5046" t="str">
            <v>TRANSPORTE COM CAMINHÃO BASCULANTE DE 6 M³, EM VIA URBANA PAVIMENTADA, ADICIONAL PARA DMT EXCEDENTE A 30 KM (UNIDADE: TXKM). AF_07/2020</v>
          </cell>
          <cell r="C5046" t="str">
            <v>TXKM</v>
          </cell>
          <cell r="D5046">
            <v>0.49</v>
          </cell>
        </row>
        <row r="5047">
          <cell r="A5047">
            <v>101616</v>
          </cell>
          <cell r="B5047" t="str">
            <v>PREPARO DE FUNDO DE VALA COM LARGURA MENOR QUE 1,5 M (ACERTO DO SOLO NATURAL). AF_08/2020</v>
          </cell>
          <cell r="C5047" t="str">
            <v>M2</v>
          </cell>
          <cell r="D5047">
            <v>4.0599999999999996</v>
          </cell>
        </row>
        <row r="5048">
          <cell r="A5048">
            <v>101617</v>
          </cell>
          <cell r="B5048" t="str">
            <v>PREPARO DE FUNDO DE VALA COM LARGURA MAIOR OU IGUAL A 1,5 M E MENOR QUE 2,5 M (ACERTO DO SOLO NATURAL). AF_08/2020</v>
          </cell>
          <cell r="C5048" t="str">
            <v>M2</v>
          </cell>
          <cell r="D5048">
            <v>2</v>
          </cell>
        </row>
        <row r="5049">
          <cell r="A5049">
            <v>101618</v>
          </cell>
          <cell r="B5049" t="str">
            <v>PREPARO DE FUNDO DE VALA COM LARGURA MENOR QUE 1,5 M, COM CAMADA DE AREIA, LANÇAMENTO MANUAL. AF_08/2020</v>
          </cell>
          <cell r="C5049" t="str">
            <v>M3</v>
          </cell>
          <cell r="D5049">
            <v>162.24</v>
          </cell>
        </row>
        <row r="5050">
          <cell r="A5050">
            <v>101619</v>
          </cell>
          <cell r="B5050" t="str">
            <v>PREPARO DE FUNDO DE VALA COM LARGURA MENOR QUE 1,5 M, COM CAMADA DE BRITA, LANÇAMENTO MANUAL. AF_08/2020</v>
          </cell>
          <cell r="C5050" t="str">
            <v>M3</v>
          </cell>
          <cell r="D5050">
            <v>190.73</v>
          </cell>
        </row>
        <row r="5051">
          <cell r="A5051">
            <v>101620</v>
          </cell>
          <cell r="B5051" t="str">
            <v>PREPARO DE FUNDO DE VALA COM LARGURA MAIOR OU IGUAL A 1,5 M E MENOR QUE 2,5 M, COM CAMADA DE AREIA, LANÇAMENTO MANUAL. AF_08/2020</v>
          </cell>
          <cell r="C5051" t="str">
            <v>M3</v>
          </cell>
          <cell r="D5051">
            <v>146.03</v>
          </cell>
        </row>
        <row r="5052">
          <cell r="A5052">
            <v>101621</v>
          </cell>
          <cell r="B5052" t="str">
            <v>PREPARO DE FUNDO DE VALA COM LARGURA MAIOR OU IGUAL A 1,5 M E MENOR QUE 2,5 M, COM CAMADA DE BRITA, LANÇAMENTO MANUAL. AF_08/2020</v>
          </cell>
          <cell r="C5052" t="str">
            <v>M3</v>
          </cell>
          <cell r="D5052">
            <v>174.51</v>
          </cell>
        </row>
        <row r="5053">
          <cell r="A5053">
            <v>101622</v>
          </cell>
          <cell r="B5053" t="str">
            <v>PREPARO DE FUNDO DE VALA COM LARGURA MENOR QUE 1,5 M, COM CAMADA DE AREIA, LANÇAMENTO MECANIZADO. AF_08/2020</v>
          </cell>
          <cell r="C5053" t="str">
            <v>M3</v>
          </cell>
          <cell r="D5053">
            <v>141.25</v>
          </cell>
        </row>
        <row r="5054">
          <cell r="A5054">
            <v>101623</v>
          </cell>
          <cell r="B5054" t="str">
            <v>PREPARO DE FUNDO DE VALA COM LARGURA MENOR QUE 1,5 M, COM CAMADA DE BRITA, LANÇAMENTO MECANIZADO. AF_08/2020</v>
          </cell>
          <cell r="C5054" t="str">
            <v>M3</v>
          </cell>
          <cell r="D5054">
            <v>164.87</v>
          </cell>
        </row>
        <row r="5055">
          <cell r="A5055">
            <v>101624</v>
          </cell>
          <cell r="B5055" t="str">
            <v>PREPARO DE FUNDO DE VALA COM LARGURA MAIOR OU IGUAL A 1,5 M E MENOR QUE 2,5 M, COM CAMADA DE BRITA, LANÇAMENTO MECANIZADO. AF_08/2020</v>
          </cell>
          <cell r="C5055" t="str">
            <v>M3</v>
          </cell>
          <cell r="D5055">
            <v>136.74</v>
          </cell>
        </row>
        <row r="5056">
          <cell r="A5056">
            <v>101625</v>
          </cell>
          <cell r="B5056" t="str">
            <v>PREPARO DE FUNDO DE VALA COM LARGURA MAIOR OU IGUAL A 1,5 M E MENOR QUE 2,5 M, COM CAMADA DE AREIA, LANÇAMENTO MECANIZADO. AF_08/2020</v>
          </cell>
          <cell r="C5056" t="str">
            <v>M3</v>
          </cell>
          <cell r="D5056">
            <v>116.7</v>
          </cell>
        </row>
        <row r="5057">
          <cell r="A5057">
            <v>95606</v>
          </cell>
          <cell r="B5057" t="str">
            <v>UMIDIFICAÇÃO DE MATERIAL PARA VALAS COM CAMINHÃO PIPA 10000L. AF_11/2016</v>
          </cell>
          <cell r="C5057" t="str">
            <v>M3</v>
          </cell>
          <cell r="D5057">
            <v>1.45</v>
          </cell>
        </row>
        <row r="5058">
          <cell r="A5058">
            <v>87471</v>
          </cell>
          <cell r="B5058" t="str">
            <v>ALVENARIA DE VEDAÇÃO DE BLOCOS CERÂMICOS FURADOS NA VERTICAL DE 9X19X39CM (ESPESSURA 9CM) DE PAREDES COM ÁREA LÍQUIDA MENOR QUE 6M² SEM VÃOS E ARGAMASSA DE ASSENTAMENTO COM PREPARO EM BETONEIRA. AF_06/2014</v>
          </cell>
          <cell r="C5058" t="str">
            <v>M2</v>
          </cell>
          <cell r="D5058">
            <v>53.22</v>
          </cell>
        </row>
        <row r="5059">
          <cell r="A5059">
            <v>87472</v>
          </cell>
          <cell r="B5059" t="str">
            <v>ALVENARIA DE VEDAÇÃO DE BLOCOS CERÂMICOS FURADOS NA VERTICAL DE 9X19X39CM (ESPESSURA 9CM) DE PAREDES COM ÁREA LÍQUIDA MENOR QUE 6M² SEM VÃOS E ARGAMASSA DE ASSENTAMENTO COM PREPARO MANUAL. AF_06/2014</v>
          </cell>
          <cell r="C5059" t="str">
            <v>M2</v>
          </cell>
          <cell r="D5059">
            <v>54.16</v>
          </cell>
        </row>
        <row r="5060">
          <cell r="A5060">
            <v>87473</v>
          </cell>
          <cell r="B5060" t="str">
            <v>ALVENARIA DE VEDAÇÃO DE BLOCOS CERÂMICOS FURADOS NA VERTICAL DE 14X19X39CM (ESPESSURA 14CM) DE PAREDES COM ÁREA LÍQUIDA MENOR QUE 6M² SEM VÃOS E ARGAMASSA DE ASSENTAMENTO COM PREPARO EM BETONEIRA. AF_06/2014</v>
          </cell>
          <cell r="C5060" t="str">
            <v>M2</v>
          </cell>
          <cell r="D5060">
            <v>70.62</v>
          </cell>
        </row>
        <row r="5061">
          <cell r="A5061">
            <v>87474</v>
          </cell>
          <cell r="B5061" t="str">
            <v>ALVENARIA DE VEDAÇÃO DE BLOCOS CERÂMICOS FURADOS NA VERTICAL DE 14X19X39CM (ESPESSURA 14CM) DE PAREDES COM ÁREA LÍQUIDA MENOR QUE 6M² SEM VÃOS E ARGAMASSA DE ASSENTAMENTO COM PREPARO MANUAL. AF_06/2014</v>
          </cell>
          <cell r="C5061" t="str">
            <v>M2</v>
          </cell>
          <cell r="D5061">
            <v>71.69</v>
          </cell>
        </row>
        <row r="5062">
          <cell r="A5062">
            <v>87475</v>
          </cell>
          <cell r="B5062" t="str">
            <v>ALVENARIA DE VEDAÇÃO DE BLOCOS CERÂMICOS FURADOS NA VERTICAL DE 19X19X39CM (ESPESSURA 19CM) DE PAREDES COM ÁREA LÍQUIDA MENOR QUE 6M² SEM VÃOS E ARGAMASSA DE ASSENTAMENTO COM PREPARO EM BETONEIRA. AF_06/2014</v>
          </cell>
          <cell r="C5062" t="str">
            <v>M2</v>
          </cell>
          <cell r="D5062">
            <v>86.99</v>
          </cell>
        </row>
        <row r="5063">
          <cell r="A5063">
            <v>87476</v>
          </cell>
          <cell r="B5063" t="str">
            <v>ALVENARIA DE VEDAÇÃO DE BLOCOS CERÂMICOS FURADOS NA VERTICAL DE 19X19X39CM (ESPESSURA 19CM) DE PAREDES COM ÁREA LÍQUIDA MENOR QUE 6M² SEM VÃOS E ARGAMASSA DE ASSENTAMENTO COM PREPARO MANUAL. AF_06/2014</v>
          </cell>
          <cell r="C5063" t="str">
            <v>M2</v>
          </cell>
          <cell r="D5063">
            <v>88.23</v>
          </cell>
        </row>
        <row r="5064">
          <cell r="A5064">
            <v>87477</v>
          </cell>
          <cell r="B5064" t="str">
            <v>ALVENARIA DE VEDAÇÃO DE BLOCOS CERÂMICOS FURADOS NA VERTICAL DE 9X19X39CM (ESPESSURA 9CM) DE PAREDES COM ÁREA LÍQUIDA MAIOR OU IGUAL A 6M² SEM VÃOS E ARGAMASSA DE ASSENTAMENTO COM PREPARO EM BETONEIRA. AF_06/2014</v>
          </cell>
          <cell r="C5064" t="str">
            <v>M2</v>
          </cell>
          <cell r="D5064">
            <v>49.2</v>
          </cell>
        </row>
        <row r="5065">
          <cell r="A5065">
            <v>87478</v>
          </cell>
          <cell r="B5065" t="str">
            <v>ALVENARIA DE VEDAÇÃO DE BLOCOS CERÂMICOS FURADOS NA VERTICAL DE 9X19X39CM (ESPESSURA 9CM) DE PAREDES COM ÁREA LÍQUIDA MAIOR OU IGUAL A 6M² SEM VÃOS E ARGAMASSA DE ASSENTAMENTO COM PREPARO MANUAL. AF_06/2014</v>
          </cell>
          <cell r="C5065" t="str">
            <v>M2</v>
          </cell>
          <cell r="D5065">
            <v>50.14</v>
          </cell>
        </row>
        <row r="5066">
          <cell r="A5066">
            <v>87479</v>
          </cell>
          <cell r="B5066" t="str">
            <v>ALVENARIA DE VEDAÇÃO DE BLOCOS CERÂMICOS FURADOS NA VERTICAL DE 14X19X39CM (ESPESSURA 14CM) DE PAREDES COM ÁREA LÍQUIDA MAIOR OU IGUAL A 6M² SEM VÃOS E ARGAMASSA DE ASSENTAMENTO COM PREPARO EM BETONEIRA. AF_06/2014</v>
          </cell>
          <cell r="C5066" t="str">
            <v>M2</v>
          </cell>
          <cell r="D5066">
            <v>65.77</v>
          </cell>
        </row>
        <row r="5067">
          <cell r="A5067">
            <v>87480</v>
          </cell>
          <cell r="B5067" t="str">
            <v>ALVENARIA DE VEDAÇÃO DE BLOCOS CERÂMICOS FURADOS NA VERTICAL DE 14X19X39CM (ESPESSURA 14CM) DE PAREDES COM ÁREA LÍQUIDA MAIOR OU IGUAL A 6M² SEM VÃOS E ARGAMASSA DE ASSENTAMENTO COM PREPARO MANUAL. AF_06/2014</v>
          </cell>
          <cell r="C5067" t="str">
            <v>M2</v>
          </cell>
          <cell r="D5067">
            <v>66.84</v>
          </cell>
        </row>
        <row r="5068">
          <cell r="A5068">
            <v>87481</v>
          </cell>
          <cell r="B5068" t="str">
            <v>ALVENARIA DE VEDAÇÃO DE BLOCOS CERÂMICOS FURADOS NA VERTICAL DE 19X19X39CM (ESPESSURA 19CM) DE PAREDES COM ÁREA LÍQUIDA MAIOR OU IGUAL A 6M² SEM VÃOS E ARGAMASSA DE ASSENTAMENTO COM PREPARO EM BETONEIRA. AF_06/2014</v>
          </cell>
          <cell r="C5068" t="str">
            <v>M2</v>
          </cell>
          <cell r="D5068">
            <v>80.97</v>
          </cell>
        </row>
        <row r="5069">
          <cell r="A5069">
            <v>87482</v>
          </cell>
          <cell r="B5069" t="str">
            <v>ALVENARIA DE VEDAÇÃO DE BLOCOS CERÂMICOS FURADOS NA VERTICAL DE 19X19X39CM (ESPESSURA 19CM) DE PAREDES COM ÁREA LÍQUIDA MAIOR OU IGUAL A 6M² SEM VÃOS E ARGAMASSA DE ASSENTAMENTO COM PREPARO MANUAL. AF_06/2014</v>
          </cell>
          <cell r="C5069" t="str">
            <v>M2</v>
          </cell>
          <cell r="D5069">
            <v>82.21</v>
          </cell>
        </row>
        <row r="5070">
          <cell r="A5070">
            <v>87483</v>
          </cell>
          <cell r="B5070" t="str">
            <v>ALVENARIA DE VEDAÇÃO DE BLOCOS CERÂMICOS FURADOS NA VERTICAL DE 9X19X39CM (ESPESSURA 9CM) DE PAREDES COM ÁREA LÍQUIDA MENOR QUE 6M² COM VÃOS E ARGAMASSA DE ASSENTAMENTO COM PREPARO EM BETONEIRA. AF_06/2014</v>
          </cell>
          <cell r="C5070" t="str">
            <v>M2</v>
          </cell>
          <cell r="D5070">
            <v>58.74</v>
          </cell>
        </row>
        <row r="5071">
          <cell r="A5071">
            <v>87484</v>
          </cell>
          <cell r="B5071" t="str">
            <v>ALVENARIA DE VEDAÇÃO DE BLOCOS CERÂMICOS FURADOS NA VERTICAL DE 9X19X39CM (ESPESSURA 9CM) DE PAREDES COM ÁREA LÍQUIDA MENOR QUE 6M² COM VÃOS E ARGAMASSA DE ASSENTAMENTO COM PREPARO MANUAL. AF_06/2014</v>
          </cell>
          <cell r="C5071" t="str">
            <v>M2</v>
          </cell>
          <cell r="D5071">
            <v>59.68</v>
          </cell>
        </row>
        <row r="5072">
          <cell r="A5072">
            <v>87485</v>
          </cell>
          <cell r="B5072" t="str">
            <v>ALVENARIA DE VEDAÇÃO DE BLOCOS CERÂMICOS FURADOS NA VERTICAL DE 14X19X39CM (ESPESSURA 14CM) DE PAREDES COM ÁREA LÍQUIDA MENOR QUE 6M² COM VÃOS E ARGAMASSA DE ASSENTAMENTO COM PREPARO EM BETONEIRA. AF_06/2014</v>
          </cell>
          <cell r="C5072" t="str">
            <v>M2</v>
          </cell>
          <cell r="D5072">
            <v>76.319999999999993</v>
          </cell>
        </row>
        <row r="5073">
          <cell r="A5073">
            <v>87487</v>
          </cell>
          <cell r="B5073" t="str">
            <v>ALVENARIA DE VEDAÇÃO DE BLOCOS CERÂMICOS FURADOS NA VERTICAL DE 19X19X39CM (ESPESSURA 19CM) DE PAREDES COM ÁREA LÍQUIDA MENOR QUE 6M² COM VÃOS E ARGAMASSA DE ASSENTAMENTO COM PREPARO EM BETONEIRA. AF_06/2014</v>
          </cell>
          <cell r="C5073" t="str">
            <v>M2</v>
          </cell>
          <cell r="D5073">
            <v>92.63</v>
          </cell>
        </row>
        <row r="5074">
          <cell r="A5074">
            <v>87488</v>
          </cell>
          <cell r="B5074" t="str">
            <v>ALVENARIA DE VEDAÇÃO DE BLOCOS CERÂMICOS FURADOS NA VERTICAL DE 19X19X39CM (ESPESSURA 19CM) DE PAREDES COM ÁREA LÍQUIDA MENOR QUE 6M² COM VÃOS E ARGAMASSA DE ASSENTAMENTO COM PREPARO MANUAL. AF_06/2014</v>
          </cell>
          <cell r="C5074" t="str">
            <v>M2</v>
          </cell>
          <cell r="D5074">
            <v>93.87</v>
          </cell>
        </row>
        <row r="5075">
          <cell r="A5075">
            <v>87489</v>
          </cell>
          <cell r="B5075" t="str">
            <v>ALVENARIA DE VEDAÇÃO DE BLOCOS CERÂMICOS FURADOS NA VERTICAL DE 9X19X39CM (ESPESSURA 9CM) DE PAREDES COM ÁREA LÍQUIDA MAIOR OU IGUAL A 6M² COM VÃOS E ARGAMASSA DE ASSENTAMENTO COM PREPARO EM BETONEIRA. AF_06/2014</v>
          </cell>
          <cell r="C5075" t="str">
            <v>M2</v>
          </cell>
          <cell r="D5075">
            <v>52.5</v>
          </cell>
        </row>
        <row r="5076">
          <cell r="A5076">
            <v>87490</v>
          </cell>
          <cell r="B5076" t="str">
            <v>ALVENARIA DE VEDAÇÃO DE BLOCOS CERÂMICOS FURADOS NA VERTICAL DE 9X19X39CM (ESPESSURA 9CM) DE PAREDES COM ÁREA LÍQUIDA MAIOR OU IGUAL A 6M² COM VÃOS E ARGAMASSA DE ASSENTAMENTO COM PREPARO MANUAL. AF_06/2014</v>
          </cell>
          <cell r="C5076" t="str">
            <v>M2</v>
          </cell>
          <cell r="D5076">
            <v>53.44</v>
          </cell>
        </row>
        <row r="5077">
          <cell r="A5077">
            <v>87491</v>
          </cell>
          <cell r="B5077" t="str">
            <v>ALVENARIA DE VEDAÇÃO DE BLOCOS CERÂMICOS FURADOS NA VERTICAL DE 14X19X39CM (ESPESSURA 14CM) DE PAREDES COM ÁREA LÍQUIDA MAIOR OU IGUAL A 6M² COM VÃOS E ARGAMASSA DE ASSENTAMENTO COM PREPARO EM BETONEIRA. AF_06/2014</v>
          </cell>
          <cell r="C5077" t="str">
            <v>M2</v>
          </cell>
          <cell r="D5077">
            <v>69.23</v>
          </cell>
        </row>
        <row r="5078">
          <cell r="A5078">
            <v>87492</v>
          </cell>
          <cell r="B5078" t="str">
            <v>ALVENARIA DE VEDAÇÃO DE BLOCOS CERÂMICOS FURADOS NA VERTICAL DE 14X19X39CM (ESPESSURA 14CM) DE PAREDES COM ÁREA LÍQUIDA MAIOR OU IGUAL A 6M² COM VÃOS E ARGAMASSA DE ASSENTAMENTO COM PREPARO MANUAL. AF_06/2014</v>
          </cell>
          <cell r="C5078" t="str">
            <v>M2</v>
          </cell>
          <cell r="D5078">
            <v>70.3</v>
          </cell>
        </row>
        <row r="5079">
          <cell r="A5079">
            <v>87493</v>
          </cell>
          <cell r="B5079" t="str">
            <v>ALVENARIA DE VEDAÇÃO DE BLOCOS CERÂMICOS FURADOS NA VERTICAL DE 19X19X39CM (ESPESSURA 19CM) DE PAREDES COM ÁREA LÍQUIDA MAIOR OU IGUAL A 6M² COM VÃOS E ARGAMASSA DE ASSENTAMENTO COM PREPARO EM BETONEIRA. AF_06/2014</v>
          </cell>
          <cell r="C5079" t="str">
            <v>M2</v>
          </cell>
          <cell r="D5079">
            <v>84.63</v>
          </cell>
        </row>
        <row r="5080">
          <cell r="A5080">
            <v>87494</v>
          </cell>
          <cell r="B5080" t="str">
            <v>ALVENARIA DE VEDAÇÃO DE BLOCOS CERÂMICOS FURADOS NA VERTICAL DE 19X19X39CM (ESPESSURA 19CM) DE PAREDES COM ÁREA LÍQUIDA MAIOR OU IGUAL A 6M² COM VÃOS E ARGAMASSA DE ASSENTAMENTO COM PREPARO MANUAL. AF_06/2014</v>
          </cell>
          <cell r="C5080" t="str">
            <v>M2</v>
          </cell>
          <cell r="D5080">
            <v>85.87</v>
          </cell>
        </row>
        <row r="5081">
          <cell r="A5081">
            <v>87495</v>
          </cell>
          <cell r="B5081" t="str">
            <v>ALVENARIA DE VEDAÇÃO DE BLOCOS CERÂMICOS FURADOS NA HORIZONTAL DE 9X19X19CM (ESPESSURA 9CM) DE PAREDES COM ÁREA LÍQUIDA MENOR QUE 6M² SEM VÃOS E ARGAMASSA DE ASSENTAMENTO COM PREPARO EM BETONEIRA. AF_06/2014</v>
          </cell>
          <cell r="C5081" t="str">
            <v>M2</v>
          </cell>
          <cell r="D5081">
            <v>73.989999999999995</v>
          </cell>
        </row>
        <row r="5082">
          <cell r="A5082">
            <v>87496</v>
          </cell>
          <cell r="B5082" t="str">
            <v>ALVENARIA DE VEDAÇÃO DE BLOCOS CERÂMICOS FURADOS NA HORIZONTAL DE 9X19X19CM (ESPESSURA 9CM) DE PAREDES COM ÁREA LÍQUIDA MENOR QUE 6M² SEM VÃOS E ARGAMASSA DE ASSENTAMENTO COM PREPARO MANUAL. AF_06/2014</v>
          </cell>
          <cell r="C5082" t="str">
            <v>M2</v>
          </cell>
          <cell r="D5082">
            <v>74.87</v>
          </cell>
        </row>
        <row r="5083">
          <cell r="A5083">
            <v>87497</v>
          </cell>
          <cell r="B5083" t="str">
            <v>ALVENARIA DE VEDAÇÃO DE BLOCOS CERÂMICOS FURADOS NA HORIZONTAL DE 11,5X19X19CM (ESPESSURA 11,5CM) DE PAREDES COM ÁREA LÍQUIDA MENOR QUE 6M² SEM VÃOS E ARGAMASSA DE ASSENTAMENTO COM PREPARO EM BETONEIRA. AF_06/2014</v>
          </cell>
          <cell r="C5083" t="str">
            <v>M2</v>
          </cell>
          <cell r="D5083">
            <v>77.900000000000006</v>
          </cell>
        </row>
        <row r="5084">
          <cell r="A5084">
            <v>87498</v>
          </cell>
          <cell r="B5084" t="str">
            <v>ALVENARIA DE VEDAÇÃO DE BLOCOS CERÂMICOS FURADOS NA HORIZONTAL DE 11,5X19X19CM (ESPESSURA 11,5CM) DE PAREDES COM ÁREA LÍQUIDA MENOR QUE 6M² SEM VÃOS E ARGAMASSA DE ASSENTAMENTO COM PREPARO MANUAL. AF_06/2014</v>
          </cell>
          <cell r="C5084" t="str">
            <v>M2</v>
          </cell>
          <cell r="D5084">
            <v>79.03</v>
          </cell>
        </row>
        <row r="5085">
          <cell r="A5085">
            <v>87499</v>
          </cell>
          <cell r="B5085" t="str">
            <v>ALVENARIA DE VEDAÇÃO DE BLOCOS CERÂMICOS FURADOS NA HORIZONTAL DE 9X14X19CM (ESPESSURA 9CM) DE PAREDES COM ÁREA LÍQUIDA MENOR QUE 6M² SEM VÃOS E ARGAMASSA DE ASSENTAMENTO COM PREPARO EM BETONEIRA. AF_06/2014</v>
          </cell>
          <cell r="C5085" t="str">
            <v>M2</v>
          </cell>
          <cell r="D5085">
            <v>86.54</v>
          </cell>
        </row>
        <row r="5086">
          <cell r="A5086">
            <v>87500</v>
          </cell>
          <cell r="B5086" t="str">
            <v>ALVENARIA DE VEDAÇÃO DE BLOCOS CERÂMICOS FURADOS NA HORIZONTAL DE 9X14X19CM (ESPESSURA 9CM) DE PAREDES COM ÁREA LÍQUIDA MENOR QUE 6M² SEM VÃOS E ARGAMASSA DE ASSENTAMENTO COM PREPARO MANUAL. AF_06/2014</v>
          </cell>
          <cell r="C5086" t="str">
            <v>M2</v>
          </cell>
          <cell r="D5086">
            <v>87.5</v>
          </cell>
        </row>
        <row r="5087">
          <cell r="A5087">
            <v>87501</v>
          </cell>
          <cell r="B5087" t="str">
            <v>ALVENARIA DE VEDAÇÃO DE BLOCOS CERÂMICOS FURADOS NA HORIZONTAL DE 14X9X19CM (ESPESSURA 14CM, BLOCO DEITADO) DE PAREDES COM ÁREA LÍQUIDA MENOR QUE 6M² SEM VÃOS E ARGAMASSA DE ASSENTAMENTO COM PREPARO EM BETONEIRA. AF_06/2014</v>
          </cell>
          <cell r="C5087" t="str">
            <v>M2</v>
          </cell>
          <cell r="D5087">
            <v>134.47999999999999</v>
          </cell>
        </row>
        <row r="5088">
          <cell r="A5088">
            <v>87502</v>
          </cell>
          <cell r="B5088" t="str">
            <v>ALVENARIA DE VEDAÇÃO DE BLOCOS CERÂMICOS FURADOS NA HORIZONTAL DE 14X9X19CM (ESPESSURA 14CM, BLOCO DEITADO) DE PAREDES COM ÁREA LÍQUIDA MENOR QUE 6M² SEM VÃOS E ARGAMASSA DE ASSENTAMENTO COM PREPARO MANUAL. AF_06/2014</v>
          </cell>
          <cell r="C5088" t="str">
            <v>M2</v>
          </cell>
          <cell r="D5088">
            <v>135.69999999999999</v>
          </cell>
        </row>
        <row r="5089">
          <cell r="A5089">
            <v>87503</v>
          </cell>
          <cell r="B5089" t="str">
            <v>ALVENARIA DE VEDAÇÃO DE BLOCOS CERÂMICOS FURADOS NA HORIZONTAL DE 9X19X19CM (ESPESSURA 9CM) DE PAREDES COM ÁREA LÍQUIDA MAIOR OU IGUAL A 6M² SEM VÃOS E ARGAMASSA DE ASSENTAMENTO COM PREPARO EM BETONEIRA. AF_06/2014</v>
          </cell>
          <cell r="C5089" t="str">
            <v>M2</v>
          </cell>
          <cell r="D5089">
            <v>64.78</v>
          </cell>
        </row>
        <row r="5090">
          <cell r="A5090">
            <v>87504</v>
          </cell>
          <cell r="B5090" t="str">
            <v>ALVENARIA DE VEDAÇÃO DE BLOCOS CERÂMICOS FURADOS NA HORIZONTAL DE 9X19X19CM (ESPESSURA 9CM) DE PAREDES COM ÁREA LÍQUIDA MAIOR OU IGUAL A 6M² SEM VÃOS E ARGAMASSA DE ASSENTAMENTO COM PREPARO MANUAL. AF_06/2014</v>
          </cell>
          <cell r="C5090" t="str">
            <v>M2</v>
          </cell>
          <cell r="D5090">
            <v>65.66</v>
          </cell>
        </row>
        <row r="5091">
          <cell r="A5091">
            <v>87505</v>
          </cell>
          <cell r="B5091" t="str">
            <v>ALVENARIA DE VEDAÇÃO DE BLOCOS CERÂMICOS FURADOS NA HORIZONTAL DE 11,5X19X19CM (ESPESSURA 11,5M) DE PAREDES COM ÁREA LÍQUIDA MAIOR OU IGUAL A 6M² SEM VÃOS E ARGAMASSA DE ASSENTAMENTO COM PREPARO EM BETONEIRA. AF_06/2014</v>
          </cell>
          <cell r="C5091" t="str">
            <v>M2</v>
          </cell>
          <cell r="D5091">
            <v>68.44</v>
          </cell>
        </row>
        <row r="5092">
          <cell r="A5092">
            <v>87506</v>
          </cell>
          <cell r="B5092" t="str">
            <v>ALVENARIA DE VEDAÇÃO DE BLOCOS CERÂMICOS FURADOS NA HORIZONTAL DE 11,5X19X19CM (ESPESSURA 11,5M) DE PAREDES COM ÁREA LÍQUIDA MAIOR OU IGUAL A 6M² SEM VÃOS E ARGAMASSA DE ASSENTAMENTO COM PREPARO MANUAL. AF_06/2014</v>
          </cell>
          <cell r="C5092" t="str">
            <v>M2</v>
          </cell>
          <cell r="D5092">
            <v>69.569999999999993</v>
          </cell>
        </row>
        <row r="5093">
          <cell r="A5093">
            <v>87507</v>
          </cell>
          <cell r="B5093" t="str">
            <v>ALVENARIA DE VEDAÇÃO DE BLOCOS CERÂMICOS FURADOS NA HORIZONTAL DE 9X14X19CM (ESPESSURA 9CM) DE PAREDES COM ÁREA LÍQUIDA MAIOR OU IGUAL A 6M² SEM VÃOS E ARGAMASSA DE ASSENTAMENTO COM PREPARO EM BETONEIRA. AF_06/2014</v>
          </cell>
          <cell r="C5093" t="str">
            <v>M2</v>
          </cell>
          <cell r="D5093">
            <v>74.3</v>
          </cell>
        </row>
        <row r="5094">
          <cell r="A5094">
            <v>87508</v>
          </cell>
          <cell r="B5094" t="str">
            <v>ALVENARIA DE VEDAÇÃO DE BLOCOS CERÂMICOS FURADOS NA HORIZONTAL DE 9X14X19CM (ESPESSURA 9CM) DE PAREDES COM ÁREA LÍQUIDA MAIOR OU IGUAL A 6M² SEM VÃOS E ARGAMASSA DE ASSENTAMENTO COM PREPARO MANUAL. AF_06/2014</v>
          </cell>
          <cell r="C5094" t="str">
            <v>M2</v>
          </cell>
          <cell r="D5094">
            <v>75.260000000000005</v>
          </cell>
        </row>
        <row r="5095">
          <cell r="A5095">
            <v>87509</v>
          </cell>
          <cell r="B5095" t="str">
            <v>ALVENARIA DE VEDAÇÃO DE BLOCOS CERÂMICOS FURADOS NA HORIZONTAL DE 14X9X19CM (ESPESSURA 14CM, BLOCO DEITADO) DE PAREDES COM ÁREA LÍQUIDA MAIOR OU IGUAL A 6M² SEM VÃOS E ARGAMASSA DE ASSENTAMENTO COM PREPARO EM BETONEIRA. AF_06/2014</v>
          </cell>
          <cell r="C5095" t="str">
            <v>M2</v>
          </cell>
          <cell r="D5095">
            <v>114.2</v>
          </cell>
        </row>
        <row r="5096">
          <cell r="A5096">
            <v>87510</v>
          </cell>
          <cell r="B5096" t="str">
            <v>ALVENARIA DE VEDAÇÃO DE BLOCOS CERÂMICOS FURADOS NA HORIZONTAL DE 14X9X19CM (ESPESSURA 14CM, BLOCO DEITADO) DE PAREDES COM ÁREA LÍQUIDA MAIOR OU IGUAL A 6M² SEM VÃOS E ARGAMASSA DE ASSENTAMENTO COM PREPARO MANUAL. AF_06/2014</v>
          </cell>
          <cell r="C5096" t="str">
            <v>M2</v>
          </cell>
          <cell r="D5096">
            <v>115.42</v>
          </cell>
        </row>
        <row r="5097">
          <cell r="A5097">
            <v>87511</v>
          </cell>
          <cell r="B5097" t="str">
            <v>ALVENARIA DE VEDAÇÃO DE BLOCOS CERÂMICOS FURADOS NA HORIZONTAL DE 9X19X19CM (ESPESSURA 9CM) DE PAREDES COM ÁREA LÍQUIDA MENOR QUE 6M² COM VÃOS E ARGAMASSA DE ASSENTAMENTO COM PREPARO EM BETONEIRA. AF_06/2014</v>
          </cell>
          <cell r="C5097" t="str">
            <v>M2</v>
          </cell>
          <cell r="D5097">
            <v>81.489999999999995</v>
          </cell>
        </row>
        <row r="5098">
          <cell r="A5098">
            <v>87512</v>
          </cell>
          <cell r="B5098" t="str">
            <v>ALVENARIA DE VEDAÇÃO DE BLOCOS CERÂMICOS FURADOS NA HORIZONTAL DE 9X19X19CM (ESPESSURA 9CM) DE PAREDES COM ÁREA LÍQUIDA MENOR QUE 6M² COM VÃOS E ARGAMASSA DE ASSENTAMENTO COM PREPARO MANUAL. AF_06/2014</v>
          </cell>
          <cell r="C5098" t="str">
            <v>M2</v>
          </cell>
          <cell r="D5098">
            <v>82.37</v>
          </cell>
        </row>
        <row r="5099">
          <cell r="A5099">
            <v>87513</v>
          </cell>
          <cell r="B5099" t="str">
            <v>ALVENARIA DE VEDAÇÃO DE BLOCOS CERÂMICOS FURADOS NA HORIZONTAL DE 11,5X19X19CM (ESPESSURA 11,5CM) DE PAREDES COM ÁREA LÍQUIDA MENOR QUE 6M² COM VÃOS E ARGAMASSA DE ASSENTAMENTO COM PREPARO EM BETONEIRA. AF_06/2014</v>
          </cell>
          <cell r="C5099" t="str">
            <v>M2</v>
          </cell>
          <cell r="D5099">
            <v>85.76</v>
          </cell>
        </row>
        <row r="5100">
          <cell r="A5100">
            <v>87514</v>
          </cell>
          <cell r="B5100" t="str">
            <v>ALVENARIA DE VEDAÇÃO DE BLOCOS CERÂMICOS FURADOS NA HORIZONTAL DE 11,5X19X19CM (ESPESSURA 11,5CM) DE PAREDES COM ÁREA LÍQUIDA MENOR QUE 6M² COM VÃOS E ARGAMASSA DE ASSENTAMENTO COM PREPARO MANUAL. AF_06/2014</v>
          </cell>
          <cell r="C5100" t="str">
            <v>M2</v>
          </cell>
          <cell r="D5100">
            <v>86.89</v>
          </cell>
        </row>
        <row r="5101">
          <cell r="A5101">
            <v>87515</v>
          </cell>
          <cell r="B5101" t="str">
            <v>ALVENARIA DE VEDAÇÃO DE BLOCOS CERÂMICOS FURADOS NA HORIZONTAL DE 9X14X19CM (ESPESSURA 9CM) DE PAREDES COM ÁREA LÍQUIDA MENOR QUE 6M² COM VÃOS E ARGAMASSA DE ASSENTAMENTO COM PREPARO EM BETONEIRA. AF_06/2014</v>
          </cell>
          <cell r="C5101" t="str">
            <v>M2</v>
          </cell>
          <cell r="D5101">
            <v>97</v>
          </cell>
        </row>
        <row r="5102">
          <cell r="A5102">
            <v>87516</v>
          </cell>
          <cell r="B5102" t="str">
            <v>ALVENARIA DE VEDAÇÃO DE BLOCOS CERÂMICOS FURADOS NA HORIZONTAL DE 9X14X19CM (ESPESSURA 9CM) DE PAREDES COM ÁREA LÍQUIDA MENOR QUE 6M² COM VÃOS E ARGAMASSA DE ASSENTAMENTO COM PREPARO MANUAL. AF_06/2014</v>
          </cell>
          <cell r="C5102" t="str">
            <v>M2</v>
          </cell>
          <cell r="D5102">
            <v>97.96</v>
          </cell>
        </row>
        <row r="5103">
          <cell r="A5103">
            <v>87517</v>
          </cell>
          <cell r="B5103" t="str">
            <v>ALVENARIA DE VEDAÇÃO DE BLOCOS CERÂMICOS FURADOS NA HORIZONTAL DE 14X9X19CM (ESPESSURA 14CM, BLOCO DEITADO) DE PAREDES COM ÁREA LÍQUIDA MENOR QUE 6M² COM VÃOS E ARGAMASSA DE ASSENTAMENTO COM PREPARO EM BETONEIRA. AF_06/2014</v>
          </cell>
          <cell r="C5103" t="str">
            <v>M2</v>
          </cell>
          <cell r="D5103">
            <v>150.75</v>
          </cell>
        </row>
        <row r="5104">
          <cell r="A5104">
            <v>87518</v>
          </cell>
          <cell r="B5104" t="str">
            <v>ALVENARIA DE VEDAÇÃO DE BLOCOS CERÂMICOS FURADOS NA HORIZONTAL DE 14X9X19CM (ESPESSURA 14CM, BLOCO DEITADO) DE PAREDES COM ÁREA LÍQUIDA MENOR QUE 6M² COM VÃOS E ARGAMASSA DE ASSENTAMENTO COM PREPARO MANUAL. AF_06/2014</v>
          </cell>
          <cell r="C5104" t="str">
            <v>M2</v>
          </cell>
          <cell r="D5104">
            <v>151.97</v>
          </cell>
        </row>
        <row r="5105">
          <cell r="A5105">
            <v>87519</v>
          </cell>
          <cell r="B5105" t="str">
            <v>ALVENARIA DE VEDAÇÃO DE BLOCOS CERÂMICOS FURADOS NA HORIZONTAL DE 9X19X19CM (ESPESSURA 9CM) DE PAREDES COM ÁREA LÍQUIDA MAIOR OU IGUAL A 6M² COM VÃOS E ARGAMASSA DE ASSENTAMENTO COM PREPARO EM BETONEIRA. AF_06/2014</v>
          </cell>
          <cell r="C5105" t="str">
            <v>M2</v>
          </cell>
          <cell r="D5105">
            <v>69.569999999999993</v>
          </cell>
        </row>
        <row r="5106">
          <cell r="A5106">
            <v>87520</v>
          </cell>
          <cell r="B5106" t="str">
            <v>ALVENARIA DE VEDAÇÃO DE BLOCOS CERÂMICOS FURADOS NA HORIZONTAL DE 9X19X19CM (ESPESSURA 9CM) DE PAREDES COM ÁREA LÍQUIDA MAIOR OU IGUAL A 6M² COM VÃOS E ARGAMASSA DE ASSENTAMENTO COM PREPARO MANUAL. AF_06/2014</v>
          </cell>
          <cell r="C5106" t="str">
            <v>M2</v>
          </cell>
          <cell r="D5106">
            <v>70.45</v>
          </cell>
        </row>
        <row r="5107">
          <cell r="A5107">
            <v>87521</v>
          </cell>
          <cell r="B5107" t="str">
            <v>ALVENARIA DE VEDAÇÃO DE BLOCOS CERÂMICOS FURADOS NA HORIZONTAL DE 11,5X19X19CM (ESPESSURA 11,5CM) DE PAREDES COM ÁREA LÍQUIDA MAIOR OU IGUAL A 6M² COM VÃOS E ARGAMASSA DE ASSENTAMENTO COM PREPARO EM BETONEIRA. AF_06/2014</v>
          </cell>
          <cell r="C5107" t="str">
            <v>M2</v>
          </cell>
          <cell r="D5107">
            <v>73.34</v>
          </cell>
        </row>
        <row r="5108">
          <cell r="A5108">
            <v>87522</v>
          </cell>
          <cell r="B5108" t="str">
            <v>ALVENARIA DE VEDAÇÃO DE BLOCOS CERÂMICOS FURADOS NA HORIZONTAL DE 11,5X19X19CM (ESPESSURA 11,5CM) DE PAREDES COM ÁREA LÍQUIDA MAIOR OU IGUAL A 6M² COM VÃOS E ARGAMASSA DE ASSENTAMENTO COM PREPARO MANUAL. AF_06/2014</v>
          </cell>
          <cell r="C5108" t="str">
            <v>M2</v>
          </cell>
          <cell r="D5108">
            <v>74.47</v>
          </cell>
        </row>
        <row r="5109">
          <cell r="A5109">
            <v>87523</v>
          </cell>
          <cell r="B5109" t="str">
            <v>ALVENARIA DE VEDAÇÃO DE BLOCOS CERÂMICOS FURADOS NA HORIZONTAL DE 9X14X19CM (ESPESSURA 9CM) DE PAREDES COM ÁREA LÍQUIDA MAIOR OU IGUAL A 6M² COM VÃOS E ARGAMASSA DE ASSENTAMENTO COM PREPARO EM BETONEIRA. AF_06/2014</v>
          </cell>
          <cell r="C5109" t="str">
            <v>M2</v>
          </cell>
          <cell r="D5109">
            <v>80.78</v>
          </cell>
        </row>
        <row r="5110">
          <cell r="A5110">
            <v>87524</v>
          </cell>
          <cell r="B5110" t="str">
            <v>ALVENARIA DE VEDAÇÃO DE BLOCOS CERÂMICOS FURADOS NA HORIZONTAL DE 9X14X19CM (ESPESSURA 9CM) DE PAREDES COM ÁREA LÍQUIDA MAIOR OU IGUAL A 6M² COM VÃOS E ARGAMASSA DE ASSENTAMENTO COM PREPARO MANUAL. AF_06/2014</v>
          </cell>
          <cell r="C5110" t="str">
            <v>M2</v>
          </cell>
          <cell r="D5110">
            <v>81.739999999999995</v>
          </cell>
        </row>
        <row r="5111">
          <cell r="A5111">
            <v>87525</v>
          </cell>
          <cell r="B5111" t="str">
            <v>ALVENARIA DE VEDAÇÃO DE BLOCOS CERÂMICOS FURADOS NA HORIZONTAL DE 14X9X19CM (ESPESSURA 14CM, BLOCO DEITADO) DE PAREDES COM ÁREA LÍQUIDA MAIOR OU IGUAL A 6M² COM VÃOS E ARGAMASSA DE ASSENTAMENTO COM PREPARO EM BETONEIRA. AF_06/2014</v>
          </cell>
          <cell r="C5111" t="str">
            <v>M2</v>
          </cell>
          <cell r="D5111">
            <v>124.21</v>
          </cell>
        </row>
        <row r="5112">
          <cell r="A5112">
            <v>87526</v>
          </cell>
          <cell r="B5112" t="str">
            <v>ALVENARIA DE VEDAÇÃO DE BLOCOS CERÂMICOS FURADOS NA HORIZONTAL DE 14X9X19CM (ESPESSURA 14CM, BLOCO DEITADO) DE PAREDES COM ÁREA LÍQUIDA MAIOR OU IGUAL A 6M² COM VÃOS E ARGAMASSA DE ASSENTAMENTO COM PREPARO MANUAL. AF_06/2014</v>
          </cell>
          <cell r="C5112" t="str">
            <v>M2</v>
          </cell>
          <cell r="D5112">
            <v>125.43</v>
          </cell>
        </row>
        <row r="5113">
          <cell r="A5113">
            <v>89043</v>
          </cell>
          <cell r="B5113" t="str">
            <v>(COMPOSIÇÃO REPRESENTATIVA) DO SERVIÇO DE ALVENARIA DE VEDAÇÃO DE BLOCOS VAZADOS DE CERÂMICA DE 9X19X19CM (ESPESSURA 9CM), PARA EDIFICAÇÃO HABITACIONAL MULTIFAMILIAR (PRÉDIO). AF_11/2014</v>
          </cell>
          <cell r="C5113" t="str">
            <v>M2</v>
          </cell>
          <cell r="D5113">
            <v>70.77</v>
          </cell>
        </row>
        <row r="5114">
          <cell r="A5114">
            <v>89168</v>
          </cell>
          <cell r="B5114" t="str">
            <v>(COMPOSIÇÃO REPRESENTATIVA) DO SERVIÇO DE ALVENARIA DE VEDAÇÃO DE BLOCOS VAZADOS DE CERÂMICA DE 9X19X19CM (ESPESSURA 9CM), PARA EDIFICAÇÃO HABITACIONAL UNIFAMILIAR (CASA) E EDIFICAÇÃO PÚBLICA PADRÃO. AF_11/2014</v>
          </cell>
          <cell r="C5114" t="str">
            <v>M2</v>
          </cell>
          <cell r="D5114">
            <v>72.540000000000006</v>
          </cell>
        </row>
        <row r="5115">
          <cell r="A5115">
            <v>89977</v>
          </cell>
          <cell r="B5115" t="str">
            <v>(COMPOSIÇÃO REPRESENTATIVA) DO SERVIÇO DE ALVENARIA DE VEDAÇÃO DE BLOCOS VAZADOS DE CERÂMICA DE 14X9X19CM (ESPESSURA 14CM, BLOCO DEITADO), PARA EDIFICAÇÃO HABITACIONAL UNIFAMILIAR (CASA) E EDIFICAÇÃO PÚBLICA PADRÃO. AF_12/2014</v>
          </cell>
          <cell r="C5115" t="str">
            <v>M2</v>
          </cell>
          <cell r="D5115">
            <v>131.1</v>
          </cell>
        </row>
        <row r="5116">
          <cell r="A5116">
            <v>90112</v>
          </cell>
          <cell r="B5116" t="str">
            <v>ALVENARIA DE VEDAÇÃO DE BLOCOS CERÂMICOS FURADOS NA VERTICAL DE 14X19X39CM (ESPESSURA 14CM) DE PAREDES COM ÁREA LÍQUIDA MENOR QUE 6M2 COM VÃOS E ARGAMASSA DE ASSENTAMENTO COM PREPARO MANUAL. AF_06/2014</v>
          </cell>
          <cell r="C5116" t="str">
            <v>M2</v>
          </cell>
          <cell r="D5116">
            <v>77.39</v>
          </cell>
        </row>
        <row r="5117">
          <cell r="A5117">
            <v>101159</v>
          </cell>
          <cell r="B5117" t="str">
            <v>ALVENARIA DE VEDAÇÃO DE BLOCOS CERÂMICOS MACIÇOS DE 5X10X20CM (ESPESSURA 10CM) E ARGAMASSA DE ASSENTAMENTO COM PREPARO EM BETONEIRA. AF_05/2020</v>
          </cell>
          <cell r="C5117" t="str">
            <v>M2</v>
          </cell>
          <cell r="D5117">
            <v>116.93</v>
          </cell>
        </row>
        <row r="5118">
          <cell r="A5118">
            <v>89282</v>
          </cell>
          <cell r="B5118" t="str">
            <v>ALVENARIA ESTRUTURAL DE BLOCOS CERÂMICOS 14X19X39, (ESPESSURA DE 14 CM), PARA PAREDES COM ÁREA LÍQUIDA MENOR QUE 6M², SEM VÃOS, UTILIZANDO PALHETA E ARGAMASSA DE ASSENTAMENTO COM PREPARO EM BETONEIRA. AF_12/2014</v>
          </cell>
          <cell r="C5118" t="str">
            <v>M2</v>
          </cell>
          <cell r="D5118">
            <v>70.489999999999995</v>
          </cell>
        </row>
        <row r="5119">
          <cell r="A5119">
            <v>89283</v>
          </cell>
          <cell r="B5119" t="str">
            <v>ALVENARIA ESTRUTURAL DE BLOCOS CERÂMICOS 14X19X39, (ESPESSURA DE 14 CM), PARA PAREDES COM ÁREA LÍQUIDA MENOR QUE 6M², SEM VÃOS, UTILIZANDO PALHETA E ARGAMASSA DE ASSENTAMENTO COM PREPARO MANUAL. AF_12/2014</v>
          </cell>
          <cell r="C5119" t="str">
            <v>M2</v>
          </cell>
          <cell r="D5119">
            <v>71.59</v>
          </cell>
        </row>
        <row r="5120">
          <cell r="A5120">
            <v>89284</v>
          </cell>
          <cell r="B5120" t="str">
            <v>ALVENARIA ESTRUTURAL DE BLOCOS CERÂMICOS 14X19X39, (ESPESSURA DE 14 CM), PARA PAREDES COM ÁREA LÍQUIDA MAIOR OU IGUAL QUE 6M², SEM VÃOS, UTILIZANDO PALHETA E ARGAMASSA DE ASSENTAMENTO COM PREPARO EM BETONEIRA. AF_12/2014</v>
          </cell>
          <cell r="C5120" t="str">
            <v>M2</v>
          </cell>
          <cell r="D5120">
            <v>65.069999999999993</v>
          </cell>
        </row>
        <row r="5121">
          <cell r="A5121">
            <v>89285</v>
          </cell>
          <cell r="B5121" t="str">
            <v>ALVENARIA ESTRUTURAL DE BLOCOS CERÂMICOS 14X19X39, (ESPESSURA DE 14 CM), PARA PAREDES COM ÁREA LÍQUIDA MAIOR OU IGUAL QUE 6M², SEM VÃOS, UTILIZANDO PALHETA E ARGAMASSA DE ASSENTAMENTO COM PREPARO MANUAL. AF_12/2014</v>
          </cell>
          <cell r="C5121" t="str">
            <v>M2</v>
          </cell>
          <cell r="D5121">
            <v>66.17</v>
          </cell>
        </row>
        <row r="5122">
          <cell r="A5122">
            <v>89286</v>
          </cell>
          <cell r="B5122" t="str">
            <v>ALVENARIA ESTRUTURAL DE BLOCOS CERÂMICOS 14X19X39, (ESPESSURA DE 14 CM), PARA PAREDES COM ÁREA LÍQUIDA MENOR QUE 6M², COM VÃOS, UTILIZANDO PALHETA E ARGAMASSA DE ASSENTAMENTO COM PREPARO EM BETONEIRA. AF_12/2014</v>
          </cell>
          <cell r="C5122" t="str">
            <v>M2</v>
          </cell>
          <cell r="D5122">
            <v>74.599999999999994</v>
          </cell>
        </row>
        <row r="5123">
          <cell r="A5123">
            <v>89287</v>
          </cell>
          <cell r="B5123" t="str">
            <v>ALVENARIA ESTRUTURAL DE BLOCOS CERÂMICOS 14X19X39, (ESPESSURA DE 14 CM), PARA PAREDES COM ÁREA LÍQUIDA MENOR QUE 6M², COM VÃOS, UTILIZANDO PALHETA E ARGAMASSA DE ASSENTAMENTO COM PREPARO MANUAL. AF_12/2014</v>
          </cell>
          <cell r="C5123" t="str">
            <v>M2</v>
          </cell>
          <cell r="D5123">
            <v>75.7</v>
          </cell>
        </row>
        <row r="5124">
          <cell r="A5124">
            <v>89288</v>
          </cell>
          <cell r="B5124" t="str">
            <v>ALVENARIA ESTRUTURAL DE BLOCOS CERÂMICOS 14X19X39, (ESPESSURA DE 14 CM), PARA PAREDES COM ÁREA LÍQUIDA MAIOR OU IGUAL A 6M², COM VÃOS, UTILIZANDO PALHETA E ARGAMASSA DE ASSENTAMENTO COM PREPARO EM BETONEIRA. AF_12/2014</v>
          </cell>
          <cell r="C5124" t="str">
            <v>M2</v>
          </cell>
          <cell r="D5124">
            <v>67.400000000000006</v>
          </cell>
        </row>
        <row r="5125">
          <cell r="A5125">
            <v>89289</v>
          </cell>
          <cell r="B5125" t="str">
            <v>ALVENARIA ESTRUTURAL DE BLOCOS CERÂMICOS 14X19X39, (ESPESSURA DE 14 CM), PARA PAREDES COM ÁREA LÍQUIDA MAIOR OU IGUAL A 6M², COM VÃOS, UTILIZANDO PALHETA E ARGAMASSA DE ASSENTAMENTO COM PREPARO MANUAL. AF_12/2014</v>
          </cell>
          <cell r="C5125" t="str">
            <v>M2</v>
          </cell>
          <cell r="D5125">
            <v>68.5</v>
          </cell>
        </row>
        <row r="5126">
          <cell r="A5126">
            <v>89290</v>
          </cell>
          <cell r="B5126" t="str">
            <v>ALVENARIA ESTRUTURAL DE BLOCOS CERÂMICOS 14X19X29, (ESPESSURA DE 14 CM), PARA PAREDES COM ÁREA LÍQUIDA MENOR QUE 6M², SEM VÃOS, UTILIZANDO PALHETA E ARGAMASSA DE ASSENTAMENTO COM PREPARO EM BETONEIRA. AF_12/2014</v>
          </cell>
          <cell r="C5126" t="str">
            <v>M2</v>
          </cell>
          <cell r="D5126">
            <v>78.33</v>
          </cell>
        </row>
        <row r="5127">
          <cell r="A5127">
            <v>89291</v>
          </cell>
          <cell r="B5127" t="str">
            <v>ALVENARIA ESTRUTURAL DE BLOCOS CERÂMICOS 14X19X29, (ESPESSURA DE 14 CM), PARA PAREDES COM ÁREA LÍQUIDA MENOR QUE 6M², SEM VÃOS, UTILIZANDO PALHETA E ARGAMASSA DE ASSENTAMENTO COM PREPARO MANUAL. AF_12/2014</v>
          </cell>
          <cell r="C5127" t="str">
            <v>M2</v>
          </cell>
          <cell r="D5127">
            <v>79.540000000000006</v>
          </cell>
        </row>
        <row r="5128">
          <cell r="A5128">
            <v>89292</v>
          </cell>
          <cell r="B5128" t="str">
            <v>ALVENARIA ESTRUTURAL DE BLOCOS CERÂMICOS 14X19X29, (ESPESSURA DE 14 CM), PARA PAREDES COM ÁREA LÍQUIDA MAIOR OU IGUAL A 6M², SEM VÃOS, UTILIZANDO PALHETA E ARGAMASSA DE ASSENTAMENTO COM PREPARO EM BETONEIRA. AF_12/2014</v>
          </cell>
          <cell r="C5128" t="str">
            <v>M2</v>
          </cell>
          <cell r="D5128">
            <v>72.87</v>
          </cell>
        </row>
        <row r="5129">
          <cell r="A5129">
            <v>89293</v>
          </cell>
          <cell r="B5129" t="str">
            <v>ALVENARIA ESTRUTURAL DE BLOCOS CERÂMICOS 14X19X29, (ESPESSURA DE 14 CM), PARA PAREDES COM ÁREA LÍQUIDA MAIOR OU IGUAL A 6M2, SEM VÃOS, UTILIZANDO PALHETA E ARGAMASSA DE ASSENTAMENTO COM PREPARO MANUAL. AF_12/2014</v>
          </cell>
          <cell r="C5129" t="str">
            <v>M2</v>
          </cell>
          <cell r="D5129">
            <v>74.08</v>
          </cell>
        </row>
        <row r="5130">
          <cell r="A5130">
            <v>89294</v>
          </cell>
          <cell r="B5130" t="str">
            <v>ALVENARIA ESTRUTURAL DE BLOCOS CERÂMICOS 14X19X29, (ESPESSURA DE 14 CM), PARA PAREDES COM ÁREA LÍQUIDA MENOR QUE 6M², COM VÃOS, UTILIZANDO PALHETA E ARGAMASSA DE ASSENTAMENTO COM PREPARO EM BETONEIRA. AF_12/2014</v>
          </cell>
          <cell r="C5130" t="str">
            <v>M2</v>
          </cell>
          <cell r="D5130">
            <v>84.21</v>
          </cell>
        </row>
        <row r="5131">
          <cell r="A5131">
            <v>89295</v>
          </cell>
          <cell r="B5131" t="str">
            <v>ALVENARIA ESTRUTURAL DE BLOCOS CERÂMICOS 14X19X29, (ESPESSURA DE 14 CM), PARA PAREDES COM ÁREA LÍQUIDA MENOR QUE 6M², COM VÃOS, UTILIZANDO PALHETA E ARGAMASSA DE ASSENTAMENTO COM PREPARO MANUAL. AF_12/2014</v>
          </cell>
          <cell r="C5131" t="str">
            <v>M2</v>
          </cell>
          <cell r="D5131">
            <v>85.42</v>
          </cell>
        </row>
        <row r="5132">
          <cell r="A5132">
            <v>89296</v>
          </cell>
          <cell r="B5132" t="str">
            <v>ALVENARIA ESTRUTURAL DE BLOCOS CERÂMICOS 14X19X29, (ESPESSURA DE 14 CM), PARA PAREDES COM ÁREA LÍQUIDA MAIOR OU IGUAL A 6M², COM VÃOS, UTILIZANDO PALHETA E ARGAMASSA DE ASSENTAMENTO COM PREPARO EM BETONEIRA. AF_12/2014</v>
          </cell>
          <cell r="C5132" t="str">
            <v>M2</v>
          </cell>
          <cell r="D5132">
            <v>76</v>
          </cell>
        </row>
        <row r="5133">
          <cell r="A5133">
            <v>89297</v>
          </cell>
          <cell r="B5133" t="str">
            <v>ALVENARIA ESTRUTURAL DE BLOCOS CERÂMICOS 14X19X29, (ESPESSURA DE 14 CM), PARA PAREDES COM ÁREA LÍQUIDA MAIOR OU IGUAL A 6M², COM VÃOS, UTILIZANDO PALHETA E ARGAMASSA DE ASSENTAMENTO COM PREPARO MANUAL. AF_12/2014</v>
          </cell>
          <cell r="C5133" t="str">
            <v>M2</v>
          </cell>
          <cell r="D5133">
            <v>77.209999999999994</v>
          </cell>
        </row>
        <row r="5134">
          <cell r="A5134">
            <v>89298</v>
          </cell>
          <cell r="B5134" t="str">
            <v>ALVENARIA ESTRUTURAL DE BLOCOS CERÂMICOS 14X19X39, (ESPESSURA DE 14 CM), PARA PAREDES COM ÁREA LÍQUIDA MENOR QUE 6M², SEM VÃOS, UTILIZANDO COLHER DE PEDREIRO E ARGAMASSA DE ASSENTAMENTO COM PREPARO EM BETONEIRA. AF_12/2014</v>
          </cell>
          <cell r="C5134" t="str">
            <v>M2</v>
          </cell>
          <cell r="D5134">
            <v>79.7</v>
          </cell>
        </row>
        <row r="5135">
          <cell r="A5135">
            <v>89299</v>
          </cell>
          <cell r="B5135" t="str">
            <v>ALVENARIA ESTRUTURAL DE BLOCOS CERÂMICOS 14X19X39, (ESPESSURA DE 14 CM), PARA PAREDES COM ÁREA LÍQUIDA MENOR QUE 6M², SEM VÃOS, UTILIZANDO COLHER DE PEDREIRO E ARGAMASSA DE ASSENTAMENTO COM PREPARO MANUAL. AF_12/2014</v>
          </cell>
          <cell r="C5135" t="str">
            <v>M2</v>
          </cell>
          <cell r="D5135">
            <v>81.260000000000005</v>
          </cell>
        </row>
        <row r="5136">
          <cell r="A5136">
            <v>89300</v>
          </cell>
          <cell r="B5136" t="str">
            <v>ALVENARIA ESTRUTURAL DE BLOCOS CERÂMICOS 14X19X39, (ESPESSURA DE 14 CM), PARA PAREDES COM ÁREA LÍQUIDA MAIOR OU IGUAL A 6M², SEM VÃOS, UTILIZANDO COLHER DE PEDREIRO E ARGAMASSA DE ASSENTAMENTO COM PREPARO EM BETONEIRA. AF_12/2014</v>
          </cell>
          <cell r="C5136" t="str">
            <v>M2</v>
          </cell>
          <cell r="D5136">
            <v>74.290000000000006</v>
          </cell>
        </row>
        <row r="5137">
          <cell r="A5137">
            <v>89301</v>
          </cell>
          <cell r="B5137" t="str">
            <v>ALVENARIA ESTRUTURAL DE BLOCOS CERÂMICOS 14X19X39, (ESPESSURA DE 14 CM), PARA PAREDES COM ÁREA LÍQUIDA MAIOR OU IGUAL A 6M², SEM VÃOS, UTILIZANDO COLHER DE PEDREIRO E ARGAMASSA DE ASSENTAMENTO COM PREPARO MANUAL. AF_12/2014</v>
          </cell>
          <cell r="C5137" t="str">
            <v>M2</v>
          </cell>
          <cell r="D5137">
            <v>75.849999999999994</v>
          </cell>
        </row>
        <row r="5138">
          <cell r="A5138">
            <v>89302</v>
          </cell>
          <cell r="B5138" t="str">
            <v>ALVENARIA ESTRUTURAL DE BLOCOS CERÂMICOS 14X19X39, (ESPESSURA DE 14 CM), PARA PAREDES COM ÁREA LÍQUIDA MENOR QUE 6M², COM VÃOS, UTILIZANDO COLHER DE PEDREIRO E ARGAMASSA DE ASSENTAMENTO COM PREPARO EM BETONEIRA. AF_12/2014</v>
          </cell>
          <cell r="C5138" t="str">
            <v>M2</v>
          </cell>
          <cell r="D5138">
            <v>86.43</v>
          </cell>
        </row>
        <row r="5139">
          <cell r="A5139">
            <v>89303</v>
          </cell>
          <cell r="B5139" t="str">
            <v>ALVENARIA ESTRUTURAL DE BLOCOS CERÂMICOS 14X19X39, (ESPESSURA DE 14 CM), PARA PAREDES COM ÁREA LÍQUIDA MENOR QUE 6M², COM VÃOS, UTILIZANDO COLHER DE PEDREIRO E ARGAMASSA DE ASSENTAMENTO COM PREPARO MANUAL. AF_12/2014</v>
          </cell>
          <cell r="C5139" t="str">
            <v>M2</v>
          </cell>
          <cell r="D5139">
            <v>87.99</v>
          </cell>
        </row>
        <row r="5140">
          <cell r="A5140">
            <v>89304</v>
          </cell>
          <cell r="B5140" t="str">
            <v>ALVENARIA ESTRUTURAL DE BLOCOS CERÂMICOS 14X19X39, (ESPESSURA DE 14 CM), PARA PAREDES COM ÁREA LÍQUIDA MAIOR OU IGUAL A 6M², COM VÃOS, UTILIZANDO COLHER DE PEDREIRO E ARGAMASSA DE ASSENTAMENTO COM PREPARO EM BETONEIRA. AF_12/2014</v>
          </cell>
          <cell r="C5140" t="str">
            <v>M2</v>
          </cell>
          <cell r="D5140">
            <v>78.239999999999995</v>
          </cell>
        </row>
        <row r="5141">
          <cell r="A5141">
            <v>89305</v>
          </cell>
          <cell r="B5141" t="str">
            <v>ALVENARIA ESTRUTURAL DE BLOCOS CERÂMICOS 14X19X39, (ESPESSURA DE 14 CM), PARA PAREDES COM ÁREA LÍQUIDA MAIOR OU IGUAL A 6M², COM VÃOS, UTILIZANDO COLHER DE PEDREIRO E ARGAMASSA DE ASSENTAMENTO COM PREPARO MANUAL. AF_12/2014</v>
          </cell>
          <cell r="C5141" t="str">
            <v>M2</v>
          </cell>
          <cell r="D5141">
            <v>79.8</v>
          </cell>
        </row>
        <row r="5142">
          <cell r="A5142">
            <v>89306</v>
          </cell>
          <cell r="B5142" t="str">
            <v>ALVENARIA ESTRUTURAL DE BLOCOS CERÂMICOS 14X19X29, (ESPESSURA DE 14 CM), PARA PAREDES COM ÁREA LÍQUIDA MENOR QUE 6M², SEM VÃOS, UTILIZANDO COLHER DE PEDREIRO E ARGAMASSA DE ASSENTAMENTO COM PREPARO EM BETONEIRA. AF_12/2014</v>
          </cell>
          <cell r="C5142" t="str">
            <v>M2</v>
          </cell>
          <cell r="D5142">
            <v>87.8</v>
          </cell>
        </row>
        <row r="5143">
          <cell r="A5143">
            <v>89307</v>
          </cell>
          <cell r="B5143" t="str">
            <v>ALVENARIA ESTRUTURAL DE BLOCOS CERÂMICOS 14X19X29, (ESPESSURA DE 14 CM), PARA PAREDES COM ÁREA LÍQUIDA MENOR QUE 6M², SEM VÃOS, UTILIZANDO COLHER DE PEDREIRO E ARGAMASSA DE ASSENTAMENTO COM PREPARO MANUAL. AF_12/2014</v>
          </cell>
          <cell r="C5143" t="str">
            <v>M2</v>
          </cell>
          <cell r="D5143">
            <v>89.52</v>
          </cell>
        </row>
        <row r="5144">
          <cell r="A5144">
            <v>89308</v>
          </cell>
          <cell r="B5144" t="str">
            <v>ALVENARIA ESTRUTURAL DE BLOCOS CERÂMICOS 14X19X29, (ESPESSURA DE 14 CM), PARA PAREDES COM ÁREA LÍQUIDA MAIOR OU IGUAL A 6M², SEM VÃOS, UTILIZANDO COLHER DE PEDREIRO E ARGAMASSA DE ASSENTAMENTO COM PREPARO EM BETONEIRA. AF_12/2014</v>
          </cell>
          <cell r="C5144" t="str">
            <v>M2</v>
          </cell>
          <cell r="D5144">
            <v>82.33</v>
          </cell>
        </row>
        <row r="5145">
          <cell r="A5145">
            <v>89309</v>
          </cell>
          <cell r="B5145" t="str">
            <v>ALVENARIA ESTRUTURAL DE BLOCOS CERÂMICOS 14X19X29, (ESPESSURA DE 14 CM), PARA PAREDES COM ÁREA LÍQUIDA MAIOR OU IGUAL A 6M², SEM VÃOS, UTILIZANDO COLHER DE PEDREIRO E ARGAMASSA DE ASSENTAMENTO COM PREPARO MANUAL. AF_12/2014</v>
          </cell>
          <cell r="C5145" t="str">
            <v>M2</v>
          </cell>
          <cell r="D5145">
            <v>84.05</v>
          </cell>
        </row>
        <row r="5146">
          <cell r="A5146">
            <v>89310</v>
          </cell>
          <cell r="B5146" t="str">
            <v>ALVENARIA ESTRUTURAL DE BLOCOS CERÂMICOS 14X19X29, (ESPESSURA DE 14 CM), PARA PAREDES COM ÁREA LÍQUIDA MENOR QUE 6M², COM VÃOS, UTILIZANDO COLHER DE PEDREIRO E ARGAMASSA DE ASSENTAMENTO COM PREPARO EM BETONEIRA. AF_12/2014</v>
          </cell>
          <cell r="C5146" t="str">
            <v>M2</v>
          </cell>
          <cell r="D5146">
            <v>99.03</v>
          </cell>
        </row>
        <row r="5147">
          <cell r="A5147">
            <v>89311</v>
          </cell>
          <cell r="B5147" t="str">
            <v>ALVENARIA ESTRUTURAL DE BLOCOS CERÂMICOS 14X19X29, (ESPESSURA DE 14 CM), PARA PAREDES COM ÁREA LÍQUIDA MENOR QUE 6M², COM VÃOS, UTILIZANDO COLHER DE PEDREIRO E ARGAMASSA DE ASSENTAMENTO COM PREPARO MANUAL. AF_12/2014</v>
          </cell>
          <cell r="C5147" t="str">
            <v>M2</v>
          </cell>
          <cell r="D5147">
            <v>100.75</v>
          </cell>
        </row>
        <row r="5148">
          <cell r="A5148">
            <v>89312</v>
          </cell>
          <cell r="B5148" t="str">
            <v>ALVENARIA ESTRUTURAL DE BLOCOS CERÂMICOS 14X19X29, (ESPESSURA DE 14 CM), PARA PAREDES COM ÁREA LÍQUIDA MAIOR OU IGUAL A 6M², COM VÃOS, UTILIZANDO COLHER DE PEDREIRO E ARGAMASSA DE ASSENTAMENTO COM PREPARO EM BETONEIRA. AF_12/2014</v>
          </cell>
          <cell r="C5148" t="str">
            <v>M2</v>
          </cell>
          <cell r="D5148">
            <v>87.08</v>
          </cell>
        </row>
        <row r="5149">
          <cell r="A5149">
            <v>89313</v>
          </cell>
          <cell r="B5149" t="str">
            <v>ALVENARIA ESTRUTURAL DE BLOCOS CERÂMICOS 14X19X29, (ESPESSURA DE 14 CM), PARA PAREDES COM ÁREA LÍQUIDA MAIOR OU IGUAL A 6M², COM VÃOS, UTILIZANDO COLHER DE PEDREIRO E ARGAMASSA DE ASSENTAMENTO COM PREPARO MANUAL. AF_12/2014</v>
          </cell>
          <cell r="C5149" t="str">
            <v>M2</v>
          </cell>
          <cell r="D5149">
            <v>88.8</v>
          </cell>
        </row>
        <row r="5150">
          <cell r="A5150">
            <v>101162</v>
          </cell>
          <cell r="B5150" t="str">
            <v>ALVENARIA DE VEDAÇÃO COM ELEMENTO VAZADO DE CERÂMICA (COBOGÓ) DE 7X20X20CM E ARGAMASSA DE ASSENTAMENTO COM PREPARO EM BETONEIRA. AF_05/2020</v>
          </cell>
          <cell r="C5150" t="str">
            <v>M2</v>
          </cell>
          <cell r="D5150">
            <v>131.4</v>
          </cell>
        </row>
        <row r="5151">
          <cell r="A5151">
            <v>87447</v>
          </cell>
          <cell r="B5151" t="str">
            <v>ALVENARIA DE VEDAÇÃO DE BLOCOS VAZADOS DE CONCRETO DE 9X19X39CM (ESPESSURA 9CM) DE PAREDES COM ÁREA LÍQUIDA MENOR QUE 6M² SEM VÃOS E ARGAMASSA DE ASSENTAMENTO COM PREPARO EM BETONEIRA. AF_06/2014</v>
          </cell>
          <cell r="C5151" t="str">
            <v>M2</v>
          </cell>
          <cell r="D5151">
            <v>54.13</v>
          </cell>
        </row>
        <row r="5152">
          <cell r="A5152">
            <v>87448</v>
          </cell>
          <cell r="B5152" t="str">
            <v>ALVENARIA DE VEDAÇÃO DE BLOCOS VAZADOS DE CONCRETO DE 9X19X39CM (ESPESSURA 9CM) DE PAREDES COM ÁREA LÍQUIDA MENOR QUE 6M² SEM VÃOS E ARGAMASSA DE ASSENTAMENTO COM PREPARO MANUAL. AF_06/2014</v>
          </cell>
          <cell r="C5152" t="str">
            <v>M2</v>
          </cell>
          <cell r="D5152">
            <v>54.54</v>
          </cell>
        </row>
        <row r="5153">
          <cell r="A5153">
            <v>87449</v>
          </cell>
          <cell r="B5153" t="str">
            <v>ALVENARIA DE VEDAÇÃO DE BLOCOS VAZADOS DE CONCRETO DE 14X19X39CM (ESPESSURA 14CM) DE PAREDES COM ÁREA LÍQUIDA MENOR QUE 6M² SEM VÃOS E ARGAMASSA DE ASSENTAMENTO COM PREPARO EM BETONEIRA. AF_06/2014</v>
          </cell>
          <cell r="C5153" t="str">
            <v>M2</v>
          </cell>
          <cell r="D5153">
            <v>70.72</v>
          </cell>
        </row>
        <row r="5154">
          <cell r="A5154">
            <v>87450</v>
          </cell>
          <cell r="B5154" t="str">
            <v>ALVENARIA DE VEDAÇÃO DE BLOCOS VAZADOS DE CONCRETO DE 14X19X39CM (ESPESSURA 14CM) DE PAREDES COM ÁREA LÍQUIDA MENOR QUE 6M² SEM VÃOS E ARGAMASSA DE ASSENTAMENTO COM PREPARO MANUAL. AF_06/2014</v>
          </cell>
          <cell r="C5154" t="str">
            <v>M2</v>
          </cell>
          <cell r="D5154">
            <v>71.650000000000006</v>
          </cell>
        </row>
        <row r="5155">
          <cell r="A5155">
            <v>87451</v>
          </cell>
          <cell r="B5155" t="str">
            <v>ALVENARIA DE VEDAÇÃO DE BLOCOS VAZADOS DE CONCRETO DE 19X19X39CM (ESPESSURA 19CM) DE PAREDES COM ÁREA LÍQUIDA MENOR QUE 6M² SEM VÃOS E ARGAMASSA DE ASSENTAMENTO COM PREPARO EM BETONEIRA. AF_06/2014</v>
          </cell>
          <cell r="C5155" t="str">
            <v>M2</v>
          </cell>
          <cell r="D5155">
            <v>87.01</v>
          </cell>
        </row>
        <row r="5156">
          <cell r="A5156">
            <v>87452</v>
          </cell>
          <cell r="B5156" t="str">
            <v>ALVENARIA DE VEDAÇÃO DE BLOCOS VAZADOS DE CONCRETO DE 19X19X39CM (ESPESSURA 19CM) DE PAREDES COM ÁREA LÍQUIDA MENOR QUE 6M² SEM VÃOS E ARGAMASSA DE ASSENTAMENTO COM PREPARO MANUAL. AF_06/2014</v>
          </cell>
          <cell r="C5156" t="str">
            <v>M2</v>
          </cell>
          <cell r="D5156">
            <v>87.53</v>
          </cell>
        </row>
        <row r="5157">
          <cell r="A5157">
            <v>87453</v>
          </cell>
          <cell r="B5157" t="str">
            <v>ALVENARIA DE VEDAÇÃO DE BLOCOS VAZADOS DE CONCRETO DE 9X19X39CM (ESPESSURA 9CM) DE PAREDES COM ÁREA LÍQUIDA MAIOR OU IGUAL A 6M² SEM VÃOS E ARGAMASSA DE ASSENTAMENTO COM PREPARO EM BETONEIRA. AF_06/2014</v>
          </cell>
          <cell r="C5157" t="str">
            <v>M2</v>
          </cell>
          <cell r="D5157">
            <v>50.35</v>
          </cell>
        </row>
        <row r="5158">
          <cell r="A5158">
            <v>87454</v>
          </cell>
          <cell r="B5158" t="str">
            <v>ALVENARIA DE VEDAÇÃO DE BLOCOS VAZADOS DE CONCRETO DE 9X19X39CM (ESPESSURA 9CM) DE PAREDES COM ÁREA LÍQUIDA MAIOR OU IGUAL A 6M² SEM VÃOS E ARGAMASSA DE ASSENTAMENTO COM PREPARO MANUAL. AF_06/2014</v>
          </cell>
          <cell r="C5158" t="str">
            <v>M2</v>
          </cell>
          <cell r="D5158">
            <v>51.14</v>
          </cell>
        </row>
        <row r="5159">
          <cell r="A5159">
            <v>87455</v>
          </cell>
          <cell r="B5159" t="str">
            <v>ALVENARIA DE VEDAÇÃO DE BLOCOS VAZADOS DE CONCRETO DE 14X19X39CM (ESPESSURA 14CM) DE PAREDES COM ÁREA LÍQUIDA MAIOR OU IGUAL A 6M² SEM VÃOS E ARGAMASSA DE ASSENTAMENTO COM PREPARO EM BETONEIRA. AF_06/2014</v>
          </cell>
          <cell r="C5159" t="str">
            <v>M2</v>
          </cell>
          <cell r="D5159">
            <v>65.69</v>
          </cell>
        </row>
        <row r="5160">
          <cell r="A5160">
            <v>87456</v>
          </cell>
          <cell r="B5160" t="str">
            <v>ALVENARIA DE VEDAÇÃO DE BLOCOS VAZADOS DE CONCRETO DE 14X19X39CM (ESPESSURA 14CM) DE PAREDES COM ÁREA LÍQUIDA MAIOR OU IGUAL A 6M² SEM VÃOS E ARGAMASSA DE ASSENTAMENTO COM PREPARO MANUAL. AF_06/2014</v>
          </cell>
          <cell r="C5160" t="str">
            <v>M2</v>
          </cell>
          <cell r="D5160">
            <v>67.040000000000006</v>
          </cell>
        </row>
        <row r="5161">
          <cell r="A5161">
            <v>87457</v>
          </cell>
          <cell r="B5161" t="str">
            <v>ALVENARIA DE VEDAÇÃO DE BLOCOS VAZADOS DE CONCRETO DE 19X19X39CM (ESPESSURA 19CM) DE PAREDES COM ÁREA LÍQUIDA MAIOR OU IGUAL A 6M² SEM VÃOS E ARGAMASSA DE ASSENTAMENTO COM PREPARO EM BETONEIRA. AF_06/2014</v>
          </cell>
          <cell r="C5161" t="str">
            <v>M2</v>
          </cell>
          <cell r="D5161">
            <v>80.08</v>
          </cell>
        </row>
        <row r="5162">
          <cell r="A5162">
            <v>87458</v>
          </cell>
          <cell r="B5162" t="str">
            <v>ALVENARIA DE VEDAÇÃO DE BLOCOS VAZADOS DE CONCRETO DE 19X19X39CM (ESPESSURA 19CM) DE PAREDES COM ÁREA LÍQUIDA MAIOR OU IGUAL A 6M² SEM VÃOS E ARGAMASSA DE ASSENTAMENTO COM PREPARO MANUAL. AF_06/2014</v>
          </cell>
          <cell r="C5162" t="str">
            <v>M2</v>
          </cell>
          <cell r="D5162">
            <v>81.239999999999995</v>
          </cell>
        </row>
        <row r="5163">
          <cell r="A5163">
            <v>87459</v>
          </cell>
          <cell r="B5163" t="str">
            <v>ALVENARIA DE VEDAÇÃO DE BLOCOS VAZADOS DE CONCRETO DE 9X19X39CM (ESPESSURA 9CM) DE PAREDES COM ÁREA LÍQUIDA MENOR QUE 6M² COM VÃOS E ARGAMASSA DE ASSENTAMENTO COM PREPARO EM BETONEIRA. AF_06/2014</v>
          </cell>
          <cell r="C5163" t="str">
            <v>M2</v>
          </cell>
          <cell r="D5163">
            <v>59.28</v>
          </cell>
        </row>
        <row r="5164">
          <cell r="A5164">
            <v>87460</v>
          </cell>
          <cell r="B5164" t="str">
            <v>ALVENARIA DE VEDAÇÃO DE BLOCOS VAZADOS DE CONCRETO DE 9X19X39CM (ESPESSURA 9CM) DE PAREDES COM ÁREA LÍQUIDA MENOR QUE 6M² COM VÃOS E ARGAMASSA DE ASSENTAMENTO COM PREPARO MANUAL. AF_06/2014</v>
          </cell>
          <cell r="C5164" t="str">
            <v>M2</v>
          </cell>
          <cell r="D5164">
            <v>60.07</v>
          </cell>
        </row>
        <row r="5165">
          <cell r="A5165">
            <v>87461</v>
          </cell>
          <cell r="B5165" t="str">
            <v>ALVENARIA DE VEDAÇÃO DE BLOCOS VAZADOS DE CONCRETO DE 14X19X39CM (ESPESSURA 14CM) DE PAREDES COM ÁREA LÍQUIDA MENOR QUE 6M² COM VÃOS E ARGAMASSA DE ASSENTAMENTO COM PREPARO EM BETONEIRA. AF_06/2014</v>
          </cell>
          <cell r="C5165" t="str">
            <v>M2</v>
          </cell>
          <cell r="D5165">
            <v>75.94</v>
          </cell>
        </row>
        <row r="5166">
          <cell r="A5166">
            <v>87462</v>
          </cell>
          <cell r="B5166" t="str">
            <v>ALVENARIA DE VEDAÇÃO DE BLOCOS VAZADOS DE CONCRETO DE 14X19X39CM (ESPESSURA 14CM) DE PAREDES COM ÁREA LÍQUIDA MENOR QUE 6M² COM VÃOS E ARGAMASSA DE ASSENTAMENTO COM PREPARO MANUAL. AF_06/2014</v>
          </cell>
          <cell r="C5166" t="str">
            <v>M2</v>
          </cell>
          <cell r="D5166">
            <v>76.87</v>
          </cell>
        </row>
        <row r="5167">
          <cell r="A5167">
            <v>87463</v>
          </cell>
          <cell r="B5167" t="str">
            <v>ALVENARIA DE VEDAÇÃO DE BLOCOS VAZADOS DE CONCRETO DE 19X19X39CM (ESPESSURA 19CM) DE PAREDES COM ÁREA LÍQUIDA MENOR QUE 6M² COM VÃOS E ARGAMASSA DE ASSENTAMENTO COM PREPARO EM BETONEIRA. AF_06/2014</v>
          </cell>
          <cell r="C5167" t="str">
            <v>M2</v>
          </cell>
          <cell r="D5167">
            <v>91.65</v>
          </cell>
        </row>
        <row r="5168">
          <cell r="A5168">
            <v>87464</v>
          </cell>
          <cell r="B5168" t="str">
            <v>ALVENARIA DE VEDAÇÃO DE BLOCOS VAZADOS DE CONCRETO DE 19X19X39CM (ESPESSURA 19CM) DE PAREDES COM ÁREA LÍQUIDA MENOR QUE 6M² COM VÃOS E ARGAMASSA DE ASSENTAMENTO COM PREPARO MANUAL. AF_06/2014</v>
          </cell>
          <cell r="C5168" t="str">
            <v>M2</v>
          </cell>
          <cell r="D5168">
            <v>92.81</v>
          </cell>
        </row>
        <row r="5169">
          <cell r="A5169">
            <v>87465</v>
          </cell>
          <cell r="B5169" t="str">
            <v>ALVENARIA DE VEDAÇÃO DE BLOCOS VAZADOS DE CONCRETO DE 9X19X39CM (ESPESSURA 9CM) DE PAREDES COM ÁREA LÍQUIDA MAIOR OU IGUAL A 6M² COM VÃOS E ARGAMASSA DE ASSENTAMENTO COM PREPARO EM BETONEIRA. AF_06/2014</v>
          </cell>
          <cell r="C5169" t="str">
            <v>M2</v>
          </cell>
          <cell r="D5169">
            <v>53.28</v>
          </cell>
        </row>
        <row r="5170">
          <cell r="A5170">
            <v>87466</v>
          </cell>
          <cell r="B5170" t="str">
            <v>ALVENARIA DE VEDAÇÃO DE BLOCOS VAZADOS DE CONCRETO DE 9X19X39CM (ESPESSURA 9CM) DE PAREDES COM ÁREA LÍQUIDA MAIOR OU IGUAL A 6M² COM VÃOS E ARGAMASSA DE ASSENTAMENTO COM PREPARO MANUAL. AF_06/2014</v>
          </cell>
          <cell r="C5170" t="str">
            <v>M2</v>
          </cell>
          <cell r="D5170">
            <v>54.07</v>
          </cell>
        </row>
        <row r="5171">
          <cell r="A5171">
            <v>87467</v>
          </cell>
          <cell r="B5171" t="str">
            <v>ALVENARIA DE VEDAÇÃO DE BLOCOS VAZADOS DE CONCRETO DE 14X19X39CM (ESPESSURA 14CM) DE PAREDES COM ÁREA LÍQUIDA MAIOR OU IGUAL A 6M² COM VÃOS E ARGAMASSA DE ASSENTAMENTO COM PREPARO EM BETONEIRA. AF_06/2014</v>
          </cell>
          <cell r="C5171" t="str">
            <v>M2</v>
          </cell>
          <cell r="D5171">
            <v>69.12</v>
          </cell>
        </row>
        <row r="5172">
          <cell r="A5172">
            <v>87468</v>
          </cell>
          <cell r="B5172" t="str">
            <v>ALVENARIA DE VEDAÇÃO DE BLOCOS VAZADOS DE CONCRETO DE 14X19X39CM (ESPESSURA 14CM) DE PAREDES COM ÁREA LÍQUIDA MAIOR OU IGUAL A 6M² COM VÃOS E ARGAMASSA DE ASSENTAMENTO COM PREPARO MANUAL. AF_06/2014</v>
          </cell>
          <cell r="C5172" t="str">
            <v>M2</v>
          </cell>
          <cell r="D5172">
            <v>70.05</v>
          </cell>
        </row>
        <row r="5173">
          <cell r="A5173">
            <v>87469</v>
          </cell>
          <cell r="B5173" t="str">
            <v>ALVENARIA DE VEDAÇÃO DE BLOCOS VAZADOS DE CONCRETO DE 19X19X39CM (ESPESSURA 19CM) DE PAREDES COM ÁREA LÍQUIDA MAIOR OU IGUAL A 6M² COM VÃOS E ARGAMASSA DE ASSENTAMENTO COM PREPARO EM BETONEIRA. AF_06/2014</v>
          </cell>
          <cell r="C5173" t="str">
            <v>M2</v>
          </cell>
          <cell r="D5173">
            <v>83.66</v>
          </cell>
        </row>
        <row r="5174">
          <cell r="A5174">
            <v>87470</v>
          </cell>
          <cell r="B5174" t="str">
            <v>ALVENARIA DE VEDAÇÃO DE BLOCOS VAZADOS DE CONCRETO DE 19X19X39CM (ESPESSURA 19CM) DE PAREDES COM ÁREA LÍQUIDA MAIOR OU IGUAL A 6M² COM VÃOS E ARGAMASSA DE ASSENTAMENTO COM PREPARO MANUAL. AF_06/2014</v>
          </cell>
          <cell r="C5174" t="str">
            <v>M2</v>
          </cell>
          <cell r="D5174">
            <v>84.82</v>
          </cell>
        </row>
        <row r="5175">
          <cell r="A5175">
            <v>89044</v>
          </cell>
          <cell r="B5175" t="str">
            <v>(COMPOSIÇÃO REPRESENTATIVA) DO SERVIÇO DE ALVENARIA DE VEDAÇÃO DE BLOCOS VAZADOS DE CONCRETO DE 9X19X39CM (ESPESSURA 9CM), PARA EDIFICAÇÃO HABITACIONAL MULTIFAMILIAR (PRÉDIO). AF_11/2014</v>
          </cell>
          <cell r="C5175" t="str">
            <v>M2</v>
          </cell>
          <cell r="D5175">
            <v>53.55</v>
          </cell>
        </row>
        <row r="5176">
          <cell r="A5176">
            <v>89169</v>
          </cell>
          <cell r="B5176" t="str">
            <v>(COMPOSIÇÃO REPRESENTATIVA) DO SERVIÇO DE ALVENARIA DE VEDAÇÃO DE BLOCOS VAZADOS DE CONCRETO DE 9X19X39CM (ESPESSURA 9CM), PARA EDIFICAÇÃO HABITACIONAL UNIFAMILIAR (CASA) E EDIFICAÇÃO PÚBLICA PADRÃO. AF_11/2014</v>
          </cell>
          <cell r="C5176" t="str">
            <v>M2</v>
          </cell>
          <cell r="D5176">
            <v>54.35</v>
          </cell>
        </row>
        <row r="5177">
          <cell r="A5177">
            <v>89978</v>
          </cell>
          <cell r="B5177" t="str">
            <v>(COMPOSIÇÃO REPRESENTATIVA) DO SERVIÇO DE ALVENARIA DE VEDAÇÃO DE BLOCOS VAZADOS DE CONCRETO DE 14X19X39CM (ESPESSURA 14CM), PARA EDIFICAÇÃO HABITACIONAL UNIFAMILIAR (CASA) E EDIFICAÇÃO PÚBLICA PADRÃO. AF_12/2014</v>
          </cell>
          <cell r="C5177" t="str">
            <v>M2</v>
          </cell>
          <cell r="D5177">
            <v>70.459999999999994</v>
          </cell>
        </row>
        <row r="5178">
          <cell r="A5178">
            <v>89453</v>
          </cell>
          <cell r="B5178" t="str">
            <v>ALVENARIA DE BLOCOS DE CONCRETO ESTRUTURAL 14X19X39 CM, (ESPESSURA 14 CM), FBK = 4,5 MPA, PARA PAREDES COM ÁREA LÍQUIDA MENOR QUE 6M², SEM VÃOS, UTILIZANDO PALHETA. AF_12/2014</v>
          </cell>
          <cell r="C5178" t="str">
            <v>M2</v>
          </cell>
          <cell r="D5178">
            <v>64.83</v>
          </cell>
        </row>
        <row r="5179">
          <cell r="A5179">
            <v>89454</v>
          </cell>
          <cell r="B5179" t="str">
            <v>ALVENARIA DE BLOCOS DE CONCRETO ESTRUTURAL 14X19X39 CM, (ESPESSURA 14 CM), FBK = 4,5 MPA, PARA PAREDES COM ÁREA LÍQUIDA MAIOR OU IGUAL A 6M², SEM VÃOS, UTILIZANDO PALHETA. AF_12/2014</v>
          </cell>
          <cell r="C5179" t="str">
            <v>M2</v>
          </cell>
          <cell r="D5179">
            <v>61.34</v>
          </cell>
        </row>
        <row r="5180">
          <cell r="A5180">
            <v>89455</v>
          </cell>
          <cell r="B5180" t="str">
            <v>ALVENARIA DE BLOCOS DE CONCRETO ESTRUTURAL 14X19X39 CM, (ESPESSURA 14 CM) FBK = 14,0 MPA, PARA PAREDES COM ÁREA LÍQUIDA MENOR QUE 6M², SEM VÃOS, UTILIZANDO PALHETA. AF_12/2014</v>
          </cell>
          <cell r="C5180" t="str">
            <v>M2</v>
          </cell>
          <cell r="D5180">
            <v>80.400000000000006</v>
          </cell>
        </row>
        <row r="5181">
          <cell r="A5181">
            <v>89456</v>
          </cell>
          <cell r="B5181" t="str">
            <v>ALVENARIA DE BLOCOS DE CONCRETO ESTRUTURAL 14X19X39 CM, (ESPESSURA 14 CM) FBK = 14,0 MPA, PARA PAREDES COM ÁREA LÍQUIDA MAIOR OU IGUAL A 6M², SEM VÃOS, UTILIZANDO PALHETA. AF_12/2014</v>
          </cell>
          <cell r="C5181" t="str">
            <v>M2</v>
          </cell>
          <cell r="D5181">
            <v>76.52</v>
          </cell>
        </row>
        <row r="5182">
          <cell r="A5182">
            <v>89457</v>
          </cell>
          <cell r="B5182" t="str">
            <v>ALVENARIA DE BLOCOS DE CONCRETO ESTRUTURAL 14X19X39 CM, (ESPESSURA 14 CM), FBK = 4,5 MPA, PARA PAREDES COM ÁREA LÍQUIDA MENOR QUE 6M², COM VÃOS, UTILIZANDO PALHETA. AF_12/2014</v>
          </cell>
          <cell r="C5182" t="str">
            <v>M2</v>
          </cell>
          <cell r="D5182">
            <v>68.31</v>
          </cell>
        </row>
        <row r="5183">
          <cell r="A5183">
            <v>89458</v>
          </cell>
          <cell r="B5183" t="str">
            <v>ALVENARIA DE BLOCOS DE CONCRETO ESTRUTURAL 14X19X39 CM, (ESPESSURA 14 CM), FBK = 4,5 MPA, PARA PAREDES COM ÁREA LÍQUIDA MAIOR OU IGUAL A 6M², COM VÃOS, UTILIZANDO PALHETA. AF_12/2014</v>
          </cell>
          <cell r="C5183" t="str">
            <v>M2</v>
          </cell>
          <cell r="D5183">
            <v>63.35</v>
          </cell>
        </row>
        <row r="5184">
          <cell r="A5184">
            <v>89459</v>
          </cell>
          <cell r="B5184" t="str">
            <v>ALVENARIA DE BLOCOS DE CONCRETO ESTRUTURAL 14X19X39 CM, (ESPESSURA 14 CM) FBK = 14,0 MPA, PARA PAREDES COM ÁREA LÍQUIDA MENOR QUE 6M², COM VÃOS, UTILIZANDO PALHETA. AF_12/2014</v>
          </cell>
          <cell r="C5184" t="str">
            <v>M2</v>
          </cell>
          <cell r="D5184">
            <v>84.16</v>
          </cell>
        </row>
        <row r="5185">
          <cell r="A5185">
            <v>89460</v>
          </cell>
          <cell r="B5185" t="str">
            <v>ALVENARIA DE BLOCOS DE CONCRETO ESTRUTURAL 14X19X39 CM, (ESPESSURA 14 CM) FBK = 14,0 MPA, PARA PAREDES COM ÁREA LÍQUIDA MAIOR OU IGUAL A 6M², COM VÃOS, UTILIZANDO PALHETA. AF_12/2014</v>
          </cell>
          <cell r="C5185" t="str">
            <v>M2</v>
          </cell>
          <cell r="D5185">
            <v>78.77</v>
          </cell>
        </row>
        <row r="5186">
          <cell r="A5186">
            <v>89462</v>
          </cell>
          <cell r="B5186" t="str">
            <v>ALVENARIA DE BLOCOS DE CONCRETO ESTRUTURAL 14X19X29 CM, (ESPESSURA 14 CM), FBK = 4,5 MPA, PARA PAREDES COM ÁREA LÍQUIDA MENOR QUE 6M², SEM VÃOS, UTILIZANDO PALHETA. AF_12/2014</v>
          </cell>
          <cell r="C5186" t="str">
            <v>M2</v>
          </cell>
          <cell r="D5186">
            <v>77.510000000000005</v>
          </cell>
        </row>
        <row r="5187">
          <cell r="A5187">
            <v>89463</v>
          </cell>
          <cell r="B5187" t="str">
            <v>ALVENARIA DE BLOCOS DE CONCRETO ESTRUTURAL 14X19X29 CM, (ESPESSURA 14 CM), FBK = 4,5 MPA, PARA PAREDES COM ÁREA LÍQUIDA MAIOR OU IGUAL A 6M², SEM VÃOS, UTILIZANDO PALHETA. AF_12/2014</v>
          </cell>
          <cell r="C5187" t="str">
            <v>M2</v>
          </cell>
          <cell r="D5187">
            <v>73.97</v>
          </cell>
        </row>
        <row r="5188">
          <cell r="A5188">
            <v>89464</v>
          </cell>
          <cell r="B5188" t="str">
            <v>ALVENARIA DE BLOCOS DE CONCRETO ESTRUTURAL 14X19X29 CM, (ESPESSURA 14 CM) FBK = 14,0 MPA, PARA PAREDES COM ÁREA LÍQUIDA MENOR QUE 6M², SEM VÃOS, UTILIZANDO PALHETA. AF_12/2014</v>
          </cell>
          <cell r="C5188" t="str">
            <v>M2</v>
          </cell>
          <cell r="D5188">
            <v>93.15</v>
          </cell>
        </row>
        <row r="5189">
          <cell r="A5189">
            <v>89465</v>
          </cell>
          <cell r="B5189" t="str">
            <v>ALVENARIA DE BLOCOS DE CONCRETO ESTRUTURAL 14X19X29 CM, (ESPESSURA 14 CM) FBK = 14,0 MPA, PARA PAREDES COM ÁREA LÍQUIDA MAIOR OU IGUAL A 6M², SEM VÃOS, UTILIZANDO PALHETA. AF_12/2014</v>
          </cell>
          <cell r="C5189" t="str">
            <v>M2</v>
          </cell>
          <cell r="D5189">
            <v>89.34</v>
          </cell>
        </row>
        <row r="5190">
          <cell r="A5190">
            <v>89466</v>
          </cell>
          <cell r="B5190" t="str">
            <v>ALVENARIA DE BLOCOS DE CONCRETO ESTRUTURAL 14X19X29 CM, (ESPESSURA 14 CM), FBK = 4,5 MPA, PARA PAREDES COM ÁREA LÍQUIDA MENOR QUE 6M², COM VÃOS, UTILIZANDO PALHETA. AF_12/2014</v>
          </cell>
          <cell r="C5190" t="str">
            <v>M2</v>
          </cell>
          <cell r="D5190">
            <v>82.36</v>
          </cell>
        </row>
        <row r="5191">
          <cell r="A5191">
            <v>89467</v>
          </cell>
          <cell r="B5191" t="str">
            <v>ALVENARIA DE BLOCOS DE CONCRETO ESTRUTURAL 14X19X29 CM, (ESPESSURA 14 CM), FBK = 4,5 MPA, PARA PAREDES COM ÁREA LÍQUIDA MAIOR OU IGUAL A 6M², COM VÃOS, UTILIZANDO PALHETA. AF_12/2014</v>
          </cell>
          <cell r="C5191" t="str">
            <v>M2</v>
          </cell>
          <cell r="D5191">
            <v>76.84</v>
          </cell>
        </row>
        <row r="5192">
          <cell r="A5192">
            <v>89468</v>
          </cell>
          <cell r="B5192" t="str">
            <v>ALVENARIA DE BLOCOS DE CONCRETO ESTRUTURAL 14X19X29 CM, (ESPESSURA 14 CM) FBK = 14,0 MPA, PARA PAREDES COM ÁREA LÍQUIDA MENOR QUE 6M², COM VÃOS, UTILIZANDO PALHETA. AF_12/2014</v>
          </cell>
          <cell r="C5192" t="str">
            <v>M2</v>
          </cell>
          <cell r="D5192">
            <v>98.21</v>
          </cell>
        </row>
        <row r="5193">
          <cell r="A5193">
            <v>89469</v>
          </cell>
          <cell r="B5193" t="str">
            <v>ALVENARIA DE BLOCOS DE CONCRETO ESTRUTURAL 14X19X29 CM, (ESPESSURA 14 CM) FBK = 14,0 MPA, PARA PAREDES COM ÁREA LÍQUIDA MAIOR OU IGUAL A 6M², COM VÃOS, UTILIZANDO PALHETA. AF_12/2014</v>
          </cell>
          <cell r="C5193" t="str">
            <v>M2</v>
          </cell>
          <cell r="D5193">
            <v>92.4</v>
          </cell>
        </row>
        <row r="5194">
          <cell r="A5194">
            <v>89470</v>
          </cell>
          <cell r="B5194" t="str">
            <v>ALVENARIA DE BLOCOS DE CONCRETO ESTRUTURAL 14X19X39 CM, (ESPESSURA 14 CM), FBK = 4,5 MPA, PARA PAREDES COM ÁREA LÍQUIDA MENOR QUE 6M², SEM VÃOS, UTILIZANDO COLHER DE PEDREIRO. AF_12/2014</v>
          </cell>
          <cell r="C5194" t="str">
            <v>M2</v>
          </cell>
          <cell r="D5194">
            <v>75.45</v>
          </cell>
        </row>
        <row r="5195">
          <cell r="A5195">
            <v>89471</v>
          </cell>
          <cell r="B5195" t="str">
            <v>ALVENARIA DE BLOCOS DE CONCRETO ESTRUTURAL 14X19X39 CM, (ESPESSURA 14 CM), FBK = 4,5 MPA, PARA PAREDES COM ÁREA LÍQUIDA MAIOR OU IGUAL A 6M², SEM VÃOS, UTILIZANDO COLHER DE PEDREIRO. AF_12/2014</v>
          </cell>
          <cell r="C5195" t="str">
            <v>M2</v>
          </cell>
          <cell r="D5195">
            <v>71.959999999999994</v>
          </cell>
        </row>
        <row r="5196">
          <cell r="A5196">
            <v>89472</v>
          </cell>
          <cell r="B5196" t="str">
            <v>ALVENARIA DE BLOCOS DE CONCRETO ESTRUTURAL 14X19X39 CM, (ESPESSURA 14 CM) FBK = 14,0 MPA, PARA PAREDES COM ÁREA LÍQUIDA MENOR QUE 6M², SEM VÃOS, UTILIZANDO COLHER DE PEDREIRO. AF_12/2014</v>
          </cell>
          <cell r="C5196" t="str">
            <v>M2</v>
          </cell>
          <cell r="D5196">
            <v>90.99</v>
          </cell>
        </row>
        <row r="5197">
          <cell r="A5197">
            <v>89473</v>
          </cell>
          <cell r="B5197" t="str">
            <v>ALVENARIA DE BLOCOS DE CONCRETO ESTRUTURAL 14X19X39 CM, (ESPESSURA 14 CM) FBK = 14,0 MPA, PARA PAREDES COM ÁREA LÍQUIDA MAIOR OU IGUAL A 6M², SEM VÃOS, UTILIZANDO COLHER DE PEDREIRO. AF_12/2014</v>
          </cell>
          <cell r="C5197" t="str">
            <v>M2</v>
          </cell>
          <cell r="D5197">
            <v>87.29</v>
          </cell>
        </row>
        <row r="5198">
          <cell r="A5198">
            <v>89474</v>
          </cell>
          <cell r="B5198" t="str">
            <v>ALVENARIA DE BLOCOS DE CONCRETO ESTRUTURAL 14X19X39 CM, (ESPESSURA 14 CM), FBK = 4,5 MPA, PARA PAREDES COM ÁREA LÍQUIDA MENOR QUE 6M², COM VÃOS, UTILIZANDO COLHER DE PEDREIRO. AF_12/2014</v>
          </cell>
          <cell r="C5198" t="str">
            <v>M2</v>
          </cell>
          <cell r="D5198">
            <v>81.81</v>
          </cell>
        </row>
        <row r="5199">
          <cell r="A5199">
            <v>89475</v>
          </cell>
          <cell r="B5199" t="str">
            <v>ALVENARIA DE BLOCOS DE CONCRETO ESTRUTURAL 14X19X39 CM, (ESPESSURA 14 CM), FBK = 4,5 MPA, PARA PAREDES COM ÁREA LÍQUIDA MAIOR OU IGUAL A 6M², COM VÃOS, UTILIZANDO COLHER DE PEDREIRO. AF_12/2014</v>
          </cell>
          <cell r="C5199" t="str">
            <v>M2</v>
          </cell>
          <cell r="D5199">
            <v>75.55</v>
          </cell>
        </row>
        <row r="5200">
          <cell r="A5200">
            <v>89476</v>
          </cell>
          <cell r="B5200" t="str">
            <v>ALVENARIA DE BLOCOS DE CONCRETO ESTRUTURAL 14X19X39 CM, (ESPESSURA 14 CM) FBK = 14,0 MPA, PARA PAREDES COM ÁREA LÍQUIDA MENOR QUE 6M², COM VÃOS, UTILIZANDO COLHER DE PEDREIRO. AF_12/2014</v>
          </cell>
          <cell r="C5200" t="str">
            <v>M2</v>
          </cell>
          <cell r="D5200">
            <v>97.81</v>
          </cell>
        </row>
        <row r="5201">
          <cell r="A5201">
            <v>89477</v>
          </cell>
          <cell r="B5201" t="str">
            <v>ALVENARIA DE BLOCOS DE CONCRETO ESTRUTURAL 14X19X39 CM, (ESPESSURA 14 CM) FBK = 14,0 MPA, PARA PAREDES COM ÁREA LÍQUIDA MAIOR OU IGUAL A 6M², COM VÃOS, UTILIZANDO COLHER DE PEDREIRO. AF_12/2014</v>
          </cell>
          <cell r="C5201" t="str">
            <v>M2</v>
          </cell>
          <cell r="D5201">
            <v>91.3</v>
          </cell>
        </row>
        <row r="5202">
          <cell r="A5202">
            <v>89478</v>
          </cell>
          <cell r="B5202" t="str">
            <v>ALVENARIA DE BLOCOS DE CONCRETO ESTRUTURAL 14X19X29 CM, (ESPESSURA 14 CM), FBK = 4,5 MPA, PARA PAREDES COM ÁREA LÍQUIDA MENOR QUE 6M², SEM VÃOS, UTILIZANDO COLHER DE PEDREIRO. AF_12/2014</v>
          </cell>
          <cell r="C5202" t="str">
            <v>M2</v>
          </cell>
          <cell r="D5202">
            <v>88.35</v>
          </cell>
        </row>
        <row r="5203">
          <cell r="A5203">
            <v>89479</v>
          </cell>
          <cell r="B5203" t="str">
            <v>ALVENARIA DE BLOCOS DE CONCRETO ESTRUTURAL 14X19X29 CM, (ESPESSURA 14 CM), FBK = 4,5 MPA, PARA PAREDES COM ÁREA LÍQUIDA MAIOR OU IGUAL A 6M², SEM VÃOS, UTILIZANDO COLHER DE PEDREIRO. AF_12/2014</v>
          </cell>
          <cell r="C5203" t="str">
            <v>M2</v>
          </cell>
          <cell r="D5203">
            <v>84.81</v>
          </cell>
        </row>
        <row r="5204">
          <cell r="A5204">
            <v>89480</v>
          </cell>
          <cell r="B5204" t="str">
            <v>ALVENARIA DE BLOCOS DE CONCRETO ESTRUTURAL 14X19X29 CM, (ESPESSURA 14 CM) FBK = 14,0 MPA, PARA PAREDES COM ÁREA LÍQUIDA MENOR QUE 6M², SEM VÃOS, UTILIZANDO COLHER DE PEDREIRO. AF_12/2014</v>
          </cell>
          <cell r="C5204" t="str">
            <v>M2</v>
          </cell>
          <cell r="D5204">
            <v>103.97</v>
          </cell>
        </row>
        <row r="5205">
          <cell r="A5205">
            <v>89483</v>
          </cell>
          <cell r="B5205" t="str">
            <v>ALVENARIA DE BLOCOS DE CONCRETO ESTRUTURAL 14X19X29 CM, (ESPESSURA 14 CM) FBK = 14,0 MPA, PARA PAREDES COM ÁREA LÍQUIDA MAIOR OU IGUAL A 6M², SEM VÃOS, UTILIZANDO COLHER DE PEDREIRO. AF_12/2014</v>
          </cell>
          <cell r="C5205" t="str">
            <v>M2</v>
          </cell>
          <cell r="D5205">
            <v>100.33</v>
          </cell>
        </row>
        <row r="5206">
          <cell r="A5206">
            <v>89484</v>
          </cell>
          <cell r="B5206" t="str">
            <v>ALVENARIA DE BLOCOS DE CONCRETO ESTRUTURAL 14X19X29 CM, (ESPESSURA 14 CM), FBK = 4,5 MPA, PARA PAREDES COM ÁREA LÍQUIDA MENOR QUE 6M², COM VÃOS, UTILIZANDO COLHER DE PEDREIRO. AF_12/2014</v>
          </cell>
          <cell r="C5206" t="str">
            <v>M2</v>
          </cell>
          <cell r="D5206">
            <v>96.08</v>
          </cell>
        </row>
        <row r="5207">
          <cell r="A5207">
            <v>89486</v>
          </cell>
          <cell r="B5207" t="str">
            <v>ALVENARIA DE BLOCOS DE CONCRETO ESTRUTURAL 14X19X29 CM, (ESPESSURA 14 CM), FBK = 4,5 MPA, PARA PAREDES COM ÁREA LÍQUIDA MAIOR OU IGUAL A 6M², COM VÃOS, UTILIZANDO COLHER DE PEDREIRO. AF_12/2014</v>
          </cell>
          <cell r="C5207" t="str">
            <v>M2</v>
          </cell>
          <cell r="D5207">
            <v>89.44</v>
          </cell>
        </row>
        <row r="5208">
          <cell r="A5208">
            <v>89487</v>
          </cell>
          <cell r="B5208" t="str">
            <v>ALVENARIA DE BLOCOS DE CONCRETO ESTRUTURAL 14X19X29 CM, (ESPESSURA 14 CM) FBK = 14,0 MPA, PARA PAREDES COM ÁREA LÍQUIDA MENOR QUE 6M², COM VÃOS, UTILIZANDO COLHER DE PEDREIRO. AF_12/2014</v>
          </cell>
          <cell r="C5208" t="str">
            <v>M2</v>
          </cell>
          <cell r="D5208">
            <v>112.09</v>
          </cell>
        </row>
        <row r="5209">
          <cell r="A5209">
            <v>89488</v>
          </cell>
          <cell r="B5209" t="str">
            <v>ALVENARIA DE BLOCOS DE CONCRETO ESTRUTURAL 14X19X29 CM, (ESPESSURA 14 CM) FBK = 14,0 MPA, PARA PAREDES COM ÁREA LÍQUIDA MAIOR OU IGUAL A 6M², COM VÃOS, UTILIZANDO COLHER DE PEDREIRO. AF_12/2014</v>
          </cell>
          <cell r="C5209" t="str">
            <v>M2</v>
          </cell>
          <cell r="D5209">
            <v>105.15</v>
          </cell>
        </row>
        <row r="5210">
          <cell r="A5210">
            <v>91815</v>
          </cell>
          <cell r="B5210" t="str">
            <v>(COMPOSIÇÃO REPRESENTATIVA) DE ALVENARIA DE BLOCOS DE CONCRETO ESTRUTURAL 14X19X39 CM, (ESPESSURA 14 CM), FBK = 4,5 MPA, UTILIZANDO PALHETA, PARA EDIFICAÇÃO HABITACIONAL. AF_10/2015</v>
          </cell>
          <cell r="C5210" t="str">
            <v>M2</v>
          </cell>
          <cell r="D5210">
            <v>64.38</v>
          </cell>
        </row>
        <row r="5211">
          <cell r="A5211">
            <v>91816</v>
          </cell>
          <cell r="B5211" t="str">
            <v>COMPOSIÇÃO REPRESENTATIVA DE SERVIÇOS DE ALVENARIA DE BLOCOS DE CONCRETO ESTRUTURAL 14X19X29 CM, (ESPESSURA 14 CM), FBK = 4,5 MPA, UTILIZANDO PALHETA, PARA EDIFICAÇÃO HABITACIONAL. AF_10/2015</v>
          </cell>
          <cell r="C5211" t="str">
            <v>M2</v>
          </cell>
          <cell r="D5211">
            <v>77.510000000000005</v>
          </cell>
        </row>
        <row r="5212">
          <cell r="A5212">
            <v>101161</v>
          </cell>
          <cell r="B5212" t="str">
            <v>ALVENARIA DE VEDAÇÃO COM ELEMENTO VAZADO DE CONCRETO (COBOGÓ) DE 7X50X50CM E ARGAMASSA DE ASSENTAMENTO COM PREPARO EM BETONEIRA. AF_05/2020</v>
          </cell>
          <cell r="C5212" t="str">
            <v>M2</v>
          </cell>
          <cell r="D5212">
            <v>158.19999999999999</v>
          </cell>
        </row>
        <row r="5213">
          <cell r="A5213">
            <v>101163</v>
          </cell>
          <cell r="B5213" t="str">
            <v>ALVENARIA DE VEDAÇÃO COM BLOCO DE VIDRO VAZADO, TIPO VENEZIANA, DE 6X20X20CM E ARGAMASSA DE ASSENTAMENTO COM PREPARO EM BETONEIRA. AF_05/2020</v>
          </cell>
          <cell r="C5213" t="str">
            <v>M2</v>
          </cell>
          <cell r="D5213">
            <v>972.62</v>
          </cell>
        </row>
        <row r="5214">
          <cell r="A5214">
            <v>101164</v>
          </cell>
          <cell r="B5214" t="str">
            <v>ALVENARIA DE VEDAÇÃO COM BLOCO DE VIDRO, TIPO CANELADO, DE 8X19X19CM E ARGAMASSA DE ASSENTAMENTO COM PREPARO EM BETONEIRA. AF_05/2020</v>
          </cell>
          <cell r="C5214" t="str">
            <v>M2</v>
          </cell>
          <cell r="D5214">
            <v>692.9</v>
          </cell>
        </row>
        <row r="5215">
          <cell r="A5215">
            <v>96358</v>
          </cell>
          <cell r="B5215" t="str">
            <v>PAREDE COM PLACAS DE GESSO ACARTONADO (DRYWALL), PARA USO INTERNO, COM DUAS FACES SIMPLES E ESTRUTURA METÁLICA COM GUIAS SIMPLES, SEM VÃOS. AF_06/2017_P</v>
          </cell>
          <cell r="C5215" t="str">
            <v>M2</v>
          </cell>
          <cell r="D5215">
            <v>76.27</v>
          </cell>
        </row>
        <row r="5216">
          <cell r="A5216">
            <v>96359</v>
          </cell>
          <cell r="B5216" t="str">
            <v>PAREDE COM PLACAS DE GESSO ACARTONADO (DRYWALL), PARA USO INTERNO, COM DUAS FACES SIMPLES E ESTRUTURA METÁLICA COM GUIAS SIMPLES, COM VÃOS AF_06/2017_P</v>
          </cell>
          <cell r="C5216" t="str">
            <v>M2</v>
          </cell>
          <cell r="D5216">
            <v>85.61</v>
          </cell>
        </row>
        <row r="5217">
          <cell r="A5217">
            <v>96360</v>
          </cell>
          <cell r="B5217" t="str">
            <v>PAREDE COM PLACAS DE GESSO ACARTONADO (DRYWALL), PARA USO INTERNO, COM DUAS FACES SIMPLES E ESTRUTURA METÁLICA COM GUIAS DUPLAS, SEM VÃOS. AF_06/2017_P</v>
          </cell>
          <cell r="C5217" t="str">
            <v>M2</v>
          </cell>
          <cell r="D5217">
            <v>101.26</v>
          </cell>
        </row>
        <row r="5218">
          <cell r="A5218">
            <v>96361</v>
          </cell>
          <cell r="B5218" t="str">
            <v>PAREDE COM PLACAS DE GESSO ACARTONADO (DRYWALL), PARA USO INTERNO, COM DUAS FACES SIMPLES E ESTRUTURA METÁLICA COM GUIAS DUPLAS, COM VÃOS. AF_06/2017_P</v>
          </cell>
          <cell r="C5218" t="str">
            <v>M2</v>
          </cell>
          <cell r="D5218">
            <v>119.59</v>
          </cell>
        </row>
        <row r="5219">
          <cell r="A5219">
            <v>96362</v>
          </cell>
          <cell r="B5219" t="str">
            <v>PAREDE COM PLACAS DE GESSO ACARTONADO (DRYWALL), PARA USO INTERNO, COM UMA FACE SIMPLES E OUTRA FACE DUPLA E ESTRUTURA METÁLICA COM GUIAS SIMPLES, SEM VÃOS. AF_06/2017_P</v>
          </cell>
          <cell r="C5219" t="str">
            <v>M2</v>
          </cell>
          <cell r="D5219">
            <v>98.63</v>
          </cell>
        </row>
        <row r="5220">
          <cell r="A5220">
            <v>96363</v>
          </cell>
          <cell r="B5220" t="str">
            <v>PAREDE COM PLACAS DE GESSO ACARTONADO (DRYWALL), PARA USO INTERNO, COM UMA FACE SIMPLES E OUTRA FACE DUPLA E ESTRUTURA METÁLICA COM GUIAS SIMPLES, COM VÃOS. AF_06/2017_P</v>
          </cell>
          <cell r="C5220" t="str">
            <v>M2</v>
          </cell>
          <cell r="D5220">
            <v>108.19</v>
          </cell>
        </row>
        <row r="5221">
          <cell r="A5221">
            <v>96364</v>
          </cell>
          <cell r="B5221" t="str">
            <v>PAREDE COM PLACAS DE GESSO ACARTONADO (DRYWALL), PARA USO INTERNO COM UMA FACE SIMPLES E OUTRA FACE DUPLA E ESTRUTURA METÁLICA COM GUIAS DUPLAS, SEM VÃOS. AF_06/2017_P</v>
          </cell>
          <cell r="C5221" t="str">
            <v>M2</v>
          </cell>
          <cell r="D5221">
            <v>123.62</v>
          </cell>
        </row>
        <row r="5222">
          <cell r="A5222">
            <v>96365</v>
          </cell>
          <cell r="B5222" t="str">
            <v>PAREDE COM PLACAS DE GESSO ACARTONADO (DRYWALL), PARA USO INTERNO, COM UMA FACE SIMPLES E OUTRA FACE DUPLA E   ESTRUTURA METÁLICA COM GUIAS DUPLAS, COM VÃOS. AF_06/2017_P</v>
          </cell>
          <cell r="C5222" t="str">
            <v>M2</v>
          </cell>
          <cell r="D5222">
            <v>142.16999999999999</v>
          </cell>
        </row>
        <row r="5223">
          <cell r="A5223">
            <v>96366</v>
          </cell>
          <cell r="B5223" t="str">
            <v>PAREDE COM PLACAS DE GESSO ACARTONADO (DRYWALL), PARA USO INTERNO, COM DUAS FACES DUPLAS E ESTRUTURA METÁLICA COM GUIAS SIMPLES, SEM VÃOS. AF_06/2017_P</v>
          </cell>
          <cell r="C5223" t="str">
            <v>M2</v>
          </cell>
          <cell r="D5223">
            <v>120.98</v>
          </cell>
        </row>
        <row r="5224">
          <cell r="A5224">
            <v>96367</v>
          </cell>
          <cell r="B5224" t="str">
            <v>PAREDE COM PLACAS DE GESSO ACARTONADO (DRYWALL), PARA USO INTERNO, COM DUAS FACES DUPLAS E ESTRUTURA METÁLICA COM GUIAS SIMPLES, COM VÃOS. AF_06/2017_P</v>
          </cell>
          <cell r="C5224" t="str">
            <v>M2</v>
          </cell>
          <cell r="D5224">
            <v>130.74</v>
          </cell>
        </row>
        <row r="5225">
          <cell r="A5225">
            <v>96368</v>
          </cell>
          <cell r="B5225" t="str">
            <v>PAREDE COM PLACAS DE GESSO ACARTONADO (DRYWALL), PARA USO INTERNO COM DUAS FACES DUPLAS E ESTRUTURA METÁLICA COM GUIAS DUPLAS, SEM VÃOS. AF_06/2017</v>
          </cell>
          <cell r="C5225" t="str">
            <v>M2</v>
          </cell>
          <cell r="D5225">
            <v>145.97</v>
          </cell>
        </row>
        <row r="5226">
          <cell r="A5226">
            <v>96369</v>
          </cell>
          <cell r="B5226" t="str">
            <v>PAREDE COM PLACAS DE GESSO ACARTONADO (DRYWALL), PARA USO INTERNO, COM DUAS FACES DUPLAS E ESTRUTURA METÁLICA COM GUIAS DUPLAS, COM VÃOS. AF_06/2017_P</v>
          </cell>
          <cell r="C5226" t="str">
            <v>M2</v>
          </cell>
          <cell r="D5226">
            <v>164.74</v>
          </cell>
        </row>
        <row r="5227">
          <cell r="A5227">
            <v>96370</v>
          </cell>
          <cell r="B5227" t="str">
            <v>PAREDE COM PLACAS DE GESSO ACARTONADO (DRYWALL), PARA USO INTERNO, COM UMA FACE SIMPLES E ESTRUTURA METÁLICA COM GUIAS SIMPLES, SEM VÃOS. AF_06/2017_P</v>
          </cell>
          <cell r="C5227" t="str">
            <v>M2</v>
          </cell>
          <cell r="D5227">
            <v>50.97</v>
          </cell>
        </row>
        <row r="5228">
          <cell r="A5228">
            <v>96371</v>
          </cell>
          <cell r="B5228" t="str">
            <v>PAREDE COM PLACAS DE GESSO ACARTONADO (DRYWALL), PARA USO INTERNO, COM UMA FACE SIMPLES E ESTRUTURA METÁLICA COM GUIAS SIMPLES, COM VÃOS. AF_06/2017_P</v>
          </cell>
          <cell r="C5228" t="str">
            <v>M2</v>
          </cell>
          <cell r="D5228">
            <v>60.16</v>
          </cell>
        </row>
        <row r="5229">
          <cell r="A5229">
            <v>96372</v>
          </cell>
          <cell r="B5229" t="str">
            <v>INSTALAÇÃO DE ISOLAMENTO COM LÃ DE ROCHA EM PAREDES DRYWALL. AF_06/2017</v>
          </cell>
          <cell r="C5229" t="str">
            <v>M2</v>
          </cell>
          <cell r="D5229">
            <v>30.35</v>
          </cell>
        </row>
        <row r="5230">
          <cell r="A5230">
            <v>96373</v>
          </cell>
          <cell r="B5230" t="str">
            <v>INSTALAÇÃO DE REFORÇO METÁLICO EM PAREDE DRYWALL. AF_06/2017</v>
          </cell>
          <cell r="C5230" t="str">
            <v>M</v>
          </cell>
          <cell r="D5230">
            <v>8.5500000000000007</v>
          </cell>
        </row>
        <row r="5231">
          <cell r="A5231">
            <v>96374</v>
          </cell>
          <cell r="B5231" t="str">
            <v>INSTALAÇÃO DE REFORÇO DE MADEIRA EM PAREDE DRYWALL. AF_06/2017</v>
          </cell>
          <cell r="C5231" t="str">
            <v>M</v>
          </cell>
          <cell r="D5231">
            <v>13.61</v>
          </cell>
        </row>
        <row r="5232">
          <cell r="A5232">
            <v>102235</v>
          </cell>
          <cell r="B5232" t="str">
            <v>DIVISÓRIA FIXA EM VIDRO TEMPERADO 10 MM, SEM ABERTURA. AF_01/2021</v>
          </cell>
          <cell r="C5232" t="str">
            <v>M2</v>
          </cell>
          <cell r="D5232">
            <v>374.76</v>
          </cell>
        </row>
        <row r="5233">
          <cell r="A5233">
            <v>102243</v>
          </cell>
          <cell r="B5233" t="str">
            <v>DIVISORIA CEGA (N1) - PAINEL MSO/COMEIA E=35MM - PERFIS SIMPLES ACO GALVANIZADO PINTADO. AF_01/2021</v>
          </cell>
          <cell r="C5233" t="str">
            <v>M2</v>
          </cell>
          <cell r="D5233">
            <v>103.31</v>
          </cell>
        </row>
        <row r="5234">
          <cell r="A5234">
            <v>102244</v>
          </cell>
          <cell r="B5234" t="str">
            <v>DIVISORIA (N3) - PAINEL/VIDRO/PAINEL MSO/COMEIA E=35MM - PERFIS SIMPLES ACO GALVANIZADO PINTADO. AF_01/2021</v>
          </cell>
          <cell r="C5234" t="str">
            <v>M2</v>
          </cell>
          <cell r="D5234">
            <v>119.45</v>
          </cell>
        </row>
        <row r="5235">
          <cell r="A5235">
            <v>102245</v>
          </cell>
          <cell r="B5235" t="str">
            <v>DIVISORIA (N2) - PAINEL/VIDRO - PAINEL C/ MSO/COMEIA E=35MM - PERFIS SIMPLES ACO GALVANIZADO PINTADO. AF_01/2021</v>
          </cell>
          <cell r="C5235" t="str">
            <v>M2</v>
          </cell>
          <cell r="D5235">
            <v>122.68</v>
          </cell>
        </row>
        <row r="5236">
          <cell r="A5236">
            <v>102253</v>
          </cell>
          <cell r="B5236" t="str">
            <v>DIVISORIA SANITÁRIA, TIPO CABINE, EM GRANITO CINZA POLIDO, ESP = 3CM, ASSENTADO COM ARGAMASSA COLANTE AC III-E, EXCLUSIVE FERRAGENS. AF_01/2021</v>
          </cell>
          <cell r="C5236" t="str">
            <v>M2</v>
          </cell>
          <cell r="D5236">
            <v>567.07000000000005</v>
          </cell>
        </row>
        <row r="5237">
          <cell r="A5237">
            <v>102254</v>
          </cell>
          <cell r="B5237" t="str">
            <v>DIVISORIA SANITÁRIA, TIPO CABINE, EM MÁRMORE BRANCO POLIDO, ESP = 3CM, ASSENTADO COM ARGAMASSA COLANTE AC III-E, EXCLUSIVE FERRAGENS. AF_01/2021</v>
          </cell>
          <cell r="C5237" t="str">
            <v>M2</v>
          </cell>
          <cell r="D5237">
            <v>627.4</v>
          </cell>
        </row>
        <row r="5238">
          <cell r="A5238">
            <v>102255</v>
          </cell>
          <cell r="B5238" t="str">
            <v>TAPA VISTA DE MICTÓRIO EM GRANITO CINZA POLIDO, ESP = 3CM, ASSENTADO COM ARGAMASSA COLANTE AC III-E . AF_01/2021</v>
          </cell>
          <cell r="C5238" t="str">
            <v>M2</v>
          </cell>
          <cell r="D5238">
            <v>575.77</v>
          </cell>
        </row>
        <row r="5239">
          <cell r="A5239">
            <v>102256</v>
          </cell>
          <cell r="B5239" t="str">
            <v>TAPA VISTA DE MICTÓRIO EM MÁRMORE BRANCO POLIDO, ESP = 3CM, ASSENTADO COM ARGAMASSA COLANTE AC III-E . AF_01/2021</v>
          </cell>
          <cell r="C5239" t="str">
            <v>M2</v>
          </cell>
          <cell r="D5239">
            <v>716.36</v>
          </cell>
        </row>
        <row r="5240">
          <cell r="A5240">
            <v>102257</v>
          </cell>
          <cell r="B5240" t="str">
            <v>DIVISORIA SANITÁRIA, TIPO CABINE, EM PAINEL DE GRANILITE, ESP = 3CM, ASSENTADO COM ARGAMASSA COLANTE AC III-E, EXCLUSIVE FERRAGENS. AF_01/2021</v>
          </cell>
          <cell r="C5240" t="str">
            <v>M2</v>
          </cell>
          <cell r="D5240">
            <v>236.46</v>
          </cell>
        </row>
        <row r="5241">
          <cell r="A5241">
            <v>102258</v>
          </cell>
          <cell r="B5241" t="str">
            <v>TAPA VISTA DE MICTÓRIO EM PAINEL DE GRANILITE, ESP = 3CM, ASSENTADO COM ARGAMASSA COLANTE AC III-E . AF_01/2021</v>
          </cell>
          <cell r="C5241" t="str">
            <v>M2</v>
          </cell>
          <cell r="D5241">
            <v>256.36</v>
          </cell>
        </row>
        <row r="5242">
          <cell r="A5242">
            <v>101154</v>
          </cell>
          <cell r="B5242" t="str">
            <v>ALVENARIA DE VEDAÇÃO DE BLOCOS DE CONCRETO CELULAR DE 10X30X60CM (ESPESSURA 10CM) E ARGAMASSA DE ASSENTAMENTO COM PREPARO EM BETONEIRA. AF_05/2020</v>
          </cell>
          <cell r="C5242" t="str">
            <v>M2</v>
          </cell>
          <cell r="D5242">
            <v>84.55</v>
          </cell>
        </row>
        <row r="5243">
          <cell r="A5243">
            <v>101155</v>
          </cell>
          <cell r="B5243" t="str">
            <v>ALVENARIA DE VEDAÇÃO DE BLOCOS DE CONCRETO CELULAR DE 15X30X60CM (ESPESSURA 15CM) E ARGAMASSA DE ASSENTAMENTO COM PREPARO EM BETONEIRA. AF_05/2020</v>
          </cell>
          <cell r="C5243" t="str">
            <v>M2</v>
          </cell>
          <cell r="D5243">
            <v>118.85</v>
          </cell>
        </row>
        <row r="5244">
          <cell r="A5244">
            <v>101156</v>
          </cell>
          <cell r="B5244" t="str">
            <v>ALVENARIA DE VEDAÇÃO DE BLOCOS DE CONCRETO CELULAR DE 20X30X60CM (ESPESSURA 20CM) E ARGAMASSA DE ASSENTAMENTO COM PREPARO EM BETONEIRA. AF_05/2020</v>
          </cell>
          <cell r="C5244" t="str">
            <v>M2</v>
          </cell>
          <cell r="D5244">
            <v>174.6</v>
          </cell>
        </row>
        <row r="5245">
          <cell r="A5245">
            <v>101810</v>
          </cell>
          <cell r="B5245" t="str">
            <v>EXECUÇÃO DE TAPA BURACO COM APLICAÇÃO DE CONCRETO ASFÁLTICO (USINAGEM PRÓPRIA) E PINTURA DE LIGAÇÃO. AF_12/2020</v>
          </cell>
          <cell r="C5245" t="str">
            <v>M3</v>
          </cell>
          <cell r="D5245">
            <v>1070.19</v>
          </cell>
        </row>
        <row r="5246">
          <cell r="A5246">
            <v>101811</v>
          </cell>
          <cell r="B5246" t="str">
            <v>EXECUÇÃO DE TAPA BURACO COM APLICAÇÃO DE PRÉ MISTURADO A FRIO (USINAGEM PRÓPRIA) E PINTURA DE LIGAÇÃO. AF_12/2020</v>
          </cell>
          <cell r="C5246" t="str">
            <v>M3</v>
          </cell>
          <cell r="D5246">
            <v>1115.6600000000001</v>
          </cell>
        </row>
        <row r="5247">
          <cell r="A5247">
            <v>101812</v>
          </cell>
          <cell r="B5247" t="str">
            <v>RECOMPOSIÇÃO DE REVESTIMENTO EM CONCRETO ASFÁLTICO (USINAGEM PRÓPRIA), PARA O FECHAMENTO DE VALAS. AF_12/2020</v>
          </cell>
          <cell r="C5247" t="str">
            <v>M3</v>
          </cell>
          <cell r="D5247">
            <v>1127.68</v>
          </cell>
        </row>
        <row r="5248">
          <cell r="A5248">
            <v>101813</v>
          </cell>
          <cell r="B5248" t="str">
            <v>RECOMPOSIÇÃO DE REVESTIMENTO EM PRÉ MISTURADO A FRIO (USINAGEM PRÓPRIA), PARA FECHAMENTO DE VALAS. AF_12/2020</v>
          </cell>
          <cell r="C5248" t="str">
            <v>M3</v>
          </cell>
          <cell r="D5248">
            <v>1173.1500000000001</v>
          </cell>
        </row>
        <row r="5249">
          <cell r="A5249">
            <v>101814</v>
          </cell>
          <cell r="B5249" t="str">
            <v>RECOMPOSIÇÃO DE PAVIMENTOS EM PEDRA POLIÉDRICA, REJUNTAMENTO COM PÓ DE PEDRA, COM REAPROVEITAMENTO DAS PEDRAS POLIÉDRICAS PARA O FECHAMENTO DE VALAS. AF_12/2020</v>
          </cell>
          <cell r="C5249" t="str">
            <v>M2</v>
          </cell>
          <cell r="D5249">
            <v>31.54</v>
          </cell>
        </row>
        <row r="5250">
          <cell r="A5250">
            <v>101815</v>
          </cell>
          <cell r="B5250" t="str">
            <v>RECOMPOSIÇÃO DE PAVIMENTO EM PEDRAS POLIÉDRICAS, REJUNTAMENTO COM PEDRISCO E EMULSÃO ASFÁLTICA COM REAPROVEITAMENTO DAS PEDRAS POLIÉDRICAS, PARA O FECHAMENTO DE VALAS. AF_12/2020</v>
          </cell>
          <cell r="C5250" t="str">
            <v>M2</v>
          </cell>
          <cell r="D5250">
            <v>56.39</v>
          </cell>
        </row>
        <row r="5251">
          <cell r="A5251">
            <v>101816</v>
          </cell>
          <cell r="B5251" t="str">
            <v>RECOMPOSIÇÃO DE PAVIMENTO EM PEDRAS POLIÉDRICAS, REJUNTAMENTO COM ARGAMASSA, COM REAPROVEITAMENTO DAS PEDRAS POLIÉDRICAS, PARA O FECHAMENTO DE VALAS. AF_12/2020</v>
          </cell>
          <cell r="C5251" t="str">
            <v>M2</v>
          </cell>
          <cell r="D5251">
            <v>49.69</v>
          </cell>
        </row>
        <row r="5252">
          <cell r="A5252">
            <v>101817</v>
          </cell>
          <cell r="B5252" t="str">
            <v>RECOMPOSIÇÃO DE PAVIMENTO EM PARALELEPÍPEDOS, REJUNTAMENTO COM PÓ DE PEDRA, COM REAPROVEITAMENTO DOS PARALELEPÍPEDOS, PARA O FECHAMENTO DE VALAS. AF_12/2020</v>
          </cell>
          <cell r="C5252" t="str">
            <v>M2</v>
          </cell>
          <cell r="D5252">
            <v>34.22</v>
          </cell>
        </row>
        <row r="5253">
          <cell r="A5253">
            <v>101818</v>
          </cell>
          <cell r="B5253" t="str">
            <v>RECOMPOSIÇÃO DE PAVIMENTO EM PARALELEPÍPEDOS, REJUNTAMENTO COM PEDRISCO E EMULSÃO ASFÁLTICA, COM REAPROVEITAMENTO DOS PARALELEPÍPEDOS, PARA O FECHAMENTO DE VALAS. AF_12/2020</v>
          </cell>
          <cell r="C5253" t="str">
            <v>M2</v>
          </cell>
          <cell r="D5253">
            <v>46.7</v>
          </cell>
        </row>
        <row r="5254">
          <cell r="A5254">
            <v>101819</v>
          </cell>
          <cell r="B5254" t="str">
            <v>RECOMPOSIÇÃO DE PAVIMENTO EM PARALELEPÍPEDOS, REJUNTAMENTO COM ARGAMASSA, COM REAPROVEITAMENTO DOS PARALELEPÍPEDOS, PARA O FECHAMENTO DE VALAS. AF_12/2020</v>
          </cell>
          <cell r="C5254" t="str">
            <v>M2</v>
          </cell>
          <cell r="D5254">
            <v>44.17</v>
          </cell>
        </row>
        <row r="5255">
          <cell r="A5255">
            <v>101820</v>
          </cell>
          <cell r="B5255" t="str">
            <v>RECOMPOSIÇÃO DE PAVIMENTO EM PISO INTERTRAVADO SEXTAVADO, COM REAPROVEITAMENTO DOS BLOCOS SEXTAVADO, PARA O FECHAMENTO DE VALAS. AF_12/2020</v>
          </cell>
          <cell r="C5255" t="str">
            <v>M2</v>
          </cell>
          <cell r="D5255">
            <v>27.73</v>
          </cell>
        </row>
        <row r="5256">
          <cell r="A5256">
            <v>101821</v>
          </cell>
          <cell r="B5256" t="str">
            <v>RECOMPOSIÇÃO DE PAVIMENTO EM PISO INTERTRAVADO, COM REAPROVEITAMENTO DOS BLOCOS INTERTRAVADOS, PARA O FECHAMENTO DE VALAS. AF_12/2020</v>
          </cell>
          <cell r="C5256" t="str">
            <v>M3</v>
          </cell>
          <cell r="D5256">
            <v>36.770000000000003</v>
          </cell>
        </row>
        <row r="5257">
          <cell r="A5257">
            <v>101822</v>
          </cell>
          <cell r="B5257" t="str">
            <v>RECOMPOSIÇÃO DE BASE E OU SUB-BASE PARA REMENDO PROFUNDO DE SOLOS DE COMPORTAMENTO LATERÍTICO (ARENOSO). AF_12/2020</v>
          </cell>
          <cell r="C5257" t="str">
            <v>M3</v>
          </cell>
          <cell r="D5257">
            <v>75.11</v>
          </cell>
        </row>
        <row r="5258">
          <cell r="A5258">
            <v>101823</v>
          </cell>
          <cell r="B5258" t="str">
            <v>RECOMPOSIÇÃO DE BASE E OU SUB-BASE PARA REMENDO PROFUNDO DE SOLO MELHORADO COM CIMENTO (TEOR DE 2%). AF_12/2020</v>
          </cell>
          <cell r="C5258" t="str">
            <v>M3</v>
          </cell>
          <cell r="D5258">
            <v>104.01</v>
          </cell>
        </row>
        <row r="5259">
          <cell r="A5259">
            <v>101824</v>
          </cell>
          <cell r="B5259" t="str">
            <v>RECOMPOSIÇÃO DE BASE E OU SUB-BASE PARA REMENDO PROFUNDO DE SOLO MELHORADO COM CIMENTO (TEOR DE 4%). AF_12/2020</v>
          </cell>
          <cell r="C5259" t="str">
            <v>M3</v>
          </cell>
          <cell r="D5259">
            <v>130.91999999999999</v>
          </cell>
        </row>
        <row r="5260">
          <cell r="A5260">
            <v>101825</v>
          </cell>
          <cell r="B5260" t="str">
            <v>RECOMPOSIÇÃO DE BASE E OU SUB-BASE PARA REMENDO PROFUNDO DE SOLO COM CIMENTO (TEOR DE 6%). AF_12/2020</v>
          </cell>
          <cell r="C5260" t="str">
            <v>M3</v>
          </cell>
          <cell r="D5260">
            <v>157.1</v>
          </cell>
        </row>
        <row r="5261">
          <cell r="A5261">
            <v>101826</v>
          </cell>
          <cell r="B5261" t="str">
            <v>RECOMPOSIÇÃO DE BASE E OU SUB-BASE PARA REMENDO PROFUNDO DE SOLO COM CIMENTO (TEOR DE 8%). AF_12/2020</v>
          </cell>
          <cell r="C5261" t="str">
            <v>M3</v>
          </cell>
          <cell r="D5261">
            <v>182.94</v>
          </cell>
        </row>
        <row r="5262">
          <cell r="A5262">
            <v>101827</v>
          </cell>
          <cell r="B5262" t="str">
            <v>RECOMPOSIÇÃO DE BASE E OU SUB-BASE PARA REMENDO PROFUNDO DE SOLO BRITA (40/60). AF_12/2020</v>
          </cell>
          <cell r="C5262" t="str">
            <v>M3</v>
          </cell>
          <cell r="D5262">
            <v>134.77000000000001</v>
          </cell>
        </row>
        <row r="5263">
          <cell r="A5263">
            <v>101828</v>
          </cell>
          <cell r="B5263" t="str">
            <v>RECOMPOSIÇÃO DE BASE E OU SUB-BASE PARA REMENDO PROFUNDO DE SOLO BRITA (50/50). AF_12/2020</v>
          </cell>
          <cell r="C5263" t="str">
            <v>M3</v>
          </cell>
          <cell r="D5263">
            <v>124.83</v>
          </cell>
        </row>
        <row r="5264">
          <cell r="A5264">
            <v>101829</v>
          </cell>
          <cell r="B5264" t="str">
            <v>RECOMPOSIÇÃO DE BASE E OU SUB-BASE PARA REMENDO PROFUNDO DE SOLO BRITA (60/40) COM CIMENTO (TEOR DE 4%). AF_12/2020</v>
          </cell>
          <cell r="C5264" t="str">
            <v>M3</v>
          </cell>
          <cell r="D5264">
            <v>188.19</v>
          </cell>
        </row>
        <row r="5265">
          <cell r="A5265">
            <v>101830</v>
          </cell>
          <cell r="B5265" t="str">
            <v>RECOMPOSIÇÃO DE BASE E OU SUB-BASE PARA REMENDO PROFUNDO DE SOLO BRITA (60/40) COM CIMENTO (TEOR DE 6%). AF_12/2020</v>
          </cell>
          <cell r="C5265" t="str">
            <v>M3</v>
          </cell>
          <cell r="D5265">
            <v>213.18</v>
          </cell>
        </row>
        <row r="5266">
          <cell r="A5266">
            <v>101831</v>
          </cell>
          <cell r="B5266" t="str">
            <v>RECOMPOSIÇÃO DE BASE E OU SUB-BASE PARA REMENDO PROFUNDO DE SOLO BRITA (60/40) COM CIMENTO (TEOR DE 8%). AF_12/2020</v>
          </cell>
          <cell r="C5266" t="str">
            <v>M3</v>
          </cell>
          <cell r="D5266">
            <v>237.83</v>
          </cell>
        </row>
        <row r="5267">
          <cell r="A5267">
            <v>101832</v>
          </cell>
          <cell r="B5267" t="str">
            <v>RECOMPOSIÇÃO DE BASE E OU SUB-BASE PARA REMENDO PROFUNDO DE SOLO BRITA (50/50) COM CIMENTO (TEOR DE 4%). AF_12/2020</v>
          </cell>
          <cell r="C5267" t="str">
            <v>M3</v>
          </cell>
          <cell r="D5267">
            <v>178.65</v>
          </cell>
        </row>
        <row r="5268">
          <cell r="A5268">
            <v>101833</v>
          </cell>
          <cell r="B5268" t="str">
            <v>RECOMPOSIÇÃO DE BASE E OU SUB-BASE PARA REMENDO PROFUNDO DE SOLO BRITA (50/50) COM CIMENTO (TEOR DE 6%). AF_12/2020</v>
          </cell>
          <cell r="C5268" t="str">
            <v>M3</v>
          </cell>
          <cell r="D5268">
            <v>203.83</v>
          </cell>
        </row>
        <row r="5269">
          <cell r="A5269">
            <v>101834</v>
          </cell>
          <cell r="B5269" t="str">
            <v>RECOMPOSIÇÃO DE BASE E OU SUB-BASE PARA REMENDO PROFUNDO DE SOLO BRITA (50/50) COM CIMENTO (TEOR DE 8%). AF_12/2020</v>
          </cell>
          <cell r="C5269" t="str">
            <v>M3</v>
          </cell>
          <cell r="D5269">
            <v>228.68</v>
          </cell>
        </row>
        <row r="5270">
          <cell r="A5270">
            <v>101835</v>
          </cell>
          <cell r="B5270" t="str">
            <v>RECOMPOSIÇÃO DE BASE E OU SUB-BASE PARA REMENDO PROFUNDO DE BRITA GRADUADA SIMPLES. AF_12/2020</v>
          </cell>
          <cell r="C5270" t="str">
            <v>M3</v>
          </cell>
          <cell r="D5270">
            <v>190.65</v>
          </cell>
        </row>
        <row r="5271">
          <cell r="A5271">
            <v>101836</v>
          </cell>
          <cell r="B5271" t="str">
            <v>RECOMPOSIÇÃO DE BASE E OU SUB-BASE PARA FECHAMENTO DE VALAS DE SOLOS DE COMPORTAMENTO LATERÍTICO (ARENOSO). AF_12/2020</v>
          </cell>
          <cell r="C5271" t="str">
            <v>M3</v>
          </cell>
          <cell r="D5271">
            <v>15.76</v>
          </cell>
        </row>
        <row r="5272">
          <cell r="A5272">
            <v>101837</v>
          </cell>
          <cell r="B5272" t="str">
            <v>RECOMPOSIÇÃO DE BASE E OU SUB-BASE PARA FECHAMENTO DE VALAS DE SOLO MELHORADO COM CIMENTO (TEOR DE 2%). AF_12/2020</v>
          </cell>
          <cell r="C5272" t="str">
            <v>M3</v>
          </cell>
          <cell r="D5272">
            <v>44.66</v>
          </cell>
        </row>
        <row r="5273">
          <cell r="A5273">
            <v>101838</v>
          </cell>
          <cell r="B5273" t="str">
            <v>RECOMPOSIÇÃO DE BASE E OU SUB-BASE PARA FECHAMENTO DE VALAS DE SOLO MELHORADO COM CIMENTO (TEOR DE 4%). AF_12/2020</v>
          </cell>
          <cell r="C5273" t="str">
            <v>M3</v>
          </cell>
          <cell r="D5273">
            <v>71.569999999999993</v>
          </cell>
        </row>
        <row r="5274">
          <cell r="A5274">
            <v>101839</v>
          </cell>
          <cell r="B5274" t="str">
            <v>RECOMPOSIÇÃO DE BASE E OU SUB-BASE PARA FECHAMENTO DE VALAS DE SOLO COM CIMENTO (TEOR DE 6%). AF_12/2020</v>
          </cell>
          <cell r="C5274" t="str">
            <v>M3</v>
          </cell>
          <cell r="D5274">
            <v>97.75</v>
          </cell>
        </row>
        <row r="5275">
          <cell r="A5275">
            <v>101840</v>
          </cell>
          <cell r="B5275" t="str">
            <v>RECOMPOSIÇÃO DE BASE E OU SUB-BASE PARA FECHAMENTO DE VALAS DE SOLO COM CIMENTO (TEOR DE 8%). AF_12/2020</v>
          </cell>
          <cell r="C5275" t="str">
            <v>M3</v>
          </cell>
          <cell r="D5275">
            <v>150.83000000000001</v>
          </cell>
        </row>
        <row r="5276">
          <cell r="A5276">
            <v>101841</v>
          </cell>
          <cell r="B5276" t="str">
            <v>RECOMPOSIÇÃO DE BASE E OU SUB-BASE PARA FECHAMENTO DE VALAS DE SOLO BRITA (40/60). AF_12/2020</v>
          </cell>
          <cell r="C5276" t="str">
            <v>M3</v>
          </cell>
          <cell r="D5276">
            <v>75.42</v>
          </cell>
        </row>
        <row r="5277">
          <cell r="A5277">
            <v>101842</v>
          </cell>
          <cell r="B5277" t="str">
            <v>RECOMPOSIÇÃO DE BASE E OU SUB-BASE PARA FECHAMENTO DE VALAS DE SOLO BRITA (50/50). AF_12/2020</v>
          </cell>
          <cell r="C5277" t="str">
            <v>M3</v>
          </cell>
          <cell r="D5277">
            <v>65.48</v>
          </cell>
        </row>
        <row r="5278">
          <cell r="A5278">
            <v>101843</v>
          </cell>
          <cell r="B5278" t="str">
            <v>RECOMPOSIÇÃO DE BASE E OU SUB-BASE PARA FECHAMENTO DE VALAS DE SOLO BRITA (60/40) COM CIMENTO (TEOR DE 4%). AF_12/2020</v>
          </cell>
          <cell r="C5278" t="str">
            <v>M3</v>
          </cell>
          <cell r="D5278">
            <v>128.84</v>
          </cell>
        </row>
        <row r="5279">
          <cell r="A5279">
            <v>101844</v>
          </cell>
          <cell r="B5279" t="str">
            <v>RECOMPOSIÇÃO DE BASE E OU SUB-BASE PARA FECHAMENTO DE VALAS DE SOLO BRITA (60/40) COM CIMENTO (TEOR DE 6%). AF_12/2020</v>
          </cell>
          <cell r="C5279" t="str">
            <v>M3</v>
          </cell>
          <cell r="D5279">
            <v>153.83000000000001</v>
          </cell>
        </row>
        <row r="5280">
          <cell r="A5280">
            <v>101845</v>
          </cell>
          <cell r="B5280" t="str">
            <v>RECOMPOSIÇÃO DE BASE E OU SUB-BASE PARA FECHAMENTO DE VALAS DE SOLO BRITA (60/40) COM CIMENTO (TEOR DE 8%). AF_12/2020</v>
          </cell>
          <cell r="C5280" t="str">
            <v>M3</v>
          </cell>
          <cell r="D5280">
            <v>178.48</v>
          </cell>
        </row>
        <row r="5281">
          <cell r="A5281">
            <v>101846</v>
          </cell>
          <cell r="B5281" t="str">
            <v>RECOMPOSIÇÃO DE BASE E OU SUB-BASE PARA FECHAMENTO DE VALAS DE SOLO BRITA (50/50) COM CIMENTO (TEOR DE 4%). AF_12/2020</v>
          </cell>
          <cell r="C5281" t="str">
            <v>M3</v>
          </cell>
          <cell r="D5281">
            <v>119.3</v>
          </cell>
        </row>
        <row r="5282">
          <cell r="A5282">
            <v>101847</v>
          </cell>
          <cell r="B5282" t="str">
            <v>RECOMPOSIÇÃO DE BASE E OU SUB-BASE PARA FECHAMENTO DE VALAS DE SOLO BRITA (50/50) COM CIMENTO (TEOR DE 6%). AF_12/2020</v>
          </cell>
          <cell r="C5282" t="str">
            <v>M3</v>
          </cell>
          <cell r="D5282">
            <v>144.47999999999999</v>
          </cell>
        </row>
        <row r="5283">
          <cell r="A5283">
            <v>101848</v>
          </cell>
          <cell r="B5283" t="str">
            <v>RECOMPOSIÇÃO DE BASE E OU SUB-BASE PARA FECHAMENTO DE VALAS DE SOLO BRITA (50/50) COM CIMENTO (TEOR DE 8%). AF_12/2020</v>
          </cell>
          <cell r="C5283" t="str">
            <v>M3</v>
          </cell>
          <cell r="D5283">
            <v>169.33</v>
          </cell>
        </row>
        <row r="5284">
          <cell r="A5284">
            <v>101849</v>
          </cell>
          <cell r="B5284" t="str">
            <v>RECOMPOSIÇÃO DE BASE E OU SUB-BASE PARA FECHAMENTO DE VALAS DE BRITA GRADUADA SIMPLES. AF_12/2020</v>
          </cell>
          <cell r="C5284" t="str">
            <v>M3</v>
          </cell>
          <cell r="D5284">
            <v>131.30000000000001</v>
          </cell>
        </row>
        <row r="5285">
          <cell r="A5285">
            <v>101850</v>
          </cell>
          <cell r="B5285" t="str">
            <v>REASSENTAMENTO DE PARALELEPÍPEDOS, REJUNTAMENTO COM PÓ DE PEDRA, COM REAPROVEITAMENTO DOS PARALELEPÍPEDOS. AF_12/2020</v>
          </cell>
          <cell r="C5285" t="str">
            <v>M2</v>
          </cell>
          <cell r="D5285">
            <v>39.380000000000003</v>
          </cell>
        </row>
        <row r="5286">
          <cell r="A5286">
            <v>101851</v>
          </cell>
          <cell r="B5286" t="str">
            <v>REASSENTAMENTO DE PARALELEPÍPEDOS, REJUNTAMENTO COM PEDRISCO E EMULSÃO ASFÁLTICA, COM REAPROVEITAMENTO DOS PARALELEPÍPEDOS. AF_12/2020_P</v>
          </cell>
          <cell r="C5286" t="str">
            <v>M2</v>
          </cell>
          <cell r="D5286">
            <v>92.94</v>
          </cell>
        </row>
        <row r="5287">
          <cell r="A5287">
            <v>101852</v>
          </cell>
          <cell r="B5287" t="str">
            <v>REASSENTAMENTO DE PARALELEPÍPEDOS, REJUNTAMENTO COM ARGAMASSA, COM REAPROVEITAMENTO DOS PARALELEPÍPEDOS. AF_12/2020</v>
          </cell>
          <cell r="C5287" t="str">
            <v>M2</v>
          </cell>
          <cell r="D5287">
            <v>49.51</v>
          </cell>
        </row>
        <row r="5288">
          <cell r="A5288">
            <v>101853</v>
          </cell>
          <cell r="B5288" t="str">
            <v>REASSENTAMENTO DE PEDRAS POLIÉDRICAS, REJUNTAMENTO COM PÓ DE PEDRA, COM REAPROVEITAMENTO DAS PEDRAS POLIÉDRICAS. AF_12/2020</v>
          </cell>
          <cell r="C5288" t="str">
            <v>M2</v>
          </cell>
          <cell r="D5288">
            <v>35.630000000000003</v>
          </cell>
        </row>
        <row r="5289">
          <cell r="A5289">
            <v>101854</v>
          </cell>
          <cell r="B5289" t="str">
            <v>REASSENTAMENTO DE PEDRAS POLIÉDRICAS, REJUNTAMENTO COM PEDRISCO E EMULSÃO ASFÁLTICA, COM REAPROVEITAMENTO DAS PEDRAS POLIÉDRICAS. AF_12/2020_P</v>
          </cell>
          <cell r="C5289" t="str">
            <v>M2</v>
          </cell>
          <cell r="D5289">
            <v>94.46</v>
          </cell>
        </row>
        <row r="5290">
          <cell r="A5290">
            <v>101855</v>
          </cell>
          <cell r="B5290" t="str">
            <v>REASSENTAMENTO DE PEDRAS POLIÉDRICAS, REJUNTAMENTO COM ARGAMASSA, COM REAPROVEITAMENTO DAS PEDRAS POLIÉDRICAS. AF_12/2020</v>
          </cell>
          <cell r="C5290" t="str">
            <v>M2</v>
          </cell>
          <cell r="D5290">
            <v>53.86</v>
          </cell>
        </row>
        <row r="5291">
          <cell r="A5291">
            <v>101856</v>
          </cell>
          <cell r="B5291" t="str">
            <v>REASSENTAMENTO DE BLOCOS PISOGRAMA PARA PISO INTERTRAVADO, COM REAPROVEITAMENTO DOS BLOCOS PISOGRAMA. AF_12/2020</v>
          </cell>
          <cell r="C5291" t="str">
            <v>M2</v>
          </cell>
          <cell r="D5291">
            <v>17.72</v>
          </cell>
        </row>
        <row r="5292">
          <cell r="A5292">
            <v>101857</v>
          </cell>
          <cell r="B5292" t="str">
            <v>REASSENTAMENTO DE BLOCOS SEXTAVADO PARA PISO INTERTRAVADO, ESPESSURA DE 6 CM, EM CALÇADA, COM REAPROVEITAMENTO DOS BLOCOS SEXTAVADOS. AF_12/2020</v>
          </cell>
          <cell r="C5292" t="str">
            <v>M2</v>
          </cell>
          <cell r="D5292">
            <v>22.12</v>
          </cell>
        </row>
        <row r="5293">
          <cell r="A5293">
            <v>101858</v>
          </cell>
          <cell r="B5293" t="str">
            <v>REASSENTAMENTO DE BLOCOS SEXTAVADO PARA PISO INTERTRAVADO, ESPESSURA DE 6 CM, EM VIA/ESTACIONAMENTO, COM REAPROVEITAMENTO DOS BLOCOS SEXTAVADO. AF_12/2020</v>
          </cell>
          <cell r="C5293" t="str">
            <v>M2</v>
          </cell>
          <cell r="D5293">
            <v>18.09</v>
          </cell>
        </row>
        <row r="5294">
          <cell r="A5294">
            <v>101859</v>
          </cell>
          <cell r="B5294" t="str">
            <v>REASSENTAMENTO DE BLOCOS SEXTAVADO PARA PISO INTERTRAVADO, ESPESSURA DE 8 CM, EM VIA/ESTACIONAMENTO, COM REAPROVEITAMENTO DOS BLOCOS SEXTAVADO. AF_12/2020</v>
          </cell>
          <cell r="C5294" t="str">
            <v>M2</v>
          </cell>
          <cell r="D5294">
            <v>19.98</v>
          </cell>
        </row>
        <row r="5295">
          <cell r="A5295">
            <v>101860</v>
          </cell>
          <cell r="B5295" t="str">
            <v>REASSENTAMENTO DE BLOCOS SEXTAVADO PARA PISO INTERTRAVADO, ESPESSURA DE 10 CM, EM VIA/ESTACIONAMENTO, COM REAPROVEITAMENTO DOS BLOCOS SEXTAVADO. AF_12/2020</v>
          </cell>
          <cell r="C5295" t="str">
            <v>M2</v>
          </cell>
          <cell r="D5295">
            <v>22.97</v>
          </cell>
        </row>
        <row r="5296">
          <cell r="A5296">
            <v>101861</v>
          </cell>
          <cell r="B5296" t="str">
            <v>REASSENTAMENTO DE BLOCOS RETANGULAR PARA PISO INTERTRAVADO, ESPESSURA DE 4  CM, EM CALÇADA, COM REAPROVEITAMENTO DOS BLOCOS RETANGULAR. AF_12/2020</v>
          </cell>
          <cell r="C5296" t="str">
            <v>M2</v>
          </cell>
          <cell r="D5296">
            <v>21.48</v>
          </cell>
        </row>
        <row r="5297">
          <cell r="A5297">
            <v>101862</v>
          </cell>
          <cell r="B5297" t="str">
            <v>REASSENTAMENTO DE BLOCOS RETANGULAR PARA PISO INTERTRAVADO, ESPESSURA DE 6 CM, EM CALÇADA, COM REAPROVEITAMENTO DOS BLOCOS RETANGULAR. AF_12/2020</v>
          </cell>
          <cell r="C5297" t="str">
            <v>M2</v>
          </cell>
          <cell r="D5297">
            <v>23.4</v>
          </cell>
        </row>
        <row r="5298">
          <cell r="A5298">
            <v>101863</v>
          </cell>
          <cell r="B5298" t="str">
            <v>REASSENTAMENTO DE BLOCOS RETANGULAR PARA PISO INTERTRAVADO, ESPESSURA DE 6 CM, EM VIA/ESTACIONAMENTO, COM REAPROVEITAMENTO DOS BLOCOS RETANGULAR. AF_12/2020</v>
          </cell>
          <cell r="C5298" t="str">
            <v>M2</v>
          </cell>
          <cell r="D5298">
            <v>18.350000000000001</v>
          </cell>
        </row>
        <row r="5299">
          <cell r="A5299">
            <v>101864</v>
          </cell>
          <cell r="B5299" t="str">
            <v>REASSENTAMENTO DE BLOCOS RETANGULAR PARA PISO INTERTRAVADO, ESPESSURA DE 8 CM, EM VIA/ESTACIONAMENTO, COM REAPROVEITAMENTO DOS BLOCOS RETANGULAR. AF_12/2020</v>
          </cell>
          <cell r="C5299" t="str">
            <v>M2</v>
          </cell>
          <cell r="D5299">
            <v>21.34</v>
          </cell>
        </row>
        <row r="5300">
          <cell r="A5300">
            <v>101865</v>
          </cell>
          <cell r="B5300" t="str">
            <v>REASSENTAMENTO DE BLOCOS RETANGULAR PARA PISO INTERTRAVADO, ESPESSURA DE 10 CM, EM VIA/ESTACIONAMENTO, COM REAPROVEITAMENTO DOS BLOCOS RETANGULAR. AF_12/2020</v>
          </cell>
          <cell r="C5300" t="str">
            <v>M2</v>
          </cell>
          <cell r="D5300">
            <v>24.32</v>
          </cell>
        </row>
        <row r="5301">
          <cell r="A5301">
            <v>101866</v>
          </cell>
          <cell r="B5301" t="str">
            <v>REASSENTAMENTO DE BLOCOS 16 FACES PARA PISO INTERTRAVADO, ESPESSURA DE 4  CM, EM CALÇADA, COM REAPROVEITAMENTO DOS BLOCOS 16 FACES. AF_12/2020</v>
          </cell>
          <cell r="C5301" t="str">
            <v>M2</v>
          </cell>
          <cell r="D5301">
            <v>21.63</v>
          </cell>
        </row>
        <row r="5302">
          <cell r="A5302">
            <v>101867</v>
          </cell>
          <cell r="B5302" t="str">
            <v>REASSENTAMENTO DE BLOCOS 16 FACES PARA PISO INTERTRAVADO, ESPESSURA DE 6 CM, EM CALÇADA, COM REAPROVEITAMENTO DOS BLOCOS 16 FACES. AF_12/2020</v>
          </cell>
          <cell r="C5302" t="str">
            <v>M2</v>
          </cell>
          <cell r="D5302">
            <v>24.6</v>
          </cell>
        </row>
        <row r="5303">
          <cell r="A5303">
            <v>101868</v>
          </cell>
          <cell r="B5303" t="str">
            <v>REASSENTAMENTO DE BLOCOS 16 FACES PARA PISO INTERTRAVADO, ESPESSURA DE 6 CM, EM VIA/ESTACIONAMENTO, COM REAPROVEITAMENTO DOS BLOCOS 16 FACES. AF_12/2020</v>
          </cell>
          <cell r="C5303" t="str">
            <v>M2</v>
          </cell>
          <cell r="D5303">
            <v>19.55</v>
          </cell>
        </row>
        <row r="5304">
          <cell r="A5304">
            <v>101869</v>
          </cell>
          <cell r="B5304" t="str">
            <v>REASSENTAMENTO DE BLOCOS 16 FACES PARA PISO INTERTRAVADO, ESPESSURA DE 8 CM, EM VIA/ESTACIONAMENTO, COM REAPROVEITAMENTO DOS BLOCOS 16 FACES. AF_12/2020</v>
          </cell>
          <cell r="C5304" t="str">
            <v>M2</v>
          </cell>
          <cell r="D5304">
            <v>22.53</v>
          </cell>
        </row>
        <row r="5305">
          <cell r="A5305">
            <v>101870</v>
          </cell>
          <cell r="B5305" t="str">
            <v>REASSENTAMENTO DE BLOCOS 16 FACES PARA PISO INTERTRAVADO, ESPESSURA DE 10 CM, EM VIA/ESTACIONAMENTO, COM REAPROVEITAMENTO DOS BLOCOS 16 FACES. AF_12/2020</v>
          </cell>
          <cell r="C5305" t="str">
            <v>M2</v>
          </cell>
          <cell r="D5305">
            <v>25.51</v>
          </cell>
        </row>
        <row r="5306">
          <cell r="A5306">
            <v>102096</v>
          </cell>
          <cell r="B5306" t="str">
            <v>EXECUÇÃO DE TAPA BURACO COM APLICAÇÃO DE CONCRETO ASFÁLTICO (AQUISIÇÃO EM USINA) E PINTURA DE LIGAÇÃO. AF_12/2020</v>
          </cell>
          <cell r="C5306" t="str">
            <v>M3</v>
          </cell>
          <cell r="D5306">
            <v>1123.79</v>
          </cell>
        </row>
        <row r="5307">
          <cell r="A5307">
            <v>102098</v>
          </cell>
          <cell r="B5307" t="str">
            <v>RECOMPOSIÇÃO DE REVESTIMENTO EM CONCRETO ASFÁLTICO (AQUISIÇÃO EM USINA), PARA O FECHAMENTO DE VALAS. AF_12/2020</v>
          </cell>
          <cell r="C5307" t="str">
            <v>M3</v>
          </cell>
          <cell r="D5307">
            <v>1181.28</v>
          </cell>
        </row>
        <row r="5308">
          <cell r="A5308">
            <v>102100</v>
          </cell>
          <cell r="B5308" t="str">
            <v>EXECUÇÃO DE IMPRIMAÇÃO IMPERMEABILIZANTE COM ASFALTO DILUÍDO CM-30, PARA O FECHAMENTO DE VALAS. AF_12/2020</v>
          </cell>
          <cell r="C5308" t="str">
            <v>M2</v>
          </cell>
          <cell r="D5308">
            <v>7.53</v>
          </cell>
        </row>
        <row r="5309">
          <cell r="A5309">
            <v>102101</v>
          </cell>
          <cell r="B5309" t="str">
            <v>EXECUÇÃO DE PINTURA DE LIGAÇÃO COM EMULSÃO ASFÁLTICA RR-2C, PARA O FECHAMENTO DE VALAS. AF_12/2020</v>
          </cell>
          <cell r="C5309" t="str">
            <v>M2</v>
          </cell>
          <cell r="D5309">
            <v>2.54</v>
          </cell>
        </row>
        <row r="5310">
          <cell r="A5310">
            <v>100576</v>
          </cell>
          <cell r="B5310" t="str">
            <v>REGULARIZAÇÃO E COMPACTAÇÃO DE SUBLEITO DE SOLO  PREDOMINANTEMENTE ARGILOSO. AF_11/2019</v>
          </cell>
          <cell r="C5310" t="str">
            <v>M2</v>
          </cell>
          <cell r="D5310">
            <v>1.41</v>
          </cell>
        </row>
        <row r="5311">
          <cell r="A5311">
            <v>100577</v>
          </cell>
          <cell r="B5311" t="str">
            <v>REGULARIZAÇÃO E COMPACTAÇÃO DE SUBLEITO DE SOLO PREDOMINANTEMENTE ARENOSO. AF_11/2019</v>
          </cell>
          <cell r="C5311" t="str">
            <v>M2</v>
          </cell>
          <cell r="D5311">
            <v>0.67</v>
          </cell>
        </row>
        <row r="5312">
          <cell r="A5312">
            <v>96388</v>
          </cell>
          <cell r="B5312" t="str">
            <v>EXECUÇÃO E COMPACTAÇÃO DE BASE E OU SUB BASE PARA PAVIMENTAÇÃO DE SOLOS DE COMPORTAMENTO LATERÍTICO (ARENOSO) - EXCLUSIVE SOLO, ESCAVAÇÃO, CARGA E TRANSPORTE. AF_11/2019</v>
          </cell>
          <cell r="C5312" t="str">
            <v>M3</v>
          </cell>
          <cell r="D5312">
            <v>6.81</v>
          </cell>
        </row>
        <row r="5313">
          <cell r="A5313">
            <v>96389</v>
          </cell>
          <cell r="B5313" t="str">
            <v>EXECUÇÃO E COMPACTAÇÃO DE BASE E OU SUB BASE PARA PAVIMENTAÇÃO DE SOLO (PREDOMINANTEMENTE ARENOSO) COM CIMENTO (TEOR DE 2%) - EXCLUSIVE SOLO, ESCAVAÇÃO, CARGA E TRANSPORTE. AF_11/2019</v>
          </cell>
          <cell r="C5313" t="str">
            <v>M3</v>
          </cell>
          <cell r="D5313">
            <v>39.15</v>
          </cell>
        </row>
        <row r="5314">
          <cell r="A5314">
            <v>96390</v>
          </cell>
          <cell r="B5314" t="str">
            <v>EXECUÇÃO E COMPACTAÇÃO DE BASE E OU SUB BASE PARA PAVIMENTAÇÃO DE SOLO (PREDOMINANTEMENTE ARENOSO) COM CIMENTO (TEOR DE 4%) - EXCLUSIVE SOLO, ESCAVAÇÃO, CARGA E TRANSPORTE. AF_11/2019</v>
          </cell>
          <cell r="C5314" t="str">
            <v>M3</v>
          </cell>
          <cell r="D5314">
            <v>64.819999999999993</v>
          </cell>
        </row>
        <row r="5315">
          <cell r="A5315">
            <v>96391</v>
          </cell>
          <cell r="B5315" t="str">
            <v>EXECUÇÃO E COMPACTAÇÃO DE BASE E OU SUB BASE PARA PAVIMENTAÇÃO DE SOLO (PREDOMINANTEMENTE ARENOSO) COM CIMENTO (TEOR DE 6%) - EXCLUSIVE SOLO, ESCAVAÇÃO, CARGA E TRANSPORTE. AF_11/2019</v>
          </cell>
          <cell r="C5315" t="str">
            <v>M3</v>
          </cell>
          <cell r="D5315">
            <v>91.48</v>
          </cell>
        </row>
        <row r="5316">
          <cell r="A5316">
            <v>96392</v>
          </cell>
          <cell r="B5316" t="str">
            <v>EXECUÇÃO E COMPACTAÇÃO DE BASE E OU SUB BASE PARA PAVIMENTAÇÃO DE SOLO (PREDOMINANTEMENTE ARENOSO) COM CIMENTO (TEOR DE 8%) - EXCLUSIVE SOLO, ESCAVAÇÃO, CARGA E TRANSPORTE. AF_11/2019</v>
          </cell>
          <cell r="C5316" t="str">
            <v>M3</v>
          </cell>
          <cell r="D5316">
            <v>117.32</v>
          </cell>
        </row>
        <row r="5317">
          <cell r="A5317">
            <v>96396</v>
          </cell>
          <cell r="B5317" t="str">
            <v>EXECUÇÃO E COMPACTAÇÃO DE BASE E OU SUB BASE PARA PAVIMENTAÇÃO DE BRITA GRADUADA SIMPLES - EXCLUSIVE CARGA E TRANSPORTE. AF_11/2019</v>
          </cell>
          <cell r="C5317" t="str">
            <v>M3</v>
          </cell>
          <cell r="D5317">
            <v>123.09</v>
          </cell>
        </row>
        <row r="5318">
          <cell r="A5318">
            <v>96397</v>
          </cell>
          <cell r="B5318" t="str">
            <v>EXECUÇÃO E COMPACTAÇÃO DE BASE E OU SUB BASE PARA PAVIMENTAÇÃO DE BRITA GRADUADA SIMPLES TRATADA COM CIMENTO - EXCLUSIVE CARGA E TRANSPORTE. AF_11/2019</v>
          </cell>
          <cell r="C5318" t="str">
            <v>M3</v>
          </cell>
          <cell r="D5318">
            <v>172.36</v>
          </cell>
        </row>
        <row r="5319">
          <cell r="A5319">
            <v>96398</v>
          </cell>
          <cell r="B5319" t="str">
            <v>EXECUÇÃO E COMPACTAÇÃO DE BASE E OU SUB BASE PARA PAVIMENTAÇÃO DE CONCRETO COMPACTADO COM ROLO - EXCLUSIVE CARGA E TRANSPORTE. AF_11/2019</v>
          </cell>
          <cell r="C5319" t="str">
            <v>M3</v>
          </cell>
          <cell r="D5319">
            <v>239.21</v>
          </cell>
        </row>
        <row r="5320">
          <cell r="A5320">
            <v>96399</v>
          </cell>
          <cell r="B5320" t="str">
            <v>EXECUÇÃO E COMPACTAÇÃO DE BASE E OU SUB BASE PARA PAVIMENTAÇÃO DE PEDRA RACHÃO  - EXCLUSIVE CARGA E TRANSPORTE. AF_11/2019</v>
          </cell>
          <cell r="C5320" t="str">
            <v>M3</v>
          </cell>
          <cell r="D5320">
            <v>83.31</v>
          </cell>
        </row>
        <row r="5321">
          <cell r="A5321">
            <v>96400</v>
          </cell>
          <cell r="B5321" t="str">
            <v>EXECUÇÃO E COMPACTAÇÃO DE BASE E OU SUB BASE PARA PAVIMENTAÇÃO DE MACADAME SECO - EXCLUSIVE CARGA E TRANSPORTE. AF_11/2019</v>
          </cell>
          <cell r="C5321" t="str">
            <v>M3</v>
          </cell>
          <cell r="D5321">
            <v>107.89</v>
          </cell>
        </row>
        <row r="5322">
          <cell r="A5322">
            <v>96401</v>
          </cell>
          <cell r="B5322" t="str">
            <v>EXECUÇÃO DE IMPRIMAÇÃO COM ASFALTO DILUÍDO CM-30. AF_11/2019</v>
          </cell>
          <cell r="C5322" t="str">
            <v>M2</v>
          </cell>
          <cell r="D5322">
            <v>6.61</v>
          </cell>
        </row>
        <row r="5323">
          <cell r="A5323">
            <v>96402</v>
          </cell>
          <cell r="B5323" t="str">
            <v>EXECUÇÃO DE PINTURA DE LIGAÇÃO COM EMULSÃO ASFÁLTICA RR-2C. AF_11/2019</v>
          </cell>
          <cell r="C5323" t="str">
            <v>M2</v>
          </cell>
          <cell r="D5323">
            <v>1.81</v>
          </cell>
        </row>
        <row r="5324">
          <cell r="A5324">
            <v>100564</v>
          </cell>
          <cell r="B5324" t="str">
            <v>EXECUÇÃO E COMPACTAÇÃO DE BASE E OU SUB-BASE PARA PAVIMENTAÇÃO DE SOLO (PREDOMINANTEMENTE ARENOSO) BRITA - 40/60 - EXCLUSIVE SOLO, ESCAVAÇÃO, CARGA E TRANSPORTE. AF_11/2019</v>
          </cell>
          <cell r="C5324" t="str">
            <v>M3</v>
          </cell>
          <cell r="D5324">
            <v>73.17</v>
          </cell>
        </row>
        <row r="5325">
          <cell r="A5325">
            <v>100565</v>
          </cell>
          <cell r="B5325" t="str">
            <v>EXECUÇÃO E COMPACTAÇÃO DE BASE E OU SUB-BASE PARA PAVIMENTAÇÃO DE SOLO (PREDOMINANTEMENTE ARENOSO) BRITA - 50/50 - EXCLUSIVE SOLO, ESCAVAÇÃO, CARGA E TRANSPORTE. AF_11/2019</v>
          </cell>
          <cell r="C5325" t="str">
            <v>M3</v>
          </cell>
          <cell r="D5325">
            <v>63.27</v>
          </cell>
        </row>
        <row r="5326">
          <cell r="A5326">
            <v>100566</v>
          </cell>
          <cell r="B5326" t="str">
            <v>EXECUÇÃO E COMPACTAÇÃO DE BASE E OU SUB-BASE PARA PAVIMENTAÇÃO DE SOLO (PREDOMINANTEMENTE ARENOSO) BRITA - 40/60 COM CIMENTO (TEOR DE 4%) - EXCLUSIVE SOLO, ESCAVAÇÃO, CARGA E TRANSPORTE. AF_11/2019</v>
          </cell>
          <cell r="C5326" t="str">
            <v>M3</v>
          </cell>
          <cell r="D5326">
            <v>126.6</v>
          </cell>
        </row>
        <row r="5327">
          <cell r="A5327">
            <v>100567</v>
          </cell>
          <cell r="B5327" t="str">
            <v>EXECUÇÃO E COMPACTAÇÃO DE BASE E OU SUB-BASE PARA PAVIMENTAÇÃO DE SOLO (PREDOMINANTEMENTE ARENOSO) BRITA - 40/60 COM CIMENTO (TEOR DE 6%) - EXCLUSIVE SOLO, ESCAVAÇÃO, CARGA E TRANSPORTE. AF_11/2019</v>
          </cell>
          <cell r="C5327" t="str">
            <v>M3</v>
          </cell>
          <cell r="D5327">
            <v>151.62</v>
          </cell>
        </row>
        <row r="5328">
          <cell r="A5328">
            <v>100568</v>
          </cell>
          <cell r="B5328" t="str">
            <v>EXECUÇÃO E COMPACTAÇÃO DE BASE E OU SUB-BASE PARA PAVIMENTAÇÃO DE SOLO (PREDOMINANTEMENTE ARENOSO) BRITA - 40/60 COM CIMENTO (TEOR DE 8%) - EXCLUSIVE SOLO, ESCAVAÇÃO, CARGA E TRANSPORTE. AF_11/2019</v>
          </cell>
          <cell r="C5328" t="str">
            <v>M3</v>
          </cell>
          <cell r="D5328">
            <v>176.23</v>
          </cell>
        </row>
        <row r="5329">
          <cell r="A5329">
            <v>100569</v>
          </cell>
          <cell r="B5329" t="str">
            <v>EXECUÇÃO E COMPACTAÇÃO DE BASE E OU SUB-BASE PARA PAVIMENTAÇÃO DE SOLO (PREDOMINANTEMENTE ARENOSO) BRITA - 50/50 COM CIMENTO (TEOR DE 4%)  - EXCLUSIVE SOLO, ESCAVAÇÃO, CARGA E TRANSPORTE. AF_11/2019</v>
          </cell>
          <cell r="C5329" t="str">
            <v>M3</v>
          </cell>
          <cell r="D5329">
            <v>117.05</v>
          </cell>
        </row>
        <row r="5330">
          <cell r="A5330">
            <v>100570</v>
          </cell>
          <cell r="B5330" t="str">
            <v>EXECUÇÃO E COMPACTAÇÃO DE BASE E OU SUB-BASE PARA PAVIMENTAÇÃO DE SOLO (PREDOMINANTEMENTE ARENOSO) BRITA - 50/50 COM CIMENTO (TEOR DE 6%) - EXCLUSIVE SOLO, ESCAVAÇÃO, CARGA E TRANSPORTE. AF_11/2019</v>
          </cell>
          <cell r="C5330" t="str">
            <v>M3</v>
          </cell>
          <cell r="D5330">
            <v>143.72</v>
          </cell>
        </row>
        <row r="5331">
          <cell r="A5331">
            <v>100571</v>
          </cell>
          <cell r="B5331" t="str">
            <v>EXECUÇÃO E COMPACTAÇÃO DE BASE E OU SUB-BASE PARA PAVIMENTAÇÃO DE SOLO (PREDOMINANTEMENTE ARENOSO) BRITA - 50/50 COM CIMENTO (TEOR DE 8%) - EXCLUSIVE SOLO, ESCAVAÇÃO, CARGA E TRANSPORTE. AF_11/2019</v>
          </cell>
          <cell r="C5331" t="str">
            <v>M3</v>
          </cell>
          <cell r="D5331">
            <v>167.12</v>
          </cell>
        </row>
        <row r="5332">
          <cell r="A5332">
            <v>100572</v>
          </cell>
          <cell r="B5332" t="str">
            <v>EXECUÇÃO E COMPACTAÇÃO DE BASE E OU SUB-BASE PARA PAVIMENTAÇÃO DE SOLO (PREDOMINANTEMENTE ARGILOSO) BRITA - 40/60 - EXCLUSIVE SOLO, ESCAVAÇÃO, CARGA E TRANSPORTE. AF_11/2019</v>
          </cell>
          <cell r="C5332" t="str">
            <v>M3</v>
          </cell>
          <cell r="D5332">
            <v>76.239999999999995</v>
          </cell>
        </row>
        <row r="5333">
          <cell r="A5333">
            <v>100573</v>
          </cell>
          <cell r="B5333" t="str">
            <v>EXECUÇÃO E COMPACTAÇÃO DE BASE E OU SUB-BASE PARA PAVIMENTAÇÃO DE SOLO (PREDOMINANTEMENTE ARGILOSO) BRITA - 50/50 - EXCLUSIVE SOLO, ESCAVAÇÃO, CARGA E TRANSPORTE. AF_11/2019</v>
          </cell>
          <cell r="C5333" t="str">
            <v>M3</v>
          </cell>
          <cell r="D5333">
            <v>66.34</v>
          </cell>
        </row>
        <row r="5334">
          <cell r="A5334">
            <v>100574</v>
          </cell>
          <cell r="B5334" t="str">
            <v>ESPALHAMENTO DE MATERIAL COM TRATOR DE ESTEIRAS. AF_11/2019</v>
          </cell>
          <cell r="C5334" t="str">
            <v>M3</v>
          </cell>
          <cell r="D5334">
            <v>0.89</v>
          </cell>
        </row>
        <row r="5335">
          <cell r="A5335">
            <v>100575</v>
          </cell>
          <cell r="B5335" t="str">
            <v>REGULARIZAÇÃO DE SUPERFÍCIES COM MOTONIVELADORA. AF_11/2019</v>
          </cell>
          <cell r="C5335" t="str">
            <v>M2</v>
          </cell>
          <cell r="D5335">
            <v>0.06</v>
          </cell>
        </row>
        <row r="5336">
          <cell r="A5336">
            <v>101767</v>
          </cell>
          <cell r="B5336" t="str">
            <v>EXECUÇÃO E COMPACTAÇÃO DE BASE E OU SUB BASE PARA PAVIMENTAÇÃO DE SOLOS ESTABILIZADOS GRANULOMETRICAMENTE COM MISTURA DE SOLOS EM PISTA - EXCLUSIVE SOLO, ESCAVAÇÃO, CARGA E TRANSPORTE. AF_11/2019</v>
          </cell>
          <cell r="C5336" t="str">
            <v>M3</v>
          </cell>
          <cell r="D5336">
            <v>16.600000000000001</v>
          </cell>
        </row>
        <row r="5337">
          <cell r="A5337">
            <v>101768</v>
          </cell>
          <cell r="B5337" t="str">
            <v>EXECUÇÃO E COMPACTAÇÃO DE BASE E OU SUB BASE PARA PAVIMENTAÇÃO DE SOLO ESTABILIZADO GRANULOMETRICAMENTE SEM MISTURA DE SOLOS - EXCLUSIVE SOLO, ESCAVAÇÃO, CARGA E TRANSPORTE. AF_11/2019</v>
          </cell>
          <cell r="C5337" t="str">
            <v>M3</v>
          </cell>
          <cell r="D5337">
            <v>26.77</v>
          </cell>
        </row>
        <row r="5338">
          <cell r="A5338">
            <v>92391</v>
          </cell>
          <cell r="B5338" t="str">
            <v>EXECUÇÃO DE PAVIMENTO EM PISO INTERTRAVADO, COM BLOCO PISOGRAMA DE 35 X 25 CM, ESPESSURA 6 CM. AF_12/2015</v>
          </cell>
          <cell r="C5338" t="str">
            <v>M2</v>
          </cell>
          <cell r="D5338">
            <v>54.12</v>
          </cell>
        </row>
        <row r="5339">
          <cell r="A5339">
            <v>92392</v>
          </cell>
          <cell r="B5339" t="str">
            <v>EXECUÇÃO DE PAVIMENTO EM PISO INTERTRAVADO, COM BLOCO PISOGRAMA DE 35 X 25 CM, ESPESSURA 8 CM. AF_12/2015</v>
          </cell>
          <cell r="C5339" t="str">
            <v>M2</v>
          </cell>
          <cell r="D5339">
            <v>112.69</v>
          </cell>
        </row>
        <row r="5340">
          <cell r="A5340">
            <v>92393</v>
          </cell>
          <cell r="B5340" t="str">
            <v>EXECUÇÃO DE PAVIMENTO EM PISO INTERTRAVADO, COM BLOCO SEXTAVADO DE 25 X 25 CM, ESPESSURA 6 CM. AF_12/2015</v>
          </cell>
          <cell r="C5340" t="str">
            <v>M2</v>
          </cell>
          <cell r="D5340">
            <v>53.74</v>
          </cell>
        </row>
        <row r="5341">
          <cell r="A5341">
            <v>92394</v>
          </cell>
          <cell r="B5341" t="str">
            <v>EXECUÇÃO DE PAVIMENTO EM PISO INTERTRAVADO, COM BLOCO SEXTAVADO DE 25 X 25 CM, ESPESSURA 8 CM. AF_12/2015</v>
          </cell>
          <cell r="C5341" t="str">
            <v>M2</v>
          </cell>
          <cell r="D5341">
            <v>67.28</v>
          </cell>
        </row>
        <row r="5342">
          <cell r="A5342">
            <v>92395</v>
          </cell>
          <cell r="B5342" t="str">
            <v>EXECUÇÃO DE PAVIMENTO EM PISO INTERTRAVADO, COM BLOCO SEXTAVADO DE 25 X 25 CM, ESPESSURA 10 CM. AF_12/2015</v>
          </cell>
          <cell r="C5342" t="str">
            <v>M2</v>
          </cell>
          <cell r="D5342">
            <v>81.61</v>
          </cell>
        </row>
        <row r="5343">
          <cell r="A5343">
            <v>92396</v>
          </cell>
          <cell r="B5343" t="str">
            <v>EXECUÇÃO DE PASSEIO EM PISO INTERTRAVADO, COM BLOCO RETANGULAR COR NATURAL DE 20 X 10 CM, ESPESSURA 6 CM. AF_12/2015</v>
          </cell>
          <cell r="C5343" t="str">
            <v>M2</v>
          </cell>
          <cell r="D5343">
            <v>64.209999999999994</v>
          </cell>
        </row>
        <row r="5344">
          <cell r="A5344">
            <v>92397</v>
          </cell>
          <cell r="B5344" t="str">
            <v>EXECUÇÃO DE PÁTIO/ESTACIONAMENTO EM PISO INTERTRAVADO, COM BLOCO RETANGULAR COR NATURAL DE 20 X 10 CM, ESPESSURA 6 CM. AF_12/2015</v>
          </cell>
          <cell r="C5344" t="str">
            <v>M2</v>
          </cell>
          <cell r="D5344">
            <v>53.69</v>
          </cell>
        </row>
        <row r="5345">
          <cell r="A5345">
            <v>92398</v>
          </cell>
          <cell r="B5345" t="str">
            <v>EXECUÇÃO DE PÁTIO/ESTACIONAMENTO EM PISO INTERTRAVADO, COM BLOCO RETANGULAR COR NATURAL DE 20 X 10 CM, ESPESSURA 8 CM. AF_12/2015</v>
          </cell>
          <cell r="C5345" t="str">
            <v>M2</v>
          </cell>
          <cell r="D5345">
            <v>68.400000000000006</v>
          </cell>
        </row>
        <row r="5346">
          <cell r="A5346">
            <v>92399</v>
          </cell>
          <cell r="B5346" t="str">
            <v>EXECUÇÃO DE VIA EM PISO INTERTRAVADO, COM BLOCO RETANGULAR COR NATURAL DE 20 X 10 CM, ESPESSURA 8 CM. AF_12/2015</v>
          </cell>
          <cell r="C5346" t="str">
            <v>M2</v>
          </cell>
          <cell r="D5346">
            <v>69.69</v>
          </cell>
        </row>
        <row r="5347">
          <cell r="A5347">
            <v>92400</v>
          </cell>
          <cell r="B5347" t="str">
            <v>EXECUÇÃO DE PÁTIO/ESTACIONAMENTO EM PISO INTERTRAVADO, COM BLOCO RETANGULAR DE 20 X 10 CM, ESPESSURA 10 CM. AF_12/2015</v>
          </cell>
          <cell r="C5347" t="str">
            <v>M2</v>
          </cell>
          <cell r="D5347">
            <v>81.5</v>
          </cell>
        </row>
        <row r="5348">
          <cell r="A5348">
            <v>92401</v>
          </cell>
          <cell r="B5348" t="str">
            <v>EXECUÇÃO DE VIA EM PISO INTERTRAVADO, COM BLOCO RETANGULAR DE 20 X 10 CM, ESPESSURA 10 CM. AF_12/2015</v>
          </cell>
          <cell r="C5348" t="str">
            <v>M2</v>
          </cell>
          <cell r="D5348">
            <v>82.89</v>
          </cell>
        </row>
        <row r="5349">
          <cell r="A5349">
            <v>92402</v>
          </cell>
          <cell r="B5349" t="str">
            <v>EXECUÇÃO DE PASSEIO EM PISO INTERTRAVADO, COM BLOCO 16 FACES DE 22 X 11 CM, ESPESSURA 6 CM. AF_12/2015</v>
          </cell>
          <cell r="C5349" t="str">
            <v>M2</v>
          </cell>
          <cell r="D5349">
            <v>65.61</v>
          </cell>
        </row>
        <row r="5350">
          <cell r="A5350">
            <v>92403</v>
          </cell>
          <cell r="B5350" t="str">
            <v>EXECUÇÃO DE PÁTIO/ESTACIONAMENTO EM PISO INTERTRAVADO, COM BLOCO 16 FACES DE 22 X 11 CM, ESPESSURA 6 CM. AF_12/2015</v>
          </cell>
          <cell r="C5350" t="str">
            <v>M2</v>
          </cell>
          <cell r="D5350">
            <v>54.98</v>
          </cell>
        </row>
        <row r="5351">
          <cell r="A5351">
            <v>92404</v>
          </cell>
          <cell r="B5351" t="str">
            <v>EXECUÇÃO DE PÁTIO/ESTACIONAMENTO EM PISO INTERTRAVADO, COM BLOCO 16 FACES DE 22 X 11 CM, ESPESSURA 8 CM. AF_12/2015</v>
          </cell>
          <cell r="C5351" t="str">
            <v>M2</v>
          </cell>
          <cell r="D5351">
            <v>69.709999999999994</v>
          </cell>
        </row>
        <row r="5352">
          <cell r="A5352">
            <v>92405</v>
          </cell>
          <cell r="B5352" t="str">
            <v>EXECUÇÃO DE VIA EM PISO INTERTRAVADO, COM BLOCO 16 FACES DE 22 X 11 CM, ESPESSURA 8 CM. AF_12/2015</v>
          </cell>
          <cell r="C5352" t="str">
            <v>M2</v>
          </cell>
          <cell r="D5352">
            <v>70.97</v>
          </cell>
        </row>
        <row r="5353">
          <cell r="A5353">
            <v>92406</v>
          </cell>
          <cell r="B5353" t="str">
            <v>EXECUÇÃO DE PÁTIO/ESTACIONAMENTO EM PISO INTERTRAVADO, COM BLOCO 16 FACES DE 22 X 11 CM, ESPESSURA 10 CM. AF_12/2015</v>
          </cell>
          <cell r="C5353" t="str">
            <v>M2</v>
          </cell>
          <cell r="D5353">
            <v>82.79</v>
          </cell>
        </row>
        <row r="5354">
          <cell r="A5354">
            <v>92407</v>
          </cell>
          <cell r="B5354" t="str">
            <v>EXECUÇÃO DE VIA EM PISO INTERTRAVADO, COM BLOCO 16 FACES DE 22 X 11 CM, ESPESSURA 10 CM. AF_12/2015</v>
          </cell>
          <cell r="C5354" t="str">
            <v>M2</v>
          </cell>
          <cell r="D5354">
            <v>84.17</v>
          </cell>
        </row>
        <row r="5355">
          <cell r="A5355">
            <v>93679</v>
          </cell>
          <cell r="B5355" t="str">
            <v>EXECUÇÃO DE PASSEIO EM PISO INTERTRAVADO, COM BLOCO RETANGULAR COLORIDO DE 20 X 10 CM, ESPESSURA 6 CM. AF_12/2015</v>
          </cell>
          <cell r="C5355" t="str">
            <v>M2</v>
          </cell>
          <cell r="D5355">
            <v>71.48</v>
          </cell>
        </row>
        <row r="5356">
          <cell r="A5356">
            <v>93680</v>
          </cell>
          <cell r="B5356" t="str">
            <v>EXECUÇÃO DE PÁTIO/ESTACIONAMENTO EM PISO INTERTRAVADO, COM BLOCO RETANGULAR COLORIDO DE 20 X 10 CM, ESPESSURA 6 CM. AF_12/2015</v>
          </cell>
          <cell r="C5356" t="str">
            <v>M2</v>
          </cell>
          <cell r="D5356">
            <v>60.64</v>
          </cell>
        </row>
        <row r="5357">
          <cell r="A5357">
            <v>93681</v>
          </cell>
          <cell r="B5357" t="str">
            <v>EXECUÇÃO DE PÁTIO/ESTACIONAMENTO EM PISO INTERTRAVADO, COM BLOCO RETANGULAR COLORIDO DE 20 X 10 CM, ESPESSURA 8 CM. AF_12/2015</v>
          </cell>
          <cell r="C5357" t="str">
            <v>M2</v>
          </cell>
          <cell r="D5357">
            <v>73.95</v>
          </cell>
        </row>
        <row r="5358">
          <cell r="A5358">
            <v>93682</v>
          </cell>
          <cell r="B5358" t="str">
            <v>EXECUÇÃO DE VIA EM PISO INTERTRAVADO, COM BLOCO RETANGULAR COLORIDO DE 20 X 10 CM, ESPESSURA 8 CM. AF_12/2015</v>
          </cell>
          <cell r="C5358" t="str">
            <v>M2</v>
          </cell>
          <cell r="D5358">
            <v>75.3</v>
          </cell>
        </row>
        <row r="5359">
          <cell r="A5359">
            <v>97104</v>
          </cell>
          <cell r="B5359" t="str">
            <v>EXECUÇÃO DE PAVIMENTO DE CONCRETO SIMPLES (PCS), FCK = 40 MPA, CAMADA COM ESPESSURA DE 15,0 CM. AF_11/2017</v>
          </cell>
          <cell r="C5359" t="str">
            <v>M2</v>
          </cell>
          <cell r="D5359">
            <v>109.01</v>
          </cell>
        </row>
        <row r="5360">
          <cell r="A5360">
            <v>97105</v>
          </cell>
          <cell r="B5360" t="str">
            <v>EXECUÇÃO DE PAVIMENTO DE CONCRETO SIMPLES (PCS), FCK = 40 MPA, CAMADA COM ESPESSURA DE 17,5 CM. AF_11/2017</v>
          </cell>
          <cell r="C5360" t="str">
            <v>M2</v>
          </cell>
          <cell r="D5360">
            <v>129.11000000000001</v>
          </cell>
        </row>
        <row r="5361">
          <cell r="A5361">
            <v>97106</v>
          </cell>
          <cell r="B5361" t="str">
            <v>EXECUÇÃO DE PAVIMENTO DE CONCRETO SIMPLES (PCS), FCK = 40 MPA, CAMADA COM ESPESSURA DE 20,0 CM. AF_11/2017</v>
          </cell>
          <cell r="C5361" t="str">
            <v>M2</v>
          </cell>
          <cell r="D5361">
            <v>141.54</v>
          </cell>
        </row>
        <row r="5362">
          <cell r="A5362">
            <v>97107</v>
          </cell>
          <cell r="B5362" t="str">
            <v>EXECUÇÃO DE PAVIMENTO DE CONCRETO SIMPLES (PCS), FCK = 40 MPA, CAMADA COM ESPESSURA DE 22,5 CM. AF_11/2017</v>
          </cell>
          <cell r="C5362" t="str">
            <v>M2</v>
          </cell>
          <cell r="D5362">
            <v>153.91999999999999</v>
          </cell>
        </row>
        <row r="5363">
          <cell r="A5363">
            <v>97108</v>
          </cell>
          <cell r="B5363" t="str">
            <v>EXECUÇÃO DE PAVIMENTO DE CONCRETO SIMPLES (PCS), FCK = 40 MPA, CAMADA COM ESPESSURA DE 25,0 CM. AF_11/2017</v>
          </cell>
          <cell r="C5363" t="str">
            <v>M2</v>
          </cell>
          <cell r="D5363">
            <v>181.87</v>
          </cell>
        </row>
        <row r="5364">
          <cell r="A5364">
            <v>97109</v>
          </cell>
          <cell r="B5364" t="str">
            <v>EXECUÇÃO DE PAVIMENTO DE CONCRETO SIMPLES (PCS), FCK = 40 MPA, CAMADA COM ESPESSURA DE 27,5 CM. AF_11/2017</v>
          </cell>
          <cell r="C5364" t="str">
            <v>M2</v>
          </cell>
          <cell r="D5364">
            <v>194.22</v>
          </cell>
        </row>
        <row r="5365">
          <cell r="A5365">
            <v>97110</v>
          </cell>
          <cell r="B5365" t="str">
            <v>EXECUÇÃO DE PAVIMENTO DE CONCRETO ARMADO (PCA), FCK = 40 MPA, CAMADA COM ESPESSURA DE 12,5 CM. AF_11/2017</v>
          </cell>
          <cell r="C5365" t="str">
            <v>M2</v>
          </cell>
          <cell r="D5365">
            <v>156.18</v>
          </cell>
        </row>
        <row r="5366">
          <cell r="A5366">
            <v>97111</v>
          </cell>
          <cell r="B5366" t="str">
            <v>EXECUÇÃO DE PAVIMENTO DE CONCRETO ARMADO (PCA), FCK = 40 MPA, CAMADA COM ESPESSURA DE 15,0 CM. AF_11/2017</v>
          </cell>
          <cell r="C5366" t="str">
            <v>M2</v>
          </cell>
          <cell r="D5366">
            <v>179.72</v>
          </cell>
        </row>
        <row r="5367">
          <cell r="A5367">
            <v>97112</v>
          </cell>
          <cell r="B5367" t="str">
            <v>EXECUÇÃO DE PAVIMENTO DE CONCRETO ARMADO (PCA), FCK = 40 MPA, CAMADA COM ESPESSURA DE 17,5 CM. AF_11/2017</v>
          </cell>
          <cell r="C5367" t="str">
            <v>M2</v>
          </cell>
          <cell r="D5367">
            <v>194.8</v>
          </cell>
        </row>
        <row r="5368">
          <cell r="A5368">
            <v>97113</v>
          </cell>
          <cell r="B5368" t="str">
            <v>APLICAÇÃO DE LONA PLÁSTICA PARA EXECUÇÃO DE PAVIMENTOS DE CONCRETO. AF_11/2017</v>
          </cell>
          <cell r="C5368" t="str">
            <v>M2</v>
          </cell>
          <cell r="D5368">
            <v>1.88</v>
          </cell>
        </row>
        <row r="5369">
          <cell r="A5369">
            <v>97114</v>
          </cell>
          <cell r="B5369" t="str">
            <v>EXECUÇÃO DE JUNTAS DE CONTRAÇÃO PARA PAVIMENTOS DE CONCRETO. AF_11/2017</v>
          </cell>
          <cell r="C5369" t="str">
            <v>M</v>
          </cell>
          <cell r="D5369">
            <v>0.35</v>
          </cell>
        </row>
        <row r="5370">
          <cell r="A5370">
            <v>97115</v>
          </cell>
          <cell r="B5370" t="str">
            <v>APLICAÇÃO DE GRAXA EM BARRAS DE TRANSFERÊNCIA PARA EXECUÇÃO DE PAVIMENTO DE CONCRETO. AF_11/2017</v>
          </cell>
          <cell r="C5370" t="str">
            <v>KG</v>
          </cell>
          <cell r="D5370">
            <v>33.799999999999997</v>
          </cell>
        </row>
        <row r="5371">
          <cell r="A5371">
            <v>97116</v>
          </cell>
          <cell r="B5371" t="str">
            <v>BARRAS DE TRANSFERÊNCIA, AÇO CA-25 DE 16,0 MM, PARA EXECUÇÃO DE PAVIMENTO DE CONCRETO  FORNECIMENTO E INSTALAÇÃO. AF_11/2017</v>
          </cell>
          <cell r="C5371" t="str">
            <v>KG</v>
          </cell>
          <cell r="D5371">
            <v>19.850000000000001</v>
          </cell>
        </row>
        <row r="5372">
          <cell r="A5372">
            <v>97117</v>
          </cell>
          <cell r="B5372" t="str">
            <v>BARRAS DE TRANSFERÊNCIA, AÇO CA-25 DE 20,0 MM, PARA EXECUÇÃO DE PAVIMENTO DE CONCRETO  FORNECIMENTO E INSTALAÇÃO. AF_11/2017</v>
          </cell>
          <cell r="C5372" t="str">
            <v>KG</v>
          </cell>
          <cell r="D5372">
            <v>20.56</v>
          </cell>
        </row>
        <row r="5373">
          <cell r="A5373">
            <v>97118</v>
          </cell>
          <cell r="B5373" t="str">
            <v>BARRAS DE TRANSFERÊNCIA, AÇO CA-25 DE 25,0 MM, PARA EXECUÇÃO DE PAVIMENTO DE CONCRETO  FORNECIMENTO E INSTALAÇÃO. AF_11/2017</v>
          </cell>
          <cell r="C5373" t="str">
            <v>KG</v>
          </cell>
          <cell r="D5373">
            <v>18.71</v>
          </cell>
        </row>
        <row r="5374">
          <cell r="A5374">
            <v>97119</v>
          </cell>
          <cell r="B5374" t="str">
            <v>BARRAS DE TRANSFERÊNCIA, AÇO CA-25 DE 32,0 MM, PARA EXECUÇÃO DE PAVIMENTO DE CONCRETO  FORNECIMENTO E INSTALAÇÃO. AF_11/2017</v>
          </cell>
          <cell r="C5374" t="str">
            <v>KG</v>
          </cell>
          <cell r="D5374">
            <v>18.48</v>
          </cell>
        </row>
        <row r="5375">
          <cell r="A5375">
            <v>97120</v>
          </cell>
          <cell r="B5375" t="str">
            <v>BARRAS DE LIGAÇÃO, AÇO CA-50 DE 10 MM, PARA EXECUÇÃO DE PAVIMENTO DE CONCRETO  FORNECIMENTO E INSTALAÇÃO. AF_11/2017</v>
          </cell>
          <cell r="C5375" t="str">
            <v>KG</v>
          </cell>
          <cell r="D5375">
            <v>13.65</v>
          </cell>
        </row>
        <row r="5376">
          <cell r="A5376">
            <v>97802</v>
          </cell>
          <cell r="B5376" t="str">
            <v>PAVIMENTO COM TRATAMENTO SUPERFICIAL SIMPLES, COM EMULSÃO ASFÁLTICA RR-2C. AF_01/2020</v>
          </cell>
          <cell r="C5376" t="str">
            <v>M2</v>
          </cell>
          <cell r="D5376">
            <v>4.82</v>
          </cell>
        </row>
        <row r="5377">
          <cell r="A5377">
            <v>97803</v>
          </cell>
          <cell r="B5377" t="str">
            <v>PAVIMENTO COM TRATAMENTO SUPERFICIAL SIMPLES, COM EMULSÃO ASFÁLTICA RR-2C, COM BANHO DILUÍDO. AF_01/2020</v>
          </cell>
          <cell r="C5377" t="str">
            <v>M2</v>
          </cell>
          <cell r="D5377">
            <v>7.26</v>
          </cell>
        </row>
        <row r="5378">
          <cell r="A5378">
            <v>97805</v>
          </cell>
          <cell r="B5378" t="str">
            <v>PAVIMENTO COM TRATAMENTO SUPERFICIAL DUPLO, COM EMULSÃO ASFÁLTICA RR-2C. AF_01/2020</v>
          </cell>
          <cell r="C5378" t="str">
            <v>M2</v>
          </cell>
          <cell r="D5378">
            <v>12.19</v>
          </cell>
        </row>
        <row r="5379">
          <cell r="A5379">
            <v>97806</v>
          </cell>
          <cell r="B5379" t="str">
            <v>PAVIMENTO COM TRATAMENTO SUPERFICIAL DUPLO, COM EMULSÃO ASFÁLTICA RR-2C, COM BANHO DILUÍDO. AF_01/2020</v>
          </cell>
          <cell r="C5379" t="str">
            <v>M2</v>
          </cell>
          <cell r="D5379">
            <v>14.6</v>
          </cell>
        </row>
        <row r="5380">
          <cell r="A5380">
            <v>97807</v>
          </cell>
          <cell r="B5380" t="str">
            <v>PAVIMENTO COM TRATAMENTO SUPERFICIAL DUPLO, COM EMULSÃO ASFÁLTICA RR-2C, COM CAPA SELANTE. AF_01/2020</v>
          </cell>
          <cell r="C5380" t="str">
            <v>M2</v>
          </cell>
          <cell r="D5380">
            <v>16.670000000000002</v>
          </cell>
        </row>
        <row r="5381">
          <cell r="A5381">
            <v>97809</v>
          </cell>
          <cell r="B5381" t="str">
            <v>PAVIMENTO COM TRATAMENTO SUPERFICIAL TRIPLO, COM EMULSÃO ASFÁLTICA RR-2C. AF_01/2020</v>
          </cell>
          <cell r="C5381" t="str">
            <v>M2</v>
          </cell>
          <cell r="D5381">
            <v>13.66</v>
          </cell>
        </row>
        <row r="5382">
          <cell r="A5382">
            <v>97810</v>
          </cell>
          <cell r="B5382" t="str">
            <v>PAVIMENTO COM TRATAMENTO SUPERFICIAL TRIPLO, COM EMULSÃO ASFÁLTICA RR-2C, COM BANHO DILUÍDO. AF_01/2020</v>
          </cell>
          <cell r="C5382" t="str">
            <v>M2</v>
          </cell>
          <cell r="D5382">
            <v>14.81</v>
          </cell>
        </row>
        <row r="5383">
          <cell r="A5383">
            <v>97811</v>
          </cell>
          <cell r="B5383" t="str">
            <v>PAVIMENTO COM TRATAMENTO SUPERFICIAL TRIPLO, COM EMULSÃO ASFÁLTICA RR-2C, COM CAPA SELANTE. AF_01/2020</v>
          </cell>
          <cell r="C5383" t="str">
            <v>M2</v>
          </cell>
          <cell r="D5383">
            <v>16.940000000000001</v>
          </cell>
        </row>
        <row r="5384">
          <cell r="A5384">
            <v>101167</v>
          </cell>
          <cell r="B5384" t="str">
            <v>EXECUÇÃO DE PAVIMENTO EM PARALELEPÍPEDOS, REJUNTAMENTO COM PÓ DE PEDRA. AF_05/2020</v>
          </cell>
          <cell r="C5384" t="str">
            <v>M2</v>
          </cell>
          <cell r="D5384">
            <v>141.47999999999999</v>
          </cell>
        </row>
        <row r="5385">
          <cell r="A5385">
            <v>101168</v>
          </cell>
          <cell r="B5385" t="str">
            <v>EXECUÇÃO DE PAVIMENTO EM PARALELEPÍPEDOS, REJUNTAMENTO COM PEDRISCO E EMULSÃO ASFÁLTICA. AF_05/2020_P</v>
          </cell>
          <cell r="C5385" t="str">
            <v>M2</v>
          </cell>
          <cell r="D5385">
            <v>175.39</v>
          </cell>
        </row>
        <row r="5386">
          <cell r="A5386">
            <v>101169</v>
          </cell>
          <cell r="B5386" t="str">
            <v>EXECUÇÃO DE PAVIMENTO EM PARALELEPÍPEDOS, REJUNTAMENTO COM ARGAMASSA TRAÇO 1:3 (CIMENTO E AREIA). AF_05/2020</v>
          </cell>
          <cell r="C5386" t="str">
            <v>M2</v>
          </cell>
          <cell r="D5386">
            <v>151.63999999999999</v>
          </cell>
        </row>
        <row r="5387">
          <cell r="A5387">
            <v>101170</v>
          </cell>
          <cell r="B5387" t="str">
            <v>EXECUÇÃO DE PAVIMENTO EM PEDRAS POLIÉDRICAS, REJUNTAMENTO COM PÓ DE PEDRA. AF_05/2020</v>
          </cell>
          <cell r="C5387" t="str">
            <v>M2</v>
          </cell>
          <cell r="D5387">
            <v>29.54</v>
          </cell>
        </row>
        <row r="5388">
          <cell r="A5388">
            <v>101171</v>
          </cell>
          <cell r="B5388" t="str">
            <v>EXECUÇÃO DE PAVIMENTO EM PEDRAS POLIÉDRICAS, REJUNTAMENTO COM PEDRISCO E EMULSÃO ASFÁLTICA. AF_05/2020_P</v>
          </cell>
          <cell r="C5388" t="str">
            <v>M2</v>
          </cell>
          <cell r="D5388">
            <v>71.849999999999994</v>
          </cell>
        </row>
        <row r="5389">
          <cell r="A5389">
            <v>101172</v>
          </cell>
          <cell r="B5389" t="str">
            <v>EXECUÇÃO DE PAVIMENTO EM PEDRAS POLIÉDRICAS, REJUNTAMENTO COM ARGAMASSA TRAÇO 1:3 (CIMENTO E AREIA). AF_05/2020</v>
          </cell>
          <cell r="C5389" t="str">
            <v>M2</v>
          </cell>
          <cell r="D5389">
            <v>47.88</v>
          </cell>
        </row>
        <row r="5390">
          <cell r="A5390">
            <v>72947</v>
          </cell>
          <cell r="B5390" t="str">
            <v>SINALIZACAO HORIZONTAL COM TINTA RETRORREFLETIVA A BASE DE RESINA ACRILICA COM MICROESFERAS DE VIDRO</v>
          </cell>
          <cell r="C5390" t="str">
            <v>M2</v>
          </cell>
          <cell r="D5390">
            <v>12.59</v>
          </cell>
        </row>
        <row r="5391">
          <cell r="A5391">
            <v>83693</v>
          </cell>
          <cell r="B5391" t="str">
            <v>CAIACAO EM MEIO FIO</v>
          </cell>
          <cell r="C5391" t="str">
            <v>M2</v>
          </cell>
          <cell r="D5391">
            <v>3.27</v>
          </cell>
        </row>
        <row r="5392">
          <cell r="A5392">
            <v>95995</v>
          </cell>
          <cell r="B5392" t="str">
            <v>EXECUÇÃO DE PAVIMENTO COM APLICAÇÃO DE CONCRETO ASFÁLTICO, CAMADA DE ROLAMENTO - EXCLUSIVE CARGA E TRANSPORTE. AF_11/2019</v>
          </cell>
          <cell r="C5392" t="str">
            <v>M3</v>
          </cell>
          <cell r="D5392">
            <v>942.6</v>
          </cell>
        </row>
        <row r="5393">
          <cell r="A5393">
            <v>95996</v>
          </cell>
          <cell r="B5393" t="str">
            <v>EXECUÇÃO DE PAVIMENTO COM APLICAÇÃO DE CONCRETO ASFÁLTICO, CAMADA DE BINDER - EXCLUSIVE CARGA E TRANSPORTE. AF_11/2019</v>
          </cell>
          <cell r="C5393" t="str">
            <v>M3</v>
          </cell>
          <cell r="D5393">
            <v>895.33</v>
          </cell>
        </row>
        <row r="5394">
          <cell r="A5394">
            <v>96001</v>
          </cell>
          <cell r="B5394" t="str">
            <v>FRESAGEM DE PAVIMENTO ASFÁLTICO (PROFUNDIDADE ATÉ 5,0 CM) - EXCLUSIVE TRANSPORTE. AF_11/2019</v>
          </cell>
          <cell r="C5394" t="str">
            <v>M2</v>
          </cell>
          <cell r="D5394">
            <v>4.84</v>
          </cell>
        </row>
        <row r="5395">
          <cell r="A5395">
            <v>96393</v>
          </cell>
          <cell r="B5395" t="str">
            <v>USINAGEM DE BRITA GRADUADA SIMPLES. AF_03/2020</v>
          </cell>
          <cell r="C5395" t="str">
            <v>M3</v>
          </cell>
          <cell r="D5395">
            <v>115.54</v>
          </cell>
        </row>
        <row r="5396">
          <cell r="A5396">
            <v>96394</v>
          </cell>
          <cell r="B5396" t="str">
            <v>USINAGEM DE BRITA GRADUADA TRATADA COM CIMENTO. AF_03/2020</v>
          </cell>
          <cell r="C5396" t="str">
            <v>M3</v>
          </cell>
          <cell r="D5396">
            <v>163.84</v>
          </cell>
        </row>
        <row r="5397">
          <cell r="A5397">
            <v>96395</v>
          </cell>
          <cell r="B5397" t="str">
            <v>USINAGEM DE CONCRETO PARA COMPACTAÇÃO COM ROLO. AF_03/2020</v>
          </cell>
          <cell r="C5397" t="str">
            <v>M3</v>
          </cell>
          <cell r="D5397">
            <v>231.66</v>
          </cell>
        </row>
        <row r="5398">
          <cell r="A5398">
            <v>100624</v>
          </cell>
          <cell r="B5398" t="str">
            <v>EXECUÇÃO DE PAVIMENTO COM APLICAÇÃO DE PRÉ-MISTURADO A FRIO, CAMADA DE ROLAMENTO - EXCLUSIVE CARGA E TRANSPORTE. AF_11/2019</v>
          </cell>
          <cell r="C5398" t="str">
            <v>M3</v>
          </cell>
          <cell r="D5398">
            <v>906.39</v>
          </cell>
        </row>
        <row r="5399">
          <cell r="A5399">
            <v>100625</v>
          </cell>
          <cell r="B5399" t="str">
            <v>EXECUÇÃO DE PAVIMENTO COM APLICAÇÃO DE PRÉ-MISTURADO A FRIO, CAMADA DE BINDER - EXCLUSIVE CARGA E TRANSPORTE. AF_11/2019</v>
          </cell>
          <cell r="C5399" t="str">
            <v>M3</v>
          </cell>
          <cell r="D5399">
            <v>816.37</v>
          </cell>
        </row>
        <row r="5400">
          <cell r="A5400">
            <v>101020</v>
          </cell>
          <cell r="B5400" t="str">
            <v>USINAGEM DE CONCRETO ASFÁLTICO COM CAP 50/70, PARA CAMADA DE BINDER, PADRÃO DNIT FAIXA B, EM USINA DE ASFALTO CONTÍNUA DE 80 TON/H. AF_03/2020</v>
          </cell>
          <cell r="C5400" t="str">
            <v>T</v>
          </cell>
          <cell r="D5400">
            <v>355.71</v>
          </cell>
        </row>
        <row r="5401">
          <cell r="A5401">
            <v>101021</v>
          </cell>
          <cell r="B5401" t="str">
            <v>USINAGEM DE CONCRETO ASFÁLTICO COM CAP 50/70, PARA CAMADA DE ROLAMENTO, PADRÃO DNIT FAIXA C, EM USINA DE ASFALTO CONTÍNUA DE 80 TON/H. AF_03/2020</v>
          </cell>
          <cell r="C5401" t="str">
            <v>T</v>
          </cell>
          <cell r="D5401">
            <v>362.21</v>
          </cell>
        </row>
        <row r="5402">
          <cell r="A5402">
            <v>101022</v>
          </cell>
          <cell r="B5402" t="str">
            <v>USINAGEM DE CONCRETO ASFÁLTICO COM CAP 50/70, PARA CAMADA DE BINDER, PADRÃO DNIT FAIXA B, EM USINA DE ASFALTO CONTÍNUA DE 140 TON/H. AF_03/2020_P</v>
          </cell>
          <cell r="C5402" t="str">
            <v>T</v>
          </cell>
          <cell r="D5402">
            <v>311.45999999999998</v>
          </cell>
        </row>
        <row r="5403">
          <cell r="A5403">
            <v>101023</v>
          </cell>
          <cell r="B5403" t="str">
            <v>USINAGEM DE CONCRETO ASFÁLTICO COM CAP 50/70, PARA CAMADA DE ROLAMENTO, PADRÃO DNIT FAIXA C, EM USINA DE ASFALTO CONTÍNUA DE 140 TON/H. AF_03/2020_P</v>
          </cell>
          <cell r="C5403" t="str">
            <v>T</v>
          </cell>
          <cell r="D5403">
            <v>319.02</v>
          </cell>
        </row>
        <row r="5404">
          <cell r="A5404">
            <v>101024</v>
          </cell>
          <cell r="B5404" t="str">
            <v>USINAGEM DE CONCRETO ASFÁLTICO COM CAP 50/70, PARA CAMADA DE BINDER, PADRÃO DNIT FAIXA B, EM USINA DE ASFALTO GRAVIMÉTRICA DE 150 TON/H. AF_03/2020_P</v>
          </cell>
          <cell r="C5404" t="str">
            <v>T</v>
          </cell>
          <cell r="D5404">
            <v>315.73</v>
          </cell>
        </row>
        <row r="5405">
          <cell r="A5405">
            <v>101025</v>
          </cell>
          <cell r="B5405" t="str">
            <v>USINAGEM DE CONCRETO ASFÁLTICO COM CAP 50/70 PARA CAMADA DE ROLAMENTO, PADRÃO DNIT FAIXA C, EM USINA DE ASFALTO GRAVIMÉTRICA DE 150 TON/H. AF_03/2020_P</v>
          </cell>
          <cell r="C5405" t="str">
            <v>T</v>
          </cell>
          <cell r="D5405">
            <v>322.23</v>
          </cell>
        </row>
        <row r="5406">
          <cell r="A5406">
            <v>101026</v>
          </cell>
          <cell r="B5406" t="str">
            <v>USINAGEM DE PRÉ MISTURADO A FRIO, PARA CAMADA DE BINDER, PADRÃO DNIT FAIXA B. AF_03/2020_P</v>
          </cell>
          <cell r="C5406" t="str">
            <v>T</v>
          </cell>
          <cell r="D5406">
            <v>319.69</v>
          </cell>
        </row>
        <row r="5407">
          <cell r="A5407">
            <v>101027</v>
          </cell>
          <cell r="B5407" t="str">
            <v>USINAGEM DE PRÉ MISTURADO A FRIO, PARA CAMADA DE ROLAMENTO, PADRÃO DNIT FAIXA C. AF_03/2020_P</v>
          </cell>
          <cell r="C5407" t="str">
            <v>T</v>
          </cell>
          <cell r="D5407">
            <v>351.47</v>
          </cell>
        </row>
        <row r="5408">
          <cell r="A5408">
            <v>88411</v>
          </cell>
          <cell r="B5408" t="str">
            <v>APLICAÇÃO MANUAL DE FUNDO SELADOR ACRÍLICO EM PANOS COM PRESENÇA DE VÃOS DE EDIFÍCIOS DE MÚLTIPLOS PAVIMENTOS. AF_06/2014</v>
          </cell>
          <cell r="C5408" t="str">
            <v>M2</v>
          </cell>
          <cell r="D5408">
            <v>1.68</v>
          </cell>
        </row>
        <row r="5409">
          <cell r="A5409">
            <v>88412</v>
          </cell>
          <cell r="B5409" t="str">
            <v>APLICAÇÃO MANUAL DE FUNDO SELADOR ACRÍLICO EM PANOS CEGOS DE FACHADA (SEM PRESENÇA DE VÃOS) DE EDIFÍCIOS DE MÚLTIPLOS PAVIMENTOS. AF_06/2014</v>
          </cell>
          <cell r="C5409" t="str">
            <v>M2</v>
          </cell>
          <cell r="D5409">
            <v>1.19</v>
          </cell>
        </row>
        <row r="5410">
          <cell r="A5410">
            <v>88413</v>
          </cell>
          <cell r="B5410" t="str">
            <v>APLICAÇÃO MANUAL DE FUNDO SELADOR ACRÍLICO EM SUPERFÍCIES EXTERNAS DE SACADA DE EDIFÍCIOS DE MÚLTIPLOS PAVIMENTOS. AF_06/2014</v>
          </cell>
          <cell r="C5410" t="str">
            <v>M2</v>
          </cell>
          <cell r="D5410">
            <v>2.68</v>
          </cell>
        </row>
        <row r="5411">
          <cell r="A5411">
            <v>88414</v>
          </cell>
          <cell r="B5411" t="str">
            <v>APLICAÇÃO MANUAL DE FUNDO SELADOR ACRÍLICO EM SUPERFÍCIES INTERNAS DA SACADA DE EDIFÍCIOS DE MÚLTIPLOS PAVIMENTOS. AF_06/2014</v>
          </cell>
          <cell r="C5411" t="str">
            <v>M2</v>
          </cell>
          <cell r="D5411">
            <v>3</v>
          </cell>
        </row>
        <row r="5412">
          <cell r="A5412">
            <v>88415</v>
          </cell>
          <cell r="B5412" t="str">
            <v>APLICAÇÃO MANUAL DE FUNDO SELADOR ACRÍLICO EM PAREDES EXTERNAS DE CASAS. AF_06/2014</v>
          </cell>
          <cell r="C5412" t="str">
            <v>M2</v>
          </cell>
          <cell r="D5412">
            <v>1.84</v>
          </cell>
        </row>
        <row r="5413">
          <cell r="A5413">
            <v>88416</v>
          </cell>
          <cell r="B5413" t="str">
            <v>APLICAÇÃO MANUAL DE PINTURA COM TINTA TEXTURIZADA ACRÍLICA EM PANOS COM PRESENÇA DE VÃOS DE EDIFÍCIOS DE MÚLTIPLOS PAVIMENTOS, UMA COR. AF_06/2014</v>
          </cell>
          <cell r="C5413" t="str">
            <v>M2</v>
          </cell>
          <cell r="D5413">
            <v>16</v>
          </cell>
        </row>
        <row r="5414">
          <cell r="A5414">
            <v>88417</v>
          </cell>
          <cell r="B5414" t="str">
            <v>APLICAÇÃO MANUAL DE PINTURA COM TINTA TEXTURIZADA ACRÍLICA EM PANOS CEGOS DE FACHADA (SEM PRESENÇA DE VÃOS) DE EDIFÍCIOS DE MÚLTIPLOS PAVIMENTOS, UMA COR. AF_06/2014</v>
          </cell>
          <cell r="C5414" t="str">
            <v>M2</v>
          </cell>
          <cell r="D5414">
            <v>14.24</v>
          </cell>
        </row>
        <row r="5415">
          <cell r="A5415">
            <v>88420</v>
          </cell>
          <cell r="B5415" t="str">
            <v>APLICAÇÃO MANUAL DE PINTURA COM TINTA TEXTURIZADA ACRÍLICA EM SUPERFÍCIES EXTERNAS DE SACADA DE EDIFÍCIOS DE MÚLTIPLOS PAVIMENTOS, UMA COR. AF_06/2014</v>
          </cell>
          <cell r="C5415" t="str">
            <v>M2</v>
          </cell>
          <cell r="D5415">
            <v>19.54</v>
          </cell>
        </row>
        <row r="5416">
          <cell r="A5416">
            <v>88421</v>
          </cell>
          <cell r="B5416" t="str">
            <v>APLICAÇÃO MANUAL DE PINTURA COM TINTA TEXTURIZADA ACRÍLICA EM SUPERFÍCIES INTERNAS DA SACADA DE EDIFÍCIOS DE MÚLTIPLOS PAVIMENTOS, UMA COR. AF_06/2014</v>
          </cell>
          <cell r="C5416" t="str">
            <v>M2</v>
          </cell>
          <cell r="D5416">
            <v>20.67</v>
          </cell>
        </row>
        <row r="5417">
          <cell r="A5417">
            <v>88423</v>
          </cell>
          <cell r="B5417" t="str">
            <v>APLICAÇÃO MANUAL DE PINTURA COM TINTA TEXTURIZADA ACRÍLICA EM PAREDES EXTERNAS DE CASAS, UMA COR. AF_06/2014</v>
          </cell>
          <cell r="C5417" t="str">
            <v>M2</v>
          </cell>
          <cell r="D5417">
            <v>16.54</v>
          </cell>
        </row>
        <row r="5418">
          <cell r="A5418">
            <v>88424</v>
          </cell>
          <cell r="B5418" t="str">
            <v>APLICAÇÃO MANUAL DE PINTURA COM TINTA TEXTURIZADA ACRÍLICA EM PANOS COM PRESENÇA DE VÃOS DE EDIFÍCIOS DE MÚLTIPLOS PAVIMENTOS, DUAS CORES. AF_06/2014</v>
          </cell>
          <cell r="C5418" t="str">
            <v>M2</v>
          </cell>
          <cell r="D5418">
            <v>18.41</v>
          </cell>
        </row>
        <row r="5419">
          <cell r="A5419">
            <v>88426</v>
          </cell>
          <cell r="B5419" t="str">
            <v>APLICAÇÃO MANUAL DE PINTURA COM TINTA TEXTURIZADA ACRÍLICA EM PANOS CEGOS DE FACHADA (SEM PRESENÇA DE VÃOS) DE EDIFÍCIOS DE MÚLTIPLOS PAVIMENTOS, DUAS CORES. AF_06/2014</v>
          </cell>
          <cell r="C5419" t="str">
            <v>M2</v>
          </cell>
          <cell r="D5419">
            <v>15.37</v>
          </cell>
        </row>
        <row r="5420">
          <cell r="A5420">
            <v>88428</v>
          </cell>
          <cell r="B5420" t="str">
            <v>APLICAÇÃO MANUAL DE PINTURA COM TINTA TEXTURIZADA ACRÍLICA EM SUPERFÍCIES EXTERNAS DE SACADA DE EDIFÍCIOS DE MÚLTIPLOS PAVIMENTOS, DUAS CORES. AF_06/2014</v>
          </cell>
          <cell r="C5420" t="str">
            <v>M2</v>
          </cell>
          <cell r="D5420">
            <v>24.51</v>
          </cell>
        </row>
        <row r="5421">
          <cell r="A5421">
            <v>88429</v>
          </cell>
          <cell r="B5421" t="str">
            <v>APLICAÇÃO MANUAL DE PINTURA COM TINTA TEXTURIZADA ACRÍLICA EM SUPERFÍCIES INTERNAS DA SACADA DE EDIFÍCIOS DE MÚLTIPLOS PAVIMENTOS, DUAS CORES. AF_06/2014</v>
          </cell>
          <cell r="C5421" t="str">
            <v>M2</v>
          </cell>
          <cell r="D5421">
            <v>26.46</v>
          </cell>
        </row>
        <row r="5422">
          <cell r="A5422">
            <v>88431</v>
          </cell>
          <cell r="B5422" t="str">
            <v>APLICAÇÃO MANUAL DE PINTURA COM TINTA TEXTURIZADA ACRÍLICA EM PAREDES EXTERNAS DE CASAS, DUAS CORES. AF_06/2014</v>
          </cell>
          <cell r="C5422" t="str">
            <v>M2</v>
          </cell>
          <cell r="D5422">
            <v>19.37</v>
          </cell>
        </row>
        <row r="5423">
          <cell r="A5423">
            <v>88432</v>
          </cell>
          <cell r="B5423" t="str">
            <v>APLICAÇÃO MANUAL DE PINTURA COM TINTA TEXTURIZADA ACRÍLICA EM MOLDURAS DE EPS, PRÉ-FABRICADOS, OU OUTROS. AF_06/2014</v>
          </cell>
          <cell r="C5423" t="str">
            <v>M2</v>
          </cell>
          <cell r="D5423">
            <v>13.38</v>
          </cell>
        </row>
        <row r="5424">
          <cell r="A5424">
            <v>88482</v>
          </cell>
          <cell r="B5424" t="str">
            <v>APLICAÇÃO DE FUNDO SELADOR LÁTEX PVA EM TETO, UMA DEMÃO. AF_06/2014</v>
          </cell>
          <cell r="C5424" t="str">
            <v>M2</v>
          </cell>
          <cell r="D5424">
            <v>2.09</v>
          </cell>
        </row>
        <row r="5425">
          <cell r="A5425">
            <v>88483</v>
          </cell>
          <cell r="B5425" t="str">
            <v>APLICAÇÃO DE FUNDO SELADOR LÁTEX PVA EM PAREDES, UMA DEMÃO. AF_06/2014</v>
          </cell>
          <cell r="C5425" t="str">
            <v>M2</v>
          </cell>
          <cell r="D5425">
            <v>1.88</v>
          </cell>
        </row>
        <row r="5426">
          <cell r="A5426">
            <v>88484</v>
          </cell>
          <cell r="B5426" t="str">
            <v>APLICAÇÃO DE FUNDO SELADOR ACRÍLICO EM TETO, UMA DEMÃO. AF_06/2014</v>
          </cell>
          <cell r="C5426" t="str">
            <v>M2</v>
          </cell>
          <cell r="D5426">
            <v>1.86</v>
          </cell>
        </row>
        <row r="5427">
          <cell r="A5427">
            <v>88485</v>
          </cell>
          <cell r="B5427" t="str">
            <v>APLICAÇÃO DE FUNDO SELADOR ACRÍLICO EM PAREDES, UMA DEMÃO. AF_06/2014</v>
          </cell>
          <cell r="C5427" t="str">
            <v>M2</v>
          </cell>
          <cell r="D5427">
            <v>1.56</v>
          </cell>
        </row>
        <row r="5428">
          <cell r="A5428">
            <v>88486</v>
          </cell>
          <cell r="B5428" t="str">
            <v>APLICAÇÃO MANUAL DE PINTURA COM TINTA LÁTEX PVA EM TETO, DUAS DEMÃOS. AF_06/2014</v>
          </cell>
          <cell r="C5428" t="str">
            <v>M2</v>
          </cell>
          <cell r="D5428">
            <v>11.02</v>
          </cell>
        </row>
        <row r="5429">
          <cell r="A5429">
            <v>88487</v>
          </cell>
          <cell r="B5429" t="str">
            <v>APLICAÇÃO MANUAL DE PINTURA COM TINTA LÁTEX PVA EM PAREDES, DUAS DEMÃOS. AF_06/2014</v>
          </cell>
          <cell r="C5429" t="str">
            <v>M2</v>
          </cell>
          <cell r="D5429">
            <v>10.08</v>
          </cell>
        </row>
        <row r="5430">
          <cell r="A5430">
            <v>88488</v>
          </cell>
          <cell r="B5430" t="str">
            <v>APLICAÇÃO MANUAL DE PINTURA COM TINTA LÁTEX ACRÍLICA EM TETO, DUAS DEMÃOS. AF_06/2014</v>
          </cell>
          <cell r="C5430" t="str">
            <v>M2</v>
          </cell>
          <cell r="D5430">
            <v>12.78</v>
          </cell>
        </row>
        <row r="5431">
          <cell r="A5431">
            <v>88489</v>
          </cell>
          <cell r="B5431" t="str">
            <v>APLICAÇÃO MANUAL DE PINTURA COM TINTA LÁTEX ACRÍLICA EM PAREDES, DUAS DEMÃOS. AF_06/2014</v>
          </cell>
          <cell r="C5431" t="str">
            <v>M2</v>
          </cell>
          <cell r="D5431">
            <v>11.44</v>
          </cell>
        </row>
        <row r="5432">
          <cell r="A5432">
            <v>88490</v>
          </cell>
          <cell r="B5432" t="str">
            <v>APLICAÇÃO MECÂNICA DE PINTURA COM TINTA LÁTEX PVA EM TETO, DUAS DEMÃOS. AF_06/2014</v>
          </cell>
          <cell r="C5432" t="str">
            <v>M2</v>
          </cell>
          <cell r="D5432">
            <v>8.83</v>
          </cell>
        </row>
        <row r="5433">
          <cell r="A5433">
            <v>88491</v>
          </cell>
          <cell r="B5433" t="str">
            <v>APLICAÇÃO MECÂNICA DE PINTURA COM TINTA LÁTEX PVA EM PAREDES, DUAS DEMÃOS. AF_06/2014</v>
          </cell>
          <cell r="C5433" t="str">
            <v>M2</v>
          </cell>
          <cell r="D5433">
            <v>8.59</v>
          </cell>
        </row>
        <row r="5434">
          <cell r="A5434">
            <v>88492</v>
          </cell>
          <cell r="B5434" t="str">
            <v>APLICAÇÃO MECÂNICA DE PINTURA COM TINTA LÁTEX ACRÍLICA EM TETO, DUAS DEMÃOS. AF_06/2014</v>
          </cell>
          <cell r="C5434" t="str">
            <v>M2</v>
          </cell>
          <cell r="D5434">
            <v>9.26</v>
          </cell>
        </row>
        <row r="5435">
          <cell r="A5435">
            <v>88493</v>
          </cell>
          <cell r="B5435" t="str">
            <v>APLICAÇÃO MECÂNICA DE PINTURA COM TINTA LÁTEX ACRÍLICA EM PAREDES, DUAS DEMÃOS. AF_06/2014</v>
          </cell>
          <cell r="C5435" t="str">
            <v>M2</v>
          </cell>
          <cell r="D5435">
            <v>8.93</v>
          </cell>
        </row>
        <row r="5436">
          <cell r="A5436">
            <v>88494</v>
          </cell>
          <cell r="B5436" t="str">
            <v>APLICAÇÃO E LIXAMENTO DE MASSA LÁTEX EM TETO, UMA DEMÃO. AF_06/2014</v>
          </cell>
          <cell r="C5436" t="str">
            <v>M2</v>
          </cell>
          <cell r="D5436">
            <v>14.48</v>
          </cell>
        </row>
        <row r="5437">
          <cell r="A5437">
            <v>88495</v>
          </cell>
          <cell r="B5437" t="str">
            <v>APLICAÇÃO E LIXAMENTO DE MASSA LÁTEX EM PAREDES, UMA DEMÃO. AF_06/2014</v>
          </cell>
          <cell r="C5437" t="str">
            <v>M2</v>
          </cell>
          <cell r="D5437">
            <v>8.0500000000000007</v>
          </cell>
        </row>
        <row r="5438">
          <cell r="A5438">
            <v>88496</v>
          </cell>
          <cell r="B5438" t="str">
            <v>APLICAÇÃO E LIXAMENTO DE MASSA LÁTEX EM TETO, DUAS DEMÃOS. AF_06/2014</v>
          </cell>
          <cell r="C5438" t="str">
            <v>M2</v>
          </cell>
          <cell r="D5438">
            <v>19.73</v>
          </cell>
        </row>
        <row r="5439">
          <cell r="A5439">
            <v>88497</v>
          </cell>
          <cell r="B5439" t="str">
            <v>APLICAÇÃO E LIXAMENTO DE MASSA LÁTEX EM PAREDES, DUAS DEMÃOS. AF_06/2014</v>
          </cell>
          <cell r="C5439" t="str">
            <v>M2</v>
          </cell>
          <cell r="D5439">
            <v>11.13</v>
          </cell>
        </row>
        <row r="5440">
          <cell r="A5440">
            <v>95305</v>
          </cell>
          <cell r="B5440" t="str">
            <v>TEXTURA ACRÍLICA, APLICAÇÃO MANUAL EM PAREDE, UMA DEMÃO. AF_09/2016</v>
          </cell>
          <cell r="C5440" t="str">
            <v>M2</v>
          </cell>
          <cell r="D5440">
            <v>11.91</v>
          </cell>
        </row>
        <row r="5441">
          <cell r="A5441">
            <v>95306</v>
          </cell>
          <cell r="B5441" t="str">
            <v>TEXTURA ACRÍLICA, APLICAÇÃO MANUAL EM TETO, UMA DEMÃO. AF_09/2016</v>
          </cell>
          <cell r="C5441" t="str">
            <v>M2</v>
          </cell>
          <cell r="D5441">
            <v>13.61</v>
          </cell>
        </row>
        <row r="5442">
          <cell r="A5442">
            <v>95622</v>
          </cell>
          <cell r="B5442" t="str">
            <v>APLICAÇÃO MANUAL DE TINTA LÁTEX ACRÍLICA EM PANOS COM PRESENÇA DE VÃOS DE EDIFÍCIOS DE MÚLTIPLOS PAVIMENTOS, DUAS DEMÃOS. AF_11/2016</v>
          </cell>
          <cell r="C5442" t="str">
            <v>M2</v>
          </cell>
          <cell r="D5442">
            <v>11.08</v>
          </cell>
        </row>
        <row r="5443">
          <cell r="A5443">
            <v>95623</v>
          </cell>
          <cell r="B5443" t="str">
            <v>APLICAÇÃO MANUAL DE TINTA LÁTEX ACRÍLICA EM PANOS SEM PRESENÇA DE VÃOS DE EDIFÍCIOS DE MÚLTIPLOS PAVIMENTOS, DUAS DEMÃOS. AF_11/2016</v>
          </cell>
          <cell r="C5443" t="str">
            <v>M2</v>
          </cell>
          <cell r="D5443">
            <v>8.69</v>
          </cell>
        </row>
        <row r="5444">
          <cell r="A5444">
            <v>95624</v>
          </cell>
          <cell r="B5444" t="str">
            <v>APLICAÇÃO MANUAL DE TINTA LÁTEX ACRÍLICA EM SUPERFÍCIES EXTERNAS DE SACADA DE EDIFÍCIOS DE MÚLTIPLOS PAVIMENTOS, DUAS DEMÃOS. AF_11/2016</v>
          </cell>
          <cell r="C5444" t="str">
            <v>M2</v>
          </cell>
          <cell r="D5444">
            <v>15.97</v>
          </cell>
        </row>
        <row r="5445">
          <cell r="A5445">
            <v>95625</v>
          </cell>
          <cell r="B5445" t="str">
            <v>APLICAÇÃO MANUAL DE TINTA LÁTEX ACRÍLICA EM SUPERFÍCIES INTERNAS DE SACADA DE EDIFÍCIOS DE MÚLTIPLOS PAVIMENTOS, DUAS DEMÃOS. AF_11/2016</v>
          </cell>
          <cell r="C5445" t="str">
            <v>M2</v>
          </cell>
          <cell r="D5445">
            <v>17.510000000000002</v>
          </cell>
        </row>
        <row r="5446">
          <cell r="A5446">
            <v>95626</v>
          </cell>
          <cell r="B5446" t="str">
            <v>APLICAÇÃO MANUAL DE TINTA LÁTEX ACRÍLICA EM PAREDE EXTERNAS DE CASAS, DUAS DEMÃOS. AF_11/2016</v>
          </cell>
          <cell r="C5446" t="str">
            <v>M2</v>
          </cell>
          <cell r="D5446">
            <v>11.86</v>
          </cell>
        </row>
        <row r="5447">
          <cell r="A5447">
            <v>96126</v>
          </cell>
          <cell r="B5447" t="str">
            <v>APLICAÇÃO MANUAL DE MASSA ACRÍLICA EM PANOS DE FACHADA COM PRESENÇA DE VÃOS, DE EDIFÍCIOS DE MÚLTIPLOS PAVIMENTOS, UMA DEMÃO. AF_05/2017</v>
          </cell>
          <cell r="C5447" t="str">
            <v>M2</v>
          </cell>
          <cell r="D5447">
            <v>13.51</v>
          </cell>
        </row>
        <row r="5448">
          <cell r="A5448">
            <v>96127</v>
          </cell>
          <cell r="B5448" t="str">
            <v>APLICAÇÃO MANUAL DE MASSA ACRÍLICA EM PANOS DE FACHADA SEM PRESENÇA DE VÃOS, DE EDIFÍCIOS DE MÚLTIPLOS PAVIMENTOS, UMA DEMÃO. AF_05/2017</v>
          </cell>
          <cell r="C5448" t="str">
            <v>M2</v>
          </cell>
          <cell r="D5448">
            <v>10.51</v>
          </cell>
        </row>
        <row r="5449">
          <cell r="A5449">
            <v>96128</v>
          </cell>
          <cell r="B5449" t="str">
            <v>APLICAÇÃO MANUAL DE MASSA ACRÍLICA EM SUPERFÍCIES EXTERNAS DE SACADA DE EDIFÍCIOS DE MÚLTIPLOS PAVIMENTOS, UMA DEMÃO. AF_05/2017</v>
          </cell>
          <cell r="C5449" t="str">
            <v>M2</v>
          </cell>
          <cell r="D5449">
            <v>19.579999999999998</v>
          </cell>
        </row>
        <row r="5450">
          <cell r="A5450">
            <v>96129</v>
          </cell>
          <cell r="B5450" t="str">
            <v>APLICAÇÃO MANUAL DE MASSA ACRÍLICA EM SUPERFÍCIES INTERNAS DE SACADA DE EDIFÍCIOS DE MÚLTIPLOS PAVIMENTOS, UMA DEMÃO. AF_05/2017</v>
          </cell>
          <cell r="C5450" t="str">
            <v>M2</v>
          </cell>
          <cell r="D5450">
            <v>21.52</v>
          </cell>
        </row>
        <row r="5451">
          <cell r="A5451">
            <v>96130</v>
          </cell>
          <cell r="B5451" t="str">
            <v>APLICAÇÃO MANUAL DE MASSA ACRÍLICA EM PAREDES EXTERNAS DE CASAS, UMA DEMÃO. AF_05/2017</v>
          </cell>
          <cell r="C5451" t="str">
            <v>M2</v>
          </cell>
          <cell r="D5451">
            <v>14.46</v>
          </cell>
        </row>
        <row r="5452">
          <cell r="A5452">
            <v>96131</v>
          </cell>
          <cell r="B5452" t="str">
            <v>APLICAÇÃO MANUAL DE MASSA ACRÍLICA EM PANOS DE FACHADA COM PRESENÇA DE VÃOS, DE EDIFÍCIOS DE MÚLTIPLOS PAVIMENTOS, DUAS DEMÃOS. AF_05/2017</v>
          </cell>
          <cell r="C5452" t="str">
            <v>M2</v>
          </cell>
          <cell r="D5452">
            <v>18.77</v>
          </cell>
        </row>
        <row r="5453">
          <cell r="A5453">
            <v>96132</v>
          </cell>
          <cell r="B5453" t="str">
            <v>APLICAÇÃO MANUAL DE MASSA ACRÍLICA EM PANOS DE FACHADA SEM PRESENÇA DE VÃOS, DE EDIFÍCIOS DE MÚLTIPLOS PAVIMENTOS, DUAS DEMÃOS. AF_05/2017</v>
          </cell>
          <cell r="C5453" t="str">
            <v>M2</v>
          </cell>
          <cell r="D5453">
            <v>14.77</v>
          </cell>
        </row>
        <row r="5454">
          <cell r="A5454">
            <v>96133</v>
          </cell>
          <cell r="B5454" t="str">
            <v>APLICAÇÃO MANUAL DE MASSA ACRÍLICA EM SUPERFÍCIES EXTERNAS DE SACADA DE EDIFÍCIOS DE MÚLTIPLOS PAVIMENTOS, DUAS DEMÃOS. AF_05/2017</v>
          </cell>
          <cell r="C5454" t="str">
            <v>M2</v>
          </cell>
          <cell r="D5454">
            <v>26.85</v>
          </cell>
        </row>
        <row r="5455">
          <cell r="A5455">
            <v>96134</v>
          </cell>
          <cell r="B5455" t="str">
            <v>APLICAÇÃO MANUAL DE MASSA ACRÍLICA EM SUPERFÍCIES INTERNAS DE SACADA DE EDIFÍCIOS DE MÚLTIPLOS PAVIMENTOS, DUAS DEMÃOS. AF_05/2017</v>
          </cell>
          <cell r="C5455" t="str">
            <v>M2</v>
          </cell>
          <cell r="D5455">
            <v>29.41</v>
          </cell>
        </row>
        <row r="5456">
          <cell r="A5456">
            <v>96135</v>
          </cell>
          <cell r="B5456" t="str">
            <v>APLICAÇÃO MANUAL DE MASSA ACRÍLICA EM PAREDES EXTERNAS DE CASAS, DUAS DEMÃOS. AF_05/2017</v>
          </cell>
          <cell r="C5456" t="str">
            <v>M2</v>
          </cell>
          <cell r="D5456">
            <v>20.04</v>
          </cell>
        </row>
        <row r="5457">
          <cell r="A5457">
            <v>102193</v>
          </cell>
          <cell r="B5457" t="str">
            <v>LIXAMENTO DE MADEIRA PARA APLICAÇÃO DE FUNDO OU PINTURA. AF_01/2021</v>
          </cell>
          <cell r="C5457" t="str">
            <v>M2</v>
          </cell>
          <cell r="D5457">
            <v>1.27</v>
          </cell>
        </row>
        <row r="5458">
          <cell r="A5458">
            <v>102194</v>
          </cell>
          <cell r="B5458" t="str">
            <v>LIXAMENTO DE MASSA PARA MADEIRA. AF_01/2021</v>
          </cell>
          <cell r="C5458" t="str">
            <v>M2</v>
          </cell>
          <cell r="D5458">
            <v>5.18</v>
          </cell>
        </row>
        <row r="5459">
          <cell r="A5459">
            <v>102197</v>
          </cell>
          <cell r="B5459" t="str">
            <v>PINTURA FUNDO NIVELADOR ALQUÍDICO BRANCO EM MADEIRA. AF_01/2021</v>
          </cell>
          <cell r="C5459" t="str">
            <v>M2</v>
          </cell>
          <cell r="D5459">
            <v>16.03</v>
          </cell>
        </row>
        <row r="5460">
          <cell r="A5460">
            <v>102200</v>
          </cell>
          <cell r="B5460" t="str">
            <v>APLICAÇÃO MASSA ALQUÍDICA PARA MADEIRA, PARA PINTURA COM TINTA DE ACABAMENTO (PIGMENTADA). AF_01/2021</v>
          </cell>
          <cell r="C5460" t="str">
            <v>M2</v>
          </cell>
          <cell r="D5460">
            <v>13.13</v>
          </cell>
        </row>
        <row r="5461">
          <cell r="A5461">
            <v>102202</v>
          </cell>
          <cell r="B5461" t="str">
            <v>APLICAÇÃO MASSA EPÓXI PARA MADEIRA, PARA PINTURA COM TINTA PU DE ACABAMENTO (PIGMENTADA). AF_01/2021</v>
          </cell>
          <cell r="C5461" t="str">
            <v>M2</v>
          </cell>
          <cell r="D5461">
            <v>33.04</v>
          </cell>
        </row>
        <row r="5462">
          <cell r="A5462">
            <v>102203</v>
          </cell>
          <cell r="B5462" t="str">
            <v>PINTURA VERNIZ (INCOLOR) ALQUÍDICO EM MADEIRA, USO INTERNO E EXTERNO, 1 DEMÃO. AF_01/2021</v>
          </cell>
          <cell r="C5462" t="str">
            <v>M2</v>
          </cell>
          <cell r="D5462">
            <v>6.9</v>
          </cell>
        </row>
        <row r="5463">
          <cell r="A5463">
            <v>102204</v>
          </cell>
          <cell r="B5463" t="str">
            <v>PINTURA VERNIZ (INCOLOR) ALQUÍDICO EM MADEIRA, USO INTERNO, 1 DEMÃO. AF_01/2021</v>
          </cell>
          <cell r="C5463" t="str">
            <v>M2</v>
          </cell>
          <cell r="D5463">
            <v>6.99</v>
          </cell>
        </row>
        <row r="5464">
          <cell r="A5464">
            <v>102205</v>
          </cell>
          <cell r="B5464" t="str">
            <v>PINTURA VERNIZ (INCOLOR) POLIURETÂNICO (RESINA ALQUÍDICA MODIFICADA) EM MADEIRA, 1 DEMÃO. AF_01/2021</v>
          </cell>
          <cell r="C5464" t="str">
            <v>M2</v>
          </cell>
          <cell r="D5464">
            <v>6.27</v>
          </cell>
        </row>
        <row r="5465">
          <cell r="A5465">
            <v>102207</v>
          </cell>
          <cell r="B5465" t="str">
            <v>PINTURA TINTA DE ACABAMENTO (PIGMENTADA) A ÓLEO EM MADEIRA, 1 DEMÃO. AF_01/2021</v>
          </cell>
          <cell r="C5465" t="str">
            <v>M2</v>
          </cell>
          <cell r="D5465">
            <v>5.52</v>
          </cell>
        </row>
        <row r="5466">
          <cell r="A5466">
            <v>102208</v>
          </cell>
          <cell r="B5466" t="str">
            <v>PINTURA TINTA DE ACABAMENTO (PIGMENTADA) ESMALTE SINTÉTICO FOSCO EM MADEIRA, 1 DEMÃO. AF_01/2021</v>
          </cell>
          <cell r="C5466" t="str">
            <v>M2</v>
          </cell>
          <cell r="D5466">
            <v>5.26</v>
          </cell>
        </row>
        <row r="5467">
          <cell r="A5467">
            <v>102209</v>
          </cell>
          <cell r="B5467" t="str">
            <v>PINTURA TINTA DE ACABAMENTO (PIGMENTADA) ESMALTE SINTÉTICO ACETINADO EM MADEIRA, 1 DEMÃO. AF_01/2021</v>
          </cell>
          <cell r="C5467" t="str">
            <v>M2</v>
          </cell>
          <cell r="D5467">
            <v>5.44</v>
          </cell>
        </row>
        <row r="5468">
          <cell r="A5468">
            <v>102210</v>
          </cell>
          <cell r="B5468" t="str">
            <v>PINTURA TINTA DE ACABAMENTO (PIGMENTADA) ESMALTE SINTÉTICO BRILHANTE EM MADEIRA, 1 DEMÃO. AF_01/2021</v>
          </cell>
          <cell r="C5468" t="str">
            <v>M2</v>
          </cell>
          <cell r="D5468">
            <v>5.18</v>
          </cell>
        </row>
        <row r="5469">
          <cell r="A5469">
            <v>102213</v>
          </cell>
          <cell r="B5469" t="str">
            <v>PINTURA VERNIZ (INCOLOR) ALQUÍDICO EM MADEIRA, USO INTERNO E EXTERNO, 2 DEMÃOS. AF_01/2021</v>
          </cell>
          <cell r="C5469" t="str">
            <v>M2</v>
          </cell>
          <cell r="D5469">
            <v>13.82</v>
          </cell>
        </row>
        <row r="5470">
          <cell r="A5470">
            <v>102214</v>
          </cell>
          <cell r="B5470" t="str">
            <v>PINTURA VERNIZ (INCOLOR) ALQUÍDICO EM MADEIRA, USO INTERNO, 2 DEMÃOS. AF_01/2021</v>
          </cell>
          <cell r="C5470" t="str">
            <v>M2</v>
          </cell>
          <cell r="D5470">
            <v>14.01</v>
          </cell>
        </row>
        <row r="5471">
          <cell r="A5471">
            <v>102215</v>
          </cell>
          <cell r="B5471" t="str">
            <v>PINTURA VERNIZ (INCOLOR) POLIURETÂNICO (RESINA ALQUÍDICA MODIFICADA) EM MADEIRA, 2 DEMÃOS. AF_01/2021</v>
          </cell>
          <cell r="C5471" t="str">
            <v>M2</v>
          </cell>
          <cell r="D5471">
            <v>12.56</v>
          </cell>
        </row>
        <row r="5472">
          <cell r="A5472">
            <v>102217</v>
          </cell>
          <cell r="B5472" t="str">
            <v>PINTURA TINTA DE ACABAMENTO (PIGMENTADA) A ÓLEO EM MADEIRA, 2 DEMÃOS. AF_01/2021</v>
          </cell>
          <cell r="C5472" t="str">
            <v>M2</v>
          </cell>
          <cell r="D5472">
            <v>11.05</v>
          </cell>
        </row>
        <row r="5473">
          <cell r="A5473">
            <v>102218</v>
          </cell>
          <cell r="B5473" t="str">
            <v>PINTURA TINTA DE ACABAMENTO (PIGMENTADA) ESMALTE SINTÉTICO FOSCO EM MADEIRA, 2 DEMÃOS. AF_01/2021</v>
          </cell>
          <cell r="C5473" t="str">
            <v>M2</v>
          </cell>
          <cell r="D5473">
            <v>10.54</v>
          </cell>
        </row>
        <row r="5474">
          <cell r="A5474">
            <v>102219</v>
          </cell>
          <cell r="B5474" t="str">
            <v>PINTURA TINTA DE ACABAMENTO (PIGMENTADA) ESMALTE SINTÉTICO ACETINADO EM MADEIRA, 2 DEMÃOS. AF_01/2021</v>
          </cell>
          <cell r="C5474" t="str">
            <v>M2</v>
          </cell>
          <cell r="D5474">
            <v>10.88</v>
          </cell>
        </row>
        <row r="5475">
          <cell r="A5475">
            <v>102220</v>
          </cell>
          <cell r="B5475" t="str">
            <v>PINTURA TINTA DE ACABAMENTO (PIGMENTADA) ESMALTE SINTÉTICO BRILHANTE EM MADEIRA, 2 DEMÃOS. AF_01/2021</v>
          </cell>
          <cell r="C5475" t="str">
            <v>M2</v>
          </cell>
          <cell r="D5475">
            <v>10.37</v>
          </cell>
        </row>
        <row r="5476">
          <cell r="A5476">
            <v>102223</v>
          </cell>
          <cell r="B5476" t="str">
            <v>PINTURA VERNIZ (INCOLOR) ALQUÍDICO EM MADEIRA, USO INTERNO E EXTERNO, 3 DEMÃOS. AF_01/2021</v>
          </cell>
          <cell r="C5476" t="str">
            <v>M2</v>
          </cell>
          <cell r="D5476">
            <v>20.73</v>
          </cell>
        </row>
        <row r="5477">
          <cell r="A5477">
            <v>102224</v>
          </cell>
          <cell r="B5477" t="str">
            <v>PINTURA VERNIZ (INCOLOR) ALQUÍDICO EM MADEIRA, USO INTERNO, 3 DEMÃOS. AF_01/2021</v>
          </cell>
          <cell r="C5477" t="str">
            <v>M2</v>
          </cell>
          <cell r="D5477">
            <v>21.01</v>
          </cell>
        </row>
        <row r="5478">
          <cell r="A5478">
            <v>102225</v>
          </cell>
          <cell r="B5478" t="str">
            <v>PINTURA VERNIZ (INCOLOR) POLIURETÂNICO (RESINA ALQUÍDICA MODIFICADA) EM MADEIRA, 3 DEMÃOS. AF_01/2021</v>
          </cell>
          <cell r="C5478" t="str">
            <v>M2</v>
          </cell>
          <cell r="D5478">
            <v>18.84</v>
          </cell>
        </row>
        <row r="5479">
          <cell r="A5479">
            <v>102227</v>
          </cell>
          <cell r="B5479" t="str">
            <v>PINTURA TINTA DE ACABAMENTO (PIGMENTADA) A ÓLEO EM MADEIRA, 3 DEMÃOS. AF_01/2021</v>
          </cell>
          <cell r="C5479" t="str">
            <v>M2</v>
          </cell>
          <cell r="D5479">
            <v>16.59</v>
          </cell>
        </row>
        <row r="5480">
          <cell r="A5480">
            <v>102228</v>
          </cell>
          <cell r="B5480" t="str">
            <v>PINTURA TINTA DE ACABAMENTO (PIGMENTADA) ESMALTE SINTÉTICO FOSCO EM MADEIRA, 3 DEMÃOS. AF_01/2021</v>
          </cell>
          <cell r="C5480" t="str">
            <v>M2</v>
          </cell>
          <cell r="D5480">
            <v>15.83</v>
          </cell>
        </row>
        <row r="5481">
          <cell r="A5481">
            <v>102229</v>
          </cell>
          <cell r="B5481" t="str">
            <v>PINTURA TINTA DE ACABAMENTO (PIGMENTADA) ESMALTE SINTÉTICO ACETINADO EM MADEIRA, 3 DEMÃOS. AF_01/2021</v>
          </cell>
          <cell r="C5481" t="str">
            <v>M2</v>
          </cell>
          <cell r="D5481">
            <v>16.329999999999998</v>
          </cell>
        </row>
        <row r="5482">
          <cell r="A5482">
            <v>102230</v>
          </cell>
          <cell r="B5482" t="str">
            <v>PINTURA TINTA DE ACABAMENTO (PIGMENTADA) ESMALTE SINTÉTICO BRILHANTE EM MADEIRA, 3 DEMÃOS. AF_01/2021</v>
          </cell>
          <cell r="C5482" t="str">
            <v>M2</v>
          </cell>
          <cell r="D5482">
            <v>15.57</v>
          </cell>
        </row>
        <row r="5483">
          <cell r="A5483">
            <v>102233</v>
          </cell>
          <cell r="B5483" t="str">
            <v>PINTURA IMUNIZANTE PARA MADEIRA, 1 DEMÃO. AF_01/2021</v>
          </cell>
          <cell r="C5483" t="str">
            <v>M2</v>
          </cell>
          <cell r="D5483">
            <v>8.3800000000000008</v>
          </cell>
        </row>
        <row r="5484">
          <cell r="A5484">
            <v>102234</v>
          </cell>
          <cell r="B5484" t="str">
            <v>PINTURA IMUNIZANTE PARA MADEIRA, 2 DEMÃOS. AF_01/2021</v>
          </cell>
          <cell r="C5484" t="str">
            <v>M2</v>
          </cell>
          <cell r="D5484">
            <v>16.77</v>
          </cell>
        </row>
        <row r="5485">
          <cell r="A5485">
            <v>100716</v>
          </cell>
          <cell r="B5485" t="str">
            <v>JATEAMENTO ABRASIVO COM GRANALHA DE AÇO EM PERFIL METÁLICO EM FÁBRICA. AF_01/2020</v>
          </cell>
          <cell r="C5485" t="str">
            <v>M2</v>
          </cell>
          <cell r="D5485">
            <v>23.2</v>
          </cell>
        </row>
        <row r="5486">
          <cell r="A5486">
            <v>100717</v>
          </cell>
          <cell r="B5486" t="str">
            <v>LIXAMENTO MANUAL EM SUPERFÍCIES METÁLICAS EM OBRA. AF_01/2020</v>
          </cell>
          <cell r="C5486" t="str">
            <v>M2</v>
          </cell>
          <cell r="D5486">
            <v>6.39</v>
          </cell>
        </row>
        <row r="5487">
          <cell r="A5487">
            <v>100718</v>
          </cell>
          <cell r="B5487" t="str">
            <v>COLOCAÇÃO DE FITA PROTETORA PARA PINTURA. AF_01/2020</v>
          </cell>
          <cell r="C5487" t="str">
            <v>M</v>
          </cell>
          <cell r="D5487">
            <v>0.93</v>
          </cell>
        </row>
        <row r="5488">
          <cell r="A5488">
            <v>100719</v>
          </cell>
          <cell r="B5488" t="str">
            <v>PINTURA COM TINTA ALQUÍDICA DE FUNDO (TIPO ZARCÃO) PULVERIZADA SOBRE PERFIL METÁLICO EXECUTADO EM FÁBRICA (POR DEMÃO). AF_01/2020</v>
          </cell>
          <cell r="C5488" t="str">
            <v>M2</v>
          </cell>
          <cell r="D5488">
            <v>7.09</v>
          </cell>
        </row>
        <row r="5489">
          <cell r="A5489">
            <v>100720</v>
          </cell>
          <cell r="B5489" t="str">
            <v>PINTURA COM TINTA ALQUÍDICA DE FUNDO (TIPO ZARCÃO) APLICADA A ROLO OU PINCEL SOBRE PERFIL METÁLICO EXECUTADO EM FÁBRICA (POR DEMÃO). AF_01/2020</v>
          </cell>
          <cell r="C5489" t="str">
            <v>M2</v>
          </cell>
          <cell r="D5489">
            <v>7.02</v>
          </cell>
        </row>
        <row r="5490">
          <cell r="A5490">
            <v>100721</v>
          </cell>
          <cell r="B5490" t="str">
            <v>PINTURA COM TINTA ALQUÍDICA DE FUNDO (TIPO ZARCÃO) PULVERIZADA SOBRE SUPERFÍCIES METÁLICAS (EXCETO PERFIL) EXECUTADO EM OBRA (POR DEMÃO). AF_01/2020</v>
          </cell>
          <cell r="C5490" t="str">
            <v>M2</v>
          </cell>
          <cell r="D5490">
            <v>16.47</v>
          </cell>
        </row>
        <row r="5491">
          <cell r="A5491">
            <v>100722</v>
          </cell>
          <cell r="B5491" t="str">
            <v>PINTURA COM TINTA ALQUÍDICA DE FUNDO (TIPO ZARCÃO) APLICADA A ROLO OU PINCEL SOBRE SUPERFÍCIES METÁLICAS (EXCETO PERFIL) EXECUTADO EM OBRA (POR DEMÃO). AF_01/2020</v>
          </cell>
          <cell r="C5491" t="str">
            <v>M2</v>
          </cell>
          <cell r="D5491">
            <v>15.77</v>
          </cell>
        </row>
        <row r="5492">
          <cell r="A5492">
            <v>100723</v>
          </cell>
          <cell r="B5492" t="str">
            <v>PINTURA COM TINTA ALQUÍDICA DE FUNDO E ACABAMENTO (ESMALTE SINTÉTICO GRAFITE) PULVERIZADA SOBRE PERFIL METÁLICO EXECUTADO EM FÁBRICA (POR DEMÃO). AF_01/2020</v>
          </cell>
          <cell r="C5492" t="str">
            <v>M2</v>
          </cell>
          <cell r="D5492">
            <v>7.55</v>
          </cell>
        </row>
        <row r="5493">
          <cell r="A5493">
            <v>100724</v>
          </cell>
          <cell r="B5493" t="str">
            <v>PINTURA COM TINTA ALQUÍDICA DE FUNDO E ACABAMENTO (ESMALTE SINTÉTICO GRAFITE) APLICADA A ROLO OU PINCEL SOBRE PERFIL METÁLICO EXECUTADO EM FÁBRICA (POR DEMÃO). AF_01/2020</v>
          </cell>
          <cell r="C5493" t="str">
            <v>M2</v>
          </cell>
          <cell r="D5493">
            <v>9.08</v>
          </cell>
        </row>
        <row r="5494">
          <cell r="A5494">
            <v>100725</v>
          </cell>
          <cell r="B5494" t="str">
            <v>PINTURA COM TINTA ALQUÍDICA DE FUNDO E ACABAMENTO (ESMALTE SINTÉTICO GRAFITE) PULVERIZADA SOBRE SUPERFÍCIES METÁLICAS (EXCETO PERFIL) EXECUTADO EM OBRA (POR DEMÃO). AF_01/2020</v>
          </cell>
          <cell r="C5494" t="str">
            <v>M2</v>
          </cell>
          <cell r="D5494">
            <v>16.579999999999998</v>
          </cell>
        </row>
        <row r="5495">
          <cell r="A5495">
            <v>100726</v>
          </cell>
          <cell r="B5495" t="str">
            <v>PINTURA COM TINTA ALQUÍDICA DE FUNDO E ACABAMENTO (ESMALTE SINTÉTICO GRAFITE) APLICADA A ROLO OU PINCEL SOBRE SUPERFÍCIES METÁLICAS (EXCETO PERFIL) EXECUTADO EM OBRA (POR DEMÃO). AF_01/2020</v>
          </cell>
          <cell r="C5495" t="str">
            <v>M2</v>
          </cell>
          <cell r="D5495">
            <v>17.77</v>
          </cell>
        </row>
        <row r="5496">
          <cell r="A5496">
            <v>100727</v>
          </cell>
          <cell r="B5496" t="str">
            <v>PINTURA COM TINTA EPOXÍDICA DE FUNDO PULVERIZADA SOBRE PERFIL METÁLICO EXECUTADO EM FÁBRICA (POR DEMÃO). AF_01/2020</v>
          </cell>
          <cell r="C5496" t="str">
            <v>M2</v>
          </cell>
          <cell r="D5496">
            <v>11.78</v>
          </cell>
        </row>
        <row r="5497">
          <cell r="A5497">
            <v>100728</v>
          </cell>
          <cell r="B5497" t="str">
            <v>PINTURA COM TINTA EPOXÍDICA DE FUNDO APLICADA A ROLO OU PINCEL SOBRE PERFIL METÁLICO EXECUTADO EM FÁBRICA (POR DEMÃO). AF_01/2020</v>
          </cell>
          <cell r="C5497" t="str">
            <v>M2</v>
          </cell>
          <cell r="D5497">
            <v>11.75</v>
          </cell>
        </row>
        <row r="5498">
          <cell r="A5498">
            <v>100729</v>
          </cell>
          <cell r="B5498" t="str">
            <v>PINTURA COM TINTA EPOXÍDICA DE ACABAMENTO PULVERIZADA SOBRE PERFIL METÁLICO EXECUTADO EM FÁBRICA (POR DEMÃO). AF_01/2020</v>
          </cell>
          <cell r="C5498" t="str">
            <v>M2</v>
          </cell>
          <cell r="D5498">
            <v>13.44</v>
          </cell>
        </row>
        <row r="5499">
          <cell r="A5499">
            <v>100730</v>
          </cell>
          <cell r="B5499" t="str">
            <v>PINTURA COM TINTA EPOXÍDICA DE ACABAMENTO APLICADA A ROLO OU PINCEL SOBRE PERFIL METÁLICO EXECUTADO EM FÁBRICA (POR DEMÃO). AF_01/2020</v>
          </cell>
          <cell r="C5499" t="str">
            <v>M2</v>
          </cell>
          <cell r="D5499">
            <v>15.72</v>
          </cell>
        </row>
        <row r="5500">
          <cell r="A5500">
            <v>100733</v>
          </cell>
          <cell r="B5500" t="str">
            <v>PINTURA COM TINTA ACRÍLICA DE FUNDO PULVERIZADA SOBRE SUPERFÍCIES METÁLICAS (EXCETO PERFIL) EXECUTADO EM OBRA (POR DEMÃO). AF_01/2020</v>
          </cell>
          <cell r="C5500" t="str">
            <v>M2</v>
          </cell>
          <cell r="D5500">
            <v>7.24</v>
          </cell>
        </row>
        <row r="5501">
          <cell r="A5501">
            <v>100734</v>
          </cell>
          <cell r="B5501" t="str">
            <v>PINTURA COM TINTA ACRÍLICA DE FUNDO APLICADA A ROLO OU PINCEL SOBRE SUPERFÍCIES METÁLICAS (EXCETO PERFIL) EXECUTADO EM OBRA (POR DEMÃO). AF_01/2020</v>
          </cell>
          <cell r="C5501" t="str">
            <v>M2</v>
          </cell>
          <cell r="D5501">
            <v>9.5500000000000007</v>
          </cell>
        </row>
        <row r="5502">
          <cell r="A5502">
            <v>100735</v>
          </cell>
          <cell r="B5502" t="str">
            <v>PINTURA COM TINTA ACRÍLICA DE ACABAMENTO PULVERIZADA SOBRE SUPERFÍCIES METÁLICAS (EXCETO PERFIL) EXECUTADO EM OBRA (POR DEMÃO). AF_01/2020</v>
          </cell>
          <cell r="C5502" t="str">
            <v>M2</v>
          </cell>
          <cell r="D5502">
            <v>7.02</v>
          </cell>
        </row>
        <row r="5503">
          <cell r="A5503">
            <v>100736</v>
          </cell>
          <cell r="B5503" t="str">
            <v>PINTURA COM TINTA ACRÍLICA DE ACABAMENTO APLICADA A ROLO OU PINCEL SOBRE SUPERFÍCIES METÁLICAS (EXCETO PERFIL) EXECUTADO EM OBRA (POR DEMÃO). AF_01/2020</v>
          </cell>
          <cell r="C5503" t="str">
            <v>M2</v>
          </cell>
          <cell r="D5503">
            <v>9.32</v>
          </cell>
        </row>
        <row r="5504">
          <cell r="A5504">
            <v>100739</v>
          </cell>
          <cell r="B5504" t="str">
            <v>PINTURA COM TINTA ALQUÍDICA DE ACABAMENTO (ESMALTE SINTÉTICO ACETINADO) PULVERIZADA SOBRE PERFIL METÁLICO EXECUTADO EM FÁBRICA (POR DEMÃO). AF_01/2020</v>
          </cell>
          <cell r="C5504" t="str">
            <v>M2</v>
          </cell>
          <cell r="D5504">
            <v>6.92</v>
          </cell>
        </row>
        <row r="5505">
          <cell r="A5505">
            <v>100740</v>
          </cell>
          <cell r="B5505" t="str">
            <v>PINTURA COM TINTA ALQUÍDICA DE ACABAMENTO (ESMALTE SINTÉTICO ACETINADO) APLICADA A ROLO OU PINCEL SOBRE PERFIL METÁLICO EXECUTADO EM FÁBRICA (POR DEMÃO). AF_01/2020</v>
          </cell>
          <cell r="C5505" t="str">
            <v>M2</v>
          </cell>
          <cell r="D5505">
            <v>7.36</v>
          </cell>
        </row>
        <row r="5506">
          <cell r="A5506">
            <v>100741</v>
          </cell>
          <cell r="B5506" t="str">
            <v>PINTURA COM TINTA ALQUÍDICA DE ACABAMENTO (ESMALTE SINTÉTICO ACETINADO) PULVERIZADA SOBRE SUPERFÍCIES METÁLICAS (EXCETO PERFIL) EXECUTADO EM OBRA (POR DEMÃO). AF_01/2020</v>
          </cell>
          <cell r="C5506" t="str">
            <v>M2</v>
          </cell>
          <cell r="D5506">
            <v>16.170000000000002</v>
          </cell>
        </row>
        <row r="5507">
          <cell r="A5507">
            <v>100742</v>
          </cell>
          <cell r="B5507" t="str">
            <v>PINTURA COM TINTA ALQUÍDICA DE ACABAMENTO (ESMALTE SINTÉTICO ACETINADO) APLICADA A ROLO OU PINCEL SOBRE SUPERFÍCIES METÁLICAS (EXCETO PERFIL) EXECUTADO EM OBRA (POR DEMÃO). AF_01/2020</v>
          </cell>
          <cell r="C5507" t="str">
            <v>M2</v>
          </cell>
          <cell r="D5507">
            <v>16.09</v>
          </cell>
        </row>
        <row r="5508">
          <cell r="A5508">
            <v>100743</v>
          </cell>
          <cell r="B5508" t="str">
            <v>PINTURA COM TINTA ALQUÍDICA DE ACABAMENTO (ESMALTE SINTÉTICO BRILHANTE) PULVERIZADA SOBRE PERFIL METÁLICO EXECUTADO EM FÁBRICA  (POR DEMÃO). AF_01/2020</v>
          </cell>
          <cell r="C5508" t="str">
            <v>M2</v>
          </cell>
          <cell r="D5508">
            <v>6.76</v>
          </cell>
        </row>
        <row r="5509">
          <cell r="A5509">
            <v>100744</v>
          </cell>
          <cell r="B5509" t="str">
            <v>PINTURA COM TINTA ALQUÍDICA DE ACABAMENTO (ESMALTE SINTÉTICO BRILHANTE) APLICADA A ROLO OU PINCEL SOBRE PERFIL METÁLICO EXECUTADO EM FÁBRICA (POR DEMÃO). AF_01/2020</v>
          </cell>
          <cell r="C5509" t="str">
            <v>M2</v>
          </cell>
          <cell r="D5509">
            <v>7.26</v>
          </cell>
        </row>
        <row r="5510">
          <cell r="A5510">
            <v>100745</v>
          </cell>
          <cell r="B5510" t="str">
            <v>PINTURA COM TINTA ALQUÍDICA DE ACABAMENTO (ESMALTE SINTÉTICO BRILHANTE) PULVERIZADA SOBRE SUPERFÍCIES METÁLICAS (EXCETO PERFIL) EXECUTADO EM OBRA  (POR DEMÃO). AF_01/2020</v>
          </cell>
          <cell r="C5510" t="str">
            <v>M2</v>
          </cell>
          <cell r="D5510">
            <v>16</v>
          </cell>
        </row>
        <row r="5511">
          <cell r="A5511">
            <v>100746</v>
          </cell>
          <cell r="B5511" t="str">
            <v>PINTURA COM TINTA ALQUÍDICA DE ACABAMENTO (ESMALTE SINTÉTICO BRILHANTE) APLICADA A ROLO OU PINCEL SOBRE SUPERFÍCIES METÁLICAS (EXCETO PERFIL) EXECUTADO EM OBRA (POR DEMÃO). AF_01/2020</v>
          </cell>
          <cell r="C5511" t="str">
            <v>M2</v>
          </cell>
          <cell r="D5511">
            <v>15.99</v>
          </cell>
        </row>
        <row r="5512">
          <cell r="A5512">
            <v>100747</v>
          </cell>
          <cell r="B5512" t="str">
            <v>PINTURA COM TINTA ALQUÍDICA DE ACABAMENTO (ESMALTE SINTÉTICO FOSCO) PULVERIZADA SOBRE PERFIL METÁLICO EXECUTADO EM FÁBRICA (POR DEMÃO). AF_01/2020</v>
          </cell>
          <cell r="C5512" t="str">
            <v>M2</v>
          </cell>
          <cell r="D5512">
            <v>6.83</v>
          </cell>
        </row>
        <row r="5513">
          <cell r="A5513">
            <v>100748</v>
          </cell>
          <cell r="B5513" t="str">
            <v>PINTURA COM TINTA ALQUÍDICA DE ACABAMENTO (ESMALTE SINTÉTICO FOSCO) APLICADA A ROLO OU PINCEL SOBRE PERFIL METÁLICO EXECUTADO EM FÁBRICA (POR DEMÃO). AF_01/2020</v>
          </cell>
          <cell r="C5513" t="str">
            <v>M2</v>
          </cell>
          <cell r="D5513">
            <v>7.3</v>
          </cell>
        </row>
        <row r="5514">
          <cell r="A5514">
            <v>100749</v>
          </cell>
          <cell r="B5514" t="str">
            <v>PINTURA COM TINTA ALQUÍDICA DE ACABAMENTO (ESMALTE SINTÉTICO FOSCO) PULVERIZADA SOBRE SUPERFÍCIES METÁLICAS (EXCETO PERFIL) EXECUTADO EM OBRA (POR DEMÃO). AF_01/2020</v>
          </cell>
          <cell r="C5514" t="str">
            <v>M2</v>
          </cell>
          <cell r="D5514">
            <v>16.07</v>
          </cell>
        </row>
        <row r="5515">
          <cell r="A5515">
            <v>100750</v>
          </cell>
          <cell r="B5515" t="str">
            <v>PINTURA COM TINTA ALQUÍDICA DE ACABAMENTO (ESMALTE SINTÉTICO FOSCO) APLICADA A ROLO OU PINCEL SOBRE SUPERFÍCIES METÁLICAS (EXCETO PERFIL) EXECUTADO EM OBRA (POR DEMÃO). AF_01/2020</v>
          </cell>
          <cell r="C5515" t="str">
            <v>M2</v>
          </cell>
          <cell r="D5515">
            <v>16.03</v>
          </cell>
        </row>
        <row r="5516">
          <cell r="A5516">
            <v>100751</v>
          </cell>
          <cell r="B5516" t="str">
            <v>PINTURA COM TINTA EPOXÍDICA DE ACABAMENTO PULVERIZADA SOBRE PERFIL METÁLICO EXECUTADO EM FÁBRICA (02 DEMÃOS). AF_01/2020</v>
          </cell>
          <cell r="C5516" t="str">
            <v>M2</v>
          </cell>
          <cell r="D5516">
            <v>26.92</v>
          </cell>
        </row>
        <row r="5517">
          <cell r="A5517">
            <v>100752</v>
          </cell>
          <cell r="B5517" t="str">
            <v>PINTURA COM TINTA EPOXÍDICA DE ACABAMENTO APLICADA A ROLO OU PINCEL SOBRE PERFIL METÁLICO EXECUTADO EM FÁBRICA (02 DEMÃOS). AF_01/2020</v>
          </cell>
          <cell r="C5517" t="str">
            <v>M2</v>
          </cell>
          <cell r="D5517">
            <v>31.45</v>
          </cell>
        </row>
        <row r="5518">
          <cell r="A5518">
            <v>100753</v>
          </cell>
          <cell r="B5518" t="str">
            <v>PINTURA COM TINTA ACRÍLICA DE ACABAMENTO PULVERIZADA SOBRE SUPERFÍCIES METÁLICAS (EXCETO PERFIL) EXECUTADO EM OBRA (02 DEMÃOS). AF_01/2020</v>
          </cell>
          <cell r="C5518" t="str">
            <v>M2</v>
          </cell>
          <cell r="D5518">
            <v>14.06</v>
          </cell>
        </row>
        <row r="5519">
          <cell r="A5519">
            <v>100754</v>
          </cell>
          <cell r="B5519" t="str">
            <v>PINTURA COM TINTA ACRÍLICA DE ACABAMENTO APLICADA A ROLO OU PINCEL SOBRE SUPERFÍCIES METÁLICAS (EXCETO PERFIL) EXECUTADO EM OBRA (02 DEMÃOS). AF_01/2020</v>
          </cell>
          <cell r="C5519" t="str">
            <v>M2</v>
          </cell>
          <cell r="D5519">
            <v>18.66</v>
          </cell>
        </row>
        <row r="5520">
          <cell r="A5520">
            <v>100757</v>
          </cell>
          <cell r="B5520" t="str">
            <v>PINTURA COM TINTA ALQUÍDICA DE ACABAMENTO (ESMALTE SINTÉTICO ACETINADO) PULVERIZADA SOBRE SUPERFÍCIES METÁLICAS (EXCETO PERFIL) EXECUTADO EM OBRA (02 DEMÃOS). AF_01/2020</v>
          </cell>
          <cell r="C5520" t="str">
            <v>M2</v>
          </cell>
          <cell r="D5520">
            <v>32.369999999999997</v>
          </cell>
        </row>
        <row r="5521">
          <cell r="A5521">
            <v>100758</v>
          </cell>
          <cell r="B5521" t="str">
            <v>PINTURA COM TINTA ALQUÍDICA DE ACABAMENTO (ESMALTE SINTÉTICO ACETINADO) APLICADA A ROLO OU PINCEL SOBRE SUPERFÍCIES METÁLICAS (EXCETO PERFIL) EXECUTADO EM OBRA (02 DEMÃOS). AF_01/2020</v>
          </cell>
          <cell r="C5521" t="str">
            <v>M2</v>
          </cell>
          <cell r="D5521">
            <v>32.200000000000003</v>
          </cell>
        </row>
        <row r="5522">
          <cell r="A5522">
            <v>100759</v>
          </cell>
          <cell r="B5522" t="str">
            <v>PINTURA COM TINTA ALQUÍDICA DE ACABAMENTO (ESMALTE SINTÉTICO BRILHANTE) PULVERIZADA SOBRE SUPERFÍCIES METÁLICAS (EXCETO PERFIL) EXECUTADO EM OBRA (02 DEMÃOS). AF_01/2020</v>
          </cell>
          <cell r="C5522" t="str">
            <v>M2</v>
          </cell>
          <cell r="D5522">
            <v>32.03</v>
          </cell>
        </row>
        <row r="5523">
          <cell r="A5523">
            <v>100760</v>
          </cell>
          <cell r="B5523" t="str">
            <v>PINTURA COM TINTA ALQUÍDICA DE ACABAMENTO (ESMALTE SINTÉTICO BRILHANTE) APLICADA A ROLO OU PINCEL SOBRE SUPERFÍCIES METÁLICAS (EXCETO PERFIL) EXECUTADO EM OBRA (02 DEMÃOS). AF_01/2020</v>
          </cell>
          <cell r="C5523" t="str">
            <v>M2</v>
          </cell>
          <cell r="D5523">
            <v>31.99</v>
          </cell>
        </row>
        <row r="5524">
          <cell r="A5524">
            <v>100761</v>
          </cell>
          <cell r="B5524" t="str">
            <v>PINTURA COM TINTA ALQUÍDICA DE ACABAMENTO (ESMALTE SINTÉTICO FOSCO) PULVERIZADA SOBRE SUPERFÍCIES METÁLICAS (EXCETO PERFIL) EXECUTADO EM OBRA (02 DEMÃOS). AF_01/2020</v>
          </cell>
          <cell r="C5524" t="str">
            <v>M2</v>
          </cell>
          <cell r="D5524">
            <v>32.17</v>
          </cell>
        </row>
        <row r="5525">
          <cell r="A5525">
            <v>100762</v>
          </cell>
          <cell r="B5525" t="str">
            <v>PINTURA COM TINTA ALQUÍDICA DE ACABAMENTO (ESMALTE SINTÉTICO FOSCO) APLICADA A ROLO OU PINCEL SOBRE SUPERFÍCIES METÁLICAS (EXCETO PERFIL) EXECUTADO EM OBRA (02 DEMÃOS). AF_01/2020</v>
          </cell>
          <cell r="C5525" t="str">
            <v>M2</v>
          </cell>
          <cell r="D5525">
            <v>32.08</v>
          </cell>
        </row>
        <row r="5526">
          <cell r="A5526">
            <v>41595</v>
          </cell>
          <cell r="B5526" t="str">
            <v>PINTURA ACRILICA DE FAIXAS DE DEMARCACAO EM QUADRA POLIESPORTIVA, 5 CM DE LARGURA</v>
          </cell>
          <cell r="C5526" t="str">
            <v>M</v>
          </cell>
          <cell r="D5526">
            <v>9.4600000000000009</v>
          </cell>
        </row>
        <row r="5527">
          <cell r="A5527" t="str">
            <v>74245/1</v>
          </cell>
          <cell r="B5527" t="str">
            <v>PINTURA ACRILICA EM PISO CIMENTADO DUAS DEMAOS</v>
          </cell>
          <cell r="C5527" t="str">
            <v>M2</v>
          </cell>
          <cell r="D5527">
            <v>12.43</v>
          </cell>
        </row>
        <row r="5528">
          <cell r="A5528">
            <v>79467</v>
          </cell>
          <cell r="B5528" t="str">
            <v>PINTURA COM TINTA A BASE DE BORRACHA CLORADA , DE FAIXAS DE DEMARCACAO, EM QUADRA POLIESPORTIVA, 5 CM DE LARGURA.</v>
          </cell>
          <cell r="C5528" t="str">
            <v>ML</v>
          </cell>
          <cell r="D5528">
            <v>12.3</v>
          </cell>
        </row>
        <row r="5529">
          <cell r="A5529" t="str">
            <v>79500/2</v>
          </cell>
          <cell r="B5529" t="str">
            <v>PINTURA ACRILICA EM PISO CIMENTADO, TRES DEMAOS</v>
          </cell>
          <cell r="C5529" t="str">
            <v>M2</v>
          </cell>
          <cell r="D5529">
            <v>17.48</v>
          </cell>
        </row>
        <row r="5530">
          <cell r="A5530">
            <v>84665</v>
          </cell>
          <cell r="B5530" t="str">
            <v>PINTURA ACRILICA PARA SINALIZAÇÃO HORIZONTAL EM PISO CIMENTADO</v>
          </cell>
          <cell r="C5530" t="str">
            <v>M2</v>
          </cell>
          <cell r="D5530">
            <v>16.59</v>
          </cell>
        </row>
        <row r="5531">
          <cell r="A5531">
            <v>101749</v>
          </cell>
          <cell r="B5531" t="str">
            <v>PISO CIMENTADO, TRAÇO 1:3 (CIMENTO E AREIA), ACABAMENTO LISO, ESPESSURA 4,0 CM, PREPARO MECÂNICO DA ARGAMASSA. AF_09/2020</v>
          </cell>
          <cell r="C5531" t="str">
            <v>M2</v>
          </cell>
          <cell r="D5531">
            <v>38.26</v>
          </cell>
        </row>
        <row r="5532">
          <cell r="A5532">
            <v>101750</v>
          </cell>
          <cell r="B5532" t="str">
            <v>PISO CIMENTADO, TRAÇO 1:3 (CIMENTO E AREIA), ACABAMENTO RÚSTICO, ESPESSURA 4,0 CM, PREPARO MECÂNICO DA ARGAMASSA. AF_09/2020</v>
          </cell>
          <cell r="C5532" t="str">
            <v>M2</v>
          </cell>
          <cell r="D5532">
            <v>36.57</v>
          </cell>
        </row>
        <row r="5533">
          <cell r="A5533">
            <v>101729</v>
          </cell>
          <cell r="B5533" t="str">
            <v>PISO EM TACO DE MADEIRA 7X42CM, FIXADO COM COLA BASE DE PVA. AF_09/2020</v>
          </cell>
          <cell r="C5533" t="str">
            <v>M2</v>
          </cell>
          <cell r="D5533">
            <v>152.38999999999999</v>
          </cell>
        </row>
        <row r="5534">
          <cell r="A5534">
            <v>101746</v>
          </cell>
          <cell r="B5534" t="str">
            <v>ASSOALHO DE MADEIRA. AF_09/2020</v>
          </cell>
          <cell r="C5534" t="str">
            <v>M2</v>
          </cell>
          <cell r="D5534">
            <v>241.05</v>
          </cell>
        </row>
        <row r="5535">
          <cell r="A5535">
            <v>101751</v>
          </cell>
          <cell r="B5535" t="str">
            <v>PISO EM TACO DE MADEIRA 7X21CM, FIXADO COM COLA BASE DE PVA. AF_09/2020</v>
          </cell>
          <cell r="C5535" t="str">
            <v>M2</v>
          </cell>
          <cell r="D5535">
            <v>157.12</v>
          </cell>
        </row>
        <row r="5536">
          <cell r="A5536">
            <v>87246</v>
          </cell>
          <cell r="B5536" t="str">
            <v>REVESTIMENTO CERÂMICO PARA PISO COM PLACAS TIPO ESMALTADA EXTRA DE DIMENSÕES 35X35 CM APLICADA EM AMBIENTES DE ÁREA MENOR QUE 5 M2. AF_06/2014</v>
          </cell>
          <cell r="C5536" t="str">
            <v>M2</v>
          </cell>
          <cell r="D5536">
            <v>42.59</v>
          </cell>
        </row>
        <row r="5537">
          <cell r="A5537">
            <v>87247</v>
          </cell>
          <cell r="B5537" t="str">
            <v>REVESTIMENTO CERÂMICO PARA PISO COM PLACAS TIPO ESMALTADA EXTRA DE DIMENSÕES 35X35 CM APLICADA EM AMBIENTES DE ÁREA ENTRE 5 M2 E 10 M2. AF_06/2014</v>
          </cell>
          <cell r="C5537" t="str">
            <v>M2</v>
          </cell>
          <cell r="D5537">
            <v>37.630000000000003</v>
          </cell>
        </row>
        <row r="5538">
          <cell r="A5538">
            <v>87248</v>
          </cell>
          <cell r="B5538" t="str">
            <v>REVESTIMENTO CERÂMICO PARA PISO COM PLACAS TIPO ESMALTADA EXTRA DE DIMENSÕES 35X35 CM APLICADA EM AMBIENTES DE ÁREA MAIOR QUE 10 M2. AF_06/2014</v>
          </cell>
          <cell r="C5538" t="str">
            <v>M2</v>
          </cell>
          <cell r="D5538">
            <v>33.58</v>
          </cell>
        </row>
        <row r="5539">
          <cell r="A5539">
            <v>87249</v>
          </cell>
          <cell r="B5539" t="str">
            <v>REVESTIMENTO CERÂMICO PARA PISO COM PLACAS TIPO ESMALTADA EXTRA DE DIMENSÕES 45X45 CM APLICADA EM AMBIENTES DE ÁREA MENOR QUE 5 M2. AF_06/2014</v>
          </cell>
          <cell r="C5539" t="str">
            <v>M2</v>
          </cell>
          <cell r="D5539">
            <v>47.68</v>
          </cell>
        </row>
        <row r="5540">
          <cell r="A5540">
            <v>87250</v>
          </cell>
          <cell r="B5540" t="str">
            <v>REVESTIMENTO CERÂMICO PARA PISO COM PLACAS TIPO ESMALTADA EXTRA DE DIMENSÕES 45X45 CM APLICADA EM AMBIENTES DE ÁREA ENTRE 5 M2 E 10 M2. AF_06/2014</v>
          </cell>
          <cell r="C5540" t="str">
            <v>M2</v>
          </cell>
          <cell r="D5540">
            <v>39.83</v>
          </cell>
        </row>
        <row r="5541">
          <cell r="A5541">
            <v>87251</v>
          </cell>
          <cell r="B5541" t="str">
            <v>REVESTIMENTO CERÂMICO PARA PISO COM PLACAS TIPO ESMALTADA EXTRA DE DIMENSÕES 45X45 CM APLICADA EM AMBIENTES DE ÁREA MAIOR QUE 10 M2. AF_06/2014</v>
          </cell>
          <cell r="C5541" t="str">
            <v>M2</v>
          </cell>
          <cell r="D5541">
            <v>34.729999999999997</v>
          </cell>
        </row>
        <row r="5542">
          <cell r="A5542">
            <v>87255</v>
          </cell>
          <cell r="B5542" t="str">
            <v>REVESTIMENTO CERÂMICO PARA PISO COM PLACAS TIPO ESMALTADA EXTRA DE DIMENSÕES 60X60 CM APLICADA EM AMBIENTES DE ÁREA MENOR QUE 5 M2. AF_06/2014</v>
          </cell>
          <cell r="C5542" t="str">
            <v>M2</v>
          </cell>
          <cell r="D5542">
            <v>76.61</v>
          </cell>
        </row>
        <row r="5543">
          <cell r="A5543">
            <v>87256</v>
          </cell>
          <cell r="B5543" t="str">
            <v>REVESTIMENTO CERÂMICO PARA PISO COM PLACAS TIPO ESMALTADA EXTRA DE DIMENSÕES 60X60 CM APLICADA EM AMBIENTES DE ÁREA ENTRE 5 M2 E 10 M2. AF_06/2014</v>
          </cell>
          <cell r="C5543" t="str">
            <v>M2</v>
          </cell>
          <cell r="D5543">
            <v>67.16</v>
          </cell>
        </row>
        <row r="5544">
          <cell r="A5544">
            <v>87257</v>
          </cell>
          <cell r="B5544" t="str">
            <v>REVESTIMENTO CERÂMICO PARA PISO COM PLACAS TIPO ESMALTADA EXTRA DE DIMENSÕES 60X60 CM APLICADA EM AMBIENTES DE ÁREA MAIOR QUE 10 M2. AF_06/2014</v>
          </cell>
          <cell r="C5544" t="str">
            <v>M2</v>
          </cell>
          <cell r="D5544">
            <v>61.17</v>
          </cell>
        </row>
        <row r="5545">
          <cell r="A5545">
            <v>87258</v>
          </cell>
          <cell r="B5545" t="str">
            <v>REVESTIMENTO CERÂMICO PARA PISO COM PLACAS TIPO PORCELANATO DE DIMENSÕES 45X45 CM APLICADA EM AMBIENTES DE ÁREA MENOR QUE 5 M². AF_06/2014</v>
          </cell>
          <cell r="C5545" t="str">
            <v>M2</v>
          </cell>
          <cell r="D5545">
            <v>106.55</v>
          </cell>
        </row>
        <row r="5546">
          <cell r="A5546">
            <v>87259</v>
          </cell>
          <cell r="B5546" t="str">
            <v>REVESTIMENTO CERÂMICO PARA PISO COM PLACAS TIPO PORCELANATO DE DIMENSÕES 45X45 CM APLICADA EM AMBIENTES DE ÁREA ENTRE 5 M² E 10 M². AF_06/2014</v>
          </cell>
          <cell r="C5546" t="str">
            <v>M2</v>
          </cell>
          <cell r="D5546">
            <v>97.6</v>
          </cell>
        </row>
        <row r="5547">
          <cell r="A5547">
            <v>87260</v>
          </cell>
          <cell r="B5547" t="str">
            <v>REVESTIMENTO CERÂMICO PARA PISO COM PLACAS TIPO PORCELANATO DE DIMENSÕES 45X45 CM APLICADA EM AMBIENTES DE ÁREA MAIOR QUE 10 M². AF_06/2014</v>
          </cell>
          <cell r="C5547" t="str">
            <v>M2</v>
          </cell>
          <cell r="D5547">
            <v>92.31</v>
          </cell>
        </row>
        <row r="5548">
          <cell r="A5548">
            <v>87261</v>
          </cell>
          <cell r="B5548" t="str">
            <v>REVESTIMENTO CERÂMICO PARA PISO COM PLACAS TIPO PORCELANATO DE DIMENSÕES 60X60 CM APLICADA EM AMBIENTES DE ÁREA MENOR QUE 5 M². AF_06/2014</v>
          </cell>
          <cell r="C5548" t="str">
            <v>M2</v>
          </cell>
          <cell r="D5548">
            <v>121.15</v>
          </cell>
        </row>
        <row r="5549">
          <cell r="A5549">
            <v>87262</v>
          </cell>
          <cell r="B5549" t="str">
            <v>REVESTIMENTO CERÂMICO PARA PISO COM PLACAS TIPO PORCELANATO DE DIMENSÕES 60X60 CM APLICADA EM AMBIENTES DE ÁREA ENTRE 5 M² E 10 M². AF_06/2014</v>
          </cell>
          <cell r="C5549" t="str">
            <v>M2</v>
          </cell>
          <cell r="D5549">
            <v>110.72</v>
          </cell>
        </row>
        <row r="5550">
          <cell r="A5550">
            <v>87263</v>
          </cell>
          <cell r="B5550" t="str">
            <v>REVESTIMENTO CERÂMICO PARA PISO COM PLACAS TIPO PORCELANATO DE DIMENSÕES 60X60 CM APLICADA EM AMBIENTES DE ÁREA MAIOR QUE 10 M². AF_06/2014</v>
          </cell>
          <cell r="C5550" t="str">
            <v>M2</v>
          </cell>
          <cell r="D5550">
            <v>104.48</v>
          </cell>
        </row>
        <row r="5551">
          <cell r="A5551">
            <v>89046</v>
          </cell>
          <cell r="B5551" t="str">
            <v>(COMPOSIÇÃO REPRESENTATIVA) DO SERVIÇO DE REVESTIMENTO CERÂMICO PARA PISO COM PLACAS TIPO ESMALTADA EXTRA DE DIMENSÕES 35X35 CM, PARA EDIFICAÇÃO HABITACIONAL MULTIFAMILIAR (PRÉDIO). AF_11/2014</v>
          </cell>
          <cell r="C5551" t="str">
            <v>M2</v>
          </cell>
          <cell r="D5551">
            <v>37.4</v>
          </cell>
        </row>
        <row r="5552">
          <cell r="A5552">
            <v>89171</v>
          </cell>
          <cell r="B5552" t="str">
            <v>(COMPOSIÇÃO REPRESENTATIVA) DO SERVIÇO DE REVESTIMENTO CERÂMICO PARA PISO COM PLACAS TIPO ESMALTADA EXTRA DE DIMENSÕES 35X35 CM, PARA EDIFICAÇÃO HABITACIONAL UNIFAMILIAR (CASA) E EDIFICAÇÃO PÚBLICA PADRÃO. AF_11/2014</v>
          </cell>
          <cell r="C5552" t="str">
            <v>M2</v>
          </cell>
          <cell r="D5552">
            <v>35.43</v>
          </cell>
        </row>
        <row r="5553">
          <cell r="A5553">
            <v>93389</v>
          </cell>
          <cell r="B5553" t="str">
            <v>REVESTIMENTO CERÂMICO PARA PISO COM PLACAS TIPO ESMALTADA PADRÃO POPULAR DE DIMENSÕES 35X35 CM APLICADA EM AMBIENTES DE ÁREA MENOR QUE 5 M2. AF_06/2014</v>
          </cell>
          <cell r="C5553" t="str">
            <v>M2</v>
          </cell>
          <cell r="D5553">
            <v>38.72</v>
          </cell>
        </row>
        <row r="5554">
          <cell r="A5554">
            <v>93390</v>
          </cell>
          <cell r="B5554" t="str">
            <v>REVESTIMENTO CERÂMICO PARA PISO COM PLACAS TIPO ESMALTADA PADRÃO POPULAR DE DIMENSÕES 35X35 CM APLICADA EM AMBIENTES DE ÁREA ENTRE 5 M2 E 10 M2. AF_06/2014</v>
          </cell>
          <cell r="C5554" t="str">
            <v>M2</v>
          </cell>
          <cell r="D5554">
            <v>33.83</v>
          </cell>
        </row>
        <row r="5555">
          <cell r="A5555">
            <v>93391</v>
          </cell>
          <cell r="B5555" t="str">
            <v>REVESTIMENTO CERÂMICO PARA PISO COM PLACAS TIPO ESMALTADA PADRÃO POPULAR DE DIMENSÕES 35X35 CM APLICADA EM AMBIENTES DE ÁREA MAIOR QUE 10 M2. AF_06/2014</v>
          </cell>
          <cell r="C5555" t="str">
            <v>M2</v>
          </cell>
          <cell r="D5555">
            <v>29.78</v>
          </cell>
        </row>
        <row r="5556">
          <cell r="A5556">
            <v>98670</v>
          </cell>
          <cell r="B5556" t="str">
            <v>PISO EM LADRILHO HIDRÁULICO APLICADO EM AMBIENTES INTERNOS, INCLUSO APLICAÇÃO DE RESINA. AF_06/2018</v>
          </cell>
          <cell r="C5556" t="str">
            <v>M2</v>
          </cell>
          <cell r="D5556">
            <v>135.87</v>
          </cell>
        </row>
        <row r="5557">
          <cell r="A5557">
            <v>98671</v>
          </cell>
          <cell r="B5557" t="str">
            <v>PISO EM GRANITO APLICADO EM AMBIENTES INTERNOS. AF_09/2020</v>
          </cell>
          <cell r="C5557" t="str">
            <v>M2</v>
          </cell>
          <cell r="D5557">
            <v>296.56</v>
          </cell>
        </row>
        <row r="5558">
          <cell r="A5558">
            <v>98672</v>
          </cell>
          <cell r="B5558" t="str">
            <v>PISO EM MÁRMORE APLICADO EM AMBIENTES INTERNOS. AF_09/2020</v>
          </cell>
          <cell r="C5558" t="str">
            <v>M2</v>
          </cell>
          <cell r="D5558">
            <v>451.63</v>
          </cell>
        </row>
        <row r="5559">
          <cell r="A5559">
            <v>98673</v>
          </cell>
          <cell r="B5559" t="str">
            <v>PISO VINÍLICO SEMI-FLEXÍVEL EM PLACAS, PADRÃO LISO, ESPESSURA 3,2 MM, FIXADO COM COLA. AF_06/2018</v>
          </cell>
          <cell r="C5559" t="str">
            <v>M2</v>
          </cell>
          <cell r="D5559">
            <v>160.72999999999999</v>
          </cell>
        </row>
        <row r="5560">
          <cell r="A5560">
            <v>98678</v>
          </cell>
          <cell r="B5560" t="str">
            <v>PISO ELEVADO COM ESTRUTURA EM AÇO, COMPOSTO POR PEDESTAIS E LONGARINAS. AF_09/2020</v>
          </cell>
          <cell r="C5560" t="str">
            <v>M2</v>
          </cell>
          <cell r="D5560">
            <v>354.05</v>
          </cell>
        </row>
        <row r="5561">
          <cell r="A5561">
            <v>98679</v>
          </cell>
          <cell r="B5561" t="str">
            <v>PISO CIMENTADO, TRAÇO 1:3 (CIMENTO E AREIA), ACABAMENTO LISO, ESPESSURA 2,0 CM, PREPARO MECÂNICO DA ARGAMASSA. AF_09/2020</v>
          </cell>
          <cell r="C5561" t="str">
            <v>M2</v>
          </cell>
          <cell r="D5561">
            <v>25.75</v>
          </cell>
        </row>
        <row r="5562">
          <cell r="A5562">
            <v>98680</v>
          </cell>
          <cell r="B5562" t="str">
            <v>PISO CIMENTADO, TRAÇO 1:3 (CIMENTO E AREIA), ACABAMENTO LISO, ESPESSURA 3,0 CM, PREPARO MECÂNICO DA ARGAMASSA. AF_09/2020</v>
          </cell>
          <cell r="C5562" t="str">
            <v>M2</v>
          </cell>
          <cell r="D5562">
            <v>32.630000000000003</v>
          </cell>
        </row>
        <row r="5563">
          <cell r="A5563">
            <v>98681</v>
          </cell>
          <cell r="B5563" t="str">
            <v>PISO CIMENTADO, TRAÇO 1:3 (CIMENTO E AREIA), ACABAMENTO RÚSTICO, ESPESSURA 2,0 CM, PREPARO MECÂNICO DA ARGAMASSA. AF_09/2020</v>
          </cell>
          <cell r="C5563" t="str">
            <v>M2</v>
          </cell>
          <cell r="D5563">
            <v>24.06</v>
          </cell>
        </row>
        <row r="5564">
          <cell r="A5564">
            <v>98682</v>
          </cell>
          <cell r="B5564" t="str">
            <v>PISO CIMENTADO, TRAÇO 1:3 (CIMENTO E AREIA), ACABAMENTO RÚSTICO, ESPESSURA 3,0 CM, PREPARO MECÂNICO DA ARGAMASSA. AF_09/2020</v>
          </cell>
          <cell r="C5564" t="str">
            <v>M2</v>
          </cell>
          <cell r="D5564">
            <v>30.95</v>
          </cell>
        </row>
        <row r="5565">
          <cell r="A5565">
            <v>98685</v>
          </cell>
          <cell r="B5565" t="str">
            <v>RODAPÉ EM GRANITO, ALTURA 10 CM. AF_09/2020</v>
          </cell>
          <cell r="C5565" t="str">
            <v>M</v>
          </cell>
          <cell r="D5565">
            <v>53.45</v>
          </cell>
        </row>
        <row r="5566">
          <cell r="A5566">
            <v>98686</v>
          </cell>
          <cell r="B5566" t="str">
            <v>RODAPÉ EM LADRILHO HIDRÁULICO, ALTURA 7 CM. AF_09/2020</v>
          </cell>
          <cell r="C5566" t="str">
            <v>M</v>
          </cell>
          <cell r="D5566">
            <v>29</v>
          </cell>
        </row>
        <row r="5567">
          <cell r="A5567">
            <v>98688</v>
          </cell>
          <cell r="B5567" t="str">
            <v>RODAPÉ EM POLIESTIRENO, ALTURA 5 CM. AF_09/2020</v>
          </cell>
          <cell r="C5567" t="str">
            <v>M</v>
          </cell>
          <cell r="D5567">
            <v>39.22</v>
          </cell>
        </row>
        <row r="5568">
          <cell r="A5568">
            <v>98689</v>
          </cell>
          <cell r="B5568" t="str">
            <v>SOLEIRA EM GRANITO, LARGURA 15 CM, ESPESSURA 2,0 CM. AF_09/2020</v>
          </cell>
          <cell r="C5568" t="str">
            <v>M</v>
          </cell>
          <cell r="D5568">
            <v>75.77</v>
          </cell>
        </row>
        <row r="5569">
          <cell r="A5569">
            <v>101090</v>
          </cell>
          <cell r="B5569" t="str">
            <v>PISO EM PEDRA PORTUGUESA ASSENTADO SOBRE ARGAMASSA SECA DE CIMENTO E AREIA, TRAÇO 1:3, REJUNTADO COM CIMENTO COMUM. AF_05/2020</v>
          </cell>
          <cell r="C5569" t="str">
            <v>M2</v>
          </cell>
          <cell r="D5569">
            <v>154.75</v>
          </cell>
        </row>
        <row r="5570">
          <cell r="A5570">
            <v>101091</v>
          </cell>
          <cell r="B5570" t="str">
            <v>PISO EM LADRILHO HIDRÁULICO APLICADO EM AMBIENTES EXTERNOS. AF_05/2020</v>
          </cell>
          <cell r="C5570" t="str">
            <v>M2</v>
          </cell>
          <cell r="D5570">
            <v>108.23</v>
          </cell>
        </row>
        <row r="5571">
          <cell r="A5571">
            <v>101725</v>
          </cell>
          <cell r="B5571" t="str">
            <v>PISO EM LADRILHO HIDRÁULICO APLICADO EM AMBIENTES INTERNOS DE ÁREA MENOR QUE 5 M², INCLUSO APLICAÇÃO DE RESINA. AF_09/2020</v>
          </cell>
          <cell r="C5571" t="str">
            <v>M2</v>
          </cell>
          <cell r="D5571">
            <v>194.83</v>
          </cell>
        </row>
        <row r="5572">
          <cell r="A5572">
            <v>101726</v>
          </cell>
          <cell r="B5572" t="str">
            <v>PISO EM LADRILHO HIDRÁULICO APLICADO EM AMBIENTES INTERNOS DE ÁREA ENTRE 5 E 15 M², INCLUSO APLICAÇÃO DE RESINA. AF_09/2020</v>
          </cell>
          <cell r="C5572" t="str">
            <v>M2</v>
          </cell>
          <cell r="D5572">
            <v>135.87</v>
          </cell>
        </row>
        <row r="5573">
          <cell r="A5573">
            <v>101731</v>
          </cell>
          <cell r="B5573" t="str">
            <v>PISO EM PEDRA  ASSENTADO SOBRE ARGAMASSA 1:3 (CIMENTO E AREIA). AF_09/2020</v>
          </cell>
          <cell r="C5573" t="str">
            <v>M2</v>
          </cell>
          <cell r="D5573">
            <v>224.04</v>
          </cell>
        </row>
        <row r="5574">
          <cell r="A5574">
            <v>101732</v>
          </cell>
          <cell r="B5574" t="str">
            <v>PISO EM PEDRA ARDÓSIA ASSENTADO SOBRE ARGAMASSA 1:3 (CIMENTO E AREIA). AF_09/2020</v>
          </cell>
          <cell r="C5574" t="str">
            <v>M2</v>
          </cell>
          <cell r="D5574">
            <v>67.75</v>
          </cell>
        </row>
        <row r="5575">
          <cell r="A5575">
            <v>101752</v>
          </cell>
          <cell r="B5575" t="str">
            <v>PISO EM GRANILITE, MARMORITE OU GRANITINA EM AMBIENTES INTERNOS. AF_09/2020</v>
          </cell>
          <cell r="C5575" t="str">
            <v>M2</v>
          </cell>
          <cell r="D5575">
            <v>35.04</v>
          </cell>
        </row>
        <row r="5576">
          <cell r="A5576">
            <v>101094</v>
          </cell>
          <cell r="B5576" t="str">
            <v>PISO PODOTÁTIL, DIRECIONAL OU ALERTA, ASSENTADO SOBRE ARGAMASSA. AF_05/2020</v>
          </cell>
          <cell r="C5576" t="str">
            <v>M</v>
          </cell>
          <cell r="D5576">
            <v>135.13</v>
          </cell>
        </row>
        <row r="5577">
          <cell r="A5577">
            <v>101727</v>
          </cell>
          <cell r="B5577" t="str">
            <v>PISO VINÍLICO SEMI-FLEXÍVEL EM PLACAS, PADRÃO LISO, ESPESSURA 3,2 MM, FIXADO COM COLA. AF_09/2020</v>
          </cell>
          <cell r="C5577" t="str">
            <v>M2</v>
          </cell>
          <cell r="D5577">
            <v>158.34</v>
          </cell>
        </row>
        <row r="5578">
          <cell r="A5578">
            <v>101733</v>
          </cell>
          <cell r="B5578" t="str">
            <v>PISO DE BORRACHA PASTILHADO/FRISADO, ESPESSURA 7MM, ASSENTADO COM ARGAMASSA. AF_09/2020</v>
          </cell>
          <cell r="C5578" t="str">
            <v>M2</v>
          </cell>
          <cell r="D5578">
            <v>211.86</v>
          </cell>
        </row>
        <row r="5579">
          <cell r="A5579">
            <v>101734</v>
          </cell>
          <cell r="B5579" t="str">
            <v>PISO DE BORRACHA PASTILHADO, ESPESSURA 15MM, ASSENTADO COM ARGAMASSA. AF_09/2020</v>
          </cell>
          <cell r="C5579" t="str">
            <v>M2</v>
          </cell>
          <cell r="D5579">
            <v>325.7</v>
          </cell>
        </row>
        <row r="5580">
          <cell r="A5580">
            <v>101735</v>
          </cell>
          <cell r="B5580" t="str">
            <v>PISO DE BORRACHA ESPORTIVO, ESPESSURA 15MM, ASSENTADO COM ARGAMASSA. AF_09/2020</v>
          </cell>
          <cell r="C5580" t="str">
            <v>M2</v>
          </cell>
          <cell r="D5580">
            <v>333.96</v>
          </cell>
        </row>
        <row r="5581">
          <cell r="A5581">
            <v>101736</v>
          </cell>
          <cell r="B5581" t="str">
            <v>PISO DE BORRACHA PASTILHADO, ESPESSURA 3,5MM, FIXADO COM ADESIVO ACRÍLICO. AF_09/2020</v>
          </cell>
          <cell r="C5581" t="str">
            <v>M2</v>
          </cell>
          <cell r="D5581">
            <v>70.75</v>
          </cell>
        </row>
        <row r="5582">
          <cell r="A5582">
            <v>101737</v>
          </cell>
          <cell r="B5582" t="str">
            <v>PISO DE BORRACHA CANELADO, ESPESSURA 3,5MM, FIXADO COM ADESIVO ACRÍLICO. AF_09/2020</v>
          </cell>
          <cell r="C5582" t="str">
            <v>M2</v>
          </cell>
          <cell r="D5582">
            <v>87.09</v>
          </cell>
        </row>
        <row r="5583">
          <cell r="A5583">
            <v>101748</v>
          </cell>
          <cell r="B5583" t="str">
            <v>PREPARO DE CONTRAPISO COM POLITRIZ. AF_09/2020</v>
          </cell>
          <cell r="C5583" t="str">
            <v>M2</v>
          </cell>
          <cell r="D5583">
            <v>2.35</v>
          </cell>
        </row>
        <row r="5584">
          <cell r="A5584">
            <v>72815</v>
          </cell>
          <cell r="B5584" t="str">
            <v>APLICACAO DE TINTA A BASE DE EPOXI SOBRE PISO</v>
          </cell>
          <cell r="C5584" t="str">
            <v>M2</v>
          </cell>
          <cell r="D5584">
            <v>42.91</v>
          </cell>
        </row>
        <row r="5585">
          <cell r="A5585">
            <v>101092</v>
          </cell>
          <cell r="B5585" t="str">
            <v>PISO EM GRANITO APLICADO EM CALÇADAS OU PISOS EXTERNOS. AF_05/2020</v>
          </cell>
          <cell r="C5585" t="str">
            <v>M2</v>
          </cell>
          <cell r="D5585">
            <v>303.72000000000003</v>
          </cell>
        </row>
        <row r="5586">
          <cell r="A5586">
            <v>101093</v>
          </cell>
          <cell r="B5586" t="str">
            <v>PISO EM MÁRMORE APLICADO EM CALÇADAS OU PISOS EXTERNOS. AF_05/2020</v>
          </cell>
          <cell r="C5586" t="str">
            <v>M2</v>
          </cell>
          <cell r="D5586">
            <v>458.79</v>
          </cell>
        </row>
        <row r="5587">
          <cell r="A5587">
            <v>98695</v>
          </cell>
          <cell r="B5587" t="str">
            <v>SOLEIRA EM MÁRMORE, LARGURA 15 CM, ESPESSURA 2,0 CM. AF_09/2020</v>
          </cell>
          <cell r="C5587" t="str">
            <v>M</v>
          </cell>
          <cell r="D5587">
            <v>78.08</v>
          </cell>
        </row>
        <row r="5588">
          <cell r="A5588">
            <v>98697</v>
          </cell>
          <cell r="B5588" t="str">
            <v>RODAPÉ EM MÁRMORE, ALTURA 7 CM. AF_09/2020</v>
          </cell>
          <cell r="C5588" t="str">
            <v>M</v>
          </cell>
          <cell r="D5588">
            <v>52.03</v>
          </cell>
        </row>
        <row r="5589">
          <cell r="A5589">
            <v>101738</v>
          </cell>
          <cell r="B5589" t="str">
            <v>RODAPÉ EM MADEIRA, ALTURA 7CM, FIXADO COM COLA. AF_09/2020</v>
          </cell>
          <cell r="C5589" t="str">
            <v>M</v>
          </cell>
          <cell r="D5589">
            <v>22.85</v>
          </cell>
        </row>
        <row r="5590">
          <cell r="A5590">
            <v>101739</v>
          </cell>
          <cell r="B5590" t="str">
            <v>RODAPÉ EM MADEIRA, ALTURA 7CM, FIXADO COM COLA E PARAFUSOS. AF_09/2020</v>
          </cell>
          <cell r="C5590" t="str">
            <v>M</v>
          </cell>
          <cell r="D5590">
            <v>25.06</v>
          </cell>
        </row>
        <row r="5591">
          <cell r="A5591">
            <v>88648</v>
          </cell>
          <cell r="B5591" t="str">
            <v>RODAPÉ CERÂMICO DE 7CM DE ALTURA COM PLACAS TIPO ESMALTADA EXTRA  DE DIMENSÕES 35X35CM. AF_06/2014</v>
          </cell>
          <cell r="C5591" t="str">
            <v>M</v>
          </cell>
          <cell r="D5591">
            <v>5.1100000000000003</v>
          </cell>
        </row>
        <row r="5592">
          <cell r="A5592">
            <v>88649</v>
          </cell>
          <cell r="B5592" t="str">
            <v>RODAPÉ CERÂMICO DE 7CM DE ALTURA COM PLACAS TIPO ESMALTADA EXTRA DE DIMENSÕES 45X45CM. AF_06/2014</v>
          </cell>
          <cell r="C5592" t="str">
            <v>M</v>
          </cell>
          <cell r="D5592">
            <v>5.75</v>
          </cell>
        </row>
        <row r="5593">
          <cell r="A5593">
            <v>88650</v>
          </cell>
          <cell r="B5593" t="str">
            <v>RODAPÉ CERÂMICO DE 7CM DE ALTURA COM PLACAS TIPO ESMALTADA EXTRA DE DIMENSÕES 60X60CM. AF_06/2014</v>
          </cell>
          <cell r="C5593" t="str">
            <v>M</v>
          </cell>
          <cell r="D5593">
            <v>10.83</v>
          </cell>
        </row>
        <row r="5594">
          <cell r="A5594">
            <v>96467</v>
          </cell>
          <cell r="B5594" t="str">
            <v>RODAPÉ CERÂMICO DE 7CM DE ALTURA COM PLACAS TIPO ESMALTADA COMERCIAL DE DIMENSÕES 35X35CM (PADRAO POPULAR). AF_06/2017</v>
          </cell>
          <cell r="C5594" t="str">
            <v>M</v>
          </cell>
          <cell r="D5594">
            <v>4.67</v>
          </cell>
        </row>
        <row r="5595">
          <cell r="A5595">
            <v>101740</v>
          </cell>
          <cell r="B5595" t="str">
            <v>RODAPÉ EM ARDÓSIA ALTURA 10CM. AF_09/2020</v>
          </cell>
          <cell r="C5595" t="str">
            <v>M</v>
          </cell>
          <cell r="D5595">
            <v>33.270000000000003</v>
          </cell>
        </row>
        <row r="5596">
          <cell r="A5596">
            <v>101741</v>
          </cell>
          <cell r="B5596" t="str">
            <v>RODAPÉ EM MARMORITE, ALTURA 10CM. AF_09/2020</v>
          </cell>
          <cell r="C5596" t="str">
            <v>M</v>
          </cell>
          <cell r="D5596">
            <v>15.67</v>
          </cell>
        </row>
        <row r="5597">
          <cell r="A5597">
            <v>94990</v>
          </cell>
          <cell r="B5597" t="str">
            <v>EXECUÇÃO DE PASSEIO (CALÇADA) OU PISO DE CONCRETO COM CONCRETO MOLDADO IN LOCO, FEITO EM OBRA, ACABAMENTO CONVENCIONAL, NÃO ARMADO. AF_07/2016</v>
          </cell>
          <cell r="C5597" t="str">
            <v>M3</v>
          </cell>
          <cell r="D5597">
            <v>573.55999999999995</v>
          </cell>
        </row>
        <row r="5598">
          <cell r="A5598">
            <v>94991</v>
          </cell>
          <cell r="B5598" t="str">
            <v>EXECUÇÃO DE PASSEIO (CALÇADA) OU PISO DE CONCRETO COM CONCRETO MOLDADO IN LOCO, USINADO, ACABAMENTO CONVENCIONAL, NÃO ARMADO. AF_07/2016</v>
          </cell>
          <cell r="C5598" t="str">
            <v>M3</v>
          </cell>
          <cell r="D5598">
            <v>580.87</v>
          </cell>
        </row>
        <row r="5599">
          <cell r="A5599">
            <v>94992</v>
          </cell>
          <cell r="B5599" t="str">
            <v>EXECUÇÃO DE PASSEIO (CALÇADA) OU PISO DE CONCRETO COM CONCRETO MOLDADO IN LOCO, FEITO EM OBRA, ACABAMENTO CONVENCIONAL, ESPESSURA 6 CM, ARMADO. AF_07/2016</v>
          </cell>
          <cell r="C5599" t="str">
            <v>M2</v>
          </cell>
          <cell r="D5599">
            <v>78.87</v>
          </cell>
        </row>
        <row r="5600">
          <cell r="A5600">
            <v>94993</v>
          </cell>
          <cell r="B5600" t="str">
            <v>EXECUÇÃO DE PASSEIO (CALÇADA) OU PISO DE CONCRETO COM CONCRETO MOLDADO IN LOCO, USINADO, ACABAMENTO CONVENCIONAL, ESPESSURA 6 CM, ARMADO. AF_07/2016</v>
          </cell>
          <cell r="C5600" t="str">
            <v>M2</v>
          </cell>
          <cell r="D5600">
            <v>79.319999999999993</v>
          </cell>
        </row>
        <row r="5601">
          <cell r="A5601">
            <v>94994</v>
          </cell>
          <cell r="B5601" t="str">
            <v>EXECUÇÃO DE PASSEIO (CALÇADA) OU PISO DE CONCRETO COM CONCRETO MOLDADO IN LOCO, FEITO EM OBRA, ACABAMENTO CONVENCIONAL, ESPESSURA 8 CM, ARMADO. AF_07/2016</v>
          </cell>
          <cell r="C5601" t="str">
            <v>M2</v>
          </cell>
          <cell r="D5601">
            <v>90.9</v>
          </cell>
        </row>
        <row r="5602">
          <cell r="A5602">
            <v>94995</v>
          </cell>
          <cell r="B5602" t="str">
            <v>EXECUÇÃO DE PASSEIO (CALÇADA) OU PISO DE CONCRETO COM CONCRETO MOLDADO IN LOCO, USINADO, ACABAMENTO CONVENCIONAL, ESPESSURA 8 CM, ARMADO. AF_07/2016</v>
          </cell>
          <cell r="C5602" t="str">
            <v>M2</v>
          </cell>
          <cell r="D5602">
            <v>91.49</v>
          </cell>
        </row>
        <row r="5603">
          <cell r="A5603">
            <v>94996</v>
          </cell>
          <cell r="B5603" t="str">
            <v>EXECUÇÃO DE PASSEIO (CALÇADA) OU PISO DE CONCRETO COM CONCRETO MOLDADO IN LOCO, FEITO EM OBRA, ACABAMENTO CONVENCIONAL, ESPESSURA 10 CM, ARMADO. AF_07/2016</v>
          </cell>
          <cell r="C5603" t="str">
            <v>M2</v>
          </cell>
          <cell r="D5603">
            <v>102.58</v>
          </cell>
        </row>
        <row r="5604">
          <cell r="A5604">
            <v>94997</v>
          </cell>
          <cell r="B5604" t="str">
            <v>EXECUÇÃO DE PASSEIO (CALÇADA) OU PISO DE CONCRETO COM CONCRETO MOLDADO IN LOCO, USINADO, ACABAMENTO CONVENCIONAL, ESPESSURA 10 CM, ARMADO. AF_07/2016</v>
          </cell>
          <cell r="C5604" t="str">
            <v>M2</v>
          </cell>
          <cell r="D5604">
            <v>103.3</v>
          </cell>
        </row>
        <row r="5605">
          <cell r="A5605">
            <v>94998</v>
          </cell>
          <cell r="B5605" t="str">
            <v>EXECUÇÃO DE PASSEIO (CALÇADA) OU PISO DE CONCRETO COM CONCRETO MOLDADO IN LOCO, FEITO EM OBRA, ACABAMENTO CONVENCIONAL, ESPESSURA 12 CM, ARMADO. AF_07/2016</v>
          </cell>
          <cell r="C5605" t="str">
            <v>M2</v>
          </cell>
          <cell r="D5605">
            <v>114.69</v>
          </cell>
        </row>
        <row r="5606">
          <cell r="A5606">
            <v>94999</v>
          </cell>
          <cell r="B5606" t="str">
            <v>EXECUÇÃO DE PASSEIO (CALÇADA) OU PISO DE CONCRETO COM CONCRETO MOLDADO IN LOCO, USINADO, ACABAMENTO CONVENCIONAL, ESPESSURA 12 CM, ARMADO. AF_07/2016</v>
          </cell>
          <cell r="C5606" t="str">
            <v>M2</v>
          </cell>
          <cell r="D5606">
            <v>115.55</v>
          </cell>
        </row>
        <row r="5607">
          <cell r="A5607">
            <v>101747</v>
          </cell>
          <cell r="B5607" t="str">
            <v>PISO EM CONCRETO 20 MPA PREPARO MECÂNICO, ESPESSURA 7CM. AF_09/2020</v>
          </cell>
          <cell r="C5607" t="str">
            <v>M2</v>
          </cell>
          <cell r="D5607">
            <v>62.16</v>
          </cell>
        </row>
        <row r="5608">
          <cell r="A5608">
            <v>101743</v>
          </cell>
          <cell r="B5608" t="str">
            <v>PISO TÊXTIL (CARPETE) EM PLACA. AF_09/2020</v>
          </cell>
          <cell r="C5608" t="str">
            <v>M2</v>
          </cell>
          <cell r="D5608">
            <v>158.69999999999999</v>
          </cell>
        </row>
        <row r="5609">
          <cell r="A5609">
            <v>101744</v>
          </cell>
          <cell r="B5609" t="str">
            <v>PISO TÊXTIL (CARPETE) EM MANTA (ROLO) E = 6 A 7 MM. AF_09/2020</v>
          </cell>
          <cell r="C5609" t="str">
            <v>M2</v>
          </cell>
          <cell r="D5609">
            <v>126.5</v>
          </cell>
        </row>
        <row r="5610">
          <cell r="A5610">
            <v>101745</v>
          </cell>
          <cell r="B5610" t="str">
            <v>PISO TÊXTIL (CARPETE) EM MANTA (ROLO) E = 9 A 10 MM. AF_09/2020</v>
          </cell>
          <cell r="C5610" t="str">
            <v>M2</v>
          </cell>
          <cell r="D5610">
            <v>155.41</v>
          </cell>
        </row>
        <row r="5611">
          <cell r="A5611">
            <v>87620</v>
          </cell>
          <cell r="B5611" t="str">
            <v>CONTRAPISO EM ARGAMASSA TRAÇO 1:4 (CIMENTO E AREIA), PREPARO MECÂNICO COM BETONEIRA 400 L, APLICADO EM ÁREAS SECAS SOBRE LAJE, ADERIDO, ESPESSURA 2CM. AF_06/2014</v>
          </cell>
          <cell r="C5611" t="str">
            <v>M2</v>
          </cell>
          <cell r="D5611">
            <v>27.07</v>
          </cell>
        </row>
        <row r="5612">
          <cell r="A5612">
            <v>87622</v>
          </cell>
          <cell r="B5612" t="str">
            <v>CONTRAPISO EM ARGAMASSA TRAÇO 1:4 (CIMENTO E AREIA), PREPARO MANUAL, APLICADO EM ÁREAS SECAS SOBRE LAJE, ADERIDO, ESPESSURA 2CM. AF_06/2014</v>
          </cell>
          <cell r="C5612" t="str">
            <v>M2</v>
          </cell>
          <cell r="D5612">
            <v>29.74</v>
          </cell>
        </row>
        <row r="5613">
          <cell r="A5613">
            <v>87623</v>
          </cell>
          <cell r="B5613" t="str">
            <v>CONTRAPISO EM ARGAMASSA PRONTA, PREPARO MECÂNICO COM MISTURADOR 300 KG, APLICADO EM ÁREAS SECAS SOBRE LAJE, ADERIDO, ESPESSURA 2CM. AF_06/2014</v>
          </cell>
          <cell r="C5613" t="str">
            <v>M2</v>
          </cell>
          <cell r="D5613">
            <v>73.73</v>
          </cell>
        </row>
        <row r="5614">
          <cell r="A5614">
            <v>87624</v>
          </cell>
          <cell r="B5614" t="str">
            <v>CONTRAPISO EM ARGAMASSA PRONTA, PREPARO MANUAL, APLICADO EM ÁREAS SECAS SOBRE LAJE, ADERIDO, ESPESSURA 2CM. AF_06/2014</v>
          </cell>
          <cell r="C5614" t="str">
            <v>M2</v>
          </cell>
          <cell r="D5614">
            <v>78.709999999999994</v>
          </cell>
        </row>
        <row r="5615">
          <cell r="A5615">
            <v>87630</v>
          </cell>
          <cell r="B5615" t="str">
            <v>CONTRAPISO EM ARGAMASSA TRAÇO 1:4 (CIMENTO E AREIA), PREPARO MECÂNICO COM BETONEIRA 400 L, APLICADO EM ÁREAS SECAS SOBRE LAJE, ADERIDO, ESPESSURA 3CM. AF_06/2014</v>
          </cell>
          <cell r="C5615" t="str">
            <v>M2</v>
          </cell>
          <cell r="D5615">
            <v>33.4</v>
          </cell>
        </row>
        <row r="5616">
          <cell r="A5616">
            <v>87632</v>
          </cell>
          <cell r="B5616" t="str">
            <v>CONTRAPISO EM ARGAMASSA TRAÇO 1:4 (CIMENTO E AREIA), PREPARO MANUAL, APLICADO EM ÁREAS SECAS SOBRE LAJE, ADERIDO, ESPESSURA 3CM. AF_06/2014</v>
          </cell>
          <cell r="C5616" t="str">
            <v>M2</v>
          </cell>
          <cell r="D5616">
            <v>37.11</v>
          </cell>
        </row>
        <row r="5617">
          <cell r="A5617">
            <v>87633</v>
          </cell>
          <cell r="B5617" t="str">
            <v>CONTRAPISO EM ARGAMASSA PRONTA, PREPARO MECÂNICO COM MISTURADOR 300 KG, APLICADO EM ÁREAS SECAS SOBRE LAJE, ADERIDO, ESPESSURA 3CM. AF_06/2014</v>
          </cell>
          <cell r="C5617" t="str">
            <v>M2</v>
          </cell>
          <cell r="D5617">
            <v>98.27</v>
          </cell>
        </row>
        <row r="5618">
          <cell r="A5618">
            <v>87634</v>
          </cell>
          <cell r="B5618" t="str">
            <v>CONTRAPISO EM ARGAMASSA PRONTA, PREPARO MANUAL, APLICADO EM ÁREAS SECAS SOBRE LAJE, ADERIDO, ESPESSURA 3CM. AF_06/2014</v>
          </cell>
          <cell r="C5618" t="str">
            <v>M2</v>
          </cell>
          <cell r="D5618">
            <v>105.2</v>
          </cell>
        </row>
        <row r="5619">
          <cell r="A5619">
            <v>87640</v>
          </cell>
          <cell r="B5619" t="str">
            <v>CONTRAPISO EM ARGAMASSA TRAÇO 1:4 (CIMENTO E AREIA), PREPARO MECÂNICO COM BETONEIRA 400 L, APLICADO EM ÁREAS SECAS SOBRE LAJE, ADERIDO, ESPESSURA 4CM. AF_06/2014</v>
          </cell>
          <cell r="C5619" t="str">
            <v>M2</v>
          </cell>
          <cell r="D5619">
            <v>38.51</v>
          </cell>
        </row>
        <row r="5620">
          <cell r="A5620">
            <v>87642</v>
          </cell>
          <cell r="B5620" t="str">
            <v>CONTRAPISO EM ARGAMASSA TRAÇO 1:4 (CIMENTO E AREIA), PREPARO MANUAL, APLICADO EM ÁREAS SECAS SOBRE LAJE, ADERIDO, ESPESSURA 4CM. AF_06/2014</v>
          </cell>
          <cell r="C5620" t="str">
            <v>M2</v>
          </cell>
          <cell r="D5620">
            <v>43.08</v>
          </cell>
        </row>
        <row r="5621">
          <cell r="A5621">
            <v>87643</v>
          </cell>
          <cell r="B5621" t="str">
            <v>CONTRAPISO EM ARGAMASSA PRONTA, PREPARO MECÂNICO COM MISTURADOR 300 KG, APLICADO EM ÁREAS SECAS SOBRE LAJE, ADERIDO, ESPESSURA 4CM. AF_06/2014</v>
          </cell>
          <cell r="C5621" t="str">
            <v>M2</v>
          </cell>
          <cell r="D5621">
            <v>118.28</v>
          </cell>
        </row>
        <row r="5622">
          <cell r="A5622">
            <v>87644</v>
          </cell>
          <cell r="B5622" t="str">
            <v>CONTRAPISO EM ARGAMASSA PRONTA, PREPARO MANUAL, APLICADO EM ÁREAS SECAS SOBRE LAJE, ADERIDO, ESPESSURA 4CM. AF_06/2014</v>
          </cell>
          <cell r="C5622" t="str">
            <v>M2</v>
          </cell>
          <cell r="D5622">
            <v>126.8</v>
          </cell>
        </row>
        <row r="5623">
          <cell r="A5623">
            <v>87680</v>
          </cell>
          <cell r="B5623" t="str">
            <v>CONTRAPISO EM ARGAMASSA TRAÇO 1:4 (CIMENTO E AREIA), PREPARO MECÂNICO COM BETONEIRA 400 L, APLICADO EM ÁREAS SECAS SOBRE LAJE, NÃO ADERIDO, ESPESSURA 4CM. AF_06/2014</v>
          </cell>
          <cell r="C5623" t="str">
            <v>M2</v>
          </cell>
          <cell r="D5623">
            <v>30.53</v>
          </cell>
        </row>
        <row r="5624">
          <cell r="A5624">
            <v>87682</v>
          </cell>
          <cell r="B5624" t="str">
            <v>CONTRAPISO EM ARGAMASSA TRAÇO 1:4 (CIMENTO E AREIA), PREPARO MANUAL, APLICADO EM ÁREAS SECAS SOBRE LAJE, NÃO ADERIDO, ESPESSURA 4CM. AF_06/2014</v>
          </cell>
          <cell r="C5624" t="str">
            <v>M2</v>
          </cell>
          <cell r="D5624">
            <v>35.1</v>
          </cell>
        </row>
        <row r="5625">
          <cell r="A5625">
            <v>87683</v>
          </cell>
          <cell r="B5625" t="str">
            <v>CONTRAPISO EM ARGAMASSA PRONTA, PREPARO MECÂNICO COM MISTURADOR 300 KG, APLICADO EM ÁREAS SECAS SOBRE LAJE, NÃO ADERIDO, ESPESSURA 4CM. AF_06/2014</v>
          </cell>
          <cell r="C5625" t="str">
            <v>M2</v>
          </cell>
          <cell r="D5625">
            <v>110.3</v>
          </cell>
        </row>
        <row r="5626">
          <cell r="A5626">
            <v>87684</v>
          </cell>
          <cell r="B5626" t="str">
            <v>CONTRAPISO EM ARGAMASSA PRONTA, PREPARO MANUAL, APLICADO EM ÁREAS SECAS SOBRE LAJE, NÃO ADERIDO, ESPESSURA 4CM. AF_06/2014</v>
          </cell>
          <cell r="C5626" t="str">
            <v>M2</v>
          </cell>
          <cell r="D5626">
            <v>118.82</v>
          </cell>
        </row>
        <row r="5627">
          <cell r="A5627">
            <v>87690</v>
          </cell>
          <cell r="B5627" t="str">
            <v>CONTRAPISO EM ARGAMASSA TRAÇO 1:4 (CIMENTO E AREIA), PREPARO MECÂNICO COM BETONEIRA 400 L, APLICADO EM ÁREAS SECAS SOBRE LAJE, NÃO ADERIDO, ESPESSURA 5CM. AF_06/2014</v>
          </cell>
          <cell r="C5627" t="str">
            <v>M2</v>
          </cell>
          <cell r="D5627">
            <v>35.409999999999997</v>
          </cell>
        </row>
        <row r="5628">
          <cell r="A5628">
            <v>87692</v>
          </cell>
          <cell r="B5628" t="str">
            <v>CONTRAPISO EM ARGAMASSA TRAÇO 1:4 (CIMENTO E AREIA), PREPARO MANUAL, APLICADO EM ÁREAS SECAS SOBRE LAJE, NÃO ADERIDO, ESPESSURA 5CM. AF_06/2014</v>
          </cell>
          <cell r="C5628" t="str">
            <v>M2</v>
          </cell>
          <cell r="D5628">
            <v>40.64</v>
          </cell>
        </row>
        <row r="5629">
          <cell r="A5629">
            <v>87693</v>
          </cell>
          <cell r="B5629" t="str">
            <v>CONTRAPISO EM ARGAMASSA PRONTA, PREPARO MECÂNICO COM MISTURADOR 300 KG, APLICADO EM ÁREAS SECAS SOBRE LAJE, NÃO ADERIDO, ESPESSURA 5CM. AF_06/2014</v>
          </cell>
          <cell r="C5629" t="str">
            <v>M2</v>
          </cell>
          <cell r="D5629">
            <v>126.77</v>
          </cell>
        </row>
        <row r="5630">
          <cell r="A5630">
            <v>87694</v>
          </cell>
          <cell r="B5630" t="str">
            <v>CONTRAPISO EM ARGAMASSA PRONTA, PREPARO MANUAL, APLICADO EM ÁREAS SECAS SOBRE LAJE, NÃO ADERIDO, ESPESSURA 5CM. AF_06/2014</v>
          </cell>
          <cell r="C5630" t="str">
            <v>M2</v>
          </cell>
          <cell r="D5630">
            <v>136.52000000000001</v>
          </cell>
        </row>
        <row r="5631">
          <cell r="A5631">
            <v>87700</v>
          </cell>
          <cell r="B5631" t="str">
            <v>CONTRAPISO EM ARGAMASSA TRAÇO 1:4 (CIMENTO E AREIA), PREPARO MECÂNICO COM BETONEIRA 400 L, APLICADO EM ÁREAS SECAS SOBRE LAJE, NÃO ADERIDO, ESPESSURA 6CM. AF_06/2014</v>
          </cell>
          <cell r="C5631" t="str">
            <v>M2</v>
          </cell>
          <cell r="D5631">
            <v>38.28</v>
          </cell>
        </row>
        <row r="5632">
          <cell r="A5632">
            <v>87702</v>
          </cell>
          <cell r="B5632" t="str">
            <v>CONTRAPISO EM ARGAMASSA TRAÇO 1:4 (CIMENTO E AREIA), PREPARO MANUAL, APLICADO EM ÁREAS SECAS SOBRE LAJE, NÃO ADERIDO, ESPESSURA 6CM. AF_06/2014</v>
          </cell>
          <cell r="C5632" t="str">
            <v>M2</v>
          </cell>
          <cell r="D5632">
            <v>43.97</v>
          </cell>
        </row>
        <row r="5633">
          <cell r="A5633">
            <v>87703</v>
          </cell>
          <cell r="B5633" t="str">
            <v>CONTRAPISO EM ARGAMASSA PRONTA, PREPARO MECÂNICO COM MISTURADOR 300 KG, APLICADO EM ÁREAS SECAS SOBRE LAJE, NÃO ADERIDO, ESPESSURA 6CM. AF_06/2014</v>
          </cell>
          <cell r="C5633" t="str">
            <v>M2</v>
          </cell>
          <cell r="D5633">
            <v>137.77000000000001</v>
          </cell>
        </row>
        <row r="5634">
          <cell r="A5634">
            <v>87704</v>
          </cell>
          <cell r="B5634" t="str">
            <v>CONTRAPISO EM ARGAMASSA PRONTA, PREPARO MANUAL, APLICADO EM ÁREAS SECAS SOBRE LAJE, NÃO ADERIDO, ESPESSURA 6CM. AF_06/2014</v>
          </cell>
          <cell r="C5634" t="str">
            <v>M2</v>
          </cell>
          <cell r="D5634">
            <v>148.38999999999999</v>
          </cell>
        </row>
        <row r="5635">
          <cell r="A5635">
            <v>87735</v>
          </cell>
          <cell r="B5635" t="str">
            <v>CONTRAPISO EM ARGAMASSA TRAÇO 1:4 (CIMENTO E AREIA), PREPARO MECÂNICO COM BETONEIRA 400 L, APLICADO EM ÁREAS MOLHADAS SOBRE LAJE, ADERIDO, ESPESSURA 2CM. AF_06/2014</v>
          </cell>
          <cell r="C5635" t="str">
            <v>M2</v>
          </cell>
          <cell r="D5635">
            <v>34.47</v>
          </cell>
        </row>
        <row r="5636">
          <cell r="A5636">
            <v>87737</v>
          </cell>
          <cell r="B5636" t="str">
            <v>CONTRAPISO EM ARGAMASSA TRAÇO 1:4 (CIMENTO E AREIA), PREPARO MANUAL, APLICADO EM ÁREAS MOLHADAS SOBRE LAJE, ADERIDO, ESPESSURA 2CM. AF_06/2014</v>
          </cell>
          <cell r="C5636" t="str">
            <v>M2</v>
          </cell>
          <cell r="D5636">
            <v>37.14</v>
          </cell>
        </row>
        <row r="5637">
          <cell r="A5637">
            <v>87738</v>
          </cell>
          <cell r="B5637" t="str">
            <v>CONTRAPISO EM ARGAMASSA PRONTA, PREPARO MECÂNICO COM MISTURADOR 300 KG, APLICADO EM ÁREAS MOLHADAS SOBRE LAJE, ADERIDO, ESPESSURA 2CM. AF_06/2014</v>
          </cell>
          <cell r="C5637" t="str">
            <v>M2</v>
          </cell>
          <cell r="D5637">
            <v>81.13</v>
          </cell>
        </row>
        <row r="5638">
          <cell r="A5638">
            <v>87739</v>
          </cell>
          <cell r="B5638" t="str">
            <v>CONTRAPISO EM ARGAMASSA PRONTA, PREPARO MANUAL, APLICADO EM ÁREAS MOLHADAS SOBRE LAJE, ADERIDO, ESPESSURA 2CM. AF_06/2014</v>
          </cell>
          <cell r="C5638" t="str">
            <v>M2</v>
          </cell>
          <cell r="D5638">
            <v>86.11</v>
          </cell>
        </row>
        <row r="5639">
          <cell r="A5639">
            <v>87745</v>
          </cell>
          <cell r="B5639" t="str">
            <v>CONTRAPISO EM ARGAMASSA TRAÇO 1:4 (CIMENTO E AREIA), PREPARO MECÂNICO COM BETONEIRA 400 L, APLICADO EM ÁREAS MOLHADAS SOBRE LAJE, ADERIDO, ESPESSURA 3CM. AF_06/2014</v>
          </cell>
          <cell r="C5639" t="str">
            <v>M2</v>
          </cell>
          <cell r="D5639">
            <v>40.799999999999997</v>
          </cell>
        </row>
        <row r="5640">
          <cell r="A5640">
            <v>87747</v>
          </cell>
          <cell r="B5640" t="str">
            <v>CONTRAPISO EM ARGAMASSA TRAÇO 1:4 (CIMENTO E AREIA), PREPARO MANUAL, APLICADO EM ÁREAS MOLHADAS SOBRE LAJE, ADERIDO, ESPESSURA 3CM. AF_06/2014</v>
          </cell>
          <cell r="C5640" t="str">
            <v>M2</v>
          </cell>
          <cell r="D5640">
            <v>44.51</v>
          </cell>
        </row>
        <row r="5641">
          <cell r="A5641">
            <v>87748</v>
          </cell>
          <cell r="B5641" t="str">
            <v>CONTRAPISO EM ARGAMASSA PRONTA, PREPARO MECÂNICO COM MISTURADOR 300 KG, APLICADO EM ÁREAS MOLHADAS SOBRE LAJE, ADERIDO, ESPESSURA 3CM. AF_06/2014</v>
          </cell>
          <cell r="C5641" t="str">
            <v>M2</v>
          </cell>
          <cell r="D5641">
            <v>105.67</v>
          </cell>
        </row>
        <row r="5642">
          <cell r="A5642">
            <v>87749</v>
          </cell>
          <cell r="B5642" t="str">
            <v>CONTRAPISO EM ARGAMASSA PRONTA, PREPARO MANUAL, APLICADO EM ÁREAS MOLHADAS SOBRE LAJE, ADERIDO, ESPESSURA 3CM. AF_06/2014</v>
          </cell>
          <cell r="C5642" t="str">
            <v>M2</v>
          </cell>
          <cell r="D5642">
            <v>112.6</v>
          </cell>
        </row>
        <row r="5643">
          <cell r="A5643">
            <v>87755</v>
          </cell>
          <cell r="B5643" t="str">
            <v>CONTRAPISO EM ARGAMASSA TRAÇO 1:4 (CIMENTO E AREIA), PREPARO MECÂNICO COM BETONEIRA 400 L, APLICADO EM ÁREAS MOLHADAS SOBRE IMPERMEABILIZAÇÃO, ESPESSURA 3CM. AF_06/2014</v>
          </cell>
          <cell r="C5643" t="str">
            <v>M2</v>
          </cell>
          <cell r="D5643">
            <v>35.590000000000003</v>
          </cell>
        </row>
        <row r="5644">
          <cell r="A5644">
            <v>87757</v>
          </cell>
          <cell r="B5644" t="str">
            <v>CONTRAPISO EM ARGAMASSA TRAÇO 1:4 (CIMENTO E AREIA), PREPARO MANUAL, APLICADO EM ÁREAS MOLHADAS SOBRE IMPERMEABILIZAÇÃO, ESPESSURA 3CM. AF_06/2014</v>
          </cell>
          <cell r="C5644" t="str">
            <v>M2</v>
          </cell>
          <cell r="D5644">
            <v>39.299999999999997</v>
          </cell>
        </row>
        <row r="5645">
          <cell r="A5645">
            <v>87758</v>
          </cell>
          <cell r="B5645" t="str">
            <v>CONTRAPISO EM ARGAMASSA PRONTA, PREPARO MECÂNICO COM MISTURADOR 300 KG, APLICADO EM ÁREAS MOLHADAS SOBRE IMPERMEABILIZAÇÃO, ESPESSURA 3CM. AF_06/2014</v>
          </cell>
          <cell r="C5645" t="str">
            <v>M2</v>
          </cell>
          <cell r="D5645">
            <v>100.46</v>
          </cell>
        </row>
        <row r="5646">
          <cell r="A5646">
            <v>87759</v>
          </cell>
          <cell r="B5646" t="str">
            <v>CONTRAPISO EM ARGAMASSA PRONTA, PREPARO MANUAL, APLICADO EM ÁREAS MOLHADAS SOBRE IMPERMEABILIZAÇÃO, ESPESSURA 3CM. AF_06/2014</v>
          </cell>
          <cell r="C5646" t="str">
            <v>M2</v>
          </cell>
          <cell r="D5646">
            <v>107.39</v>
          </cell>
        </row>
        <row r="5647">
          <cell r="A5647">
            <v>87765</v>
          </cell>
          <cell r="B5647" t="str">
            <v>CONTRAPISO EM ARGAMASSA TRAÇO 1:4 (CIMENTO E AREIA), PREPARO MECÂNICO COM BETONEIRA 400 L, APLICADO EM ÁREAS MOLHADAS SOBRE IMPERMEABILIZAÇÃO, ESPESSURA 4CM. AF_06/2014</v>
          </cell>
          <cell r="C5647" t="str">
            <v>M2</v>
          </cell>
          <cell r="D5647">
            <v>40.700000000000003</v>
          </cell>
        </row>
        <row r="5648">
          <cell r="A5648">
            <v>87767</v>
          </cell>
          <cell r="B5648" t="str">
            <v>CONTRAPISO EM ARGAMASSA TRAÇO 1:4 (CIMENTO E AREIA), PREPARO MANUAL, APLICADO EM ÁREAS MOLHADAS SOBRE IMPERMEABILIZAÇÃO, ESPESSURA 4CM. AF_06/2014</v>
          </cell>
          <cell r="C5648" t="str">
            <v>M2</v>
          </cell>
          <cell r="D5648">
            <v>45.27</v>
          </cell>
        </row>
        <row r="5649">
          <cell r="A5649">
            <v>87768</v>
          </cell>
          <cell r="B5649" t="str">
            <v>CONTRAPISO EM ARGAMASSA PRONTA, PREPARO MECÂNICO COM MISTURADOR 300 KG, APLICADO EM ÁREAS MOLHADAS SOBRE IMPERMEABILIZAÇÃO, ESPESSURA 4CM. AF_06/2014</v>
          </cell>
          <cell r="C5649" t="str">
            <v>M2</v>
          </cell>
          <cell r="D5649">
            <v>120.47</v>
          </cell>
        </row>
        <row r="5650">
          <cell r="A5650">
            <v>87769</v>
          </cell>
          <cell r="B5650" t="str">
            <v>CONTRAPISO EM ARGAMASSA PRONTA, PREPARO MANUAL, APLICADO EM ÁREAS MOLHADAS SOBRE IMPERMEABILIZAÇÃO, ESPESSURA 4CM. AF_06/2014</v>
          </cell>
          <cell r="C5650" t="str">
            <v>M2</v>
          </cell>
          <cell r="D5650">
            <v>128.99</v>
          </cell>
        </row>
        <row r="5651">
          <cell r="A5651">
            <v>88470</v>
          </cell>
          <cell r="B5651" t="str">
            <v>CONTRAPISO AUTONIVELANTE, APLICADO SOBRE LAJE, NÃO ADERIDO, ESPESSURA 3CM. AF_06/2014</v>
          </cell>
          <cell r="C5651" t="str">
            <v>M2</v>
          </cell>
          <cell r="D5651">
            <v>22.35</v>
          </cell>
        </row>
        <row r="5652">
          <cell r="A5652">
            <v>88471</v>
          </cell>
          <cell r="B5652" t="str">
            <v>CONTRAPISO AUTONIVELANTE, APLICADO SOBRE LAJE, NÃO ADERIDO, ESPESSURA 4CM. AF_06/2014</v>
          </cell>
          <cell r="C5652" t="str">
            <v>M2</v>
          </cell>
          <cell r="D5652">
            <v>27.59</v>
          </cell>
        </row>
        <row r="5653">
          <cell r="A5653">
            <v>88472</v>
          </cell>
          <cell r="B5653" t="str">
            <v>CONTRAPISO AUTONIVELANTE, APLICADO SOBRE LAJE, NÃO ADERIDO, ESPESSURA 5CM. AF_06/2014</v>
          </cell>
          <cell r="C5653" t="str">
            <v>M2</v>
          </cell>
          <cell r="D5653">
            <v>31.71</v>
          </cell>
        </row>
        <row r="5654">
          <cell r="A5654">
            <v>88476</v>
          </cell>
          <cell r="B5654" t="str">
            <v>CONTRAPISO AUTONIVELANTE, APLICADO SOBRE LAJE, ADERIDO, ESPESSURA 2CM. AF_06/2014</v>
          </cell>
          <cell r="C5654" t="str">
            <v>M2</v>
          </cell>
          <cell r="D5654">
            <v>18.850000000000001</v>
          </cell>
        </row>
        <row r="5655">
          <cell r="A5655">
            <v>88477</v>
          </cell>
          <cell r="B5655" t="str">
            <v>CONTRAPISO AUTONIVELANTE, APLICADO SOBRE LAJE, ADERIDO, ESPESSURA 3CM. AF_06/2014</v>
          </cell>
          <cell r="C5655" t="str">
            <v>M2</v>
          </cell>
          <cell r="D5655">
            <v>25.55</v>
          </cell>
        </row>
        <row r="5656">
          <cell r="A5656">
            <v>88478</v>
          </cell>
          <cell r="B5656" t="str">
            <v>CONTRAPISO AUTONIVELANTE, APLICADO SOBRE LAJE, ADERIDO, ESPESSURA 4CM. AF_06/2014</v>
          </cell>
          <cell r="C5656" t="str">
            <v>M2</v>
          </cell>
          <cell r="D5656">
            <v>30.98</v>
          </cell>
        </row>
        <row r="5657">
          <cell r="A5657">
            <v>90900</v>
          </cell>
          <cell r="B5657" t="str">
            <v>CONTRAPISO ACÚSTICO EM ARGAMASSA TRAÇO 1:4 (CIMENTO E AREIA), PREPARO MECÂNICO COM BETONEIRA 400L, APLICADO EM ÁREAS SECAS MENORES QUE 15M2, ESPESSURA 5CM. AF_10/2014</v>
          </cell>
          <cell r="C5657" t="str">
            <v>M2</v>
          </cell>
          <cell r="D5657">
            <v>65.03</v>
          </cell>
        </row>
        <row r="5658">
          <cell r="A5658">
            <v>90902</v>
          </cell>
          <cell r="B5658" t="str">
            <v>CONTRAPISO ACÚSTICO EM ARGAMASSA TRAÇO 1:4 (CIMENTO E AREIA), PREPARO MANUAL, APLICADO EM ÁREAS SECAS MENORES QUE 15M2, ESPESSURA 5CM. AF_10/2014</v>
          </cell>
          <cell r="C5658" t="str">
            <v>M2</v>
          </cell>
          <cell r="D5658">
            <v>70.260000000000005</v>
          </cell>
        </row>
        <row r="5659">
          <cell r="A5659">
            <v>90903</v>
          </cell>
          <cell r="B5659" t="str">
            <v>CONTRAPISO ACÚSTICO EM ARGAMASSA PRONTA, PREPARO MECÂNICO COM MISTURADOR 300 KG, APLICADO EM ÁREAS SECAS MENORES QUE 15M2, ESPESSURA 5CM. AF_10/2014</v>
          </cell>
          <cell r="C5659" t="str">
            <v>M2</v>
          </cell>
          <cell r="D5659">
            <v>156.38999999999999</v>
          </cell>
        </row>
        <row r="5660">
          <cell r="A5660">
            <v>90904</v>
          </cell>
          <cell r="B5660" t="str">
            <v>CONTRAPISO ACÚSTICO EM ARGAMASSA PRONTA, PREPARO MANUAL, APLICADO EM ÁREAS SECAS MENORES QUE 15M2, ESPESSURA 5CM. AF_10/2014</v>
          </cell>
          <cell r="C5660" t="str">
            <v>M2</v>
          </cell>
          <cell r="D5660">
            <v>166.14</v>
          </cell>
        </row>
        <row r="5661">
          <cell r="A5661">
            <v>90910</v>
          </cell>
          <cell r="B5661" t="str">
            <v>CONTRAPISO ACÚSTICO EM ARGAMASSA TRAÇO 1:4 (CIMENTO E AREIA), PREPARO MECÂNICO COM BETONEIRA 400L, APLICADO EM ÁREAS SECAS MENORES QUE 15M2, ESPESSURA 6CM. AF_10/2014</v>
          </cell>
          <cell r="C5661" t="str">
            <v>M2</v>
          </cell>
          <cell r="D5661">
            <v>68.569999999999993</v>
          </cell>
        </row>
        <row r="5662">
          <cell r="A5662">
            <v>90912</v>
          </cell>
          <cell r="B5662" t="str">
            <v>CONTRAPISO ACÚSTICO EM ARGAMASSA TRAÇO 1:4 (CIMENTO E AREIA), PREPARO MANUAL, APLICADO EM ÁREAS SECAS MENORES QUE 15M2, ESPESSURA 6CM. AF_10/2014</v>
          </cell>
          <cell r="C5662" t="str">
            <v>M2</v>
          </cell>
          <cell r="D5662">
            <v>74.260000000000005</v>
          </cell>
        </row>
        <row r="5663">
          <cell r="A5663">
            <v>90913</v>
          </cell>
          <cell r="B5663" t="str">
            <v>CONTRAPISO ACÚSTICO EM ARGAMASSA PRONTA, PREPARO MECÂNICO COM MISTURADOR 300 KG, APLICADO EM ÁREAS SECAS MENORES QUE 15M2, ESPESSURA 6CM. AF_10/2014</v>
          </cell>
          <cell r="C5663" t="str">
            <v>M2</v>
          </cell>
          <cell r="D5663">
            <v>168.06</v>
          </cell>
        </row>
        <row r="5664">
          <cell r="A5664">
            <v>90914</v>
          </cell>
          <cell r="B5664" t="str">
            <v>CONTRAPISO ACÚSTICO EM ARGAMASSA PRONTA, PREPARO MANUAL, APLICADO EM ÁREAS SECAS MENORES QUE 15M2, ESPESSURA 6CM. AF_10/2014</v>
          </cell>
          <cell r="C5664" t="str">
            <v>M2</v>
          </cell>
          <cell r="D5664">
            <v>178.68</v>
          </cell>
        </row>
        <row r="5665">
          <cell r="A5665">
            <v>90920</v>
          </cell>
          <cell r="B5665" t="str">
            <v>CONTRAPISO ACÚSTICO EM ARGAMASSA TRAÇO 1:4 (CIMENTO E AREIA), PREPARO MECÂNICO COM BETONEIRA 400L, APLICADO EM ÁREAS SECAS MENORES QUE 15M2, ESPESSURA 7CM. AF_10/2014</v>
          </cell>
          <cell r="C5665" t="str">
            <v>M2</v>
          </cell>
          <cell r="D5665">
            <v>75.12</v>
          </cell>
        </row>
        <row r="5666">
          <cell r="A5666">
            <v>90922</v>
          </cell>
          <cell r="B5666" t="str">
            <v>CONTRAPISO ACÚSTICO EM ARGAMASSA TRAÇO 1:4 (CIMENTO E AREIA), PREPARO MANUAL, APLICADO EM ÁREAS SECAS MENORES QUE 15M2, ESPESSURA 7CM. AF_10/2014</v>
          </cell>
          <cell r="C5666" t="str">
            <v>M2</v>
          </cell>
          <cell r="D5666">
            <v>81.66</v>
          </cell>
        </row>
        <row r="5667">
          <cell r="A5667">
            <v>90923</v>
          </cell>
          <cell r="B5667" t="str">
            <v>CONTRAPISO ACÚSTICO EM ARGAMASSA PRONTA, PREPARO MECÂNICO COM MISTURADOR 300 KG, APLICADO EM ÁREAS SECAS MENORES QUE 15M2, ESPESSURA 7CM. AF_10/2014</v>
          </cell>
          <cell r="C5667" t="str">
            <v>M2</v>
          </cell>
          <cell r="D5667">
            <v>189.51</v>
          </cell>
        </row>
        <row r="5668">
          <cell r="A5668">
            <v>90924</v>
          </cell>
          <cell r="B5668" t="str">
            <v>CONTRAPISO ACÚSTICO EM ARGAMASSA PRONTA, PREPARO MANUAL, APLICADO EM ÁREAS SECAS MENORES QUE 15M2, ESPESSURA 7CM. AF_10/2014</v>
          </cell>
          <cell r="C5668" t="str">
            <v>M2</v>
          </cell>
          <cell r="D5668">
            <v>201.72</v>
          </cell>
        </row>
        <row r="5669">
          <cell r="A5669">
            <v>90930</v>
          </cell>
          <cell r="B5669" t="str">
            <v>CONTRAPISO ACÚSTICO EM ARGAMASSA TRAÇO 1:4 (CIMENTO E AREIA), PREPARO MECÂNICO COM BETONEIRA 400L, APLICADO EM ÁREAS SECAS MAIORES QUE 15M2, ESPESSURA 5CM. AF_10/2014</v>
          </cell>
          <cell r="C5669" t="str">
            <v>M2</v>
          </cell>
          <cell r="D5669">
            <v>60.1</v>
          </cell>
        </row>
        <row r="5670">
          <cell r="A5670">
            <v>90932</v>
          </cell>
          <cell r="B5670" t="str">
            <v>CONTRAPISO ACÚSTICO EM ARGAMASSA TRAÇO 1:4 (CIMENTO E AREIA), PREPARO MANUAL, APLICADO EM ÁREAS SECAS MAIORES QUE 15M2, ESPESSURA 5CM. AF_10/2014</v>
          </cell>
          <cell r="C5670" t="str">
            <v>M2</v>
          </cell>
          <cell r="D5670">
            <v>65.33</v>
          </cell>
        </row>
        <row r="5671">
          <cell r="A5671">
            <v>90933</v>
          </cell>
          <cell r="B5671" t="str">
            <v>CONTRAPISO ACÚSTICO EM ARGAMASSA PRONTA, PREPARO MECÂNICO COM MISTURADOR 300 KG, APLICADO EM ÁREAS SECAS MAIORES QUE 15M2, ESPESSURA 5CM. AF_10/2014</v>
          </cell>
          <cell r="C5671" t="str">
            <v>M2</v>
          </cell>
          <cell r="D5671">
            <v>151.46</v>
          </cell>
        </row>
        <row r="5672">
          <cell r="A5672">
            <v>90934</v>
          </cell>
          <cell r="B5672" t="str">
            <v>CONTRAPISO ACÚSTICO EM ARGAMASSA PRONTA, PREPARO MANUAL, APLICADO EM ÁREAS SECAS MAIORES QUE 15M2, ESPESSURA 5CM. AF_10/2014</v>
          </cell>
          <cell r="C5672" t="str">
            <v>M2</v>
          </cell>
          <cell r="D5672">
            <v>161.21</v>
          </cell>
        </row>
        <row r="5673">
          <cell r="A5673">
            <v>90940</v>
          </cell>
          <cell r="B5673" t="str">
            <v>CONTRAPISO ACÚSTICO EM ARGAMASSA TRAÇO 1:4 (CIMENTO E AREIA), PREPARO MECÂNICO COM BETONEIRA 400L, APLICADO EM ÁREAS SECAS MAIORES QUE 15M2, ESPESSURA 6CM. AF_10/2014</v>
          </cell>
          <cell r="C5673" t="str">
            <v>M2</v>
          </cell>
          <cell r="D5673">
            <v>63.66</v>
          </cell>
        </row>
        <row r="5674">
          <cell r="A5674">
            <v>90942</v>
          </cell>
          <cell r="B5674" t="str">
            <v>CONTRAPISO ACÚSTICO EM ARGAMASSA TRAÇO 1:4 (CIMENTO E AREIA), PREPARO MANUAL, APLICADO EM ÁREAS SECAS MAIORES QUE 15M2, ESPESSURA 6CM. AF_10/2014</v>
          </cell>
          <cell r="C5674" t="str">
            <v>M2</v>
          </cell>
          <cell r="D5674">
            <v>69.349999999999994</v>
          </cell>
        </row>
        <row r="5675">
          <cell r="A5675">
            <v>90943</v>
          </cell>
          <cell r="B5675" t="str">
            <v>CONTRAPISO ACÚSTICO EM ARGAMASSA PRONTA, PREPARO MECÂNICO COM MISTURADOR 300 KG, APLICADO EM ÁREAS SECAS MAIORES QUE 15M2, ESPESSURA 6CM. AF_10/2014</v>
          </cell>
          <cell r="C5675" t="str">
            <v>M2</v>
          </cell>
          <cell r="D5675">
            <v>163.15</v>
          </cell>
        </row>
        <row r="5676">
          <cell r="A5676">
            <v>90944</v>
          </cell>
          <cell r="B5676" t="str">
            <v>CONTRAPISO ACÚSTICO EM ARGAMASSA PRONTA, PREPARO MANUAL, APLICADO EM ÁREAS SECAS MAIORES QUE 15M2, ESPESSURA 6CM. AF_10/2014</v>
          </cell>
          <cell r="C5676" t="str">
            <v>M2</v>
          </cell>
          <cell r="D5676">
            <v>173.77</v>
          </cell>
        </row>
        <row r="5677">
          <cell r="A5677">
            <v>90950</v>
          </cell>
          <cell r="B5677" t="str">
            <v>CONTRAPISO ACÚSTICO EM ARGAMASSA TRAÇO 1:4 (CIMENTO E AREIA), PREPARO MECÂNICO COM BETONEIRA 400L, APLICADO EM ÁREAS SECAS MAIORES QUE 15M2, ESPESSURA 7CM. AF_10/2014</v>
          </cell>
          <cell r="C5677" t="str">
            <v>M2</v>
          </cell>
          <cell r="D5677">
            <v>70.17</v>
          </cell>
        </row>
        <row r="5678">
          <cell r="A5678">
            <v>90952</v>
          </cell>
          <cell r="B5678" t="str">
            <v>CONTRAPISO ACÚSTICO EM ARGAMASSA TRAÇO 1:4 (CIMENTO E AREIA), PREPARO MANUAL, APLICADO EM ÁREAS SECAS MAIORES QUE 15M2, ESPESSURA 7CM. AF_10/2014</v>
          </cell>
          <cell r="C5678" t="str">
            <v>M2</v>
          </cell>
          <cell r="D5678">
            <v>76.709999999999994</v>
          </cell>
        </row>
        <row r="5679">
          <cell r="A5679">
            <v>90953</v>
          </cell>
          <cell r="B5679" t="str">
            <v>CONTRAPISO ACÚSTICO EM ARGAMASSA PRONTA, PREPARO MECÂNICO COM MISTURADOR 300 KG, APLICADO EM ÁREAS SECAS MAIORES QUE 15M2, ESPESSURA 7CM. AF_10/2014</v>
          </cell>
          <cell r="C5679" t="str">
            <v>M2</v>
          </cell>
          <cell r="D5679">
            <v>184.56</v>
          </cell>
        </row>
        <row r="5680">
          <cell r="A5680">
            <v>90954</v>
          </cell>
          <cell r="B5680" t="str">
            <v>CONTRAPISO ACÚSTICO EM ARGAMASSA PRONTA, PREPARO MANUAL, APLICADO EM ÁREAS SECAS MAIORES QUE 15M2, ESPESSURA 7CM. AF_10/2014</v>
          </cell>
          <cell r="C5680" t="str">
            <v>M2</v>
          </cell>
          <cell r="D5680">
            <v>196.77</v>
          </cell>
        </row>
        <row r="5681">
          <cell r="A5681">
            <v>94438</v>
          </cell>
          <cell r="B5681" t="str">
            <v>(COMPOSIÇÃO REPRESENTATIVA) DO SERVIÇO DE CONTRAPISO EM ARGAMASSA TRAÇO 1:4 (CIM E AREIA), EM BETONEIRA 400 L, ESPESSURA 3 CM ÁREAS SECAS E 3 CM ÁREAS MOLHADAS, PARA EDIFICAÇÃO HABITACIONAL UNIFAMILIAR (CASA) E EDIFICAÇÃO PÚBLICA PADRÃO. AF_11/2014</v>
          </cell>
          <cell r="C5681" t="str">
            <v>M2</v>
          </cell>
          <cell r="D5681">
            <v>35.22</v>
          </cell>
        </row>
        <row r="5682">
          <cell r="A5682">
            <v>94439</v>
          </cell>
          <cell r="B5682"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682" t="str">
            <v>M2</v>
          </cell>
          <cell r="D5682">
            <v>39.31</v>
          </cell>
        </row>
        <row r="5683">
          <cell r="A5683">
            <v>94779</v>
          </cell>
          <cell r="B5683" t="str">
            <v>(COMPOSIÇÃO REPRESENTATIVA) DO SERVIÇO DE CONTRAPISO EM ARGAMASSA TRAÇO 1:4 (CIM E AREIA), EM BETONEIRA 400 L, ESPESSURA 3 CM ÁREAS SECAS E 3 CM ÁREAS MOLHADAS, PARA EDIFICAÇÃO HABITACIONAL MULTIFAMILIAR (PRÉDIO). AF_11/2014</v>
          </cell>
          <cell r="C5683" t="str">
            <v>M2</v>
          </cell>
          <cell r="D5683">
            <v>34.46</v>
          </cell>
        </row>
        <row r="5684">
          <cell r="A5684">
            <v>94782</v>
          </cell>
          <cell r="B5684"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684" t="str">
            <v>M2</v>
          </cell>
          <cell r="D5684">
            <v>39</v>
          </cell>
        </row>
        <row r="5685">
          <cell r="A5685">
            <v>101742</v>
          </cell>
          <cell r="B5685" t="str">
            <v>RODAPÉ BORRACHA LISO, ALTURA = 7CM, ESPESSURA = 2 MM, PARA ARGAMASSA. AF_09/2020</v>
          </cell>
          <cell r="C5685" t="str">
            <v>M</v>
          </cell>
          <cell r="D5685">
            <v>44.79</v>
          </cell>
        </row>
        <row r="5686">
          <cell r="A5686">
            <v>87871</v>
          </cell>
          <cell r="B5686" t="str">
            <v>CHAPISCO APLICADO SOMENTE EM ESTRUTURAS DE CONCRETO EM ALVENARIAS INTERNAS, COM DESEMPENADEIRA DENTADA. ARGAMASSA INDUSTRIALIZADA COM PREPARO MANUAL. AF_06/2014</v>
          </cell>
          <cell r="C5686" t="str">
            <v>M2</v>
          </cell>
          <cell r="D5686">
            <v>13.79</v>
          </cell>
        </row>
        <row r="5687">
          <cell r="A5687">
            <v>87872</v>
          </cell>
          <cell r="B5687" t="str">
            <v>CHAPISCO APLICADO SOMENTE EM ESTRUTURAS DE CONCRETO EM ALVENARIAS INTERNAS, COM DESEMPENADEIRA DENTADA.  ARGAMASSA INDUSTRIALIZADA COM PREPARO EM MISTURADOR 300 KG. AF_06/2014</v>
          </cell>
          <cell r="C5687" t="str">
            <v>M2</v>
          </cell>
          <cell r="D5687">
            <v>13.22</v>
          </cell>
        </row>
        <row r="5688">
          <cell r="A5688">
            <v>87873</v>
          </cell>
          <cell r="B5688" t="str">
            <v>CHAPISCO APLICADO EM ALVENARIAS E ESTRUTURAS DE CONCRETO INTERNAS, COM ROLO PARA TEXTURA ACRÍLICA.  ARGAMASSA TRAÇO 1:4 E EMULSÃO POLIMÉRICA (ADESIVO) COM PREPARO MANUAL. AF_06/2014</v>
          </cell>
          <cell r="C5688" t="str">
            <v>M2</v>
          </cell>
          <cell r="D5688">
            <v>5.21</v>
          </cell>
        </row>
        <row r="5689">
          <cell r="A5689">
            <v>87874</v>
          </cell>
          <cell r="B5689" t="str">
            <v>CHAPISCO APLICADO EM ALVENARIAS E ESTRUTURAS DE CONCRETO INTERNAS, COM ROLO PARA TEXTURA ACRÍLICA.  ARGAMASSA TRAÇO 1:4 E EMULSÃO POLIMÉRICA (ADESIVO) COM PREPARO EM BETONEIRA 400L. AF_06/2014</v>
          </cell>
          <cell r="C5689" t="str">
            <v>M2</v>
          </cell>
          <cell r="D5689">
            <v>5.09</v>
          </cell>
        </row>
        <row r="5690">
          <cell r="A5690">
            <v>87876</v>
          </cell>
          <cell r="B5690" t="str">
            <v>CHAPISCO APLICADO EM ALVENARIAS E ESTRUTURAS DE CONCRETO INTERNAS, COM ROLO PARA TEXTURA ACRÍLICA.  ARGAMASSA INDUSTRIALIZADA COM PREPARO MANUAL. AF_06/2014</v>
          </cell>
          <cell r="C5690" t="str">
            <v>M2</v>
          </cell>
          <cell r="D5690">
            <v>8.99</v>
          </cell>
        </row>
        <row r="5691">
          <cell r="A5691">
            <v>87877</v>
          </cell>
          <cell r="B5691" t="str">
            <v>CHAPISCO APLICADO EM ALVENARIAS E ESTRUTURAS DE CONCRETO INTERNAS, COM ROLO PARA TEXTURA ACRÍLICA.  ARGAMASSA INDUSTRIALIZADA COM PREPARO EM MISTURADOR 300 KG. AF_06/2014</v>
          </cell>
          <cell r="C5691" t="str">
            <v>M2</v>
          </cell>
          <cell r="D5691">
            <v>8.6999999999999993</v>
          </cell>
        </row>
        <row r="5692">
          <cell r="A5692">
            <v>87878</v>
          </cell>
          <cell r="B5692" t="str">
            <v>CHAPISCO APLICADO EM ALVENARIAS E ESTRUTURAS DE CONCRETO INTERNAS, COM COLHER DE PEDREIRO.  ARGAMASSA TRAÇO 1:3 COM PREPARO MANUAL. AF_06/2014</v>
          </cell>
          <cell r="C5692" t="str">
            <v>M2</v>
          </cell>
          <cell r="D5692">
            <v>3.33</v>
          </cell>
        </row>
        <row r="5693">
          <cell r="A5693">
            <v>87879</v>
          </cell>
          <cell r="B5693" t="str">
            <v>CHAPISCO APLICADO EM ALVENARIAS E ESTRUTURAS DE CONCRETO INTERNAS, COM COLHER DE PEDREIRO.  ARGAMASSA TRAÇO 1:3 COM PREPARO EM BETONEIRA 400L. AF_06/2014</v>
          </cell>
          <cell r="C5693" t="str">
            <v>M2</v>
          </cell>
          <cell r="D5693">
            <v>2.94</v>
          </cell>
        </row>
        <row r="5694">
          <cell r="A5694">
            <v>87881</v>
          </cell>
          <cell r="B5694" t="str">
            <v>CHAPISCO APLICADO NO TETO, COM ROLO PARA TEXTURA ACRÍLICA. ARGAMASSA TRAÇO 1:4 E EMULSÃO POLIMÉRICA (ADESIVO) COM PREPARO MANUAL. AF_06/2014</v>
          </cell>
          <cell r="C5694" t="str">
            <v>M2</v>
          </cell>
          <cell r="D5694">
            <v>5.14</v>
          </cell>
        </row>
        <row r="5695">
          <cell r="A5695">
            <v>87882</v>
          </cell>
          <cell r="B5695" t="str">
            <v>CHAPISCO APLICADO NO TETO, COM ROLO PARA TEXTURA ACRÍLICA. ARGAMASSA TRAÇO 1:4 E EMULSÃO POLIMÉRICA (ADESIVO) COM PREPARO EM BETONEIRA 400L. AF_06/2014</v>
          </cell>
          <cell r="C5695" t="str">
            <v>M2</v>
          </cell>
          <cell r="D5695">
            <v>5.0199999999999996</v>
          </cell>
        </row>
        <row r="5696">
          <cell r="A5696">
            <v>87884</v>
          </cell>
          <cell r="B5696" t="str">
            <v>CHAPISCO APLICADO NO TETO, COM ROLO PARA TEXTURA ACRÍLICA. ARGAMASSA INDUSTRIALIZADA COM PREPARO MANUAL. AF_06/2014</v>
          </cell>
          <cell r="C5696" t="str">
            <v>M2</v>
          </cell>
          <cell r="D5696">
            <v>8.92</v>
          </cell>
        </row>
        <row r="5697">
          <cell r="A5697">
            <v>87885</v>
          </cell>
          <cell r="B5697" t="str">
            <v>CHAPISCO APLICADO NO TETO, COM ROLO PARA TEXTURA ACRÍLICA. ARGAMASSA INDUSTRIALIZADA COM PREPARO EM MISTURADOR 300 KG. AF_06/2014</v>
          </cell>
          <cell r="C5697" t="str">
            <v>M2</v>
          </cell>
          <cell r="D5697">
            <v>8.6300000000000008</v>
          </cell>
        </row>
        <row r="5698">
          <cell r="A5698">
            <v>87886</v>
          </cell>
          <cell r="B5698" t="str">
            <v>CHAPISCO APLICADO NO TETO, COM DESEMPENADEIRA DENTADA. ARGAMASSA INDUSTRIALIZADA COM PREPARO MANUAL. AF_06/2014</v>
          </cell>
          <cell r="C5698" t="str">
            <v>M2</v>
          </cell>
          <cell r="D5698">
            <v>18.420000000000002</v>
          </cell>
        </row>
        <row r="5699">
          <cell r="A5699">
            <v>87887</v>
          </cell>
          <cell r="B5699" t="str">
            <v>CHAPISCO APLICADO NO TETO, COM DESEMPENADEIRA DENTADA. ARGAMASSA INDUSTRIALIZADA COM PREPARO EM MISTURADOR 300 KG. AF_06/2014</v>
          </cell>
          <cell r="C5699" t="str">
            <v>M2</v>
          </cell>
          <cell r="D5699">
            <v>17.850000000000001</v>
          </cell>
        </row>
        <row r="5700">
          <cell r="A5700">
            <v>87888</v>
          </cell>
          <cell r="B5700" t="str">
            <v>CHAPISCO APLICADO EM ALVENARIA (SEM PRESENÇA DE VÃOS) E ESTRUTURAS DE CONCRETO DE FACHADA, COM ROLO PARA TEXTURA ACRÍLICA.  ARGAMASSA TRAÇO 1:4 E EMULSÃO POLIMÉRICA (ADESIVO) COM PREPARO MANUAL. AF_06/2014</v>
          </cell>
          <cell r="C5700" t="str">
            <v>M2</v>
          </cell>
          <cell r="D5700">
            <v>6.2</v>
          </cell>
        </row>
        <row r="5701">
          <cell r="A5701">
            <v>87889</v>
          </cell>
          <cell r="B5701" t="str">
            <v>CHAPISCO APLICADO EM ALVENARIA (SEM PRESENÇA DE VÃOS) E ESTRUTURAS DE CONCRETO DE FACHADA, COM ROLO PARA TEXTURA ACRÍLICA.  ARGAMASSA TRAÇO 1:4 E EMULSÃO POLIMÉRICA (ADESIVO) COM PREPARO EM BETONEIRA 400L. AF_06/2014</v>
          </cell>
          <cell r="C5701" t="str">
            <v>M2</v>
          </cell>
          <cell r="D5701">
            <v>6.08</v>
          </cell>
        </row>
        <row r="5702">
          <cell r="A5702">
            <v>87891</v>
          </cell>
          <cell r="B5702" t="str">
            <v>CHAPISCO APLICADO EM ALVENARIA (SEM PRESENÇA DE VÃOS) E ESTRUTURAS DE CONCRETO DE FACHADA, COM ROLO PARA TEXTURA ACRÍLICA.  ARGAMASSA INDUSTRIALIZADA COM PREPARO MANUAL. AF_06/2014</v>
          </cell>
          <cell r="C5702" t="str">
            <v>M2</v>
          </cell>
          <cell r="D5702">
            <v>9.98</v>
          </cell>
        </row>
        <row r="5703">
          <cell r="A5703">
            <v>87892</v>
          </cell>
          <cell r="B5703" t="str">
            <v>CHAPISCO APLICADO EM ALVENARIA (SEM PRESENÇA DE VÃOS) E ESTRUTURAS DE CONCRETO DE FACHADA, COM ROLO PARA TEXTURA ACRÍLICA.  ARGAMASSA INDUSTRIALIZADA COM PREPARO EM MISTURADOR 300 KG. AF_06/2014</v>
          </cell>
          <cell r="C5703" t="str">
            <v>M2</v>
          </cell>
          <cell r="D5703">
            <v>9.69</v>
          </cell>
        </row>
        <row r="5704">
          <cell r="A5704">
            <v>87893</v>
          </cell>
          <cell r="B5704" t="str">
            <v>CHAPISCO APLICADO EM ALVENARIA (SEM PRESENÇA DE VÃOS) E ESTRUTURAS DE CONCRETO DE FACHADA, COM COLHER DE PEDREIRO.  ARGAMASSA TRAÇO 1:3 COM PREPARO MANUAL. AF_06/2014</v>
          </cell>
          <cell r="C5704" t="str">
            <v>M2</v>
          </cell>
          <cell r="D5704">
            <v>5.0599999999999996</v>
          </cell>
        </row>
        <row r="5705">
          <cell r="A5705">
            <v>87894</v>
          </cell>
          <cell r="B5705" t="str">
            <v>CHAPISCO APLICADO EM ALVENARIA (SEM PRESENÇA DE VÃOS) E ESTRUTURAS DE CONCRETO DE FACHADA, COM COLHER DE PEDREIRO.  ARGAMASSA TRAÇO 1:3 COM PREPARO EM BETONEIRA 400L. AF_06/2014</v>
          </cell>
          <cell r="C5705" t="str">
            <v>M2</v>
          </cell>
          <cell r="D5705">
            <v>4.67</v>
          </cell>
        </row>
        <row r="5706">
          <cell r="A5706">
            <v>87896</v>
          </cell>
          <cell r="B5706" t="str">
            <v>CHAPISCO APLICADO EM ALVENARIA (SEM PRESENÇA DE VÃOS) E ESTRUTURAS DE CONCRETO DE FACHADA, COM EQUIPAMENTO DE PROJEÇÃO.  ARGAMASSA TRAÇO 1:3 COM PREPARO MANUAL. AF_06/2014</v>
          </cell>
          <cell r="C5706" t="str">
            <v>M2</v>
          </cell>
          <cell r="D5706">
            <v>4.72</v>
          </cell>
        </row>
        <row r="5707">
          <cell r="A5707">
            <v>87897</v>
          </cell>
          <cell r="B5707" t="str">
            <v>CHAPISCO APLICADO EM ALVENARIA (SEM PRESENÇA DE VÃOS) E ESTRUTURAS DE CONCRETO DE FACHADA, COM EQUIPAMENTO DE PROJEÇÃO.  ARGAMASSA TRAÇO 1:3 COM PREPARO EM BETONEIRA 400 L. AF_06/2014</v>
          </cell>
          <cell r="C5707" t="str">
            <v>M2</v>
          </cell>
          <cell r="D5707">
            <v>4.33</v>
          </cell>
        </row>
        <row r="5708">
          <cell r="A5708">
            <v>87899</v>
          </cell>
          <cell r="B5708" t="str">
            <v>CHAPISCO APLICADO EM ALVENARIA (COM PRESENÇA DE VÃOS) E ESTRUTURAS DE CONCRETO DE FACHADA, COM ROLO PARA TEXTURA ACRÍLICA.  ARGAMASSA TRAÇO 1:4 E EMULSÃO POLIMÉRICA (ADESIVO) COM PREPARO MANUAL. AF_06/2014</v>
          </cell>
          <cell r="C5708" t="str">
            <v>M2</v>
          </cell>
          <cell r="D5708">
            <v>7.07</v>
          </cell>
        </row>
        <row r="5709">
          <cell r="A5709">
            <v>87900</v>
          </cell>
          <cell r="B5709" t="str">
            <v>CHAPISCO APLICADO EM ALVENARIA (COM PRESENÇA DE VÃOS) E ESTRUTURAS DE CONCRETO DE FACHADA, COM ROLO PARA TEXTURA ACRÍLICA.  ARGAMASSA TRAÇO 1:4 E EMULSÃO POLIMÉRICA (ADESIVO) COM PREPARO EM BETONEIRA 400L. AF_06/2014</v>
          </cell>
          <cell r="C5709" t="str">
            <v>M2</v>
          </cell>
          <cell r="D5709">
            <v>6.95</v>
          </cell>
        </row>
        <row r="5710">
          <cell r="A5710">
            <v>87902</v>
          </cell>
          <cell r="B5710" t="str">
            <v>CHAPISCO APLICADO EM ALVENARIA (COM PRESENÇA DE VÃOS) E ESTRUTURAS DE CONCRETO DE FACHADA, COM ROLO PARA TEXTURA ACRÍLICA.  ARGAMASSA INDUSTRIALIZADA COM PREPARO MANUAL. AF_06/2014</v>
          </cell>
          <cell r="C5710" t="str">
            <v>M2</v>
          </cell>
          <cell r="D5710">
            <v>10.85</v>
          </cell>
        </row>
        <row r="5711">
          <cell r="A5711">
            <v>87903</v>
          </cell>
          <cell r="B5711" t="str">
            <v>CHAPISCO APLICADO EM ALVENARIA (COM PRESENÇA DE VÃOS) E ESTRUTURAS DE CONCRETO DE FACHADA, COM ROLO PARA TEXTURA ACRÍLICA.  ARGAMASSA INDUSTRIALIZADA COM PREPARO EM MISTURADOR 300 KG. AF_06/2014</v>
          </cell>
          <cell r="C5711" t="str">
            <v>M2</v>
          </cell>
          <cell r="D5711">
            <v>10.56</v>
          </cell>
        </row>
        <row r="5712">
          <cell r="A5712">
            <v>87904</v>
          </cell>
          <cell r="B5712" t="str">
            <v>CHAPISCO APLICADO EM ALVENARIA (COM PRESENÇA DE VÃOS) E ESTRUTURAS DE CONCRETO DE FACHADA, COM COLHER DE PEDREIRO.  ARGAMASSA TRAÇO 1:3 COM PREPARO MANUAL. AF_06/2014</v>
          </cell>
          <cell r="C5712" t="str">
            <v>M2</v>
          </cell>
          <cell r="D5712">
            <v>6.51</v>
          </cell>
        </row>
        <row r="5713">
          <cell r="A5713">
            <v>87905</v>
          </cell>
          <cell r="B5713" t="str">
            <v>CHAPISCO APLICADO EM ALVENARIA (COM PRESENÇA DE VÃOS) E ESTRUTURAS DE CONCRETO DE FACHADA, COM COLHER DE PEDREIRO.  ARGAMASSA TRAÇO 1:3 COM PREPARO EM BETONEIRA 400L. AF_06/2014</v>
          </cell>
          <cell r="C5713" t="str">
            <v>M2</v>
          </cell>
          <cell r="D5713">
            <v>6.12</v>
          </cell>
        </row>
        <row r="5714">
          <cell r="A5714">
            <v>87907</v>
          </cell>
          <cell r="B5714" t="str">
            <v>CHAPISCO APLICADO EM ALVENARIA (COM PRESENÇA DE VÃOS) E ESTRUTURAS DE CONCRETO DE FACHADA, COM EQUIPAMENTO DE PROJEÇÃO.  ARGAMASSA TRAÇO 1:3 COM PREPARO MANUAL. AF_06/2014</v>
          </cell>
          <cell r="C5714" t="str">
            <v>M2</v>
          </cell>
          <cell r="D5714">
            <v>6.03</v>
          </cell>
        </row>
        <row r="5715">
          <cell r="A5715">
            <v>87908</v>
          </cell>
          <cell r="B5715" t="str">
            <v>CHAPISCO APLICADO EM ALVENARIA (COM PRESENÇA DE VÃOS) E ESTRUTURAS DE CONCRETO DE FACHADA, COM EQUIPAMENTO DE PROJEÇÃO.  ARGAMASSA TRAÇO 1:3 COM PREPARO EM BETONEIRA 400 L. AF_06/2014</v>
          </cell>
          <cell r="C5715" t="str">
            <v>M2</v>
          </cell>
          <cell r="D5715">
            <v>5.64</v>
          </cell>
        </row>
        <row r="5716">
          <cell r="A5716">
            <v>87910</v>
          </cell>
          <cell r="B5716" t="str">
            <v>CHAPISCO APLICADO SOMENTE NA ESTRUTURA DE CONCRETO DA FACHADA, COM DESEMPENADEIRA DENTADA. ARGAMASSA INDUSTRIALIZADA COM PREPARO MANUAL. AF_06/2014</v>
          </cell>
          <cell r="C5716" t="str">
            <v>M2</v>
          </cell>
          <cell r="D5716">
            <v>18.3</v>
          </cell>
        </row>
        <row r="5717">
          <cell r="A5717">
            <v>87911</v>
          </cell>
          <cell r="B5717" t="str">
            <v>CHAPISCO APLICADO SOMENTE NA ESTRUTURA DE CONCRETO DA FACHADA, COM DESEMPENADEIRA DENTADA. ARGAMASSA INDUSTRIALIZADA COM PREPARO EM MISTURADOR 300 KG. AF_06/2014</v>
          </cell>
          <cell r="C5717" t="str">
            <v>M2</v>
          </cell>
          <cell r="D5717">
            <v>17.73</v>
          </cell>
        </row>
        <row r="5718">
          <cell r="A5718">
            <v>87411</v>
          </cell>
          <cell r="B5718" t="str">
            <v>APLICAÇÃO MANUAL DE GESSO DESEMPENADO (SEM TALISCAS) EM TETO DE AMBIENTES DE ÁREA MAIOR QUE 10M², ESPESSURA DE 0,5CM. AF_06/2014</v>
          </cell>
          <cell r="C5718" t="str">
            <v>M2</v>
          </cell>
          <cell r="D5718">
            <v>11.22</v>
          </cell>
        </row>
        <row r="5719">
          <cell r="A5719">
            <v>87412</v>
          </cell>
          <cell r="B5719" t="str">
            <v>APLICAÇÃO MANUAL DE GESSO DESEMPENADO (SEM TALISCAS) EM TETO DE AMBIENTES DE ÁREA ENTRE 5M² E 10M², ESPESSURA DE 0,5CM. AF_06/2014</v>
          </cell>
          <cell r="C5719" t="str">
            <v>M2</v>
          </cell>
          <cell r="D5719">
            <v>15.96</v>
          </cell>
        </row>
        <row r="5720">
          <cell r="A5720">
            <v>87413</v>
          </cell>
          <cell r="B5720" t="str">
            <v>APLICAÇÃO MANUAL DE GESSO DESEMPENADO (SEM TALISCAS) EM TETO DE AMBIENTES DE ÁREA MENOR QUE 5M², ESPESSURA DE 0,5CM. AF_06/2014</v>
          </cell>
          <cell r="C5720" t="str">
            <v>M2</v>
          </cell>
          <cell r="D5720">
            <v>18.670000000000002</v>
          </cell>
        </row>
        <row r="5721">
          <cell r="A5721">
            <v>87414</v>
          </cell>
          <cell r="B5721" t="str">
            <v>APLICAÇÃO MANUAL DE GESSO DESEMPENADO (SEM TALISCAS) EM TETO DE AMBIENTES DE ÁREA MAIOR QUE 10M², ESPESSURA DE 1,0CM. AF_06/2014</v>
          </cell>
          <cell r="C5721" t="str">
            <v>M2</v>
          </cell>
          <cell r="D5721">
            <v>16.690000000000001</v>
          </cell>
        </row>
        <row r="5722">
          <cell r="A5722">
            <v>87415</v>
          </cell>
          <cell r="B5722" t="str">
            <v>APLICAÇÃO MANUAL DE GESSO DESEMPENADO (SEM TALISCAS) EM TETO DE AMBIENTES DE ÁREA ENTRE 5M² E 10M², ESPESSURA DE 1,0CM. AF_06/2014</v>
          </cell>
          <cell r="C5722" t="str">
            <v>M2</v>
          </cell>
          <cell r="D5722">
            <v>21.29</v>
          </cell>
        </row>
        <row r="5723">
          <cell r="A5723">
            <v>87416</v>
          </cell>
          <cell r="B5723" t="str">
            <v>APLICAÇÃO MANUAL DE GESSO DESEMPENADO (SEM TALISCAS) EM TETO DE AMBIENTES DE ÁREA MENOR QUE 5M², ESPESSURA DE 1,0CM. AF_06/2014</v>
          </cell>
          <cell r="C5723" t="str">
            <v>M2</v>
          </cell>
          <cell r="D5723">
            <v>24.17</v>
          </cell>
        </row>
        <row r="5724">
          <cell r="A5724">
            <v>87417</v>
          </cell>
          <cell r="B5724" t="str">
            <v>APLICAÇÃO MANUAL DE GESSO DESEMPENADO (SEM TALISCAS) EM PAREDES DE AMBIENTES DE ÁREA MAIOR QUE 10M², ESPESSURA DE 0,5CM. AF_06/2014</v>
          </cell>
          <cell r="C5724" t="str">
            <v>M2</v>
          </cell>
          <cell r="D5724">
            <v>11.89</v>
          </cell>
        </row>
        <row r="5725">
          <cell r="A5725">
            <v>87418</v>
          </cell>
          <cell r="B5725" t="str">
            <v>APLICAÇÃO MANUAL DE GESSO DESEMPENADO (SEM TALISCAS) EM PAREDES DE AMBIENTES DE ÁREA ENTRE 5M² E 10M², ESPESSURA DE 0,5CM. AF_06/2014</v>
          </cell>
          <cell r="C5725" t="str">
            <v>M2</v>
          </cell>
          <cell r="D5725">
            <v>12.24</v>
          </cell>
        </row>
        <row r="5726">
          <cell r="A5726">
            <v>87419</v>
          </cell>
          <cell r="B5726" t="str">
            <v>APLICAÇÃO MANUAL DE GESSO DESEMPENADO (SEM TALISCAS) EM PAREDES DE AMBIENTES DE ÁREA MENOR QUE 5M², ESPESSURA DE 0,5CM. AF_06/2014</v>
          </cell>
          <cell r="C5726" t="str">
            <v>M2</v>
          </cell>
          <cell r="D5726">
            <v>13.26</v>
          </cell>
        </row>
        <row r="5727">
          <cell r="A5727">
            <v>87420</v>
          </cell>
          <cell r="B5727" t="str">
            <v>APLICAÇÃO MANUAL DE GESSO DESEMPENADO (SEM TALISCAS) EM PAREDES DE AMBIENTES DE ÁREA MAIOR QUE 10M², ESPESSURA DE 1,0CM. AF_06/2014</v>
          </cell>
          <cell r="C5727" t="str">
            <v>M2</v>
          </cell>
          <cell r="D5727">
            <v>17.88</v>
          </cell>
        </row>
        <row r="5728">
          <cell r="A5728">
            <v>87421</v>
          </cell>
          <cell r="B5728" t="str">
            <v>APLICAÇÃO MANUAL DE GESSO DESEMPENADO (SEM TALISCAS) EM PAREDES DE AMBIENTES DE ÁREA ENTRE 5M² E 10M², ESPESSURA DE 1,0CM. AF_06/2014</v>
          </cell>
          <cell r="C5728" t="str">
            <v>M2</v>
          </cell>
          <cell r="D5728">
            <v>18.239999999999998</v>
          </cell>
        </row>
        <row r="5729">
          <cell r="A5729">
            <v>87422</v>
          </cell>
          <cell r="B5729" t="str">
            <v>APLICAÇÃO MANUAL DE GESSO DESEMPENADO (SEM TALISCAS) EM PAREDES DE AMBIENTES DE ÁREA MENOR QUE 5M², ESPESSURA DE 1,0CM. AF_06/2014</v>
          </cell>
          <cell r="C5729" t="str">
            <v>M2</v>
          </cell>
          <cell r="D5729">
            <v>19.260000000000002</v>
          </cell>
        </row>
        <row r="5730">
          <cell r="A5730">
            <v>87423</v>
          </cell>
          <cell r="B5730" t="str">
            <v>APLICAÇÃO MANUAL DE GESSO SARRAFEADO (COM TALISCAS) EM PAREDES DE AMBIENTES DE ÁREA MAIOR QUE 10M², ESPESSURA DE 1,0CM. AF_06/2014</v>
          </cell>
          <cell r="C5730" t="str">
            <v>M2</v>
          </cell>
          <cell r="D5730">
            <v>23.65</v>
          </cell>
        </row>
        <row r="5731">
          <cell r="A5731">
            <v>87424</v>
          </cell>
          <cell r="B5731" t="str">
            <v>APLICAÇÃO MANUAL DE GESSO SARRAFEADO (COM TALISCAS) EM PAREDES DE AMBIENTES DE ÁREA ENTRE 5M² E 10M², ESPESSURA DE 1,0CM. AF_06/2014</v>
          </cell>
          <cell r="C5731" t="str">
            <v>M2</v>
          </cell>
          <cell r="D5731">
            <v>24.17</v>
          </cell>
        </row>
        <row r="5732">
          <cell r="A5732">
            <v>87425</v>
          </cell>
          <cell r="B5732" t="str">
            <v>APLICAÇÃO MANUAL DE GESSO SARRAFEADO (COM TALISCAS) EM PAREDES DE AMBIENTES DE ÁREA MENOR QUE 5M², ESPESSURA DE 1,0CM. AF_06/2014</v>
          </cell>
          <cell r="C5732" t="str">
            <v>M2</v>
          </cell>
          <cell r="D5732">
            <v>25.02</v>
          </cell>
        </row>
        <row r="5733">
          <cell r="A5733">
            <v>87426</v>
          </cell>
          <cell r="B5733" t="str">
            <v>APLICAÇÃO MANUAL DE GESSO SARRAFEADO (COM TALISCAS) EM PAREDES DE AMBIENTES DE ÁREA MAIOR QUE 10M², ESPESSURA DE 1,5CM. AF_06/2014</v>
          </cell>
          <cell r="C5733" t="str">
            <v>M2</v>
          </cell>
          <cell r="D5733">
            <v>27.83</v>
          </cell>
        </row>
        <row r="5734">
          <cell r="A5734">
            <v>87427</v>
          </cell>
          <cell r="B5734" t="str">
            <v>APLICAÇÃO MANUAL DE GESSO SARRAFEADO (COM TALISCAS) EM PAREDES DE AMBIENTES DE ÁREA ENTRE 5M² E 10M², ESPESSURA DE 1,5CM. AF_06/2014</v>
          </cell>
          <cell r="C5734" t="str">
            <v>M2</v>
          </cell>
          <cell r="D5734">
            <v>28.35</v>
          </cell>
        </row>
        <row r="5735">
          <cell r="A5735">
            <v>87428</v>
          </cell>
          <cell r="B5735" t="str">
            <v>APLICAÇÃO MANUAL DE GESSO SARRAFEADO (COM TALISCAS) EM PAREDES DE AMBIENTES DE ÁREA MENOR QUE 5M², ESPESSURA DE 1,5CM. AF_06/2014</v>
          </cell>
          <cell r="C5735" t="str">
            <v>M2</v>
          </cell>
          <cell r="D5735">
            <v>29.2</v>
          </cell>
        </row>
        <row r="5736">
          <cell r="A5736">
            <v>87429</v>
          </cell>
          <cell r="B5736" t="str">
            <v>APLICAÇÃO DE GESSO PROJETADO COM EQUIPAMENTO DE PROJEÇÃO EM PAREDES DE AMBIENTES DE ÁREA MAIOR QUE 10M², DESEMPENADO (SEM TALISCAS), ESPESSURA DE 0,5CM. AF_06/2014</v>
          </cell>
          <cell r="C5736" t="str">
            <v>M2</v>
          </cell>
          <cell r="D5736">
            <v>16.21</v>
          </cell>
        </row>
        <row r="5737">
          <cell r="A5737">
            <v>87430</v>
          </cell>
          <cell r="B5737" t="str">
            <v>APLICAÇÃO DE GESSO PROJETADO COM EQUIPAMENTO DE PROJEÇÃO EM PAREDES DE AMBIENTES DE ÁREA ENTRE 5M² E 10M², DESEMPENADO (SEM TALISCAS), ESPESSURA DE 0,5CM. AF_06/2014</v>
          </cell>
          <cell r="C5737" t="str">
            <v>M2</v>
          </cell>
          <cell r="D5737">
            <v>16.559999999999999</v>
          </cell>
        </row>
        <row r="5738">
          <cell r="A5738">
            <v>87431</v>
          </cell>
          <cell r="B5738" t="str">
            <v>APLICAÇÃO DE GESSO PROJETADO COM EQUIPAMENTO DE PROJEÇÃO EM PAREDES DE AMBIENTES DE ÁREA MENOR QUE 5M², DESEMPENADO (SEM TALISCAS), ESPESSURA DE 0,5CM. AF_06/2014</v>
          </cell>
          <cell r="C5738" t="str">
            <v>M2</v>
          </cell>
          <cell r="D5738">
            <v>16.73</v>
          </cell>
        </row>
        <row r="5739">
          <cell r="A5739">
            <v>87432</v>
          </cell>
          <cell r="B5739" t="str">
            <v>APLICAÇÃO DE GESSO PROJETADO COM EQUIPAMENTO DE PROJEÇÃO EM PAREDES DE AMBIENTES DE ÁREA MAIOR QUE 10M², DESEMPENADO (SEM TALISCAS), ESPESSURA DE 1,0CM. AF_06/2014</v>
          </cell>
          <cell r="C5739" t="str">
            <v>M2</v>
          </cell>
          <cell r="D5739">
            <v>24.35</v>
          </cell>
        </row>
        <row r="5740">
          <cell r="A5740">
            <v>87433</v>
          </cell>
          <cell r="B5740" t="str">
            <v>APLICAÇÃO DE GESSO PROJETADO COM EQUIPAMENTO DE PROJEÇÃO EM PAREDES DE AMBIENTES DE ÁREA ENTRE 5M² E 10M², DESEMPENADO (SEM TALISCAS), ESPESSURA DE 1,0CM. AF_06/2014</v>
          </cell>
          <cell r="C5740" t="str">
            <v>M2</v>
          </cell>
          <cell r="D5740">
            <v>25.05</v>
          </cell>
        </row>
        <row r="5741">
          <cell r="A5741">
            <v>87434</v>
          </cell>
          <cell r="B5741" t="str">
            <v>APLICAÇÃO DE GESSO PROJETADO COM EQUIPAMENTO DE PROJEÇÃO EM PAREDES DE AMBIENTES DE ÁREA MENOR QUE 5M², DESEMPENADO (SEM TALISCAS), ESPESSURA DE 1,0CM. AF_06/2014</v>
          </cell>
          <cell r="C5741" t="str">
            <v>M2</v>
          </cell>
          <cell r="D5741">
            <v>25.54</v>
          </cell>
        </row>
        <row r="5742">
          <cell r="A5742">
            <v>87435</v>
          </cell>
          <cell r="B5742" t="str">
            <v>APLICAÇÃO DE GESSO PROJETADO COM EQUIPAMENTO DE PROJEÇÃO EM PAREDES DE AMBIENTES DE ÁREA MAIOR QUE 10M², SARRAFEADO (COM TALISCAS), ESPESSURA DE 1,0CM. AF_06/2014</v>
          </cell>
          <cell r="C5742" t="str">
            <v>M2</v>
          </cell>
          <cell r="D5742">
            <v>26.56</v>
          </cell>
        </row>
        <row r="5743">
          <cell r="A5743">
            <v>87436</v>
          </cell>
          <cell r="B5743" t="str">
            <v>APLICAÇÃO DE GESSO PROJETADO COM EQUIPAMENTO DE PROJEÇÃO EM PAREDES DE AMBIENTES DE ÁREA ENTRE 5M² E 10M², SARRAFEADO (COM TALISCAS), ESPESSURA DE 1,0CM. AF_06/2014</v>
          </cell>
          <cell r="C5743" t="str">
            <v>M2</v>
          </cell>
          <cell r="D5743">
            <v>27.76</v>
          </cell>
        </row>
        <row r="5744">
          <cell r="A5744">
            <v>87437</v>
          </cell>
          <cell r="B5744" t="str">
            <v>APLICAÇÃO DE GESSO PROJETADO COM EQUIPAMENTO DE PROJEÇÃO EM PAREDES DE AMBIENTES DE ÁREA MENOR QUE 5M², SARRAFEADO (COM TALISCAS), ESPESSURA DE 1,0CM. AF_06/2014</v>
          </cell>
          <cell r="C5744" t="str">
            <v>M2</v>
          </cell>
          <cell r="D5744">
            <v>28.6</v>
          </cell>
        </row>
        <row r="5745">
          <cell r="A5745">
            <v>87438</v>
          </cell>
          <cell r="B5745" t="str">
            <v>APLICAÇÃO DE GESSO PROJETADO COM EQUIPAMENTO DE PROJEÇÃO EM PAREDES DE AMBIENTES DE ÁREA MAIOR QUE 10M², SARRAFEADO (COM TALISCAS), ESPESSURA DE 1,5CM. AF_06/2014</v>
          </cell>
          <cell r="C5745" t="str">
            <v>M2</v>
          </cell>
          <cell r="D5745">
            <v>33.18</v>
          </cell>
        </row>
        <row r="5746">
          <cell r="A5746">
            <v>87439</v>
          </cell>
          <cell r="B5746" t="str">
            <v>APLICAÇÃO DE GESSO PROJETADO COM EQUIPAMENTO DE PROJEÇÃO EM PAREDES DE AMBIENTES DE ÁREA ENTRE 5M² E 10M², SARRAFEADO (COM TALISCAS), ESPESSURA DE 1,5CM. AF_06/2014</v>
          </cell>
          <cell r="C5746" t="str">
            <v>M2</v>
          </cell>
          <cell r="D5746">
            <v>34.69</v>
          </cell>
        </row>
        <row r="5747">
          <cell r="A5747">
            <v>87440</v>
          </cell>
          <cell r="B5747" t="str">
            <v>APLICAÇÃO DE GESSO PROJETADO COM EQUIPAMENTO DE PROJEÇÃO EM PAREDES DE AMBIENTES DE ÁREA MENOR QUE 5M², SARRAFEADO (COM TALISCAS), ESPESSURA DE 1,5CM. AF_06/2014</v>
          </cell>
          <cell r="C5747" t="str">
            <v>M2</v>
          </cell>
          <cell r="D5747">
            <v>35.4</v>
          </cell>
        </row>
        <row r="5748">
          <cell r="A5748">
            <v>87527</v>
          </cell>
          <cell r="B5748" t="str">
            <v>EMBOÇO, PARA RECEBIMENTO DE CERÂMICA, EM ARGAMASSA TRAÇO 1:2:8, PREPARO MECÂNICO COM BETONEIRA 400L, APLICADO MANUALMENTE EM FACES INTERNAS DE PAREDES, PARA AMBIENTE COM ÁREA MENOR QUE 5M2, ESPESSURA DE 20MM, COM EXECUÇÃO DE TALISCAS. AF_06/2014</v>
          </cell>
          <cell r="C5748" t="str">
            <v>M2</v>
          </cell>
          <cell r="D5748">
            <v>28</v>
          </cell>
        </row>
        <row r="5749">
          <cell r="A5749">
            <v>87528</v>
          </cell>
          <cell r="B5749" t="str">
            <v>EMBOÇO, PARA RECEBIMENTO DE CERÂMICA, EM ARGAMASSA TRAÇO 1:2:8, PREPARO MANUAL, APLICADO MANUALMENTE EM FACES INTERNAS DE PAREDES, PARA AMBIENTE COM ÁREA MENOR QUE 5M2, ESPESSURA DE 20MM, COM EXECUÇÃO DE TALISCAS. AF_06/2014</v>
          </cell>
          <cell r="C5749" t="str">
            <v>M2</v>
          </cell>
          <cell r="D5749">
            <v>31.38</v>
          </cell>
        </row>
        <row r="5750">
          <cell r="A5750">
            <v>87529</v>
          </cell>
          <cell r="B5750" t="str">
            <v>MASSA ÚNICA, PARA RECEBIMENTO DE PINTURA, EM ARGAMASSA TRAÇO 1:2:8, PREPARO MECÂNICO COM BETONEIRA 400L, APLICADA MANUALMENTE EM FACES INTERNAS DE PAREDES, ESPESSURA DE 20MM, COM EXECUÇÃO DE TALISCAS. AF_06/2014</v>
          </cell>
          <cell r="C5750" t="str">
            <v>M2</v>
          </cell>
          <cell r="D5750">
            <v>25.5</v>
          </cell>
        </row>
        <row r="5751">
          <cell r="A5751">
            <v>87530</v>
          </cell>
          <cell r="B5751" t="str">
            <v>MASSA ÚNICA, PARA RECEBIMENTO DE PINTURA, EM ARGAMASSA TRAÇO 1:2:8, PREPARO MANUAL, APLICADA MANUALMENTE EM FACES INTERNAS DE PAREDES, ESPESSURA DE 20MM, COM EXECUÇÃO DE TALISCAS. AF_06/2014</v>
          </cell>
          <cell r="C5751" t="str">
            <v>M2</v>
          </cell>
          <cell r="D5751">
            <v>28.88</v>
          </cell>
        </row>
        <row r="5752">
          <cell r="A5752">
            <v>87531</v>
          </cell>
          <cell r="B5752" t="str">
            <v>EMBOÇO, PARA RECEBIMENTO DE CERÂMICA, EM ARGAMASSA TRAÇO 1:2:8, PREPARO MECÂNICO COM BETONEIRA 400L, APLICADO MANUALMENTE EM FACES INTERNAS DE PAREDES, PARA AMBIENTE COM ÁREA ENTRE 5M2 E 10M2, ESPESSURA DE 20MM, COM EXECUÇÃO DE TALISCAS. AF_06/2014</v>
          </cell>
          <cell r="C5752" t="str">
            <v>M2</v>
          </cell>
          <cell r="D5752">
            <v>24.61</v>
          </cell>
        </row>
        <row r="5753">
          <cell r="A5753">
            <v>87532</v>
          </cell>
          <cell r="B5753" t="str">
            <v>EMBOÇO, PARA RECEBIMENTO DE CERÂMICA, EM ARGAMASSA TRAÇO 1:2:8, PREPARO MANUAL, APLICADO MANUALMENTE EM FACES INTERNAS DE PAREDES, PARA AMBIENTE COM ÁREA  ENTRE 5M2 E 10M2, ESPESSURA DE 20MM, COM EXECUÇÃO DE TALISCAS. AF_06/2014</v>
          </cell>
          <cell r="C5753" t="str">
            <v>M2</v>
          </cell>
          <cell r="D5753">
            <v>27.99</v>
          </cell>
        </row>
        <row r="5754">
          <cell r="A5754">
            <v>87535</v>
          </cell>
          <cell r="B5754" t="str">
            <v>EMBOÇO, PARA RECEBIMENTO DE CERÂMICA, EM ARGAMASSA TRAÇO 1:2:8, PREPARO MECÂNICO COM BETONEIRA 400L, APLICADO MANUALMENTE EM FACES INTERNAS DE PAREDES, PARA AMBIENTE COM ÁREA  MAIOR QUE 10M2, ESPESSURA DE 20MM, COM EXECUÇÃO DE TALISCAS. AF_06/2014</v>
          </cell>
          <cell r="C5754" t="str">
            <v>M2</v>
          </cell>
          <cell r="D5754">
            <v>22.11</v>
          </cell>
        </row>
        <row r="5755">
          <cell r="A5755">
            <v>87536</v>
          </cell>
          <cell r="B5755" t="str">
            <v>EMBOÇO, PARA RECEBIMENTO DE CERÂMICA, EM ARGAMASSA TRAÇO 1:2:8, PREPARO MANUAL, APLICADO MANUALMENTE EM FACES INTERNAS DE PAREDES, PARA AMBIENTE COM ÁREA  MAIOR QUE 10M2, ESPESSURA DE 20MM, COM EXECUÇÃO DE TALISCAS. AF_06/2014</v>
          </cell>
          <cell r="C5755" t="str">
            <v>M2</v>
          </cell>
          <cell r="D5755">
            <v>25.49</v>
          </cell>
        </row>
        <row r="5756">
          <cell r="A5756">
            <v>87537</v>
          </cell>
          <cell r="B5756"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756" t="str">
            <v>M2</v>
          </cell>
          <cell r="D5756">
            <v>74.19</v>
          </cell>
        </row>
        <row r="5757">
          <cell r="A5757">
            <v>87538</v>
          </cell>
          <cell r="B5757" t="str">
            <v>MASSA ÚNICA, PARA RECEBIMENTO DE PINTURA, EM ARGAMASSA INDUSTRIALIZADA, PREPARO MECÂNICO, APLICADO COM EQUIPAMENTO DE MISTURA E PROJEÇÃO DE 1,5 M3/H DE ARGAMASSA EM FACES INTERNAS DE PAREDES, ESPESSURA DE 20MM, COM EXECUÇÃO DE TALISCAS. AF_06/2014</v>
          </cell>
          <cell r="C5757" t="str">
            <v>M2</v>
          </cell>
          <cell r="D5757">
            <v>72.05</v>
          </cell>
        </row>
        <row r="5758">
          <cell r="A5758">
            <v>87539</v>
          </cell>
          <cell r="B5758"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758" t="str">
            <v>M2</v>
          </cell>
          <cell r="D5758">
            <v>71.290000000000006</v>
          </cell>
        </row>
        <row r="5759">
          <cell r="A5759">
            <v>87541</v>
          </cell>
          <cell r="B5759"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759" t="str">
            <v>M2</v>
          </cell>
          <cell r="D5759">
            <v>69.150000000000006</v>
          </cell>
        </row>
        <row r="5760">
          <cell r="A5760">
            <v>87543</v>
          </cell>
          <cell r="B5760" t="str">
            <v>MASSA ÚNICA, PARA RECEBIMENTO DE PINTURA OU CERÂMICA, ARGAMASSA INDUSTRIALIZADA, PREPARO MECÂNICO, APLICADO COM EQUIPAMENTO DE MISTURA E PROJEÇÃO DE 1,5 M3/H EM FACES INTERNAS DE PAREDES, ESPESSURA DE 5MM, SEM EXECUÇÃO DE TALISCAS. AF_06/2014</v>
          </cell>
          <cell r="C5760" t="str">
            <v>M2</v>
          </cell>
          <cell r="D5760">
            <v>23.03</v>
          </cell>
        </row>
        <row r="5761">
          <cell r="A5761">
            <v>87545</v>
          </cell>
          <cell r="B5761" t="str">
            <v>EMBOÇO, PARA RECEBIMENTO DE CERÂMICA, EM ARGAMASSA TRAÇO 1:2:8, PREPARO MECÂNICO COM BETONEIRA 400L, APLICADO MANUALMENTE EM FACES INTERNAS DE PAREDES, PARA AMBIENTE COM ÁREA MENOR QUE 5M2, ESPESSURA DE 10MM, COM EXECUÇÃO DE TALISCAS. AF_06/2014</v>
          </cell>
          <cell r="C5761" t="str">
            <v>M2</v>
          </cell>
          <cell r="D5761">
            <v>18.850000000000001</v>
          </cell>
        </row>
        <row r="5762">
          <cell r="A5762">
            <v>87546</v>
          </cell>
          <cell r="B5762" t="str">
            <v>EMBOÇO, PARA RECEBIMENTO DE CERÂMICA, EM ARGAMASSA TRAÇO 1:2:8, PREPARO MANUAL, APLICADO MANUALMENTE EM FACES INTERNAS DE PAREDES, PARA AMBIENTE COM ÁREA MENOR QUE 5M2, ESPESSURA DE 10MM, COM EXECUÇÃO DE TALISCAS. AF_06/2014</v>
          </cell>
          <cell r="C5762" t="str">
            <v>M2</v>
          </cell>
          <cell r="D5762">
            <v>20.76</v>
          </cell>
        </row>
        <row r="5763">
          <cell r="A5763">
            <v>87547</v>
          </cell>
          <cell r="B5763" t="str">
            <v>MASSA ÚNICA, PARA RECEBIMENTO DE PINTURA, EM ARGAMASSA TRAÇO 1:2:8, PREPARO MECÂNICO COM BETONEIRA 400L, APLICADA MANUALMENTE EM FACES INTERNAS DE PAREDES, ESPESSURA DE 10MM, COM EXECUÇÃO DE TALISCAS. AF_06/2014</v>
          </cell>
          <cell r="C5763" t="str">
            <v>M2</v>
          </cell>
          <cell r="D5763">
            <v>16.36</v>
          </cell>
        </row>
        <row r="5764">
          <cell r="A5764">
            <v>87548</v>
          </cell>
          <cell r="B5764" t="str">
            <v>MASSA ÚNICA, PARA RECEBIMENTO DE PINTURA, EM ARGAMASSA TRAÇO 1:2:8, PREPARO MANUAL, APLICADA MANUALMENTE EM FACES INTERNAS DE PAREDES, ESPESSURA DE 10MM, COM EXECUÇÃO DE TALISCAS. AF_06/2014</v>
          </cell>
          <cell r="C5764" t="str">
            <v>M2</v>
          </cell>
          <cell r="D5764">
            <v>18.27</v>
          </cell>
        </row>
        <row r="5765">
          <cell r="A5765">
            <v>87549</v>
          </cell>
          <cell r="B5765" t="str">
            <v>EMBOÇO, PARA RECEBIMENTO DE CERÂMICA, EM ARGAMASSA TRAÇO 1:2:8, PREPARO MECÂNICO COM BETONEIRA 400L, APLICADO MANUALMENTE EM FACES INTERNAS DE PAREDES, PARA AMBIENTE COM ÁREA ENTRE 5M2 E 10M2, ESPESSURA DE 10MM, COM EXECUÇÃO DE TALISCAS. AF_06/2014</v>
          </cell>
          <cell r="C5765" t="str">
            <v>M2</v>
          </cell>
          <cell r="D5765">
            <v>15.45</v>
          </cell>
        </row>
        <row r="5766">
          <cell r="A5766">
            <v>87550</v>
          </cell>
          <cell r="B5766" t="str">
            <v>EMBOÇO, PARA RECEBIMENTO DE CERÂMICA, EM ARGAMASSA TRAÇO 1:2:8, PREPARO MANUAL, APLICADO MANUALMENTE EM FACES INTERNAS DE PAREDES, PARA AMBIENTE COM ÁREA ENTRE 5M2 E 10M2, ESPESSURA DE 10MM, COM EXECUÇÃO DE TALISCAS. AF_06/2014</v>
          </cell>
          <cell r="C5766" t="str">
            <v>M2</v>
          </cell>
          <cell r="D5766">
            <v>17.36</v>
          </cell>
        </row>
        <row r="5767">
          <cell r="A5767">
            <v>87553</v>
          </cell>
          <cell r="B5767" t="str">
            <v>EMBOÇO, PARA RECEBIMENTO DE CERÂMICA, EM ARGAMASSA TRAÇO 1:2:8, PREPARO MECÂNICO COM BETONEIRA 400L, APLICADO MANUALMENTE EM FACES INTERNAS DE PAREDES, PARA AMBIENTE COM ÁREA MAIOR QUE 10M2, ESPESSURA DE 10MM, COM EXECUÇÃO DE TALISCAS. AF_06/2014</v>
          </cell>
          <cell r="C5767" t="str">
            <v>M2</v>
          </cell>
          <cell r="D5767">
            <v>12.95</v>
          </cell>
        </row>
        <row r="5768">
          <cell r="A5768">
            <v>87554</v>
          </cell>
          <cell r="B5768" t="str">
            <v>EMBOÇO, PARA RECEBIMENTO DE CERÂMICA, EM ARGAMASSA TRAÇO 1:2:8, PREPARO MANUAL, APLICADO MANUALMENTE EM FACES INTERNAS DE PAREDES, PARA AMBIENTE COM ÁREA MAIOR QUE 10M2, ESPESSURA DE 10MM, COM EXECUÇÃO DE TALISCAS. AF_06/2014</v>
          </cell>
          <cell r="C5768" t="str">
            <v>M2</v>
          </cell>
          <cell r="D5768">
            <v>14.86</v>
          </cell>
        </row>
        <row r="5769">
          <cell r="A5769">
            <v>87555</v>
          </cell>
          <cell r="B5769"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769" t="str">
            <v>M2</v>
          </cell>
          <cell r="D5769">
            <v>44.23</v>
          </cell>
        </row>
        <row r="5770">
          <cell r="A5770">
            <v>87556</v>
          </cell>
          <cell r="B5770" t="str">
            <v>MASSA ÚNICA, PARA RECEBIMENTO DE PINTURA, EM ARGAMASSA INDUSTRIALIZADA, PREPARO MECÂNICO, APLICADO COM EQUIPAMENTO DE MISTURA E PROJEÇÃO DE 1,5 M3/H DE ARGAMASSA EM FACES INTERNAS DE PAREDES, ESPESSURA DE 10MM, COM EXECUÇÃO DE TALISCAS. AF_06/2014</v>
          </cell>
          <cell r="C5770" t="str">
            <v>M2</v>
          </cell>
          <cell r="D5770">
            <v>42.1</v>
          </cell>
        </row>
        <row r="5771">
          <cell r="A5771">
            <v>87557</v>
          </cell>
          <cell r="B5771"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771" t="str">
            <v>M2</v>
          </cell>
          <cell r="D5771">
            <v>41.33</v>
          </cell>
        </row>
        <row r="5772">
          <cell r="A5772">
            <v>87559</v>
          </cell>
          <cell r="B5772"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772" t="str">
            <v>M2</v>
          </cell>
          <cell r="D5772">
            <v>39.19</v>
          </cell>
        </row>
        <row r="5773">
          <cell r="A5773">
            <v>87561</v>
          </cell>
          <cell r="B5773" t="str">
            <v>MASSA ÚNICA, PARA RECEBIMENTO DE PINTURA OU CERÂMICA, EM ARGAMASSA INDUSTRIALIZADA, PREPARO MECÂNICO, APLICADO COM EQUIPAMENTO DE MISTURA E PROJEÇÃO DE 1,5 M3/H DE ARGAMASSA EM FACES INTERNAS DE PAREDES, ESPESSURA DE 10MM, SEM EXECUÇÃO DE TALISCAS. AF_06/2014</v>
          </cell>
          <cell r="C5773" t="str">
            <v>M2</v>
          </cell>
          <cell r="D5773">
            <v>41.52</v>
          </cell>
        </row>
        <row r="5774">
          <cell r="A5774">
            <v>87775</v>
          </cell>
          <cell r="B5774" t="str">
            <v>EMBOÇO OU MASSA ÚNICA EM ARGAMASSA TRAÇO 1:2:8, PREPARO MECÂNICO COM BETONEIRA 400 L, APLICADA MANUALMENTE EM PANOS DE FACHADA COM PRESENÇA DE VÃOS, ESPESSURA DE 25 MM. AF_06/2014</v>
          </cell>
          <cell r="C5774" t="str">
            <v>M2</v>
          </cell>
          <cell r="D5774">
            <v>40.25</v>
          </cell>
        </row>
        <row r="5775">
          <cell r="A5775">
            <v>87777</v>
          </cell>
          <cell r="B5775" t="str">
            <v>EMBOÇO OU MASSA ÚNICA EM ARGAMASSA TRAÇO 1:2:8, PREPARO MANUAL, APLICADA MANUALMENTE EM PANOS DE FACHADA COM PRESENÇA DE VÃOS, ESPESSURA DE 25 MM. AF_06/2014</v>
          </cell>
          <cell r="C5775" t="str">
            <v>M2</v>
          </cell>
          <cell r="D5775">
            <v>43.07</v>
          </cell>
        </row>
        <row r="5776">
          <cell r="A5776">
            <v>87778</v>
          </cell>
          <cell r="B5776" t="str">
            <v>EMBOÇO OU MASSA ÚNICA EM ARGAMASSA INDUSTRIALIZADA, PREPARO MECÂNICO E APLICAÇÃO COM EQUIPAMENTO DE MISTURA E PROJEÇÃO DE 1,5 M3/H DE ARGAMASSA EM PANOS DE FACHADA COM PRESENÇA DE VÃOS, ESPESSURA DE 25 MM. AF_06/2014</v>
          </cell>
          <cell r="C5776" t="str">
            <v>M2</v>
          </cell>
          <cell r="D5776">
            <v>76.97</v>
          </cell>
        </row>
        <row r="5777">
          <cell r="A5777">
            <v>87779</v>
          </cell>
          <cell r="B5777" t="str">
            <v>EMBOÇO OU MASSA ÚNICA EM ARGAMASSA TRAÇO 1:2:8, PREPARO MECÂNICO COM BETONEIRA 400 L, APLICADA MANUALMENTE EM PANOS DE FACHADA COM PRESENÇA DE VÃOS, ESPESSURA DE 35 MM. AF_06/2014</v>
          </cell>
          <cell r="C5777" t="str">
            <v>M2</v>
          </cell>
          <cell r="D5777">
            <v>46.99</v>
          </cell>
        </row>
        <row r="5778">
          <cell r="A5778">
            <v>87781</v>
          </cell>
          <cell r="B5778" t="str">
            <v>EMBOÇO OU MASSA ÚNICA EM ARGAMASSA TRAÇO 1:2:8, PREPARO MANUAL, APLICADA MANUALMENTE EM PANOS DE FACHADA COM PRESENÇA DE VÃOS, ESPESSURA DE 35 MM. AF_06/2014</v>
          </cell>
          <cell r="C5778" t="str">
            <v>M2</v>
          </cell>
          <cell r="D5778">
            <v>50.78</v>
          </cell>
        </row>
        <row r="5779">
          <cell r="A5779">
            <v>87783</v>
          </cell>
          <cell r="B5779" t="str">
            <v>EMBOÇO OU MASSA ÚNICA EM ARGAMASSA INDUSTRIALIZADA, PREPARO MECÂNICO E APLICAÇÃO COM EQUIPAMENTO DE MISTURA E PROJEÇÃO DE 1,5 M3/H DE ARGAMASSA EM PANOS DE FACHADA COM PRESENÇA DE VÃOS, ESPESSURA DE 35 MM. AF_06/2014</v>
          </cell>
          <cell r="C5779" t="str">
            <v>M2</v>
          </cell>
          <cell r="D5779">
            <v>97.63</v>
          </cell>
        </row>
        <row r="5780">
          <cell r="A5780">
            <v>87784</v>
          </cell>
          <cell r="B5780" t="str">
            <v>EMBOÇO OU MASSA ÚNICA EM ARGAMASSA TRAÇO 1:2:8, PREPARO MECÂNICO COM BETONEIRA 400 L, APLICADA MANUALMENTE EM PANOS DE FACHADA COM PRESENÇA DE VÃOS, ESPESSURA DE 45 MM. AF_06/2014</v>
          </cell>
          <cell r="C5780" t="str">
            <v>M2</v>
          </cell>
          <cell r="D5780">
            <v>53.74</v>
          </cell>
        </row>
        <row r="5781">
          <cell r="A5781">
            <v>87786</v>
          </cell>
          <cell r="B5781" t="str">
            <v>EMBOÇO OU MASSA ÚNICA EM ARGAMASSA TRAÇO 1:2:8, PREPARO MANUAL, APLICADA MANUALMENTE EM PANOS DE FACHADA COM PRESENÇA DE VÃOS, ESPESSURA DE 45 MM. AF_06/2014</v>
          </cell>
          <cell r="C5781" t="str">
            <v>M2</v>
          </cell>
          <cell r="D5781">
            <v>58.49</v>
          </cell>
        </row>
        <row r="5782">
          <cell r="A5782">
            <v>87787</v>
          </cell>
          <cell r="B5782" t="str">
            <v>EMBOÇO OU MASSA ÚNICA EM ARGAMASSA INDUSTRIALIZADA, PREPARO MECÂNICO E APLICAÇÃO COM EQUIPAMENTO DE MISTURA E PROJEÇÃO DE 1,5 M3/H DE ARGAMASSA EM PANOS DE FACHADA COM PRESENÇA DE VÃOS, ESPESSURA DE 45 MM. AF_06/2014</v>
          </cell>
          <cell r="C5782" t="str">
            <v>M2</v>
          </cell>
          <cell r="D5782">
            <v>118.31</v>
          </cell>
        </row>
        <row r="5783">
          <cell r="A5783">
            <v>87788</v>
          </cell>
          <cell r="B5783" t="str">
            <v>EMBOÇO OU MASSA ÚNICA EM ARGAMASSA TRAÇO 1:2:8, PREPARO MECÂNICO COM BETONEIRA 400 L, APLICADA MANUALMENTE EM PANOS DE FACHADA COM PRESENÇA DE VÃOS, ESPESSURA MAIOR OU IGUAL A 50 MM. AF_06/2014</v>
          </cell>
          <cell r="C5783" t="str">
            <v>M2</v>
          </cell>
          <cell r="D5783">
            <v>68.19</v>
          </cell>
        </row>
        <row r="5784">
          <cell r="A5784">
            <v>87790</v>
          </cell>
          <cell r="B5784" t="str">
            <v>EMBOÇO OU MASSA ÚNICA EM ARGAMASSA TRAÇO 1:2:8, PREPARO MANUAL, APLICADA MANUALMENTE EM PANOS DE FACHADA COM PRESENÇA DE VÃOS, ESPESSURA MAIOR OU IGUAL A 50 MM. AF_06/2014</v>
          </cell>
          <cell r="C5784" t="str">
            <v>M2</v>
          </cell>
          <cell r="D5784">
            <v>73.430000000000007</v>
          </cell>
        </row>
        <row r="5785">
          <cell r="A5785">
            <v>87791</v>
          </cell>
          <cell r="B5785" t="str">
            <v>EMBOÇO OU MASSA ÚNICA EM ARGAMASSA INDUSTRIALIZADA, PREPARO MECÂNICO E APLICAÇÃO COM EQUIPAMENTO DE MISTURA E PROJEÇÃO DE 1,5 M3/H DE ARGAMASSA EM PANOS DE FACHADA COM PRESENÇA DE VÃOS, ESPESSURA MAIOR OU IGUAL A 50 MM. AF_06/2014</v>
          </cell>
          <cell r="C5785" t="str">
            <v>M2</v>
          </cell>
          <cell r="D5785">
            <v>136.80000000000001</v>
          </cell>
        </row>
        <row r="5786">
          <cell r="A5786">
            <v>87792</v>
          </cell>
          <cell r="B5786" t="str">
            <v>EMBOÇO OU MASSA ÚNICA EM ARGAMASSA TRAÇO 1:2:8, PREPARO MECÂNICO COM BETONEIRA 400 L, APLICADA MANUALMENTE EM PANOS CEGOS DE FACHADA (SEM PRESENÇA DE VÃOS), ESPESSURA DE 25 MM. AF_06/2014</v>
          </cell>
          <cell r="C5786" t="str">
            <v>M2</v>
          </cell>
          <cell r="D5786">
            <v>27.81</v>
          </cell>
        </row>
        <row r="5787">
          <cell r="A5787">
            <v>87794</v>
          </cell>
          <cell r="B5787" t="str">
            <v>EMBOÇO OU MASSA ÚNICA EM ARGAMASSA TRAÇO 1:2:8, PREPARO MANUAL, APLICADA MANUALMENTE EM PANOS CEGOS DE FACHADA (SEM PRESENÇA DE VÃOS), ESPESSURA DE 25 MM. AF_06/2014</v>
          </cell>
          <cell r="C5787" t="str">
            <v>M2</v>
          </cell>
          <cell r="D5787">
            <v>30.45</v>
          </cell>
        </row>
        <row r="5788">
          <cell r="A5788">
            <v>87795</v>
          </cell>
          <cell r="B5788" t="str">
            <v>EMBOÇO OU MASSA ÚNICA EM ARGAMASSA INDUSTRIALIZADA, PREPARO MECÂNICO E APLICAÇÃO COM EQUIPAMENTO DE MISTURA E PROJEÇÃO DE 1,5 M3/H DE ARGAMASSA EM PANOS CEGOS DE FACHADA (SEM PRESENÇA DE VÃOS), ESPESSURA DE 25 MM. AF_06/2014</v>
          </cell>
          <cell r="C5788" t="str">
            <v>M2</v>
          </cell>
          <cell r="D5788">
            <v>61.81</v>
          </cell>
        </row>
        <row r="5789">
          <cell r="A5789">
            <v>87797</v>
          </cell>
          <cell r="B5789" t="str">
            <v>EMBOÇO OU MASSA ÚNICA EM ARGAMASSA TRAÇO 1:2:8, PREPARO MECÂNICO COM BETONEIRA 400 L, APLICADA MANUALMENTE EM PANOS CEGOS DE FACHADA (SEM PRESENÇA DE VÃOS), ESPESSURA DE 35 MM. AF_06/2014</v>
          </cell>
          <cell r="C5789" t="str">
            <v>M2</v>
          </cell>
          <cell r="D5789">
            <v>34.29</v>
          </cell>
        </row>
        <row r="5790">
          <cell r="A5790">
            <v>87799</v>
          </cell>
          <cell r="B5790" t="str">
            <v>EMBOÇO OU MASSA ÚNICA EM ARGAMASSA TRAÇO 1:2:8, PREPARO MANUAL, APLICADA MANUALMENTE EM PANOS CEGOS DE FACHADA (SEM PRESENÇA DE VÃOS), ESPESSURA DE 35 MM. AF_06/2014</v>
          </cell>
          <cell r="C5790" t="str">
            <v>M2</v>
          </cell>
          <cell r="D5790">
            <v>37.83</v>
          </cell>
        </row>
        <row r="5791">
          <cell r="A5791">
            <v>87800</v>
          </cell>
          <cell r="B5791" t="str">
            <v>EMBOÇO OU MASSA ÚNICA EM ARGAMASSA INDUSTRIALIZADA, PREPARO MECÂNICO E APLICAÇÃO COM EQUIPAMENTO DE MISTURA E PROJEÇÃO DE 1,5 M3/H DE ARGAMASSA EM PANOS CEGOS DE FACHADA (SEM PRESENÇA DE VÃOS), ESPESSURA DE 35 MM. AF_06/2014</v>
          </cell>
          <cell r="C5791" t="str">
            <v>M2</v>
          </cell>
          <cell r="D5791">
            <v>81.290000000000006</v>
          </cell>
        </row>
        <row r="5792">
          <cell r="A5792">
            <v>87801</v>
          </cell>
          <cell r="B5792" t="str">
            <v>EMBOÇO OU MASSA ÚNICA EM ARGAMASSA TRAÇO 1:2:8, PREPARO MECÂNICO COM BETONEIRA 400 L, APLICADA MANUALMENTE EM PANOS CEGOS DE FACHADA (SEM PRESENÇA DE VÃOS), ESPESSURA DE 45 MM. AF_06/2014</v>
          </cell>
          <cell r="C5792" t="str">
            <v>M2</v>
          </cell>
          <cell r="D5792">
            <v>40.770000000000003</v>
          </cell>
        </row>
        <row r="5793">
          <cell r="A5793">
            <v>87803</v>
          </cell>
          <cell r="B5793" t="str">
            <v>EMBOÇO OU MASSA ÚNICA EM ARGAMASSA TRAÇO 1:2:8, PREPARO MANUAL, APLICADA MANUALMENTE EM PANOS CEGOS DE FACHADA (SEM PRESENÇA DE VÃOS), ESPESSURA DE 45 MM. AF_06/2014</v>
          </cell>
          <cell r="C5793" t="str">
            <v>M2</v>
          </cell>
          <cell r="D5793">
            <v>45.21</v>
          </cell>
        </row>
        <row r="5794">
          <cell r="A5794">
            <v>87804</v>
          </cell>
          <cell r="B5794" t="str">
            <v>EMBOÇO OU MASSA ÚNICA EM ARGAMASSA INDUSTRIALIZADA, PREPARO MECÂNICO E APLICAÇÃO COM EQUIPAMENTO DE MISTURA E PROJEÇÃO DE 1,5 M3/H DE ARGAMASSA EM PANOS CEGOS DE FACHADA (SEM PRESENÇA DE VÃOS), ESPESSURA DE 45 MM. AF_06/2014</v>
          </cell>
          <cell r="C5794" t="str">
            <v>M2</v>
          </cell>
          <cell r="D5794">
            <v>100.77</v>
          </cell>
        </row>
        <row r="5795">
          <cell r="A5795">
            <v>87805</v>
          </cell>
          <cell r="B5795" t="str">
            <v>EMBOÇO OU MASSA ÚNICA EM ARGAMASSA TRAÇO 1:2:8, PREPARO MECÂNICO COM BETONEIRA 400 L, APLICADA MANUALMENTE EM PANOS CEGOS DE FACHADA (SEM PRESENÇA DE VÃOS), ESPESSURA MAIOR OU IGUAL A 50 MM. AF_06/2014</v>
          </cell>
          <cell r="C5795" t="str">
            <v>M2</v>
          </cell>
          <cell r="D5795">
            <v>46.54</v>
          </cell>
        </row>
        <row r="5796">
          <cell r="A5796">
            <v>87807</v>
          </cell>
          <cell r="B5796" t="str">
            <v>EMBOÇO OU MASSA ÚNICA EM ARGAMASSA TRAÇO 1:2:8, PREPARO MANUAL, APLICADA MANUALMENTE EM PANOS CEGOS DE FACHADA (SEM PRESENÇA DE VÃOS), ESPESSURA MAIOR OU IGUAL A 50 MM. AF_06/2014</v>
          </cell>
          <cell r="C5796" t="str">
            <v>M2</v>
          </cell>
          <cell r="D5796">
            <v>51.43</v>
          </cell>
        </row>
        <row r="5797">
          <cell r="A5797">
            <v>87808</v>
          </cell>
          <cell r="B5797" t="str">
            <v>EMBOÇO OU MASSA ÚNICA EM ARGAMASSA INDUSTRIALIZADA, PREPARO MECÂNICO E APLICAÇÃO COM EQUIPAMENTO DE MISTURA E PROJEÇÃO DE 1,5 M3/H DE ARGAMASSA EM PANOS CEGOS DE FACHADA (SEM PRESENÇA DE VÃOS), ESPESSURA MAIOR OU IGUAL A 50 MM. AF_06/2014</v>
          </cell>
          <cell r="C5797" t="str">
            <v>M2</v>
          </cell>
          <cell r="D5797">
            <v>110.19</v>
          </cell>
        </row>
        <row r="5798">
          <cell r="A5798">
            <v>87809</v>
          </cell>
          <cell r="B5798" t="str">
            <v>EMBOÇO OU MASSA ÚNICA EM ARGAMASSA TRAÇO 1:2:8, PREPARO MECÂNICO COM BETONEIRA 400 L, APLICADA MANUALMENTE EM SUPERFÍCIES EXTERNAS DA SACADA, ESPESSURA DE 25 MM, SEM USO DE TELA METÁLICA DE REFORÇO CONTRA FISSURAÇÃO. AF_06/2014</v>
          </cell>
          <cell r="C5798" t="str">
            <v>M2</v>
          </cell>
          <cell r="D5798">
            <v>60.65</v>
          </cell>
        </row>
        <row r="5799">
          <cell r="A5799">
            <v>87811</v>
          </cell>
          <cell r="B5799" t="str">
            <v>EMBOÇO OU MASSA ÚNICA EM ARGAMASSA TRAÇO 1:2:8, PREPARO MANUAL, APLICADA MANUALMENTE EM SUPERFÍCIES EXTERNAS DA SACADA, ESPESSURA DE 25 MM, SEM USO DE TELA METÁLICA DE REFORÇO CONTRA FISSURAÇÃO. AF_06/2014</v>
          </cell>
          <cell r="C5799" t="str">
            <v>M2</v>
          </cell>
          <cell r="D5799">
            <v>63.29</v>
          </cell>
        </row>
        <row r="5800">
          <cell r="A5800">
            <v>87812</v>
          </cell>
          <cell r="B5800" t="str">
            <v>EMBOÇO OU MASSA ÚNICA EM ARGAMASSA INDUSTRIALIZADA, PREPARO MECÂNICO E APLICAÇÃO COM EQUIPAMENTO DE MISTURA E PROJEÇÃO DE 1,5 M3/H EM SUPERFÍCIES EXTERNAS DA SACADA, ESPESSURA 25 MM, SEM USO DE TELA METÁLICA. AF_06/2014</v>
          </cell>
          <cell r="C5800" t="str">
            <v>M2</v>
          </cell>
          <cell r="D5800">
            <v>94.32</v>
          </cell>
        </row>
        <row r="5801">
          <cell r="A5801">
            <v>87813</v>
          </cell>
          <cell r="B5801" t="str">
            <v>EMBOÇO OU MASSA ÚNICA EM ARGAMASSA TRAÇO 1:2:8, PREPARO MECÂNICO COM BETONEIRA 400 L, APLICADA MANUALMENTE EM SUPERFÍCIES EXTERNAS DA SACADA, ESPESSURA DE 35 MM, SEM USO DE TELA METÁLICA DE REFORÇO CONTRA FISSURAÇÃO. AF_06/2014</v>
          </cell>
          <cell r="C5801" t="str">
            <v>M2</v>
          </cell>
          <cell r="D5801">
            <v>67.13</v>
          </cell>
        </row>
        <row r="5802">
          <cell r="A5802">
            <v>87815</v>
          </cell>
          <cell r="B5802" t="str">
            <v>EMBOÇO OU MASSA ÚNICA EM ARGAMASSA TRAÇO 1:2:8, PREPARO MANUAL, APLICADA MANUALMENTE EM SUPERFÍCIES EXTERNAS DA SACADA, ESPESSURA DE 35 MM, SEM USO DE TELA METÁLICA DE REFORÇO CONTRA FISSURAÇÃO. AF_06/2014</v>
          </cell>
          <cell r="C5802" t="str">
            <v>M2</v>
          </cell>
          <cell r="D5802">
            <v>70.67</v>
          </cell>
        </row>
        <row r="5803">
          <cell r="A5803">
            <v>87816</v>
          </cell>
          <cell r="B5803" t="str">
            <v>EMBOÇO OU MASSA ÚNICA EM ARGAMASSA INDUSTRIALIZADA, PREPARO MECÂNICO E APLICAÇÃO COM EQUIPAMENTO DE MISTURA E PROJEÇÃO DE 1,5 M3/H EM SUPERFÍCIES EXTERNAS DA SACADA, ESPESSURA 35 MM, SEM USO DE TELA METÁLICA. AF_06/2014</v>
          </cell>
          <cell r="C5803" t="str">
            <v>M2</v>
          </cell>
          <cell r="D5803">
            <v>113.8</v>
          </cell>
        </row>
        <row r="5804">
          <cell r="A5804">
            <v>87817</v>
          </cell>
          <cell r="B5804" t="str">
            <v>EMBOÇO OU MASSA ÚNICA EM ARGAMASSA TRAÇO 1:2:8, PREPARO MECÂNICO COM BETONEIRA 400 L, APLICADA MANUALMENTE EM SUPERFÍCIES EXTERNAS DA SACADA, ESPESSURA DE 45 MM, SEM USO DE TELA METÁLICA DE REFORÇO CONTRA FISSURAÇÃO. AF_06/2014</v>
          </cell>
          <cell r="C5804" t="str">
            <v>M2</v>
          </cell>
          <cell r="D5804">
            <v>73.28</v>
          </cell>
        </row>
        <row r="5805">
          <cell r="A5805">
            <v>87819</v>
          </cell>
          <cell r="B5805" t="str">
            <v>EMBOÇO OU MASSA ÚNICA EM ARGAMASSA TRAÇO 1:2:8, PREPARO MANUAL, APLICADA MANUALMENTE EM SUPERFÍCIES EXTERNAS DA SACADA, ESPESSURA DE 45 MM, SEM USO DE TELA METÁLICA DE REFORÇO CONTRA FISSURAÇÃO. AF_06/2014</v>
          </cell>
          <cell r="C5805" t="str">
            <v>M2</v>
          </cell>
          <cell r="D5805">
            <v>77.72</v>
          </cell>
        </row>
        <row r="5806">
          <cell r="A5806">
            <v>87820</v>
          </cell>
          <cell r="B5806" t="str">
            <v>EMBOÇO OU MASSA ÚNICA EM ARGAMASSA INDUSTRIALIZADA, PREPARO MECÂNICO E APLICAÇÃO COM EQUIPAMENTO DE MISTURA E PROJEÇÃO DE 1,5 M3/H EM SUPERFÍCIES EXTERNAS DA SACADA, ESPESSURA 45 MM, SEM USO DE TELA METÁLICA. AF_06/2014</v>
          </cell>
          <cell r="C5806" t="str">
            <v>M2</v>
          </cell>
          <cell r="D5806">
            <v>133.30000000000001</v>
          </cell>
        </row>
        <row r="5807">
          <cell r="A5807">
            <v>87821</v>
          </cell>
          <cell r="B5807" t="str">
            <v>EMBOÇO OU MASSA ÚNICA EM ARGAMASSA TRAÇO 1:2:8, PREPARO MECÂNICO COM BETONEIRA 400 L, APLICADA MANUALMENTE EM SUPERFÍCIES EXTERNAS DA SACADA, ESPESSURA MAIOR OU IGUAL A 50 MM, SEM USO DE TELA METÁLICA DE REFORÇO CONTRA FISSURAÇÃO. AF_06/2014</v>
          </cell>
          <cell r="C5807" t="str">
            <v>M2</v>
          </cell>
          <cell r="D5807">
            <v>104.73</v>
          </cell>
        </row>
        <row r="5808">
          <cell r="A5808">
            <v>87823</v>
          </cell>
          <cell r="B5808" t="str">
            <v>EMBOÇO OU MASSA ÚNICA EM ARGAMASSA TRAÇO 1:2:8, PREPARO MANUAL, APLICADA MANUALMENTE EM SUPERFÍCIES EXTERNAS DA SACADA, ESPESSURA MAIOR OU IGUAL A 50 MM, SEM USO DE TELA METÁLICA DE REFORÇO CONTRA FISSURAÇÃO. AF_06/2014</v>
          </cell>
          <cell r="C5808" t="str">
            <v>M2</v>
          </cell>
          <cell r="D5808">
            <v>109.62</v>
          </cell>
        </row>
        <row r="5809">
          <cell r="A5809">
            <v>87824</v>
          </cell>
          <cell r="B5809" t="str">
            <v>EMBOÇO OU MASSA ÚNICA EM ARGAMASSA INDUSTRIALIZADA, PREPARO MECÂNICO E APLICAÇÃO COM EQUIPAMENTO DE MISTURA E PROJEÇÃO DE 1,5 M3/H EM SUPERFÍCIES EXTERNAS DA SACADA, ESPESSURA MAIOR OU IGUAL A 50 MM, SEM USO DE TELA METÁLICA. AF_06/2014</v>
          </cell>
          <cell r="C5809" t="str">
            <v>M2</v>
          </cell>
          <cell r="D5809">
            <v>168.06</v>
          </cell>
        </row>
        <row r="5810">
          <cell r="A5810">
            <v>87825</v>
          </cell>
          <cell r="B5810" t="str">
            <v>EMBOÇO OU MASSA ÚNICA EM ARGAMASSA TRAÇO 1:2:8, PREPARO MECÂNICO COM BETONEIRA 400 L, APLICADA MANUALMENTE NAS PAREDES INTERNAS DA SACADA, ESPESSURA DE 25 MM, SEM USO DE TELA METÁLICA DE REFORÇO CONTRA FISSURAÇÃO. AF_06/2014</v>
          </cell>
          <cell r="C5810" t="str">
            <v>M2</v>
          </cell>
          <cell r="D5810">
            <v>48.68</v>
          </cell>
        </row>
        <row r="5811">
          <cell r="A5811">
            <v>87827</v>
          </cell>
          <cell r="B5811" t="str">
            <v>EMBOÇO OU MASSA ÚNICA EM ARGAMASSA TRAÇO 1:2:8, PREPARO MANUAL, APLICADA MANUALMENTE NAS PAREDES INTERNAS DA SACADA, ESPESSURA DE 25 MM, SEM USO DE TELA METÁLICA DE REFORÇO CONTRA FISSURAÇÃO. AF_06/2014</v>
          </cell>
          <cell r="C5811" t="str">
            <v>M2</v>
          </cell>
          <cell r="D5811">
            <v>51.91</v>
          </cell>
        </row>
        <row r="5812">
          <cell r="A5812">
            <v>87828</v>
          </cell>
          <cell r="B5812" t="str">
            <v>EMBOÇO OU MASSA ÚNICA EM ARGAMASSA INDUSTRIALIZADA, PREPARO MECÂNICO E APLICAÇÃO COM EQUIPAMENTO DE MISTURA E PROJEÇÃO DE 1,5 M3/H NAS PAREDES INTERNAS DA SACADA, ESPESSURA 25 MM, SEM USO DE TELA METÁLICA. AF_06/2014</v>
          </cell>
          <cell r="C5812" t="str">
            <v>M2</v>
          </cell>
          <cell r="D5812">
            <v>91.25</v>
          </cell>
        </row>
        <row r="5813">
          <cell r="A5813">
            <v>87829</v>
          </cell>
          <cell r="B5813" t="str">
            <v>EMBOÇO OU MASSA ÚNICA EM ARGAMASSA TRAÇO 1:2:8, PREPARO MECÂNICO COM BETONEIRA 400 L, APLICADA MANUALMENTE NAS PAREDES INTERNAS DA SACADA, ESPESSURA DE 35 MM, SEM USO DE TELA METÁLICA DE REFORÇO CONTRA FISSURAÇÃO. AF_06/2014</v>
          </cell>
          <cell r="C5813" t="str">
            <v>M2</v>
          </cell>
          <cell r="D5813">
            <v>56.01</v>
          </cell>
        </row>
        <row r="5814">
          <cell r="A5814">
            <v>87831</v>
          </cell>
          <cell r="B5814" t="str">
            <v>EMBOÇO OU MASSA ÚNICA EM ARGAMASSA TRAÇO 1:2:8, PREPARO MANUAL, APLICADA MANUALMENTE NAS PAREDES INTERNAS DA SACADA, ESPESSURA DE 35 MM, SEM USO DE TELA METÁLICA DE REFORÇO CONTRA FISSURAÇÃO. AF_06/2014</v>
          </cell>
          <cell r="C5814" t="str">
            <v>M2</v>
          </cell>
          <cell r="D5814">
            <v>60.35</v>
          </cell>
        </row>
        <row r="5815">
          <cell r="A5815">
            <v>87832</v>
          </cell>
          <cell r="B5815" t="str">
            <v>EMBOÇO OU MASSA ÚNICA EM ARGAMASSA INDUSTRIALIZADA, PREPARO MECÂNICO E APLICAÇÃO COM EQUIPAMENTO DE MISTURA E PROJEÇÃO DE 1,5 M3/H DE ARGAMASSA NAS PAREDES INTERNAS DA SACADA, ESPESSURA 35 MM, SEM USO DE TELA METÁLICA. AF_06/2014</v>
          </cell>
          <cell r="C5815" t="str">
            <v>M2</v>
          </cell>
          <cell r="D5815">
            <v>114.46</v>
          </cell>
        </row>
        <row r="5816">
          <cell r="A5816">
            <v>87834</v>
          </cell>
          <cell r="B5816" t="str">
            <v>REVESTIMENTO DECORATIVO MONOCAMADA APLICADO MANUALMENTE EM PANOS CEGOS DA FACHADA DE UM EDIFÍCIO DE ESTRUTURA CONVENCIONAL, COM ACABAMENTO RASPADO. AF_06/2014</v>
          </cell>
          <cell r="C5816" t="str">
            <v>M2</v>
          </cell>
          <cell r="D5816">
            <v>186.77</v>
          </cell>
        </row>
        <row r="5817">
          <cell r="A5817">
            <v>87835</v>
          </cell>
          <cell r="B5817" t="str">
            <v>REVESTIMENTO DECORATIVO MONOCAMADA APLICADO MANUALMENTE EM PANOS CEGOS DA FACHADA DE UM EDIFÍCIO DE ALVENARIA ESTRUTURAL, COM ACABAMENTO RASPADO. AF_06/2014</v>
          </cell>
          <cell r="C5817" t="str">
            <v>M2</v>
          </cell>
          <cell r="D5817">
            <v>128.16</v>
          </cell>
        </row>
        <row r="5818">
          <cell r="A5818">
            <v>87836</v>
          </cell>
          <cell r="B5818" t="str">
            <v>REVESTIMENTO DECORATIVO MONOCAMADA APLICADO COM EQUIPAMENTO DE PROJEÇÃO EM PANOS CEGOS DA FACHADA DE UM EDIFÍCIO DE ESTRUTURA CONVENCIONAL, COM ACABAMENTO RASPADO. AF_06/2014</v>
          </cell>
          <cell r="C5818" t="str">
            <v>M2</v>
          </cell>
          <cell r="D5818">
            <v>180.77</v>
          </cell>
        </row>
        <row r="5819">
          <cell r="A5819">
            <v>87837</v>
          </cell>
          <cell r="B5819" t="str">
            <v>REVESTIMENTO DECORATIVO MONOCAMADA APLICADO COM EQUIPAMENTO DE PROJEÇÃO EM PANOS CEGOS DA FACHADA DE UM EDIFÍCIO DE ALVENARIA ESTRUTURAL, COM ACABAMENTO RASPADO. AF_06/2014</v>
          </cell>
          <cell r="C5819" t="str">
            <v>M2</v>
          </cell>
          <cell r="D5819">
            <v>123.01</v>
          </cell>
        </row>
        <row r="5820">
          <cell r="A5820">
            <v>87838</v>
          </cell>
          <cell r="B5820" t="str">
            <v>REVESTIMENTO DECORATIVO MONOCAMADA APLICADO MANUALMENTE EM PANOS DA FACHADA COM PRESENÇA DE VÃOS, DE UM EDIFÍCIO DE ESTRUTURA CONVENCIONAL E ACABAMENTO RASPADO. AF_06/2014</v>
          </cell>
          <cell r="C5820" t="str">
            <v>M2</v>
          </cell>
          <cell r="D5820">
            <v>192.91</v>
          </cell>
        </row>
        <row r="5821">
          <cell r="A5821">
            <v>87839</v>
          </cell>
          <cell r="B5821" t="str">
            <v>REVESTIMENTO DECORATIVO MONOCAMADA APLICADO MANUALMENTE EM PANOS DA FACHADA COM PRESENÇA DE VÃOS, DE UM EDIFÍCIO DE ALVENARIA ESTRUTURAL E ACABAMENTO RASPADO. AF_06/2014</v>
          </cell>
          <cell r="C5821" t="str">
            <v>M2</v>
          </cell>
          <cell r="D5821">
            <v>132.24</v>
          </cell>
        </row>
        <row r="5822">
          <cell r="A5822">
            <v>87840</v>
          </cell>
          <cell r="B5822" t="str">
            <v>REVESTIMENTO DECORATIVO MONOCAMADA APLICADO COM EQUIPAMENTO DE PROJEÇÃO EM PANOS DA FACHADA COM PRESENÇA DE VÃOS, DE UM EDIFÍCIO DE ESTRUTURA CONVENCIONAL E ACABAMENTO RASPADO. AF_06/2014</v>
          </cell>
          <cell r="C5822" t="str">
            <v>M2</v>
          </cell>
          <cell r="D5822">
            <v>185.63</v>
          </cell>
        </row>
        <row r="5823">
          <cell r="A5823">
            <v>87841</v>
          </cell>
          <cell r="B5823" t="str">
            <v>REVESTIMENTO DECORATIVO MONOCAMADA APLICADO COM EQUIPAMENTO DE PROJEÇÃO EM PANOS DA FACHADA COM PRESENÇA DE VÃOS, DE UM EDIFÍCIO DE ALVENARIA ESTRUTURAL E ACABAMENTO RASPADO. AF_06/2014</v>
          </cell>
          <cell r="C5823" t="str">
            <v>M2</v>
          </cell>
          <cell r="D5823">
            <v>125.78</v>
          </cell>
        </row>
        <row r="5824">
          <cell r="A5824">
            <v>87842</v>
          </cell>
          <cell r="B5824" t="str">
            <v>REVESTIMENTO DECORATIVO MONOCAMADA APLICADO MANUALMENTE EM SUPERFÍCIES EXTERNAS DA SACADA DE UM EDIFÍCIO DE ESTRUTURA CONVENCIONAL E ACABAMENTO RASPADO. AF_06/2014</v>
          </cell>
          <cell r="C5824" t="str">
            <v>M2</v>
          </cell>
          <cell r="D5824">
            <v>189.99</v>
          </cell>
        </row>
        <row r="5825">
          <cell r="A5825">
            <v>87843</v>
          </cell>
          <cell r="B5825" t="str">
            <v>REVESTIMENTO DECORATIVO MONOCAMADA APLICADO MANUALMENTE EM SUPERFÍCIES EXTERNAS DA SACADA DE UM EDIFÍCIO DE ALVENARIA ESTRUTURAL E ACABAMENTO RASPADO. AF_06/2014</v>
          </cell>
          <cell r="C5825" t="str">
            <v>M2</v>
          </cell>
          <cell r="D5825">
            <v>138.1</v>
          </cell>
        </row>
        <row r="5826">
          <cell r="A5826">
            <v>87844</v>
          </cell>
          <cell r="B5826" t="str">
            <v>REVESTIMENTO DECORATIVO MONOCAMADA APLICADO COM EQUIPAMENTO DE PROJEÇÃO EM SUPERFÍCIES EXTERNAS DA SACADA DE UM EDIFÍCIO DE ESTRUTURA CONVENCIONAL E ACABAMENTO RASPADO. AF_06/2014</v>
          </cell>
          <cell r="C5826" t="str">
            <v>M2</v>
          </cell>
          <cell r="D5826">
            <v>179.3</v>
          </cell>
        </row>
        <row r="5827">
          <cell r="A5827">
            <v>87845</v>
          </cell>
          <cell r="B5827" t="str">
            <v>REVESTIMENTO DECORATIVO MONOCAMADA APLICADO COM EQUIPAMENTO DE PROJEÇÃO EM SUPERFÍCIES EXTERNAS DA SACADA DE UM EDIFÍCIO DE ALVENARIA ESTRUTURAL E ACABAMENTO RASPADO. AF_06/2014</v>
          </cell>
          <cell r="C5827" t="str">
            <v>M2</v>
          </cell>
          <cell r="D5827">
            <v>128.26</v>
          </cell>
        </row>
        <row r="5828">
          <cell r="A5828">
            <v>87846</v>
          </cell>
          <cell r="B5828" t="str">
            <v>REVESTIMENTO DECORATIVO MONOCAMADA APLICADO MANUALMENTE EM PANOS CEGOS DA FACHADA DE UM EDIFÍCIO DE ESTRUTURA CONVENCIONAL, COM ACABAMENTO TRAVERTINO. AF_06/2014</v>
          </cell>
          <cell r="C5828" t="str">
            <v>M2</v>
          </cell>
          <cell r="D5828">
            <v>201.42</v>
          </cell>
        </row>
        <row r="5829">
          <cell r="A5829">
            <v>87847</v>
          </cell>
          <cell r="B5829" t="str">
            <v>REVESTIMENTO DECORATIVO MONOCAMADA APLICADO MANUALMENTE EM PANOS CEGOS DA FACHADA DE UM EDIFÍCIO DE ALVENARIA ESTRUTURAL, COM ACABAMENTO TRAVERTINO. AF_06/2014</v>
          </cell>
          <cell r="C5829" t="str">
            <v>M2</v>
          </cell>
          <cell r="D5829">
            <v>142.82</v>
          </cell>
        </row>
        <row r="5830">
          <cell r="A5830">
            <v>87848</v>
          </cell>
          <cell r="B5830" t="str">
            <v>REVESTIMENTO DECORATIVO MONOCAMADA APLICADO COM EQUIPAMENTO DE PROJEÇÃO EM PANOS CEGOS DA FACHADA DE UM EDIFÍCIO DE ESTRUTURA CONVENCIONAL, COM ACABAMENTO TRAVERTINO. AF_06/2014</v>
          </cell>
          <cell r="C5830" t="str">
            <v>M2</v>
          </cell>
          <cell r="D5830">
            <v>194.54</v>
          </cell>
        </row>
        <row r="5831">
          <cell r="A5831">
            <v>87849</v>
          </cell>
          <cell r="B5831" t="str">
            <v>REVESTIMENTO DECORATIVO MONOCAMADA APLICADO COM EQUIPAMENTO DE PROJEÇÃO EM PANOS CEGOS DA FACHADA DE UM EDIFÍCIO DE ALVENARIA ESTRUTURAL, COM ACABAMENTO TRAVERTINO. AF_06/2014</v>
          </cell>
          <cell r="C5831" t="str">
            <v>M2</v>
          </cell>
          <cell r="D5831">
            <v>136.78</v>
          </cell>
        </row>
        <row r="5832">
          <cell r="A5832">
            <v>87850</v>
          </cell>
          <cell r="B5832" t="str">
            <v>REVESTIMENTO DECORATIVO MONOCAMADA APLICADO MANUALMENTE EM PANOS DA FACHADA COM PRESENÇA DE VÃOS, DE UM EDIFÍCIO DE ESTRUTURA CONVENCIONAL E ACABAMENTO TRAVERTINO. AF_06/2014</v>
          </cell>
          <cell r="C5832" t="str">
            <v>M2</v>
          </cell>
          <cell r="D5832">
            <v>207.57</v>
          </cell>
        </row>
        <row r="5833">
          <cell r="A5833">
            <v>87851</v>
          </cell>
          <cell r="B5833" t="str">
            <v>REVESTIMENTO DECORATIVO MONOCAMADA APLICADO MANUALMENTE EM PANOS DA FACHADA COM PRESENÇA DE VÃOS, DE UM EDIFÍCIO DE ALVENARIA ESTRUTURAL E ACABAMENTO TRAVERTINO. AF_06/2014</v>
          </cell>
          <cell r="C5833" t="str">
            <v>M2</v>
          </cell>
          <cell r="D5833">
            <v>146.91</v>
          </cell>
        </row>
        <row r="5834">
          <cell r="A5834">
            <v>87852</v>
          </cell>
          <cell r="B5834" t="str">
            <v>REVESTIMENTO DECORATIVO MONOCAMADA APLICADO COM EQUIPAMENTO DE PROJEÇÃO EM PANOS DA FACHADA COM PRESENÇA DE VÃOS, DE UM EDIFÍCIO DE ESTRUTURA CONVENCIONAL E ACABAMENTO TRAVERTINO. AF_06/2014</v>
          </cell>
          <cell r="C5834" t="str">
            <v>M2</v>
          </cell>
          <cell r="D5834">
            <v>199.38</v>
          </cell>
        </row>
        <row r="5835">
          <cell r="A5835">
            <v>87853</v>
          </cell>
          <cell r="B5835" t="str">
            <v>REVESTIMENTO DECORATIVO MONOCAMADA APLICADO COM EQUIPAMENTO DE PROJEÇÃO EM PANOS DA FACHADA COM PRESENÇA DE VÃOS, DE UM EDIFÍCIO DE ALVENARIA ESTRUTURAL E ACABAMENTO TRAVERTINO. AF_06/2014</v>
          </cell>
          <cell r="C5835" t="str">
            <v>M2</v>
          </cell>
          <cell r="D5835">
            <v>139.53</v>
          </cell>
        </row>
        <row r="5836">
          <cell r="A5836">
            <v>87854</v>
          </cell>
          <cell r="B5836" t="str">
            <v>REVESTIMENTO DECORATIVO MONOCAMADA APLICADO MANUALMENTE EM SUPERFÍCIES EXTERNAS DA SACADA DE UM EDIFÍCIO DE ESTRUTURA CONVENCIONAL E ACABAMENTO TRAVERTINO. AF_06/2014</v>
          </cell>
          <cell r="C5836" t="str">
            <v>M2</v>
          </cell>
          <cell r="D5836">
            <v>204.65</v>
          </cell>
        </row>
        <row r="5837">
          <cell r="A5837">
            <v>87855</v>
          </cell>
          <cell r="B5837" t="str">
            <v>REVESTIMENTO DECORATIVO MONOCAMADA APLICADO MANUALMENTE EM SUPERFÍCIES EXTERNAS DA SACADA DE UM EDIFÍCIO DE ALVENARIA ESTRUTURAL E ACABAMENTO TRAVERTINO. AF_06/2014</v>
          </cell>
          <cell r="C5837" t="str">
            <v>M2</v>
          </cell>
          <cell r="D5837">
            <v>152.77000000000001</v>
          </cell>
        </row>
        <row r="5838">
          <cell r="A5838">
            <v>87856</v>
          </cell>
          <cell r="B5838" t="str">
            <v>REVESTIMENTO DECORATIVO MONOCAMADA APLICADO COM EQUIPAMENTO DE PROJEÇÃO EM SUPERFÍCIES EXTERNAS DA SACADA DE UM EDIFÍCIO DE ESTRUTURA CONVENCIONAL E ACABAMENTO TRAVERTINO. AF_06/2014</v>
          </cell>
          <cell r="C5838" t="str">
            <v>M2</v>
          </cell>
          <cell r="D5838">
            <v>193.07</v>
          </cell>
        </row>
        <row r="5839">
          <cell r="A5839">
            <v>87857</v>
          </cell>
          <cell r="B5839" t="str">
            <v>REVESTIMENTO DECORATIVO MONOCAMADA APLICADO COM EQUIPAMENTO DE PROJEÇÃO EM SUPERFÍCIES EXTERNAS DA SACADA DE UM EDIFÍCIO DE ALVENARIA ESTRUTURAL E ACABAMENTO TRAVERTINO. AF_06/2014</v>
          </cell>
          <cell r="C5839" t="str">
            <v>M2</v>
          </cell>
          <cell r="D5839">
            <v>142.01</v>
          </cell>
        </row>
        <row r="5840">
          <cell r="A5840">
            <v>87858</v>
          </cell>
          <cell r="B5840" t="str">
            <v>REVESTIMENTO DECORATIVO MONOCAMADA APLICADO MANUALMENTE NAS PAREDES INTERNAS DA SACADA COM ACABAMENTO RASPADO. AF_06/2014</v>
          </cell>
          <cell r="C5840" t="str">
            <v>M2</v>
          </cell>
          <cell r="D5840">
            <v>134.76</v>
          </cell>
        </row>
        <row r="5841">
          <cell r="A5841">
            <v>87859</v>
          </cell>
          <cell r="B5841" t="str">
            <v>REVESTIMENTO DECORATIVO MONOCAMADA APLICADO MANUALMENTE NAS PAREDES INTERNAS DA SACADA COM ACABAMENTO TRAVERTINO. AF_06/2014</v>
          </cell>
          <cell r="C5841" t="str">
            <v>M2</v>
          </cell>
          <cell r="D5841">
            <v>153.55000000000001</v>
          </cell>
        </row>
        <row r="5842">
          <cell r="A5842">
            <v>89048</v>
          </cell>
          <cell r="B5842" t="str">
            <v>(COMPOSIÇÃO REPRESENTATIVA) DO SERVIÇO DE EMBOÇO/MASSA ÚNICA, TRAÇO 1:2:8, PREPARO MECÂNICO, COM BETONEIRA DE 400L, EM PAREDES DE AMBIENTES INTERNOS, COM EXECUÇÃO DE TALISCAS, PARA EDIFICAÇÃO HABITACIONAL MULTIFAMILIAR (PRÉDIO). AF_11/2014</v>
          </cell>
          <cell r="C5842" t="str">
            <v>M2</v>
          </cell>
          <cell r="D5842">
            <v>26.02</v>
          </cell>
        </row>
        <row r="5843">
          <cell r="A5843">
            <v>89049</v>
          </cell>
          <cell r="B5843" t="str">
            <v>(COMPOSIÇÃO REPRESENTATIVA) DO SERVIÇO DE APLICAÇÃO MANUAL DE GESSO DESEMPENADO (SEM TALISCAS) EM TETO, ESPESSURA 0,5 CM, PARA EDIFICAÇÃO HABITACIONAL MULTIFAMILIAR (PRÉDIO). AF_11/2014</v>
          </cell>
          <cell r="C5843" t="str">
            <v>M2</v>
          </cell>
          <cell r="D5843">
            <v>15.55</v>
          </cell>
        </row>
        <row r="5844">
          <cell r="A5844">
            <v>89173</v>
          </cell>
          <cell r="B5844" t="str">
            <v>(COMPOSIÇÃO REPRESENTATIVA) DO SERVIÇO DE EMBOÇO/MASSA ÚNICA, APLICADO MANUALMENTE, TRAÇO 1:2:8, EM BETONEIRA DE 400L, PAREDES INTERNAS, COM EXECUÇÃO DE TALISCAS, EDIFICAÇÃO HABITACIONAL UNIFAMILIAR (CASAS) E EDIFICAÇÃO PÚBLICA PADRÃO. AF_12/2014</v>
          </cell>
          <cell r="C5844" t="str">
            <v>M2</v>
          </cell>
          <cell r="D5844">
            <v>25.62</v>
          </cell>
        </row>
        <row r="5845">
          <cell r="A5845">
            <v>90406</v>
          </cell>
          <cell r="B5845" t="str">
            <v>MASSA ÚNICA, PARA RECEBIMENTO DE PINTURA, EM ARGAMASSA TRAÇO 1:2:8, PREPARO MECÂNICO COM BETONEIRA 400L, APLICADA MANUALMENTE EM TETO, ESPESSURA DE 20MM, COM EXECUÇÃO DE TALISCAS. AF_03/2015</v>
          </cell>
          <cell r="C5845" t="str">
            <v>M2</v>
          </cell>
          <cell r="D5845">
            <v>32.81</v>
          </cell>
        </row>
        <row r="5846">
          <cell r="A5846">
            <v>90407</v>
          </cell>
          <cell r="B5846" t="str">
            <v>MASSA ÚNICA, PARA RECEBIMENTO DE PINTURA, EM ARGAMASSA TRAÇO 1:2:8, PREPARO MANUAL, APLICADA MANUALMENTE EM TETO, ESPESSURA DE 20MM, COM EXECUÇÃO DE TALISCAS. AF_03/2015</v>
          </cell>
          <cell r="C5846" t="str">
            <v>M2</v>
          </cell>
          <cell r="D5846">
            <v>36.19</v>
          </cell>
        </row>
        <row r="5847">
          <cell r="A5847">
            <v>90408</v>
          </cell>
          <cell r="B5847" t="str">
            <v>MASSA ÚNICA, PARA RECEBIMENTO DE PINTURA, EM ARGAMASSA TRAÇO 1:2:8, PREPARO MECÂNICO COM BETONEIRA 400L, APLICADA MANUALMENTE EM TETO, ESPESSURA DE 10MM, COM EXECUÇÃO DE TALISCAS. AF_03/2015</v>
          </cell>
          <cell r="C5847" t="str">
            <v>M2</v>
          </cell>
          <cell r="D5847">
            <v>23.45</v>
          </cell>
        </row>
        <row r="5848">
          <cell r="A5848">
            <v>90409</v>
          </cell>
          <cell r="B5848" t="str">
            <v>MASSA ÚNICA, PARA RECEBIMENTO DE PINTURA, EM ARGAMASSA TRAÇO 1:2:8, PREPARO MANUAL, APLICADA MANUALMENTE EM TETO, ESPESSURA DE 10MM, COM EXECUÇÃO DE TALISCAS. AF_03/2015</v>
          </cell>
          <cell r="C5848" t="str">
            <v>M2</v>
          </cell>
          <cell r="D5848">
            <v>25.36</v>
          </cell>
        </row>
        <row r="5849">
          <cell r="A5849">
            <v>87242</v>
          </cell>
          <cell r="B5849" t="str">
            <v>REVESTIMENTO CERÂMICO PARA PAREDES EXTERNAS EM PASTILHAS DE PORCELANA 5 X 5 CM (PLACAS DE 30 X 30 CM), ALINHADAS A PRUMO, APLICADO EM PANOS COM VÃOS. AF_06/2014</v>
          </cell>
          <cell r="C5849" t="str">
            <v>M2</v>
          </cell>
          <cell r="D5849">
            <v>237.9</v>
          </cell>
        </row>
        <row r="5850">
          <cell r="A5850">
            <v>87243</v>
          </cell>
          <cell r="B5850" t="str">
            <v>REVESTIMENTO CERÂMICO PARA PAREDES EXTERNAS EM PASTILHAS DE PORCELANA 5 X 5 CM (PLACAS DE 30 X 30 CM), ALINHADAS A PRUMO, APLICADO EM PANOS SEM VÃOS. AF_06/2014</v>
          </cell>
          <cell r="C5850" t="str">
            <v>M2</v>
          </cell>
          <cell r="D5850">
            <v>220.23</v>
          </cell>
        </row>
        <row r="5851">
          <cell r="A5851">
            <v>87244</v>
          </cell>
          <cell r="B5851" t="str">
            <v>REVESTIMENTO CERÂMICO PARA PAREDES EXTERNAS EM PASTILHAS DE PORCELANA 5 X 5 CM (PLACAS DE 30 X 30 CM), ALINHADAS A PRUMO, APLICADO EM SUPERFÍCIES EXTERNAS DA SACADA. AF_06/2014</v>
          </cell>
          <cell r="C5851" t="str">
            <v>M2</v>
          </cell>
          <cell r="D5851">
            <v>228.92</v>
          </cell>
        </row>
        <row r="5852">
          <cell r="A5852">
            <v>87245</v>
          </cell>
          <cell r="B5852" t="str">
            <v>REVESTIMENTO CERÂMICO PARA PAREDES EXTERNAS EM PASTILHAS DE PORCELANA 5 X 5 CM (PLACAS DE 30 X 30 CM), ALINHADAS A PRUMO, APLICADO EM SUPERFÍCIES INTERNAS DA SACADA. AF_06/2014</v>
          </cell>
          <cell r="C5852" t="str">
            <v>M2</v>
          </cell>
          <cell r="D5852">
            <v>274.95</v>
          </cell>
        </row>
        <row r="5853">
          <cell r="A5853">
            <v>87264</v>
          </cell>
          <cell r="B5853" t="str">
            <v>REVESTIMENTO CERÂMICO PARA PAREDES INTERNAS COM PLACAS TIPO ESMALTADA EXTRA DE DIMENSÕES 20X20 CM APLICADAS EM AMBIENTES DE ÁREA MENOR QUE 5 M² NA ALTURA INTEIRA DAS PAREDES. AF_06/2014</v>
          </cell>
          <cell r="C5853" t="str">
            <v>M2</v>
          </cell>
          <cell r="D5853">
            <v>48.31</v>
          </cell>
        </row>
        <row r="5854">
          <cell r="A5854">
            <v>87265</v>
          </cell>
          <cell r="B5854" t="str">
            <v>REVESTIMENTO CERÂMICO PARA PAREDES INTERNAS COM PLACAS TIPO ESMALTADA EXTRA DE DIMENSÕES 20X20 CM APLICADAS EM AMBIENTES DE ÁREA MAIOR QUE 5 M² NA ALTURA INTEIRA DAS PAREDES. AF_06/2014</v>
          </cell>
          <cell r="C5854" t="str">
            <v>M2</v>
          </cell>
          <cell r="D5854">
            <v>42.77</v>
          </cell>
        </row>
        <row r="5855">
          <cell r="A5855">
            <v>87266</v>
          </cell>
          <cell r="B5855" t="str">
            <v>REVESTIMENTO CERÂMICO PARA PAREDES INTERNAS COM PLACAS TIPO ESMALTADA EXTRA DE DIMENSÕES 20X20 CM APLICADAS EM AMBIENTES DE ÁREA MENOR QUE 5 M² A MEIA ALTURA DAS PAREDES. AF_06/2014</v>
          </cell>
          <cell r="C5855" t="str">
            <v>M2</v>
          </cell>
          <cell r="D5855">
            <v>50.28</v>
          </cell>
        </row>
        <row r="5856">
          <cell r="A5856">
            <v>87267</v>
          </cell>
          <cell r="B5856" t="str">
            <v>REVESTIMENTO CERÂMICO PARA PAREDES INTERNAS COM PLACAS TIPO ESMALTADA EXTRA DE DIMENSÕES 20X20 CM APLICADAS EM AMBIENTES DE ÁREA MAIOR QUE 5 M² A MEIA ALTURA DAS PAREDES. AF_06/2014</v>
          </cell>
          <cell r="C5856" t="str">
            <v>M2</v>
          </cell>
          <cell r="D5856">
            <v>47.82</v>
          </cell>
        </row>
        <row r="5857">
          <cell r="A5857">
            <v>87268</v>
          </cell>
          <cell r="B5857" t="str">
            <v>REVESTIMENTO CERÂMICO PARA PAREDES INTERNAS COM PLACAS TIPO ESMALTADA EXTRA DE DIMENSÕES 25X35 CM APLICADAS EM AMBIENTES DE ÁREA MENOR QUE 5 M² NA ALTURA INTEIRA DAS PAREDES. AF_06/2014</v>
          </cell>
          <cell r="C5857" t="str">
            <v>M2</v>
          </cell>
          <cell r="D5857">
            <v>51.48</v>
          </cell>
        </row>
        <row r="5858">
          <cell r="A5858">
            <v>87269</v>
          </cell>
          <cell r="B5858" t="str">
            <v>REVESTIMENTO CERÂMICO PARA PAREDES INTERNAS COM PLACAS TIPO ESMALTADA EXTRA DE DIMENSÕES 25X35 CM APLICADAS EM AMBIENTES DE ÁREA MAIOR QUE 5 M² NA ALTURA INTEIRA DAS PAREDES. AF_06/2014</v>
          </cell>
          <cell r="C5858" t="str">
            <v>M2</v>
          </cell>
          <cell r="D5858">
            <v>45.45</v>
          </cell>
        </row>
        <row r="5859">
          <cell r="A5859">
            <v>87270</v>
          </cell>
          <cell r="B5859" t="str">
            <v>REVESTIMENTO CERÂMICO PARA PAREDES INTERNAS COM PLACAS TIPO ESMALTADA EXTRA DE DIMENSÕES 25X35 CM APLICADAS EM AMBIENTES DE ÁREA MENOR QUE 5 M² A MEIA ALTURA DAS PAREDES. AF_06/2014</v>
          </cell>
          <cell r="C5859" t="str">
            <v>M2</v>
          </cell>
          <cell r="D5859">
            <v>53.13</v>
          </cell>
        </row>
        <row r="5860">
          <cell r="A5860">
            <v>87271</v>
          </cell>
          <cell r="B5860" t="str">
            <v>REVESTIMENTO CERÂMICO PARA PAREDES INTERNAS COM PLACAS TIPO ESMALTADA EXTRA DE DIMENSÕES 25X35 CM APLICADAS EM AMBIENTES DE ÁREA MAIOR QUE 5 M² A MEIA ALTURA DAS PAREDES. AF_06/2014</v>
          </cell>
          <cell r="C5860" t="str">
            <v>M2</v>
          </cell>
          <cell r="D5860">
            <v>50.27</v>
          </cell>
        </row>
        <row r="5861">
          <cell r="A5861">
            <v>87272</v>
          </cell>
          <cell r="B5861" t="str">
            <v>REVESTIMENTO CERÂMICO PARA PAREDES INTERNAS COM PLACAS TIPO ESMALTADA EXTRA  DE DIMENSÕES 33X45 CM APLICADAS EM AMBIENTES DE ÁREA MENOR QUE 5 M² NA ALTURA INTEIRA DAS PAREDES. AF_06/2014</v>
          </cell>
          <cell r="C5861" t="str">
            <v>M2</v>
          </cell>
          <cell r="D5861">
            <v>54.91</v>
          </cell>
        </row>
        <row r="5862">
          <cell r="A5862">
            <v>87273</v>
          </cell>
          <cell r="B5862" t="str">
            <v>REVESTIMENTO CERÂMICO PARA PAREDES INTERNAS COM PLACAS TIPO ESMALTADA EXTRA DE DIMENSÕES 33X45 CM APLICADAS EM AMBIENTES DE ÁREA MAIOR QUE 5 M² NA ALTURA INTEIRA DAS PAREDES. AF_06/2014</v>
          </cell>
          <cell r="C5862" t="str">
            <v>M2</v>
          </cell>
          <cell r="D5862">
            <v>47.54</v>
          </cell>
        </row>
        <row r="5863">
          <cell r="A5863">
            <v>87274</v>
          </cell>
          <cell r="B5863" t="str">
            <v>REVESTIMENTO CERÂMICO PARA PAREDES INTERNAS COM PLACAS TIPO ESMALTADA EXTRA DE DIMENSÕES 33X45 CM APLICADAS EM AMBIENTES DE ÁREA MENOR QUE 5 M² A MEIA ALTURA DAS PAREDES. AF_06/2014</v>
          </cell>
          <cell r="C5863" t="str">
            <v>M2</v>
          </cell>
          <cell r="D5863">
            <v>56.08</v>
          </cell>
        </row>
        <row r="5864">
          <cell r="A5864">
            <v>87275</v>
          </cell>
          <cell r="B5864" t="str">
            <v>REVESTIMENTO CERÂMICO PARA PAREDES INTERNAS COM PLACAS TIPO ESMALTADA EXTRA  DE DIMENSÕES 33X45 CM APLICADAS EM AMBIENTES DE ÁREA MAIOR QUE 5 M² A MEIA ALTURA DAS PAREDES. AF_06/2014</v>
          </cell>
          <cell r="C5864" t="str">
            <v>M2</v>
          </cell>
          <cell r="D5864">
            <v>53.57</v>
          </cell>
        </row>
        <row r="5865">
          <cell r="A5865">
            <v>88786</v>
          </cell>
          <cell r="B5865" t="str">
            <v>REVESTIMENTO CERÂMICO PARA PAREDES EXTERNAS EM PASTILHAS DE PORCELANA 2,5 X 2,5 CM (PLACAS DE 30 X 30 CM), ALINHADAS A PRUMO, APLICADO EM PANOS COM VÃOS. AF_10/2014</v>
          </cell>
          <cell r="C5865" t="str">
            <v>M2</v>
          </cell>
          <cell r="D5865">
            <v>265.92</v>
          </cell>
        </row>
        <row r="5866">
          <cell r="A5866">
            <v>88787</v>
          </cell>
          <cell r="B5866" t="str">
            <v>REVESTIMENTO CERÂMICO PARA PAREDES EXTERNAS EM PASTILHAS DE PORCELANA 2,5 X 2,5 CM (PLACAS DE 30 X 30 CM), ALINHADAS A PRUMO, APLICADO EM PANOS SEM VÃOS. AF_10/2014</v>
          </cell>
          <cell r="C5866" t="str">
            <v>M2</v>
          </cell>
          <cell r="D5866">
            <v>246.93</v>
          </cell>
        </row>
        <row r="5867">
          <cell r="A5867">
            <v>88788</v>
          </cell>
          <cell r="B5867" t="str">
            <v>REVESTIMENTO CERÂMICO PARA PAREDES EXTERNAS EM PASTILHAS DE PORCELANA 2,5 X 2,5 CM (PLACAS DE 30 X 30 CM), ALINHADAS A PRUMO, APLICADO EM SUPERFÍCIES EXTERNAS DA SACADA. AF_10/2014</v>
          </cell>
          <cell r="C5867" t="str">
            <v>M2</v>
          </cell>
          <cell r="D5867">
            <v>255.62</v>
          </cell>
        </row>
        <row r="5868">
          <cell r="A5868">
            <v>88789</v>
          </cell>
          <cell r="B5868" t="str">
            <v>REVESTIMENTO CERÂMICO PARA PAREDES EXTERNAS EM PASTILHAS DE PORCELANA 2,5 X 2,5 CM (PLACAS DE 30 X 30 CM), ALINHADAS A PRUMO, APLICADO EM SUPERFÍCIES INTERNAS DA SACADA. AF_10/2014</v>
          </cell>
          <cell r="C5868" t="str">
            <v>M2</v>
          </cell>
          <cell r="D5868">
            <v>306.18</v>
          </cell>
        </row>
        <row r="5869">
          <cell r="A5869">
            <v>89045</v>
          </cell>
          <cell r="B5869" t="str">
            <v>(COMPOSIÇÃO REPRESENTATIVA) DO SERVIÇO DE REVESTIMENTO CERÂMICO PARA AMBIENTES DE ÁREAS MOLHADAS, MEIA PAREDE OU PAREDE INTEIRA, COM PLACAS TIPO ESMALTADA EXTRA, DIMENSÕES 20X20 CM, PARA EDIFICAÇÃO HABITACIONAL MULTIFAMILIAR (PRÉDIO). AF_11/2014</v>
          </cell>
          <cell r="C5869" t="str">
            <v>M2</v>
          </cell>
          <cell r="D5869">
            <v>48.17</v>
          </cell>
        </row>
        <row r="5870">
          <cell r="A5870">
            <v>89170</v>
          </cell>
          <cell r="B5870" t="str">
            <v>(COMPOSIÇÃO REPRESENTATIVA) DO SERVIÇO DE REVESTIMENTO CERÂMICO PARA PAREDES INTERNAS, MEIA PAREDE, OU PAREDE INTEIRA, PLACAS TIPO ESMALTADA EXTRA DE 20X20 CM, PARA EDIFICAÇÕES HABITACIONAIS UNIFAMILIAR (CASAS) E EDIFICAÇÕES PÚBLICAS PADRÃO. AF_11/2014</v>
          </cell>
          <cell r="C5870" t="str">
            <v>M2</v>
          </cell>
          <cell r="D5870">
            <v>46.77</v>
          </cell>
        </row>
        <row r="5871">
          <cell r="A5871">
            <v>93392</v>
          </cell>
          <cell r="B5871" t="str">
            <v>REVESTIMENTO CERÂMICO PARA PAREDES INTERNAS COM PLACAS TIPO ESMALTADA PADRÃO POPULAR DE DIMENSÕES 20X20 CM, ARGAMASSA TIPO AC I, APLICADAS EM AMBIENTES DE ÁREA MENOR QUE 5 M2 NA ALTURA INTEIRA DAS PAREDES. AF_06/2014</v>
          </cell>
          <cell r="C5871" t="str">
            <v>M2</v>
          </cell>
          <cell r="D5871">
            <v>38.270000000000003</v>
          </cell>
        </row>
        <row r="5872">
          <cell r="A5872">
            <v>93393</v>
          </cell>
          <cell r="B5872" t="str">
            <v>REVESTIMENTO CERÂMICO PARA PAREDES INTERNAS COM PLACAS TIPO ESMALTADA PADRÃO POPULAR DE DIMENSÕES 20X20 CM, ARGAMASSA TIPO AC I, APLICADAS EM AMBIENTES DE ÁREA MAIOR QUE 5 M2 NA ALTURA INTEIRA DAS PAREDES. AF_06/2014</v>
          </cell>
          <cell r="C5872" t="str">
            <v>M2</v>
          </cell>
          <cell r="D5872">
            <v>32.83</v>
          </cell>
        </row>
        <row r="5873">
          <cell r="A5873">
            <v>93394</v>
          </cell>
          <cell r="B5873" t="str">
            <v>REVESTIMENTO CERÂMICO PARA PAREDES INTERNAS COM PLACAS TIPO ESMALTADA PADRÃO POPULAR DE DIMENSÕES 20X20 CM, ARGAMASSA TIPO AC I, APLICADAS EM AMBIENTES DE ÁREA MENOR QUE 5 M2 A MEIA ALTURA DAS PAREDES. AF_06/2014</v>
          </cell>
          <cell r="C5873" t="str">
            <v>M2</v>
          </cell>
          <cell r="D5873">
            <v>40.24</v>
          </cell>
        </row>
        <row r="5874">
          <cell r="A5874">
            <v>93395</v>
          </cell>
          <cell r="B5874" t="str">
            <v>REVESTIMENTO CERÂMICO PARA PAREDES INTERNAS COM PLACAS TIPO ESMALTADA PADRÃO POPULAR DE DIMENSÕES 20X20 CM, ARGAMASSA TIPO AC I, APLICADAS EM AMBIENTES DE ÁREA MAIOR QUE 5 M2 A MEIA ALTURA DAS PAREDES. AF_06/2014</v>
          </cell>
          <cell r="C5874" t="str">
            <v>M2</v>
          </cell>
          <cell r="D5874">
            <v>37.78</v>
          </cell>
        </row>
        <row r="5875">
          <cell r="A5875">
            <v>99194</v>
          </cell>
          <cell r="B5875" t="str">
            <v>REVESTIMENTO CERÂMICO PARA PAREDES INTERNAS COM PLACAS TIPO ESMALTADA PADRÃO POPULAR DE DIMENSÕES 20X20 CM, ARGAMASSA TIPO AC III, APLICADAS EM AMBIENTES DE ÁREA MENOR QUE 5 M2 NA ALTURA INTEIRA DAS PAREDES. AF_06/2014</v>
          </cell>
          <cell r="C5875" t="str">
            <v>M2</v>
          </cell>
          <cell r="D5875">
            <v>46.34</v>
          </cell>
        </row>
        <row r="5876">
          <cell r="A5876">
            <v>99195</v>
          </cell>
          <cell r="B5876" t="str">
            <v>REVESTIMENTO CERÂMICO PARA PAREDES INTERNAS COM PLACAS TIPO ESMALTADA PADRÃO POPULAR DE DIMENSÕES 20X20 CM, ARGAMASSA TIPO AC III, APLICADAS EM AMBIENTES DE ÁREA MAIOR QUE 5 M2 NA ALTURA INTEIRA DAS PAREDES. AF_06/2014</v>
          </cell>
          <cell r="C5876" t="str">
            <v>M2</v>
          </cell>
          <cell r="D5876">
            <v>40.9</v>
          </cell>
        </row>
        <row r="5877">
          <cell r="A5877">
            <v>99196</v>
          </cell>
          <cell r="B5877" t="str">
            <v>REVESTIMENTO CERÂMICO PARA PAREDES INTERNAS COM PLACAS TIPO ESMALTADA PADRÃO POPULAR DE DIMENSÕES 20X20 CM, ARGAMASSA TIPO AC III, APLICADAS EM AMBIENTES DE ÁREA MENOR QUE 5 M2 A MEIA ALTURA DAS PAREDES. AF_06/2014</v>
          </cell>
          <cell r="C5877" t="str">
            <v>M2</v>
          </cell>
          <cell r="D5877">
            <v>48.31</v>
          </cell>
        </row>
        <row r="5878">
          <cell r="A5878">
            <v>99198</v>
          </cell>
          <cell r="B5878" t="str">
            <v>REVESTIMENTO CERÂMICO PARA PAREDES INTERNAS COM PLACAS TIPO ESMALTADA PADRÃO POPULAR DE DIMENSÕES 20X20 CM, ARGAMASSA TIPO AC III, APLICADAS EM AMBIENTES DE ÁREA MAIOR QUE 5 M2 A MEIA ALTURA DAS PAREDES. AF_06/2014</v>
          </cell>
          <cell r="C5878" t="str">
            <v>M2</v>
          </cell>
          <cell r="D5878">
            <v>45.85</v>
          </cell>
        </row>
        <row r="5879">
          <cell r="A5879">
            <v>101965</v>
          </cell>
          <cell r="B5879" t="str">
            <v>PEITORIL LINEAR EM GRANITO OU MÁRMORE, L = 15CM, COMPRIMENTO DE ATÉ 2M, ASSENTADO COM ARGAMASSA 1:6 COM ADITIVO. AF_11/2020</v>
          </cell>
          <cell r="C5879" t="str">
            <v>M</v>
          </cell>
          <cell r="D5879">
            <v>102.79</v>
          </cell>
        </row>
        <row r="5880">
          <cell r="A5880">
            <v>101966</v>
          </cell>
          <cell r="B5880" t="str">
            <v>CHAPIM SOBRE MUROS LINEARES, EM GRANITO OU MÁRMORE, L = 25 CM, ASSENTADO COM ARGAMASSA 1:6 COM ADITIVO. AF_11/2020</v>
          </cell>
          <cell r="C5880" t="str">
            <v>M</v>
          </cell>
          <cell r="D5880">
            <v>135.29</v>
          </cell>
        </row>
        <row r="5881">
          <cell r="A5881">
            <v>101979</v>
          </cell>
          <cell r="B5881" t="str">
            <v>CHAPIM (RUFO CAPA) EM AÇO GALVANIZADO, CORTE 33. AF_11/2020</v>
          </cell>
          <cell r="C5881" t="str">
            <v>M</v>
          </cell>
          <cell r="D5881">
            <v>40.119999999999997</v>
          </cell>
        </row>
        <row r="5882">
          <cell r="A5882">
            <v>96112</v>
          </cell>
          <cell r="B5882" t="str">
            <v>FORRO EM MADEIRA PINUS, PARA AMBIENTES RESIDENCIAIS, INCLUSIVE ESTRUTURA DE FIXAÇÃO. AF_05/2017</v>
          </cell>
          <cell r="C5882" t="str">
            <v>M2</v>
          </cell>
          <cell r="D5882">
            <v>90.02</v>
          </cell>
        </row>
        <row r="5883">
          <cell r="A5883">
            <v>96117</v>
          </cell>
          <cell r="B5883" t="str">
            <v>FORRO EM MADEIRA PINUS, PARA AMBIENTES COMERCIAIS, INCLUSIVE ESTRUTURA DE FIXAÇÃO. AF_05/2017</v>
          </cell>
          <cell r="C5883" t="str">
            <v>M2</v>
          </cell>
          <cell r="D5883">
            <v>103.91</v>
          </cell>
        </row>
        <row r="5884">
          <cell r="A5884">
            <v>96122</v>
          </cell>
          <cell r="B5884" t="str">
            <v>ACABAMENTOS PARA FORRO (RODA-FORRO EM MADEIRA PINUS). AF_05/2017</v>
          </cell>
          <cell r="C5884" t="str">
            <v>M</v>
          </cell>
          <cell r="D5884">
            <v>23.14</v>
          </cell>
        </row>
        <row r="5885">
          <cell r="A5885">
            <v>96109</v>
          </cell>
          <cell r="B5885" t="str">
            <v>FORRO EM PLACAS DE GESSO, PARA AMBIENTES RESIDENCIAIS. AF_05/2017_P</v>
          </cell>
          <cell r="C5885" t="str">
            <v>M2</v>
          </cell>
          <cell r="D5885">
            <v>33.869999999999997</v>
          </cell>
        </row>
        <row r="5886">
          <cell r="A5886">
            <v>96110</v>
          </cell>
          <cell r="B5886" t="str">
            <v>FORRO EM DRYWALL, PARA AMBIENTES RESIDENCIAIS, INCLUSIVE ESTRUTURA DE FIXAÇÃO. AF_05/2017_P</v>
          </cell>
          <cell r="C5886" t="str">
            <v>M2</v>
          </cell>
          <cell r="D5886">
            <v>55.62</v>
          </cell>
        </row>
        <row r="5887">
          <cell r="A5887">
            <v>96113</v>
          </cell>
          <cell r="B5887" t="str">
            <v>FORRO EM PLACAS DE GESSO, PARA AMBIENTES COMERCIAIS. AF_05/2017_P</v>
          </cell>
          <cell r="C5887" t="str">
            <v>M2</v>
          </cell>
          <cell r="D5887">
            <v>30.34</v>
          </cell>
        </row>
        <row r="5888">
          <cell r="A5888">
            <v>96114</v>
          </cell>
          <cell r="B5888" t="str">
            <v>FORRO EM DRYWALL, PARA AMBIENTES COMERCIAIS, INCLUSIVE ESTRUTURA DE FIXAÇÃO. AF_05/2017_P</v>
          </cell>
          <cell r="C5888" t="str">
            <v>M2</v>
          </cell>
          <cell r="D5888">
            <v>58.5</v>
          </cell>
        </row>
        <row r="5889">
          <cell r="A5889">
            <v>96120</v>
          </cell>
          <cell r="B5889" t="str">
            <v>ACABAMENTOS PARA FORRO (MOLDURA DE GESSO). AF_05/2017</v>
          </cell>
          <cell r="C5889" t="str">
            <v>M</v>
          </cell>
          <cell r="D5889">
            <v>2.35</v>
          </cell>
        </row>
        <row r="5890">
          <cell r="A5890">
            <v>96123</v>
          </cell>
          <cell r="B5890" t="str">
            <v>ACABAMENTOS PARA FORRO (MOLDURA EM DRYWALL, COM LARGURA DE 15 CM). AF_05/2017_P</v>
          </cell>
          <cell r="C5890" t="str">
            <v>M</v>
          </cell>
          <cell r="D5890">
            <v>24.26</v>
          </cell>
        </row>
        <row r="5891">
          <cell r="A5891">
            <v>99054</v>
          </cell>
          <cell r="B5891" t="str">
            <v>ACABAMENTOS PARA FORRO (SANCA DE GESSO MONTADA NA OBRA). AF_05/2017_P</v>
          </cell>
          <cell r="C5891" t="str">
            <v>M2</v>
          </cell>
          <cell r="D5891">
            <v>41.3</v>
          </cell>
        </row>
        <row r="5892">
          <cell r="A5892">
            <v>96111</v>
          </cell>
          <cell r="B5892" t="str">
            <v>FORRO EM RÉGUAS DE PVC, FRISADO, PARA AMBIENTES RESIDENCIAIS, INCLUSIVE ESTRUTURA DE FIXAÇÃO. AF_05/2017_P</v>
          </cell>
          <cell r="C5892" t="str">
            <v>M2</v>
          </cell>
          <cell r="D5892">
            <v>47.26</v>
          </cell>
        </row>
        <row r="5893">
          <cell r="A5893">
            <v>96116</v>
          </cell>
          <cell r="B5893" t="str">
            <v>FORRO EM RÉGUAS DE PVC, FRISADO, PARA AMBIENTES COMERCIAIS, INCLUSIVE ESTRUTURA DE FIXAÇÃO. AF_05/2017_P</v>
          </cell>
          <cell r="C5893" t="str">
            <v>M2</v>
          </cell>
          <cell r="D5893">
            <v>52.56</v>
          </cell>
        </row>
        <row r="5894">
          <cell r="A5894">
            <v>96121</v>
          </cell>
          <cell r="B5894" t="str">
            <v>ACABAMENTOS PARA FORRO (RODA-FORRO EM PERFIL METÁLICO E PLÁSTICO). AF_05/2017</v>
          </cell>
          <cell r="C5894" t="str">
            <v>M</v>
          </cell>
          <cell r="D5894">
            <v>7.83</v>
          </cell>
        </row>
        <row r="5895">
          <cell r="A5895">
            <v>96485</v>
          </cell>
          <cell r="B5895" t="str">
            <v>FORRO EM RÉGUAS DE PVC, LISO, PARA AMBIENTES RESIDENCIAIS, INCLUSIVE ESTRUTURA DE FIXAÇÃO. AF_05/2017_P</v>
          </cell>
          <cell r="C5895" t="str">
            <v>M2</v>
          </cell>
          <cell r="D5895">
            <v>55.95</v>
          </cell>
        </row>
        <row r="5896">
          <cell r="A5896">
            <v>96486</v>
          </cell>
          <cell r="B5896" t="str">
            <v>FORRO DE PVC, LISO, PARA AMBIENTES COMERCIAIS, INCLUSIVE ESTRUTURA DE FIXAÇÃO. AF_05/2017_P</v>
          </cell>
          <cell r="C5896" t="str">
            <v>M2</v>
          </cell>
          <cell r="D5896">
            <v>61.77</v>
          </cell>
        </row>
        <row r="5897">
          <cell r="A5897">
            <v>91514</v>
          </cell>
          <cell r="B5897" t="str">
            <v>ESTUCAMENTO DE PANOS DE FACHADA SEM VÃOS DO SISTEMA DE PAREDES DE CONCRETO EM EDIFICAÇÕES DE MÚLTIPLOS PAVIMENTOS. AF_06/2015</v>
          </cell>
          <cell r="C5897" t="str">
            <v>M2</v>
          </cell>
          <cell r="D5897">
            <v>4.67</v>
          </cell>
        </row>
        <row r="5898">
          <cell r="A5898">
            <v>91515</v>
          </cell>
          <cell r="B5898" t="str">
            <v>ESTUCAMENTO DE PANOS DE FACHADA COM VÃOS DO SISTEMA DE PAREDES DE CONCRETO EM EDIFICAÇÕES DE MÚLTIPLOS PAVIMENTOS. AF_06/2015</v>
          </cell>
          <cell r="C5898" t="str">
            <v>M2</v>
          </cell>
          <cell r="D5898">
            <v>6.18</v>
          </cell>
        </row>
        <row r="5899">
          <cell r="A5899">
            <v>91516</v>
          </cell>
          <cell r="B5899" t="str">
            <v>ESTUCAMENTO DE SUPERFÍCIE EXTERNA DA SACADA DO SISTEMA DE PAREDES DE CONCRETO EM EDIFICAÇÕES DE MÚLTIPLOS PAVIMENTOS. AF_06/2015</v>
          </cell>
          <cell r="C5899" t="str">
            <v>M2</v>
          </cell>
          <cell r="D5899">
            <v>9</v>
          </cell>
        </row>
        <row r="5900">
          <cell r="A5900">
            <v>91517</v>
          </cell>
          <cell r="B5900" t="str">
            <v>ESTUCAMENTO DE PANOS DE FACHADA SEM VÃOS DO SISTEMA DE PAREDES DE CONCRETO EM EDIFICAÇÕES DE PAVIMENTO ÚNICO. AF_06/2015</v>
          </cell>
          <cell r="C5900" t="str">
            <v>M2</v>
          </cell>
          <cell r="D5900">
            <v>10.02</v>
          </cell>
        </row>
        <row r="5901">
          <cell r="A5901">
            <v>91519</v>
          </cell>
          <cell r="B5901" t="str">
            <v>ESTUCAMENTO DE PANOS DE FACHADA COM VÃOS DO SISTEMA DE PAREDES DE CONCRETO EM EDIFICAÇÕES DE PAVIMENTO ÚNICO. AF_06/2015</v>
          </cell>
          <cell r="C5901" t="str">
            <v>M2</v>
          </cell>
          <cell r="D5901">
            <v>11.5</v>
          </cell>
        </row>
        <row r="5902">
          <cell r="A5902">
            <v>91520</v>
          </cell>
          <cell r="B5902" t="str">
            <v>ESTUCAMENTO DE DENSIDADE BAIXA NAS FACES INTERNAS DE PAREDES DO SISTEMA DE PAREDES DE CONCRETO. AF_06/2015</v>
          </cell>
          <cell r="C5902" t="str">
            <v>M2</v>
          </cell>
          <cell r="D5902">
            <v>1.72</v>
          </cell>
        </row>
        <row r="5903">
          <cell r="A5903">
            <v>91522</v>
          </cell>
          <cell r="B5903" t="str">
            <v>ESTUCAMENTO, PARA QUALQUER REVESTIMENTO, EM TETO DO SISTEMA DE PAREDES DE CONCRETO. AF_06/2015</v>
          </cell>
          <cell r="C5903" t="str">
            <v>M2</v>
          </cell>
          <cell r="D5903">
            <v>2.06</v>
          </cell>
        </row>
        <row r="5904">
          <cell r="A5904">
            <v>91525</v>
          </cell>
          <cell r="B5904" t="str">
            <v>ESTUCAMENTO DE DENSIDADE ALTA, NAS FACES INTERNAS DE PAREDES DO SISTEMA DE PAREDES DE CONCRETO. AF_06/2015</v>
          </cell>
          <cell r="C5904" t="str">
            <v>M2</v>
          </cell>
          <cell r="D5904">
            <v>3.96</v>
          </cell>
        </row>
        <row r="5905">
          <cell r="A5905">
            <v>87280</v>
          </cell>
          <cell r="B5905" t="str">
            <v>ARGAMASSA TRAÇO 1:7 (EM VOLUME DE CIMENTO E AREIA MÉDIA ÚMIDA) COM ADIÇÃO DE PLASTIFICANTE PARA EMBOÇO/MASSA ÚNICA/ASSENTAMENTO DE ALVENARIA DE VEDAÇÃO, PREPARO MECÂNICO COM BETONEIRA 400 L. AF_08/2019</v>
          </cell>
          <cell r="C5905" t="str">
            <v>M3</v>
          </cell>
          <cell r="D5905">
            <v>308.98</v>
          </cell>
        </row>
        <row r="5906">
          <cell r="A5906">
            <v>87281</v>
          </cell>
          <cell r="B5906" t="str">
            <v>ARGAMASSA TRAÇO 1:7 (EM VOLUME DE CIMENTO E AREIA MÉDIA ÚMIDA) COM ADIÇÃO DE PLASTIFICANTE PARA EMBOÇO/MASSA ÚNICA/ASSENTAMENTO DE ALVENARIA DE VEDAÇÃO, PREPARO MECÂNICO COM BETONEIRA 600 L. AF_08/2019</v>
          </cell>
          <cell r="C5906" t="str">
            <v>M3</v>
          </cell>
          <cell r="D5906">
            <v>307.19</v>
          </cell>
        </row>
        <row r="5907">
          <cell r="A5907">
            <v>87283</v>
          </cell>
          <cell r="B5907" t="str">
            <v>ARGAMASSA TRAÇO 1:6 (EM VOLUME DE CIMENTO E AREIA MÉDIA ÚMIDA) COM ADIÇÃO DE PLASTIFICANTE PARA EMBOÇO/MASSA ÚNICA/ASSENTAMENTO DE ALVENARIA DE VEDAÇÃO, PREPARO MECÂNICO COM BETONEIRA 400 L. AF_08/2019</v>
          </cell>
          <cell r="C5907" t="str">
            <v>M3</v>
          </cell>
          <cell r="D5907">
            <v>323.97000000000003</v>
          </cell>
        </row>
        <row r="5908">
          <cell r="A5908">
            <v>87284</v>
          </cell>
          <cell r="B5908" t="str">
            <v>ARGAMASSA TRAÇO 1:6 (EM VOLUME DE CIMENTO E AREIA MÉDIA ÚMIDA) COM ADIÇÃO DE PLASTIFICANTE PARA EMBOÇO/MASSA ÚNICA/ASSENTAMENTO DE ALVENARIA DE VEDAÇÃO, PREPARO MECÂNICO COM BETONEIRA 600 L. AF_08/2019</v>
          </cell>
          <cell r="C5908" t="str">
            <v>M3</v>
          </cell>
          <cell r="D5908">
            <v>320.72000000000003</v>
          </cell>
        </row>
        <row r="5909">
          <cell r="A5909">
            <v>87286</v>
          </cell>
          <cell r="B5909" t="str">
            <v>ARGAMASSA TRAÇO 1:1:6 (EM VOLUME DE CIMENTO, CAL E AREIA MÉDIA ÚMIDA) PARA EMBOÇO/MASSA ÚNICA/ASSENTAMENTO DE ALVENARIA DE VEDAÇÃO, PREPARO MECÂNICO COM BETONEIRA 400 L. AF_08/2019</v>
          </cell>
          <cell r="C5909" t="str">
            <v>M3</v>
          </cell>
          <cell r="D5909">
            <v>401.53</v>
          </cell>
        </row>
        <row r="5910">
          <cell r="A5910">
            <v>87287</v>
          </cell>
          <cell r="B5910" t="str">
            <v>ARGAMASSA TRAÇO 1:1:6 (EM VOLUME DE CIMENTO, CAL E AREIA MÉDIA ÚMIDA) PARA EMBOÇO/MASSA ÚNICA/ASSENTAMENTO DE ALVENARIA DE VEDAÇÃO, PREPARO MECÂNICO COM BETONEIRA 600 L. AF_08/2019</v>
          </cell>
          <cell r="C5910" t="str">
            <v>M3</v>
          </cell>
          <cell r="D5910">
            <v>393.7</v>
          </cell>
        </row>
        <row r="5911">
          <cell r="A5911">
            <v>87289</v>
          </cell>
          <cell r="B5911" t="str">
            <v>ARGAMASSA TRAÇO 1:1,5:7,5 (EM VOLUME DE CIMENTO, CAL E AREIA MÉDIA ÚMIDA) PARA EMBOÇO/MASSA ÚNICA/ASSENTAMENTO DE ALVENARIA DE VEDAÇÃO, PREPARO MECÂNICO COM BETONEIRA 400 L. AF_08/2019</v>
          </cell>
          <cell r="C5911" t="str">
            <v>M3</v>
          </cell>
          <cell r="D5911">
            <v>385.03</v>
          </cell>
        </row>
        <row r="5912">
          <cell r="A5912">
            <v>87290</v>
          </cell>
          <cell r="B5912" t="str">
            <v>ARGAMASSA TRAÇO 1:1,5:7,5 (EM VOLUME DE CIMENTO, CAL E AREIA MÉDIA ÚMIDA) PARA EMBOÇO/MASSA ÚNICA/ASSENTAMENTO DE ALVENARIA DE VEDAÇÃO, PREPARO MECÂNICO COM BETONEIRA 600 L. AF_08/2019</v>
          </cell>
          <cell r="C5912" t="str">
            <v>M3</v>
          </cell>
          <cell r="D5912">
            <v>381.46</v>
          </cell>
        </row>
        <row r="5913">
          <cell r="A5913">
            <v>87292</v>
          </cell>
          <cell r="B5913" t="str">
            <v>ARGAMASSA TRAÇO 1:2:8 (EM VOLUME DE CIMENTO, CAL E AREIA MÉDIA ÚMIDA) PARA EMBOÇO/MASSA ÚNICA/ASSENTAMENTO DE ALVENARIA DE VEDAÇÃO, PREPARO MECÂNICO COM BETONEIRA 400 L. AF_08/2019</v>
          </cell>
          <cell r="C5913" t="str">
            <v>M3</v>
          </cell>
          <cell r="D5913">
            <v>393.95</v>
          </cell>
        </row>
        <row r="5914">
          <cell r="A5914">
            <v>87294</v>
          </cell>
          <cell r="B5914" t="str">
            <v>ARGAMASSA TRAÇO 1:2:9 (EM VOLUME DE CIMENTO, CAL E AREIA MÉDIA ÚMIDA) PARA EMBOÇO/MASSA ÚNICA/ASSENTAMENTO DE ALVENARIA DE VEDAÇÃO, PREPARO MECÂNICO COM BETONEIRA 600 L. AF_08/2019</v>
          </cell>
          <cell r="C5914" t="str">
            <v>M3</v>
          </cell>
          <cell r="D5914">
            <v>376.11</v>
          </cell>
        </row>
        <row r="5915">
          <cell r="A5915">
            <v>87295</v>
          </cell>
          <cell r="B5915" t="str">
            <v>ARGAMASSA TRAÇO 1:3:12 (EM VOLUME DE CIMENTO, CAL E AREIA MÉDIA ÚMIDA) PARA EMBOÇO/MASSA ÚNICA/ASSENTAMENTO DE ALVENARIA DE VEDAÇÃO, PREPARO MECÂNICO COM BETONEIRA 400 L. AF_08/2019</v>
          </cell>
          <cell r="C5915" t="str">
            <v>M3</v>
          </cell>
          <cell r="D5915">
            <v>378.16</v>
          </cell>
        </row>
        <row r="5916">
          <cell r="A5916">
            <v>87296</v>
          </cell>
          <cell r="B5916" t="str">
            <v>ARGAMASSA TRAÇO 1:3:12 (EM VOLUME DE CIMENTO, CAL E AREIA MÉDIA ÚMIDA) PARA EMBOÇO/MASSA ÚNICA/ASSENTAMENTO DE ALVENARIA DE VEDAÇÃO, PREPARO MECÂNICO COM BETONEIRA 600 L. AF_08/2019</v>
          </cell>
          <cell r="C5916" t="str">
            <v>M3</v>
          </cell>
          <cell r="D5916">
            <v>364</v>
          </cell>
        </row>
        <row r="5917">
          <cell r="A5917">
            <v>87298</v>
          </cell>
          <cell r="B5917" t="str">
            <v>ARGAMASSA TRAÇO 1:3 (EM VOLUME DE CIMENTO E AREIA MÉDIA ÚMIDA) PARA CONTRAPISO, PREPARO MECÂNICO COM BETONEIRA 400 L. AF_08/2019</v>
          </cell>
          <cell r="C5917" t="str">
            <v>M3</v>
          </cell>
          <cell r="D5917">
            <v>497.12</v>
          </cell>
        </row>
        <row r="5918">
          <cell r="A5918">
            <v>87299</v>
          </cell>
          <cell r="B5918" t="str">
            <v>ARGAMASSA TRAÇO 1:3 (EM VOLUME DE CIMENTO E AREIA MÉDIA ÚMIDA) PARA CONTRAPISO, PREPARO MECÂNICO COM BETONEIRA 600 L. AF_08/2019</v>
          </cell>
          <cell r="C5918" t="str">
            <v>M3</v>
          </cell>
          <cell r="D5918">
            <v>317.39</v>
          </cell>
        </row>
        <row r="5919">
          <cell r="A5919">
            <v>87301</v>
          </cell>
          <cell r="B5919" t="str">
            <v>ARGAMASSA TRAÇO 1:4 (EM VOLUME DE CIMENTO E AREIA MÉDIA ÚMIDA) PARA CONTRAPISO, PREPARO MECÂNICO COM BETONEIRA 400 L. AF_08/2019</v>
          </cell>
          <cell r="C5919" t="str">
            <v>M3</v>
          </cell>
          <cell r="D5919">
            <v>441.28</v>
          </cell>
        </row>
        <row r="5920">
          <cell r="A5920">
            <v>87302</v>
          </cell>
          <cell r="B5920" t="str">
            <v>ARGAMASSA TRAÇO 1:4 (EM VOLUME DE CIMENTO E AREIA MÉDIA ÚMIDA) PARA CONTRAPISO, PREPARO MECÂNICO COM BETONEIRA 600 L. AF_08/2019</v>
          </cell>
          <cell r="C5920" t="str">
            <v>M3</v>
          </cell>
          <cell r="D5920">
            <v>437.89</v>
          </cell>
        </row>
        <row r="5921">
          <cell r="A5921">
            <v>87304</v>
          </cell>
          <cell r="B5921" t="str">
            <v>ARGAMASSA TRAÇO 1:5 (EM VOLUME DE CIMENTO E AREIA MÉDIA ÚMIDA) PARA CONTRAPISO, PREPARO MECÂNICO COM BETONEIRA 400 L. AF_08/2019</v>
          </cell>
          <cell r="C5921" t="str">
            <v>M3</v>
          </cell>
          <cell r="D5921">
            <v>396.9</v>
          </cell>
        </row>
        <row r="5922">
          <cell r="A5922">
            <v>87305</v>
          </cell>
          <cell r="B5922" t="str">
            <v>ARGAMASSA TRAÇO 1:5 (EM VOLUME DE CIMENTO E AREIA MÉDIA ÚMIDA) PARA CONTRAPISO, PREPARO MECÂNICO COM BETONEIRA 600 L. AF_08/2019</v>
          </cell>
          <cell r="C5922" t="str">
            <v>M3</v>
          </cell>
          <cell r="D5922">
            <v>400.1</v>
          </cell>
        </row>
        <row r="5923">
          <cell r="A5923">
            <v>87307</v>
          </cell>
          <cell r="B5923" t="str">
            <v>ARGAMASSA TRAÇO 1:6 (EM VOLUME DE CIMENTO E AREIA MÉDIA ÚMIDA) PARA CONTRAPISO, PREPARO MECÂNICO COM BETONEIRA 400 L. AF_08/2019</v>
          </cell>
          <cell r="C5923" t="str">
            <v>M3</v>
          </cell>
          <cell r="D5923">
            <v>373.7</v>
          </cell>
        </row>
        <row r="5924">
          <cell r="A5924">
            <v>87308</v>
          </cell>
          <cell r="B5924" t="str">
            <v>ARGAMASSA TRAÇO 1:6 (EM VOLUME DE CIMENTO E AREIA MÉDIA ÚMIDA) PARA CONTRAPISO, PREPARO MECÂNICO COM BETONEIRA 600 L. AF_08/2019</v>
          </cell>
          <cell r="C5924" t="str">
            <v>M3</v>
          </cell>
          <cell r="D5924">
            <v>369.4</v>
          </cell>
        </row>
        <row r="5925">
          <cell r="A5925">
            <v>87310</v>
          </cell>
          <cell r="B5925" t="str">
            <v>ARGAMASSA TRAÇO 1:5 (EM VOLUME DE CIMENTO E AREIA GROSSA ÚMIDA) PARA CHAPISCO CONVENCIONAL, PREPARO MECÂNICO COM BETONEIRA 400 L. AF_08/2019</v>
          </cell>
          <cell r="C5925" t="str">
            <v>M3</v>
          </cell>
          <cell r="D5925">
            <v>312.62</v>
          </cell>
        </row>
        <row r="5926">
          <cell r="A5926">
            <v>87311</v>
          </cell>
          <cell r="B5926" t="str">
            <v>ARGAMASSA TRAÇO 1:5 (EM VOLUME DE CIMENTO E AREIA GROSSA ÚMIDA) PARA CHAPISCO CONVENCIONAL, PREPARO MECÂNICO COM BETONEIRA 600 L. AF_08/2019</v>
          </cell>
          <cell r="C5926" t="str">
            <v>M3</v>
          </cell>
          <cell r="D5926">
            <v>308.16000000000003</v>
          </cell>
        </row>
        <row r="5927">
          <cell r="A5927">
            <v>87313</v>
          </cell>
          <cell r="B5927" t="str">
            <v>ARGAMASSA TRAÇO 1:3 (EM VOLUME DE CIMENTO E AREIA GROSSA ÚMIDA) PARA CHAPISCO CONVENCIONAL, PREPARO MECÂNICO COM BETONEIRA 400 L. AF_08/2019</v>
          </cell>
          <cell r="C5927" t="str">
            <v>M3</v>
          </cell>
          <cell r="D5927">
            <v>386.01</v>
          </cell>
        </row>
        <row r="5928">
          <cell r="A5928">
            <v>87314</v>
          </cell>
          <cell r="B5928" t="str">
            <v>ARGAMASSA TRAÇO 1:3 (EM VOLUME DE CIMENTO E AREIA GROSSA ÚMIDA) PARA CHAPISCO CONVENCIONAL, PREPARO MECÂNICO COM BETONEIRA 600 L. AF_08/2019</v>
          </cell>
          <cell r="C5928" t="str">
            <v>M3</v>
          </cell>
          <cell r="D5928">
            <v>383.01</v>
          </cell>
        </row>
        <row r="5929">
          <cell r="A5929">
            <v>87316</v>
          </cell>
          <cell r="B5929" t="str">
            <v>ARGAMASSA TRAÇO 1:4 (EM VOLUME DE CIMENTO E AREIA GROSSA ÚMIDA) PARA CHAPISCO CONVENCIONAL, PREPARO MECÂNICO COM BETONEIRA 400 L. AF_08/2019</v>
          </cell>
          <cell r="C5929" t="str">
            <v>M3</v>
          </cell>
          <cell r="D5929">
            <v>345.84</v>
          </cell>
        </row>
        <row r="5930">
          <cell r="A5930">
            <v>87317</v>
          </cell>
          <cell r="B5930" t="str">
            <v>ARGAMASSA TRAÇO 1:4 (EM VOLUME DE CIMENTO E AREIA GROSSA ÚMIDA) PARA CHAPISCO CONVENCIONAL, PREPARO MECÂNICO COM BETONEIRA 600 L. AF_08/2019</v>
          </cell>
          <cell r="C5930" t="str">
            <v>M3</v>
          </cell>
          <cell r="D5930">
            <v>338.77</v>
          </cell>
        </row>
        <row r="5931">
          <cell r="A5931">
            <v>87319</v>
          </cell>
          <cell r="B5931" t="str">
            <v>ARGAMASSA TRAÇO 1:5 (EM VOLUME DE CIMENTO E AREIA GROSSA ÚMIDA) COM ADIÇÃO DE EMULSÃO POLIMÉRICA PARA CHAPISCO ROLADO, PREPARO MECÂNICO COM BETONEIRA 400 L. AF_08/2019</v>
          </cell>
          <cell r="C5931" t="str">
            <v>M3</v>
          </cell>
          <cell r="D5931">
            <v>2851.48</v>
          </cell>
        </row>
        <row r="5932">
          <cell r="A5932">
            <v>87320</v>
          </cell>
          <cell r="B5932" t="str">
            <v>ARGAMASSA TRAÇO 1:5 (EM VOLUME DE CIMENTO E AREIA GROSSA ÚMIDA) COM ADIÇÃO DE EMULSÃO POLIMÉRICA PARA CHAPISCO ROLADO, PREPARO MECÂNICO COM BETONEIRA 600 L. AF_08/2019</v>
          </cell>
          <cell r="C5932" t="str">
            <v>M3</v>
          </cell>
          <cell r="D5932">
            <v>2859.27</v>
          </cell>
        </row>
        <row r="5933">
          <cell r="A5933">
            <v>87322</v>
          </cell>
          <cell r="B5933" t="str">
            <v>ARGAMASSA TRAÇO 1:3 (EM VOLUME DE CIMENTO E AREIA GROSSA ÚMIDA) COM ADIÇÃO DE EMULSÃO POLIMÉRICA PARA CHAPISCO ROLADO, PREPARO MECÂNICO COM BETONEIRA 400 L. AF_08/2019</v>
          </cell>
          <cell r="C5933" t="str">
            <v>M3</v>
          </cell>
          <cell r="D5933">
            <v>2938.1</v>
          </cell>
        </row>
        <row r="5934">
          <cell r="A5934">
            <v>87323</v>
          </cell>
          <cell r="B5934" t="str">
            <v>ARGAMASSA TRAÇO 1:3 (EM VOLUME DE CIMENTO E AREIA GROSSA ÚMIDA) COM ADIÇÃO DE EMULSÃO POLIMÉRICA PARA CHAPISCO ROLADO, PREPARO MECÂNICO COM BETONEIRA 600 L. AF_08/2019</v>
          </cell>
          <cell r="C5934" t="str">
            <v>M3</v>
          </cell>
          <cell r="D5934">
            <v>2942.48</v>
          </cell>
        </row>
        <row r="5935">
          <cell r="A5935">
            <v>87325</v>
          </cell>
          <cell r="B5935" t="str">
            <v>ARGAMASSA TRAÇO 1:4 (EM VOLUME DE CIMENTO E AREIA GROSSA ÚMIDA) COM ADIÇÃO DE EMULSÃO POLIMÉRICA PARA CHAPISCO ROLADO, PREPARO MECÂNICO COM BETONEIRA 400 L. AF_08/2019</v>
          </cell>
          <cell r="C5935" t="str">
            <v>M3</v>
          </cell>
          <cell r="D5935">
            <v>2871.67</v>
          </cell>
        </row>
        <row r="5936">
          <cell r="A5936">
            <v>87326</v>
          </cell>
          <cell r="B5936" t="str">
            <v>ARGAMASSA TRAÇO 1:4 (EM VOLUME DE CIMENTO E AREIA GROSSA ÚMIDA) COM ADIÇÃO DE EMULSÃO POLIMÉRICA PARA CHAPISCO ROLADO, PREPARO MECÂNICO COM BETONEIRA 600 L. AF_08/2019</v>
          </cell>
          <cell r="C5936" t="str">
            <v>M3</v>
          </cell>
          <cell r="D5936">
            <v>2885.82</v>
          </cell>
        </row>
        <row r="5937">
          <cell r="A5937">
            <v>87327</v>
          </cell>
          <cell r="B5937" t="str">
            <v>ARGAMASSA TRAÇO 1:7 (EM VOLUME DE CIMENTO E AREIA MÉDIA ÚMIDA) COM ADIÇÃO DE PLASTIFICANTE PARA EMBOÇO/MASSA ÚNICA/ASSENTAMENTO DE ALVENARIA DE VEDAÇÃO, PREPARO MECÂNICO COM MISTURADOR DE EIXO HORIZONTAL DE 300 KG. AF_08/2019</v>
          </cell>
          <cell r="C5937" t="str">
            <v>M3</v>
          </cell>
          <cell r="D5937">
            <v>322.7</v>
          </cell>
        </row>
        <row r="5938">
          <cell r="A5938">
            <v>87328</v>
          </cell>
          <cell r="B5938" t="str">
            <v>ARGAMASSA TRAÇO 1:7 (EM VOLUME DE CIMENTO E AREIA MÉDIA ÚMIDA) COM ADIÇÃO DE PLASTIFICANTE PARA EMBOÇO/MASSA ÚNICA/ASSENTAMENTO DE ALVENARIA DE VEDAÇÃO, PREPARO MECÂNICO COM MISTURADOR DE EIXO HORIZONTAL DE 600 KG. AF_08/2019</v>
          </cell>
          <cell r="C5938" t="str">
            <v>M3</v>
          </cell>
          <cell r="D5938">
            <v>289.31</v>
          </cell>
        </row>
        <row r="5939">
          <cell r="A5939">
            <v>87329</v>
          </cell>
          <cell r="B5939" t="str">
            <v>ARGAMASSA TRAÇO 1:6 (EM VOLUME DE CIMENTO E AREIA MÉDIA ÚMIDA) COM ADIÇÃO DE PLASTIFICANTE PARA EMBOÇO/MASSA ÚNICA/ASSENTAMENTO DE ALVENARIA DE VEDAÇÃO, PREPARO MECÂNICO COM MISTURADOR DE EIXO HORIZONTAL DE 300 KG. AF_08/2019</v>
          </cell>
          <cell r="C5939" t="str">
            <v>M3</v>
          </cell>
          <cell r="D5939">
            <v>347.39</v>
          </cell>
        </row>
        <row r="5940">
          <cell r="A5940">
            <v>87330</v>
          </cell>
          <cell r="B5940" t="str">
            <v>ARGAMASSA TRAÇO 1:6 (EM VOLUME DE CIMENTO E AREIA MÉDIA ÚMIDA) COM ADIÇÃO DE PLASTIFICANTE PARA EMBOÇO/MASSA ÚNICA/ASSENTAMENTO DE ALVENARIA DE VEDAÇÃO, PREPARO MECÂNICO COM MISTURADOR DE EIXO HORIZONTAL DE 600 KG. AF_08/2019</v>
          </cell>
          <cell r="C5940" t="str">
            <v>M3</v>
          </cell>
          <cell r="D5940">
            <v>309.33999999999997</v>
          </cell>
        </row>
        <row r="5941">
          <cell r="A5941">
            <v>87331</v>
          </cell>
          <cell r="B5941" t="str">
            <v>ARGAMASSA TRAÇO 1:1:6 (EM VOLUME DE CIMENTO, CAL E AREIA MÉDIA ÚMIDA) PARA EMBOÇO/MASSA ÚNICA/ASSENTAMENTO DE ALVENARIA DE VEDAÇÃO, PREPARO MECÂNICO COM MISTURADOR DE EIXO HORIZONTAL DE 300 KG. AF_08/2019</v>
          </cell>
          <cell r="C5941" t="str">
            <v>M3</v>
          </cell>
          <cell r="D5941">
            <v>414.47</v>
          </cell>
        </row>
        <row r="5942">
          <cell r="A5942">
            <v>87332</v>
          </cell>
          <cell r="B5942" t="str">
            <v>ARGAMASSA TRAÇO 1:1:6 (EM VOLUME DE CIMENTO, CAL E AREIA MÉDIA ÚMIDA) PARA EMBOÇO/MASSA ÚNICA/ASSENTAMENTO DE ALVENARIA DE VEDAÇÃO, PREPARO MECÂNICO COM MISTURADOR DE EIXO HORIZONTAL DE 600 KG. AF_08/2019</v>
          </cell>
          <cell r="C5942" t="str">
            <v>M3</v>
          </cell>
          <cell r="D5942">
            <v>379.99</v>
          </cell>
        </row>
        <row r="5943">
          <cell r="A5943">
            <v>87333</v>
          </cell>
          <cell r="B5943" t="str">
            <v>ARGAMASSA TRAÇO 1:1,5:7,5 (EM VOLUME DE CIMENTO, CAL E AREIA MÉDIA ÚMIDA) PARA EMBOÇO/MASSA ÚNICA/ASSENTAMENTO DE ALVENARIA DE VEDAÇÃO, PREPARO MECÂNICO COM MISTURADOR DE EIXO HORIZONTAL DE 300 KG. AF_08/2019</v>
          </cell>
          <cell r="C5943" t="str">
            <v>M3</v>
          </cell>
          <cell r="D5943">
            <v>387.02</v>
          </cell>
        </row>
        <row r="5944">
          <cell r="A5944">
            <v>87334</v>
          </cell>
          <cell r="B5944" t="str">
            <v>ARGAMASSA TRAÇO 1:1,5:7,5 (EM VOLUME DE CIMENTO, CAL E AREIA MÉDIA ÚMIDA) PARA EMBOÇO/MASSA ÚNICA/ASSENTAMENTO DE ALVENARIA DE VEDAÇÃO, PREPARO MECÂNICO COM MISTURADOR DE EIXO HORIZONTAL DE 600 KG. AF_08/2019</v>
          </cell>
          <cell r="C5944" t="str">
            <v>M3</v>
          </cell>
          <cell r="D5944">
            <v>366.43</v>
          </cell>
        </row>
        <row r="5945">
          <cell r="A5945">
            <v>87335</v>
          </cell>
          <cell r="B5945" t="str">
            <v>ARGAMASSA TRAÇO 1:2:8 (EM VOLUME DE CIMENTO, CAL E AREIA MÉDIA ÚMIDA) PARA EMBOÇO/MASSA ÚNICA/ASSENTAMENTO DE ALVENARIA DE VEDAÇÃO, PREPARO MECÂNICO COM MISTURADOR DE EIXO HORIZONTAL DE 300 KG. AF_08/2019</v>
          </cell>
          <cell r="C5945" t="str">
            <v>M3</v>
          </cell>
          <cell r="D5945">
            <v>383.02</v>
          </cell>
        </row>
        <row r="5946">
          <cell r="A5946">
            <v>87336</v>
          </cell>
          <cell r="B5946" t="str">
            <v>ARGAMASSA TRAÇO 1:2:8 (EM VOLUME DE CIMENTO, CAL E AREIA MÉDIA ÚMIDA) PARA EMBOÇO/MASSA ÚNICA/ASSENTAMENTO DE ALVENARIA DE VEDAÇÃO, PREPARO MECÂNICO COM MISTURADOR DE EIXO HORIZONTAL DE 600 KG. AF_08/2019</v>
          </cell>
          <cell r="C5946" t="str">
            <v>M3</v>
          </cell>
          <cell r="D5946">
            <v>378.02</v>
          </cell>
        </row>
        <row r="5947">
          <cell r="A5947">
            <v>87337</v>
          </cell>
          <cell r="B5947" t="str">
            <v>ARGAMASSA TRAÇO 1:2:9 (EM VOLUME DE CIMENTO, CAL E AREIA MÉDIA ÚMIDA) PARA EMBOÇO/MASSA ÚNICA/ASSENTAMENTO DE ALVENARIA DE VEDAÇÃO, PREPARO MECÂNICO COM MISTURADOR DE EIXO HORIZONTAL DE 300 KG. AF_08/2019</v>
          </cell>
          <cell r="C5947" t="str">
            <v>M3</v>
          </cell>
          <cell r="D5947">
            <v>375.67</v>
          </cell>
        </row>
        <row r="5948">
          <cell r="A5948">
            <v>87338</v>
          </cell>
          <cell r="B5948" t="str">
            <v>ARGAMASSA TRAÇO 1:3:12 (EM VOLUME DE CIMENTO, CAL E AREIA MÉDIA ÚMIDA) PARA EMBOÇO/MASSA ÚNICA/ASSENTAMENTO DE ALVENARIA DE VEDAÇÃO, PREPARO MECÂNICO COM MISTURADOR DE EIXO HORIZONTAL DE 600 KG. AF_08/2019</v>
          </cell>
          <cell r="C5948" t="str">
            <v>M3</v>
          </cell>
          <cell r="D5948">
            <v>361.79</v>
          </cell>
        </row>
        <row r="5949">
          <cell r="A5949">
            <v>87339</v>
          </cell>
          <cell r="B5949" t="str">
            <v>ARGAMASSA TRAÇO 1:3 (EM VOLUME DE CIMENTO E AREIA MÉDIA ÚMIDA) PARA CONTRAPISO, PREPARO MECÂNICO COM MISTURADOR DE EIXO HORIZONTAL DE 160 KG. AF_08/2019</v>
          </cell>
          <cell r="C5949" t="str">
            <v>M3</v>
          </cell>
          <cell r="D5949">
            <v>565.75</v>
          </cell>
        </row>
        <row r="5950">
          <cell r="A5950">
            <v>87340</v>
          </cell>
          <cell r="B5950" t="str">
            <v>ARGAMASSA TRAÇO 1:3 (EM VOLUME DE CIMENTO E AREIA MÉDIA ÚMIDA) PARA CONTRAPISO, PREPARO MECÂNICO COM MISTURADOR DE EIXO HORIZONTAL DE 300 KG. AF_08/2019</v>
          </cell>
          <cell r="C5950" t="str">
            <v>M3</v>
          </cell>
          <cell r="D5950">
            <v>494.1</v>
          </cell>
        </row>
        <row r="5951">
          <cell r="A5951">
            <v>87341</v>
          </cell>
          <cell r="B5951" t="str">
            <v>ARGAMASSA TRAÇO 1:3 (EM VOLUME DE CIMENTO E AREIA MÉDIA ÚMIDA) PARA CONTRAPISO, PREPARO MECÂNICO COM MISTURADOR DE EIXO HORIZONTAL DE 600 KG. AF_08/2019</v>
          </cell>
          <cell r="C5951" t="str">
            <v>M3</v>
          </cell>
          <cell r="D5951">
            <v>477.18</v>
          </cell>
        </row>
        <row r="5952">
          <cell r="A5952">
            <v>87342</v>
          </cell>
          <cell r="B5952" t="str">
            <v>ARGAMASSA TRAÇO 1:4 (EM VOLUME DE CIMENTO E AREIA MÉDIA ÚMIDA) PARA CONTRAPISO, PREPARO MECÂNICO COM MISTURADOR DE EIXO HORIZONTAL DE 160 KG. AF_08/2019</v>
          </cell>
          <cell r="C5952" t="str">
            <v>M3</v>
          </cell>
          <cell r="D5952">
            <v>481.28</v>
          </cell>
        </row>
        <row r="5953">
          <cell r="A5953">
            <v>87343</v>
          </cell>
          <cell r="B5953" t="str">
            <v>ARGAMASSA TRAÇO 1:4 (EM VOLUME DE CIMENTO E AREIA MÉDIA ÚMIDA) PARA CONTRAPISO, PREPARO MECÂNICO COM MISTURADOR DE EIXO HORIZONTAL DE 300 KG. AF_08/2019</v>
          </cell>
          <cell r="C5953" t="str">
            <v>M3</v>
          </cell>
          <cell r="D5953">
            <v>440.84</v>
          </cell>
        </row>
        <row r="5954">
          <cell r="A5954">
            <v>87344</v>
          </cell>
          <cell r="B5954" t="str">
            <v>ARGAMASSA TRAÇO 1:4 (EM VOLUME DE CIMENTO E AREIA MÉDIA ÚMIDA) PARA CONTRAPISO, PREPARO MECÂNICO COM MISTURADOR DE EIXO HORIZONTAL DE 600 KG. AF_08/2019</v>
          </cell>
          <cell r="C5954" t="str">
            <v>M3</v>
          </cell>
          <cell r="D5954">
            <v>419.79</v>
          </cell>
        </row>
        <row r="5955">
          <cell r="A5955">
            <v>87345</v>
          </cell>
          <cell r="B5955" t="str">
            <v>ARGAMASSA TRAÇO 1:5 (EM VOLUME DE CIMENTO E AREIA MÉDIA ÚMIDA) PARA CONTRAPISO, PREPARO MECÂNICO COM MISTURADOR DE EIXO HORIZONTAL DE 160 KG. AF_08/2019</v>
          </cell>
          <cell r="C5955" t="str">
            <v>M3</v>
          </cell>
          <cell r="D5955">
            <v>430.18</v>
          </cell>
        </row>
        <row r="5956">
          <cell r="A5956">
            <v>87346</v>
          </cell>
          <cell r="B5956" t="str">
            <v>ARGAMASSA TRAÇO 1:5 (EM VOLUME DE CIMENTO E AREIA MÉDIA ÚMIDA) PARA CONTRAPISO, PREPARO MECÂNICO COM MISTURADOR DE EIXO HORIZONTAL DE 300 KG. AF_08/2019</v>
          </cell>
          <cell r="C5956" t="str">
            <v>M3</v>
          </cell>
          <cell r="D5956">
            <v>396.98</v>
          </cell>
        </row>
        <row r="5957">
          <cell r="A5957">
            <v>87347</v>
          </cell>
          <cell r="B5957" t="str">
            <v>ARGAMASSA TRAÇO 1:5 (EM VOLUME DE CIMENTO E AREIA MÉDIA ÚMIDA) PARA CONTRAPISO, PREPARO MECÂNICO COM MISTURADOR DE EIXO HORIZONTAL DE 600 KG. AF_08/2019</v>
          </cell>
          <cell r="C5957" t="str">
            <v>M3</v>
          </cell>
          <cell r="D5957">
            <v>380.2</v>
          </cell>
        </row>
        <row r="5958">
          <cell r="A5958">
            <v>87348</v>
          </cell>
          <cell r="B5958" t="str">
            <v>ARGAMASSA TRAÇO 1:6 (EM VOLUME DE CIMENTO E AREIA MÉDIA ÚMIDA) PARA CONTRAPISO, PREPARO MECÂNICO COM MISTURADOR DE EIXO HORIZONTAL DE 160 KG. AF_08/2019</v>
          </cell>
          <cell r="C5958" t="str">
            <v>M3</v>
          </cell>
          <cell r="D5958">
            <v>392.3</v>
          </cell>
        </row>
        <row r="5959">
          <cell r="A5959">
            <v>87349</v>
          </cell>
          <cell r="B5959" t="str">
            <v>ARGAMASSA TRAÇO 1:6 (EM VOLUME DE CIMENTO E AREIA MÉDIA ÚMIDA) PARA CONTRAPISO, PREPARO MECÂNICO COM MISTURADOR DE EIXO HORIZONTAL DE 600 KG. AF_08/2019</v>
          </cell>
          <cell r="C5959" t="str">
            <v>M3</v>
          </cell>
          <cell r="D5959">
            <v>349.96</v>
          </cell>
        </row>
        <row r="5960">
          <cell r="A5960">
            <v>87350</v>
          </cell>
          <cell r="B5960" t="str">
            <v>ARGAMASSA TRAÇO 1:5 (EM VOLUME DE CIMENTO E AREIA GROSSA ÚMIDA) PARA CHAPISCO CONVENCIONAL, PREPARO MECÂNICO COM MISTURADOR DE EIXO HORIZONTAL DE 300 KG. AF_08/2019</v>
          </cell>
          <cell r="C5960" t="str">
            <v>M3</v>
          </cell>
          <cell r="D5960">
            <v>339.09</v>
          </cell>
        </row>
        <row r="5961">
          <cell r="A5961">
            <v>87351</v>
          </cell>
          <cell r="B5961" t="str">
            <v>ARGAMASSA TRAÇO 1:5 (EM VOLUME DE CIMENTO E AREIA GROSSA ÚMIDA) PARA CHAPISCO CONVENCIONAL, PREPARO MECÂNICO COM MISTURADOR DE EIXO HORIZONTAL DE 600 KG. AF_08/2019</v>
          </cell>
          <cell r="C5961" t="str">
            <v>M3</v>
          </cell>
          <cell r="D5961">
            <v>297.91000000000003</v>
          </cell>
        </row>
        <row r="5962">
          <cell r="A5962">
            <v>87352</v>
          </cell>
          <cell r="B5962" t="str">
            <v>ARGAMASSA TRAÇO 1:3 (EM VOLUME DE CIMENTO E AREIA GROSSA ÚMIDA) PARA CHAPISCO CONVENCIONAL, PREPARO MECÂNICO COM MISTURADOR DE EIXO HORIZONTAL DE 160 KG. AF_08/2019</v>
          </cell>
          <cell r="C5962" t="str">
            <v>M3</v>
          </cell>
          <cell r="D5962">
            <v>432.26</v>
          </cell>
        </row>
        <row r="5963">
          <cell r="A5963">
            <v>87353</v>
          </cell>
          <cell r="B5963" t="str">
            <v>ARGAMASSA TRAÇO 1:3 (EM VOLUME DE CIMENTO E AREIA GROSSA ÚMIDA) PARA CHAPISCO CONVENCIONAL, PREPARO MECÂNICO COM MISTURADOR DE EIXO HORIZONTAL DE 300 KG. AF_08/2019</v>
          </cell>
          <cell r="C5963" t="str">
            <v>M3</v>
          </cell>
          <cell r="D5963">
            <v>387.62</v>
          </cell>
        </row>
        <row r="5964">
          <cell r="A5964">
            <v>87354</v>
          </cell>
          <cell r="B5964" t="str">
            <v>ARGAMASSA TRAÇO 1:3 (EM VOLUME DE CIMENTO E AREIA GROSSA ÚMIDA) PARA CHAPISCO CONVENCIONAL, PREPARO MECÂNICO COM MISTURADOR DE EIXO HORIZONTAL DE 600 KG. AF_08/2019</v>
          </cell>
          <cell r="C5964" t="str">
            <v>M3</v>
          </cell>
          <cell r="D5964">
            <v>369.09</v>
          </cell>
        </row>
        <row r="5965">
          <cell r="A5965">
            <v>87355</v>
          </cell>
          <cell r="B5965" t="str">
            <v>ARGAMASSA TRAÇO 1:4 (EM VOLUME DE CIMENTO E AREIA GROSSA ÚMIDA) PARA CHAPISCO CONVENCIONAL, PREPARO MECÂNICO COM MISTURADOR DE EIXO HORIZONTAL DE 160 KG. AF_08/2019</v>
          </cell>
          <cell r="C5965" t="str">
            <v>M3</v>
          </cell>
          <cell r="D5965">
            <v>367.23</v>
          </cell>
        </row>
        <row r="5966">
          <cell r="A5966">
            <v>87356</v>
          </cell>
          <cell r="B5966" t="str">
            <v>ARGAMASSA TRAÇO 1:4 (EM VOLUME DE CIMENTO E AREIA GROSSA ÚMIDA) PARA CHAPISCO CONVENCIONAL, PREPARO MECÂNICO COM MISTURADOR DE EIXO HORIZONTAL DE 300 KG. AF_08/2019</v>
          </cell>
          <cell r="C5966" t="str">
            <v>M3</v>
          </cell>
          <cell r="D5966">
            <v>337.56</v>
          </cell>
        </row>
        <row r="5967">
          <cell r="A5967">
            <v>87357</v>
          </cell>
          <cell r="B5967" t="str">
            <v>ARGAMASSA TRAÇO 1:4 (EM VOLUME DE CIMENTO E AREIA GROSSA ÚMIDA) PARA CHAPISCO CONVENCIONAL, PREPARO MECÂNICO COM MISTURADOR DE EIXO HORIZONTAL DE 600 KG. AF_08/2019</v>
          </cell>
          <cell r="C5967" t="str">
            <v>M3</v>
          </cell>
          <cell r="D5967">
            <v>323.98</v>
          </cell>
        </row>
        <row r="5968">
          <cell r="A5968">
            <v>87358</v>
          </cell>
          <cell r="B5968" t="str">
            <v>ARGAMASSA TRAÇO 1:5 (EM VOLUME DE CIMENTO E AREIA GROSSA ÚMIDA) COM ADIÇÃO DE EMULSÃO POLIMÉRICA PARA CHAPISCO ROLADO, PREPARO MECÂNICO COM MISTURADOR DE EIXO HORIZONTAL DE 300 KG. AF_08/2019</v>
          </cell>
          <cell r="C5968" t="str">
            <v>M3</v>
          </cell>
          <cell r="D5968">
            <v>2813.96</v>
          </cell>
        </row>
        <row r="5969">
          <cell r="A5969">
            <v>87359</v>
          </cell>
          <cell r="B5969" t="str">
            <v>ARGAMASSA TRAÇO 1:5 (EM VOLUME DE CIMENTO E AREIA GROSSA ÚMIDA) COM ADIÇÃO DE EMULSÃO POLIMÉRICA PARA CHAPISCO ROLADO, PREPARO MECÂNICO COM MISTURADOR DE EIXO HORIZONTAL DE 600 KG. AF_08/2019</v>
          </cell>
          <cell r="C5969" t="str">
            <v>M3</v>
          </cell>
          <cell r="D5969">
            <v>2801.55</v>
          </cell>
        </row>
        <row r="5970">
          <cell r="A5970">
            <v>87360</v>
          </cell>
          <cell r="B5970" t="str">
            <v>ARGAMASSA TRAÇO 1:3 (EM VOLUME DE CIMENTO E AREIA GROSSA ÚMIDA) COM ADIÇÃO DE EMULSÃO POLIMÉRICA PARA CHAPISCO ROLADO, PREPARO MECÂNICO COM MISTURADOR DE EIXO HORIZONTAL DE 160 KG. AF_08/2019</v>
          </cell>
          <cell r="C5970" t="str">
            <v>M3</v>
          </cell>
          <cell r="D5970">
            <v>2891.06</v>
          </cell>
        </row>
        <row r="5971">
          <cell r="A5971">
            <v>87361</v>
          </cell>
          <cell r="B5971" t="str">
            <v>ARGAMASSA TRAÇO 1:3 (EM VOLUME DE CIMENTO E AREIA GROSSA ÚMIDA) COM ADIÇÃO DE EMULSÃO POLIMÉRICA PARA CHAPISCO ROLADO, PREPARO MECÂNICO COM MISTURADOR DE EIXO HORIZONTAL DE 300 KG. AF_08/2019</v>
          </cell>
          <cell r="C5971" t="str">
            <v>M3</v>
          </cell>
          <cell r="D5971">
            <v>2870.31</v>
          </cell>
        </row>
        <row r="5972">
          <cell r="A5972">
            <v>87362</v>
          </cell>
          <cell r="B5972" t="str">
            <v>ARGAMASSA TRAÇO 1:3 (EM VOLUME DE CIMENTO E AREIA GROSSA ÚMIDA) COM ADIÇÃO DE EMULSÃO POLIMÉRICA PARA CHAPISCO ROLADO, PREPARO MECÂNICO COM MISTURADOR DE EIXO HORIZONTAL DE 600 KG. AF_08/2019</v>
          </cell>
          <cell r="C5972" t="str">
            <v>M3</v>
          </cell>
          <cell r="D5972">
            <v>2876.47</v>
          </cell>
        </row>
        <row r="5973">
          <cell r="A5973">
            <v>87363</v>
          </cell>
          <cell r="B5973" t="str">
            <v>ARGAMASSA TRAÇO 1:4 (EM VOLUME DE CIMENTO E AREIA GROSSA ÚMIDA) COM ADIÇÃO DE EMULSÃO POLIMÉRICA PARA CHAPISCO ROLADO, PREPARO MECÂNICO COM MISTURADOR DE EIXO HORIZONTAL DE 300 KG. AF_08/2019</v>
          </cell>
          <cell r="C5973" t="str">
            <v>M3</v>
          </cell>
          <cell r="D5973">
            <v>2841.23</v>
          </cell>
        </row>
        <row r="5974">
          <cell r="A5974">
            <v>87364</v>
          </cell>
          <cell r="B5974" t="str">
            <v>ARGAMASSA TRAÇO 1:4 (EM VOLUME DE CIMENTO E AREIA GROSSA ÚMIDA) COM ADIÇÃO DE EMULSÃO POLIMÉRICA PARA CHAPISCO ROLADO, PREPARO MECÂNICO COM MISTURADOR DE EIXO HORIZONTAL DE 600 KG. AF_08/2019</v>
          </cell>
          <cell r="C5974" t="str">
            <v>M3</v>
          </cell>
          <cell r="D5974">
            <v>2834.11</v>
          </cell>
        </row>
        <row r="5975">
          <cell r="A5975">
            <v>87365</v>
          </cell>
          <cell r="B5975" t="str">
            <v>ARGAMASSA TRAÇO 1:7 (EM VOLUME DE CIMENTO E AREIA MÉDIA ÚMIDA) COM ADIÇÃO DE PLASTIFICANTE PARA EMBOÇO/MASSA ÚNICA/ASSENTAMENTO DE ALVENARIA DE VEDAÇÃO, PREPARO MANUAL. AF_08/2019</v>
          </cell>
          <cell r="C5975" t="str">
            <v>M3</v>
          </cell>
          <cell r="D5975">
            <v>394.57</v>
          </cell>
        </row>
        <row r="5976">
          <cell r="A5976">
            <v>87366</v>
          </cell>
          <cell r="B5976" t="str">
            <v>ARGAMASSA TRAÇO 1:6 (EM VOLUME DE CIMENTO E AREIA MÉDIA ÚMIDA) COM ADIÇÃO DE PLASTIFICANTE PARA EMBOÇO/MASSA ÚNICA/ASSENTAMENTO DE ALVENARIA DE VEDAÇÃO, PREPARO MANUAL. AF_08/2019</v>
          </cell>
          <cell r="C5976" t="str">
            <v>M3</v>
          </cell>
          <cell r="D5976">
            <v>417.78</v>
          </cell>
        </row>
        <row r="5977">
          <cell r="A5977">
            <v>87367</v>
          </cell>
          <cell r="B5977" t="str">
            <v>ARGAMASSA TRAÇO 1:1:6 (EM VOLUME DE CIMENTO, CAL E AREIA MÉDIA ÚMIDA) PARA EMBOÇO/MASSA ÚNICA/ASSENTAMENTO DE ALVENARIA DE VEDAÇÃO, PREPARO MANUAL. AF_08/2019</v>
          </cell>
          <cell r="C5977" t="str">
            <v>M3</v>
          </cell>
          <cell r="D5977">
            <v>487.9</v>
          </cell>
        </row>
        <row r="5978">
          <cell r="A5978">
            <v>87368</v>
          </cell>
          <cell r="B5978" t="str">
            <v>ARGAMASSA TRAÇO 1:1,5:7,5 (EM VOLUME DE CIMENTO, CAL E AREIA MÉDIA ÚMIDA) PARA EMBOÇO/MASSA ÚNICA/ASSENTAMENTO DE ALVENARIA DE VEDAÇÃO, PREPARO MANUAL. AF_08/2019</v>
          </cell>
          <cell r="C5978" t="str">
            <v>M3</v>
          </cell>
          <cell r="D5978">
            <v>473.53</v>
          </cell>
        </row>
        <row r="5979">
          <cell r="A5979">
            <v>87369</v>
          </cell>
          <cell r="B5979" t="str">
            <v>ARGAMASSA TRAÇO 1:2:8 (EM VOLUME DE CIMENTO, CAL E AREIA MÉDIA ÚMIDA) PARA EMBOÇO/MASSA ÚNICA/ASSENTAMENTO DE ALVENARIA DE VEDAÇÃO, PREPARO MANUAL. AF_08/2019</v>
          </cell>
          <cell r="C5979" t="str">
            <v>M3</v>
          </cell>
          <cell r="D5979">
            <v>484.02</v>
          </cell>
        </row>
        <row r="5980">
          <cell r="A5980">
            <v>87370</v>
          </cell>
          <cell r="B5980" t="str">
            <v>ARGAMASSA TRAÇO 1:2:9 (EM VOLUME DE CIMENTO, CAL E AREIA MÉDIA ÚMIDA) PARA EMBOÇO/MASSA ÚNICA/ASSENTAMENTO DE ALVENARIA DE VEDAÇÃO, PREPARO MANUAL. AF_08/2019</v>
          </cell>
          <cell r="C5980" t="str">
            <v>M3</v>
          </cell>
          <cell r="D5980">
            <v>465.46</v>
          </cell>
        </row>
        <row r="5981">
          <cell r="A5981">
            <v>87371</v>
          </cell>
          <cell r="B5981" t="str">
            <v>ARGAMASSA TRAÇO 1:3:12 (EM VOLUME DE CIMENTO, CAL E AREIA MÉDIA ÚMIDA) PARA EMBOÇO/MASSA ÚNICA/ASSENTAMENTO DE ALVENARIA DE VEDAÇÃO, PREPARO MANUAL. AF_08/2019</v>
          </cell>
          <cell r="C5981" t="str">
            <v>M3</v>
          </cell>
          <cell r="D5981">
            <v>454.29</v>
          </cell>
        </row>
        <row r="5982">
          <cell r="A5982">
            <v>87372</v>
          </cell>
          <cell r="B5982" t="str">
            <v>ARGAMASSA TRAÇO 1:3 (EM VOLUME DE CIMENTO E AREIA MÉDIA ÚMIDA) PARA CONTRAPISO, PREPARO MANUAL. AF_08/2019</v>
          </cell>
          <cell r="C5982" t="str">
            <v>M3</v>
          </cell>
          <cell r="D5982">
            <v>594.19000000000005</v>
          </cell>
        </row>
        <row r="5983">
          <cell r="A5983">
            <v>87373</v>
          </cell>
          <cell r="B5983" t="str">
            <v>ARGAMASSA TRAÇO 1:4 (EM VOLUME DE CIMENTO E AREIA MÉDIA ÚMIDA) PARA CONTRAPISO, PREPARO MANUAL. AF_08/2019</v>
          </cell>
          <cell r="C5983" t="str">
            <v>M3</v>
          </cell>
          <cell r="D5983">
            <v>527.36</v>
          </cell>
        </row>
        <row r="5984">
          <cell r="A5984">
            <v>87374</v>
          </cell>
          <cell r="B5984" t="str">
            <v>ARGAMASSA TRAÇO 1:5 (EM VOLUME DE CIMENTO E AREIA MÉDIA ÚMIDA) PARA CONTRAPISO, PREPARO MANUAL. AF_08/2019</v>
          </cell>
          <cell r="C5984" t="str">
            <v>M3</v>
          </cell>
          <cell r="D5984">
            <v>488.73</v>
          </cell>
        </row>
        <row r="5985">
          <cell r="A5985">
            <v>87375</v>
          </cell>
          <cell r="B5985" t="str">
            <v>ARGAMASSA TRAÇO 1:6 (EM VOLUME DE CIMENTO E AREIA MÉDIA ÚMIDA) PARA CONTRAPISO, PREPARO MANUAL. AF_08/2019</v>
          </cell>
          <cell r="C5985" t="str">
            <v>M3</v>
          </cell>
          <cell r="D5985">
            <v>463.5</v>
          </cell>
        </row>
        <row r="5986">
          <cell r="A5986">
            <v>87376</v>
          </cell>
          <cell r="B5986" t="str">
            <v>ARGAMASSA TRAÇO 1:5 (EM VOLUME DE CIMENTO E AREIA GROSSA ÚMIDA) PARA CHAPISCO CONVENCIONAL, PREPARO MANUAL. AF_08/2019</v>
          </cell>
          <cell r="C5986" t="str">
            <v>M3</v>
          </cell>
          <cell r="D5986">
            <v>403.48</v>
          </cell>
        </row>
        <row r="5987">
          <cell r="A5987">
            <v>87377</v>
          </cell>
          <cell r="B5987" t="str">
            <v>ARGAMASSA TRAÇO 1:3 (EM VOLUME DE CIMENTO E AREIA GROSSA ÚMIDA) PARA CHAPISCO CONVENCIONAL, PREPARO MANUAL. AF_08/2019</v>
          </cell>
          <cell r="C5987" t="str">
            <v>M3</v>
          </cell>
          <cell r="D5987">
            <v>479.98</v>
          </cell>
        </row>
        <row r="5988">
          <cell r="A5988">
            <v>87378</v>
          </cell>
          <cell r="B5988" t="str">
            <v>ARGAMASSA TRAÇO 1:4 (EM VOLUME DE CIMENTO E AREIA GROSSA ÚMIDA) PARA CHAPISCO CONVENCIONAL, PREPARO MANUAL. AF_08/2019</v>
          </cell>
          <cell r="C5988" t="str">
            <v>M3</v>
          </cell>
          <cell r="D5988">
            <v>430.95</v>
          </cell>
        </row>
        <row r="5989">
          <cell r="A5989">
            <v>87379</v>
          </cell>
          <cell r="B5989" t="str">
            <v>ARGAMASSA TRAÇO 1:5 (EM VOLUME DE CIMENTO E AREIA GROSSA ÚMIDA) COM ADIÇÃO DE EMULSÃO POLIMÉRICA PARA CHAPISCO ROLADO, PREPARO MANUAL. AF_08/2019</v>
          </cell>
          <cell r="C5989" t="str">
            <v>M3</v>
          </cell>
          <cell r="D5989">
            <v>2925.21</v>
          </cell>
        </row>
        <row r="5990">
          <cell r="A5990">
            <v>87380</v>
          </cell>
          <cell r="B5990" t="str">
            <v>ARGAMASSA TRAÇO 1:3 (EM VOLUME DE CIMENTO E AREIA GROSSA ÚMIDA) COM ADIÇÃO DE EMULSÃO POLIMÉRICA PARA CHAPISCO ROLADO, PREPARO MANUAL. AF_08/2019</v>
          </cell>
          <cell r="C5990" t="str">
            <v>M3</v>
          </cell>
          <cell r="D5990">
            <v>3000.09</v>
          </cell>
        </row>
        <row r="5991">
          <cell r="A5991">
            <v>87381</v>
          </cell>
          <cell r="B5991" t="str">
            <v>ARGAMASSA TRAÇO 1:4 (EM VOLUME DE CIMENTO E AREIA GROSSA ÚMIDA) COM ADIÇÃO DE EMULSÃO POLIMÉRICA PARA CHAPISCO ROLADO, PREPARO MANUAL. AF_08/2019</v>
          </cell>
          <cell r="C5991" t="str">
            <v>M3</v>
          </cell>
          <cell r="D5991">
            <v>2951.87</v>
          </cell>
        </row>
        <row r="5992">
          <cell r="A5992">
            <v>87382</v>
          </cell>
          <cell r="B5992" t="str">
            <v>ARGAMASSA INDUSTRIALIZADA MULTIUSO PARA REVESTIMENTOS E ASSENTAMENTO DA ALVENARIA, PREPARO COM MISTURADOR DE EIXO HORIZONTAL DE 160 KG. AF_08/2019</v>
          </cell>
          <cell r="C5992" t="str">
            <v>M3</v>
          </cell>
          <cell r="D5992">
            <v>1662.79</v>
          </cell>
        </row>
        <row r="5993">
          <cell r="A5993">
            <v>87383</v>
          </cell>
          <cell r="B5993" t="str">
            <v>ARGAMASSA INDUSTRIALIZADA MULTIUSO PARA REVESTIMENTOS E ASSENTAMENTO DA ALVENARIA, PREPARO COM MISTURADOR DE EIXO HORIZONTAL DE 300 KG. AF_08/2019</v>
          </cell>
          <cell r="C5993" t="str">
            <v>M3</v>
          </cell>
          <cell r="D5993">
            <v>1666.59</v>
          </cell>
        </row>
        <row r="5994">
          <cell r="A5994">
            <v>87384</v>
          </cell>
          <cell r="B5994" t="str">
            <v>ARGAMASSA INDUSTRIALIZADA MULTIUSO PARA REVESTIMENTOS E ASSENTAMENTO DA ALVENARIA, PREPARO COM MISTURADOR DE EIXO HORIZONTAL DE 600 KG. AF_08/2019</v>
          </cell>
          <cell r="C5994" t="str">
            <v>M3</v>
          </cell>
          <cell r="D5994">
            <v>1666.84</v>
          </cell>
        </row>
        <row r="5995">
          <cell r="A5995">
            <v>87385</v>
          </cell>
          <cell r="B5995" t="str">
            <v>ARGAMASSA PRONTA PARA CONTRAPISO, PREPARO COM MISTURADOR DE EIXO HORIZONTAL DE 160 KG. AF_08/2019</v>
          </cell>
          <cell r="C5995" t="str">
            <v>M3</v>
          </cell>
          <cell r="D5995">
            <v>1944.47</v>
          </cell>
        </row>
        <row r="5996">
          <cell r="A5996">
            <v>87386</v>
          </cell>
          <cell r="B5996" t="str">
            <v>ARGAMASSA PRONTA PARA CONTRAPISO, PREPARO COM MISTURADOR DE EIXO HORIZONTAL DE 300 KG. AF_08/2019</v>
          </cell>
          <cell r="C5996" t="str">
            <v>M3</v>
          </cell>
          <cell r="D5996">
            <v>1946.36</v>
          </cell>
        </row>
        <row r="5997">
          <cell r="A5997">
            <v>87387</v>
          </cell>
          <cell r="B5997" t="str">
            <v>ARGAMASSA PRONTA PARA CONTRAPISO, PREPARO COM MISTURADOR DE EIXO HORIZONTAL DE 600 KG. AF_08/2019</v>
          </cell>
          <cell r="C5997" t="str">
            <v>M3</v>
          </cell>
          <cell r="D5997">
            <v>1949.46</v>
          </cell>
        </row>
        <row r="5998">
          <cell r="A5998">
            <v>87388</v>
          </cell>
          <cell r="B5998" t="str">
            <v>ARGAMASSA PARA REVESTIMENTO DECORATIVO MONOCAMADA (MONOCAPA), PREPARO COM MISTURADOR DE EIXO HORIZONTAL DE 160 KG. AF_08/2019</v>
          </cell>
          <cell r="C5998" t="str">
            <v>M3</v>
          </cell>
          <cell r="D5998">
            <v>4701.6899999999996</v>
          </cell>
        </row>
        <row r="5999">
          <cell r="A5999">
            <v>87389</v>
          </cell>
          <cell r="B5999" t="str">
            <v>ARGAMASSA PARA REVESTIMENTO DECORATIVO MONOCAMADA (MONOCAPA), PREPARO COM MISTURADOR DE EIXO HORIZONTAL DE 300 KG. AF_08/2019</v>
          </cell>
          <cell r="C5999" t="str">
            <v>M3</v>
          </cell>
          <cell r="D5999">
            <v>4727.6000000000004</v>
          </cell>
        </row>
        <row r="6000">
          <cell r="A6000">
            <v>87390</v>
          </cell>
          <cell r="B6000" t="str">
            <v>ARGAMASSA PARA REVESTIMENTO DECORATIVO MONOCAMADA (MONOCAPA), PREPARO COM MISTURADOR DE EIXO HORIZONTAL DE 600 KG. AF_08/2019</v>
          </cell>
          <cell r="C6000" t="str">
            <v>M3</v>
          </cell>
          <cell r="D6000">
            <v>4758.97</v>
          </cell>
        </row>
        <row r="6001">
          <cell r="A6001">
            <v>87391</v>
          </cell>
          <cell r="B6001" t="str">
            <v>ARGAMASSA INDUSTRIALIZADA PARA CHAPISCO ROLADO, PREPARO COM MISTURADOR DE EIXO HORIZONTAL DE 160 KG. AF_08/2019</v>
          </cell>
          <cell r="C6001" t="str">
            <v>M3</v>
          </cell>
          <cell r="D6001">
            <v>5222.8900000000003</v>
          </cell>
        </row>
        <row r="6002">
          <cell r="A6002">
            <v>87393</v>
          </cell>
          <cell r="B6002" t="str">
            <v>ARGAMASSA INDUSTRIALIZADA PARA CHAPISCO ROLADO, PREPARO COM MISTURADOR DE EIXO HORIZONTAL DE 300 KG. AF_08/2019</v>
          </cell>
          <cell r="C6002" t="str">
            <v>M3</v>
          </cell>
          <cell r="D6002">
            <v>5277.88</v>
          </cell>
        </row>
        <row r="6003">
          <cell r="A6003">
            <v>87394</v>
          </cell>
          <cell r="B6003" t="str">
            <v>ARGAMASSA INDUSTRIALIZADA PARA CHAPISCO ROLADO, PREPARO COM MISTURADOR DE EIXO HORIZONTAL DE 600 KG. AF_08/2019</v>
          </cell>
          <cell r="C6003" t="str">
            <v>M3</v>
          </cell>
          <cell r="D6003">
            <v>5332.7</v>
          </cell>
        </row>
        <row r="6004">
          <cell r="A6004">
            <v>87395</v>
          </cell>
          <cell r="B6004" t="str">
            <v>ARGAMASSA INDUSTRIALIZADA PARA CHAPISCO COLANTE, PREPARO COM MISTURADOR DE EIXO HORIZONTAL DE 160 KG. AF_08/2019</v>
          </cell>
          <cell r="C6004" t="str">
            <v>M3</v>
          </cell>
          <cell r="D6004">
            <v>3267.92</v>
          </cell>
        </row>
        <row r="6005">
          <cell r="A6005">
            <v>87396</v>
          </cell>
          <cell r="B6005" t="str">
            <v>ARGAMASSA INDUSTRIALIZADA PARA CHAPISCO COLANTE, PREPARO COM MISTURADOR DE EIXO HORIZONTAL DE 300 KG. AF_08/2019</v>
          </cell>
          <cell r="C6005" t="str">
            <v>M3</v>
          </cell>
          <cell r="D6005">
            <v>3296.65</v>
          </cell>
        </row>
        <row r="6006">
          <cell r="A6006">
            <v>87397</v>
          </cell>
          <cell r="B6006" t="str">
            <v>ARGAMASSA INDUSTRIALIZADA PARA CHAPISCO COLANTE, PREPARO COM MISTURADOR DE EIXO HORIZONTAL DE 600 KG. AF_08/2019</v>
          </cell>
          <cell r="C6006" t="str">
            <v>M3</v>
          </cell>
          <cell r="D6006">
            <v>3326.39</v>
          </cell>
        </row>
        <row r="6007">
          <cell r="A6007">
            <v>87398</v>
          </cell>
          <cell r="B6007" t="str">
            <v>ARGAMASSA INDUSTRIALIZADA MULTIUSO PARA REVESTIMENTOS E ASSENTAMENTO DA ALVENARIA, PREPARO MANUAL. AF_08/2019</v>
          </cell>
          <cell r="C6007" t="str">
            <v>M3</v>
          </cell>
          <cell r="D6007">
            <v>1820.81</v>
          </cell>
        </row>
        <row r="6008">
          <cell r="A6008">
            <v>87399</v>
          </cell>
          <cell r="B6008" t="str">
            <v>ARGAMASSA PRONTA PARA CONTRAPISO, PREPARO MANUAL. AF_08/2019</v>
          </cell>
          <cell r="C6008" t="str">
            <v>M3</v>
          </cell>
          <cell r="D6008">
            <v>2106.9899999999998</v>
          </cell>
        </row>
        <row r="6009">
          <cell r="A6009">
            <v>87401</v>
          </cell>
          <cell r="B6009" t="str">
            <v>ARGAMASSA INDUSTRIALIZADA PARA CHAPISCO ROLADO, PREPARO MANUAL. AF_08/2019</v>
          </cell>
          <cell r="C6009" t="str">
            <v>M3</v>
          </cell>
          <cell r="D6009">
            <v>5468.08</v>
          </cell>
        </row>
        <row r="6010">
          <cell r="A6010">
            <v>87402</v>
          </cell>
          <cell r="B6010" t="str">
            <v>ARGAMASSA INDUSTRIALIZADA PARA CHAPISCO COLANTE, PREPARO MANUAL. AF_08/2019</v>
          </cell>
          <cell r="C6010" t="str">
            <v>M3</v>
          </cell>
          <cell r="D6010">
            <v>3473.08</v>
          </cell>
        </row>
        <row r="6011">
          <cell r="A6011">
            <v>87404</v>
          </cell>
          <cell r="B6011" t="str">
            <v>ARGAMASSA PARA REVESTIMENTO DECORATIVO MONOCAMADA (MONOCAPA), MISTURA E PROJEÇÃO DE 1,5 M3/H DE ARGAMASSA. AF_08/2019</v>
          </cell>
          <cell r="C6011" t="str">
            <v>M3</v>
          </cell>
          <cell r="D6011">
            <v>4866.9399999999996</v>
          </cell>
        </row>
        <row r="6012">
          <cell r="A6012">
            <v>87405</v>
          </cell>
          <cell r="B6012" t="str">
            <v>ARGAMASSA PARA REVESTIMENTO DECORATIVO MONOCAMADA (MONOCAPA), MISTURA E PROJEÇÃO DE 2 M3/H DE ARGAMASSA. AF_06/2014</v>
          </cell>
          <cell r="C6012" t="str">
            <v>M3</v>
          </cell>
          <cell r="D6012">
            <v>4889.67</v>
          </cell>
        </row>
        <row r="6013">
          <cell r="A6013">
            <v>87407</v>
          </cell>
          <cell r="B6013" t="str">
            <v>ARGAMASSA INDUSTRIALIZADA PARA REVESTIMENTOS, MISTURA E PROJEÇÃO DE 1,5 M³/H DE ARGAMASSA. AF_08/2019</v>
          </cell>
          <cell r="C6013" t="str">
            <v>M3</v>
          </cell>
          <cell r="D6013">
            <v>1694.74</v>
          </cell>
        </row>
        <row r="6014">
          <cell r="A6014">
            <v>87408</v>
          </cell>
          <cell r="B6014" t="str">
            <v>ARGAMASSA INDUSTRIALIZADA PARA REVESTIMENTOS, MISTURA E PROJEÇÃO DE 2 M³/H DE ARGAMASSA. AF_06/2014</v>
          </cell>
          <cell r="C6014" t="str">
            <v>M3</v>
          </cell>
          <cell r="D6014">
            <v>1690.58</v>
          </cell>
        </row>
        <row r="6015">
          <cell r="A6015">
            <v>87410</v>
          </cell>
          <cell r="B6015" t="str">
            <v>ARGAMASSA À BASE DE GESSO, MISTURA E PROJEÇÃO DE 1,5 M³/H DE ARGAMASSA. AF_08/2019</v>
          </cell>
          <cell r="C6015" t="str">
            <v>M3</v>
          </cell>
          <cell r="D6015">
            <v>972.73</v>
          </cell>
        </row>
        <row r="6016">
          <cell r="A6016">
            <v>88626</v>
          </cell>
          <cell r="B6016" t="str">
            <v>ARGAMASSA TRAÇO 1:0,5:4,5 (EM VOLUME DE CIMENTO, CAL E AREIA MÉDIA ÚMIDA), PREPARO MECÂNICO COM BETONEIRA 400 L. AF_08/2019</v>
          </cell>
          <cell r="C6016" t="str">
            <v>M3</v>
          </cell>
          <cell r="D6016">
            <v>395.76</v>
          </cell>
        </row>
        <row r="6017">
          <cell r="A6017">
            <v>88627</v>
          </cell>
          <cell r="B6017" t="str">
            <v>ARGAMASSA TRAÇO 1:0,5:4,5 (EM VOLUME DE CIMENTO, CAL E AREIA MÉDIA ÚMIDA) PARA ASSENTAMENTO DE ALVENARIA, PREPARO MANUAL. AF_08/2019</v>
          </cell>
          <cell r="C6017" t="str">
            <v>M3</v>
          </cell>
          <cell r="D6017">
            <v>467.27</v>
          </cell>
        </row>
        <row r="6018">
          <cell r="A6018">
            <v>88628</v>
          </cell>
          <cell r="B6018" t="str">
            <v>ARGAMASSA TRAÇO 1:3 (EM VOLUME DE CIMENTO E AREIA MÉDIA ÚMIDA), PREPARO MECÂNICO COM BETONEIRA 400 L. AF_08/2019</v>
          </cell>
          <cell r="C6018" t="str">
            <v>M3</v>
          </cell>
          <cell r="D6018">
            <v>415.06</v>
          </cell>
        </row>
        <row r="6019">
          <cell r="A6019">
            <v>88629</v>
          </cell>
          <cell r="B6019" t="str">
            <v>ARGAMASSA TRAÇO 1:3 (EM VOLUME DE CIMENTO E AREIA MÉDIA ÚMIDA), PREPARO MANUAL. AF_08/2019</v>
          </cell>
          <cell r="C6019" t="str">
            <v>M3</v>
          </cell>
          <cell r="D6019">
            <v>489.28</v>
          </cell>
        </row>
        <row r="6020">
          <cell r="A6020">
            <v>88630</v>
          </cell>
          <cell r="B6020" t="str">
            <v>ARGAMASSA TRAÇO 1:4 (CIMENTO E AREIA MÉDIA), PREPARO MECÂNICO COM BETONEIRA 400 L. AF_08/2014</v>
          </cell>
          <cell r="C6020" t="str">
            <v>M3</v>
          </cell>
          <cell r="D6020">
            <v>348.92</v>
          </cell>
        </row>
        <row r="6021">
          <cell r="A6021">
            <v>88631</v>
          </cell>
          <cell r="B6021" t="str">
            <v>ARGAMASSA TRAÇO 1:4 (EM VOLUME DE CIMENTO E AREIA MÉDIA ÚMIDA), PREPARO MANUAL. AF_08/2019</v>
          </cell>
          <cell r="C6021" t="str">
            <v>M3</v>
          </cell>
          <cell r="D6021">
            <v>435.23</v>
          </cell>
        </row>
        <row r="6022">
          <cell r="A6022">
            <v>88715</v>
          </cell>
          <cell r="B6022" t="str">
            <v>ARGAMASSA TRAÇO 1:2:9 (EM VOLUME DE CIMENTO, CAL E AREIA MÉDIA ÚMIDA) PARA EMBOÇO/MASSA ÚNICA/ASSENTAMENTO DE ALVENARIA DE VEDAÇÃO, PREPARO MECÂNICO COM BETONEIRA 400 L. AF_08/2019</v>
          </cell>
          <cell r="C6022" t="str">
            <v>M3</v>
          </cell>
          <cell r="D6022">
            <v>371.4</v>
          </cell>
        </row>
        <row r="6023">
          <cell r="A6023">
            <v>95563</v>
          </cell>
          <cell r="B6023" t="str">
            <v>ARGAMASSA TRAÇO 1:1,93 (EM VOLUME DE CIMENTO E AREIA MÉDIA ÚMIDA), FCK 20 MPA, PREPARO MECÂNICO COM MISTURADOR DUPLO HORIZONTAL DE ALTA TURBULÊNCIA. AF_03/2020</v>
          </cell>
          <cell r="C6023" t="str">
            <v>M3</v>
          </cell>
          <cell r="D6023">
            <v>608.42999999999995</v>
          </cell>
        </row>
        <row r="6024">
          <cell r="A6024">
            <v>100464</v>
          </cell>
          <cell r="B6024" t="str">
            <v>ARGAMASSA TRAÇO 1:0,5:4,5  (EM VOLUME DE CIMENTO, CAL E AREIA MÉDIA ÚMIDA), PREPARO MECÂNICO COM MISTURADOR DE EIXO HORIZONTAL DE 160 KG. AF_08/2019</v>
          </cell>
          <cell r="C6024" t="str">
            <v>M3</v>
          </cell>
          <cell r="D6024">
            <v>409.53</v>
          </cell>
        </row>
        <row r="6025">
          <cell r="A6025">
            <v>100465</v>
          </cell>
          <cell r="B6025" t="str">
            <v>ARGAMASSA TRAÇO 1:0,5:4,5  (EM VOLUME DE CIMENTO, CAL E AREIA MÉDIA ÚMIDA), PREPARO MECÂNICO COM MISTURADOR DE EIXO HORIZONTAL DE 300 KG. AF_08/2019</v>
          </cell>
          <cell r="C6025" t="str">
            <v>M3</v>
          </cell>
          <cell r="D6025">
            <v>387.76</v>
          </cell>
        </row>
        <row r="6026">
          <cell r="A6026">
            <v>100466</v>
          </cell>
          <cell r="B6026" t="str">
            <v>ARGAMASSA TRAÇO 1:0,5:4,5  (EM VOLUME DE CIMENTO, CAL E AREIA MÉDIA ÚMIDA), PREPARO MECÂNICO COM MISTURADOR DE EIXO HORIZONTAL DE 600 KG. AF_08/2019</v>
          </cell>
          <cell r="C6026" t="str">
            <v>M3</v>
          </cell>
          <cell r="D6026">
            <v>377.92</v>
          </cell>
        </row>
        <row r="6027">
          <cell r="A6027">
            <v>100468</v>
          </cell>
          <cell r="B6027" t="str">
            <v>ARGAMASSA TRAÇO 1:3 (EM VOLUME DE CIMENTO E AREIA MÉDIA ÚMIDA), PREPARO MECÂNICO COM MISTURADOR DE EIXO HORIZONTAL DE 160 KG. AF_08/2019</v>
          </cell>
          <cell r="C6027" t="str">
            <v>M3</v>
          </cell>
          <cell r="D6027">
            <v>486.44</v>
          </cell>
        </row>
        <row r="6028">
          <cell r="A6028">
            <v>100469</v>
          </cell>
          <cell r="B6028" t="str">
            <v>ARGAMASSA TRAÇO 1:3 (EM VOLUME DE CIMENTO E AREIA MÉDIA ÚMIDA), PREPARO MECÂNICO COM MISTURADOR DE EIXO HORIZONTAL DE 300 KG. AF_08/2019</v>
          </cell>
          <cell r="C6028" t="str">
            <v>M3</v>
          </cell>
          <cell r="D6028">
            <v>408.28</v>
          </cell>
        </row>
        <row r="6029">
          <cell r="A6029">
            <v>100470</v>
          </cell>
          <cell r="B6029" t="str">
            <v>ARGAMASSA TRAÇO 1:3 (EM VOLUME DE CIMENTO E AREIA MÉDIA ÚMIDA), PREPARO MECÂNICO COM MISTURADOR DE EIXO HORIZONTAL DE 600 KG. AF_08/2019</v>
          </cell>
          <cell r="C6029" t="str">
            <v>M3</v>
          </cell>
          <cell r="D6029">
            <v>361.92</v>
          </cell>
        </row>
        <row r="6030">
          <cell r="A6030">
            <v>100472</v>
          </cell>
          <cell r="B6030" t="str">
            <v>ARGAMASSA TRAÇO 1:4 (EM VOLUME DE CIMENTO E AREIA MÉDIA ÚMIDA), PREPARO MECÂNICO COM MISTURADOR DE EIXO HORIZONTAL DE 160 KG. AF_08/2019</v>
          </cell>
          <cell r="C6030" t="str">
            <v>M3</v>
          </cell>
          <cell r="D6030">
            <v>390.66</v>
          </cell>
        </row>
        <row r="6031">
          <cell r="A6031">
            <v>100473</v>
          </cell>
          <cell r="B6031" t="str">
            <v>ARGAMASSA TRAÇO 1:4 (EM VOLUME DE CIMENTO E AREIA MÉDIA ÚMIDA), PREPARO MECÂNICO COM MISTURADOR DE EIXO HORIZONTAL DE 300 KG. AF_08/2019</v>
          </cell>
          <cell r="C6031" t="str">
            <v>M3</v>
          </cell>
          <cell r="D6031">
            <v>362.56</v>
          </cell>
        </row>
        <row r="6032">
          <cell r="A6032">
            <v>100474</v>
          </cell>
          <cell r="B6032" t="str">
            <v>ARGAMASSA TRAÇO 1:4 (EM VOLUME DE CIMENTO E AREIA MÉDIA ÚMIDA), PREPARO MECÂNICO COM MISTURADOR DE EIXO HORIZONTAL DE 600 KG. AF_08/2019</v>
          </cell>
          <cell r="C6032" t="str">
            <v>M3</v>
          </cell>
          <cell r="D6032">
            <v>351.61</v>
          </cell>
        </row>
        <row r="6033">
          <cell r="A6033">
            <v>100475</v>
          </cell>
          <cell r="B6033" t="str">
            <v>ARGAMASSA TRAÇO 1:3 (EM VOLUME DE CIMENTO E AREIA MÉDIA ÚMIDA) COM ADIÇÃO DE IMPERMEABILIZANTE, PREPARO MECÂNICO COM BETONEIRA 400 L. AF_08/2019</v>
          </cell>
          <cell r="C6033" t="str">
            <v>M3</v>
          </cell>
          <cell r="D6033">
            <v>527.70000000000005</v>
          </cell>
        </row>
        <row r="6034">
          <cell r="A6034">
            <v>100477</v>
          </cell>
          <cell r="B6034" t="str">
            <v>ARGAMASSA TRAÇO 1:3 (EM VOLUME DE CIMENTO E AREIA MÉDIA ÚMIDA) COM ADIÇÃO DE IMPERMEABILIZANTE, PREPARO MECÂNICO COM MISTURADOR DE EIXO HORIZONTAL DE 160 KG. AF_08/2019</v>
          </cell>
          <cell r="C6034" t="str">
            <v>M3</v>
          </cell>
          <cell r="D6034">
            <v>561.1</v>
          </cell>
        </row>
        <row r="6035">
          <cell r="A6035">
            <v>100478</v>
          </cell>
          <cell r="B6035" t="str">
            <v>ARGAMASSA TRAÇO 1:3 (EM VOLUME DE CIMENTO E AREIA MÉDIA ÚMIDA) COM ADIÇÃO DE IMPERMEABILIZANTE, PREPARO MECÂNICO COM MISTURADOR DE EIXO HORIZONTAL DE 300 KG. AF_08/2019</v>
          </cell>
          <cell r="C6035" t="str">
            <v>M3</v>
          </cell>
          <cell r="D6035">
            <v>518.20000000000005</v>
          </cell>
        </row>
        <row r="6036">
          <cell r="A6036">
            <v>100479</v>
          </cell>
          <cell r="B6036" t="str">
            <v>ARGAMASSA TRAÇO 1:3 (EM VOLUME DE CIMENTO E AREIA MÉDIA ÚMIDA) COM ADIÇÃO DE IMPERMEABILIZANTE, PREPARO MECÂNICO COM MISTURADOR DE EIXO HORIZONTAL DE 600 KG. AF_08/2019</v>
          </cell>
          <cell r="C6036" t="str">
            <v>M3</v>
          </cell>
          <cell r="D6036">
            <v>510.42</v>
          </cell>
        </row>
        <row r="6037">
          <cell r="A6037">
            <v>100480</v>
          </cell>
          <cell r="B6037" t="str">
            <v>ARGAMASSA TRAÇO 1:3 (EM VOLUME DE CIMENTO E AREIA MÉDIA ÚMIDA) COM ADIÇÃO DE IMPERMEABILIZANTE, PREPARO MANUAL. AF_08/2019</v>
          </cell>
          <cell r="C6037" t="str">
            <v>M3</v>
          </cell>
          <cell r="D6037">
            <v>601.53</v>
          </cell>
        </row>
        <row r="6038">
          <cell r="A6038">
            <v>100481</v>
          </cell>
          <cell r="B6038" t="str">
            <v>ARGAMASSA TRAÇO 1:4 (EM VOLUME DE CIMENTO E AREIA MÉDIA ÚMIDA) COM ADIÇÃO DE IMPERMEABILIZANTE, PREPARO MECÂNICO COM BETONEIRA 400 L. AF_08/2019</v>
          </cell>
          <cell r="C6038" t="str">
            <v>M3</v>
          </cell>
          <cell r="D6038">
            <v>452.29</v>
          </cell>
        </row>
        <row r="6039">
          <cell r="A6039">
            <v>100483</v>
          </cell>
          <cell r="B6039" t="str">
            <v>ARGAMASSA TRAÇO 1:4 (EM VOLUME DE CIMENTO E AREIA MÉDIA ÚMIDA) COM ADIÇÃO DE IMPERMEABILIZANTE, PREPARO MECÂNICO COM MISTURADOR DE EIXO HORIZONTAL DE 160 KG. AF_08/2019</v>
          </cell>
          <cell r="C6039" t="str">
            <v>M3</v>
          </cell>
          <cell r="D6039">
            <v>477.45</v>
          </cell>
        </row>
        <row r="6040">
          <cell r="A6040">
            <v>100484</v>
          </cell>
          <cell r="B6040" t="str">
            <v>ARGAMASSA TRAÇO 1:4 (EM VOLUME DE CIMENTO E AREIA MÉDIA ÚMIDA) COM ADIÇÃO DE IMPERMEABILIZANTE, PREPARO MECÂNICO COM MISTURADOR DE EIXO HORIZONTAL DE 300 KG. AF_08/2019</v>
          </cell>
          <cell r="C6040" t="str">
            <v>M3</v>
          </cell>
          <cell r="D6040">
            <v>450.2</v>
          </cell>
        </row>
        <row r="6041">
          <cell r="A6041">
            <v>100485</v>
          </cell>
          <cell r="B6041" t="str">
            <v>ARGAMASSA TRAÇO 1:4 (EM VOLUME DE CIMENTO E AREIA MÉDIA ÚMIDA) COM ADIÇÃO DE IMPERMEABILIZANTE, PREPARO MECÂNICO COM MISTURADOR DE EIXO HORIZONTAL DE 600 KG. AF_08/2019</v>
          </cell>
          <cell r="C6041" t="str">
            <v>M3</v>
          </cell>
          <cell r="D6041">
            <v>440.87</v>
          </cell>
        </row>
        <row r="6042">
          <cell r="A6042">
            <v>100486</v>
          </cell>
          <cell r="B6042" t="str">
            <v>ARGAMASSA TRAÇO 1:4 (EM VOLUME DE CIMENTO E AREIA MÉDIA ÚMIDA) COM ADIÇÃO DE IMPERMEABILIZANTE, PREPARO MANUAL. AF_08/2019</v>
          </cell>
          <cell r="C6042" t="str">
            <v>M3</v>
          </cell>
          <cell r="D6042">
            <v>529.70000000000005</v>
          </cell>
        </row>
        <row r="6043">
          <cell r="A6043">
            <v>100487</v>
          </cell>
          <cell r="B6043" t="str">
            <v>ARGAMASSA TRAÇO 1:2:9 (EM VOLUME DE CIMENTO, CAL E AREIA MÉDIA ÚMIDA) PARA EMBOÇO/MASSA ÚNICA/ASSENTAMENTO DE ALVENARIA DE VEDAÇÃO, PREPARO MECÂNICO COM MISTURADOR DE EIXO HORIZONTAL DE 600 KG. AF_08/2019</v>
          </cell>
          <cell r="C6043" t="str">
            <v>M3</v>
          </cell>
          <cell r="D6043">
            <v>357.14</v>
          </cell>
        </row>
        <row r="6044">
          <cell r="A6044">
            <v>100488</v>
          </cell>
          <cell r="B6044" t="str">
            <v>ARGAMASSA TRAÇO 1:0,5:4,5 (EM VOLUME DE CIMENTO, CAL E AREIA MÉDIA ÚMIDA), PREPARO MECÂNICO COM BETONEIRA 600 L. AF_08/2019</v>
          </cell>
          <cell r="C6044" t="str">
            <v>M3</v>
          </cell>
          <cell r="D6044">
            <v>392.8</v>
          </cell>
        </row>
        <row r="6045">
          <cell r="A6045">
            <v>100489</v>
          </cell>
          <cell r="B6045" t="str">
            <v>ARGAMASSA TRAÇO 1:3 (EM VOLUME DE CIMENTO E AREIA MÉDIA ÚMIDA), PREPARO MECÂNICO COM BETONEIRA 600 L. AF_08/2019</v>
          </cell>
          <cell r="C6045" t="str">
            <v>M3</v>
          </cell>
          <cell r="D6045">
            <v>415.65</v>
          </cell>
        </row>
        <row r="6046">
          <cell r="A6046">
            <v>100490</v>
          </cell>
          <cell r="B6046" t="str">
            <v>ARGAMASSA TRAÇO 1:4 (EM VOLUME DE CIMENTO E AREIA MÉDIA ÚMIDA), PREPARO MECÂNICO COM BETONEIRA 600 L. AF_08/2019</v>
          </cell>
          <cell r="C6046" t="str">
            <v>M3</v>
          </cell>
          <cell r="D6046">
            <v>363.58</v>
          </cell>
        </row>
        <row r="6047">
          <cell r="A6047">
            <v>100491</v>
          </cell>
          <cell r="B6047" t="str">
            <v>ARGAMASSA TRAÇO 1:3 (EM VOLUME DE CIMENTO E AREIA MÉDIA ÚMIDA) COM ADIÇÃO DE IMPERMEABILIZANTE, PREPARO MECÂNICO COM BETONEIRA 600 L. AF_08/2019</v>
          </cell>
          <cell r="C6047" t="str">
            <v>M3</v>
          </cell>
          <cell r="D6047">
            <v>529.19000000000005</v>
          </cell>
        </row>
        <row r="6048">
          <cell r="A6048">
            <v>100492</v>
          </cell>
          <cell r="B6048" t="str">
            <v>ARGAMASSA TRAÇO 1:4 (EM VOLUME DE CIMENTO E AREIA MÉDIA ÚMIDA) COM ADIÇÃO DE IMPERMEABILIZANTE, PREPARO MECÂNICO COM BETONEIRA 600 L. AF_08/2019</v>
          </cell>
          <cell r="C6048" t="str">
            <v>M3</v>
          </cell>
          <cell r="D6048">
            <v>454.17</v>
          </cell>
        </row>
        <row r="6049">
          <cell r="A6049">
            <v>92121</v>
          </cell>
          <cell r="B6049" t="str">
            <v>PENEIRAMENTO DE AREIA COM PENEIRA ELÉTRICA. AF_11/2015</v>
          </cell>
          <cell r="C6049" t="str">
            <v>M3</v>
          </cell>
          <cell r="D6049">
            <v>20.260000000000002</v>
          </cell>
        </row>
        <row r="6050">
          <cell r="A6050">
            <v>92122</v>
          </cell>
          <cell r="B6050" t="str">
            <v>PENEIRAMENTO DE AREIA COM PENEIRA MANUAL. AF_11/2015</v>
          </cell>
          <cell r="C6050" t="str">
            <v>M3</v>
          </cell>
          <cell r="D6050">
            <v>33.61</v>
          </cell>
        </row>
        <row r="6051">
          <cell r="A6051">
            <v>92123</v>
          </cell>
          <cell r="B6051" t="str">
            <v>ENSACAMENTO DE AREIA. AF_11/2015</v>
          </cell>
          <cell r="C6051" t="str">
            <v>M3</v>
          </cell>
          <cell r="D6051">
            <v>35.07</v>
          </cell>
        </row>
        <row r="6052">
          <cell r="A6052">
            <v>100195</v>
          </cell>
          <cell r="B6052" t="str">
            <v>TRANSPORTE HORIZONTAL MANUAL, DE SACOS DE 50 KG (UNIDADE: KGXKM). AF_07/2019</v>
          </cell>
          <cell r="C6052" t="str">
            <v>KGXKM</v>
          </cell>
          <cell r="D6052">
            <v>0.51</v>
          </cell>
        </row>
        <row r="6053">
          <cell r="A6053">
            <v>100196</v>
          </cell>
          <cell r="B6053" t="str">
            <v>TRANSPORTE HORIZONTAL MANUAL, DE SACOS DE 30 KG (UNIDADE: KGXKM). AF_07/2019</v>
          </cell>
          <cell r="C6053" t="str">
            <v>KGXKM</v>
          </cell>
          <cell r="D6053">
            <v>0.85</v>
          </cell>
        </row>
        <row r="6054">
          <cell r="A6054">
            <v>100197</v>
          </cell>
          <cell r="B6054" t="str">
            <v>TRANSPORTE HORIZONTAL MANUAL, DE SACOS DE 20 KG (UNIDADE: KGXKM). AF_07/2019</v>
          </cell>
          <cell r="C6054" t="str">
            <v>KGXKM</v>
          </cell>
          <cell r="D6054">
            <v>1.28</v>
          </cell>
        </row>
        <row r="6055">
          <cell r="A6055">
            <v>100198</v>
          </cell>
          <cell r="B6055" t="str">
            <v>TRANSPORTE HORIZONTAL COM CARRINHO PLATAFORMA, DE SACOS DE 50 KG (UNIDADE: KGXKM). AF_07/2019</v>
          </cell>
          <cell r="C6055" t="str">
            <v>KGXKM</v>
          </cell>
          <cell r="D6055">
            <v>0.17</v>
          </cell>
        </row>
        <row r="6056">
          <cell r="A6056">
            <v>100199</v>
          </cell>
          <cell r="B6056" t="str">
            <v>TRANSPORTE HORIZONTAL COM CARRINHO PLATAFORMA, DE SACOS DE 30 KG (UNIDADE: KGXKM). AF_07/2019</v>
          </cell>
          <cell r="C6056" t="str">
            <v>KGXKM</v>
          </cell>
          <cell r="D6056">
            <v>0.21</v>
          </cell>
        </row>
        <row r="6057">
          <cell r="A6057">
            <v>100200</v>
          </cell>
          <cell r="B6057" t="str">
            <v>TRANSPORTE HORIZONTAL COM CARRINHO PLATAFORMA, DE SACOS DE 20 KG (UNIDADE: KGXKM). AF_07/2019</v>
          </cell>
          <cell r="C6057" t="str">
            <v>KGXKM</v>
          </cell>
          <cell r="D6057">
            <v>0.26</v>
          </cell>
        </row>
        <row r="6058">
          <cell r="A6058">
            <v>100201</v>
          </cell>
          <cell r="B6058" t="str">
            <v>TRANSPORTE HORIZONTAL COM CARRINHO DE MÃO, DE SACOS DE 50 KG (UNIDADE: KGXKM). AF_07/2019</v>
          </cell>
          <cell r="C6058" t="str">
            <v>KGXKM</v>
          </cell>
          <cell r="D6058">
            <v>0.52</v>
          </cell>
        </row>
        <row r="6059">
          <cell r="A6059">
            <v>100202</v>
          </cell>
          <cell r="B6059" t="str">
            <v>TRANSPORTE HORIZONTAL COM CARRINHO DE MÃO, DE SACOS DE 30 KG (UNIDADE: KGXKM). AF_07/2019</v>
          </cell>
          <cell r="C6059" t="str">
            <v>KGXKM</v>
          </cell>
          <cell r="D6059">
            <v>0.61</v>
          </cell>
        </row>
        <row r="6060">
          <cell r="A6060">
            <v>100203</v>
          </cell>
          <cell r="B6060" t="str">
            <v>TRANSPORTE HORIZONTAL COM CARRINHO DE MÃO, DE SACOS DE 20 KG (UNIDADE: KGXKM). AF_07/2019</v>
          </cell>
          <cell r="C6060" t="str">
            <v>KGXKM</v>
          </cell>
          <cell r="D6060">
            <v>0.72</v>
          </cell>
        </row>
        <row r="6061">
          <cell r="A6061">
            <v>100204</v>
          </cell>
          <cell r="B6061" t="str">
            <v>TRANSPORTE HORIZONTAL COM MANIPULADOR TELESCÓPICO, DE PÁLETE DE SACOS (UNIDADE: KGXKM). AF_07/2019</v>
          </cell>
          <cell r="C6061" t="str">
            <v>KGXKM</v>
          </cell>
          <cell r="D6061">
            <v>7.0000000000000007E-2</v>
          </cell>
        </row>
        <row r="6062">
          <cell r="A6062">
            <v>100205</v>
          </cell>
          <cell r="B6062" t="str">
            <v>TRANSPORTE HORIZONTAL COM JERICA DE 60 L, DE MASSA/ GRANEL (UNIDADE: M3XKM). AF_07/2019</v>
          </cell>
          <cell r="C6062" t="str">
            <v>M3XKM</v>
          </cell>
          <cell r="D6062">
            <v>957.65</v>
          </cell>
        </row>
        <row r="6063">
          <cell r="A6063">
            <v>100206</v>
          </cell>
          <cell r="B6063" t="str">
            <v>TRANSPORTE HORIZONTAL COM JERICA DE 90 L, DE MASSA/ GRANEL (UNIDADE: M3XKM). AF_07/2019</v>
          </cell>
          <cell r="C6063" t="str">
            <v>M3XKM</v>
          </cell>
          <cell r="D6063">
            <v>692.22</v>
          </cell>
        </row>
        <row r="6064">
          <cell r="A6064">
            <v>100207</v>
          </cell>
          <cell r="B6064" t="str">
            <v>TRANSPORTE HORIZONTAL COM CARREGADEIRA, DE MASSA/ GRANEL (UNIDADE: M3XKM). AF_07/2019</v>
          </cell>
          <cell r="C6064" t="str">
            <v>M3XKM</v>
          </cell>
          <cell r="D6064">
            <v>273.8</v>
          </cell>
        </row>
        <row r="6065">
          <cell r="A6065">
            <v>100208</v>
          </cell>
          <cell r="B6065" t="str">
            <v>TRANSPORTE HORIZONTAL MANUAL, DE BLOCOS VAZADOS DE CONCRETO OU CERÂMICO DE 19X19X39CM (UNIDADE: BLOCOXKM). AF_07/2019</v>
          </cell>
          <cell r="C6065" t="str">
            <v>UNXKM</v>
          </cell>
          <cell r="D6065">
            <v>12.66</v>
          </cell>
        </row>
        <row r="6066">
          <cell r="A6066">
            <v>100209</v>
          </cell>
          <cell r="B6066" t="str">
            <v>TRANSPORTE HORIZONTAL MANUAL, DE BLOCOS CERÂMICOS FURADOS NA HORIZONTAL DE 9X19X19CM (UNIDADE: BLOCOXKM). AF_07/2019</v>
          </cell>
          <cell r="C6066" t="str">
            <v>UNXKM</v>
          </cell>
          <cell r="D6066">
            <v>6.33</v>
          </cell>
        </row>
        <row r="6067">
          <cell r="A6067">
            <v>100210</v>
          </cell>
          <cell r="B6067" t="str">
            <v>TRANSPORTE HORIZONTAL COM CARRINHO DE MÃO, DE BLOCOS VAZADOS DE CONCRETO OU CERÂMICO DE 19X19X39CM (UNIDADE: BLOCOXKM). AF_07/2019</v>
          </cell>
          <cell r="C6067" t="str">
            <v>UNXKM</v>
          </cell>
          <cell r="D6067">
            <v>11.67</v>
          </cell>
        </row>
        <row r="6068">
          <cell r="A6068">
            <v>100211</v>
          </cell>
          <cell r="B6068" t="str">
            <v>TRANSPORTE HORIZONTAL COM CARRINHO DE MÃO, DE BLOCOS CERÂMICOS FURADOS NA HORIZONTAL DE 9X19X19CM (UNIDADE: BLOCOXKM). AF_07/2019</v>
          </cell>
          <cell r="C6068" t="str">
            <v>UNXKM</v>
          </cell>
          <cell r="D6068">
            <v>4.5</v>
          </cell>
        </row>
        <row r="6069">
          <cell r="A6069">
            <v>100212</v>
          </cell>
          <cell r="B6069" t="str">
            <v>TRANSPORTE HORIZONTAL COM CARRINHO PLATAFORMA, DE BLOCOS VAZADOS DE CONCRETO OU CERÂMICO DE 19X19X39CM (UNIDADE: BLOCOXKM). AF_07/2019</v>
          </cell>
          <cell r="C6069" t="str">
            <v>UNXKM</v>
          </cell>
          <cell r="D6069">
            <v>4.97</v>
          </cell>
        </row>
        <row r="6070">
          <cell r="A6070">
            <v>100213</v>
          </cell>
          <cell r="B6070" t="str">
            <v>TRANSPORTE HORIZONTAL COM CARRINHO PLATAFORMA, DE BLOCOS CERÂMICOS FURADOS NA HORIZONTAL DE 9X19X19CM (UNIDADE: BLOCOXKM). AF_07/2019</v>
          </cell>
          <cell r="C6070" t="str">
            <v>UNXKM</v>
          </cell>
          <cell r="D6070">
            <v>1.78</v>
          </cell>
        </row>
        <row r="6071">
          <cell r="A6071">
            <v>100214</v>
          </cell>
          <cell r="B6071" t="str">
            <v>TRANSPORTE HORIZONTAL COM CARRINHO MINI PÁLETES, DE BLOCOS VAZADOS DE CONCRETO DE 19X19X39CM (UNIDADE: BLOCOXKM). AF_07/2019</v>
          </cell>
          <cell r="C6071" t="str">
            <v>UNXKM</v>
          </cell>
          <cell r="D6071">
            <v>2.74</v>
          </cell>
        </row>
        <row r="6072">
          <cell r="A6072">
            <v>100215</v>
          </cell>
          <cell r="B6072" t="str">
            <v>TRANSPORTE HORIZONTAL COM CARRINHO MINI PÁLETES, DE BLOCOS CERÂMICOS FURADOS NA VERTICAL DE 19X19X39CM (UNIDADE: BLOCOXKM). AF_07/2019</v>
          </cell>
          <cell r="C6072" t="str">
            <v>UNXKM</v>
          </cell>
          <cell r="D6072">
            <v>2.35</v>
          </cell>
        </row>
        <row r="6073">
          <cell r="A6073">
            <v>100216</v>
          </cell>
          <cell r="B6073" t="str">
            <v>TRANSPORTE HORIZONTAL COM CARRINHO MINI PÁLETES, DE BLOCOS CERÂMICOS FURADOS NA HORIZONTAL DE 9X19X19CM (UNIDADE: BLOCOXKM). AF_07/2019</v>
          </cell>
          <cell r="C6073" t="str">
            <v>UNXKM</v>
          </cell>
          <cell r="D6073">
            <v>0.63</v>
          </cell>
        </row>
        <row r="6074">
          <cell r="A6074">
            <v>100217</v>
          </cell>
          <cell r="B6074" t="str">
            <v>TRANSPORTE HORIZONTAL COM MANIPULADOR TELESCÓPICO, DE BLOCOS VAZADOS DE CONCRETO DE 19X19X39CM (UNIDADE: BLOCOXKM). AF_07/2019</v>
          </cell>
          <cell r="C6074" t="str">
            <v>UNXKM</v>
          </cell>
          <cell r="D6074">
            <v>2.09</v>
          </cell>
        </row>
        <row r="6075">
          <cell r="A6075">
            <v>100218</v>
          </cell>
          <cell r="B6075" t="str">
            <v>TRANSPORTE HORIZONTAL COM MANIPULADOR TELESCÓPICO, DE BLOCOS CERÂMICOS FURADOS NA VERTICAL DE 19X19X39CM (UNIDADE: BLOCOXKM). AF_07/2019</v>
          </cell>
          <cell r="C6075" t="str">
            <v>UNXKM</v>
          </cell>
          <cell r="D6075">
            <v>1.43</v>
          </cell>
        </row>
        <row r="6076">
          <cell r="A6076">
            <v>100219</v>
          </cell>
          <cell r="B6076" t="str">
            <v>TRANSPORTE HORIZONTAL COM MANIPULADOR TELESCÓPICO, DE BLOCOS CERÂMICOS FURADOS NA HORIZONTAL DE 9X19X19CM (UNIDADE: BLOCOXKM). AF_07/2019</v>
          </cell>
          <cell r="C6076" t="str">
            <v>UNXKM</v>
          </cell>
          <cell r="D6076">
            <v>0.32</v>
          </cell>
        </row>
        <row r="6077">
          <cell r="A6077">
            <v>100220</v>
          </cell>
          <cell r="B6077" t="str">
            <v>TRANSPORTE HORIZONTAL MANUAL, DE CAIXA COM REVESTIMENTO CERÂMICO (UNIDADE: M2XKM). AF_07/2019</v>
          </cell>
          <cell r="C6077" t="str">
            <v>M2XKM</v>
          </cell>
          <cell r="D6077">
            <v>18.2</v>
          </cell>
        </row>
        <row r="6078">
          <cell r="A6078">
            <v>100221</v>
          </cell>
          <cell r="B6078" t="str">
            <v>TRANSPORTE HORIZONTAL COM CARRINHO DE MÃO, DE CAIXA COM REVESTIMENTO CERÂMICO (UNIDADE: M2XKM). AF_07/2019</v>
          </cell>
          <cell r="C6078" t="str">
            <v>M2XKM</v>
          </cell>
          <cell r="D6078">
            <v>20.63</v>
          </cell>
        </row>
        <row r="6079">
          <cell r="A6079">
            <v>100222</v>
          </cell>
          <cell r="B6079" t="str">
            <v>TRANSPORTE HORIZONTAL COM CARRINHO PLATAFORMA, DE CAIXA COM REVESTIMENTO CERÂMICO (UNIDADE: M2XKM). AF_07/2019</v>
          </cell>
          <cell r="C6079" t="str">
            <v>M2XKM</v>
          </cell>
          <cell r="D6079">
            <v>7.81</v>
          </cell>
        </row>
        <row r="6080">
          <cell r="A6080">
            <v>100223</v>
          </cell>
          <cell r="B6080" t="str">
            <v>TRANSPORTE HORIZONTAL COM CARRINHO MINI PÁLETES, DE CAIXA COM REVESTIMENTO CERÂMICO (UNIDADE: M2XKM). AF_07/2019</v>
          </cell>
          <cell r="C6080" t="str">
            <v>M2XKM</v>
          </cell>
          <cell r="D6080">
            <v>3.65</v>
          </cell>
        </row>
        <row r="6081">
          <cell r="A6081">
            <v>100224</v>
          </cell>
          <cell r="B6081" t="str">
            <v>TRANSPORTE HORIZONTAL COM MANIPULADOR TELESCÓPICO, DE CAIXA COM REVESTIMENTO CERÂMICO (UNIDADE: M2XKM). AF_07/2019</v>
          </cell>
          <cell r="C6081" t="str">
            <v>M2XKM</v>
          </cell>
          <cell r="D6081">
            <v>2.09</v>
          </cell>
        </row>
        <row r="6082">
          <cell r="A6082">
            <v>100225</v>
          </cell>
          <cell r="B6082" t="str">
            <v>TRANSPORTE HORIZONTAL MANUAL, DE LATA DE 18 LITROS (UNIDADE: LXKM). AF_07/2019</v>
          </cell>
          <cell r="C6082" t="str">
            <v>LXKM</v>
          </cell>
          <cell r="D6082">
            <v>1.43</v>
          </cell>
        </row>
        <row r="6083">
          <cell r="A6083">
            <v>100226</v>
          </cell>
          <cell r="B6083" t="str">
            <v>TRANSPORTE HORIZONTAL COM CARRINHO PLATAFORMA, DE LATA DE 18 LITROS (UNIDADE: LXKM). AF_07/2019</v>
          </cell>
          <cell r="C6083" t="str">
            <v>LXKM</v>
          </cell>
          <cell r="D6083">
            <v>0.45</v>
          </cell>
        </row>
        <row r="6084">
          <cell r="A6084">
            <v>100227</v>
          </cell>
          <cell r="B6084" t="str">
            <v>TRANSPORTE HORIZONTAL COM CARRINHO RACIONAL, DE LATA DE 18 LITROS (UNIDADE: LXKM). AF_07/2019</v>
          </cell>
          <cell r="C6084" t="str">
            <v>LXKM</v>
          </cell>
          <cell r="D6084">
            <v>0.66</v>
          </cell>
        </row>
        <row r="6085">
          <cell r="A6085">
            <v>100228</v>
          </cell>
          <cell r="B6085" t="str">
            <v>TRANSPORTE HORIZONTAL COM MANIPULADOR TELESCÓPICO, DE LATA DE 18 LITROS (UNIDADE: LXKM). AF_07/2019</v>
          </cell>
          <cell r="C6085" t="str">
            <v>LXKM</v>
          </cell>
          <cell r="D6085">
            <v>0.2</v>
          </cell>
        </row>
        <row r="6086">
          <cell r="A6086">
            <v>100229</v>
          </cell>
          <cell r="B6086" t="str">
            <v>TRANSPORTE VERTICAL MANUAL, 1 PAVIMENTO, DE SACOS DE 50 KG (UNIDADE: KG). AF_07/2019</v>
          </cell>
          <cell r="C6086" t="str">
            <v>KG</v>
          </cell>
          <cell r="D6086">
            <v>0</v>
          </cell>
        </row>
        <row r="6087">
          <cell r="A6087">
            <v>100230</v>
          </cell>
          <cell r="B6087" t="str">
            <v>TRANSPORTE VERTICAL MANUAL, 1 PAVIMENTO, DE SACOS DE 30 KG (UNIDADE: KG). AF_07/2019</v>
          </cell>
          <cell r="C6087" t="str">
            <v>KG</v>
          </cell>
          <cell r="D6087">
            <v>0.01</v>
          </cell>
        </row>
        <row r="6088">
          <cell r="A6088">
            <v>100231</v>
          </cell>
          <cell r="B6088" t="str">
            <v>TRANSPORTE VERTICAL MANUAL, 1 PAVIMENTO, DE SACOS DE 20 KG (UNIDADE: KG). AF_07/2019</v>
          </cell>
          <cell r="C6088" t="str">
            <v>KG</v>
          </cell>
          <cell r="D6088">
            <v>0.02</v>
          </cell>
        </row>
        <row r="6089">
          <cell r="A6089">
            <v>100232</v>
          </cell>
          <cell r="B6089" t="str">
            <v>TRANSPORTE VERTICAL MANUAL, 1 PAVIMENTO, DE BLOCOS VAZADOS DE CONCRETO OU CERÂMICO DE 19X19X39CM (UNIDADE: BLOCO). AF_07/2019</v>
          </cell>
          <cell r="C6089" t="str">
            <v>UN</v>
          </cell>
          <cell r="D6089">
            <v>0.24</v>
          </cell>
        </row>
        <row r="6090">
          <cell r="A6090">
            <v>100233</v>
          </cell>
          <cell r="B6090" t="str">
            <v>TRANSPORTE VERTICAL MANUAL, 1 PAVIMENTO, DE BLOCOS CERÂMICOS FURADOS NA HORIZONTAL DE 9X19X19CM (UNIDADE: BLOCO). AF_07/2019</v>
          </cell>
          <cell r="C6090" t="str">
            <v>UN</v>
          </cell>
          <cell r="D6090">
            <v>0.12</v>
          </cell>
        </row>
        <row r="6091">
          <cell r="A6091">
            <v>100234</v>
          </cell>
          <cell r="B6091" t="str">
            <v>TRANSPORTE VERTICAL MANUAL, 1 PAVIMENTO, DE CAIXA COM REVESTIMENTO CERÂMICO (UNIDADE: M2). AF_07/2019</v>
          </cell>
          <cell r="C6091" t="str">
            <v>M2</v>
          </cell>
          <cell r="D6091">
            <v>0.36</v>
          </cell>
        </row>
        <row r="6092">
          <cell r="A6092">
            <v>100235</v>
          </cell>
          <cell r="B6092" t="str">
            <v>TRANSPORTE VERTICAL MANUAL, 1 PAVIMENTO, DE LATA DE 18 LITROS (UNIDADE: L). AF_07/2019</v>
          </cell>
          <cell r="C6092" t="str">
            <v>L</v>
          </cell>
          <cell r="D6092">
            <v>0.02</v>
          </cell>
        </row>
        <row r="6093">
          <cell r="A6093">
            <v>100236</v>
          </cell>
          <cell r="B6093" t="str">
            <v>TRANSPORTE HORIZONTAL MANUAL, DE TUBO DE PVC SOLDÁVEL COM DIÂMETRO MENOR OU IGUAL A 60 MM (UNIDADE: MXKM). AF_07/2019</v>
          </cell>
          <cell r="C6093" t="str">
            <v>MXKM</v>
          </cell>
          <cell r="D6093">
            <v>1.81</v>
          </cell>
        </row>
        <row r="6094">
          <cell r="A6094">
            <v>100237</v>
          </cell>
          <cell r="B6094" t="str">
            <v>TRANSPORTE HORIZONTAL MANUAL, DE TUBO DE PVC SOLDÁVEL COM DIÂMETRO MAIOR QUE 60 MM E MENOR OU IGUAL A 85 MM (UNIDADE: MXKM). AF_07/2019</v>
          </cell>
          <cell r="C6094" t="str">
            <v>MXKM</v>
          </cell>
          <cell r="D6094">
            <v>2.17</v>
          </cell>
        </row>
        <row r="6095">
          <cell r="A6095">
            <v>100238</v>
          </cell>
          <cell r="B6095" t="str">
            <v>TRANSPORTE HORIZONTAL MANUAL, DE TUBO DE CPVC COM DIÂMETRO MENOR OU IGUAL A 73 MM (UNIDADE: MXKM). AF_07/2019</v>
          </cell>
          <cell r="C6095" t="str">
            <v>MXKM</v>
          </cell>
          <cell r="D6095">
            <v>3.48</v>
          </cell>
        </row>
        <row r="6096">
          <cell r="A6096">
            <v>100239</v>
          </cell>
          <cell r="B6096" t="str">
            <v>TRANSPORTE HORIZONTAL MANUAL, DE TUBO DE CPVC COM DIÂMETRO MAIOR QUE 73 MM E MENOR OU IGUAL A 89 MM (UNIDADE: MXKM). AF_07/2019</v>
          </cell>
          <cell r="C6096" t="str">
            <v>MXKM</v>
          </cell>
          <cell r="D6096">
            <v>4.3499999999999996</v>
          </cell>
        </row>
        <row r="6097">
          <cell r="A6097">
            <v>100240</v>
          </cell>
          <cell r="B6097" t="str">
            <v>TRANSPORTE HORIZONTAL MANUAL, DE TUBO DE PPR - PN12 OU PN25 - COM DIÂMETRO MENOR OU IGUAL A 50 MM (UNIDADE: MXKM). AF_07/2019</v>
          </cell>
          <cell r="C6097" t="str">
            <v>MXKM</v>
          </cell>
          <cell r="D6097">
            <v>2.61</v>
          </cell>
        </row>
        <row r="6098">
          <cell r="A6098">
            <v>100241</v>
          </cell>
          <cell r="B6098" t="str">
            <v>TRANSPORTE HORIZONTAL MANUAL, DE TUBO DE PPR - PN12 OU PN25 - COM DIÂMETRO MAIOR QUE 50 MM E MENOR OU IGUAL A 75 MM (UNIDADE: MXKM). AF_07/2019</v>
          </cell>
          <cell r="C6098" t="str">
            <v>MXKM</v>
          </cell>
          <cell r="D6098">
            <v>4.3499999999999996</v>
          </cell>
        </row>
        <row r="6099">
          <cell r="A6099">
            <v>100242</v>
          </cell>
          <cell r="B6099" t="str">
            <v>TRANSPORTE HORIZONTAL MANUAL, DE TUBO DE PPR - PN12 OU PN25 - COM DIÂMETRO MAIOR QUE 75 MM E MENOR OU IGUAL A 110 MM (UNIDADE: MXKM). AF_07/2019</v>
          </cell>
          <cell r="C6099" t="str">
            <v>MXKM</v>
          </cell>
          <cell r="D6099">
            <v>12.86</v>
          </cell>
        </row>
        <row r="6100">
          <cell r="A6100">
            <v>100243</v>
          </cell>
          <cell r="B6100" t="str">
            <v>TRANSPORTE HORIZONTAL MANUAL, DE TUBO DE COBRE - CLASSE E - COM DIÂMETRO MENOR OU IGUAL A 54 MM (UNIDADE: MXKM). AF_07/2019</v>
          </cell>
          <cell r="C6100" t="str">
            <v>MXKM</v>
          </cell>
          <cell r="D6100">
            <v>2.09</v>
          </cell>
        </row>
        <row r="6101">
          <cell r="A6101">
            <v>100244</v>
          </cell>
          <cell r="B6101" t="str">
            <v>TRANSPORTE HORIZONTAL MANUAL, DE TUBO DE COBRE - CLASSE E - COM DIÂMETRO MAIOR QUE 54 MM E MENOR OU IGUAL A 79 MM (UNIDADE: MXKM). AF_07/2019</v>
          </cell>
          <cell r="C6101" t="str">
            <v>MXKM</v>
          </cell>
          <cell r="D6101">
            <v>2.61</v>
          </cell>
        </row>
        <row r="6102">
          <cell r="A6102">
            <v>100245</v>
          </cell>
          <cell r="B6102" t="str">
            <v>TRANSPORTE HORIZONTAL MANUAL, DE TUBO DE COBRE - CLASSE E - COM DIÂMETRO MAIOR QUE 79 MM E MENOR OU IGUAL A 104 MM (UNIDADE: MXKM). AF_07/2019</v>
          </cell>
          <cell r="C6102" t="str">
            <v>MXKM</v>
          </cell>
          <cell r="D6102">
            <v>5.22</v>
          </cell>
        </row>
        <row r="6103">
          <cell r="A6103">
            <v>100246</v>
          </cell>
          <cell r="B6103" t="str">
            <v>TRANSPORTE HORIZONTAL MANUAL, DE TUBO DE PVC SÉRIE NORMAL - ESGOTO PREDIAL, OU REFORÇADO PARA ESGOTO OU ÁGUAS PLUVIAIS PREDIAL, COM DIÂMETRO MENOR OU IGUAL A 75 MM (UNIDADE: MXKM). AF_07/2019</v>
          </cell>
          <cell r="C6103" t="str">
            <v>MXKM</v>
          </cell>
          <cell r="D6103">
            <v>1.74</v>
          </cell>
        </row>
        <row r="6104">
          <cell r="A6104">
            <v>100247</v>
          </cell>
          <cell r="B6104" t="str">
            <v>TRANSPORTE HORIZONTAL MANUAL, DE TUBO DE PVC SÉRIE NORMAL - ESGOTO PREDIAL, OU REFORÇADO PARA ESGOTO OU ÁGUAS PLUVIAIS PREDIAL, COM DIÂMETRO MAIOR QUE 75 MM E MENOR OU IGUAL A 100 MM (UNIDADE: MXKM). AF_07/2019</v>
          </cell>
          <cell r="C6104" t="str">
            <v>MXKM</v>
          </cell>
          <cell r="D6104">
            <v>2.17</v>
          </cell>
        </row>
        <row r="6105">
          <cell r="A6105">
            <v>100248</v>
          </cell>
          <cell r="B6105" t="str">
            <v>TRANSPORTE HORIZONTAL MANUAL, DE TUBO DE PVC SÉRIE NORMAL - ESGOTO PREDIAL, OU REFORÇADO PARA ESGOTO OU ÁGUAS PLUVIAIS PREDIAL, COM DIÂMETRO MAIOR QUE 100 MM E MENOR OU IGUAL A 150 MM (UNIDADE: MXKM). AF_07/2019</v>
          </cell>
          <cell r="C6105" t="str">
            <v>MXKM</v>
          </cell>
          <cell r="D6105">
            <v>8.57</v>
          </cell>
        </row>
        <row r="6106">
          <cell r="A6106">
            <v>100249</v>
          </cell>
          <cell r="B6106" t="str">
            <v>TRANSPORTE HORIZONTAL MANUAL, DE TUBO DE AÇO CARBONO LEVE OU MÉDIO, PRETO OU GALVANIZADO, COM DIÂMETRO MENOR OU IGUAL A 20 MM (UNIDADE: MXKM). AF_07/2019</v>
          </cell>
          <cell r="C6106" t="str">
            <v>MXKM</v>
          </cell>
          <cell r="D6106">
            <v>1.74</v>
          </cell>
        </row>
        <row r="6107">
          <cell r="A6107">
            <v>100250</v>
          </cell>
          <cell r="B6107" t="str">
            <v>TRANSPORTE HORIZONTAL MANUAL, DE TUBO DE AÇO CARBONO LEVE OU MÉDIO, PRETO OU GALVANIZADO, COM DIÂMETRO MAIOR QUE 20 MM E MENOR OU IGUAL A 32 MM (UNIDADE: MXKM). AF_07/2019</v>
          </cell>
          <cell r="C6107" t="str">
            <v>MXKM</v>
          </cell>
          <cell r="D6107">
            <v>2.9</v>
          </cell>
        </row>
        <row r="6108">
          <cell r="A6108">
            <v>100251</v>
          </cell>
          <cell r="B6108" t="str">
            <v>TRANSPORTE HORIZONTAL MANUAL, DE TUBO DE AÇO CARBONO LEVE OU MÉDIO, PRETO OU GALVANIZADO, COM DIÂMETRO MAIOR QUE 32 MM E MENOR OU IGUAL A 65 MM (UNIDADE: MXKM). AF_07/2019</v>
          </cell>
          <cell r="C6108" t="str">
            <v>MXKM</v>
          </cell>
          <cell r="D6108">
            <v>8.57</v>
          </cell>
        </row>
        <row r="6109">
          <cell r="A6109">
            <v>100252</v>
          </cell>
          <cell r="B6109" t="str">
            <v>TRANSPORTE HORIZONTAL MANUAL, DE TUBO DE AÇO CARBONO LEVE OU MÉDIO, PRETO OU GALVANIZADO, COM DIÂMETRO MAIOR QUE 65 MM E MENOR OU IGUAL A 90 MM (UNIDADE: MXKM). AF_07/2019</v>
          </cell>
          <cell r="C6109" t="str">
            <v>MXKM</v>
          </cell>
          <cell r="D6109">
            <v>12.86</v>
          </cell>
        </row>
        <row r="6110">
          <cell r="A6110">
            <v>100253</v>
          </cell>
          <cell r="B6110" t="str">
            <v>TRANSPORTE HORIZONTAL MANUAL, DE TUBO DE AÇO CARBONO LEVE OU MÉDIO, PRETO OU GALVANIZADO, COM DIÂMETRO MAIOR QUE 90 MM E MENOR OU IGUAL A 125 MM (UNIDADE: MXKM). AF_07/2019</v>
          </cell>
          <cell r="C6110" t="str">
            <v>MXKM</v>
          </cell>
          <cell r="D6110">
            <v>17.149999999999999</v>
          </cell>
        </row>
        <row r="6111">
          <cell r="A6111">
            <v>100254</v>
          </cell>
          <cell r="B6111" t="str">
            <v>TRANSPORTE HORIZONTAL MANUAL, DE TUBO DE AÇO CARBONO LEVE OU MÉDIO, PRETO OU GALVANIZADO, COM DIÂMETRO MAIOR QUE 125 MM E MENOR OU IGUAL A 150 MM (UNIDADE: MXKM). AF_07/2019</v>
          </cell>
          <cell r="C6111" t="str">
            <v>MXKM</v>
          </cell>
          <cell r="D6111">
            <v>25.73</v>
          </cell>
        </row>
        <row r="6112">
          <cell r="A6112">
            <v>100255</v>
          </cell>
          <cell r="B6112" t="str">
            <v>TRANSPORTE HORIZONTAL MANUAL, DE TÁBUAS DE MADEIRA COM SEÇÃO TRANSVERSAL DE 2,5 X 25 CM E 2,5 X 30 CM (UNIDADE: MXKM). AF_07/2019</v>
          </cell>
          <cell r="C6112" t="str">
            <v>MXKM</v>
          </cell>
          <cell r="D6112">
            <v>8.6999999999999993</v>
          </cell>
        </row>
        <row r="6113">
          <cell r="A6113">
            <v>100256</v>
          </cell>
          <cell r="B6113" t="str">
            <v>TRANSPORTE HORIZONTAL MANUAL, DE CAIBROS DE MADEIRA COM SEÇÃO TRANSVERSAL DE 7,5 X 6 CM E 6 X 8 CM (UNIDADE: MXKM). AF_07/2019</v>
          </cell>
          <cell r="C6113" t="str">
            <v>MXKM</v>
          </cell>
          <cell r="D6113">
            <v>5.8</v>
          </cell>
        </row>
        <row r="6114">
          <cell r="A6114">
            <v>100257</v>
          </cell>
          <cell r="B6114" t="str">
            <v>TRANSPORTE HORIZONTAL MANUAL, DE RIPAS DE MADEIRA COM SEÇÃO TRANSVERSAL DE 1 X 5 CM E 2 X 5 CM (UNIDADE: MXKM). AF_07/2019</v>
          </cell>
          <cell r="C6114" t="str">
            <v>MXKM</v>
          </cell>
          <cell r="D6114">
            <v>3.48</v>
          </cell>
        </row>
        <row r="6115">
          <cell r="A6115">
            <v>100258</v>
          </cell>
          <cell r="B6115" t="str">
            <v>TRANSPORTE HORIZONTAL MANUAL, DE VIGAS DE MADEIRA COM SEÇÃO TRANSVERSAL DE 5 X 12 CM (UNIDADE: MXKM). AF_07/2019</v>
          </cell>
          <cell r="C6115" t="str">
            <v>MXKM</v>
          </cell>
          <cell r="D6115">
            <v>8.6999999999999993</v>
          </cell>
        </row>
        <row r="6116">
          <cell r="A6116">
            <v>100259</v>
          </cell>
          <cell r="B6116" t="str">
            <v>TRANSPORTE HORIZONTAL MANUAL, DE VIGAS DE MADEIRA COM SEÇÃO TRANSVERSAL DE 6 X 16 CM (UNIDADE: MXKM). AF_07/2019</v>
          </cell>
          <cell r="C6116" t="str">
            <v>MXKM</v>
          </cell>
          <cell r="D6116">
            <v>17.149999999999999</v>
          </cell>
        </row>
        <row r="6117">
          <cell r="A6117">
            <v>100260</v>
          </cell>
          <cell r="B6117" t="str">
            <v>TRANSPORTE HORIZONTAL MANUAL, DE VERGALHÕES DE AÇO COM DIÂMETRO DE 5 MM (UNIDADE: KGXKM). AF_07/2019</v>
          </cell>
          <cell r="C6117" t="str">
            <v>KGXKM</v>
          </cell>
          <cell r="D6117">
            <v>5.65</v>
          </cell>
        </row>
        <row r="6118">
          <cell r="A6118">
            <v>100261</v>
          </cell>
          <cell r="B6118" t="str">
            <v>TRANSPORTE HORIZONTAL MANUAL, DE VERGALHÕES DE AÇO COM DIÂMETRO DE 6,3 MM (UNIDADE: KGXKM). AF_07/2019</v>
          </cell>
          <cell r="C6118" t="str">
            <v>KGXKM</v>
          </cell>
          <cell r="D6118">
            <v>3.55</v>
          </cell>
        </row>
        <row r="6119">
          <cell r="A6119">
            <v>100262</v>
          </cell>
          <cell r="B6119" t="str">
            <v>TRANSPORTE HORIZONTAL MANUAL, DE VERGALHÕES DE AÇO COM DIÂMETRO DE 8 MM (UNIDADE: KGXKM). AF_07/2019</v>
          </cell>
          <cell r="C6119" t="str">
            <v>KGXKM</v>
          </cell>
          <cell r="D6119">
            <v>2.2000000000000002</v>
          </cell>
        </row>
        <row r="6120">
          <cell r="A6120">
            <v>100263</v>
          </cell>
          <cell r="B6120" t="str">
            <v>TRANSPORTE HORIZONTAL MANUAL, DE VERGALHÕES DE AÇO COM DIÂMETRO DE 10 MM; 12,5 MM; 16 MM; 20 MM; 25 MM OU 32 MM (UNIDADE: KGXKM). AF_07/2019</v>
          </cell>
          <cell r="C6120" t="str">
            <v>KGXKM</v>
          </cell>
          <cell r="D6120">
            <v>1.41</v>
          </cell>
        </row>
        <row r="6121">
          <cell r="A6121">
            <v>100264</v>
          </cell>
          <cell r="B6121" t="str">
            <v>TRANSPORTE HORIZONTAL MANUAL, DE JANELA (UNIDADE: M2XKM). AF_07/2019</v>
          </cell>
          <cell r="C6121" t="str">
            <v>M2XKM</v>
          </cell>
          <cell r="D6121">
            <v>25.69</v>
          </cell>
        </row>
        <row r="6122">
          <cell r="A6122">
            <v>100265</v>
          </cell>
          <cell r="B6122" t="str">
            <v>TRANSPORTE VERTICAL MANUAL, 1 PAVIMENTO, DE JANELA (UNIDADE: M2). AF_07/2019</v>
          </cell>
          <cell r="C6122" t="str">
            <v>M2</v>
          </cell>
          <cell r="D6122">
            <v>0.53</v>
          </cell>
        </row>
        <row r="6123">
          <cell r="A6123">
            <v>100266</v>
          </cell>
          <cell r="B6123" t="str">
            <v>TRANSPORTE HORIZONTAL MANUAL, DE PORTA (UNIDADE: UNIDXKM). AF_07/2019</v>
          </cell>
          <cell r="C6123" t="str">
            <v>UNXKM</v>
          </cell>
          <cell r="D6123">
            <v>54.6</v>
          </cell>
        </row>
        <row r="6124">
          <cell r="A6124">
            <v>100267</v>
          </cell>
          <cell r="B6124" t="str">
            <v>TRANSPORTE VERTICAL MANUAL, 1 PAVIMENTO, DE PORTA (UNIDADE: UNID). AF_07/2019</v>
          </cell>
          <cell r="C6124" t="str">
            <v>UN</v>
          </cell>
          <cell r="D6124">
            <v>1.08</v>
          </cell>
        </row>
        <row r="6125">
          <cell r="A6125">
            <v>100268</v>
          </cell>
          <cell r="B6125" t="str">
            <v>TRANSPORTE HORIZONTAL MANUAL, DE BANCADA DE MÁRMORE OU GRANITO PARA COZINHA/LAVATÓRIO OU MÁRMORE SINTÉTICO COM CUBA INTEGRADA (UNIDADE: UNIDXKM). AF_07/2019</v>
          </cell>
          <cell r="C6125" t="str">
            <v>UNXKM</v>
          </cell>
          <cell r="D6125">
            <v>54.6</v>
          </cell>
        </row>
        <row r="6126">
          <cell r="A6126">
            <v>100269</v>
          </cell>
          <cell r="B6126" t="str">
            <v>TRANSPORTE VERTICAL, BANCADA DE MÁRMORE OU GRANITO PARA COZINHA/LAVATÓRIO OU MÁRMORE SINTÉTICO COM CUBA INTEGRADA, MANUAL, 1 PAVIMENTO, (UNIDADE: UNID). AF_07/2019</v>
          </cell>
          <cell r="C6126" t="str">
            <v>UN</v>
          </cell>
          <cell r="D6126">
            <v>1.08</v>
          </cell>
        </row>
        <row r="6127">
          <cell r="A6127">
            <v>100270</v>
          </cell>
          <cell r="B6127" t="str">
            <v>TRANSPORTE HORIZONTAL COM CARRINHO PLATAFORMA, DE BANCADA DE MÁRMORE OU GRANITO PARA COZINHA/LAVATÓRIO OU MÁRMORE SINTÉTICO COM CUBA INTEGRADA (UNIDADE: UNIDXKM). AF_07/2019</v>
          </cell>
          <cell r="C6127" t="str">
            <v>UNXKM</v>
          </cell>
          <cell r="D6127">
            <v>40.92</v>
          </cell>
        </row>
        <row r="6128">
          <cell r="A6128">
            <v>100271</v>
          </cell>
          <cell r="B6128" t="str">
            <v>TRANSPORTE HORIZONTAL MANUAL, DE VIDRO (UNIDADE: M2XKM). AF_07/2019</v>
          </cell>
          <cell r="C6128" t="str">
            <v>M2XKM</v>
          </cell>
          <cell r="D6128">
            <v>40.950000000000003</v>
          </cell>
        </row>
        <row r="6129">
          <cell r="A6129">
            <v>100272</v>
          </cell>
          <cell r="B6129" t="str">
            <v>TRANSPORTE VERTICAL MANUAL, 1 PAVIMENTO, DE VIDRO (UNIDADE: M2). AF_07/2019</v>
          </cell>
          <cell r="C6129" t="str">
            <v>M2</v>
          </cell>
          <cell r="D6129">
            <v>0.81</v>
          </cell>
        </row>
        <row r="6130">
          <cell r="A6130">
            <v>100273</v>
          </cell>
          <cell r="B6130" t="str">
            <v>TRANSPORTE HORIZONTAL MANUAL, DE TELA DE AÇO (UNIDADE: KGXKM). AF_07/2019</v>
          </cell>
          <cell r="C6130" t="str">
            <v>KGXKM</v>
          </cell>
          <cell r="D6130">
            <v>2.13</v>
          </cell>
        </row>
        <row r="6131">
          <cell r="A6131">
            <v>100274</v>
          </cell>
          <cell r="B6131" t="str">
            <v>TRANSPORTE HORIZONTAL MANUAL, DE COMPENSADO DE MADEIRA (UNIDADE: M2XKM). AF_07/2019</v>
          </cell>
          <cell r="C6131" t="str">
            <v>M2XKM</v>
          </cell>
          <cell r="D6131">
            <v>18.21</v>
          </cell>
        </row>
        <row r="6132">
          <cell r="A6132">
            <v>100275</v>
          </cell>
          <cell r="B6132" t="str">
            <v>TRANSPORTE HORIZONTAL MANUAL, DE TELHA TERMOACÚSTICA OU TELHA DE AÇO ZINCADO (UNIDADE: M2XKM). AF_07/2019</v>
          </cell>
          <cell r="C6132" t="str">
            <v>M2XKM</v>
          </cell>
          <cell r="D6132">
            <v>11.77</v>
          </cell>
        </row>
        <row r="6133">
          <cell r="A6133">
            <v>100276</v>
          </cell>
          <cell r="B6133" t="str">
            <v>TRANSPORTE HORIZONTAL MANUAL, DE TELHA DE FIBROCIMENTO OU TELHA ESTRUTURAL DE FIBROCIMENTO, CANALETE 90 OU KALHETÃO (UNIDADE: M2XKM). AF_07/2019</v>
          </cell>
          <cell r="C6133" t="str">
            <v>M2XKM</v>
          </cell>
          <cell r="D6133">
            <v>21.48</v>
          </cell>
        </row>
        <row r="6134">
          <cell r="A6134">
            <v>100277</v>
          </cell>
          <cell r="B6134" t="str">
            <v>TRANSPORTE HORIZONTAL COM MANIPULADOR TELESCÓPICO, DE TELHAS TERMOACÚSTICAS, FIBROCIMENTO, AÇO ZINCADO, FIBROCIMENTO ESTRUTURAL, CANALETE 90 OU KALHETÃO (UNIDADE: M2XKM). AF_07/2019</v>
          </cell>
          <cell r="C6134" t="str">
            <v>M2XKM</v>
          </cell>
          <cell r="D6134">
            <v>1.33</v>
          </cell>
        </row>
        <row r="6135">
          <cell r="A6135">
            <v>100278</v>
          </cell>
          <cell r="B6135" t="str">
            <v>TRANSPORTE HORIZONTAL MANUAL, DE BACIA SANITÁRIA, CAIXA ACOPLADA, TANQUE OU PIA (UNIDADE: UNIDXKM). AF_07/2019</v>
          </cell>
          <cell r="C6135" t="str">
            <v>UNXKM</v>
          </cell>
          <cell r="D6135">
            <v>26.12</v>
          </cell>
        </row>
        <row r="6136">
          <cell r="A6136">
            <v>100279</v>
          </cell>
          <cell r="B6136" t="str">
            <v>TRANSPORTE VERTICAL MANUAL, 1 PAVIMENTO, DE BACIA SANITÁRIA, CAIXA ACOPLADA, TANQUE OU PIA (UNIDADE: UNID). AF_07/2019</v>
          </cell>
          <cell r="C6136" t="str">
            <v>UN</v>
          </cell>
          <cell r="D6136">
            <v>0.5</v>
          </cell>
        </row>
        <row r="6137">
          <cell r="A6137">
            <v>100280</v>
          </cell>
          <cell r="B6137" t="str">
            <v>TRANSPORTE HORIZONTAL COM CARRINHO PLATAFORMA, DE BACIA SANITÁRIA, CAIXA ACOPLADA, TANQUE OU PIA (UNIDADE: UNIDXKM). AF_07/2019</v>
          </cell>
          <cell r="C6137" t="str">
            <v>UNXKM</v>
          </cell>
          <cell r="D6137">
            <v>11.99</v>
          </cell>
        </row>
        <row r="6138">
          <cell r="A6138">
            <v>100281</v>
          </cell>
          <cell r="B6138" t="str">
            <v>TRANSPORTE HORIZONTAL COM MANIPULADOR TELESCÓPICO, DE BACIA SANITÁRIA, CAIXA ACOPLADA, TANQUE OU PIA (UNIDADE: UNIDXKM). AF_07/2019</v>
          </cell>
          <cell r="C6138" t="str">
            <v>UNXKM</v>
          </cell>
          <cell r="D6138">
            <v>2.56</v>
          </cell>
        </row>
        <row r="6139">
          <cell r="A6139">
            <v>100282</v>
          </cell>
          <cell r="B6139" t="str">
            <v>TRANSPORTE HORIZONTAL MANUAL, DE TELHA DE CONCRETO OU CERÂMICA (UNIDADE: M2XKM). AF_07/2019</v>
          </cell>
          <cell r="C6139" t="str">
            <v>M2XKM</v>
          </cell>
          <cell r="D6139">
            <v>102.29</v>
          </cell>
        </row>
        <row r="6140">
          <cell r="A6140">
            <v>100283</v>
          </cell>
          <cell r="B6140" t="str">
            <v>TRANSPORTE HORIZONTAL COM CARRINHO PLATAFORMA, DE TELHA DE CONCRETO OU CERÂMICA (UNIDADE: M2XKM). AF_07/2019</v>
          </cell>
          <cell r="C6140" t="str">
            <v>M2XKM</v>
          </cell>
          <cell r="D6140">
            <v>16.52</v>
          </cell>
        </row>
        <row r="6141">
          <cell r="A6141">
            <v>100284</v>
          </cell>
          <cell r="B6141" t="str">
            <v>TRANSPORTE HORIZONTAL COM MANIPULADOR TELESCÓPICO, DE TELHA DE CONCRETO OU CERÂMICA (UNIDADE: M2XKM). AF_07/2019</v>
          </cell>
          <cell r="C6141" t="str">
            <v>M2XKM</v>
          </cell>
          <cell r="D6141">
            <v>7.51</v>
          </cell>
        </row>
        <row r="6142">
          <cell r="A6142">
            <v>100285</v>
          </cell>
          <cell r="B6142" t="str">
            <v>TRANSPORTE HORIZONTAL MANUAL, DE BARRAMENTO BLINDADO (UNIDADE: MXKM). AF_07/2019</v>
          </cell>
          <cell r="C6142" t="str">
            <v>MXKM</v>
          </cell>
          <cell r="D6142">
            <v>27.48</v>
          </cell>
        </row>
        <row r="6143">
          <cell r="A6143">
            <v>100286</v>
          </cell>
          <cell r="B6143" t="str">
            <v>TRANSPORTE HORIZONTAL COM CARRINHO PLATAFORMA, DE BARRAMENTO BLINDADO (UNIDADE: MXKM). AF_07/2019</v>
          </cell>
          <cell r="C6143" t="str">
            <v>MXKM</v>
          </cell>
          <cell r="D6143">
            <v>8.9499999999999993</v>
          </cell>
        </row>
        <row r="6144">
          <cell r="A6144">
            <v>100287</v>
          </cell>
          <cell r="B6144" t="str">
            <v>TRANSPORTE HORIZONTAL MANUAL, DE CALHA QUADRADA NÚMERO 24  CORTE 33 (UNIDADE: MXKM). AF_07/2019</v>
          </cell>
          <cell r="C6144" t="str">
            <v>MXKM</v>
          </cell>
          <cell r="D6144">
            <v>8.57</v>
          </cell>
        </row>
        <row r="6145">
          <cell r="A6145">
            <v>99802</v>
          </cell>
          <cell r="B6145" t="str">
            <v>LIMPEZA DE PISO CERÂMICO OU PORCELANATO COM VASSOURA A SECO. AF_04/2019</v>
          </cell>
          <cell r="C6145" t="str">
            <v>M2</v>
          </cell>
          <cell r="D6145">
            <v>0.35</v>
          </cell>
        </row>
        <row r="6146">
          <cell r="A6146">
            <v>99803</v>
          </cell>
          <cell r="B6146" t="str">
            <v>LIMPEZA DE PISO CERÂMICO OU PORCELANATO COM PANO ÚMIDO. AF_04/2019</v>
          </cell>
          <cell r="C6146" t="str">
            <v>M2</v>
          </cell>
          <cell r="D6146">
            <v>1.35</v>
          </cell>
        </row>
        <row r="6147">
          <cell r="A6147">
            <v>99805</v>
          </cell>
          <cell r="B6147" t="str">
            <v>LIMPEZA DE PISO CERÂMICO OU COM PEDRAS RÚSTICAS UTILIZANDO ÁCIDO MURIÁTICO. AF_04/2019</v>
          </cell>
          <cell r="C6147" t="str">
            <v>M2</v>
          </cell>
          <cell r="D6147">
            <v>7.12</v>
          </cell>
        </row>
        <row r="6148">
          <cell r="A6148">
            <v>99806</v>
          </cell>
          <cell r="B6148" t="str">
            <v>LIMPEZA DE REVESTIMENTO CERÂMICO EM PAREDE COM PANO ÚMIDO AF_04/2019</v>
          </cell>
          <cell r="C6148" t="str">
            <v>M2</v>
          </cell>
          <cell r="D6148">
            <v>0.56000000000000005</v>
          </cell>
        </row>
        <row r="6149">
          <cell r="A6149">
            <v>99808</v>
          </cell>
          <cell r="B6149" t="str">
            <v>LIMPEZA DE REVESTIMENTO CERÂMICO EM PAREDE UTILIZANDO ÁCIDO MURIÁTICO. AF_04/2019</v>
          </cell>
          <cell r="C6149" t="str">
            <v>M2</v>
          </cell>
          <cell r="D6149">
            <v>2.35</v>
          </cell>
        </row>
        <row r="6150">
          <cell r="A6150">
            <v>99809</v>
          </cell>
          <cell r="B6150" t="str">
            <v>LIMPEZA DE PISO DE LADRILHO HIDRÁULICO COM PANO ÚMIDO. AF_04/2019</v>
          </cell>
          <cell r="C6150" t="str">
            <v>M2</v>
          </cell>
          <cell r="D6150">
            <v>3.86</v>
          </cell>
        </row>
        <row r="6151">
          <cell r="A6151">
            <v>99811</v>
          </cell>
          <cell r="B6151" t="str">
            <v>LIMPEZA DE CONTRAPISO COM VASSOURA A SECO. AF_04/2019</v>
          </cell>
          <cell r="C6151" t="str">
            <v>M2</v>
          </cell>
          <cell r="D6151">
            <v>2.31</v>
          </cell>
        </row>
        <row r="6152">
          <cell r="A6152">
            <v>99812</v>
          </cell>
          <cell r="B6152" t="str">
            <v>LIMPEZA DE LADRILHO HIDRÁULICO EM PAREDE COM PANO ÚMIDO. AF_04/2019</v>
          </cell>
          <cell r="C6152" t="str">
            <v>M2</v>
          </cell>
          <cell r="D6152">
            <v>0.74</v>
          </cell>
        </row>
        <row r="6153">
          <cell r="A6153">
            <v>99814</v>
          </cell>
          <cell r="B6153" t="str">
            <v>LIMPEZA DE SUPERFÍCIE COM JATO DE ALTA PRESSÃO. AF_04/2019</v>
          </cell>
          <cell r="C6153" t="str">
            <v>M2</v>
          </cell>
          <cell r="D6153">
            <v>1.26</v>
          </cell>
        </row>
        <row r="6154">
          <cell r="A6154">
            <v>99822</v>
          </cell>
          <cell r="B6154" t="str">
            <v>LIMPEZA DE PORTA DE MADEIRA. AF_04/2019</v>
          </cell>
          <cell r="C6154" t="str">
            <v>M2</v>
          </cell>
          <cell r="D6154">
            <v>0.65</v>
          </cell>
        </row>
        <row r="6155">
          <cell r="A6155">
            <v>99826</v>
          </cell>
          <cell r="B6155" t="str">
            <v>LIMPEZA DE FORRO REMOVÍVEL COM PANO ÚMIDO. AF_04/2019</v>
          </cell>
          <cell r="C6155" t="str">
            <v>M2</v>
          </cell>
          <cell r="D6155">
            <v>1</v>
          </cell>
        </row>
        <row r="6156">
          <cell r="A6156">
            <v>73361</v>
          </cell>
          <cell r="B6156" t="str">
            <v>CONCRETO CICLOPICO FCK=10MPA 30% PEDRA DE MAO INCLUSIVE LANCAMENTO</v>
          </cell>
          <cell r="C6156" t="str">
            <v>M3</v>
          </cell>
          <cell r="D6156">
            <v>370</v>
          </cell>
        </row>
        <row r="6157">
          <cell r="A6157">
            <v>97010</v>
          </cell>
          <cell r="B6157" t="str">
            <v>GUARDA-CORPO FIXADO EM FÔRMA DE MADEIRA COM TRAVESSÕES EM MADEIRA PREGADA E FECHAMENTO EM TELA DE POLIPROPILENO PARA EDIFICAÇÕES COM ATÉ 2 PAVIMENTOS. AF_11/2017</v>
          </cell>
          <cell r="C6157" t="str">
            <v>M</v>
          </cell>
          <cell r="D6157">
            <v>23.09</v>
          </cell>
        </row>
        <row r="6158">
          <cell r="A6158">
            <v>97011</v>
          </cell>
          <cell r="B6158" t="str">
            <v>GUARDA-CORPO FIXADO EM FÔRMA DE MADEIRA COM TRAVESSÕES EM MADEIRA PREGADA E FECHAMENTO EM TELA DE POLIPROPILENO PARA EDIFICAÇÕES COM  3 PAVIMENTOS. AF_11/2017</v>
          </cell>
          <cell r="C6158" t="str">
            <v>M</v>
          </cell>
          <cell r="D6158">
            <v>19.510000000000002</v>
          </cell>
        </row>
        <row r="6159">
          <cell r="A6159">
            <v>97012</v>
          </cell>
          <cell r="B6159" t="str">
            <v>GUARDA-CORPO FIXADO EM FÔRMA DE MADEIRA COM TRAVESSÕES EM MADEIRA PREGADA E FECHAMENTO EM TELA DE POLIPROPILENO PARA EDIFICAÇÕES COM ALTURA IGUAL OU SUPERIOR A 4 PAVIMENTOS. AF_11/2017</v>
          </cell>
          <cell r="C6159" t="str">
            <v>M</v>
          </cell>
          <cell r="D6159">
            <v>17.72</v>
          </cell>
        </row>
        <row r="6160">
          <cell r="A6160">
            <v>97013</v>
          </cell>
          <cell r="B6160" t="str">
            <v>GUARDA-CORPO FIXADO EM FÔRMA DE MADEIRA COM TRAVESSÕES EM MADEIRA PREGADA E FECHAMENTO EM PAINEL COMPENSADO PARA EDIFICAÇÕES COM ATÉ 2 PAVIMENTOS. AF_11/2017</v>
          </cell>
          <cell r="C6160" t="str">
            <v>M</v>
          </cell>
          <cell r="D6160">
            <v>43.87</v>
          </cell>
        </row>
        <row r="6161">
          <cell r="A6161">
            <v>97014</v>
          </cell>
          <cell r="B6161" t="str">
            <v>GUARDA-CORPO FIXADO EM FÔRMA DE MADEIRA COM TRAVESSÕES EM MADEIRA PREGADA E FECHAMENTO EM PAINEL COMPENSADO PARA EDIFICAÇÕES COM 3 PAVIMENTOS. AF_11/2017</v>
          </cell>
          <cell r="C6161" t="str">
            <v>M</v>
          </cell>
          <cell r="D6161">
            <v>33.53</v>
          </cell>
        </row>
        <row r="6162">
          <cell r="A6162">
            <v>97015</v>
          </cell>
          <cell r="B6162" t="str">
            <v>GUARDA-CORPO FIXADO EM FÔRMA DE MADEIRA COM TRAVESSÕES EM MADEIRA PREGADA E FECHAMENTO EM PAINEL COMPENSADO PARA EDIFICAÇÕES COM ALTURA IGUAL OU SUPERIOR A 4 PAVIMENTOS. AF_11/2017</v>
          </cell>
          <cell r="C6162" t="str">
            <v>M</v>
          </cell>
          <cell r="D6162">
            <v>28.35</v>
          </cell>
        </row>
        <row r="6163">
          <cell r="A6163">
            <v>97016</v>
          </cell>
          <cell r="B6163" t="str">
            <v>GUARDA-CORPO FIXADO EM FÔRMA DE MADEIRA COM TRAVESSÕES EM MADEIRA PREGADA PRÉ-MONTADA E ENCAIXE NA FÔRMA. PARA EDIFICAÇÕES COM ATÉ 2 PAVIMENTOS. AF_11/2017</v>
          </cell>
          <cell r="C6163" t="str">
            <v>M</v>
          </cell>
          <cell r="D6163">
            <v>18.79</v>
          </cell>
        </row>
        <row r="6164">
          <cell r="A6164">
            <v>97017</v>
          </cell>
          <cell r="B6164" t="str">
            <v>GUARDA-CORPO FIXADO EM FÔRMA DE MADEIRA COM TRAVESSÕES EM MADEIRA PREGADA PRÉ-MONTADA E ENCAIXE NA FÔRMA PARA EDIFICAÇÕES COM 3 PAVIMENTOS. AF_11/2017</v>
          </cell>
          <cell r="C6164" t="str">
            <v>M</v>
          </cell>
          <cell r="D6164">
            <v>15.25</v>
          </cell>
        </row>
        <row r="6165">
          <cell r="A6165">
            <v>97018</v>
          </cell>
          <cell r="B6165" t="str">
            <v>GUARDA-CORPO FIXADO EM FÔRMA DE MADEIRA COM TRAVESSÕES EM MADEIRA PREGADA PRÉ-MONTADA E ENCAIXE NA FÔRMA. PARA EDIFICAÇÕES COM ALTURA IGUAL OU SUPERIOR A 4 PAVIMENTOS. AF_11/2017</v>
          </cell>
          <cell r="C6165" t="str">
            <v>M</v>
          </cell>
          <cell r="D6165">
            <v>13.47</v>
          </cell>
        </row>
        <row r="6166">
          <cell r="A6166">
            <v>97031</v>
          </cell>
          <cell r="B6166" t="str">
            <v>GUARDA-CORPO EM LAJE PÓS-DESFÔRMA, PARA ESTRUTURAS EM CONCRETO, COM ESCORAS DE MADEIRA ESTRONCADAS NA ESTRUTURA, TRAVESSÕES DE MADEIRA PREGADOS E FECHAMENTO EM TELA DE POLIPROPILENO PARA EDIFICAÇÕES COM ALTURA ATÉ 4 PAVIMENTOS (1 MONTAGEM POR OBRA). AF_11/2017</v>
          </cell>
          <cell r="C6166" t="str">
            <v>M</v>
          </cell>
          <cell r="D6166">
            <v>33.31</v>
          </cell>
        </row>
        <row r="6167">
          <cell r="A6167">
            <v>97032</v>
          </cell>
          <cell r="B6167" t="str">
            <v>GUARDA-CORPO EM LAJE PÓS-DESFÔRMA, PARA ESTRUTURAS EM CONCRETO, COM ESCORAS DE MADEIRA ESTRONCADAS NA ESTRUTURA, TRAVESSÕES DE MADEIRA PREGADOS E FECHAMENTO EM TELA DE POLIPROPILENO PARA EDIFICAÇÕES ACIMA DE 4 PAV. (2 MONTAGENS POR OBRA). AF_11/2017</v>
          </cell>
          <cell r="C6167" t="str">
            <v>M</v>
          </cell>
          <cell r="D6167">
            <v>23.11</v>
          </cell>
        </row>
        <row r="6168">
          <cell r="A6168">
            <v>97033</v>
          </cell>
          <cell r="B6168" t="str">
            <v>GUARDA-CORPO EM LAJE PÓS-DESFORMA, PARA ESTRUTURAS EM CONCRETO, COM ESCORAS METÁLICAS ESTRONCADAS NA ESTRUTURA, TRAVESSÕES DE MADEIRA E FECHAMENTO EM TELA DE POLIPROPILENO PARA EDIFICAÇÕES COM ALTURA ATÉ 4 PAVIMENTOS (1 MONTAGEM POR OBRA). AF_11/2017</v>
          </cell>
          <cell r="C6168" t="str">
            <v>M</v>
          </cell>
          <cell r="D6168">
            <v>38.18</v>
          </cell>
        </row>
        <row r="6169">
          <cell r="A6169">
            <v>97034</v>
          </cell>
          <cell r="B6169" t="str">
            <v>GUARDA-CORPO EM LAJE PÓS-DESFORMA, PARA ESTRUTURAS EM CONCRETO, COM ESCORAS METÁLICAS ESTRONCADAS NA ESTRUTURA, TRAVESSÕES DE MADEIRA E FECHAMENTO EM TELA DE POLIPROPILENO PARA EDIFICAÇÕES ACIMA DE 4 PAVIMENTOS (2 MONTAGENS POR OBRA). AF_11/2017</v>
          </cell>
          <cell r="C6169" t="str">
            <v>M</v>
          </cell>
          <cell r="D6169">
            <v>24.75</v>
          </cell>
        </row>
        <row r="6170">
          <cell r="A6170">
            <v>97039</v>
          </cell>
          <cell r="B6170" t="str">
            <v>FECHAMENTO REMOVÍVEL DE VÃO DE PORTAS, EM MADEIRA (VÃO DO ELEVADOR)  1 MONTAGEM EM OBRA. AF_11/2017</v>
          </cell>
          <cell r="C6170" t="str">
            <v>M2</v>
          </cell>
          <cell r="D6170">
            <v>33.369999999999997</v>
          </cell>
        </row>
        <row r="6171">
          <cell r="A6171">
            <v>97040</v>
          </cell>
          <cell r="B6171" t="str">
            <v>FECHAMENTO REMOVÍVEL DE ABERTURA DE CAIXILHO, EM MADEIRA  4 MONTAGENS EM OBRA. AF_11/2017</v>
          </cell>
          <cell r="C6171" t="str">
            <v>M2</v>
          </cell>
          <cell r="D6171">
            <v>12.19</v>
          </cell>
        </row>
        <row r="6172">
          <cell r="A6172">
            <v>97041</v>
          </cell>
          <cell r="B6172" t="str">
            <v>FECHAMENTO REMOVÍVEL DE ABERTURA NO PISO, EM MADEIRA  1 MONTAGEM EM OBRA. AF_11/2017</v>
          </cell>
          <cell r="C6172" t="str">
            <v>M2</v>
          </cell>
          <cell r="D6172">
            <v>128.13</v>
          </cell>
        </row>
        <row r="6173">
          <cell r="A6173">
            <v>97046</v>
          </cell>
          <cell r="B6173" t="str">
            <v>PONTEIRAS DE PROTEÇÃO DE VERGALHÕES EXPOSTOS EM FUNDAÇÕES. AF_11/2017</v>
          </cell>
          <cell r="C6173" t="str">
            <v>M2</v>
          </cell>
          <cell r="D6173">
            <v>0.28999999999999998</v>
          </cell>
        </row>
        <row r="6174">
          <cell r="A6174">
            <v>97047</v>
          </cell>
          <cell r="B6174" t="str">
            <v>PONTEIRAS DE PROTEÇÃO DE VERGALHÕES EXPOSTOS EM ESTRUTURAS DE CONCRETO ARMADO CONVENCIONAL. AF_11/2017</v>
          </cell>
          <cell r="C6174" t="str">
            <v>M2</v>
          </cell>
          <cell r="D6174">
            <v>0.11</v>
          </cell>
        </row>
        <row r="6175">
          <cell r="A6175">
            <v>97048</v>
          </cell>
          <cell r="B6175" t="str">
            <v>PONTEIRAS DE PROTEÇÃO DE VERGALHÕES EXPOSTOS EM ALVENARIA ESTRUTURAL. AF_11/2017</v>
          </cell>
          <cell r="C6175" t="str">
            <v>M2</v>
          </cell>
          <cell r="D6175">
            <v>0.08</v>
          </cell>
        </row>
        <row r="6176">
          <cell r="A6176">
            <v>97051</v>
          </cell>
          <cell r="B6176" t="str">
            <v>SINALIZAÇÃO COM FITA FIXADA NA ESTRUTURA. AF_11/2017</v>
          </cell>
          <cell r="C6176" t="str">
            <v>M</v>
          </cell>
          <cell r="D6176">
            <v>2.73</v>
          </cell>
        </row>
        <row r="6177">
          <cell r="A6177">
            <v>97053</v>
          </cell>
          <cell r="B6177" t="str">
            <v>SINALIZAÇÃO COM FITA FIXADA EM CONE PLÁSTICO, INCLUINDO CONE. AF_11/2017</v>
          </cell>
          <cell r="C6177" t="str">
            <v>M</v>
          </cell>
          <cell r="D6177">
            <v>7.56</v>
          </cell>
        </row>
        <row r="6178">
          <cell r="A6178">
            <v>97054</v>
          </cell>
          <cell r="B6178" t="str">
            <v>INSTALAÇÃO DE SINALIZADOR NOTURNO LED. AF_11/2017</v>
          </cell>
          <cell r="C6178" t="str">
            <v>UN</v>
          </cell>
          <cell r="D6178">
            <v>29.86</v>
          </cell>
        </row>
        <row r="6179">
          <cell r="A6179">
            <v>97062</v>
          </cell>
          <cell r="B6179" t="str">
            <v>COLOCAÇÃO DE TELA EM ANDAIME FACHADEIRO. AF_11/2017</v>
          </cell>
          <cell r="C6179" t="str">
            <v>M2</v>
          </cell>
          <cell r="D6179">
            <v>4.84</v>
          </cell>
        </row>
        <row r="6180">
          <cell r="A6180">
            <v>97063</v>
          </cell>
          <cell r="B6180" t="str">
            <v>MONTAGEM E DESMONTAGEM DE ANDAIME MODULAR FACHADEIRO, COM PISO METÁLICO, PARA EDIFICAÇÕES COM MÚLTIPLOS PAVIMENTOS (EXCLUSIVE ANDAIME E LIMPEZA). AF_11/2017</v>
          </cell>
          <cell r="C6180" t="str">
            <v>M2</v>
          </cell>
          <cell r="D6180">
            <v>5.98</v>
          </cell>
        </row>
        <row r="6181">
          <cell r="A6181">
            <v>97064</v>
          </cell>
          <cell r="B6181" t="str">
            <v>MONTAGEM E DESMONTAGEM DE ANDAIME TUBULAR TIPO TORRE (EXCLUSIVE ANDAIME E LIMPEZA). AF_11/2017</v>
          </cell>
          <cell r="C6181" t="str">
            <v>M</v>
          </cell>
          <cell r="D6181">
            <v>11.17</v>
          </cell>
        </row>
        <row r="6182">
          <cell r="A6182">
            <v>97065</v>
          </cell>
          <cell r="B6182" t="str">
            <v>MONTAGEM E DESMONTAGEM DE ANDAIME MULTIDIRECIONAL (EXCLUSIVE ANDAIME E LIMPEZA). AF_11/2017</v>
          </cell>
          <cell r="C6182" t="str">
            <v>M3</v>
          </cell>
          <cell r="D6182">
            <v>3.98</v>
          </cell>
        </row>
        <row r="6183">
          <cell r="A6183">
            <v>97066</v>
          </cell>
          <cell r="B6183" t="str">
            <v>COBERTURA PARA PROTEÇÃO DE PEDESTRES SOBRE ESTRUTURA DE ANDAIME, INCLUSIVE MONTAGEM E DESMONTAGEM. AF_11/2017</v>
          </cell>
          <cell r="C6183" t="str">
            <v>M2</v>
          </cell>
          <cell r="D6183">
            <v>52.66</v>
          </cell>
        </row>
        <row r="6184">
          <cell r="A6184">
            <v>97067</v>
          </cell>
          <cell r="B6184" t="str">
            <v>PLATAFORMA DE PROTEÇÃO PRINCIPAL PARA ALVENARIA ESTRUTURAL PARA SER APOIADA EM ANDAIME, INCLUSIVE MONTAGEM E DESMONTAGEM. AF_11/2017</v>
          </cell>
          <cell r="C6184" t="str">
            <v>M</v>
          </cell>
          <cell r="D6184">
            <v>376.58</v>
          </cell>
        </row>
        <row r="6185">
          <cell r="A6185">
            <v>97621</v>
          </cell>
          <cell r="B6185" t="str">
            <v>DEMOLIÇÃO DE ALVENARIA DE BLOCO FURADO, DE FORMA MANUAL, COM REAPROVEITAMENTO. AF_12/2017</v>
          </cell>
          <cell r="C6185" t="str">
            <v>M3</v>
          </cell>
          <cell r="D6185">
            <v>75.02</v>
          </cell>
        </row>
        <row r="6186">
          <cell r="A6186">
            <v>97622</v>
          </cell>
          <cell r="B6186" t="str">
            <v>DEMOLIÇÃO DE ALVENARIA DE BLOCO FURADO, DE FORMA MANUAL, SEM REAPROVEITAMENTO. AF_12/2017</v>
          </cell>
          <cell r="C6186" t="str">
            <v>M3</v>
          </cell>
          <cell r="D6186">
            <v>36.56</v>
          </cell>
        </row>
        <row r="6187">
          <cell r="A6187">
            <v>97623</v>
          </cell>
          <cell r="B6187" t="str">
            <v>DEMOLIÇÃO DE ALVENARIA DE TIJOLO MACIÇO, DE FORMA MANUAL, COM REAPROVEITAMENTO. AF_12/2017</v>
          </cell>
          <cell r="C6187" t="str">
            <v>M3</v>
          </cell>
          <cell r="D6187">
            <v>112</v>
          </cell>
        </row>
        <row r="6188">
          <cell r="A6188">
            <v>97624</v>
          </cell>
          <cell r="B6188" t="str">
            <v>DEMOLIÇÃO DE ALVENARIA DE TIJOLO MACIÇO, DE FORMA MANUAL, SEM REAPROVEITAMENTO. AF_12/2017</v>
          </cell>
          <cell r="C6188" t="str">
            <v>M3</v>
          </cell>
          <cell r="D6188">
            <v>68.739999999999995</v>
          </cell>
        </row>
        <row r="6189">
          <cell r="A6189">
            <v>97625</v>
          </cell>
          <cell r="B6189" t="str">
            <v>DEMOLIÇÃO DE ALVENARIA PARA QUALQUER TIPO DE BLOCO, DE FORMA MECANIZADA, SEM REAPROVEITAMENTO. AF_12/2017</v>
          </cell>
          <cell r="C6189" t="str">
            <v>M3</v>
          </cell>
          <cell r="D6189">
            <v>36.32</v>
          </cell>
        </row>
        <row r="6190">
          <cell r="A6190">
            <v>97626</v>
          </cell>
          <cell r="B6190" t="str">
            <v>DEMOLIÇÃO DE PILARES E VIGAS EM CONCRETO ARMADO, DE FORMA MANUAL, SEM REAPROVEITAMENTO. AF_12/2017</v>
          </cell>
          <cell r="C6190" t="str">
            <v>M3</v>
          </cell>
          <cell r="D6190">
            <v>393.79</v>
          </cell>
        </row>
        <row r="6191">
          <cell r="A6191">
            <v>97627</v>
          </cell>
          <cell r="B6191" t="str">
            <v>DEMOLIÇÃO DE PILARES E VIGAS EM CONCRETO ARMADO, DE FORMA MECANIZADA COM MARTELETE, SEM REAPROVEITAMENTO. AF_12/2017</v>
          </cell>
          <cell r="C6191" t="str">
            <v>M3</v>
          </cell>
          <cell r="D6191">
            <v>180.38</v>
          </cell>
        </row>
        <row r="6192">
          <cell r="A6192">
            <v>97628</v>
          </cell>
          <cell r="B6192" t="str">
            <v>DEMOLIÇÃO DE LAJES, DE FORMA MANUAL, SEM REAPROVEITAMENTO. AF_12/2017</v>
          </cell>
          <cell r="C6192" t="str">
            <v>M3</v>
          </cell>
          <cell r="D6192">
            <v>180.7</v>
          </cell>
        </row>
        <row r="6193">
          <cell r="A6193">
            <v>97629</v>
          </cell>
          <cell r="B6193" t="str">
            <v>DEMOLIÇÃO DE LAJES, DE FORMA MECANIZADA COM MARTELETE, SEM REAPROVEITAMENTO. AF_12/2017</v>
          </cell>
          <cell r="C6193" t="str">
            <v>M3</v>
          </cell>
          <cell r="D6193">
            <v>78.42</v>
          </cell>
        </row>
        <row r="6194">
          <cell r="A6194">
            <v>97631</v>
          </cell>
          <cell r="B6194" t="str">
            <v>DEMOLIÇÃO DE ARGAMASSAS, DE FORMA MANUAL, SEM REAPROVEITAMENTO. AF_12/2017</v>
          </cell>
          <cell r="C6194" t="str">
            <v>M2</v>
          </cell>
          <cell r="D6194">
            <v>2.13</v>
          </cell>
        </row>
        <row r="6195">
          <cell r="A6195">
            <v>97632</v>
          </cell>
          <cell r="B6195" t="str">
            <v>DEMOLIÇÃO DE RODAPÉ CERÂMICO, DE FORMA MANUAL, SEM REAPROVEITAMENTO. AF_12/2017</v>
          </cell>
          <cell r="C6195" t="str">
            <v>M</v>
          </cell>
          <cell r="D6195">
            <v>1.66</v>
          </cell>
        </row>
        <row r="6196">
          <cell r="A6196">
            <v>97633</v>
          </cell>
          <cell r="B6196" t="str">
            <v>DEMOLIÇÃO DE REVESTIMENTO CERÂMICO, DE FORMA MANUAL, SEM REAPROVEITAMENTO. AF_12/2017</v>
          </cell>
          <cell r="C6196" t="str">
            <v>M2</v>
          </cell>
          <cell r="D6196">
            <v>14.57</v>
          </cell>
        </row>
        <row r="6197">
          <cell r="A6197">
            <v>97634</v>
          </cell>
          <cell r="B6197" t="str">
            <v>DEMOLIÇÃO DE REVESTIMENTO CERÂMICO, DE FORMA MECANIZADA COM MARTELETE, SEM REAPROVEITAMENTO. AF_12/2017</v>
          </cell>
          <cell r="C6197" t="str">
            <v>M2</v>
          </cell>
          <cell r="D6197">
            <v>7.66</v>
          </cell>
        </row>
        <row r="6198">
          <cell r="A6198">
            <v>97635</v>
          </cell>
          <cell r="B6198" t="str">
            <v>DEMOLIÇÃO DE PAVIMENTO INTERTRAVADO, DE FORMA MANUAL, COM REAPROVEITAMENTO. AF_12/2017</v>
          </cell>
          <cell r="C6198" t="str">
            <v>M2</v>
          </cell>
          <cell r="D6198">
            <v>10.199999999999999</v>
          </cell>
        </row>
        <row r="6199">
          <cell r="A6199">
            <v>97636</v>
          </cell>
          <cell r="B6199" t="str">
            <v>DEMOLIÇÃO PARCIAL DE PAVIMENTO ASFÁLTICO, DE FORMA MECANIZADA, SEM REAPROVEITAMENTO. AF_12/2017</v>
          </cell>
          <cell r="C6199" t="str">
            <v>M2</v>
          </cell>
          <cell r="D6199">
            <v>11.5</v>
          </cell>
        </row>
        <row r="6200">
          <cell r="A6200">
            <v>97637</v>
          </cell>
          <cell r="B6200" t="str">
            <v>REMOÇÃO DE TAPUME/ CHAPAS METÁLICAS E DE MADEIRA, DE FORMA MANUAL, SEM REAPROVEITAMENTO. AF_12/2017</v>
          </cell>
          <cell r="C6200" t="str">
            <v>M2</v>
          </cell>
          <cell r="D6200">
            <v>1.63</v>
          </cell>
        </row>
        <row r="6201">
          <cell r="A6201">
            <v>97638</v>
          </cell>
          <cell r="B6201" t="str">
            <v>REMOÇÃO DE CHAPAS E PERFIS DE DRYWALL, DE FORMA MANUAL, SEM REAPROVEITAMENTO. AF_12/2017</v>
          </cell>
          <cell r="C6201" t="str">
            <v>M2</v>
          </cell>
          <cell r="D6201">
            <v>4.76</v>
          </cell>
        </row>
        <row r="6202">
          <cell r="A6202">
            <v>97639</v>
          </cell>
          <cell r="B6202" t="str">
            <v>REMOÇÃO DE PLACAS E PILARETES DE CONCRETO, DE FORMA MANUAL, SEM REAPROVEITAMENTO. AF_12/2017</v>
          </cell>
          <cell r="C6202" t="str">
            <v>M2</v>
          </cell>
          <cell r="D6202">
            <v>12.85</v>
          </cell>
        </row>
        <row r="6203">
          <cell r="A6203">
            <v>97640</v>
          </cell>
          <cell r="B6203" t="str">
            <v>REMOÇÃO DE FORROS DE DRYWALL, PVC E FIBROMINERAL, DE FORMA MANUAL, SEM REAPROVEITAMENTO. AF_12/2017</v>
          </cell>
          <cell r="C6203" t="str">
            <v>M2</v>
          </cell>
          <cell r="D6203">
            <v>1.03</v>
          </cell>
        </row>
        <row r="6204">
          <cell r="A6204">
            <v>97641</v>
          </cell>
          <cell r="B6204" t="str">
            <v>REMOÇÃO DE FORRO DE GESSO, DE FORMA MANUAL, SEM REAPROVEITAMENTO. AF_12/2017</v>
          </cell>
          <cell r="C6204" t="str">
            <v>M2</v>
          </cell>
          <cell r="D6204">
            <v>3.21</v>
          </cell>
        </row>
        <row r="6205">
          <cell r="A6205">
            <v>97642</v>
          </cell>
          <cell r="B6205" t="str">
            <v>REMOÇÃO DE TRAMA METÁLICA OU DE MADEIRA PARA FORRO, DE FORMA MANUAL, SEM REAPROVEITAMENTO. AF_12/2017</v>
          </cell>
          <cell r="C6205" t="str">
            <v>M2</v>
          </cell>
          <cell r="D6205">
            <v>1.84</v>
          </cell>
        </row>
        <row r="6206">
          <cell r="A6206">
            <v>97643</v>
          </cell>
          <cell r="B6206" t="str">
            <v>REMOÇÃO DE PISO DE MADEIRA (ASSOALHO E BARROTE), DE FORMA MANUAL, SEM REAPROVEITAMENTO. AF_12/2017</v>
          </cell>
          <cell r="C6206" t="str">
            <v>M2</v>
          </cell>
          <cell r="D6206">
            <v>15.76</v>
          </cell>
        </row>
        <row r="6207">
          <cell r="A6207">
            <v>97644</v>
          </cell>
          <cell r="B6207" t="str">
            <v>REMOÇÃO DE PORTAS, DE FORMA MANUAL, SEM REAPROVEITAMENTO. AF_12/2017</v>
          </cell>
          <cell r="C6207" t="str">
            <v>M2</v>
          </cell>
          <cell r="D6207">
            <v>5.93</v>
          </cell>
        </row>
        <row r="6208">
          <cell r="A6208">
            <v>97645</v>
          </cell>
          <cell r="B6208" t="str">
            <v>REMOÇÃO DE JANELAS, DE FORMA MANUAL, SEM REAPROVEITAMENTO. AF_12/2017</v>
          </cell>
          <cell r="C6208" t="str">
            <v>M2</v>
          </cell>
          <cell r="D6208">
            <v>22.28</v>
          </cell>
        </row>
        <row r="6209">
          <cell r="A6209">
            <v>97647</v>
          </cell>
          <cell r="B6209" t="str">
            <v>REMOÇÃO DE TELHAS, DE FIBROCIMENTO, METÁLICA E CERÂMICA, DE FORMA MANUAL, SEM REAPROVEITAMENTO. AF_12/2017</v>
          </cell>
          <cell r="C6209" t="str">
            <v>M2</v>
          </cell>
          <cell r="D6209">
            <v>2.2799999999999998</v>
          </cell>
        </row>
        <row r="6210">
          <cell r="A6210">
            <v>97648</v>
          </cell>
          <cell r="B6210" t="str">
            <v>REMOÇÃO DE PROTEÇÃO TÉRMICA PARA COBERTURA EM EPS, DE FORMA MANUAL, SEM REAPROVEITAMENTO. AF_12/2017</v>
          </cell>
          <cell r="C6210" t="str">
            <v>M2</v>
          </cell>
          <cell r="D6210">
            <v>1.31</v>
          </cell>
        </row>
        <row r="6211">
          <cell r="A6211">
            <v>97649</v>
          </cell>
          <cell r="B6211" t="str">
            <v>REMOÇÃO DE TELHAS DE FIBROCIMENTO, METÁLICA E CERÂMICA, DE FORMA MECANIZADA, COM USO DE GUINDASTE, SEM REAPROVEITAMENTO. AF_12/2017</v>
          </cell>
          <cell r="C6211" t="str">
            <v>M2</v>
          </cell>
          <cell r="D6211">
            <v>2.9</v>
          </cell>
        </row>
        <row r="6212">
          <cell r="A6212">
            <v>97650</v>
          </cell>
          <cell r="B6212" t="str">
            <v>REMOÇÃO DE TRAMA DE MADEIRA PARA COBERTURA, DE FORMA MANUAL, SEM REAPROVEITAMENTO. AF_12/2017</v>
          </cell>
          <cell r="C6212" t="str">
            <v>M2</v>
          </cell>
          <cell r="D6212">
            <v>4.91</v>
          </cell>
        </row>
        <row r="6213">
          <cell r="A6213">
            <v>97651</v>
          </cell>
          <cell r="B6213" t="str">
            <v>REMOÇÃO DE TESOURAS DE MADEIRA, COM VÃO MENOR QUE 8M, DE FORMA MANUAL, SEM REAPROVEITAMENTO. AF_12/2017</v>
          </cell>
          <cell r="C6213" t="str">
            <v>UN</v>
          </cell>
          <cell r="D6213">
            <v>54.35</v>
          </cell>
        </row>
        <row r="6214">
          <cell r="A6214">
            <v>97652</v>
          </cell>
          <cell r="B6214" t="str">
            <v>REMOÇÃO DE TESOURAS DE MADEIRA, COM VÃO MAIOR OU IGUAL A 8M, DE FORMA MANUAL, SEM REAPROVEITAMENTO. AF_12/2017</v>
          </cell>
          <cell r="C6214" t="str">
            <v>UN</v>
          </cell>
          <cell r="D6214">
            <v>123.2</v>
          </cell>
        </row>
        <row r="6215">
          <cell r="A6215">
            <v>97653</v>
          </cell>
          <cell r="B6215" t="str">
            <v>REMOÇÃO DE TESOURAS DE MADEIRA, COM VÃO MENOR QUE 8M, DE FORMA MECANIZADA, COM REAPROVEITAMENTO. AF_12/2017</v>
          </cell>
          <cell r="C6215" t="str">
            <v>UN</v>
          </cell>
          <cell r="D6215">
            <v>88.54</v>
          </cell>
        </row>
        <row r="6216">
          <cell r="A6216">
            <v>97654</v>
          </cell>
          <cell r="B6216" t="str">
            <v>REMOÇÃO DE TESOURAS DE MADEIRA, COM VÃO MAIOR OU IGUAL A 8M, DE FORMA MECANIZADA, COM REAPROVEITAMENTO. AF_12/2017</v>
          </cell>
          <cell r="C6216" t="str">
            <v>UN</v>
          </cell>
          <cell r="D6216">
            <v>107.4</v>
          </cell>
        </row>
        <row r="6217">
          <cell r="A6217">
            <v>97655</v>
          </cell>
          <cell r="B6217" t="str">
            <v>REMOÇÃO DE TRAMA METÁLICA PARA COBERTURA, DE FORMA MANUAL, SEM REAPROVEITAMENTO. AF_12/2017</v>
          </cell>
          <cell r="C6217" t="str">
            <v>M2</v>
          </cell>
          <cell r="D6217">
            <v>16.05</v>
          </cell>
        </row>
        <row r="6218">
          <cell r="A6218">
            <v>97656</v>
          </cell>
          <cell r="B6218" t="str">
            <v>REMOÇÃO DE TESOURAS METÁLICAS, COM VÃO MENOR QUE 8M, DE FORMA MANUAL, SEM REAPROVEITAMENTO. AF_12/2017</v>
          </cell>
          <cell r="C6218" t="str">
            <v>UN</v>
          </cell>
          <cell r="D6218">
            <v>156.81</v>
          </cell>
        </row>
        <row r="6219">
          <cell r="A6219">
            <v>97657</v>
          </cell>
          <cell r="B6219" t="str">
            <v>REMOÇÃO DE TESOURAS METÁLICAS, COM VÃO MAIOR OU IGUAL A 8M, DE FORMA MANUAL, SEM REAPROVEITAMENTO. AF_12/2017</v>
          </cell>
          <cell r="C6219" t="str">
            <v>UN</v>
          </cell>
          <cell r="D6219">
            <v>310.8</v>
          </cell>
        </row>
        <row r="6220">
          <cell r="A6220">
            <v>97658</v>
          </cell>
          <cell r="B6220" t="str">
            <v>REMOÇÃO DE TESOURAS METÁLICAS, COM VÃO MENOR QUE 8M, DE FORMA MECANIZADA, COM REAPROVEITAMENTO. AF_12/2017</v>
          </cell>
          <cell r="C6220" t="str">
            <v>UN</v>
          </cell>
          <cell r="D6220">
            <v>126.72</v>
          </cell>
        </row>
        <row r="6221">
          <cell r="A6221">
            <v>97659</v>
          </cell>
          <cell r="B6221" t="str">
            <v>REMOÇÃO DE TESOURAS METÁLICAS, COM VÃO MAIOR OU IGUAL A 8M, DE FORMA MECANIZADA, COM REAPROVEITAMENTO. AF_12/2017</v>
          </cell>
          <cell r="C6221" t="str">
            <v>UN</v>
          </cell>
          <cell r="D6221">
            <v>169.75</v>
          </cell>
        </row>
        <row r="6222">
          <cell r="A6222">
            <v>97660</v>
          </cell>
          <cell r="B6222" t="str">
            <v>REMOÇÃO DE INTERRUPTORES/TOMADAS ELÉTRICAS, DE FORMA MANUAL, SEM REAPROVEITAMENTO. AF_12/2017</v>
          </cell>
          <cell r="C6222" t="str">
            <v>UN</v>
          </cell>
          <cell r="D6222">
            <v>0.43</v>
          </cell>
        </row>
        <row r="6223">
          <cell r="A6223">
            <v>97661</v>
          </cell>
          <cell r="B6223" t="str">
            <v>REMOÇÃO DE CABOS ELÉTRICOS, DE FORMA MANUAL, SEM REAPROVEITAMENTO. AF_12/2017</v>
          </cell>
          <cell r="C6223" t="str">
            <v>M</v>
          </cell>
          <cell r="D6223">
            <v>0.43</v>
          </cell>
        </row>
        <row r="6224">
          <cell r="A6224">
            <v>97662</v>
          </cell>
          <cell r="B6224" t="str">
            <v>REMOÇÃO DE TUBULAÇÕES (TUBOS E CONEXÕES) DE ÁGUA FRIA, DE FORMA MANUAL, SEM REAPROVEITAMENTO. AF_12/2017</v>
          </cell>
          <cell r="C6224" t="str">
            <v>M</v>
          </cell>
          <cell r="D6224">
            <v>0.31</v>
          </cell>
        </row>
        <row r="6225">
          <cell r="A6225">
            <v>97663</v>
          </cell>
          <cell r="B6225" t="str">
            <v>REMOÇÃO DE LOUÇAS, DE FORMA MANUAL, SEM REAPROVEITAMENTO. AF_12/2017</v>
          </cell>
          <cell r="C6225" t="str">
            <v>UN</v>
          </cell>
          <cell r="D6225">
            <v>7.92</v>
          </cell>
        </row>
        <row r="6226">
          <cell r="A6226">
            <v>97664</v>
          </cell>
          <cell r="B6226" t="str">
            <v>REMOÇÃO DE ACESSÓRIOS, DE FORMA MANUAL, SEM REAPROVEITAMENTO. AF_12/2017</v>
          </cell>
          <cell r="C6226" t="str">
            <v>UN</v>
          </cell>
          <cell r="D6226">
            <v>0.98</v>
          </cell>
        </row>
        <row r="6227">
          <cell r="A6227">
            <v>97665</v>
          </cell>
          <cell r="B6227" t="str">
            <v>REMOÇÃO DE LUMINÁRIAS, DE FORMA MANUAL, SEM REAPROVEITAMENTO. AF_12/2017</v>
          </cell>
          <cell r="C6227" t="str">
            <v>UN</v>
          </cell>
          <cell r="D6227">
            <v>0.83</v>
          </cell>
        </row>
        <row r="6228">
          <cell r="A6228">
            <v>97666</v>
          </cell>
          <cell r="B6228" t="str">
            <v>REMOÇÃO DE METAIS SANITÁRIOS, DE FORMA MANUAL, SEM REAPROVEITAMENTO. AF_12/2017</v>
          </cell>
          <cell r="C6228" t="str">
            <v>UN</v>
          </cell>
          <cell r="D6228">
            <v>5.78</v>
          </cell>
        </row>
        <row r="6229">
          <cell r="A6229">
            <v>95967</v>
          </cell>
          <cell r="B6229" t="str">
            <v>SERVIÇOS TÉCNICOS ESPECIALIZADOS PARA ACOMPANHAMENTO DE EXECUÇÃO DE FUNDAÇÕES PROFUNDAS E ESTRUTURAS DE CONTENÇÃO</v>
          </cell>
          <cell r="C6229" t="str">
            <v>H</v>
          </cell>
          <cell r="D6229">
            <v>111.24</v>
          </cell>
        </row>
        <row r="6230">
          <cell r="A6230">
            <v>99058</v>
          </cell>
          <cell r="B6230" t="str">
            <v>LOCAÇÃO DE PONTO PARA REFERÊNCIA TOPOGRÁFICA. AF_10/2018</v>
          </cell>
          <cell r="C6230" t="str">
            <v>UN</v>
          </cell>
          <cell r="D6230">
            <v>5.59</v>
          </cell>
        </row>
        <row r="6231">
          <cell r="A6231">
            <v>99059</v>
          </cell>
          <cell r="B6231" t="str">
            <v>LOCACAO CONVENCIONAL DE OBRA, UTILIZANDO GABARITO DE TÁBUAS CORRIDAS PONTALETADAS A CADA 2,00M -  2 UTILIZAÇÕES. AF_10/2018</v>
          </cell>
          <cell r="C6231" t="str">
            <v>M</v>
          </cell>
          <cell r="D6231">
            <v>35.85</v>
          </cell>
        </row>
        <row r="6232">
          <cell r="A6232">
            <v>99060</v>
          </cell>
          <cell r="B6232" t="str">
            <v>LOCAÇÃO COM CAVALETE COM ALTURA DE 1,00 M - 2 UTILIZAÇÕES. AF_10/2018</v>
          </cell>
          <cell r="C6232" t="str">
            <v>UN</v>
          </cell>
          <cell r="D6232">
            <v>91.8</v>
          </cell>
        </row>
        <row r="6233">
          <cell r="A6233">
            <v>99061</v>
          </cell>
          <cell r="B6233" t="str">
            <v>LOCAÇÃO COM CAVALETE COM ALTURA DE 0,50 M - 2 UTILIZAÇÕES. AF_10/2018</v>
          </cell>
          <cell r="C6233" t="str">
            <v>UN</v>
          </cell>
          <cell r="D6233">
            <v>63.17</v>
          </cell>
        </row>
        <row r="6234">
          <cell r="A6234">
            <v>99062</v>
          </cell>
          <cell r="B6234" t="str">
            <v>MARCAÇÃO DE PONTOS EM GABARITO OU CAVALETE. AF_10/2018</v>
          </cell>
          <cell r="C6234" t="str">
            <v>UN</v>
          </cell>
          <cell r="D6234">
            <v>1.63</v>
          </cell>
        </row>
        <row r="6235">
          <cell r="A6235">
            <v>99063</v>
          </cell>
          <cell r="B6235" t="str">
            <v>LOCAÇÃO DE REDE DE ÁGUA OU ESGOTO. AF_10/2018</v>
          </cell>
          <cell r="C6235" t="str">
            <v>M</v>
          </cell>
          <cell r="D6235">
            <v>3.15</v>
          </cell>
        </row>
        <row r="6236">
          <cell r="A6236">
            <v>99064</v>
          </cell>
          <cell r="B6236" t="str">
            <v>LOCAÇÃO DE PAVIMENTAÇÃO. AF_10/2018</v>
          </cell>
          <cell r="C6236" t="str">
            <v>M</v>
          </cell>
          <cell r="D6236">
            <v>0.27</v>
          </cell>
        </row>
        <row r="6237">
          <cell r="A6237">
            <v>93588</v>
          </cell>
          <cell r="B6237" t="str">
            <v>TRANSPORTE COM CAMINHÃO BASCULANTE DE 10 M³, EM VIA URBANA EM LEITO NATURAL (UNIDADE: M3XKM). AF_07/2020</v>
          </cell>
          <cell r="C6237" t="str">
            <v>M3XKM</v>
          </cell>
          <cell r="D6237">
            <v>1.99</v>
          </cell>
        </row>
        <row r="6238">
          <cell r="A6238">
            <v>93589</v>
          </cell>
          <cell r="B6238" t="str">
            <v>TRANSPORTE COM CAMINHÃO BASCULANTE DE 10 M³, EM VIA URBANA EM REVESTIMENTO PRIMÁRIO (UNIDADE: M3XKM). AF_07/2020</v>
          </cell>
          <cell r="C6238" t="str">
            <v>M3XKM</v>
          </cell>
          <cell r="D6238">
            <v>1.7</v>
          </cell>
        </row>
        <row r="6239">
          <cell r="A6239">
            <v>93590</v>
          </cell>
          <cell r="B6239" t="str">
            <v>TRANSPORTE COM CAMINHÃO BASCULANTE DE 10 M³, EM VIA URBANA PAVIMENTADA, ADICIONAL PARA DMT EXCEDENTE A 30 KM (UNIDADE: M3XKM). AF_07/2020</v>
          </cell>
          <cell r="C6239" t="str">
            <v>M3XKM</v>
          </cell>
          <cell r="D6239">
            <v>0.62</v>
          </cell>
        </row>
        <row r="6240">
          <cell r="A6240">
            <v>93591</v>
          </cell>
          <cell r="B6240" t="str">
            <v>TRANSPORTE COM CAMINHÃO BASCULANTE DE 14 M³, EM VIA URBANA EM LEITO NATURAL (UNIDADE: M3XKM). AF_07/2020</v>
          </cell>
          <cell r="C6240" t="str">
            <v>M3XKM</v>
          </cell>
          <cell r="D6240">
            <v>1.81</v>
          </cell>
        </row>
        <row r="6241">
          <cell r="A6241">
            <v>93592</v>
          </cell>
          <cell r="B6241" t="str">
            <v>TRANSPORTE COM CAMINHÃO BASCULANTE DE 14 M³, EM VIA URBANA EM REVESTIMENTO PRIMÁRIO (UNIDADE: M3XKM). AF_07/2020</v>
          </cell>
          <cell r="C6241" t="str">
            <v>M3XKM</v>
          </cell>
          <cell r="D6241">
            <v>1.57</v>
          </cell>
        </row>
        <row r="6242">
          <cell r="A6242">
            <v>93593</v>
          </cell>
          <cell r="B6242" t="str">
            <v>TRANSPORTE COM CAMINHÃO BASCULANTE DE 14 M³, EM VIA URBANA PAVIMENTADA, ADICIONAL PARA DMT EXCEDENTE A 30 KM (UNIDADE: M3XKM). AF_07/2020</v>
          </cell>
          <cell r="C6242" t="str">
            <v>M3XKM</v>
          </cell>
          <cell r="D6242">
            <v>0.56999999999999995</v>
          </cell>
        </row>
        <row r="6243">
          <cell r="A6243">
            <v>93594</v>
          </cell>
          <cell r="B6243" t="str">
            <v>TRANSPORTE COM CAMINHÃO BASCULANTE DE 10 M³, EM VIA URBANA EM LEITO NATURAL (UNIDADE: TXKM). AF_07/2020</v>
          </cell>
          <cell r="C6243" t="str">
            <v>TXKM</v>
          </cell>
          <cell r="D6243">
            <v>1.32</v>
          </cell>
        </row>
        <row r="6244">
          <cell r="A6244">
            <v>93595</v>
          </cell>
          <cell r="B6244" t="str">
            <v>TRANSPORTE COM CAMINHÃO BASCULANTE DE 10 M³, EM VIA URBANA EM REVESTIMENTO PRIMÁRIO (UNIDADE: TXKM). AF_07/2020</v>
          </cell>
          <cell r="C6244" t="str">
            <v>TXKM</v>
          </cell>
          <cell r="D6244">
            <v>1.1499999999999999</v>
          </cell>
        </row>
        <row r="6245">
          <cell r="A6245">
            <v>93596</v>
          </cell>
          <cell r="B6245" t="str">
            <v>TRANSPORTE COM CAMINHÃO BASCULANTE DE 10 M³, EM VIA URBANA PAVIMENTADA, ADICIONAL PARA DMT EXCEDENTE A 30 KM (UNIDADE: TXKM). AF_07/2020</v>
          </cell>
          <cell r="C6245" t="str">
            <v>TXKM</v>
          </cell>
          <cell r="D6245">
            <v>0.41</v>
          </cell>
        </row>
        <row r="6246">
          <cell r="A6246">
            <v>93597</v>
          </cell>
          <cell r="B6246" t="str">
            <v>TRANSPORTE COM CAMINHÃO BASCULANTE DE 14 M³, EM VIA URBANA EM LEITO NATURAL (UNIDADE: TXKM). AF_07/2020</v>
          </cell>
          <cell r="C6246" t="str">
            <v>TXKM</v>
          </cell>
          <cell r="D6246">
            <v>1.2</v>
          </cell>
        </row>
        <row r="6247">
          <cell r="A6247">
            <v>93598</v>
          </cell>
          <cell r="B6247" t="str">
            <v>TRANSPORTE COM CAMINHÃO BASCULANTE DE 14 M³, EM VIA URBANA EM REVESTIMENTO PRIMÁRIO (UNIDADE: TXKM). AF_07/2020</v>
          </cell>
          <cell r="C6247" t="str">
            <v>TXKM</v>
          </cell>
          <cell r="D6247">
            <v>1.04</v>
          </cell>
        </row>
        <row r="6248">
          <cell r="A6248">
            <v>93599</v>
          </cell>
          <cell r="B6248" t="str">
            <v>TRANSPORTE COM CAMINHÃO BASCULANTE DE 14 M³, EM VIA URBANA PAVIMENTADA, ADICIONAL PARA DMT EXCEDENTE A 30 KM (UNIDADE: TXKM). AF_07/2020</v>
          </cell>
          <cell r="C6248" t="str">
            <v>TXKM</v>
          </cell>
          <cell r="D6248">
            <v>0.38</v>
          </cell>
        </row>
        <row r="6249">
          <cell r="A6249">
            <v>95425</v>
          </cell>
          <cell r="B6249" t="str">
            <v>TRANSPORTE COM CAMINHÃO BASCULANTE DE 18 M³, EM VIA URBANA EM LEITO NATURAL (UNIDADE: M3XKM). AF_07/2020</v>
          </cell>
          <cell r="C6249" t="str">
            <v>M3XKM</v>
          </cell>
          <cell r="D6249">
            <v>1.55</v>
          </cell>
        </row>
        <row r="6250">
          <cell r="A6250">
            <v>95426</v>
          </cell>
          <cell r="B6250" t="str">
            <v>TRANSPORTE COM CAMINHÃO BASCULANTE DE 18 M³, EM VIA URBANA EM REVESTIMENTO PRIMÁRIO (UNIDADE: M3XKM). AF_07/2020</v>
          </cell>
          <cell r="C6250" t="str">
            <v>M3XKM</v>
          </cell>
          <cell r="D6250">
            <v>1.34</v>
          </cell>
        </row>
        <row r="6251">
          <cell r="A6251">
            <v>95427</v>
          </cell>
          <cell r="B6251" t="str">
            <v>TRANSPORTE COM CAMINHÃO BASCULANTE DE 18 M³, EM VIA URBANA PAVIMENTADA, ADICIONAL PARA DMT EXCEDENTE A 30 KM (UNIDADE: M3XKM). AF_07/2020</v>
          </cell>
          <cell r="C6251" t="str">
            <v>M3XKM</v>
          </cell>
          <cell r="D6251">
            <v>0.5</v>
          </cell>
        </row>
        <row r="6252">
          <cell r="A6252">
            <v>95428</v>
          </cell>
          <cell r="B6252" t="str">
            <v>TRANSPORTE COM CAMINHÃO BASCULANTE DE 18 M³, EM VIA URBANA EM LEITO NATURAL (UNIDADE: TXKM). AF_07/2020</v>
          </cell>
          <cell r="C6252" t="str">
            <v>TXKM</v>
          </cell>
          <cell r="D6252">
            <v>1.03</v>
          </cell>
        </row>
        <row r="6253">
          <cell r="A6253">
            <v>95429</v>
          </cell>
          <cell r="B6253" t="str">
            <v>TRANSPORTE COM CAMINHÃO BASCULANTE DE 18 M³, EM VIA URBANA EM REVESTIMENTO PRIMÁRIO (UNIDADE: TXKM). AF_07/2020</v>
          </cell>
          <cell r="C6253" t="str">
            <v>TXKM</v>
          </cell>
          <cell r="D6253">
            <v>0.9</v>
          </cell>
        </row>
        <row r="6254">
          <cell r="A6254">
            <v>95430</v>
          </cell>
          <cell r="B6254" t="str">
            <v>TRANSPORTE COM CAMINHÃO BASCULANTE DE 18 M³, EM VIA URBANA PAVIMENTADA, ADICIONAL PARA DMT EXCEDENTE A 30 KM (UNIDADE: TXKM). AF_07/2020</v>
          </cell>
          <cell r="C6254" t="str">
            <v>TXKM</v>
          </cell>
          <cell r="D6254">
            <v>0.31</v>
          </cell>
        </row>
        <row r="6255">
          <cell r="A6255">
            <v>95875</v>
          </cell>
          <cell r="B6255" t="str">
            <v>TRANSPORTE COM CAMINHÃO BASCULANTE DE 10 M³, EM VIA URBANA PAVIMENTADA, DMT ATÉ 30 KM (UNIDADE: M3XKM). AF_07/2020</v>
          </cell>
          <cell r="C6255" t="str">
            <v>M3XKM</v>
          </cell>
          <cell r="D6255">
            <v>1.57</v>
          </cell>
        </row>
        <row r="6256">
          <cell r="A6256">
            <v>95876</v>
          </cell>
          <cell r="B6256" t="str">
            <v>TRANSPORTE COM CAMINHÃO BASCULANTE DE 14 M³, EM VIA URBANA PAVIMENTADA, DMT ATÉ 30 KM (UNIDADE: M3XKM). AF_07/2020</v>
          </cell>
          <cell r="C6256" t="str">
            <v>M3XKM</v>
          </cell>
          <cell r="D6256">
            <v>1.42</v>
          </cell>
        </row>
        <row r="6257">
          <cell r="A6257">
            <v>95877</v>
          </cell>
          <cell r="B6257" t="str">
            <v>TRANSPORTE COM CAMINHÃO BASCULANTE DE 18 M³, EM VIA URBANA PAVIMENTADA, DMT ATÉ 30 KM (UNIDADE: M3XKM). AF_07/2020</v>
          </cell>
          <cell r="C6257" t="str">
            <v>M3XKM</v>
          </cell>
          <cell r="D6257">
            <v>1.23</v>
          </cell>
        </row>
        <row r="6258">
          <cell r="A6258">
            <v>95878</v>
          </cell>
          <cell r="B6258" t="str">
            <v>TRANSPORTE COM CAMINHÃO BASCULANTE DE 10 M³, EM VIA URBANA PAVIMENTADA, DMT ATÉ 30 KM (UNIDADE: TXKM). AF_07/2020</v>
          </cell>
          <cell r="C6258" t="str">
            <v>TXKM</v>
          </cell>
          <cell r="D6258">
            <v>1.06</v>
          </cell>
        </row>
        <row r="6259">
          <cell r="A6259">
            <v>95879</v>
          </cell>
          <cell r="B6259" t="str">
            <v>TRANSPORTE COM CAMINHÃO BASCULANTE DE 14 M³, EM VIA URBANA PAVIMENTADA, DMT ATÉ 30 KM (UNIDADE: TXKM). AF_07/2020</v>
          </cell>
          <cell r="C6259" t="str">
            <v>TXKM</v>
          </cell>
          <cell r="D6259">
            <v>0.96</v>
          </cell>
        </row>
        <row r="6260">
          <cell r="A6260">
            <v>95880</v>
          </cell>
          <cell r="B6260" t="str">
            <v>TRANSPORTE COM CAMINHÃO BASCULANTE DE 18 M³, EM VIA URBANA PAVIMENTADA, DMT ATÉ 30 KM (UNIDADE: TXKM). AF_07/2020</v>
          </cell>
          <cell r="C6260" t="str">
            <v>TXKM</v>
          </cell>
          <cell r="D6260">
            <v>0.83</v>
          </cell>
        </row>
        <row r="6261">
          <cell r="A6261">
            <v>97912</v>
          </cell>
          <cell r="B6261" t="str">
            <v>TRANSPORTE COM CAMINHÃO BASCULANTE DE 6 M³, EM VIA URBANA EM LEITO NATURAL (UNIDADE: M3XKM). AF_07/2020</v>
          </cell>
          <cell r="C6261" t="str">
            <v>M3XKM</v>
          </cell>
          <cell r="D6261">
            <v>2.36</v>
          </cell>
        </row>
        <row r="6262">
          <cell r="A6262">
            <v>97913</v>
          </cell>
          <cell r="B6262" t="str">
            <v>TRANSPORTE COM CAMINHÃO BASCULANTE DE 6 M³, EM VIA URBANA EM REVESTIMENTO PRIMÁRIO (UNIDADE: M3XKM). AF_07/2020</v>
          </cell>
          <cell r="C6262" t="str">
            <v>M3XKM</v>
          </cell>
          <cell r="D6262">
            <v>2.04</v>
          </cell>
        </row>
        <row r="6263">
          <cell r="A6263">
            <v>97914</v>
          </cell>
          <cell r="B6263" t="str">
            <v>TRANSPORTE COM CAMINHÃO BASCULANTE DE 6 M³, EM VIA URBANA PAVIMENTADA, DMT ATÉ 30 KM (UNIDADE: M3XKM). AF_07/2020</v>
          </cell>
          <cell r="C6263" t="str">
            <v>M3XKM</v>
          </cell>
          <cell r="D6263">
            <v>1.87</v>
          </cell>
        </row>
        <row r="6264">
          <cell r="A6264">
            <v>97915</v>
          </cell>
          <cell r="B6264" t="str">
            <v>TRANSPORTE COM CAMINHÃO BASCULANTE DE 6 M³, EM VIA URBANA PAVIMENTADA, ADICIONAL PARA DMT EXCEDENTE A 30 KM (UNIDADE: M3XKM). AF_07/2020</v>
          </cell>
          <cell r="C6264" t="str">
            <v>M3XKM</v>
          </cell>
          <cell r="D6264">
            <v>0.74</v>
          </cell>
        </row>
        <row r="6265">
          <cell r="A6265">
            <v>100937</v>
          </cell>
          <cell r="B6265" t="str">
            <v>TRANSPORTE COM CAMINHÃO BASCULANTE DE 6 M³, EM VIA INTERNA (DENTRO DO CANTEIRO - UNIDADE: M3XKM). AF_07/2020</v>
          </cell>
          <cell r="C6265" t="str">
            <v>M3XKM</v>
          </cell>
          <cell r="D6265">
            <v>5.62</v>
          </cell>
        </row>
        <row r="6266">
          <cell r="A6266">
            <v>100938</v>
          </cell>
          <cell r="B6266" t="str">
            <v>TRANSPORTE COM CAMINHÃO BASCULANTE DE 10 M³, EM VIA INTERNA (DENTRO DO CANTEIRO - UNIDADE: M3XKM). AF_07/2020</v>
          </cell>
          <cell r="C6266" t="str">
            <v>M3XKM</v>
          </cell>
          <cell r="D6266">
            <v>4.75</v>
          </cell>
        </row>
        <row r="6267">
          <cell r="A6267">
            <v>100939</v>
          </cell>
          <cell r="B6267" t="str">
            <v>TRANSPORTE COM CAMINHÃO BASCULANTE DE 14 M³, EM VIA INTERNA (DENTRO DO CANTEIRO - UNIDADE:M3XKM). AF_07/2020</v>
          </cell>
          <cell r="C6267" t="str">
            <v>M3XKM</v>
          </cell>
          <cell r="D6267">
            <v>4.34</v>
          </cell>
        </row>
        <row r="6268">
          <cell r="A6268">
            <v>100940</v>
          </cell>
          <cell r="B6268" t="str">
            <v>TRANSPORTE COM CAMINHÃO BASCULANTE DE 18 M³, EM VIA INTERNA (DENTRO DO CANTEIRO - UNIDADE: M3XKM). AF_07/2020</v>
          </cell>
          <cell r="C6268" t="str">
            <v>M3XKM</v>
          </cell>
          <cell r="D6268">
            <v>3.73</v>
          </cell>
        </row>
        <row r="6269">
          <cell r="A6269">
            <v>100941</v>
          </cell>
          <cell r="B6269" t="str">
            <v>TRANSPORTE COM CAMINHÃO BASCULANTE DE 6 M³, EM VIA INTERNA (DENTRO DO CANTEIRO - UNIDADE: TXKM). AF_07/2020</v>
          </cell>
          <cell r="C6269" t="str">
            <v>TXKM</v>
          </cell>
          <cell r="D6269">
            <v>3.75</v>
          </cell>
        </row>
        <row r="6270">
          <cell r="A6270">
            <v>100942</v>
          </cell>
          <cell r="B6270" t="str">
            <v>TRANSPORTE COM CAMINHÃO BASCULANTE DE 10 M³, EM VIA INTERNA A OBRA (UNIDADE: TXKM). AF_07/2020</v>
          </cell>
          <cell r="C6270" t="str">
            <v>TXKM</v>
          </cell>
          <cell r="D6270">
            <v>3.17</v>
          </cell>
        </row>
        <row r="6271">
          <cell r="A6271">
            <v>100943</v>
          </cell>
          <cell r="B6271" t="str">
            <v>TRANSPORTE COM CAMINHÃO BASCULANTE DE 14 M³, EM VIA INTERNA (DENTRO DO CANTEIRO - UNIDADE: TXKM). AF_07/2020</v>
          </cell>
          <cell r="C6271" t="str">
            <v>TXKM</v>
          </cell>
          <cell r="D6271">
            <v>2.88</v>
          </cell>
        </row>
        <row r="6272">
          <cell r="A6272">
            <v>100944</v>
          </cell>
          <cell r="B6272" t="str">
            <v>TRANSPORTE COM CAMINHÃO BASCULANTE DE 18 M³, EM VIA INTERNA (DENTRO DO CANTEIRO - UNIDADE: TXKM). AF_07/2020</v>
          </cell>
          <cell r="C6272" t="str">
            <v>TXKM</v>
          </cell>
          <cell r="D6272">
            <v>2.4900000000000002</v>
          </cell>
        </row>
        <row r="6273">
          <cell r="A6273">
            <v>100945</v>
          </cell>
          <cell r="B6273" t="str">
            <v>TRANSPORTE COM CAMINHÃO CARROCERIA 9T, EM VIA URBANA EM LEITO NATURAL (UNIDADE: TXKM). AF_07/2020</v>
          </cell>
          <cell r="C6273" t="str">
            <v>TXKM</v>
          </cell>
          <cell r="D6273">
            <v>1.67</v>
          </cell>
        </row>
        <row r="6274">
          <cell r="A6274">
            <v>100946</v>
          </cell>
          <cell r="B6274" t="str">
            <v>TRANSPORTE COM CAMINHÃO CARROCERIA 9T, EM VIA URBANA EM REVESTIMENTO PRIMÁRIO (UNIDADE: TXKM). AF_07/2020</v>
          </cell>
          <cell r="C6274" t="str">
            <v>TXKM</v>
          </cell>
          <cell r="D6274">
            <v>1.44</v>
          </cell>
        </row>
        <row r="6275">
          <cell r="A6275">
            <v>100947</v>
          </cell>
          <cell r="B6275" t="str">
            <v>TRANSPORTE COM CAMINHÃO CARROCERIA 9T, EM VIA URBANA PAVIMENTADA, DMT ATÉ 30KM (UNIDADE: TXKM). AF_07/2020</v>
          </cell>
          <cell r="C6275" t="str">
            <v>TXKM</v>
          </cell>
          <cell r="D6275">
            <v>1.32</v>
          </cell>
        </row>
        <row r="6276">
          <cell r="A6276">
            <v>100948</v>
          </cell>
          <cell r="B6276" t="str">
            <v>TRANSPORTE COM CAMINHÃO CARROCERIA 9T, EM VIA URBANA PAVIMENTADA, ADICIONAL PARA DMT EXCEDENTE A 30 KM (UNIDADE: TXKM). AF_07/2020</v>
          </cell>
          <cell r="C6276" t="str">
            <v>TXKM</v>
          </cell>
          <cell r="D6276">
            <v>0.52</v>
          </cell>
        </row>
        <row r="6277">
          <cell r="A6277">
            <v>100949</v>
          </cell>
          <cell r="B6277" t="str">
            <v>TRANSPORTE COM CAMINHÃO CARROCERIA 9T, EM VIA INTERNA (DENTRO DO CANTEIRO - UNIDADE: TXKM). AF_07/2020</v>
          </cell>
          <cell r="C6277" t="str">
            <v>TXKM</v>
          </cell>
          <cell r="D6277">
            <v>3.98</v>
          </cell>
        </row>
        <row r="6278">
          <cell r="A6278">
            <v>100950</v>
          </cell>
          <cell r="B6278" t="str">
            <v>TRANSPORTE COM CAMINHÃO CARROCERIA COM GUINDAUTO (MUNCK),  MOMENTO MÁXIMO DE CARGA 11,7 TM, EM VIA URBANA EM LEITO NATURAL (UNIDADE: TXKM). AF_07/2020</v>
          </cell>
          <cell r="C6278" t="str">
            <v>TXKM</v>
          </cell>
          <cell r="D6278">
            <v>2.16</v>
          </cell>
        </row>
        <row r="6279">
          <cell r="A6279">
            <v>100951</v>
          </cell>
          <cell r="B6279" t="str">
            <v>TRANSPORTE COM CAMINHÃO CARROCERIA COM GUINDAUTO (MUNCK),  MOMENTO MÁXIMO DE CARGA 11,7 TM, EM VIA URBANA EM REVESTIMENTO PRIMÁRIO (UNIDADE: TXKM). AF_07/2020</v>
          </cell>
          <cell r="C6279" t="str">
            <v>TXKM</v>
          </cell>
          <cell r="D6279">
            <v>1.86</v>
          </cell>
        </row>
        <row r="6280">
          <cell r="A6280">
            <v>100952</v>
          </cell>
          <cell r="B6280" t="str">
            <v>TRANSPORTE COM CAMINHÃO CARROCERIA COM GUINDAUTO (MUNCK),  MOMENTO MÁXIMO DE CARGA 11,7 TM, EM VIA URBANA PAVIMENTADA, DMT ATÉ 30KM (UNIDADE: TXKM). AF_07/2020</v>
          </cell>
          <cell r="C6280" t="str">
            <v>TXKM</v>
          </cell>
          <cell r="D6280">
            <v>1.71</v>
          </cell>
        </row>
        <row r="6281">
          <cell r="A6281">
            <v>100953</v>
          </cell>
          <cell r="B6281" t="str">
            <v>TRANSPORTE COM CAMINHÃO CARROCERIA COM GUINDAUTO (MUNCK),  MOMENTO MÁXIMO DE CARGA 11,7 TM, EM VIA URBANA PAVIMENTADA, ADICIONAL PARA DMT EXCEDENTE A 30 KM (UNIDADE: TXKM). AF_07/2020</v>
          </cell>
          <cell r="C6281" t="str">
            <v>TXKM</v>
          </cell>
          <cell r="D6281">
            <v>0.68</v>
          </cell>
        </row>
        <row r="6282">
          <cell r="A6282">
            <v>100954</v>
          </cell>
          <cell r="B6282" t="str">
            <v>TRANSPORTE COM CAMINHÃO CARROCERIA COM GUINDAUTO (MUNCK),  MOMENTO MÁXIMO DE CARGA 11,7 TM, EM VIA INTERNA (DENTRO DO CANTEIRO - UNIDADE: TXKM). AF_07/2020</v>
          </cell>
          <cell r="C6282" t="str">
            <v>TXKM</v>
          </cell>
          <cell r="D6282">
            <v>5.15</v>
          </cell>
        </row>
        <row r="6283">
          <cell r="A6283">
            <v>100955</v>
          </cell>
          <cell r="B6283" t="str">
            <v>TRANSPORTE COM CAMINHÃO PIPA DE 6 M³, EM VIA URBANA EM LEITO NATURAL (UNIDADE: M3XKM). AF_07/2020</v>
          </cell>
          <cell r="C6283" t="str">
            <v>M3XKM</v>
          </cell>
          <cell r="D6283">
            <v>3.19</v>
          </cell>
        </row>
        <row r="6284">
          <cell r="A6284">
            <v>100956</v>
          </cell>
          <cell r="B6284" t="str">
            <v>TRANSPORTE COM CAMINHÃO PIPA DE 6 M³, EM VIA URBANA EM REVESTIMENTO PRIMÁRIO (UNIDADE: M3XKM). AF_07/2020</v>
          </cell>
          <cell r="C6284" t="str">
            <v>M3XKM</v>
          </cell>
          <cell r="D6284">
            <v>2.77</v>
          </cell>
        </row>
        <row r="6285">
          <cell r="A6285">
            <v>100957</v>
          </cell>
          <cell r="B6285" t="str">
            <v>TRANSPORTE COM CAMINHÃO PIPA DE 6 M³, EM VIA URBANA PAVIMENTADA, DMT ATÉ 30KM (UNIDADE: M3XKM). AF_07/2020</v>
          </cell>
          <cell r="C6285" t="str">
            <v>M3XKM</v>
          </cell>
          <cell r="D6285">
            <v>2.5299999999999998</v>
          </cell>
        </row>
        <row r="6286">
          <cell r="A6286">
            <v>100958</v>
          </cell>
          <cell r="B6286" t="str">
            <v>TRANSPORTE COM CAMINHÃO PIPA DE 6 M³, EM VIA URBANA PAVIMENTADA, ADICIONAL PARA DMT EXCEDENTE A 30 KM (UNIDADE: M3XKM). AF_07/2020</v>
          </cell>
          <cell r="C6286" t="str">
            <v>M3XKM</v>
          </cell>
          <cell r="D6286">
            <v>1.02</v>
          </cell>
        </row>
        <row r="6287">
          <cell r="A6287">
            <v>100959</v>
          </cell>
          <cell r="B6287" t="str">
            <v>TRANSPORTE COM CAMINHÃO PIPA DE 6 M³, EM VIA INTERNA (DENTRO DO CANTEIRO - UNIDADE: M3XKM). AF_07/2020</v>
          </cell>
          <cell r="C6287" t="str">
            <v>M3XKM</v>
          </cell>
          <cell r="D6287">
            <v>7.61</v>
          </cell>
        </row>
        <row r="6288">
          <cell r="A6288">
            <v>100960</v>
          </cell>
          <cell r="B6288" t="str">
            <v>TRANSPORTE COM CAMINHÃO PIPA DE 10 M³, EM VIA URBANA EM LEITO NATURAL (UNIDADE: M3XKM). AF_07/2020</v>
          </cell>
          <cell r="C6288" t="str">
            <v>M3XKM</v>
          </cell>
          <cell r="D6288">
            <v>2.31</v>
          </cell>
        </row>
        <row r="6289">
          <cell r="A6289">
            <v>100961</v>
          </cell>
          <cell r="B6289" t="str">
            <v>TRANSPORTE COM CAMINHÃO PIPA DE 10 M³, EM VIA URBANA EM REVESTIMENTO PRIMÁRIO (UNIDADE: M3XKM). AF_07/2020</v>
          </cell>
          <cell r="C6289" t="str">
            <v>M3XKM</v>
          </cell>
          <cell r="D6289">
            <v>2</v>
          </cell>
        </row>
        <row r="6290">
          <cell r="A6290">
            <v>100962</v>
          </cell>
          <cell r="B6290" t="str">
            <v>TRANSPORTE COM CAMINHÃO PIPA DE 10 M³, EM VIA URBANA PAVIMENTADA, DMT ATÉ 30KM (UNIDADE: M3XKM). AF_07/2020</v>
          </cell>
          <cell r="C6290" t="str">
            <v>M3XKM</v>
          </cell>
          <cell r="D6290">
            <v>1.83</v>
          </cell>
        </row>
        <row r="6291">
          <cell r="A6291">
            <v>100963</v>
          </cell>
          <cell r="B6291" t="str">
            <v>TRANSPORTE COM CAMINHÃO PIPA DE 10 M³, EM VIA URBANA PAVIMENTADA, ADICIONAL PARA DMT EXCEDENTE A 30 KM (UNIDADE: M3XKM). AF_07/2020</v>
          </cell>
          <cell r="C6291" t="str">
            <v>M3XKM</v>
          </cell>
          <cell r="D6291">
            <v>0.72</v>
          </cell>
        </row>
        <row r="6292">
          <cell r="A6292">
            <v>100964</v>
          </cell>
          <cell r="B6292" t="str">
            <v>TRANSPORTE COM CAMINHÃO PIPA DE 10 M³, EM VIA INTERNA (DENTRO DO CANTEIRO - UNIDADE: M3XKM). AF_07/2020</v>
          </cell>
          <cell r="C6292" t="str">
            <v>M3XKM</v>
          </cell>
          <cell r="D6292">
            <v>5.56</v>
          </cell>
        </row>
        <row r="6293">
          <cell r="A6293">
            <v>100973</v>
          </cell>
          <cell r="B6293" t="str">
            <v>CARGA, MANOBRA E DESCARGA DE SOLOS E MATERIAIS GRANULARES EM CAMINHÃO BASCULANTE 6 M³ - CARGA COM PÁ CARREGADEIRA (CAÇAMBA DE 1,7 A 2,8 M³ / 128 HP) E DESCARGA LIVRE (UNIDADE: M3). AF_07/2020</v>
          </cell>
          <cell r="C6293" t="str">
            <v>M3</v>
          </cell>
          <cell r="D6293">
            <v>5.54</v>
          </cell>
        </row>
        <row r="6294">
          <cell r="A6294">
            <v>100974</v>
          </cell>
          <cell r="B6294" t="str">
            <v>CARGA, MANOBRA E DESCARGA DE SOLOS E MATERIAIS GRANULARES EM CAMINHÃO BASCULANTE 10 M³ - CARGA COM PÁ CARREGADEIRA (CAÇAMBA DE 1,7 A 2,8 M³ / 128 HP) E DESCARGA LIVRE (UNIDADE: M3). AF_07/2020</v>
          </cell>
          <cell r="C6294" t="str">
            <v>M3</v>
          </cell>
          <cell r="D6294">
            <v>5.43</v>
          </cell>
        </row>
        <row r="6295">
          <cell r="A6295">
            <v>100975</v>
          </cell>
          <cell r="B6295" t="str">
            <v>CARGA, MANOBRA E DESCARGA DE SOLOS E MATERIAIS GRANULARES EM CAMINHÃO BASCULANTE 14 M³ - CARGA COM PÁ CARREGADEIRA (CAÇAMBA DE 1,7 A 2,8 M³ / 128 HP) E DESCARGA LIVRE (UNIDADE: M3). AF_07/2020</v>
          </cell>
          <cell r="C6295" t="str">
            <v>M3</v>
          </cell>
          <cell r="D6295">
            <v>5.67</v>
          </cell>
        </row>
        <row r="6296">
          <cell r="A6296">
            <v>100965</v>
          </cell>
          <cell r="B6296" t="str">
            <v>TRANSPORTE COM CAMINHÃO TANQUE DE TRANSPORTE DE MATERIAL ASFÁLTICO DE 30000 L, EM VIA URBANA EM  LEITO NATURAL (UNIDADE: TXKM). AF_07/2020</v>
          </cell>
          <cell r="C6296" t="str">
            <v>TXKM</v>
          </cell>
          <cell r="D6296">
            <v>1.2</v>
          </cell>
        </row>
        <row r="6297">
          <cell r="A6297">
            <v>100966</v>
          </cell>
          <cell r="B6297" t="str">
            <v>TRANSPORTE COM CAMINHÃO TANQUE DE TRANSPORTE DE MATERIAL ASFÁLTICO DE 30000 L, EM VIA URBANA EM  REVESTIMENTO PRIMÁRIO (UNIDADE: TXKM). AF_07/2020</v>
          </cell>
          <cell r="C6297" t="str">
            <v>TXKM</v>
          </cell>
          <cell r="D6297">
            <v>1.03</v>
          </cell>
        </row>
        <row r="6298">
          <cell r="A6298">
            <v>100969</v>
          </cell>
          <cell r="B6298" t="str">
            <v>TRANSPORTE COM CAMINHÃO TANQUE DE TRANSPORTE DE MATERIAL ASFÁLTICO DE 20000 L, EM VIA URBANA EM LEITO NATURAL (UNIDADE: TXKM). AF_07/2020</v>
          </cell>
          <cell r="C6298" t="str">
            <v>TXKM</v>
          </cell>
          <cell r="D6298">
            <v>1.59</v>
          </cell>
        </row>
        <row r="6299">
          <cell r="A6299">
            <v>100970</v>
          </cell>
          <cell r="B6299" t="str">
            <v>TRANSPORTE COM CAMINHÃO TANQUE DE TRANSPORTE DE MATERIAL ASFÁLTICO DE 20000 L, EM VIA URBANA EM  REVESTIMENTO PRIMÁRIO (UNIDADE: TXKM). AF_07/2020</v>
          </cell>
          <cell r="C6299" t="str">
            <v>TXKM</v>
          </cell>
          <cell r="D6299">
            <v>1.34</v>
          </cell>
        </row>
        <row r="6300">
          <cell r="A6300">
            <v>102330</v>
          </cell>
          <cell r="B6300" t="str">
            <v>TRANSPORTE COM CAMINHÃO TANQUE DE TRANSPORTE DE MATERIAL ASFÁLTICO DE 30000 L, EM VIA URBANA PAVIMENTADA, DMT ATÉ 30KM (UNIDADE: TXKM). AF_07/2020</v>
          </cell>
          <cell r="C6300" t="str">
            <v>TXKM</v>
          </cell>
          <cell r="D6300">
            <v>0.96</v>
          </cell>
        </row>
        <row r="6301">
          <cell r="A6301">
            <v>102331</v>
          </cell>
          <cell r="B6301" t="str">
            <v>TRANSPORTE COM CAMINHÃO TANQUE DE TRANSPORTE DE MATERIAL ASFÁLTICO DE 30000 L, EM VIA URBANA PAVIMENTADA, ADICIONAL PARA DMT EXCEDENTE A 30 KM (UNIDADE: TXKM). AF_07/2020</v>
          </cell>
          <cell r="C6301" t="str">
            <v>TXKM</v>
          </cell>
          <cell r="D6301">
            <v>0.37</v>
          </cell>
        </row>
        <row r="6302">
          <cell r="A6302">
            <v>102332</v>
          </cell>
          <cell r="B6302" t="str">
            <v>TRANSPORTE COM CAMINHÃO TANQUE DE TRANSPORTE DE MATERIAL ASFÁLTICO DE 20000 L, EM VIA URBANA PAVIMENTADA, DMT ATÉ 30KM (UNIDADE: TXKM). AF_07/2020</v>
          </cell>
          <cell r="C6302" t="str">
            <v>TXKM</v>
          </cell>
          <cell r="D6302">
            <v>1.26</v>
          </cell>
        </row>
        <row r="6303">
          <cell r="A6303">
            <v>102333</v>
          </cell>
          <cell r="B6303" t="str">
            <v>TRANSPORTE COM CAMINHÃO TANQUE DE TRANSPORTE DE MATERIAL ASFÁLTICO DE 20000 L, EM VIA URBANA PAVIMENTADA, ADICIONAL PARA DMT EXCEDENTE A 30 KM (UNIDADE: TXKM). AF_07/2020</v>
          </cell>
          <cell r="C6303" t="str">
            <v>TXKM</v>
          </cell>
          <cell r="D6303">
            <v>0.5</v>
          </cell>
        </row>
        <row r="6304">
          <cell r="A6304">
            <v>101019</v>
          </cell>
          <cell r="B6304" t="str">
            <v>CARGA, MANOBRA E DESCARGA MANUAL DE TUBOS PLÁSTICOS, DN MENOR OU IGUAL A 100 MM, EM CAMINHÃO CARROCERIA 9T. AF_07/2020</v>
          </cell>
          <cell r="C6304" t="str">
            <v>T</v>
          </cell>
          <cell r="D6304">
            <v>509.88</v>
          </cell>
        </row>
        <row r="6305">
          <cell r="A6305">
            <v>101479</v>
          </cell>
          <cell r="B6305" t="str">
            <v>CARGA, MANOBRA E DESCARGA MANUAL DE TUBOS PLÁSTICOS, DN 200 MM, EM CAMINHÃO CARROCERIA 9T. AF_07/2020</v>
          </cell>
          <cell r="C6305" t="str">
            <v>T</v>
          </cell>
          <cell r="D6305">
            <v>101.78</v>
          </cell>
        </row>
        <row r="6306">
          <cell r="A6306">
            <v>100976</v>
          </cell>
          <cell r="B6306" t="str">
            <v>CARGA, MANOBRA E DESCARGA DE SOLOS E MATERIAIS GRANULARES EM CAMINHÃO BASCULANTE 18 M³ - CARGA COM PÁ CARREGADEIRA (CAÇAMBA DE 1,7 A 2,8 M³ / 128 HP) E DESCARGA LIVRE (UNIDADE: M3). AF_07/2020</v>
          </cell>
          <cell r="C6306" t="str">
            <v>M3</v>
          </cell>
          <cell r="D6306">
            <v>5.59</v>
          </cell>
        </row>
        <row r="6307">
          <cell r="A6307">
            <v>100977</v>
          </cell>
          <cell r="B6307" t="str">
            <v>CARGA, MANOBRA E DESCARGA DE SOLOS E MATERIAIS GRANULARES EM CAMINHÃO BASCULANTE 6 M³ - CARGA COM ESCAVADEIRA HIDRÁULICA (CAÇAMBA DE 1,20 M³ / 155 HP) E DESCARGA LIVRE (UNIDADE: M3). AF_07/2020</v>
          </cell>
          <cell r="C6307" t="str">
            <v>M3</v>
          </cell>
          <cell r="D6307">
            <v>4.6500000000000004</v>
          </cell>
        </row>
        <row r="6308">
          <cell r="A6308">
            <v>100978</v>
          </cell>
          <cell r="B6308" t="str">
            <v>CARGA, MANOBRA E DESCARGA DE SOLOS E MATERIAIS GRANULARES EM CAMINHÃO BASCULANTE 10 M³ - CARGA COM ESCAVADEIRA HIDRÁULICA (CAÇAMBA DE 1,20 M³ / 155 HP) E DESCARGA LIVRE (UNIDADE: M3). AF_07/2020</v>
          </cell>
          <cell r="C6308" t="str">
            <v>M3</v>
          </cell>
          <cell r="D6308">
            <v>4.26</v>
          </cell>
        </row>
        <row r="6309">
          <cell r="A6309">
            <v>100979</v>
          </cell>
          <cell r="B6309" t="str">
            <v>CARGA, MANOBRA E DESCARGA DE SOLOS E MATERIAIS GRANULARES EM CAMINHÃO BASCULANTE 14 M³ - CARGA COM ESCAVADEIRA HIDRÁULICA (CAÇAMBA DE 1,20 M³ / 155 HP) E DESCARGA LIVRE (UNIDADE: M3). AF_07/2020</v>
          </cell>
          <cell r="C6309" t="str">
            <v>M3</v>
          </cell>
          <cell r="D6309">
            <v>4.25</v>
          </cell>
        </row>
        <row r="6310">
          <cell r="A6310">
            <v>100980</v>
          </cell>
          <cell r="B6310" t="str">
            <v>CARGA, MANOBRA E DESCARGA DE SOLOS E MATERIAIS GRANULARES EM CAMINHÃO BASCULANTE 18 M³ - CARGA COM ESCAVADEIRA HIDRÁULICA (CAÇAMBA DE 1,20 M³ / 155 HP) E DESCARGA LIVRE (UNIDADE: M3). AF_07/2020</v>
          </cell>
          <cell r="C6310" t="str">
            <v>M3</v>
          </cell>
          <cell r="D6310">
            <v>4.04</v>
          </cell>
        </row>
        <row r="6311">
          <cell r="A6311">
            <v>100981</v>
          </cell>
          <cell r="B6311" t="str">
            <v>CARGA, MANOBRA E DESCARGA DE ENTULHO EM CAMINHÃO BASCULANTE 6 M³ - CARGA COM ESCAVADEIRA HIDRÁULICA  (CAÇAMBA DE 0,80 M³ / 111 HP) E DESCARGA LIVRE (UNIDADE: M3). AF_07/2020</v>
          </cell>
          <cell r="C6311" t="str">
            <v>M3</v>
          </cell>
          <cell r="D6311">
            <v>5.68</v>
          </cell>
        </row>
        <row r="6312">
          <cell r="A6312">
            <v>100982</v>
          </cell>
          <cell r="B6312" t="str">
            <v>CARGA, MANOBRA E DESCARGA DE ENTULHO EM CAMINHÃO BASCULANTE 10 M³ - CARGA COM ESCAVADEIRA HIDRÁULICA  (CAÇAMBA DE 0,80 M³ / 111 HP) E DESCARGA LIVRE (UNIDADE: M3). AF_07/2020</v>
          </cell>
          <cell r="C6312" t="str">
            <v>M3</v>
          </cell>
          <cell r="D6312">
            <v>5.53</v>
          </cell>
        </row>
        <row r="6313">
          <cell r="A6313">
            <v>100983</v>
          </cell>
          <cell r="B6313" t="str">
            <v>CARGA, MANOBRA E DESCARGA DE ENTULHO EM CAMINHÃO BASCULANTE 14 M³ - CARGA COM ESCAVADEIRA HIDRÁULICA  (CAÇAMBA DE 0,80 M³ / 111 HP) E DESCARGA LIVRE (UNIDADE: M3). AF_07/2020</v>
          </cell>
          <cell r="C6313" t="str">
            <v>M3</v>
          </cell>
          <cell r="D6313">
            <v>5.75</v>
          </cell>
        </row>
        <row r="6314">
          <cell r="A6314">
            <v>100984</v>
          </cell>
          <cell r="B6314" t="str">
            <v>CARGA, MANOBRA E DESCARGA DE ENTULHO EM CAMINHÃO BASCULANTE 18 M³ - CARGA COM ESCAVADEIRA HIDRÁULICA  (CAÇAMBA DE 0,80 M³ / 111 HP) E DESCARGA LIVRE (UNIDADE: M3). AF_07/2020</v>
          </cell>
          <cell r="C6314" t="str">
            <v>M3</v>
          </cell>
          <cell r="D6314">
            <v>5.67</v>
          </cell>
        </row>
        <row r="6315">
          <cell r="A6315">
            <v>100985</v>
          </cell>
          <cell r="B6315" t="str">
            <v>CARGA DE MISTURA ASFÁLTICA EM CAMINHÃO BASCULANTE 6 M³ (UNIDADE: M3). AF_07/2020</v>
          </cell>
          <cell r="C6315" t="str">
            <v>M3</v>
          </cell>
          <cell r="D6315">
            <v>4.67</v>
          </cell>
        </row>
        <row r="6316">
          <cell r="A6316">
            <v>100986</v>
          </cell>
          <cell r="B6316" t="str">
            <v>CARGA DE MISTURA ASFÁLTICA EM CAMINHÃO BASCULANTE 10 M³ (UNIDADE: M3). AF_07/2020</v>
          </cell>
          <cell r="C6316" t="str">
            <v>M3</v>
          </cell>
          <cell r="D6316">
            <v>5.7</v>
          </cell>
        </row>
        <row r="6317">
          <cell r="A6317">
            <v>100987</v>
          </cell>
          <cell r="B6317" t="str">
            <v>CARGA DE MISTURA ASFÁLTICA EM CAMINHÃO BASCULANTE 14 M³ (UNIDADE: M3). AF_07/2020</v>
          </cell>
          <cell r="C6317" t="str">
            <v>M3</v>
          </cell>
          <cell r="D6317">
            <v>6.85</v>
          </cell>
        </row>
        <row r="6318">
          <cell r="A6318">
            <v>100988</v>
          </cell>
          <cell r="B6318" t="str">
            <v>CARGA DE MISTURA ASFÁLTICA EM CAMINHÃO BASCULANTE 18 M³ (UNIDADE: M3). AF_07/2020</v>
          </cell>
          <cell r="C6318" t="str">
            <v>M3</v>
          </cell>
          <cell r="D6318">
            <v>7.3</v>
          </cell>
        </row>
        <row r="6319">
          <cell r="A6319">
            <v>100989</v>
          </cell>
          <cell r="B6319" t="str">
            <v>CARGA, MANOBRA E DESCARGA DE SOLOS E MATERIAIS GRANULARES EM CAMINHÃO BASCULANTE 6 M³ - CARGA COM PÁ CARREGADEIRA (CAÇAMBA DE 1,7 A 2,8 M³ / 128 HP) E DESCARGA LIVRE (UNIDADE: T). AF_07/2020</v>
          </cell>
          <cell r="C6319" t="str">
            <v>T</v>
          </cell>
          <cell r="D6319">
            <v>3.69</v>
          </cell>
        </row>
        <row r="6320">
          <cell r="A6320">
            <v>100990</v>
          </cell>
          <cell r="B6320" t="str">
            <v>CARGA, MANOBRA E DESCARGA DE SOLOS E MATERIAIS GRANULARES EM CAMINHÃO BASCULANTE 10 M³ - CARGA COM PÁ CARREGADEIRA (CAÇAMBA DE 1,7 A 2,8 M³ / 128 HP) E DESCARGA LIVRE (UNIDADE: T). AF_07/2020</v>
          </cell>
          <cell r="C6320" t="str">
            <v>T</v>
          </cell>
          <cell r="D6320">
            <v>3.62</v>
          </cell>
        </row>
        <row r="6321">
          <cell r="A6321">
            <v>100991</v>
          </cell>
          <cell r="B6321" t="str">
            <v>CARGA, MANOBRA E DESCARGA DE SOLOS E MATERIAIS GRANULARES EM CAMINHÃO BASCULANTE 14 M³ - CARGA COM PÁ CARREGADEIRA (CAÇAMBA DE 1,7 A 2,8 M³ / 128 HP) E DESCARGA LIVRE (UNIDADE: T). AF_07/2020</v>
          </cell>
          <cell r="C6321" t="str">
            <v>T</v>
          </cell>
          <cell r="D6321">
            <v>3.78</v>
          </cell>
        </row>
        <row r="6322">
          <cell r="A6322">
            <v>100992</v>
          </cell>
          <cell r="B6322" t="str">
            <v>CARGA, MANOBRA E DESCARGA DE SOLOS E MATERIAIS GRANULARES EM CAMINHÃO BASCULANTE 18 M³ - CARGA COM PÁ CARREGADEIRA (CAÇAMBA DE 1,7 A 2,8 M³ / 128 HP) E DESCARGA LIVRE (UNIDADE: T). AF_07/2020</v>
          </cell>
          <cell r="C6322" t="str">
            <v>T</v>
          </cell>
          <cell r="D6322">
            <v>3.72</v>
          </cell>
        </row>
        <row r="6323">
          <cell r="A6323">
            <v>100993</v>
          </cell>
          <cell r="B6323" t="str">
            <v>CARGA, MANOBRA E DESCARGA DE SOLOS E MATERIAIS GRANULARES EM CAMINHÃO BASCULANTE 6 M³ - CARGA COM ESCAVADEIRA HIDRÁULICA (CAÇAMBA DE 1,20 M³ / 155 HP) E DESCARGA LIVRE (UNIDADE: T). AF_07/2020</v>
          </cell>
          <cell r="C6323" t="str">
            <v>T</v>
          </cell>
          <cell r="D6323">
            <v>3.09</v>
          </cell>
        </row>
        <row r="6324">
          <cell r="A6324">
            <v>100994</v>
          </cell>
          <cell r="B6324" t="str">
            <v>CARGA, MANOBRA E DESCARGA DE SOLOS E MATERIAIS GRANULARES EM CAMINHÃO BASCULANTE 10 M³ - CARGA COM ESCAVADEIRA HIDRÁULICA (CAÇAMBA DE 1,20 M³ / 155 HP) E DESCARGA LIVRE (UNIDADE: T). AF_07/2020</v>
          </cell>
          <cell r="C6324" t="str">
            <v>T</v>
          </cell>
          <cell r="D6324">
            <v>2.83</v>
          </cell>
        </row>
        <row r="6325">
          <cell r="A6325">
            <v>100995</v>
          </cell>
          <cell r="B6325" t="str">
            <v>CARGA, MANOBRA E DESCARGA DE SOLOS E MATERIAIS GRANULARES EM CAMINHÃO BASCULANTE 14 M³ - CARGA COM ESCAVADEIRA HIDRÁULICA (CAÇAMBA DE 1,20 M³ / 155 HP) E DESCARGA LIVRE (UNIDADE: T). AF_07/2020</v>
          </cell>
          <cell r="C6325" t="str">
            <v>T</v>
          </cell>
          <cell r="D6325">
            <v>2.84</v>
          </cell>
        </row>
        <row r="6326">
          <cell r="A6326">
            <v>100996</v>
          </cell>
          <cell r="B6326" t="str">
            <v>CARGA, MANOBRA E DESCARGA DE SOLOS E MATERIAIS GRANULARES EM CAMINHÃO BASCULANTE 18 M³ - CARGA COM ESCAVADEIRA HIDRÁULICA (CAÇAMBA DE 1,20 M³ / 155 HP) E DESCARGA LIVRE (UNIDADE: T). AF_07/2020</v>
          </cell>
          <cell r="C6326" t="str">
            <v>T</v>
          </cell>
          <cell r="D6326">
            <v>2.69</v>
          </cell>
        </row>
        <row r="6327">
          <cell r="A6327">
            <v>100997</v>
          </cell>
          <cell r="B6327" t="str">
            <v>CARGA, MANOBRA E DESCARGA DE ENTULHO EM CAMINHÃO BASCULANTE 6 M³ - CARGA COM ESCAVADEIRA HIDRÁULICA  (CAÇAMBA DE 0,80 M³ / 111 HP) E DESCARGA LIVRE (UNIDADE: T). AF_07/2020</v>
          </cell>
          <cell r="C6327" t="str">
            <v>T</v>
          </cell>
          <cell r="D6327">
            <v>3.79</v>
          </cell>
        </row>
        <row r="6328">
          <cell r="A6328">
            <v>100998</v>
          </cell>
          <cell r="B6328" t="str">
            <v>CARGA, MANOBRA E DESCARGA DE ENTULHO EM CAMINHÃO BASCULANTE 10 M³ - CARGA COM ESCAVADEIRA HIDRÁULICA  (CAÇAMBA DE 0,80 M³ / 111 HP) E DESCARGA LIVRE (UNIDADE: T). AF_07/2020</v>
          </cell>
          <cell r="C6328" t="str">
            <v>T</v>
          </cell>
          <cell r="D6328">
            <v>3.69</v>
          </cell>
        </row>
        <row r="6329">
          <cell r="A6329">
            <v>100999</v>
          </cell>
          <cell r="B6329" t="str">
            <v>CARGA, MANOBRA E DESCARGA DE ENTULHO EM CAMINHÃO BASCULANTE 14 M³ - CARGA COM ESCAVADEIRA HIDRÁULICA  (CAÇAMBA DE 0,80 M³ / 111 HP) E DESCARGA LIVRE (UNIDADE: T). AF_07/2020</v>
          </cell>
          <cell r="C6329" t="str">
            <v>T</v>
          </cell>
          <cell r="D6329">
            <v>3.85</v>
          </cell>
        </row>
        <row r="6330">
          <cell r="A6330">
            <v>101000</v>
          </cell>
          <cell r="B6330" t="str">
            <v>CARGA, MANOBRA E DESCARGA DE ENTULHO EM CAMINHÃO BASCULANTE 18 M³ - CARGA COM ESCAVADEIRA HIDRÁULICA  (CAÇAMBA DE 0,80 M³ / 111 HP) E DESCARGA LIVRE (UNIDADE: T). AF_07/2020</v>
          </cell>
          <cell r="C6330" t="str">
            <v>T</v>
          </cell>
          <cell r="D6330">
            <v>3.78</v>
          </cell>
        </row>
        <row r="6331">
          <cell r="A6331">
            <v>101001</v>
          </cell>
          <cell r="B6331" t="str">
            <v>CARGA DE MISTURA ASFÁLTICA EM CAMINHÃO BASCULANTE 6 M³ (UNIDADE: T). AF_07/2020</v>
          </cell>
          <cell r="C6331" t="str">
            <v>T</v>
          </cell>
          <cell r="D6331">
            <v>3.12</v>
          </cell>
        </row>
        <row r="6332">
          <cell r="A6332">
            <v>101002</v>
          </cell>
          <cell r="B6332" t="str">
            <v>CARGA DE MISTURA ASFÁLTICA EM CAMINHÃO BASCULANTE 10 M³ (UNIDADE: T). AF_07/2020</v>
          </cell>
          <cell r="C6332" t="str">
            <v>T</v>
          </cell>
          <cell r="D6332">
            <v>3.79</v>
          </cell>
        </row>
        <row r="6333">
          <cell r="A6333">
            <v>101003</v>
          </cell>
          <cell r="B6333" t="str">
            <v>CARGA DE MISTURA ASFÁLTICA EM CAMINHÃO BASCULANTE 14 M³ (UNIDADE: T). AF_07/2020</v>
          </cell>
          <cell r="C6333" t="str">
            <v>T</v>
          </cell>
          <cell r="D6333">
            <v>4.55</v>
          </cell>
        </row>
        <row r="6334">
          <cell r="A6334">
            <v>101004</v>
          </cell>
          <cell r="B6334" t="str">
            <v>CARGA DE MISTURA ASFÁLTICA EM CAMINHÃO BASCULANTE 18 M³ (UNIDADE: T). AF_07/2020</v>
          </cell>
          <cell r="C6334" t="str">
            <v>T</v>
          </cell>
          <cell r="D6334">
            <v>4.8600000000000003</v>
          </cell>
        </row>
        <row r="6335">
          <cell r="A6335">
            <v>101005</v>
          </cell>
          <cell r="B6335" t="str">
            <v>CARGA, MANOBRA E DESCARGA DE ÁGUA EM CAMINHÃO PIPA 6 M³. AF_07/2020</v>
          </cell>
          <cell r="C6335" t="str">
            <v>M3</v>
          </cell>
          <cell r="D6335">
            <v>12.15</v>
          </cell>
        </row>
        <row r="6336">
          <cell r="A6336">
            <v>101006</v>
          </cell>
          <cell r="B6336" t="str">
            <v>CARGA, MANOBRA E DESCARGA DE ÁGUA EM CAMINHÃO PIPA 10 M³. AF_07/2020</v>
          </cell>
          <cell r="C6336" t="str">
            <v>M3</v>
          </cell>
          <cell r="D6336">
            <v>13.19</v>
          </cell>
        </row>
        <row r="6337">
          <cell r="A6337">
            <v>101007</v>
          </cell>
          <cell r="B6337" t="str">
            <v>CARGA DE ÁGUA EM CAMINHÃO PIPA 6 M³. AF_07/2020</v>
          </cell>
          <cell r="C6337" t="str">
            <v>M3</v>
          </cell>
          <cell r="D6337">
            <v>3.52</v>
          </cell>
        </row>
        <row r="6338">
          <cell r="A6338">
            <v>101008</v>
          </cell>
          <cell r="B6338" t="str">
            <v>CARGA DE ÁGUA EM CAMINHÃO PIPA 10 M³. AF_07/2020</v>
          </cell>
          <cell r="C6338" t="str">
            <v>M3</v>
          </cell>
          <cell r="D6338">
            <v>3.49</v>
          </cell>
        </row>
        <row r="6339">
          <cell r="A6339">
            <v>101009</v>
          </cell>
          <cell r="B6339" t="str">
            <v>CARGA, MANOBRA E DESCARGA DE POSTE DE CONCRETO EM CAMINHÃO CARROCERIA COM GUINDAUTO (MUNCK) 11,7 TM. AF_07/2020</v>
          </cell>
          <cell r="C6339" t="str">
            <v>T</v>
          </cell>
          <cell r="D6339">
            <v>26.09</v>
          </cell>
        </row>
        <row r="6340">
          <cell r="A6340">
            <v>101010</v>
          </cell>
          <cell r="B6340" t="str">
            <v>CARGA, MANOBRA E DESCARGA DE PERFIL METÁLICO EM CAMINHÃO CARROCERIA COM GUINDAUTO (MUNCK) 11,7 TM. AF_07/2020</v>
          </cell>
          <cell r="C6340" t="str">
            <v>T</v>
          </cell>
          <cell r="D6340">
            <v>16.43</v>
          </cell>
        </row>
        <row r="6341">
          <cell r="A6341">
            <v>101013</v>
          </cell>
          <cell r="B6341" t="str">
            <v>CARGA, MANOBRA E DESCARGA DE TUBOS DE CONCRETO, DN MENOR OU IGUAL A 300 MM, EM CAMINHÃO CARROCERIA COM GUINDAUTO (MUNCK) 11,7 TM. AF_07/2020</v>
          </cell>
          <cell r="C6341" t="str">
            <v>T</v>
          </cell>
          <cell r="D6341">
            <v>27.71</v>
          </cell>
        </row>
        <row r="6342">
          <cell r="A6342">
            <v>101014</v>
          </cell>
          <cell r="B6342" t="str">
            <v>CARGA, MANOBRA E DESCARGA DE TUBOS DE CONCRETO, DN 400 MM, EM CAMINHÃO CARROCERIA COM GUINDAUTO (MUNCK) 11,7 TM. AF_07/2020</v>
          </cell>
          <cell r="C6342" t="str">
            <v>T</v>
          </cell>
          <cell r="D6342">
            <v>25.4</v>
          </cell>
        </row>
        <row r="6343">
          <cell r="A6343">
            <v>101015</v>
          </cell>
          <cell r="B6343" t="str">
            <v>CARGA, MANOBRA E DESCARGA DE TUBOS DE CONCRETO, DN 500 MM, EM CAMINHÃO CARROCERIA COM GUINDAUTO (MUNCK) 11,7 TM. AF_07/2020</v>
          </cell>
          <cell r="C6343" t="str">
            <v>T</v>
          </cell>
          <cell r="D6343">
            <v>20.85</v>
          </cell>
        </row>
        <row r="6344">
          <cell r="A6344">
            <v>101016</v>
          </cell>
          <cell r="B6344" t="str">
            <v>CARGA, MANOBRA E DESCARGA DE TUBOS METÁLICOS, DN MENOR OU IGUAL A 150 MM, EM CAMINHÃO CARROCERIA COM GUINDAUTO (MUNCK) 11,7 TM. AF_07/2020</v>
          </cell>
          <cell r="C6344" t="str">
            <v>T</v>
          </cell>
          <cell r="D6344">
            <v>24.14</v>
          </cell>
        </row>
        <row r="6345">
          <cell r="A6345">
            <v>101017</v>
          </cell>
          <cell r="B6345" t="str">
            <v>CARGA, MANOBRA E DESCARGA DE TUBOS METÁLICOS, DN 200 MM, EM CAMINHÃO CARROCERIA COM GUINDAUTO (MUNCK) 11,7 TM. AF_07/2020</v>
          </cell>
          <cell r="C6345" t="str">
            <v>T</v>
          </cell>
          <cell r="D6345">
            <v>18.3</v>
          </cell>
        </row>
        <row r="6346">
          <cell r="A6346">
            <v>101018</v>
          </cell>
          <cell r="B6346" t="str">
            <v>CARGA, MANOBRA E DESCARGA DE TUBOS METÁLICOS, DN 250 MM, EM CAMINHÃO CARROCERIA COM GUINDAUTO (MUNCK) 11,7 TM. AF_07/2020</v>
          </cell>
          <cell r="C6346" t="str">
            <v>T</v>
          </cell>
          <cell r="D6346">
            <v>15.04</v>
          </cell>
        </row>
        <row r="6347">
          <cell r="A6347">
            <v>101463</v>
          </cell>
          <cell r="B6347" t="str">
            <v>CARGA, MANOBRA E DESCARGA DE TUBOS DE CONCRETO, DN 600 MM, EM CAMINHÃO CARROCERIA COM GUINDAUTO (MUNCK) 11,7 TM. AF_07/2020</v>
          </cell>
          <cell r="C6347" t="str">
            <v>T</v>
          </cell>
          <cell r="D6347">
            <v>27.8</v>
          </cell>
        </row>
        <row r="6348">
          <cell r="A6348">
            <v>101464</v>
          </cell>
          <cell r="B6348" t="str">
            <v>CARGA, MANOBRA E DESCARGA DE TUBOS DE CONCRETO, DN 700 MM, EM CAMINHÃO CARROCERIA COM GUINDAUTO (MUNCK) 11,7 TM. AF_07/2020</v>
          </cell>
          <cell r="C6348" t="str">
            <v>T</v>
          </cell>
          <cell r="D6348">
            <v>21.35</v>
          </cell>
        </row>
        <row r="6349">
          <cell r="A6349">
            <v>101465</v>
          </cell>
          <cell r="B6349" t="str">
            <v>CARGA, MANOBRA E DESCARGA DE TUBOS DE CONCRETO, DN 800 MM, EM CAMINHÃO CARROCERIA COM GUINDAUTO (MUNCK) 11,7 TM. AF_07/2020</v>
          </cell>
          <cell r="C6349" t="str">
            <v>T</v>
          </cell>
          <cell r="D6349">
            <v>16.32</v>
          </cell>
        </row>
        <row r="6350">
          <cell r="A6350">
            <v>101466</v>
          </cell>
          <cell r="B6350" t="str">
            <v>CARGA, MANOBRA E DESCARGA DE TUBOS DE CONCRETO, DN 900 MM, EM CAMINHÃO CARROCERIA COM GUINDAUTO (MUNCK) 11,7 TM. AF_07/2020</v>
          </cell>
          <cell r="C6350" t="str">
            <v>T</v>
          </cell>
          <cell r="D6350">
            <v>13.27</v>
          </cell>
        </row>
        <row r="6351">
          <cell r="A6351">
            <v>101467</v>
          </cell>
          <cell r="B6351" t="str">
            <v>CARGA, MANOBRA E DESCARGA DE TUBOS DE CONCRETO, DN 1000 MM, EM CAMINHÃO CARROCERIA COM GUINDAUTO (MUNCK) 11,7 TM. AF_07/2020</v>
          </cell>
          <cell r="C6351" t="str">
            <v>T</v>
          </cell>
          <cell r="D6351">
            <v>11.11</v>
          </cell>
        </row>
        <row r="6352">
          <cell r="A6352">
            <v>101468</v>
          </cell>
          <cell r="B6352" t="str">
            <v>CARGA, MANOBRA E DESCARGA DE TUBOS DE CONCRETO, DN 1200 MM, EM CAMINHÃO CARROCERIA COM GUINDAUTO (MUNCK) 11,7 TM. AF_07/2020</v>
          </cell>
          <cell r="C6352" t="str">
            <v>T</v>
          </cell>
          <cell r="D6352">
            <v>10.15</v>
          </cell>
        </row>
        <row r="6353">
          <cell r="A6353">
            <v>101469</v>
          </cell>
          <cell r="B6353" t="str">
            <v>CARGA, MANOBRA E DESCARGA DE TUBOS METÁLICOS, DN 300 MM, EM CAMINHÃO CARROCERIA COM GUINDAUTO (MUNCK) 11,7 TM. AF_07/2020</v>
          </cell>
          <cell r="C6353" t="str">
            <v>T</v>
          </cell>
          <cell r="D6353">
            <v>22.74</v>
          </cell>
        </row>
        <row r="6354">
          <cell r="A6354">
            <v>101470</v>
          </cell>
          <cell r="B6354" t="str">
            <v>CARGA, MANOBRA E DESCARGA DE TUBOS METÁLICOS, DN 350 MM, EM CAMINHÃO CARROCERIA COM GUINDAUTO (MUNCK) 11,7 TM. AF_07/2020</v>
          </cell>
          <cell r="C6354" t="str">
            <v>T</v>
          </cell>
          <cell r="D6354">
            <v>18.04</v>
          </cell>
        </row>
        <row r="6355">
          <cell r="A6355">
            <v>101471</v>
          </cell>
          <cell r="B6355" t="str">
            <v>CARGA, MANOBRA E DESCARGA DE TUBOS METÁLICOS, DN 400 MM, EM CAMINHÃO CARROCERIA COM GUINDAUTO (MUNCK) 11,7 TM. AF_07/2020</v>
          </cell>
          <cell r="C6355" t="str">
            <v>T</v>
          </cell>
          <cell r="D6355">
            <v>15.48</v>
          </cell>
        </row>
        <row r="6356">
          <cell r="A6356">
            <v>101472</v>
          </cell>
          <cell r="B6356" t="str">
            <v>CARGA, MANOBRA E DESCARGA DE TUBOS METÁLICOS, DN 500 MM, EM CAMINHÃO CARROCERIA COM GUINDAUTO (MUNCK) 11,7 TM. AF_07/2020</v>
          </cell>
          <cell r="C6356" t="str">
            <v>T</v>
          </cell>
          <cell r="D6356">
            <v>12.06</v>
          </cell>
        </row>
        <row r="6357">
          <cell r="A6357">
            <v>101473</v>
          </cell>
          <cell r="B6357" t="str">
            <v>CARGA, MANOBRA E DESCARGA DE TUBOS METÁLICOS, DN 600 MM, EM CAMINHÃO CARROCERIA COM GUINDAUTO (MUNCK) 11,7 TM. AF_07/2020</v>
          </cell>
          <cell r="C6357" t="str">
            <v>T</v>
          </cell>
          <cell r="D6357">
            <v>17.350000000000001</v>
          </cell>
        </row>
        <row r="6358">
          <cell r="A6358">
            <v>101474</v>
          </cell>
          <cell r="B6358" t="str">
            <v>CARGA, MANOBRA E DESCARGA DE TUBOS METÁLICOS, DN 700 MM, EM CAMINHÃO CARROCERIA COM GUINDAUTO (MUNCK) 11,7 TM. AF_07/2020</v>
          </cell>
          <cell r="C6358" t="str">
            <v>T</v>
          </cell>
          <cell r="D6358">
            <v>12.41</v>
          </cell>
        </row>
        <row r="6359">
          <cell r="A6359">
            <v>101475</v>
          </cell>
          <cell r="B6359" t="str">
            <v>CARGA, MANOBRA E DESCARGA DE TUBOS METÁLICOS, DN 800 MM, EM CAMINHÃO CARROCERIA COM GUINDAUTO (MUNCK) 11,7 TM. AF_07/2020</v>
          </cell>
          <cell r="C6359" t="str">
            <v>T</v>
          </cell>
          <cell r="D6359">
            <v>11.01</v>
          </cell>
        </row>
        <row r="6360">
          <cell r="A6360">
            <v>101476</v>
          </cell>
          <cell r="B6360" t="str">
            <v>CARGA, MANOBRA E DESCARGA DE TUBOS METÁLICOS, DN 900 MM, EM CAMINHÃO CARROCERIA COM GUINDAUTO (MUNCK) 11,7 TM. AF_07/2020</v>
          </cell>
          <cell r="C6360" t="str">
            <v>T</v>
          </cell>
          <cell r="D6360">
            <v>9.82</v>
          </cell>
        </row>
        <row r="6361">
          <cell r="A6361">
            <v>101477</v>
          </cell>
          <cell r="B6361" t="str">
            <v>CARGA, MANOBRA E DESCARGA DE TUBOS METÁLICOS, DN 1000 MM, EM CAMINHÃO CARROCERIA COM GUINDAUTO (MUNCK) 11,7 TM. AF_07/2020</v>
          </cell>
          <cell r="C6361" t="str">
            <v>T</v>
          </cell>
          <cell r="D6361">
            <v>8.0500000000000007</v>
          </cell>
        </row>
        <row r="6362">
          <cell r="A6362">
            <v>101478</v>
          </cell>
          <cell r="B6362" t="str">
            <v>CARGA, MANOBRA E DESCARGA DE TUBOS METÁLICOS, DN 1200 MM, EM CAMINHÃO CARROCERIA COM GUINDAUTO (MUNCK) 11,7 TM. AF_07/2020</v>
          </cell>
          <cell r="C6362" t="str">
            <v>T</v>
          </cell>
          <cell r="D6362">
            <v>6.83</v>
          </cell>
        </row>
        <row r="6363">
          <cell r="A6363">
            <v>101480</v>
          </cell>
          <cell r="B6363" t="str">
            <v>CARGA, MANOBRA E DESCARGA DE TUBOS PLÁSTICOS, DN 250 MM, EM CAMINHÃO CARROCERIA COM GUINDAUTO (MUNCK) 11,7 TM. AF_07/2020</v>
          </cell>
          <cell r="C6363" t="str">
            <v>T</v>
          </cell>
          <cell r="D6363">
            <v>40.68</v>
          </cell>
        </row>
        <row r="6364">
          <cell r="A6364">
            <v>101481</v>
          </cell>
          <cell r="B6364" t="str">
            <v>CARGA, MANOBRA E DESCARGA DE TUBOS PLÁSTICOS, DN 300 MM, EM CAMINHÃO CARROCERIA COM GUINDAUTO (MUNCK) 11,7 TM. AF_07/2020</v>
          </cell>
          <cell r="C6364" t="str">
            <v>T</v>
          </cell>
          <cell r="D6364">
            <v>29.38</v>
          </cell>
        </row>
        <row r="6365">
          <cell r="A6365">
            <v>101482</v>
          </cell>
          <cell r="B6365" t="str">
            <v>CARGA, MANOBRA E DESCARGA DE TUBOS PLÁSTICOS, DN 400 MM, EM CAMINHÃO CARROCERIA COM GUINDAUTO (MUNCK) 11,7 TM. AF_07/20</v>
          </cell>
          <cell r="C6365" t="str">
            <v>T</v>
          </cell>
          <cell r="D6365">
            <v>21.96</v>
          </cell>
        </row>
        <row r="6366">
          <cell r="A6366">
            <v>101483</v>
          </cell>
          <cell r="B6366" t="str">
            <v>CARGA, MANOBRA E DESCARGA DE TUBOS PLÁSTICOS, DN 500 MM, EM CAMINHÃO CARROCERIA COM GUINDAUTO (MUNCK) 11,7 TM. AF_07/2020</v>
          </cell>
          <cell r="C6366" t="str">
            <v>T</v>
          </cell>
          <cell r="D6366">
            <v>22.8</v>
          </cell>
        </row>
        <row r="6367">
          <cell r="A6367">
            <v>101484</v>
          </cell>
          <cell r="B6367" t="str">
            <v>CARGA, MANOBRA E DESCARGA DE TUBOS PLÁSTICOS, DN 600 MM, EM CAMINHÃO CARROCERIA COM GUINDAUTO (MUNCK) 11,7 TM. AF_07/2020</v>
          </cell>
          <cell r="C6367" t="str">
            <v>T</v>
          </cell>
          <cell r="D6367">
            <v>118.14</v>
          </cell>
        </row>
        <row r="6368">
          <cell r="A6368">
            <v>101485</v>
          </cell>
          <cell r="B6368" t="str">
            <v>CARGA, MANOBRA E DESCARGA DE TUBOS PLÁSTICOS, DN 750 MM, EM CAMINHÃO CARROCERIA COM GUINDAUTO (MUNCK) 11,7 TM. AF_07/2020</v>
          </cell>
          <cell r="C6368" t="str">
            <v>T</v>
          </cell>
          <cell r="D6368">
            <v>90.69</v>
          </cell>
        </row>
        <row r="6369">
          <cell r="A6369">
            <v>101486</v>
          </cell>
          <cell r="B6369" t="str">
            <v>CARGA, MANOBRA E DESCARGA DE TUBOS PLÁSTICOS, DN 900 MM, EM CAMINHÃO CARROCERIA COM GUINDAUTO (MUNCK) 11,7 TM. AF_07/2020</v>
          </cell>
          <cell r="C6369" t="str">
            <v>T</v>
          </cell>
          <cell r="D6369">
            <v>81.680000000000007</v>
          </cell>
        </row>
        <row r="6370">
          <cell r="A6370">
            <v>101487</v>
          </cell>
          <cell r="B6370" t="str">
            <v>CARGA, MANOBRA E DESCARGA DE TUBOS PLÁSTICOS, DN 1000 MM, EM CAMINHÃO CARROCERIA COM GUINDAUTO (MUNCK) 11,7 TM. AF_07/2020</v>
          </cell>
          <cell r="C6370" t="str">
            <v>T</v>
          </cell>
          <cell r="D6370">
            <v>59.81</v>
          </cell>
        </row>
        <row r="6371">
          <cell r="A6371">
            <v>101488</v>
          </cell>
          <cell r="B6371" t="str">
            <v>CARGA, MANOBRA E DESCARGA DE TUBOS PLÁSTICOS, DN 1200 MM, EM CAMINHÃO CARROCERIA COM GUINDAUTO (MUNCK) 11,7 TM. AF_07/2020</v>
          </cell>
          <cell r="C6371" t="str">
            <v>T</v>
          </cell>
          <cell r="D6371">
            <v>51.76</v>
          </cell>
        </row>
        <row r="6372">
          <cell r="A6372">
            <v>101188</v>
          </cell>
          <cell r="B6372" t="str">
            <v>RECOMPOSIÇÃO PARCIAL DE ARAME FARPADO Nº 14 CLASSE 250, FIXADO EM CERCA COM MOURÕES DE CONCRETO - FORNECIMENTO E INSTALAÇÃO. AF_05/2020</v>
          </cell>
          <cell r="C6372" t="str">
            <v>M</v>
          </cell>
          <cell r="D6372">
            <v>4.1900000000000004</v>
          </cell>
        </row>
        <row r="6373">
          <cell r="A6373">
            <v>101189</v>
          </cell>
          <cell r="B6373" t="str">
            <v>CERCA COM MOURÕES DE CONCRETO, RETO, H=3,00 M, ESPAÇAMENTO DE 2,5 M, CRAVADOS 0,5 M, COM 4 FIOS DE ARAME FARPADO Nº 14 CLASSE 250 - FORNECIMENTO E INSTALAÇÃO. AF_05/2020</v>
          </cell>
          <cell r="C6373" t="str">
            <v>M</v>
          </cell>
          <cell r="D6373">
            <v>45.15</v>
          </cell>
        </row>
        <row r="6374">
          <cell r="A6374">
            <v>101190</v>
          </cell>
          <cell r="B6374" t="str">
            <v>CERCA COM MOURÕES DE CONCRETO, RETO, H=3,00 M, ESPAÇAMENTO DE 2,5 M, CRAVADOS 0,5 M, COM 4 FIOS DE ARAME DE AÇO OVALADO 15X17 - FORNECIMENTO E INSTALAÇÃO. AF_05/2020</v>
          </cell>
          <cell r="C6374" t="str">
            <v>M</v>
          </cell>
          <cell r="D6374">
            <v>44.57</v>
          </cell>
        </row>
        <row r="6375">
          <cell r="A6375">
            <v>101191</v>
          </cell>
          <cell r="B6375" t="str">
            <v>CERCA COM MOURÕES DE CONCRETO, RETO, H=3,00 M, ESPAÇAMENTO DE 2,5 M, CRAVADOS 0,5 M, COM 4 FIOS DE ARAME MISTO - FORNECIMENTO E INSTALAÇÃO. AF_05/2020</v>
          </cell>
          <cell r="C6375" t="str">
            <v>M</v>
          </cell>
          <cell r="D6375">
            <v>44.86</v>
          </cell>
        </row>
        <row r="6376">
          <cell r="A6376">
            <v>101192</v>
          </cell>
          <cell r="B6376" t="str">
            <v>CERCA COM MOURÕES DE CONCRETO, RETO, H=2,30 M, ESPAÇAMENTO DE 2,5 M, CRAVADOS 0,5 M, COM 4 FIOS DE ARAME FARPADO Nº 14 CLASSE 250 - FORNECIMENTO E INSTALAÇÃO. AF_05/2020</v>
          </cell>
          <cell r="C6376" t="str">
            <v>M</v>
          </cell>
          <cell r="D6376">
            <v>46.22</v>
          </cell>
        </row>
        <row r="6377">
          <cell r="A6377">
            <v>101193</v>
          </cell>
          <cell r="B6377" t="str">
            <v>CERCA COM MOURÕES DE CONCRETO, RETO, H=2,30 M, ESPAÇAMENTO DE 2,5 M, CRAVADOS 0,5 M, COM 4 FIOS DE ARAME DE AÇO OVALADO 15X17 - FORNECIMENTO E INSTALAÇÃO. AF_05/2020</v>
          </cell>
          <cell r="C6377" t="str">
            <v>M</v>
          </cell>
          <cell r="D6377">
            <v>40.81</v>
          </cell>
        </row>
        <row r="6378">
          <cell r="A6378">
            <v>101194</v>
          </cell>
          <cell r="B6378" t="str">
            <v>CERCA COM MOURÕES DE CONCRETO, RETO, H=2,30 M, ESPAÇAMENTO DE 2,5 M, CRAVADOS 0,5 M, COM 4 FIOS DE ARAME MISTO - FORNECIMENTO E INSTALAÇÃO. AF_05/2020</v>
          </cell>
          <cell r="C6378" t="str">
            <v>M</v>
          </cell>
          <cell r="D6378">
            <v>41.1</v>
          </cell>
        </row>
        <row r="6379">
          <cell r="A6379">
            <v>101197</v>
          </cell>
          <cell r="B6379" t="str">
            <v>CERCA COM MOURÕES DE CONCRETO, SEÇÃO "T" PONTA INCLINADA, 10X10 CM, ESPAÇAMENTO DE 2,5 M, CRAVADOS 0,5 M, COM 11 FIOS DE ARAME FARPADO Nº 14 - FORNECIMENTO E INSTALAÇÃO. AF_05/2020</v>
          </cell>
          <cell r="C6379" t="str">
            <v>M</v>
          </cell>
          <cell r="D6379">
            <v>86.78</v>
          </cell>
        </row>
        <row r="6380">
          <cell r="A6380">
            <v>101198</v>
          </cell>
          <cell r="B6380" t="str">
            <v>CERCA COM MOURÕES DE CONCRETO, SEÇÃO "T" PONTA INCLINADA, 10X10 CM, ESPAÇAMENTO DE 2,5 M, CRAVADOS 0,5 M, COM 11 FIOS DE ARAME DE AÇO OVALADO 15X17 - FORNECIMENTO E INSTALAÇÃO. AF_05/2020</v>
          </cell>
          <cell r="C6380" t="str">
            <v>M</v>
          </cell>
          <cell r="D6380">
            <v>62.25</v>
          </cell>
        </row>
        <row r="6381">
          <cell r="A6381">
            <v>101199</v>
          </cell>
          <cell r="B6381" t="str">
            <v>CERCA COM MOURÕES DE CONCRETO, SEÇÃO "T" PONTA INCLINADA, 10X10CM, ESPAÇAMENTO DE 2,5M, CRAVADOS 0,5M, COM 11 FIOS DE ARAME MISTO - FORNECIMENTO E INSTALAÇÃO. AF_05/2020</v>
          </cell>
          <cell r="C6381" t="str">
            <v>M</v>
          </cell>
          <cell r="D6381">
            <v>62.97</v>
          </cell>
        </row>
        <row r="6382">
          <cell r="A6382">
            <v>101200</v>
          </cell>
          <cell r="B6382" t="str">
            <v>CERCA COM MOURÕES DE MADEIRA, 7,5X7,5 CM, ESPAÇAMENTO DE 2,5 M, ALTURA LIVRE DE 2 M, CRAVADOS 0,5 M, COM 4 FIOS DE ARAME FARPADO Nº 14 CLASSE 250 - FORNECIMENTO E INSTALAÇÃO. AF_05/2020</v>
          </cell>
          <cell r="C6382" t="str">
            <v>M</v>
          </cell>
          <cell r="D6382">
            <v>32.229999999999997</v>
          </cell>
        </row>
        <row r="6383">
          <cell r="A6383">
            <v>101201</v>
          </cell>
          <cell r="B6383" t="str">
            <v>CERCA COM MOURÕES DE MADEIRA, 7,5X7,5 CM, ESPAÇAMENTO DE 2,5 M, ALTURA LIVRE DE 2 M, CRAVADOS 0,5 M, COM 8 FIOS DE ARAME FARPADO Nº 14 CLASSE 250 - FORNECIMENTO E INSTALAÇÃO. AF_05/2020</v>
          </cell>
          <cell r="C6383" t="str">
            <v>M</v>
          </cell>
          <cell r="D6383">
            <v>41.63</v>
          </cell>
        </row>
        <row r="6384">
          <cell r="A6384">
            <v>101202</v>
          </cell>
          <cell r="B6384" t="str">
            <v>CERCA COM MOURÕES DE MADEIRA ROLIÇA, DIÂMETRO 11 CM, ESPAÇAMENTO DE 2,5 M, ALTURA LIVRE DE 1,7 M, CRAVADOS 0,5 M, COM 5 FIOS DE ARAME FARPADO Nº 14 CLASSE 250 - FORNECIMENTO E INSTALAÇÃO. AF_05/2020</v>
          </cell>
          <cell r="C6384" t="str">
            <v>M</v>
          </cell>
          <cell r="D6384">
            <v>28.36</v>
          </cell>
        </row>
        <row r="6385">
          <cell r="A6385">
            <v>101203</v>
          </cell>
          <cell r="B6385" t="str">
            <v>CERCA COM MOURÕES DE MADEIRA ROLIÇA, DIÂMETRO 11 CM, ESPAÇAMENTO DE 2,5 M, ALTURA LIVRE DE 1,7 M, CRAVADOS 0,5 M, COM 5 FIOS DE ARAME DE AÇO OVALADO 15X17 - FORNECIMENTO E INSTALAÇÃO. AF_05/2020</v>
          </cell>
          <cell r="C6385" t="str">
            <v>M</v>
          </cell>
          <cell r="D6385">
            <v>27.64</v>
          </cell>
        </row>
        <row r="6386">
          <cell r="A6386">
            <v>101204</v>
          </cell>
          <cell r="B6386" t="str">
            <v>CERCA COM MOURÕES DE MADEIRA ROLIÇA, DIÂMETRO 11 CM, ESPAÇAMENTO DE 2,5 M, ALTURA LIVRE DE 1,7 M, CRAVADOS 0,5 M, COM 5 FIOS DE ARAME MISTO - FORNECIMENTO E INSTALAÇÃO. AF_05/2020</v>
          </cell>
          <cell r="C6386" t="str">
            <v>M</v>
          </cell>
          <cell r="D6386">
            <v>27.93</v>
          </cell>
        </row>
        <row r="6387">
          <cell r="A6387">
            <v>101205</v>
          </cell>
          <cell r="B6387" t="str">
            <v>PORTÃO COM MOURÕES DE MADEIRA ROLIÇA, DIÂMETRO 11 CM, COM 5 FIOS DE ARAME FARPADO Nº 14 CLASSE 250, SEM DOBRADIÇAS - FORNECIMENTO E INSTALAÇÃO. AF_05/2020</v>
          </cell>
          <cell r="C6387" t="str">
            <v>M</v>
          </cell>
          <cell r="D6387">
            <v>28.36</v>
          </cell>
        </row>
        <row r="6388">
          <cell r="A6388">
            <v>102362</v>
          </cell>
          <cell r="B6388" t="str">
            <v>ALAMBRADO PARA QUADRA POLIESPORTIVA, ESTRUTURADO POR TUBOS DE ACO GALVANIZADO, (MONTANTES COM DIAMETRO 2", TRAVESSAS E ESCORAS COM DIÂMETRO 1 ¼), COM TELA DE ARAME GALVANIZADO, FIO 14 BWG E MALHA QUADRADA 5X5CM (EXCETO MURETA). AF_03/2021</v>
          </cell>
          <cell r="C6388" t="str">
            <v>M2</v>
          </cell>
          <cell r="D6388">
            <v>155.06</v>
          </cell>
        </row>
        <row r="6389">
          <cell r="A6389">
            <v>102363</v>
          </cell>
          <cell r="B6389" t="str">
            <v>ALAMBRADO PARA QUADRA POLIESPORTIVA, ESTRUTURADO POR TUBOS DE ACO GALVANIZADO, (MONTANTES COM DIAMETRO 2", TRAVESSAS E ESCORAS COM DIÂMETRO 1 ¼), COM TELA DE ARAME GALVANIZADO, FIO 12 BWG E MALHA QUADRADA 5X5CM (EXCETO MURETA). AF_03/2021</v>
          </cell>
          <cell r="C6389" t="str">
            <v>M2</v>
          </cell>
          <cell r="D6389">
            <v>166.16</v>
          </cell>
        </row>
        <row r="6390">
          <cell r="A6390">
            <v>102364</v>
          </cell>
          <cell r="B6390" t="str">
            <v>ALAMBRADO PARA QUADRA POLIESPORTIVA, ESTRUTURADO POR TUBOS DE ACO GALVANIZADO, (MONTANTES COM DIAMETRO 2", TRAVESSAS E ESCORAS COM DIÂMETRO 1 ¼), COM TELA DE ARAME GALVANIZADO, FIO 10 BWG E MALHA QUADRADA 5X5CM (EXCETO MURETA). AF_03/2021</v>
          </cell>
          <cell r="C6390" t="str">
            <v>M2</v>
          </cell>
          <cell r="D6390">
            <v>186.27</v>
          </cell>
        </row>
        <row r="6391">
          <cell r="A6391">
            <v>98509</v>
          </cell>
          <cell r="B6391" t="str">
            <v>PLANTIO DE ARBUSTO OU  CERCA VIVA. AF_05/2018</v>
          </cell>
          <cell r="C6391" t="str">
            <v>UN</v>
          </cell>
          <cell r="D6391">
            <v>46.39</v>
          </cell>
        </row>
        <row r="6392">
          <cell r="A6392">
            <v>98510</v>
          </cell>
          <cell r="B6392" t="str">
            <v>PLANTIO DE ÁRVORE ORNAMENTAL COM ALTURA DE MUDA MENOR OU IGUAL A 2,00 M. AF_05/2018</v>
          </cell>
          <cell r="C6392" t="str">
            <v>UN</v>
          </cell>
          <cell r="D6392">
            <v>66.45</v>
          </cell>
        </row>
        <row r="6393">
          <cell r="A6393">
            <v>98511</v>
          </cell>
          <cell r="B6393" t="str">
            <v>PLANTIO DE ÁRVORE ORNAMENTAL COM ALTURA DE MUDA MAIOR QUE 2,00 M E MENOR OU IGUAL A 4,00 M. AF_05/2018</v>
          </cell>
          <cell r="C6393" t="str">
            <v>UN</v>
          </cell>
          <cell r="D6393">
            <v>128.19999999999999</v>
          </cell>
        </row>
        <row r="6394">
          <cell r="A6394">
            <v>98516</v>
          </cell>
          <cell r="B6394" t="str">
            <v>PLANTIO DE PALMEIRA COM ALTURA DE MUDA MENOR OU IGUAL A 2,00 M. AF_05/2018</v>
          </cell>
          <cell r="C6394" t="str">
            <v>UN</v>
          </cell>
          <cell r="D6394">
            <v>270.06</v>
          </cell>
        </row>
        <row r="6395">
          <cell r="A6395">
            <v>98519</v>
          </cell>
          <cell r="B6395" t="str">
            <v>REVOLVIMENTO E LIMPEZA MANUAL DE SOLO. AF_05/2018</v>
          </cell>
          <cell r="C6395" t="str">
            <v>M2</v>
          </cell>
          <cell r="D6395">
            <v>1.38</v>
          </cell>
        </row>
        <row r="6396">
          <cell r="A6396">
            <v>98520</v>
          </cell>
          <cell r="B6396" t="str">
            <v>APLICAÇÃO DE ADUBO EM SOLO. AF_05/2018</v>
          </cell>
          <cell r="C6396" t="str">
            <v>M2</v>
          </cell>
          <cell r="D6396">
            <v>3.5</v>
          </cell>
        </row>
        <row r="6397">
          <cell r="A6397">
            <v>98521</v>
          </cell>
          <cell r="B6397" t="str">
            <v>APLICAÇÃO DE CALCÁRIO PARA CORREÇÃO DO PH DO SOLO. AF_05/2018</v>
          </cell>
          <cell r="C6397" t="str">
            <v>M2</v>
          </cell>
          <cell r="D6397">
            <v>0.24</v>
          </cell>
        </row>
        <row r="6398">
          <cell r="A6398">
            <v>98522</v>
          </cell>
          <cell r="B6398" t="str">
            <v>ALAMBRADO EM MOURÕES DE CONCRETO, COM TELA DE ARAME GALVANIZADO (INCLUSIVE MURETA EM CONCRETO). AF_05/2018</v>
          </cell>
          <cell r="C6398" t="str">
            <v>M</v>
          </cell>
          <cell r="D6398">
            <v>115.04</v>
          </cell>
        </row>
        <row r="6399">
          <cell r="A6399">
            <v>98524</v>
          </cell>
          <cell r="B6399" t="str">
            <v>LIMPEZA MANUAL DE VEGETAÇÃO EM TERRENO COM ENXADA.AF_05/2018</v>
          </cell>
          <cell r="C6399" t="str">
            <v>M2</v>
          </cell>
          <cell r="D6399">
            <v>2.2200000000000002</v>
          </cell>
        </row>
        <row r="6400">
          <cell r="A6400">
            <v>98503</v>
          </cell>
          <cell r="B6400" t="str">
            <v>PLANTIO DE GRAMA EM PAVIMENTO CONCREGRAMA. AF_05/2018</v>
          </cell>
          <cell r="C6400" t="str">
            <v>M2</v>
          </cell>
          <cell r="D6400">
            <v>14.01</v>
          </cell>
        </row>
        <row r="6401">
          <cell r="A6401">
            <v>98504</v>
          </cell>
          <cell r="B6401" t="str">
            <v>PLANTIO DE GRAMA EM PLACAS. AF_05/2018</v>
          </cell>
          <cell r="C6401" t="str">
            <v>M2</v>
          </cell>
          <cell r="D6401">
            <v>9.27</v>
          </cell>
        </row>
        <row r="6402">
          <cell r="A6402">
            <v>98505</v>
          </cell>
          <cell r="B6402" t="str">
            <v>PLANTIO DE FORRAÇÃO. AF_05/2018</v>
          </cell>
          <cell r="C6402" t="str">
            <v>M2</v>
          </cell>
          <cell r="D6402">
            <v>66.349999999999994</v>
          </cell>
        </row>
        <row r="6403">
          <cell r="A6403">
            <v>98525</v>
          </cell>
          <cell r="B6403" t="str">
            <v>LIMPEZA MECANIZADA DE CAMADA VEGETAL, VEGETAÇÃO E PEQUENAS ÁRVORES (DIÂMETRO DE TRONCO MENOR QUE 0,20 M), COM TRATOR DE ESTEIRAS.AF_05/2018</v>
          </cell>
          <cell r="C6403" t="str">
            <v>M2</v>
          </cell>
          <cell r="D6403">
            <v>0.25</v>
          </cell>
        </row>
        <row r="6404">
          <cell r="A6404">
            <v>98526</v>
          </cell>
          <cell r="B6404" t="str">
            <v>REMOÇÃO DE RAÍZES REMANESCENTES DE TRONCO DE ÁRVORE COM DIÂMETRO MAIOR OU IGUAL A 0,20 M E MENOR QUE 0,40 M.AF_05/2018</v>
          </cell>
          <cell r="C6404" t="str">
            <v>UN</v>
          </cell>
          <cell r="D6404">
            <v>52.21</v>
          </cell>
        </row>
        <row r="6405">
          <cell r="A6405">
            <v>98527</v>
          </cell>
          <cell r="B6405" t="str">
            <v>REMOÇÃO DE RAÍZES REMANESCENTES DE TRONCO DE ÁRVORE COM DIÂMETRO MAIOR OU IGUAL A 0,40 M E MENOR QUE 0,60 M.AF_05/2018</v>
          </cell>
          <cell r="C6405" t="str">
            <v>UN</v>
          </cell>
          <cell r="D6405">
            <v>112.4</v>
          </cell>
        </row>
        <row r="6406">
          <cell r="A6406">
            <v>98528</v>
          </cell>
          <cell r="B6406" t="str">
            <v>REMOÇÃO DE RAÍZES REMANESCENTES DE TRONCO DE ÁRVORE COM DIÂMETRO MAIOR OU IGUAL A 0,60 M.AF_05/2018</v>
          </cell>
          <cell r="C6406" t="str">
            <v>UN</v>
          </cell>
          <cell r="D6406">
            <v>164.37</v>
          </cell>
        </row>
        <row r="6407">
          <cell r="A6407">
            <v>98529</v>
          </cell>
          <cell r="B6407" t="str">
            <v>CORTE RASO E RECORTE DE ÁRVORE COM DIÂMETRO DE TRONCO MAIOR OU IGUAL A 0,20 M E MENOR QUE 0,40 M.AF_05/2018</v>
          </cell>
          <cell r="C6407" t="str">
            <v>UN</v>
          </cell>
          <cell r="D6407">
            <v>48.01</v>
          </cell>
        </row>
        <row r="6408">
          <cell r="A6408">
            <v>98530</v>
          </cell>
          <cell r="B6408" t="str">
            <v>CORTE RASO E RECORTE DE ÁRVORE COM DIÂMETRO DE TRONCO MAIOR OU IGUAL A 0,40 M E MENOR QUE 0,60 M.AF_05/2018</v>
          </cell>
          <cell r="C6408" t="str">
            <v>UN</v>
          </cell>
          <cell r="D6408">
            <v>85.53</v>
          </cell>
        </row>
        <row r="6409">
          <cell r="A6409">
            <v>98531</v>
          </cell>
          <cell r="B6409" t="str">
            <v>CORTE RASO E RECORTE DE ÁRVORE COM DIÂMETRO DE TRONCO MAIOR OU IGUAL A 0,60 M.AF_05/2018</v>
          </cell>
          <cell r="C6409" t="str">
            <v>UN</v>
          </cell>
          <cell r="D6409">
            <v>178.75</v>
          </cell>
        </row>
        <row r="6410">
          <cell r="A6410">
            <v>98532</v>
          </cell>
          <cell r="B6410" t="str">
            <v>PODA EM ALTURA DE ÁRVORE COM DIÂMETRO DE TRONCO MENOR QUE 0,20 M.AF_05/2018</v>
          </cell>
          <cell r="C6410" t="str">
            <v>UN</v>
          </cell>
          <cell r="D6410">
            <v>72.069999999999993</v>
          </cell>
        </row>
        <row r="6411">
          <cell r="A6411">
            <v>98533</v>
          </cell>
          <cell r="B6411" t="str">
            <v>PODA EM ALTURA DE ÁRVORE COM DIÂMETRO DE TRONCO MAIOR OU IGUAL A 0,20 M E MENOR QUE 0,40 M.AF_05/2018</v>
          </cell>
          <cell r="C6411" t="str">
            <v>UN</v>
          </cell>
          <cell r="D6411">
            <v>192.67</v>
          </cell>
        </row>
        <row r="6412">
          <cell r="A6412">
            <v>98534</v>
          </cell>
          <cell r="B6412" t="str">
            <v>PODA EM ALTURA DE ÁRVORE COM DIÂMETRO DE TRONCO MAIOR OU IGUAL A 0,40 M E MENOR QUE 0,60 M.AF_05/2018</v>
          </cell>
          <cell r="C6412" t="str">
            <v>UN</v>
          </cell>
          <cell r="D6412">
            <v>499.21</v>
          </cell>
        </row>
        <row r="6413">
          <cell r="A6413">
            <v>98535</v>
          </cell>
          <cell r="B6413" t="str">
            <v>PODA EM ALTURA DE ÁRVORE COM DIÂMETRO DE TRONCO MAIOR OU IGUAL A 0,60 M.AF_05/2018</v>
          </cell>
          <cell r="C6413" t="str">
            <v>UN</v>
          </cell>
          <cell r="D6413">
            <v>780.58</v>
          </cell>
        </row>
        <row r="6414">
          <cell r="A6414">
            <v>88238</v>
          </cell>
          <cell r="B6414" t="str">
            <v>AJUDANTE DE ARMADOR COM ENCARGOS COMPLEMENTARES</v>
          </cell>
          <cell r="C6414" t="str">
            <v>H</v>
          </cell>
          <cell r="D6414">
            <v>13.4</v>
          </cell>
        </row>
        <row r="6415">
          <cell r="A6415">
            <v>88239</v>
          </cell>
          <cell r="B6415" t="str">
            <v>AJUDANTE DE CARPINTEIRO COM ENCARGOS COMPLEMENTARES</v>
          </cell>
          <cell r="C6415" t="str">
            <v>H</v>
          </cell>
          <cell r="D6415">
            <v>14.57</v>
          </cell>
        </row>
        <row r="6416">
          <cell r="A6416">
            <v>88240</v>
          </cell>
          <cell r="B6416" t="str">
            <v>AJUDANTE DE ESTRUTURA METÁLICA COM ENCARGOS COMPLEMENTARES</v>
          </cell>
          <cell r="C6416" t="str">
            <v>H</v>
          </cell>
          <cell r="D6416">
            <v>10.27</v>
          </cell>
        </row>
        <row r="6417">
          <cell r="A6417">
            <v>88241</v>
          </cell>
          <cell r="B6417" t="str">
            <v>AJUDANTE DE OPERAÇÃO EM GERAL COM ENCARGOS COMPLEMENTARES</v>
          </cell>
          <cell r="C6417" t="str">
            <v>H</v>
          </cell>
          <cell r="D6417">
            <v>13.74</v>
          </cell>
        </row>
        <row r="6418">
          <cell r="A6418">
            <v>88242</v>
          </cell>
          <cell r="B6418" t="str">
            <v>AJUDANTE DE PEDREIRO COM ENCARGOS COMPLEMENTARES</v>
          </cell>
          <cell r="C6418" t="str">
            <v>H</v>
          </cell>
          <cell r="D6418">
            <v>14.06</v>
          </cell>
        </row>
        <row r="6419">
          <cell r="A6419">
            <v>88243</v>
          </cell>
          <cell r="B6419" t="str">
            <v>AJUDANTE ESPECIALIZADO COM ENCARGOS COMPLEMENTARES</v>
          </cell>
          <cell r="C6419" t="str">
            <v>H</v>
          </cell>
          <cell r="D6419">
            <v>16.98</v>
          </cell>
        </row>
        <row r="6420">
          <cell r="A6420">
            <v>88245</v>
          </cell>
          <cell r="B6420" t="str">
            <v>ARMADOR COM ENCARGOS COMPLEMENTARES</v>
          </cell>
          <cell r="C6420" t="str">
            <v>H</v>
          </cell>
          <cell r="D6420">
            <v>17.579999999999998</v>
          </cell>
        </row>
        <row r="6421">
          <cell r="A6421">
            <v>88246</v>
          </cell>
          <cell r="B6421" t="str">
            <v>ASSENTADOR DE TUBOS COM ENCARGOS COMPLEMENTARES</v>
          </cell>
          <cell r="C6421" t="str">
            <v>H</v>
          </cell>
          <cell r="D6421">
            <v>14.9</v>
          </cell>
        </row>
        <row r="6422">
          <cell r="A6422">
            <v>88247</v>
          </cell>
          <cell r="B6422" t="str">
            <v>AUXILIAR DE ELETRICISTA COM ENCARGOS COMPLEMENTARES</v>
          </cell>
          <cell r="C6422" t="str">
            <v>H</v>
          </cell>
          <cell r="D6422">
            <v>14</v>
          </cell>
        </row>
        <row r="6423">
          <cell r="A6423">
            <v>88248</v>
          </cell>
          <cell r="B6423" t="str">
            <v>AUXILIAR DE ENCANADOR OU BOMBEIRO HIDRÁULICO COM ENCARGOS COMPLEMENTARES</v>
          </cell>
          <cell r="C6423" t="str">
            <v>H</v>
          </cell>
          <cell r="D6423">
            <v>13.48</v>
          </cell>
        </row>
        <row r="6424">
          <cell r="A6424">
            <v>88249</v>
          </cell>
          <cell r="B6424" t="str">
            <v>AUXILIAR DE LABORATÓRIO COM ENCARGOS COMPLEMENTARES</v>
          </cell>
          <cell r="C6424" t="str">
            <v>H</v>
          </cell>
          <cell r="D6424">
            <v>20.079999999999998</v>
          </cell>
        </row>
        <row r="6425">
          <cell r="A6425">
            <v>88250</v>
          </cell>
          <cell r="B6425" t="str">
            <v>AUXILIAR DE MECÂNICO COM ENCARGOS COMPLEMENTARES</v>
          </cell>
          <cell r="C6425" t="str">
            <v>H</v>
          </cell>
          <cell r="D6425">
            <v>11.83</v>
          </cell>
        </row>
        <row r="6426">
          <cell r="A6426">
            <v>88251</v>
          </cell>
          <cell r="B6426" t="str">
            <v>AUXILIAR DE SERRALHEIRO COM ENCARGOS COMPLEMENTARES</v>
          </cell>
          <cell r="C6426" t="str">
            <v>H</v>
          </cell>
          <cell r="D6426">
            <v>14.09</v>
          </cell>
        </row>
        <row r="6427">
          <cell r="A6427">
            <v>88252</v>
          </cell>
          <cell r="B6427" t="str">
            <v>AUXILIAR DE SERVIÇOS GERAIS COM ENCARGOS COMPLEMENTARES</v>
          </cell>
          <cell r="C6427" t="str">
            <v>H</v>
          </cell>
          <cell r="D6427">
            <v>14.72</v>
          </cell>
        </row>
        <row r="6428">
          <cell r="A6428">
            <v>88253</v>
          </cell>
          <cell r="B6428" t="str">
            <v>AUXILIAR DE TOPÓGRAFO COM ENCARGOS COMPLEMENTARES</v>
          </cell>
          <cell r="C6428" t="str">
            <v>H</v>
          </cell>
          <cell r="D6428">
            <v>6.79</v>
          </cell>
        </row>
        <row r="6429">
          <cell r="A6429">
            <v>88255</v>
          </cell>
          <cell r="B6429" t="str">
            <v>AUXILIAR TÉCNICO DE ENGENHARIA COM ENCARGOS COMPLEMENTARES</v>
          </cell>
          <cell r="C6429" t="str">
            <v>H</v>
          </cell>
          <cell r="D6429">
            <v>21.45</v>
          </cell>
        </row>
        <row r="6430">
          <cell r="A6430">
            <v>88256</v>
          </cell>
          <cell r="B6430" t="str">
            <v>AZULEJISTA OU LADRILHISTA COM ENCARGOS COMPLEMENTARES</v>
          </cell>
          <cell r="C6430" t="str">
            <v>H</v>
          </cell>
          <cell r="D6430">
            <v>17.61</v>
          </cell>
        </row>
        <row r="6431">
          <cell r="A6431">
            <v>88257</v>
          </cell>
          <cell r="B6431" t="str">
            <v>BLASTER, DINAMITADOR OU CABO DE FOGO COM ENCARGOS COMPLEMENTARES</v>
          </cell>
          <cell r="C6431" t="str">
            <v>H</v>
          </cell>
          <cell r="D6431">
            <v>12.75</v>
          </cell>
        </row>
        <row r="6432">
          <cell r="A6432">
            <v>88258</v>
          </cell>
          <cell r="B6432" t="str">
            <v>CADASTRISTA DE REDES DE AGUA E ESGOTO COM ENCARGOS COMPLEMENTARES</v>
          </cell>
          <cell r="C6432" t="str">
            <v>H</v>
          </cell>
          <cell r="D6432">
            <v>10.3</v>
          </cell>
        </row>
        <row r="6433">
          <cell r="A6433">
            <v>88260</v>
          </cell>
          <cell r="B6433" t="str">
            <v>CALCETEIRO COM ENCARGOS COMPLEMENTARES</v>
          </cell>
          <cell r="C6433" t="str">
            <v>H</v>
          </cell>
          <cell r="D6433">
            <v>17.41</v>
          </cell>
        </row>
        <row r="6434">
          <cell r="A6434">
            <v>88261</v>
          </cell>
          <cell r="B6434" t="str">
            <v>CARPINTEIRO DE ESQUADRIA COM ENCARGOS COMPLEMENTARES</v>
          </cell>
          <cell r="C6434" t="str">
            <v>H</v>
          </cell>
          <cell r="D6434">
            <v>18.77</v>
          </cell>
        </row>
        <row r="6435">
          <cell r="A6435">
            <v>88262</v>
          </cell>
          <cell r="B6435" t="str">
            <v>CARPINTEIRO DE FORMAS COM ENCARGOS COMPLEMENTARES</v>
          </cell>
          <cell r="C6435" t="str">
            <v>H</v>
          </cell>
          <cell r="D6435">
            <v>17.48</v>
          </cell>
        </row>
        <row r="6436">
          <cell r="A6436">
            <v>88263</v>
          </cell>
          <cell r="B6436" t="str">
            <v>CAVOUQUEIRO OU OPERADOR PERFURATRIZ/ROMPEDOR COM ENCARGOS COMPLEMENTARES</v>
          </cell>
          <cell r="C6436" t="str">
            <v>H</v>
          </cell>
          <cell r="D6436">
            <v>11.38</v>
          </cell>
        </row>
        <row r="6437">
          <cell r="A6437">
            <v>88264</v>
          </cell>
          <cell r="B6437" t="str">
            <v>ELETRICISTA COM ENCARGOS COMPLEMENTARES</v>
          </cell>
          <cell r="C6437" t="str">
            <v>H</v>
          </cell>
          <cell r="D6437">
            <v>18.3</v>
          </cell>
        </row>
        <row r="6438">
          <cell r="A6438">
            <v>88265</v>
          </cell>
          <cell r="B6438" t="str">
            <v>ELETRICISTA INDUSTRIAL COM ENCARGOS COMPLEMENTARES</v>
          </cell>
          <cell r="C6438" t="str">
            <v>H</v>
          </cell>
          <cell r="D6438">
            <v>18.3</v>
          </cell>
        </row>
        <row r="6439">
          <cell r="A6439">
            <v>88266</v>
          </cell>
          <cell r="B6439" t="str">
            <v>ELETROTÉCNICO COM ENCARGOS COMPLEMENTARES</v>
          </cell>
          <cell r="C6439" t="str">
            <v>H</v>
          </cell>
          <cell r="D6439">
            <v>18.39</v>
          </cell>
        </row>
        <row r="6440">
          <cell r="A6440">
            <v>88267</v>
          </cell>
          <cell r="B6440" t="str">
            <v>ENCANADOR OU BOMBEIRO HIDRÁULICO COM ENCARGOS COMPLEMENTARES</v>
          </cell>
          <cell r="C6440" t="str">
            <v>H</v>
          </cell>
          <cell r="D6440">
            <v>17.66</v>
          </cell>
        </row>
        <row r="6441">
          <cell r="A6441">
            <v>88269</v>
          </cell>
          <cell r="B6441" t="str">
            <v>GESSEIRO COM ENCARGOS COMPLEMENTARES</v>
          </cell>
          <cell r="C6441" t="str">
            <v>H</v>
          </cell>
          <cell r="D6441">
            <v>17.579999999999998</v>
          </cell>
        </row>
        <row r="6442">
          <cell r="A6442">
            <v>88270</v>
          </cell>
          <cell r="B6442" t="str">
            <v>IMPERMEABILIZADOR COM ENCARGOS COMPLEMENTARES</v>
          </cell>
          <cell r="C6442" t="str">
            <v>H</v>
          </cell>
          <cell r="D6442">
            <v>18.489999999999998</v>
          </cell>
        </row>
        <row r="6443">
          <cell r="A6443">
            <v>88272</v>
          </cell>
          <cell r="B6443" t="str">
            <v>MACARIQUEIRO COM ENCARGOS COMPLEMENTARES</v>
          </cell>
          <cell r="C6443" t="str">
            <v>H</v>
          </cell>
          <cell r="D6443">
            <v>18.45</v>
          </cell>
        </row>
        <row r="6444">
          <cell r="A6444">
            <v>88273</v>
          </cell>
          <cell r="B6444" t="str">
            <v>MARCENEIRO COM ENCARGOS COMPLEMENTARES</v>
          </cell>
          <cell r="C6444" t="str">
            <v>H</v>
          </cell>
          <cell r="D6444">
            <v>17.8</v>
          </cell>
        </row>
        <row r="6445">
          <cell r="A6445">
            <v>88274</v>
          </cell>
          <cell r="B6445" t="str">
            <v>MARMORISTA/GRANITEIRO COM ENCARGOS COMPLEMENTARES</v>
          </cell>
          <cell r="C6445" t="str">
            <v>H</v>
          </cell>
          <cell r="D6445">
            <v>17.899999999999999</v>
          </cell>
        </row>
        <row r="6446">
          <cell r="A6446">
            <v>88275</v>
          </cell>
          <cell r="B6446" t="str">
            <v>MECÃNICO DE EQUIPAMENTOS PESADOS COM ENCARGOS COMPLEMENTARES</v>
          </cell>
          <cell r="C6446" t="str">
            <v>H</v>
          </cell>
          <cell r="D6446">
            <v>18.489999999999998</v>
          </cell>
        </row>
        <row r="6447">
          <cell r="A6447">
            <v>88277</v>
          </cell>
          <cell r="B6447" t="str">
            <v>MONTADOR (TUBO AÇO/EQUIPAMENTOS) COM ENCARGOS COMPLEMENTARES</v>
          </cell>
          <cell r="C6447" t="str">
            <v>H</v>
          </cell>
          <cell r="D6447">
            <v>13.51</v>
          </cell>
        </row>
        <row r="6448">
          <cell r="A6448">
            <v>88278</v>
          </cell>
          <cell r="B6448" t="str">
            <v>MONTADOR DE ESTRUTURA METÁLICA COM ENCARGOS COMPLEMENTARES</v>
          </cell>
          <cell r="C6448" t="str">
            <v>H</v>
          </cell>
          <cell r="D6448">
            <v>12.66</v>
          </cell>
        </row>
        <row r="6449">
          <cell r="A6449">
            <v>88279</v>
          </cell>
          <cell r="B6449" t="str">
            <v>MONTADOR ELETROMECÃNICO COM ENCARGOS COMPLEMENTARES</v>
          </cell>
          <cell r="C6449" t="str">
            <v>H</v>
          </cell>
          <cell r="D6449">
            <v>19.510000000000002</v>
          </cell>
        </row>
        <row r="6450">
          <cell r="A6450">
            <v>88281</v>
          </cell>
          <cell r="B6450" t="str">
            <v>MOTORISTA DE BASCULANTE COM ENCARGOS COMPLEMENTARES</v>
          </cell>
          <cell r="C6450" t="str">
            <v>H</v>
          </cell>
          <cell r="D6450">
            <v>13.54</v>
          </cell>
        </row>
        <row r="6451">
          <cell r="A6451">
            <v>88282</v>
          </cell>
          <cell r="B6451" t="str">
            <v>MOTORISTA DE CAMINHÃO COM ENCARGOS COMPLEMENTARES</v>
          </cell>
          <cell r="C6451" t="str">
            <v>H</v>
          </cell>
          <cell r="D6451">
            <v>14.19</v>
          </cell>
        </row>
        <row r="6452">
          <cell r="A6452">
            <v>88283</v>
          </cell>
          <cell r="B6452" t="str">
            <v>MOTORISTA DE CAMINHÃO E CARRETA COM ENCARGOS COMPLEMENTARES</v>
          </cell>
          <cell r="C6452" t="str">
            <v>H</v>
          </cell>
          <cell r="D6452">
            <v>17.97</v>
          </cell>
        </row>
        <row r="6453">
          <cell r="A6453">
            <v>88284</v>
          </cell>
          <cell r="B6453" t="str">
            <v>MOTORISTA DE VEIÍCULO LEVE COM ENCARGOS COMPLEMENTARES</v>
          </cell>
          <cell r="C6453" t="str">
            <v>H</v>
          </cell>
          <cell r="D6453">
            <v>13.35</v>
          </cell>
        </row>
        <row r="6454">
          <cell r="A6454">
            <v>88285</v>
          </cell>
          <cell r="B6454" t="str">
            <v>MOTORISTA DE VEÍCULO PESADO COM ENCARGOS COMPLEMENTARES</v>
          </cell>
          <cell r="C6454" t="str">
            <v>H</v>
          </cell>
          <cell r="D6454">
            <v>15.2</v>
          </cell>
        </row>
        <row r="6455">
          <cell r="A6455">
            <v>88286</v>
          </cell>
          <cell r="B6455" t="str">
            <v>MOTORISTA OPERADOR DE MUNCK COM ENCARGOS COMPLEMENTARES</v>
          </cell>
          <cell r="C6455" t="str">
            <v>H</v>
          </cell>
          <cell r="D6455">
            <v>16.22</v>
          </cell>
        </row>
        <row r="6456">
          <cell r="A6456">
            <v>88288</v>
          </cell>
          <cell r="B6456" t="str">
            <v>NIVELADOR COM ENCARGOS COMPLEMENTARES</v>
          </cell>
          <cell r="C6456" t="str">
            <v>H</v>
          </cell>
          <cell r="D6456">
            <v>8.25</v>
          </cell>
        </row>
        <row r="6457">
          <cell r="A6457">
            <v>88291</v>
          </cell>
          <cell r="B6457" t="str">
            <v>OPERADOR DE BETONEIRA (CAMINHÃO) COM ENCARGOS COMPLEMENTARES</v>
          </cell>
          <cell r="C6457" t="str">
            <v>H</v>
          </cell>
          <cell r="D6457">
            <v>13.1</v>
          </cell>
        </row>
        <row r="6458">
          <cell r="A6458">
            <v>88292</v>
          </cell>
          <cell r="B6458" t="str">
            <v>OPERADOR DE COMPRESSOR OU COMPRESSORISTA COM ENCARGOS COMPLEMENTARES</v>
          </cell>
          <cell r="C6458" t="str">
            <v>H</v>
          </cell>
          <cell r="D6458">
            <v>13.62</v>
          </cell>
        </row>
        <row r="6459">
          <cell r="A6459">
            <v>88293</v>
          </cell>
          <cell r="B6459" t="str">
            <v>OPERADOR DE DEMARCADORA DE FAIXAS COM ENCARGOS COMPLEMENTARES</v>
          </cell>
          <cell r="C6459" t="str">
            <v>H</v>
          </cell>
          <cell r="D6459">
            <v>15.45</v>
          </cell>
        </row>
        <row r="6460">
          <cell r="A6460">
            <v>88294</v>
          </cell>
          <cell r="B6460" t="str">
            <v>OPERADOR DE ESCAVADEIRA COM ENCARGOS COMPLEMENTARES</v>
          </cell>
          <cell r="C6460" t="str">
            <v>H</v>
          </cell>
          <cell r="D6460">
            <v>16.690000000000001</v>
          </cell>
        </row>
        <row r="6461">
          <cell r="A6461">
            <v>88295</v>
          </cell>
          <cell r="B6461" t="str">
            <v>OPERADOR DE GUINCHO COM ENCARGOS COMPLEMENTARES</v>
          </cell>
          <cell r="C6461" t="str">
            <v>H</v>
          </cell>
          <cell r="D6461">
            <v>12.85</v>
          </cell>
        </row>
        <row r="6462">
          <cell r="A6462">
            <v>88296</v>
          </cell>
          <cell r="B6462" t="str">
            <v>OPERADOR DE GUINDASTE COM ENCARGOS COMPLEMENTARES</v>
          </cell>
          <cell r="C6462" t="str">
            <v>H</v>
          </cell>
          <cell r="D6462">
            <v>12.9</v>
          </cell>
        </row>
        <row r="6463">
          <cell r="A6463">
            <v>88297</v>
          </cell>
          <cell r="B6463" t="str">
            <v>OPERADOR DE MÁQUINAS E EQUIPAMENTOS COM ENCARGOS COMPLEMENTARES</v>
          </cell>
          <cell r="C6463" t="str">
            <v>H</v>
          </cell>
          <cell r="D6463">
            <v>13.4</v>
          </cell>
        </row>
        <row r="6464">
          <cell r="A6464">
            <v>88298</v>
          </cell>
          <cell r="B6464" t="str">
            <v>OPERADOR DE MARTELETE OU MARTELETEIRO COM ENCARGOS COMPLEMENTARES</v>
          </cell>
          <cell r="C6464" t="str">
            <v>H</v>
          </cell>
          <cell r="D6464">
            <v>11.16</v>
          </cell>
        </row>
        <row r="6465">
          <cell r="A6465">
            <v>88299</v>
          </cell>
          <cell r="B6465" t="str">
            <v>OPERADOR DE MOTO-ESCREIPER COM ENCARGOS COMPLEMENTARES</v>
          </cell>
          <cell r="C6465" t="str">
            <v>H</v>
          </cell>
          <cell r="D6465">
            <v>15.66</v>
          </cell>
        </row>
        <row r="6466">
          <cell r="A6466">
            <v>88300</v>
          </cell>
          <cell r="B6466" t="str">
            <v>OPERADOR DE MOTONIVELADORA COM ENCARGOS COMPLEMENTARES</v>
          </cell>
          <cell r="C6466" t="str">
            <v>H</v>
          </cell>
          <cell r="D6466">
            <v>18.559999999999999</v>
          </cell>
        </row>
        <row r="6467">
          <cell r="A6467">
            <v>88301</v>
          </cell>
          <cell r="B6467" t="str">
            <v>OPERADOR DE PÁ CARREGADEIRA COM ENCARGOS COMPLEMENTARES</v>
          </cell>
          <cell r="C6467" t="str">
            <v>H</v>
          </cell>
          <cell r="D6467">
            <v>14.34</v>
          </cell>
        </row>
        <row r="6468">
          <cell r="A6468">
            <v>88302</v>
          </cell>
          <cell r="B6468" t="str">
            <v>OPERADOR DE PAVIMENTADORA COM ENCARGOS COMPLEMENTARES</v>
          </cell>
          <cell r="C6468" t="str">
            <v>H</v>
          </cell>
          <cell r="D6468">
            <v>16.079999999999998</v>
          </cell>
        </row>
        <row r="6469">
          <cell r="A6469">
            <v>88303</v>
          </cell>
          <cell r="B6469" t="str">
            <v>OPERADOR DE ROLO COMPACTADOR COM ENCARGOS COMPLEMENTARES</v>
          </cell>
          <cell r="C6469" t="str">
            <v>H</v>
          </cell>
          <cell r="D6469">
            <v>13.38</v>
          </cell>
        </row>
        <row r="6470">
          <cell r="A6470">
            <v>88304</v>
          </cell>
          <cell r="B6470" t="str">
            <v>OPERADOR DE USINA DE ASFALTO, DE SOLOS OU DE CONCRETO COM ENCARGOS COMPLEMENTARES</v>
          </cell>
          <cell r="C6470" t="str">
            <v>H</v>
          </cell>
          <cell r="D6470">
            <v>14.21</v>
          </cell>
        </row>
        <row r="6471">
          <cell r="A6471">
            <v>88306</v>
          </cell>
          <cell r="B6471" t="str">
            <v>OPERADOR JATO DE AREIA OU JATISTA COM ENCARGOS COMPLEMENTARES</v>
          </cell>
          <cell r="C6471" t="str">
            <v>H</v>
          </cell>
          <cell r="D6471">
            <v>15.25</v>
          </cell>
        </row>
        <row r="6472">
          <cell r="A6472">
            <v>88307</v>
          </cell>
          <cell r="B6472" t="str">
            <v>OPERADOR PARA BATE ESTACAS COM ENCARGOS COMPLEMENTARES</v>
          </cell>
          <cell r="C6472" t="str">
            <v>H</v>
          </cell>
          <cell r="D6472">
            <v>14.78</v>
          </cell>
        </row>
        <row r="6473">
          <cell r="A6473">
            <v>88308</v>
          </cell>
          <cell r="B6473" t="str">
            <v>PASTILHEIRO COM ENCARGOS COMPLEMENTARES</v>
          </cell>
          <cell r="C6473" t="str">
            <v>H</v>
          </cell>
          <cell r="D6473">
            <v>19.89</v>
          </cell>
        </row>
        <row r="6474">
          <cell r="A6474">
            <v>88309</v>
          </cell>
          <cell r="B6474" t="str">
            <v>PEDREIRO COM ENCARGOS COMPLEMENTARES</v>
          </cell>
          <cell r="C6474" t="str">
            <v>H</v>
          </cell>
          <cell r="D6474">
            <v>17.670000000000002</v>
          </cell>
        </row>
        <row r="6475">
          <cell r="A6475">
            <v>88310</v>
          </cell>
          <cell r="B6475" t="str">
            <v>PINTOR COM ENCARGOS COMPLEMENTARES</v>
          </cell>
          <cell r="C6475" t="str">
            <v>H</v>
          </cell>
          <cell r="D6475">
            <v>18.68</v>
          </cell>
        </row>
        <row r="6476">
          <cell r="A6476">
            <v>88311</v>
          </cell>
          <cell r="B6476" t="str">
            <v>PINTOR DE LETREIROS COM ENCARGOS COMPLEMENTARES</v>
          </cell>
          <cell r="C6476" t="str">
            <v>H</v>
          </cell>
          <cell r="D6476">
            <v>20.78</v>
          </cell>
        </row>
        <row r="6477">
          <cell r="A6477">
            <v>88312</v>
          </cell>
          <cell r="B6477" t="str">
            <v>PINTOR PARA TINTA EPÓXI COM ENCARGOS COMPLEMENTARES</v>
          </cell>
          <cell r="C6477" t="str">
            <v>H</v>
          </cell>
          <cell r="D6477">
            <v>19.72</v>
          </cell>
        </row>
        <row r="6478">
          <cell r="A6478">
            <v>88313</v>
          </cell>
          <cell r="B6478" t="str">
            <v>POCEIRO COM ENCARGOS COMPLEMENTARES</v>
          </cell>
          <cell r="C6478" t="str">
            <v>H</v>
          </cell>
          <cell r="D6478">
            <v>12.88</v>
          </cell>
        </row>
        <row r="6479">
          <cell r="A6479">
            <v>88314</v>
          </cell>
          <cell r="B6479" t="str">
            <v>RASTELEIRO COM ENCARGOS COMPLEMENTARES</v>
          </cell>
          <cell r="C6479" t="str">
            <v>H</v>
          </cell>
          <cell r="D6479">
            <v>11.79</v>
          </cell>
        </row>
        <row r="6480">
          <cell r="A6480">
            <v>88315</v>
          </cell>
          <cell r="B6480" t="str">
            <v>SERRALHEIRO COM ENCARGOS COMPLEMENTARES</v>
          </cell>
          <cell r="C6480" t="str">
            <v>H</v>
          </cell>
          <cell r="D6480">
            <v>17.579999999999998</v>
          </cell>
        </row>
        <row r="6481">
          <cell r="A6481">
            <v>88316</v>
          </cell>
          <cell r="B6481" t="str">
            <v>SERVENTE COM ENCARGOS COMPLEMENTARES</v>
          </cell>
          <cell r="C6481" t="str">
            <v>H</v>
          </cell>
          <cell r="D6481">
            <v>14.02</v>
          </cell>
        </row>
        <row r="6482">
          <cell r="A6482">
            <v>88317</v>
          </cell>
          <cell r="B6482" t="str">
            <v>SOLDADOR COM ENCARGOS COMPLEMENTARES</v>
          </cell>
          <cell r="C6482" t="str">
            <v>H</v>
          </cell>
          <cell r="D6482">
            <v>18.239999999999998</v>
          </cell>
        </row>
        <row r="6483">
          <cell r="A6483">
            <v>88318</v>
          </cell>
          <cell r="B6483" t="str">
            <v>SOLDADOR A (PARA SOLDA A SER TESTADA COM RAIOS "X") COM ENCARGOS COMPLEMENTARES</v>
          </cell>
          <cell r="C6483" t="str">
            <v>H</v>
          </cell>
          <cell r="D6483">
            <v>22.93</v>
          </cell>
        </row>
        <row r="6484">
          <cell r="A6484">
            <v>88320</v>
          </cell>
          <cell r="B6484" t="str">
            <v>TAQUEADOR OU TAQUEIRO COM ENCARGOS COMPLEMENTARES</v>
          </cell>
          <cell r="C6484" t="str">
            <v>H</v>
          </cell>
          <cell r="D6484">
            <v>20.59</v>
          </cell>
        </row>
        <row r="6485">
          <cell r="A6485">
            <v>88321</v>
          </cell>
          <cell r="B6485" t="str">
            <v>TÉCNICO DE LABORATÓRIO COM ENCARGOS COMPLEMENTARES</v>
          </cell>
          <cell r="C6485" t="str">
            <v>H</v>
          </cell>
          <cell r="D6485">
            <v>21</v>
          </cell>
        </row>
        <row r="6486">
          <cell r="A6486">
            <v>88322</v>
          </cell>
          <cell r="B6486" t="str">
            <v>TÉCNICO DE SONDAGEM COM ENCARGOS COMPLEMENTARES</v>
          </cell>
          <cell r="C6486" t="str">
            <v>H</v>
          </cell>
          <cell r="D6486">
            <v>19.5</v>
          </cell>
        </row>
        <row r="6487">
          <cell r="A6487">
            <v>88323</v>
          </cell>
          <cell r="B6487" t="str">
            <v>TELHADISTA COM ENCARGOS COMPLEMENTARES</v>
          </cell>
          <cell r="C6487" t="str">
            <v>H</v>
          </cell>
          <cell r="D6487">
            <v>18.739999999999998</v>
          </cell>
        </row>
        <row r="6488">
          <cell r="A6488">
            <v>88324</v>
          </cell>
          <cell r="B6488" t="str">
            <v>TRATORISTA COM ENCARGOS COMPLEMENTARES</v>
          </cell>
          <cell r="C6488" t="str">
            <v>H</v>
          </cell>
          <cell r="D6488">
            <v>13.48</v>
          </cell>
        </row>
        <row r="6489">
          <cell r="A6489">
            <v>88325</v>
          </cell>
          <cell r="B6489" t="str">
            <v>VIDRACEIRO COM ENCARGOS COMPLEMENTARES</v>
          </cell>
          <cell r="C6489" t="str">
            <v>H</v>
          </cell>
          <cell r="D6489">
            <v>17.010000000000002</v>
          </cell>
        </row>
        <row r="6490">
          <cell r="A6490">
            <v>88326</v>
          </cell>
          <cell r="B6490" t="str">
            <v>VIGIA NOTURNO COM ENCARGOS COMPLEMENTARES</v>
          </cell>
          <cell r="C6490" t="str">
            <v>H</v>
          </cell>
          <cell r="D6490">
            <v>18.260000000000002</v>
          </cell>
        </row>
        <row r="6491">
          <cell r="A6491">
            <v>88377</v>
          </cell>
          <cell r="B6491" t="str">
            <v>OPERADOR DE BETONEIRA ESTACIONÁRIA/MISTURADOR COM ENCARGOS COMPLEMENTARES</v>
          </cell>
          <cell r="C6491" t="str">
            <v>H</v>
          </cell>
          <cell r="D6491">
            <v>12.73</v>
          </cell>
        </row>
        <row r="6492">
          <cell r="A6492">
            <v>88441</v>
          </cell>
          <cell r="B6492" t="str">
            <v>JARDINEIRO COM ENCARGOS COMPLEMENTARES</v>
          </cell>
          <cell r="C6492" t="str">
            <v>H</v>
          </cell>
          <cell r="D6492">
            <v>17.07</v>
          </cell>
        </row>
        <row r="6493">
          <cell r="A6493">
            <v>88597</v>
          </cell>
          <cell r="B6493" t="str">
            <v>DESENHISTA DETALHISTA COM ENCARGOS COMPLEMENTARES</v>
          </cell>
          <cell r="C6493" t="str">
            <v>H</v>
          </cell>
          <cell r="D6493">
            <v>22.52</v>
          </cell>
        </row>
        <row r="6494">
          <cell r="A6494">
            <v>90766</v>
          </cell>
          <cell r="B6494" t="str">
            <v>ALMOXARIFE COM ENCARGOS COMPLEMENTARES</v>
          </cell>
          <cell r="C6494" t="str">
            <v>H</v>
          </cell>
          <cell r="D6494">
            <v>14.93</v>
          </cell>
        </row>
        <row r="6495">
          <cell r="A6495">
            <v>90767</v>
          </cell>
          <cell r="B6495" t="str">
            <v>APONTADOR OU APROPRIADOR COM ENCARGOS COMPLEMENTARES</v>
          </cell>
          <cell r="C6495" t="str">
            <v>H</v>
          </cell>
          <cell r="D6495">
            <v>14.55</v>
          </cell>
        </row>
        <row r="6496">
          <cell r="A6496">
            <v>90768</v>
          </cell>
          <cell r="B6496" t="str">
            <v>ARQUITETO DE OBRA JUNIOR COM ENCARGOS COMPLEMENTARES</v>
          </cell>
          <cell r="C6496" t="str">
            <v>H</v>
          </cell>
          <cell r="D6496">
            <v>59.1</v>
          </cell>
        </row>
        <row r="6497">
          <cell r="A6497">
            <v>90769</v>
          </cell>
          <cell r="B6497" t="str">
            <v>ARQUITETO DE OBRA PLENO COM ENCARGOS COMPLEMENTARES</v>
          </cell>
          <cell r="C6497" t="str">
            <v>H</v>
          </cell>
          <cell r="D6497">
            <v>83.47</v>
          </cell>
        </row>
        <row r="6498">
          <cell r="A6498">
            <v>90770</v>
          </cell>
          <cell r="B6498" t="str">
            <v>ARQUITETO DE OBRA SENIOR COM ENCARGOS COMPLEMENTARES</v>
          </cell>
          <cell r="C6498" t="str">
            <v>H</v>
          </cell>
          <cell r="D6498">
            <v>109.98</v>
          </cell>
        </row>
        <row r="6499">
          <cell r="A6499">
            <v>90771</v>
          </cell>
          <cell r="B6499" t="str">
            <v>AUXILIAR DE DESENHISTA COM ENCARGOS COMPLEMENTARES</v>
          </cell>
          <cell r="C6499" t="str">
            <v>H</v>
          </cell>
          <cell r="D6499">
            <v>18.22</v>
          </cell>
        </row>
        <row r="6500">
          <cell r="A6500">
            <v>90772</v>
          </cell>
          <cell r="B6500" t="str">
            <v>AUXILIAR DE ESCRITORIO COM ENCARGOS COMPLEMENTARES</v>
          </cell>
          <cell r="C6500" t="str">
            <v>H</v>
          </cell>
          <cell r="D6500">
            <v>12.27</v>
          </cell>
        </row>
        <row r="6501">
          <cell r="A6501">
            <v>90773</v>
          </cell>
          <cell r="B6501" t="str">
            <v>DESENHISTA COPISTA COM ENCARGOS COMPLEMENTARES</v>
          </cell>
          <cell r="C6501" t="str">
            <v>H</v>
          </cell>
          <cell r="D6501">
            <v>17.27</v>
          </cell>
        </row>
        <row r="6502">
          <cell r="A6502">
            <v>90775</v>
          </cell>
          <cell r="B6502" t="str">
            <v>DESENHISTA PROJETISTA COM ENCARGOS COMPLEMENTARES</v>
          </cell>
          <cell r="C6502" t="str">
            <v>H</v>
          </cell>
          <cell r="D6502">
            <v>18.239999999999998</v>
          </cell>
        </row>
        <row r="6503">
          <cell r="A6503">
            <v>90776</v>
          </cell>
          <cell r="B6503" t="str">
            <v>ENCARREGADO GERAL COM ENCARGOS COMPLEMENTARES</v>
          </cell>
          <cell r="C6503" t="str">
            <v>H</v>
          </cell>
          <cell r="D6503">
            <v>20.18</v>
          </cell>
        </row>
        <row r="6504">
          <cell r="A6504">
            <v>90777</v>
          </cell>
          <cell r="B6504" t="str">
            <v>ENGENHEIRO CIVIL DE OBRA JUNIOR COM ENCARGOS COMPLEMENTARES</v>
          </cell>
          <cell r="C6504" t="str">
            <v>H</v>
          </cell>
          <cell r="D6504">
            <v>80.150000000000006</v>
          </cell>
        </row>
        <row r="6505">
          <cell r="A6505">
            <v>90778</v>
          </cell>
          <cell r="B6505" t="str">
            <v>ENGENHEIRO CIVIL DE OBRA PLENO COM ENCARGOS COMPLEMENTARES</v>
          </cell>
          <cell r="C6505" t="str">
            <v>H</v>
          </cell>
          <cell r="D6505">
            <v>91.06</v>
          </cell>
        </row>
        <row r="6506">
          <cell r="A6506">
            <v>90779</v>
          </cell>
          <cell r="B6506" t="str">
            <v>ENGENHEIRO CIVIL DE OBRA SENIOR COM ENCARGOS COMPLEMENTARES</v>
          </cell>
          <cell r="C6506" t="str">
            <v>H</v>
          </cell>
          <cell r="D6506">
            <v>124.04</v>
          </cell>
        </row>
        <row r="6507">
          <cell r="A6507">
            <v>90780</v>
          </cell>
          <cell r="B6507" t="str">
            <v>MESTRE DE OBRAS COM ENCARGOS COMPLEMENTARES</v>
          </cell>
          <cell r="C6507" t="str">
            <v>H</v>
          </cell>
          <cell r="D6507">
            <v>29.77</v>
          </cell>
        </row>
        <row r="6508">
          <cell r="A6508">
            <v>90781</v>
          </cell>
          <cell r="B6508" t="str">
            <v>TOPOGRAFO COM ENCARGOS COMPLEMENTARES</v>
          </cell>
          <cell r="C6508" t="str">
            <v>H</v>
          </cell>
          <cell r="D6508">
            <v>14.93</v>
          </cell>
        </row>
        <row r="6509">
          <cell r="A6509">
            <v>91677</v>
          </cell>
          <cell r="B6509" t="str">
            <v>ENGENHEIRO ELETRICISTA COM ENCARGOS COMPLEMENTARES</v>
          </cell>
          <cell r="C6509" t="str">
            <v>H</v>
          </cell>
          <cell r="D6509">
            <v>77.52</v>
          </cell>
        </row>
        <row r="6510">
          <cell r="A6510">
            <v>91678</v>
          </cell>
          <cell r="B6510" t="str">
            <v>ENGENHEIRO SANITARISTA COM ENCARGOS COMPLEMENTARES</v>
          </cell>
          <cell r="C6510" t="str">
            <v>H</v>
          </cell>
          <cell r="D6510">
            <v>75.23</v>
          </cell>
        </row>
        <row r="6511">
          <cell r="A6511">
            <v>93558</v>
          </cell>
          <cell r="B6511" t="str">
            <v>MOTORISTA DE CAMINHAO COM ENCARGOS COMPLEMENTARES</v>
          </cell>
          <cell r="C6511" t="str">
            <v>MES</v>
          </cell>
          <cell r="D6511">
            <v>2546.88</v>
          </cell>
        </row>
        <row r="6512">
          <cell r="A6512">
            <v>93559</v>
          </cell>
          <cell r="B6512" t="str">
            <v>DESENHISTA DETALHISTA COM ENCARGOS COMPLEMENTARES</v>
          </cell>
          <cell r="C6512" t="str">
            <v>MES</v>
          </cell>
          <cell r="D6512">
            <v>4001.05</v>
          </cell>
        </row>
        <row r="6513">
          <cell r="A6513">
            <v>93560</v>
          </cell>
          <cell r="B6513" t="str">
            <v>DESENHISTA COPISTA COM ENCARGOS COMPLEMENTARES</v>
          </cell>
          <cell r="C6513" t="str">
            <v>MES</v>
          </cell>
          <cell r="D6513">
            <v>3072.92</v>
          </cell>
        </row>
        <row r="6514">
          <cell r="A6514">
            <v>93561</v>
          </cell>
          <cell r="B6514" t="str">
            <v>DESENHISTA PROJETISTA COM ENCARGOS COMPLEMENTARES</v>
          </cell>
          <cell r="C6514" t="str">
            <v>MES</v>
          </cell>
          <cell r="D6514">
            <v>3243.04</v>
          </cell>
        </row>
        <row r="6515">
          <cell r="A6515">
            <v>93562</v>
          </cell>
          <cell r="B6515" t="str">
            <v>AUXILIAR DE DESENHISTA COM ENCARGOS COMPLEMENTARES</v>
          </cell>
          <cell r="C6515" t="str">
            <v>MES</v>
          </cell>
          <cell r="D6515">
            <v>3242.18</v>
          </cell>
        </row>
        <row r="6516">
          <cell r="A6516">
            <v>93563</v>
          </cell>
          <cell r="B6516" t="str">
            <v>ALMOXARIFE COM ENCARGOS COMPLEMENTARES</v>
          </cell>
          <cell r="C6516" t="str">
            <v>MES</v>
          </cell>
          <cell r="D6516">
            <v>2659.14</v>
          </cell>
        </row>
        <row r="6517">
          <cell r="A6517">
            <v>93564</v>
          </cell>
          <cell r="B6517" t="str">
            <v>APONTADOR OU APROPRIADOR COM ENCARGOS COMPLEMENTARES</v>
          </cell>
          <cell r="C6517" t="str">
            <v>MES</v>
          </cell>
          <cell r="D6517">
            <v>2587.7800000000002</v>
          </cell>
        </row>
        <row r="6518">
          <cell r="A6518">
            <v>93565</v>
          </cell>
          <cell r="B6518" t="str">
            <v>ENGENHEIRO CIVIL DE OBRA JUNIOR COM ENCARGOS COMPLEMENTARES</v>
          </cell>
          <cell r="C6518" t="str">
            <v>MES</v>
          </cell>
          <cell r="D6518">
            <v>14179.16</v>
          </cell>
        </row>
        <row r="6519">
          <cell r="A6519">
            <v>93566</v>
          </cell>
          <cell r="B6519" t="str">
            <v>AUXILIAR DE ESCRITORIO COM ENCARGOS COMPLEMENTARES</v>
          </cell>
          <cell r="C6519" t="str">
            <v>MES</v>
          </cell>
          <cell r="D6519">
            <v>2188.8200000000002</v>
          </cell>
        </row>
        <row r="6520">
          <cell r="A6520">
            <v>93567</v>
          </cell>
          <cell r="B6520" t="str">
            <v>ENGENHEIRO CIVIL DE OBRA PLENO COM ENCARGOS COMPLEMENTARES</v>
          </cell>
          <cell r="C6520" t="str">
            <v>MES</v>
          </cell>
          <cell r="D6520">
            <v>16108.43</v>
          </cell>
        </row>
        <row r="6521">
          <cell r="A6521">
            <v>93568</v>
          </cell>
          <cell r="B6521" t="str">
            <v>ENGENHEIRO CIVIL DE OBRA SENIOR COM ENCARGOS COMPLEMENTARES</v>
          </cell>
          <cell r="C6521" t="str">
            <v>MES</v>
          </cell>
          <cell r="D6521">
            <v>21939.200000000001</v>
          </cell>
        </row>
        <row r="6522">
          <cell r="A6522">
            <v>93569</v>
          </cell>
          <cell r="B6522" t="str">
            <v>ARQUITETO JUNIOR COM ENCARGOS COMPLEMENTARES</v>
          </cell>
          <cell r="C6522" t="str">
            <v>MES</v>
          </cell>
          <cell r="D6522">
            <v>10473.48</v>
          </cell>
        </row>
        <row r="6523">
          <cell r="A6523">
            <v>93570</v>
          </cell>
          <cell r="B6523" t="str">
            <v>ARQUITETO PLENO COM ENCARGOS COMPLEMENTARES</v>
          </cell>
          <cell r="C6523" t="str">
            <v>MES</v>
          </cell>
          <cell r="D6523">
            <v>14784.36</v>
          </cell>
        </row>
        <row r="6524">
          <cell r="A6524">
            <v>93571</v>
          </cell>
          <cell r="B6524" t="str">
            <v>ARQUITETO SENIOR COM ENCARGOS COMPLEMENTARES</v>
          </cell>
          <cell r="C6524" t="str">
            <v>MES</v>
          </cell>
          <cell r="D6524">
            <v>19475.490000000002</v>
          </cell>
        </row>
        <row r="6525">
          <cell r="A6525">
            <v>93572</v>
          </cell>
          <cell r="B6525" t="str">
            <v>ENCARREGADO GERAL DE OBRAS COM ENCARGOS COMPLEMENTARES</v>
          </cell>
          <cell r="C6525" t="str">
            <v>MES</v>
          </cell>
          <cell r="D6525">
            <v>3583.25</v>
          </cell>
        </row>
        <row r="6526">
          <cell r="A6526">
            <v>94295</v>
          </cell>
          <cell r="B6526" t="str">
            <v>MESTRE DE OBRAS COM ENCARGOS COMPLEMENTARES</v>
          </cell>
          <cell r="C6526" t="str">
            <v>MES</v>
          </cell>
          <cell r="D6526">
            <v>5279.5</v>
          </cell>
        </row>
        <row r="6527">
          <cell r="A6527">
            <v>94296</v>
          </cell>
          <cell r="B6527" t="str">
            <v>TOPOGRAFO COM ENCARGOS COMPLEMENTARES</v>
          </cell>
          <cell r="C6527" t="str">
            <v>MES</v>
          </cell>
          <cell r="D6527">
            <v>2655.59</v>
          </cell>
        </row>
        <row r="6528">
          <cell r="A6528">
            <v>95308</v>
          </cell>
          <cell r="B6528" t="str">
            <v>CURSO DE CAPACITAÇÃO PARA AJUDANTE DE ARMADOR (ENCARGOS COMPLEMENTARES) - HORISTA</v>
          </cell>
          <cell r="C6528" t="str">
            <v>H</v>
          </cell>
          <cell r="D6528">
            <v>7.0000000000000007E-2</v>
          </cell>
        </row>
        <row r="6529">
          <cell r="A6529">
            <v>95309</v>
          </cell>
          <cell r="B6529" t="str">
            <v>CURSO DE CAPACITAÇÃO PARA AJUDANTE DE CARPINTEIRO (ENCARGOS COMPLEMENTARES) - HORISTA</v>
          </cell>
          <cell r="C6529" t="str">
            <v>H</v>
          </cell>
          <cell r="D6529">
            <v>0.11</v>
          </cell>
        </row>
        <row r="6530">
          <cell r="A6530">
            <v>95310</v>
          </cell>
          <cell r="B6530" t="str">
            <v>CURSO DE CAPACITAÇÃO PARA AJUDANTE DE ESTRUTURA METÁLICA (ENCARGOS COMPLEMENTARES) - HORISTA</v>
          </cell>
          <cell r="C6530" t="str">
            <v>H</v>
          </cell>
          <cell r="D6530">
            <v>0.05</v>
          </cell>
        </row>
        <row r="6531">
          <cell r="A6531">
            <v>95311</v>
          </cell>
          <cell r="B6531" t="str">
            <v>CURSO DE CAPACITAÇÃO PARA AJUDANTE DE OPERAÇÃO EM GERAL (ENCARGOS COMPLEMENTARES) - HORISTA</v>
          </cell>
          <cell r="C6531" t="str">
            <v>H</v>
          </cell>
          <cell r="D6531">
            <v>0.08</v>
          </cell>
        </row>
        <row r="6532">
          <cell r="A6532">
            <v>95312</v>
          </cell>
          <cell r="B6532" t="str">
            <v>CURSO DE CAPACITAÇÃO PARA AJUDANTE DE PEDREIRO (ENCARGOS COMPLEMENTARES) - HORISTA</v>
          </cell>
          <cell r="C6532" t="str">
            <v>H</v>
          </cell>
          <cell r="D6532">
            <v>0.1</v>
          </cell>
        </row>
        <row r="6533">
          <cell r="A6533">
            <v>95313</v>
          </cell>
          <cell r="B6533" t="str">
            <v>CURSO DE CAPACITAÇÃO PARA AJUDANTE ESPECIALIZADO (ENCARGOS COMPLEMENTARES) - HORISTA</v>
          </cell>
          <cell r="C6533" t="str">
            <v>H</v>
          </cell>
          <cell r="D6533">
            <v>0.1</v>
          </cell>
        </row>
        <row r="6534">
          <cell r="A6534">
            <v>95314</v>
          </cell>
          <cell r="B6534" t="str">
            <v>CURSO DE CAPACITAÇÃO PARA ARMADOR (ENCARGOS COMPLEMENTARES) - HORISTA</v>
          </cell>
          <cell r="C6534" t="str">
            <v>H</v>
          </cell>
          <cell r="D6534">
            <v>0.11</v>
          </cell>
        </row>
        <row r="6535">
          <cell r="A6535">
            <v>95315</v>
          </cell>
          <cell r="B6535" t="str">
            <v>CURSO DE CAPACITAÇÃO PARA ASSENTADOR DE TUBOS (ENCARGOS COMPLEMENTARES) - HORISTA</v>
          </cell>
          <cell r="C6535" t="str">
            <v>H</v>
          </cell>
          <cell r="D6535">
            <v>0.12</v>
          </cell>
        </row>
        <row r="6536">
          <cell r="A6536">
            <v>95316</v>
          </cell>
          <cell r="B6536" t="str">
            <v>CURSO DE CAPACITAÇÃO PARA AUXILIAR DE ELETRICISTA (ENCARGOS COMPLEMENTARES) - HORISTA</v>
          </cell>
          <cell r="C6536" t="str">
            <v>H</v>
          </cell>
          <cell r="D6536">
            <v>0.26</v>
          </cell>
        </row>
        <row r="6537">
          <cell r="A6537">
            <v>95317</v>
          </cell>
          <cell r="B6537" t="str">
            <v>CURSO DE CAPACITAÇÃO PARA AUXILIAR DE ENCANADOR OU BOMBEIRO HIDRÁULICO (ENCARGOS COMPLEMENTARES) - HORISTA</v>
          </cell>
          <cell r="C6537" t="str">
            <v>H</v>
          </cell>
          <cell r="D6537">
            <v>0.12</v>
          </cell>
        </row>
        <row r="6538">
          <cell r="A6538">
            <v>95318</v>
          </cell>
          <cell r="B6538" t="str">
            <v>CURSO DE CAPACITAÇÃO PARA AUXILIAR DE LABORATÓRIO (ENCARGOS COMPLEMENTARES) - HORISTA</v>
          </cell>
          <cell r="C6538" t="str">
            <v>H</v>
          </cell>
          <cell r="D6538">
            <v>0.11</v>
          </cell>
        </row>
        <row r="6539">
          <cell r="A6539">
            <v>95319</v>
          </cell>
          <cell r="B6539" t="str">
            <v>CURSO DE CAPACITAÇÃO PARA AUXILIAR DE MECÂNICO (ENCARGOS COMPLEMENTARES) - HORISTA</v>
          </cell>
          <cell r="C6539" t="str">
            <v>H</v>
          </cell>
          <cell r="D6539">
            <v>7.0000000000000007E-2</v>
          </cell>
        </row>
        <row r="6540">
          <cell r="A6540">
            <v>95320</v>
          </cell>
          <cell r="B6540" t="str">
            <v>CURSO DE CAPACITAÇÃO PARA AUXILIAR DE SERRALHEIRO (ENCARGOS COMPLEMENTARES) - HORISTA</v>
          </cell>
          <cell r="C6540" t="str">
            <v>H</v>
          </cell>
          <cell r="D6540">
            <v>0.08</v>
          </cell>
        </row>
        <row r="6541">
          <cell r="A6541">
            <v>95321</v>
          </cell>
          <cell r="B6541" t="str">
            <v>CURSO DE CAPACITAÇÃO PARA AUXILIAR DE SERVIÇOS GERAIS (ENCARGOS COMPLEMENTARES) - HORISTA</v>
          </cell>
          <cell r="C6541" t="str">
            <v>H</v>
          </cell>
          <cell r="D6541">
            <v>0.08</v>
          </cell>
        </row>
        <row r="6542">
          <cell r="A6542">
            <v>95322</v>
          </cell>
          <cell r="B6542" t="str">
            <v>CURSO DE CAPACITAÇÃO PARA AUXILIAR DE TOPÓGRAFO (ENCARGOS COMPLEMENTARES) - HORISTA</v>
          </cell>
          <cell r="C6542" t="str">
            <v>H</v>
          </cell>
          <cell r="D6542">
            <v>0.03</v>
          </cell>
        </row>
        <row r="6543">
          <cell r="A6543">
            <v>95323</v>
          </cell>
          <cell r="B6543" t="str">
            <v>CURSO DE CAPACITAÇÃO PARA AUXILIAR TÉCNICO DE ENGENHARIA (ENCARGOS COMPLEMENTARES) - HORISTA</v>
          </cell>
          <cell r="C6543" t="str">
            <v>H</v>
          </cell>
          <cell r="D6543">
            <v>0.11</v>
          </cell>
        </row>
        <row r="6544">
          <cell r="A6544">
            <v>95324</v>
          </cell>
          <cell r="B6544" t="str">
            <v>CURSO DE CAPACITAÇÃO PARA AZULEJISTA OU LADRILHISTA (ENCARGOS COMPLEMENTARES) - HORISTA</v>
          </cell>
          <cell r="C6544" t="str">
            <v>H</v>
          </cell>
          <cell r="D6544">
            <v>0.14000000000000001</v>
          </cell>
        </row>
        <row r="6545">
          <cell r="A6545">
            <v>95325</v>
          </cell>
          <cell r="B6545" t="str">
            <v>CURSO DE CAPACITAÇÃO PARA BLASTER, DINAMITADOR OU CABO DE FOGO (ENCARGOS COMPLEMENTARES) - HORISTA</v>
          </cell>
          <cell r="C6545" t="str">
            <v>H</v>
          </cell>
          <cell r="D6545">
            <v>0.12</v>
          </cell>
        </row>
        <row r="6546">
          <cell r="A6546">
            <v>95326</v>
          </cell>
          <cell r="B6546" t="str">
            <v>CURSO DE CAPACITAÇÃO PARA CADASTRISTA DE REDES DE AGUA E ESGOTO (ENCARGOS COMPLEMENTARES) - HORISTA</v>
          </cell>
          <cell r="C6546" t="str">
            <v>H</v>
          </cell>
          <cell r="D6546">
            <v>0.03</v>
          </cell>
        </row>
        <row r="6547">
          <cell r="A6547">
            <v>95328</v>
          </cell>
          <cell r="B6547" t="str">
            <v>CURSO DE CAPACITAÇÃO PARA CALCETEIRO (ENCARGOS COMPLEMENTARES) - HORISTA</v>
          </cell>
          <cell r="C6547" t="str">
            <v>H</v>
          </cell>
          <cell r="D6547">
            <v>0.11</v>
          </cell>
        </row>
        <row r="6548">
          <cell r="A6548">
            <v>95329</v>
          </cell>
          <cell r="B6548" t="str">
            <v>CURSO DE CAPACITAÇÃO PARA CARPINTEIRO DE ESQUADRIA (ENCARGOS COMPLEMENTARES) - HORISTA</v>
          </cell>
          <cell r="C6548" t="str">
            <v>H</v>
          </cell>
          <cell r="D6548">
            <v>0.15</v>
          </cell>
        </row>
        <row r="6549">
          <cell r="A6549">
            <v>95330</v>
          </cell>
          <cell r="B6549" t="str">
            <v>CURSO DE CAPACITAÇÃO PARA CARPINTEIRO DE FÔRMAS (ENCARGOS COMPLEMENTARES) - HORISTA</v>
          </cell>
          <cell r="C6549" t="str">
            <v>H</v>
          </cell>
          <cell r="D6549">
            <v>0.11</v>
          </cell>
        </row>
        <row r="6550">
          <cell r="A6550">
            <v>95331</v>
          </cell>
          <cell r="B6550" t="str">
            <v>CURSO DE CAPACITAÇÃO PARA CAVOUQUEIRO OU OPERADOR PERFURATRIZ/ROMPEDOR (ENCARGOS COMPLEMENTARES) - HORISTA</v>
          </cell>
          <cell r="C6550" t="str">
            <v>H</v>
          </cell>
          <cell r="D6550">
            <v>0.06</v>
          </cell>
        </row>
        <row r="6551">
          <cell r="A6551">
            <v>95332</v>
          </cell>
          <cell r="B6551" t="str">
            <v>CURSO DE CAPACITAÇÃO PARA ELETRICISTA (ENCARGOS COMPLEMENTARES) - HORISTA</v>
          </cell>
          <cell r="C6551" t="str">
            <v>H</v>
          </cell>
          <cell r="D6551">
            <v>0.37</v>
          </cell>
        </row>
        <row r="6552">
          <cell r="A6552">
            <v>95333</v>
          </cell>
          <cell r="B6552" t="str">
            <v>CURSO DE CAPACITAÇÃO PARA ELETRICISTA INDUSTRIAL (ENCARGOS COMPLEMENTARES) - HORISTA</v>
          </cell>
          <cell r="C6552" t="str">
            <v>H</v>
          </cell>
          <cell r="D6552">
            <v>0.37</v>
          </cell>
        </row>
        <row r="6553">
          <cell r="A6553">
            <v>95334</v>
          </cell>
          <cell r="B6553" t="str">
            <v>CURSO DE CAPACITAÇÃO PARA ELETROTÉCNICO (ENCARGOS COMPLEMENTARES) - HORISTA</v>
          </cell>
          <cell r="C6553" t="str">
            <v>H</v>
          </cell>
          <cell r="D6553">
            <v>0.31</v>
          </cell>
        </row>
        <row r="6554">
          <cell r="A6554">
            <v>95335</v>
          </cell>
          <cell r="B6554" t="str">
            <v>CURSO DE CAPACITAÇÃO PARA ENCANADOR OU BOMBEIRO HIDRÁULICO (ENCARGOS COMPLEMENTARES) - HORISTA</v>
          </cell>
          <cell r="C6554" t="str">
            <v>H</v>
          </cell>
          <cell r="D6554">
            <v>0.18</v>
          </cell>
        </row>
        <row r="6555">
          <cell r="A6555">
            <v>95337</v>
          </cell>
          <cell r="B6555" t="str">
            <v>CURSO DE CAPACITAÇÃO PARA GESSEIRO (ENCARGOS COMPLEMENTARES) - HORISTA</v>
          </cell>
          <cell r="C6555" t="str">
            <v>H</v>
          </cell>
          <cell r="D6555">
            <v>0.11</v>
          </cell>
        </row>
        <row r="6556">
          <cell r="A6556">
            <v>95338</v>
          </cell>
          <cell r="B6556" t="str">
            <v>CURSO DE CAPACITAÇÃO PARA IMPERMEABILIZADOR (ENCARGOS COMPLEMENTARES) - HORISTA</v>
          </cell>
          <cell r="C6556" t="str">
            <v>H</v>
          </cell>
          <cell r="D6556">
            <v>0.21</v>
          </cell>
        </row>
        <row r="6557">
          <cell r="A6557">
            <v>95339</v>
          </cell>
          <cell r="B6557" t="str">
            <v>CURSO DE CAPACITAÇÃO PARA MAÇARIQUEIRO (ENCARGOS COMPLEMENTARES) - HORISTA</v>
          </cell>
          <cell r="C6557" t="str">
            <v>H</v>
          </cell>
          <cell r="D6557">
            <v>0.17</v>
          </cell>
        </row>
        <row r="6558">
          <cell r="A6558">
            <v>95340</v>
          </cell>
          <cell r="B6558" t="str">
            <v>CURSO DE CAPACITAÇÃO PARA MARCENEIRO (ENCARGOS COMPLEMENTARES) - HORISTA</v>
          </cell>
          <cell r="C6558" t="str">
            <v>H</v>
          </cell>
          <cell r="D6558">
            <v>0.14000000000000001</v>
          </cell>
        </row>
        <row r="6559">
          <cell r="A6559">
            <v>95341</v>
          </cell>
          <cell r="B6559" t="str">
            <v>CURSO DE CAPACITAÇÃO PARA MARMORISTA/GRANITEIRO (ENCARGOS COMPLEMENTARES) - HORISTA</v>
          </cell>
          <cell r="C6559" t="str">
            <v>H</v>
          </cell>
          <cell r="D6559">
            <v>0.14000000000000001</v>
          </cell>
        </row>
        <row r="6560">
          <cell r="A6560">
            <v>95342</v>
          </cell>
          <cell r="B6560" t="str">
            <v>CURSO DE CAPACITAÇÃO PARA MECÂNICO DE EQUIPAMENTOS PESADOS (ENCARGOS COMPLEMENTARES) - HORISTA</v>
          </cell>
          <cell r="C6560" t="str">
            <v>H</v>
          </cell>
          <cell r="D6560">
            <v>0.09</v>
          </cell>
        </row>
        <row r="6561">
          <cell r="A6561">
            <v>95343</v>
          </cell>
          <cell r="B6561" t="str">
            <v>CURSO DE CAPACITAÇÃO PARA MONTADOR  DE TUBO AÇO/EQUIPAMENTOS (ENCARGOS COMPLEMENTARES) - HORISTA</v>
          </cell>
          <cell r="C6561" t="str">
            <v>H</v>
          </cell>
          <cell r="D6561">
            <v>0.11</v>
          </cell>
        </row>
        <row r="6562">
          <cell r="A6562">
            <v>95344</v>
          </cell>
          <cell r="B6562" t="str">
            <v>CURSO DE CAPACITAÇÃO PARA MONTADOR DE ESTRUTURA METÁLICA (ENCARGOS COMPLEMENTARES) - HORISTA</v>
          </cell>
          <cell r="C6562" t="str">
            <v>H</v>
          </cell>
          <cell r="D6562">
            <v>7.0000000000000007E-2</v>
          </cell>
        </row>
        <row r="6563">
          <cell r="A6563">
            <v>95345</v>
          </cell>
          <cell r="B6563" t="str">
            <v>CURSO DE CAPACITAÇÃO PARA MONTADOR ELETROMECÂNICO (ENCARGOS COMPLEMENTARES) - HORISTA</v>
          </cell>
          <cell r="C6563" t="str">
            <v>H</v>
          </cell>
          <cell r="D6563">
            <v>0.33</v>
          </cell>
        </row>
        <row r="6564">
          <cell r="A6564">
            <v>95346</v>
          </cell>
          <cell r="B6564" t="str">
            <v>CURSO DE CAPACITAÇÃO PARA MOTORISTA DE BASCULANTE (ENCARGOS COMPLEMENTARES) - HORISTA</v>
          </cell>
          <cell r="C6564" t="str">
            <v>H</v>
          </cell>
          <cell r="D6564">
            <v>0.03</v>
          </cell>
        </row>
        <row r="6565">
          <cell r="A6565">
            <v>95347</v>
          </cell>
          <cell r="B6565" t="str">
            <v>CURSO DE CAPACITAÇÃO PARA MOTORISTA DE CAMINHÃO (ENCARGOS COMPLEMENTARES) - HORISTA</v>
          </cell>
          <cell r="C6565" t="str">
            <v>H</v>
          </cell>
          <cell r="D6565">
            <v>0.04</v>
          </cell>
        </row>
        <row r="6566">
          <cell r="A6566">
            <v>95348</v>
          </cell>
          <cell r="B6566" t="str">
            <v>CURSO DE CAPACITAÇÃO PARA MOTORISTA DE CAMINHÃO E CARRETA (ENCARGOS COMPLEMENTARES) - HORISTA</v>
          </cell>
          <cell r="C6566" t="str">
            <v>H</v>
          </cell>
          <cell r="D6566">
            <v>0.05</v>
          </cell>
        </row>
        <row r="6567">
          <cell r="A6567">
            <v>95349</v>
          </cell>
          <cell r="B6567" t="str">
            <v>CURSO DE CAPACITAÇÃO PARA MOTORISTA DE VEÍCULO LEVE (ENCARGOS COMPLEMENTARES) - HORISTA</v>
          </cell>
          <cell r="C6567" t="str">
            <v>H</v>
          </cell>
          <cell r="D6567">
            <v>0.03</v>
          </cell>
        </row>
        <row r="6568">
          <cell r="A6568">
            <v>95350</v>
          </cell>
          <cell r="B6568" t="str">
            <v>CURSO DE CAPACITAÇÃO PARA MOTORISTA DE VEÍCULO PESADO (ENCARGOS COMPLEMENTARES) - HORISTA</v>
          </cell>
          <cell r="C6568" t="str">
            <v>H</v>
          </cell>
          <cell r="D6568">
            <v>0.04</v>
          </cell>
        </row>
        <row r="6569">
          <cell r="A6569">
            <v>95351</v>
          </cell>
          <cell r="B6569" t="str">
            <v>CURSO DE CAPACITAÇÃO PARA MOTORISTA OPERADOR DE MUNCK (ENCARGOS COMPLEMENTARES) - HORISTA</v>
          </cell>
          <cell r="C6569" t="str">
            <v>H</v>
          </cell>
          <cell r="D6569">
            <v>0.15</v>
          </cell>
        </row>
        <row r="6570">
          <cell r="A6570">
            <v>95352</v>
          </cell>
          <cell r="B6570" t="str">
            <v>CURSO DE CAPACITAÇÃO PARA NIVELADOR (ENCARGOS COMPLEMENTARES) - HORISTA</v>
          </cell>
          <cell r="C6570" t="str">
            <v>H</v>
          </cell>
          <cell r="D6570">
            <v>0.04</v>
          </cell>
        </row>
        <row r="6571">
          <cell r="A6571">
            <v>95354</v>
          </cell>
          <cell r="B6571" t="str">
            <v>CURSO DE CAPACITAÇÃO PARA OPERADOR DE BETONEIRA (CAMINHÃO) (ENCARGOS COMPLEMENTARES) - HORISTA</v>
          </cell>
          <cell r="C6571" t="str">
            <v>H</v>
          </cell>
          <cell r="D6571">
            <v>0.05</v>
          </cell>
        </row>
        <row r="6572">
          <cell r="A6572">
            <v>95355</v>
          </cell>
          <cell r="B6572" t="str">
            <v>CURSO DE CAPACITAÇÃO PARA OPERADOR DE COMPRESSOR OU COMPRESSORISTA (ENCARGOS COMPLEMENTARES) - HORISTA</v>
          </cell>
          <cell r="C6572" t="str">
            <v>H</v>
          </cell>
          <cell r="D6572">
            <v>0.06</v>
          </cell>
        </row>
        <row r="6573">
          <cell r="A6573">
            <v>95356</v>
          </cell>
          <cell r="B6573" t="str">
            <v>CURSO DE CAPACITAÇÃO PARA OPERADOR DE DEMARCADORA DE FAIXAS (ENCARGOS COMPLEMENTARES) - HORISTA</v>
          </cell>
          <cell r="C6573" t="str">
            <v>H</v>
          </cell>
          <cell r="D6573">
            <v>7.0000000000000007E-2</v>
          </cell>
        </row>
        <row r="6574">
          <cell r="A6574">
            <v>95357</v>
          </cell>
          <cell r="B6574" t="str">
            <v>CURSO DE CAPACITAÇÃO PARA OPERADOR DE ESCAVADEIRA (ENCARGOS COMPLEMENTARES) - HORISTA</v>
          </cell>
          <cell r="C6574" t="str">
            <v>H</v>
          </cell>
          <cell r="D6574">
            <v>0.11</v>
          </cell>
        </row>
        <row r="6575">
          <cell r="A6575">
            <v>95358</v>
          </cell>
          <cell r="B6575" t="str">
            <v>CURSO DE CAPACITAÇÃO PARA OPERADOR DE GUINCHO (ENCARGOS COMPLEMENTARES) - HORISTA</v>
          </cell>
          <cell r="C6575" t="str">
            <v>H</v>
          </cell>
          <cell r="D6575">
            <v>0.11</v>
          </cell>
        </row>
        <row r="6576">
          <cell r="A6576">
            <v>95359</v>
          </cell>
          <cell r="B6576" t="str">
            <v>CURSO DE CAPACITAÇÃO PARA OPERADOR DE GUINDASTE (ENCARGOS COMPLEMENTARES) - HORISTA</v>
          </cell>
          <cell r="C6576" t="str">
            <v>H</v>
          </cell>
          <cell r="D6576">
            <v>0.11</v>
          </cell>
        </row>
        <row r="6577">
          <cell r="A6577">
            <v>95360</v>
          </cell>
          <cell r="B6577" t="str">
            <v>CURSO DE CAPACITAÇÃO PARA OPERADOR DE MÁQUINAS E EQUIPAMENTOS (ENCARGOS COMPLEMENTARES) - HORISTA</v>
          </cell>
          <cell r="C6577" t="str">
            <v>H</v>
          </cell>
          <cell r="D6577">
            <v>0.08</v>
          </cell>
        </row>
        <row r="6578">
          <cell r="A6578">
            <v>95361</v>
          </cell>
          <cell r="B6578" t="str">
            <v>CURSO DE CAPACITAÇÃO PARA OPERADOR DE MARTELETE OU MARTELETEIRO (ENCARGOS COMPLEMENTARES) - HORISTA</v>
          </cell>
          <cell r="C6578" t="str">
            <v>H</v>
          </cell>
          <cell r="D6578">
            <v>0.04</v>
          </cell>
        </row>
        <row r="6579">
          <cell r="A6579">
            <v>95362</v>
          </cell>
          <cell r="B6579" t="str">
            <v>CURSO DE CAPACITAÇÃO PARA OPERADOR DE MOTO-ESCREIPER (ENCARGOS COMPLEMENTARES) - HORISTA</v>
          </cell>
          <cell r="C6579" t="str">
            <v>H</v>
          </cell>
          <cell r="D6579">
            <v>7.0000000000000007E-2</v>
          </cell>
        </row>
        <row r="6580">
          <cell r="A6580">
            <v>95363</v>
          </cell>
          <cell r="B6580" t="str">
            <v>CURSO DE CAPACITAÇÃO PARA OPERADOR DE MOTONIVELADORA (ENCARGOS COMPLEMENTARES) - HORISTA</v>
          </cell>
          <cell r="C6580" t="str">
            <v>H</v>
          </cell>
          <cell r="D6580">
            <v>0.09</v>
          </cell>
        </row>
        <row r="6581">
          <cell r="A6581">
            <v>95364</v>
          </cell>
          <cell r="B6581" t="str">
            <v>CURSO DE CAPACITAÇÃO PARA OPERADOR DE PÁ CARREGADEIRA (ENCARGOS COMPLEMENTARES) - HORISTA</v>
          </cell>
          <cell r="C6581" t="str">
            <v>H</v>
          </cell>
          <cell r="D6581">
            <v>0.06</v>
          </cell>
        </row>
        <row r="6582">
          <cell r="A6582">
            <v>95365</v>
          </cell>
          <cell r="B6582" t="str">
            <v>CURSO DE CAPACITAÇÃO PARA OPERADOR DE PAVIMENTADORA (ENCARGOS COMPLEMENTARES) - HORISTA</v>
          </cell>
          <cell r="C6582" t="str">
            <v>H</v>
          </cell>
          <cell r="D6582">
            <v>7.0000000000000007E-2</v>
          </cell>
        </row>
        <row r="6583">
          <cell r="A6583">
            <v>95366</v>
          </cell>
          <cell r="B6583" t="str">
            <v>CURSO DE CAPACITAÇÃO PARA OPERADOR DE ROLO COMPACTADOR (ENCARGOS COMPLEMENTARES) - HORISTA</v>
          </cell>
          <cell r="C6583" t="str">
            <v>H</v>
          </cell>
          <cell r="D6583">
            <v>0.06</v>
          </cell>
        </row>
        <row r="6584">
          <cell r="A6584">
            <v>95367</v>
          </cell>
          <cell r="B6584" t="str">
            <v>CURSO DE CAPACITAÇÃO PARA OPERADOR DE USINA DE ASFALTO, DE SOLOS OU DE CONCRETO (ENCARGOS COMPLEMENTARES) - HORISTA</v>
          </cell>
          <cell r="C6584" t="str">
            <v>H</v>
          </cell>
          <cell r="D6584">
            <v>0.06</v>
          </cell>
        </row>
        <row r="6585">
          <cell r="A6585">
            <v>95368</v>
          </cell>
          <cell r="B6585" t="str">
            <v>CURSO DE CAPACITAÇÃO PARA OPERADOR JATO DE AREIA OU JATISTA (ENCARGOS COMPLEMENTARES) - HORISTA</v>
          </cell>
          <cell r="C6585" t="str">
            <v>H</v>
          </cell>
          <cell r="D6585">
            <v>0.1</v>
          </cell>
        </row>
        <row r="6586">
          <cell r="A6586">
            <v>95369</v>
          </cell>
          <cell r="B6586" t="str">
            <v>CURSO DE CAPACITAÇÃO PARA OPERADOR PARA BATE ESTACAS (ENCARGOS COMPLEMENTARES) - HORISTA</v>
          </cell>
          <cell r="C6586" t="str">
            <v>H</v>
          </cell>
          <cell r="D6586">
            <v>0.06</v>
          </cell>
        </row>
        <row r="6587">
          <cell r="A6587">
            <v>95370</v>
          </cell>
          <cell r="B6587" t="str">
            <v>CURSO DE CAPACITAÇÃO PARA PASTILHEIRO (ENCARGOS COMPLEMENTARES) - HORISTA</v>
          </cell>
          <cell r="C6587" t="str">
            <v>H</v>
          </cell>
          <cell r="D6587">
            <v>0.16</v>
          </cell>
        </row>
        <row r="6588">
          <cell r="A6588">
            <v>95371</v>
          </cell>
          <cell r="B6588" t="str">
            <v>CURSO DE CAPACITAÇÃO PARA PEDREIRO (ENCARGOS COMPLEMENTARES) - HORISTA</v>
          </cell>
          <cell r="C6588" t="str">
            <v>H</v>
          </cell>
          <cell r="D6588">
            <v>0.2</v>
          </cell>
        </row>
        <row r="6589">
          <cell r="A6589">
            <v>95372</v>
          </cell>
          <cell r="B6589" t="str">
            <v>CURSO DE CAPACITAÇÃO PARA PINTOR (ENCARGOS COMPLEMENTARES) - HORISTA</v>
          </cell>
          <cell r="C6589" t="str">
            <v>H</v>
          </cell>
          <cell r="D6589">
            <v>0.14000000000000001</v>
          </cell>
        </row>
        <row r="6590">
          <cell r="A6590">
            <v>95373</v>
          </cell>
          <cell r="B6590" t="str">
            <v>CURSO DE CAPACITAÇÃO PARA PINTOR DE LETREIROS (ENCARGOS COMPLEMENTARES) - HORISTA</v>
          </cell>
          <cell r="C6590" t="str">
            <v>H</v>
          </cell>
          <cell r="D6590">
            <v>0.16</v>
          </cell>
        </row>
        <row r="6591">
          <cell r="A6591">
            <v>95374</v>
          </cell>
          <cell r="B6591" t="str">
            <v>CURSO DE CAPACITAÇÃO PARA PINTOR PARA TINTA EPÓXI (ENCARGOS COMPLEMENTARES) - HORISTA</v>
          </cell>
          <cell r="C6591" t="str">
            <v>H</v>
          </cell>
          <cell r="D6591">
            <v>0.15</v>
          </cell>
        </row>
        <row r="6592">
          <cell r="A6592">
            <v>95375</v>
          </cell>
          <cell r="B6592" t="str">
            <v>CURSO DE CAPACITAÇÃO PARA POCEIRO (ENCARGOS COMPLEMENTARES) - HORISTA</v>
          </cell>
          <cell r="C6592" t="str">
            <v>H</v>
          </cell>
          <cell r="D6592">
            <v>0.14000000000000001</v>
          </cell>
        </row>
        <row r="6593">
          <cell r="A6593">
            <v>95376</v>
          </cell>
          <cell r="B6593" t="str">
            <v>CURSO DE CAPACITAÇÃO PARA RASTELEIRO (ENCARGOS COMPLEMENTARES) - HORISTA</v>
          </cell>
          <cell r="C6593" t="str">
            <v>H</v>
          </cell>
          <cell r="D6593">
            <v>0.03</v>
          </cell>
        </row>
        <row r="6594">
          <cell r="A6594">
            <v>95377</v>
          </cell>
          <cell r="B6594" t="str">
            <v>CURSO DE CAPACITAÇÃO PARA SERRALHEIRO (ENCARGOS COMPLEMENTARES) - HORISTA</v>
          </cell>
          <cell r="C6594" t="str">
            <v>H</v>
          </cell>
          <cell r="D6594">
            <v>0.11</v>
          </cell>
        </row>
        <row r="6595">
          <cell r="A6595">
            <v>95378</v>
          </cell>
          <cell r="B6595" t="str">
            <v>CURSO DE CAPACITAÇÃO PARA SERVENTE (ENCARGOS COMPLEMENTARES) - HORISTA</v>
          </cell>
          <cell r="C6595" t="str">
            <v>H</v>
          </cell>
          <cell r="D6595">
            <v>0.15</v>
          </cell>
        </row>
        <row r="6596">
          <cell r="A6596">
            <v>95379</v>
          </cell>
          <cell r="B6596" t="str">
            <v>CURSO DE CAPACITAÇÃO PARA SOLDADOR (ENCARGOS COMPLEMENTARES) - HORISTA</v>
          </cell>
          <cell r="C6596" t="str">
            <v>H</v>
          </cell>
          <cell r="D6596">
            <v>0.11</v>
          </cell>
        </row>
        <row r="6597">
          <cell r="A6597">
            <v>95380</v>
          </cell>
          <cell r="B6597" t="str">
            <v>CURSO DE CAPACITAÇÃO PARA SOLDADOR A (PARA SOLDA A SER TESTADA COM RAIOS  X ) (ENCARGOS COMPLEMENTARES) - HORISTA</v>
          </cell>
          <cell r="C6597" t="str">
            <v>H</v>
          </cell>
          <cell r="D6597">
            <v>0.15</v>
          </cell>
        </row>
        <row r="6598">
          <cell r="A6598">
            <v>95382</v>
          </cell>
          <cell r="B6598" t="str">
            <v>CURSO DE CAPACITAÇÃO PARA TAQUEADOR OU TAQUEIRO (ENCARGOS COMPLEMENTARES) - HORISTA</v>
          </cell>
          <cell r="C6598" t="str">
            <v>H</v>
          </cell>
          <cell r="D6598">
            <v>0.13</v>
          </cell>
        </row>
        <row r="6599">
          <cell r="A6599">
            <v>95383</v>
          </cell>
          <cell r="B6599" t="str">
            <v>CURSO DE CAPACITAÇÃO PARA TÉCNICO DE LABORATÓRIO (ENCARGOS COMPLEMENTARES) - HORISTA</v>
          </cell>
          <cell r="C6599" t="str">
            <v>H</v>
          </cell>
          <cell r="D6599">
            <v>0.11</v>
          </cell>
        </row>
        <row r="6600">
          <cell r="A6600">
            <v>95384</v>
          </cell>
          <cell r="B6600" t="str">
            <v>CURSO DE CAPACITAÇÃO PARA TÉCNICO DE SONDAGEM (ENCARGOS COMPLEMENTARES) - HORISTA</v>
          </cell>
          <cell r="C6600" t="str">
            <v>H</v>
          </cell>
          <cell r="D6600">
            <v>0.14000000000000001</v>
          </cell>
        </row>
        <row r="6601">
          <cell r="A6601">
            <v>95385</v>
          </cell>
          <cell r="B6601" t="str">
            <v>CURSO DE CAPACITAÇÃO PARA TELHADISTA (ENCARGOS COMPLEMENTARES) - HORISTA</v>
          </cell>
          <cell r="C6601" t="str">
            <v>H</v>
          </cell>
          <cell r="D6601">
            <v>0.12</v>
          </cell>
        </row>
        <row r="6602">
          <cell r="A6602">
            <v>95386</v>
          </cell>
          <cell r="B6602" t="str">
            <v>CURSO DE CAPACITAÇÃO PARA TRATORISTA (ENCARGOS COMPLEMENTARES) - HORISTA</v>
          </cell>
          <cell r="C6602" t="str">
            <v>H</v>
          </cell>
          <cell r="D6602">
            <v>0.08</v>
          </cell>
        </row>
        <row r="6603">
          <cell r="A6603">
            <v>95387</v>
          </cell>
          <cell r="B6603" t="str">
            <v>CURSO DE CAPACITAÇÃO PARA VIDRACEIRO (ENCARGOS COMPLEMENTARES) - HORISTA</v>
          </cell>
          <cell r="C6603" t="str">
            <v>H</v>
          </cell>
          <cell r="D6603">
            <v>0.13</v>
          </cell>
        </row>
        <row r="6604">
          <cell r="A6604">
            <v>95388</v>
          </cell>
          <cell r="B6604" t="str">
            <v>CURSO DE CAPACITAÇÃO PARA VIGIA NOTURNO (ENCARGOS COMPLEMENTARES) - HORISTA</v>
          </cell>
          <cell r="C6604" t="str">
            <v>H</v>
          </cell>
          <cell r="D6604">
            <v>0.05</v>
          </cell>
        </row>
        <row r="6605">
          <cell r="A6605">
            <v>95389</v>
          </cell>
          <cell r="B6605" t="str">
            <v>CURSO DE CAPACITAÇÃO PARA OPERADOR DE BETONEIRA ESTACIONÁRIA/MISTURADOR (ENCARGOS COMPLEMENTARES) - HORISTA</v>
          </cell>
          <cell r="C6605" t="str">
            <v>H</v>
          </cell>
          <cell r="D6605">
            <v>0.05</v>
          </cell>
        </row>
        <row r="6606">
          <cell r="A6606">
            <v>95390</v>
          </cell>
          <cell r="B6606" t="str">
            <v>CURSO DE CAPACITAÇÃO PARA JARDINEIRO (ENCARGOS COMPLEMENTARES) - HORISTA</v>
          </cell>
          <cell r="C6606" t="str">
            <v>H</v>
          </cell>
          <cell r="D6606">
            <v>0.04</v>
          </cell>
        </row>
        <row r="6607">
          <cell r="A6607">
            <v>95391</v>
          </cell>
          <cell r="B6607" t="str">
            <v>CURSO DE CAPACITAÇÃO PARA DESENHISTA DETALHISTA (ENCARGOS COMPLEMENTARES) - HORISTA</v>
          </cell>
          <cell r="C6607" t="str">
            <v>H</v>
          </cell>
          <cell r="D6607">
            <v>7.0000000000000007E-2</v>
          </cell>
        </row>
        <row r="6608">
          <cell r="A6608">
            <v>95392</v>
          </cell>
          <cell r="B6608" t="str">
            <v>CURSO DE CAPACITAÇÃO PARA ALMOXARIFE (ENCARGOS COMPLEMENTARES) - HORISTA</v>
          </cell>
          <cell r="C6608" t="str">
            <v>H</v>
          </cell>
          <cell r="D6608">
            <v>0.04</v>
          </cell>
        </row>
        <row r="6609">
          <cell r="A6609">
            <v>95393</v>
          </cell>
          <cell r="B6609" t="str">
            <v>CURSO DE CAPACITAÇÃO PARA APONTADOR OU APROPRIADOR (ENCARGOS COMPLEMENTARES) - HORISTA</v>
          </cell>
          <cell r="C6609" t="str">
            <v>H</v>
          </cell>
          <cell r="D6609">
            <v>0.19</v>
          </cell>
        </row>
        <row r="6610">
          <cell r="A6610">
            <v>95394</v>
          </cell>
          <cell r="B6610" t="str">
            <v>CURSO DE CAPACITAÇÃO PARA ARQUITETO DE OBRA JÚNIOR (ENCARGOS COMPLEMENTARES) - HORISTA</v>
          </cell>
          <cell r="C6610" t="str">
            <v>H</v>
          </cell>
          <cell r="D6610">
            <v>0.33</v>
          </cell>
        </row>
        <row r="6611">
          <cell r="A6611">
            <v>95395</v>
          </cell>
          <cell r="B6611" t="str">
            <v>CURSO DE CAPACITAÇÃO PARA ARQUITETO DE OBRA PLENO (ENCARGOS COMPLEMENTARES) - HORISTA</v>
          </cell>
          <cell r="C6611" t="str">
            <v>H</v>
          </cell>
          <cell r="D6611">
            <v>0.48</v>
          </cell>
        </row>
        <row r="6612">
          <cell r="A6612">
            <v>95396</v>
          </cell>
          <cell r="B6612" t="str">
            <v>CURSO DE CAPACITAÇÃO PARA ARQUITETO DE OBRA SÊNIOR (ENCARGOS COMPLEMENTARES) - HORISTA</v>
          </cell>
          <cell r="C6612" t="str">
            <v>H</v>
          </cell>
          <cell r="D6612">
            <v>0.63</v>
          </cell>
        </row>
        <row r="6613">
          <cell r="A6613">
            <v>95397</v>
          </cell>
          <cell r="B6613" t="str">
            <v>CURSO DE CAPACITAÇÃO PARA AUXILIAR DE DESENHISTA (ENCARGOS COMPLEMENTARES) - HORISTA</v>
          </cell>
          <cell r="C6613" t="str">
            <v>H</v>
          </cell>
          <cell r="D6613">
            <v>0.06</v>
          </cell>
        </row>
        <row r="6614">
          <cell r="A6614">
            <v>95398</v>
          </cell>
          <cell r="B6614" t="str">
            <v>CURSO DE CAPACITAÇÃO PARA AUXILIAR DE ESCRITÓRIO (ENCARGOS COMPLEMENTARES) - HORISTA</v>
          </cell>
          <cell r="C6614" t="str">
            <v>H</v>
          </cell>
          <cell r="D6614">
            <v>0.03</v>
          </cell>
        </row>
        <row r="6615">
          <cell r="A6615">
            <v>95399</v>
          </cell>
          <cell r="B6615" t="str">
            <v>CURSO DE CAPACITAÇÃO PARA DESENHISTA COPISTA (ENCARGOS COMPLEMENTARES) - HORISTA</v>
          </cell>
          <cell r="C6615" t="str">
            <v>H</v>
          </cell>
          <cell r="D6615">
            <v>0.05</v>
          </cell>
        </row>
        <row r="6616">
          <cell r="A6616">
            <v>95400</v>
          </cell>
          <cell r="B6616" t="str">
            <v>CURSO DE CAPACITAÇÃO PARA DESENHISTA PROJETISTA (ENCARGOS COMPLEMENTARES) - HORISTA</v>
          </cell>
          <cell r="C6616" t="str">
            <v>H</v>
          </cell>
          <cell r="D6616">
            <v>0.06</v>
          </cell>
        </row>
        <row r="6617">
          <cell r="A6617">
            <v>95401</v>
          </cell>
          <cell r="B6617" t="str">
            <v>CURSO DE CAPACITAÇÃO PARA ENCARREGADO GERAL (ENCARGOS COMPLEMENTARES) - HORISTA</v>
          </cell>
          <cell r="C6617" t="str">
            <v>H</v>
          </cell>
          <cell r="D6617">
            <v>0.27</v>
          </cell>
        </row>
        <row r="6618">
          <cell r="A6618">
            <v>95402</v>
          </cell>
          <cell r="B6618" t="str">
            <v>CURSO DE CAPACITAÇÃO PARA ENGENHEIRO CIVIL DE OBRA JÚNIOR (ENCARGOS COMPLEMENTARES) - HORISTA</v>
          </cell>
          <cell r="C6618" t="str">
            <v>H</v>
          </cell>
          <cell r="D6618">
            <v>0.82</v>
          </cell>
        </row>
        <row r="6619">
          <cell r="A6619">
            <v>95403</v>
          </cell>
          <cell r="B6619" t="str">
            <v>CURSO DE CAPACITAÇÃO PARA ENGENHEIRO CIVIL DE OBRA PLENO (ENCARGOS COMPLEMENTARES) - HORISTA</v>
          </cell>
          <cell r="C6619" t="str">
            <v>H</v>
          </cell>
          <cell r="D6619">
            <v>0.93</v>
          </cell>
        </row>
        <row r="6620">
          <cell r="A6620">
            <v>95404</v>
          </cell>
          <cell r="B6620" t="str">
            <v>CURSO DE CAPACITAÇÃO PARA ENGENHEIRO CIVIL DE OBRA SÊNIOR (ENCARGOS COMPLEMENTARES) - HORISTA</v>
          </cell>
          <cell r="C6620" t="str">
            <v>H</v>
          </cell>
          <cell r="D6620">
            <v>1.27</v>
          </cell>
        </row>
        <row r="6621">
          <cell r="A6621">
            <v>95405</v>
          </cell>
          <cell r="B6621" t="str">
            <v>CURSO DE CAPACITAÇÃO PARA MESTRE DE OBRAS (ENCARGOS COMPLEMENTARES) - HORISTA</v>
          </cell>
          <cell r="C6621" t="str">
            <v>H</v>
          </cell>
          <cell r="D6621">
            <v>0.41</v>
          </cell>
        </row>
        <row r="6622">
          <cell r="A6622">
            <v>95406</v>
          </cell>
          <cell r="B6622" t="str">
            <v>CURSO DE CAPACITAÇÃO PARA TOPÓGRAFO (ENCARGOS COMPLEMENTARES) - HORISTA</v>
          </cell>
          <cell r="C6622" t="str">
            <v>H</v>
          </cell>
          <cell r="D6622">
            <v>0.08</v>
          </cell>
        </row>
        <row r="6623">
          <cell r="A6623">
            <v>95407</v>
          </cell>
          <cell r="B6623" t="str">
            <v>CURSO DE CAPACITAÇÃO PARA ENGENHEIRO ELETRICISTA (ENCARGOS COMPLEMENTARES) - HORISTA</v>
          </cell>
          <cell r="C6623" t="str">
            <v>H</v>
          </cell>
          <cell r="D6623">
            <v>1.81</v>
          </cell>
        </row>
        <row r="6624">
          <cell r="A6624">
            <v>95408</v>
          </cell>
          <cell r="B6624" t="str">
            <v>CURSO DE CAPACITAÇÃO  PARA MOTORISTA DE CAMINHÃO (ENCARGOS COMPLEMENTARES) - MENSALISTA</v>
          </cell>
          <cell r="C6624" t="str">
            <v>MES</v>
          </cell>
          <cell r="D6624">
            <v>5.57</v>
          </cell>
        </row>
        <row r="6625">
          <cell r="A6625">
            <v>95409</v>
          </cell>
          <cell r="B6625" t="str">
            <v>CURSO DE CAPACITAÇÃO PARA DESENHISTA DETALHISTA (ENCARGOS COMPLEMENTARES) - MENSALISTA</v>
          </cell>
          <cell r="C6625" t="str">
            <v>MES</v>
          </cell>
          <cell r="D6625">
            <v>10.54</v>
          </cell>
        </row>
        <row r="6626">
          <cell r="A6626">
            <v>95410</v>
          </cell>
          <cell r="B6626" t="str">
            <v>CURSO DE CAPACITAÇÃO PARA DESENHISTA COPISTA (ENCARGOS COMPLEMENTARES) - MENSALISTA</v>
          </cell>
          <cell r="C6626" t="str">
            <v>MES</v>
          </cell>
          <cell r="D6626">
            <v>7.95</v>
          </cell>
        </row>
        <row r="6627">
          <cell r="A6627">
            <v>95411</v>
          </cell>
          <cell r="B6627" t="str">
            <v>CURSO DE CAPACITAÇÃO PARA DESENHISTA PROJETISTA (ENCARGOS COMPLEMENTARES) - MENSALISTA</v>
          </cell>
          <cell r="C6627" t="str">
            <v>MES</v>
          </cell>
          <cell r="D6627">
            <v>8.43</v>
          </cell>
        </row>
        <row r="6628">
          <cell r="A6628">
            <v>95412</v>
          </cell>
          <cell r="B6628" t="str">
            <v>CURSO DE CAPACITAÇÃO PARA AUXILIAR DE DESENHISTA (ENCARGOS COMPLEMENTARES) - MENSALISTA</v>
          </cell>
          <cell r="C6628" t="str">
            <v>MES</v>
          </cell>
          <cell r="D6628">
            <v>8.42</v>
          </cell>
        </row>
        <row r="6629">
          <cell r="A6629">
            <v>95413</v>
          </cell>
          <cell r="B6629" t="str">
            <v>CURSO DE CAPACITAÇÃO PARA ALMOXARIFE (ENCARGOS COMPLEMENTARES) - MENSALISTA</v>
          </cell>
          <cell r="C6629" t="str">
            <v>MES</v>
          </cell>
          <cell r="D6629">
            <v>6.77</v>
          </cell>
        </row>
        <row r="6630">
          <cell r="A6630">
            <v>95414</v>
          </cell>
          <cell r="B6630" t="str">
            <v>CURSO DE CAPACITAÇÃO PARA APONTADOR OU APROPRIADOR (ENCARGOS COMPLEMENTARES) - MENSALISTA</v>
          </cell>
          <cell r="C6630" t="str">
            <v>MES</v>
          </cell>
          <cell r="D6630">
            <v>27.01</v>
          </cell>
        </row>
        <row r="6631">
          <cell r="A6631">
            <v>95415</v>
          </cell>
          <cell r="B6631" t="str">
            <v>CURSO DE CAPACITAÇÃO PARA ENGENHEIRO CIVIL DE OBRA JÚNIOR (ENCARGOS COMPLEMENTARES) - MENSALISTA</v>
          </cell>
          <cell r="C6631" t="str">
            <v>MES</v>
          </cell>
          <cell r="D6631">
            <v>112.16</v>
          </cell>
        </row>
        <row r="6632">
          <cell r="A6632">
            <v>95416</v>
          </cell>
          <cell r="B6632" t="str">
            <v>CURSO DE CAPACITAÇÃO PARA AUXILIAR DE ESCRITÓRIO (ENCARGOS COMPLEMENTARES) - MENSALISTA</v>
          </cell>
          <cell r="C6632" t="str">
            <v>MES</v>
          </cell>
          <cell r="D6632">
            <v>5.46</v>
          </cell>
        </row>
        <row r="6633">
          <cell r="A6633">
            <v>95417</v>
          </cell>
          <cell r="B6633" t="str">
            <v>CURSO DE CAPACITAÇÃO PARA ENGENHEIRO CIVIL DE OBRA PLENO (ENCARGOS COMPLEMENTARES) - MENSALISTA</v>
          </cell>
          <cell r="C6633" t="str">
            <v>MES</v>
          </cell>
          <cell r="D6633">
            <v>127.66</v>
          </cell>
        </row>
        <row r="6634">
          <cell r="A6634">
            <v>95418</v>
          </cell>
          <cell r="B6634" t="str">
            <v>CURSO DE CAPACITAÇÃO PARA ENGENHEIRO CIVIL DE OBRA SÊNIOR (ENCARGOS COMPLEMENTARES) - MENSALISTA</v>
          </cell>
          <cell r="C6634" t="str">
            <v>MES</v>
          </cell>
          <cell r="D6634">
            <v>174.51</v>
          </cell>
        </row>
        <row r="6635">
          <cell r="A6635">
            <v>95419</v>
          </cell>
          <cell r="B6635" t="str">
            <v>CURSO DE CAPACITAÇÃO PARA ARQUITETO JÚNIOR (ENCARGOS COMPLEMENTARES) - MENSALISTA</v>
          </cell>
          <cell r="C6635" t="str">
            <v>MES</v>
          </cell>
          <cell r="D6635">
            <v>46.95</v>
          </cell>
        </row>
        <row r="6636">
          <cell r="A6636">
            <v>95420</v>
          </cell>
          <cell r="B6636" t="str">
            <v>CURSO DE CAPACITAÇÃO PARA ARQUITETO PLENO (ENCARGOS COMPLEMENTARES) - MENSALISTA</v>
          </cell>
          <cell r="C6636" t="str">
            <v>MES</v>
          </cell>
          <cell r="D6636">
            <v>66.69</v>
          </cell>
        </row>
        <row r="6637">
          <cell r="A6637">
            <v>95421</v>
          </cell>
          <cell r="B6637" t="str">
            <v>CURSO DE CAPACITAÇÃO PARA ARQUITETO SÊNIOR (ENCARGOS COMPLEMENTARES) - MENSALISTA</v>
          </cell>
          <cell r="C6637" t="str">
            <v>MES</v>
          </cell>
          <cell r="D6637">
            <v>88.17</v>
          </cell>
        </row>
        <row r="6638">
          <cell r="A6638">
            <v>95422</v>
          </cell>
          <cell r="B6638" t="str">
            <v>CURSO DE CAPACITAÇÃO PARA ENCARREGADO GERAL DE OBRAS (ENCARGOS COMPLEMENTARES) - MENSALISTA</v>
          </cell>
          <cell r="C6638" t="str">
            <v>MES</v>
          </cell>
          <cell r="D6638">
            <v>37.56</v>
          </cell>
        </row>
        <row r="6639">
          <cell r="A6639">
            <v>95423</v>
          </cell>
          <cell r="B6639" t="str">
            <v>CURSO DE CAPACITAÇÃO PARA MESTRE DE OBRAS (ENCARGOS COMPLEMENTARES) - MENSALISTA</v>
          </cell>
          <cell r="C6639" t="str">
            <v>MES</v>
          </cell>
          <cell r="D6639">
            <v>57.01</v>
          </cell>
        </row>
        <row r="6640">
          <cell r="A6640">
            <v>95424</v>
          </cell>
          <cell r="B6640" t="str">
            <v>CURSO DE CAPACITAÇÃO PARA TOPÓGRAFO (ENCARGOS COMPLEMENTARES) - MENSALISTA</v>
          </cell>
          <cell r="C6640" t="str">
            <v>MES</v>
          </cell>
          <cell r="D6640">
            <v>11.13</v>
          </cell>
        </row>
        <row r="6641">
          <cell r="A6641">
            <v>100288</v>
          </cell>
          <cell r="B6641" t="str">
            <v>CURSO DE CAPACITAÇÃO PARA VIGIA DIURNO (ENCARGOS COMPLEMENTARES) - HORISTA</v>
          </cell>
          <cell r="C6641" t="str">
            <v>H</v>
          </cell>
          <cell r="D6641">
            <v>0.03</v>
          </cell>
        </row>
        <row r="6642">
          <cell r="A6642">
            <v>100289</v>
          </cell>
          <cell r="B6642" t="str">
            <v>VIGIA DIURNO COM ENCARGOS COMPLEMENTARES</v>
          </cell>
          <cell r="C6642" t="str">
            <v>H</v>
          </cell>
          <cell r="D6642">
            <v>14.32</v>
          </cell>
        </row>
        <row r="6643">
          <cell r="A6643">
            <v>100290</v>
          </cell>
          <cell r="B6643" t="str">
            <v>CURSO DE CAPACITAÇÃO PARA AUXILIAR DE ALMOXARIFE (ENCARGOS COMPLEMENTARES) - HORISTA</v>
          </cell>
          <cell r="C6643" t="str">
            <v>H</v>
          </cell>
          <cell r="D6643">
            <v>0.03</v>
          </cell>
        </row>
        <row r="6644">
          <cell r="A6644">
            <v>100291</v>
          </cell>
          <cell r="B6644" t="str">
            <v>CURSO DE CAPACITAÇÃO PARA AJUDANTE DE PINTOR (ENCARGOS COMPLEMENTARES) - HORISTA</v>
          </cell>
          <cell r="C6644" t="str">
            <v>H</v>
          </cell>
          <cell r="D6644">
            <v>0.1</v>
          </cell>
        </row>
        <row r="6645">
          <cell r="A6645">
            <v>100292</v>
          </cell>
          <cell r="B6645" t="str">
            <v>CURSO DE CAPACITAÇÃO PARA COORDENADOR/GERENTE DE OBRA (ENCARGOS COMPLEMENTARES) - HORISTA</v>
          </cell>
          <cell r="C6645" t="str">
            <v>H</v>
          </cell>
          <cell r="D6645">
            <v>0.41</v>
          </cell>
        </row>
        <row r="6646">
          <cell r="A6646">
            <v>100293</v>
          </cell>
          <cell r="B6646" t="str">
            <v>CURSO DE CAPACITAÇÃO PARA AUXILIAR DE AZULEJISTA (ENCARGOS COMPLEMENTARES) - HORISTA</v>
          </cell>
          <cell r="C6646" t="str">
            <v>H</v>
          </cell>
          <cell r="D6646">
            <v>0.1</v>
          </cell>
        </row>
        <row r="6647">
          <cell r="A6647">
            <v>100294</v>
          </cell>
          <cell r="B6647" t="str">
            <v>CURSO DE CAPACITAÇÃO PARA ARQUITETO PAISAGISTA (ENCARGOS COMPLEMENTARES) - HORISTA</v>
          </cell>
          <cell r="C6647" t="str">
            <v>H</v>
          </cell>
          <cell r="D6647">
            <v>0.19</v>
          </cell>
        </row>
        <row r="6648">
          <cell r="A6648">
            <v>100295</v>
          </cell>
          <cell r="B6648" t="str">
            <v>CURSO DE CAPACITAÇÃO PARA MONTADOR DE ELETROELETRONICOS (ENCARGOS COMPLEMENTARES) - HORISTA</v>
          </cell>
          <cell r="C6648" t="str">
            <v>H</v>
          </cell>
          <cell r="D6648">
            <v>0.3</v>
          </cell>
        </row>
        <row r="6649">
          <cell r="A6649">
            <v>100296</v>
          </cell>
          <cell r="B6649" t="str">
            <v>CURSO DE CAPACITAÇÃO PARA ENGENHEIRO CIVIL JUNIOR (ENCARGOS COMPLEMENTARES) - HORISTA</v>
          </cell>
          <cell r="C6649" t="str">
            <v>H</v>
          </cell>
          <cell r="D6649">
            <v>0.65</v>
          </cell>
        </row>
        <row r="6650">
          <cell r="A6650">
            <v>100297</v>
          </cell>
          <cell r="B6650" t="str">
            <v>CURSO DE CAPACITAÇÃO PARA ENGENHEIRO CIVIL PLENO (ENCARGOS COMPLEMENTARES) - HORISTA</v>
          </cell>
          <cell r="C6650" t="str">
            <v>H</v>
          </cell>
          <cell r="D6650">
            <v>0.73</v>
          </cell>
        </row>
        <row r="6651">
          <cell r="A6651">
            <v>100298</v>
          </cell>
          <cell r="B6651" t="str">
            <v>CURSO DE CAPACITAÇÃO PARA MECÂNICO DE REFRIGERAÇÃO (ENCARGOS COMPLEMENTARES) - HORISTA</v>
          </cell>
          <cell r="C6651" t="str">
            <v>H</v>
          </cell>
          <cell r="D6651">
            <v>0.3</v>
          </cell>
        </row>
        <row r="6652">
          <cell r="A6652">
            <v>100299</v>
          </cell>
          <cell r="B6652" t="str">
            <v>CURSO DE CAPACITAÇÃO PARA TÉCNICO EM SEGURANÇA DO TRABALHO (ENCARGOS COMPLEMENTARES) - HORISTA</v>
          </cell>
          <cell r="C6652" t="str">
            <v>H</v>
          </cell>
          <cell r="D6652">
            <v>0.26</v>
          </cell>
        </row>
        <row r="6653">
          <cell r="A6653">
            <v>100300</v>
          </cell>
          <cell r="B6653" t="str">
            <v>AUXILIAR DE ALMOXARIFE COM ENCARGOS COMPLEMENTARES</v>
          </cell>
          <cell r="C6653" t="str">
            <v>H</v>
          </cell>
          <cell r="D6653">
            <v>11.72</v>
          </cell>
        </row>
        <row r="6654">
          <cell r="A6654">
            <v>100301</v>
          </cell>
          <cell r="B6654" t="str">
            <v>AJUDANTE DE PINTOR COM ENCARGOS COMPLEMENTARES</v>
          </cell>
          <cell r="C6654" t="str">
            <v>H</v>
          </cell>
          <cell r="D6654">
            <v>14.83</v>
          </cell>
        </row>
        <row r="6655">
          <cell r="A6655">
            <v>100302</v>
          </cell>
          <cell r="B6655" t="str">
            <v>COORDENADOR/GERENTE DE OBRA COM ENCARGOS COMPLEMENTARES</v>
          </cell>
          <cell r="C6655" t="str">
            <v>H</v>
          </cell>
          <cell r="D6655">
            <v>116.16</v>
          </cell>
        </row>
        <row r="6656">
          <cell r="A6656">
            <v>100303</v>
          </cell>
          <cell r="B6656" t="str">
            <v>AUXILIAR DE AZULEJISTA COM ENCARGOS COMPLEMENTARES</v>
          </cell>
          <cell r="C6656" t="str">
            <v>H</v>
          </cell>
          <cell r="D6656">
            <v>13.86</v>
          </cell>
        </row>
        <row r="6657">
          <cell r="A6657">
            <v>100304</v>
          </cell>
          <cell r="B6657" t="str">
            <v>ARQUITETO PAISAGISTA COM ENCARGOS COMPLEMENTARES</v>
          </cell>
          <cell r="C6657" t="str">
            <v>H</v>
          </cell>
          <cell r="D6657">
            <v>55.76</v>
          </cell>
        </row>
        <row r="6658">
          <cell r="A6658">
            <v>100305</v>
          </cell>
          <cell r="B6658" t="str">
            <v>ENGENHEIRO CIVIL JUNIOR COM ENCARGOS COMPLEMENTARES</v>
          </cell>
          <cell r="C6658" t="str">
            <v>H</v>
          </cell>
          <cell r="D6658">
            <v>81.12</v>
          </cell>
        </row>
        <row r="6659">
          <cell r="A6659">
            <v>100306</v>
          </cell>
          <cell r="B6659" t="str">
            <v>ENGENHEIRO CIVIL PLENO COM ENCARGOS COMPLEMENTARES</v>
          </cell>
          <cell r="C6659" t="str">
            <v>H</v>
          </cell>
          <cell r="D6659">
            <v>91.35</v>
          </cell>
        </row>
        <row r="6660">
          <cell r="A6660">
            <v>100307</v>
          </cell>
          <cell r="B6660" t="str">
            <v>MONTADOR DE ELETROELETRÔNICOS COM ENCARGOS COMPLEMENTARES</v>
          </cell>
          <cell r="C6660" t="str">
            <v>H</v>
          </cell>
          <cell r="D6660">
            <v>17.899999999999999</v>
          </cell>
        </row>
        <row r="6661">
          <cell r="A6661">
            <v>100308</v>
          </cell>
          <cell r="B6661" t="str">
            <v>MECÂNICO DE REFRIGERAÇÃO COM ENCARGOS COMPLEMENTARES</v>
          </cell>
          <cell r="C6661" t="str">
            <v>H</v>
          </cell>
          <cell r="D6661">
            <v>19.649999999999999</v>
          </cell>
        </row>
        <row r="6662">
          <cell r="A6662">
            <v>100309</v>
          </cell>
          <cell r="B6662" t="str">
            <v>TÉCNICO EM SEGURANÇA DO TRABALHO COM ENCARGOS COMPLEMENTARES</v>
          </cell>
          <cell r="C6662" t="str">
            <v>H</v>
          </cell>
          <cell r="D6662">
            <v>22.19</v>
          </cell>
        </row>
        <row r="6663">
          <cell r="A6663">
            <v>100310</v>
          </cell>
          <cell r="B6663" t="str">
            <v>CURSO DE CAPACITAÇÃO PARA AUXILIAR DE ALMOXARIFE (ENCARGOS COMPLEMENTARES) - MENSALISTA</v>
          </cell>
          <cell r="C6663" t="str">
            <v>MES</v>
          </cell>
          <cell r="D6663">
            <v>5.19</v>
          </cell>
        </row>
        <row r="6664">
          <cell r="A6664">
            <v>100311</v>
          </cell>
          <cell r="B6664" t="str">
            <v>CURSO DE CAPACITAÇÃO PARA COORDENADOR/GERENTE DE OBRA (ENCARGOS COMPLEMENTARES) - MENSALISTA</v>
          </cell>
          <cell r="C6664" t="str">
            <v>MES</v>
          </cell>
          <cell r="D6664">
            <v>56.83</v>
          </cell>
        </row>
        <row r="6665">
          <cell r="A6665">
            <v>100312</v>
          </cell>
          <cell r="B6665" t="str">
            <v>CURSO DE CAPACITAÇÃO PARA ARQUITETO PAISAGISTA (ENCARGOS COMPLEMENTARES) - MENSALISTA</v>
          </cell>
          <cell r="C6665" t="str">
            <v>MES</v>
          </cell>
          <cell r="D6665">
            <v>69.39</v>
          </cell>
        </row>
        <row r="6666">
          <cell r="A6666">
            <v>100313</v>
          </cell>
          <cell r="B6666" t="str">
            <v>CURSO DE CAPACITAÇÃO PARA ENGENHEIRO CIVIL JUNIOR (ENCARGOS COMPLEMENTARES) - MENSALISTA</v>
          </cell>
          <cell r="C6666" t="str">
            <v>MES</v>
          </cell>
          <cell r="D6666">
            <v>88.51</v>
          </cell>
        </row>
        <row r="6667">
          <cell r="A6667">
            <v>100314</v>
          </cell>
          <cell r="B6667" t="str">
            <v>CURSO DE CAPACITAÇÃO PARA ENGENHEIRO CIVIL PLENO (ENCARGOS COMPLEMENTARES) - MENSALISTA</v>
          </cell>
          <cell r="C6667" t="str">
            <v>MES</v>
          </cell>
          <cell r="D6667">
            <v>99.85</v>
          </cell>
        </row>
        <row r="6668">
          <cell r="A6668">
            <v>100315</v>
          </cell>
          <cell r="B6668" t="str">
            <v>CURSO DE CAPACITAÇÃO PARA TÉCNICO EM SEGURANÇA DO TRABALHO (ENCARGOS COMPLEMENTARES) - MENSALISTA</v>
          </cell>
          <cell r="C6668" t="str">
            <v>MES</v>
          </cell>
          <cell r="D6668">
            <v>35.97</v>
          </cell>
        </row>
        <row r="6669">
          <cell r="A6669">
            <v>100316</v>
          </cell>
          <cell r="B6669" t="str">
            <v>AUXILIAR DE ALMOXARIFE COM ENCARGOS COMPLEMENTARES</v>
          </cell>
          <cell r="C6669" t="str">
            <v>MES</v>
          </cell>
          <cell r="D6669">
            <v>2091.6799999999998</v>
          </cell>
        </row>
        <row r="6670">
          <cell r="A6670">
            <v>100317</v>
          </cell>
          <cell r="B6670" t="str">
            <v>COORDENADOR / GERENTE DE OBRA COM ENCARGOS COMPLEMENTARES</v>
          </cell>
          <cell r="C6670" t="str">
            <v>MES</v>
          </cell>
          <cell r="D6670">
            <v>20575.43</v>
          </cell>
        </row>
        <row r="6671">
          <cell r="A6671">
            <v>100318</v>
          </cell>
          <cell r="B6671" t="str">
            <v>ARQUITETO PAISAGISTA COM ENCARGOS COMPLEMENTARES</v>
          </cell>
          <cell r="C6671" t="str">
            <v>MES</v>
          </cell>
          <cell r="D6671">
            <v>9926.82</v>
          </cell>
        </row>
        <row r="6672">
          <cell r="A6672">
            <v>100319</v>
          </cell>
          <cell r="B6672" t="str">
            <v>ENGENHEIRO CIVIL JUNIOR COM ENCARGOS COMPLEMENTARES</v>
          </cell>
          <cell r="C6672" t="str">
            <v>MES</v>
          </cell>
          <cell r="D6672">
            <v>14357.51</v>
          </cell>
        </row>
        <row r="6673">
          <cell r="A6673">
            <v>100320</v>
          </cell>
          <cell r="B6673" t="str">
            <v>ENGENHEIRO CIVIL PLENO COM ENCARGOS COMPLEMENTARES</v>
          </cell>
          <cell r="C6673" t="str">
            <v>MES</v>
          </cell>
          <cell r="D6673">
            <v>16169.94</v>
          </cell>
        </row>
        <row r="6674">
          <cell r="A6674">
            <v>100321</v>
          </cell>
          <cell r="B6674" t="str">
            <v>TÉCNICO EM SEGURANÇA DO TRABALHO COM ENCARGOS COMPLEMENTARES</v>
          </cell>
          <cell r="C6674" t="str">
            <v>MES</v>
          </cell>
          <cell r="D6674">
            <v>3938.02</v>
          </cell>
        </row>
        <row r="6675">
          <cell r="A6675">
            <v>100533</v>
          </cell>
          <cell r="B6675" t="str">
            <v>TECNICO DE EDIFICACOES COM ENCARGOS COMPLEMENTARES</v>
          </cell>
          <cell r="C6675" t="str">
            <v>H</v>
          </cell>
          <cell r="D6675">
            <v>14.37</v>
          </cell>
        </row>
        <row r="6676">
          <cell r="A6676">
            <v>100534</v>
          </cell>
          <cell r="B6676" t="str">
            <v>TECNICO DE EDIFICACOES COM ENCARGOS COMPLEMENTARES</v>
          </cell>
          <cell r="C6676" t="str">
            <v>MES</v>
          </cell>
          <cell r="D6676">
            <v>2563.42</v>
          </cell>
        </row>
        <row r="6677">
          <cell r="A6677">
            <v>100535</v>
          </cell>
          <cell r="B6677" t="str">
            <v>CURSO DE CAPACITAÇÃO PARA TECNICO DE EDIFICACOES (ENCARGOS COMPLEMENTARES) - HORISTA</v>
          </cell>
          <cell r="C6677" t="str">
            <v>H</v>
          </cell>
          <cell r="D6677">
            <v>0.16</v>
          </cell>
        </row>
        <row r="6678">
          <cell r="A6678">
            <v>100536</v>
          </cell>
          <cell r="B6678" t="str">
            <v>CURSO DE CAPACITAÇÃO PARA TECNICO DE EDIFICACOES (ENCARGOS COMPLEMENTARES) - MENSALISTA</v>
          </cell>
          <cell r="C6678" t="str">
            <v>MES</v>
          </cell>
          <cell r="D6678">
            <v>22.63</v>
          </cell>
        </row>
        <row r="6679">
          <cell r="A6679">
            <v>101284</v>
          </cell>
          <cell r="B6679" t="str">
            <v>CURSO DE CAPACITAÇÃO PARA ENGENHEIRO CIVIL SENIOR (ENCARGOS COMPLEMENTARES) - HORISTA</v>
          </cell>
          <cell r="C6679" t="str">
            <v>H</v>
          </cell>
          <cell r="D6679">
            <v>1</v>
          </cell>
        </row>
        <row r="6680">
          <cell r="A6680">
            <v>101285</v>
          </cell>
          <cell r="B6680" t="str">
            <v>CURSO DE CAPACITAÇÃO PARA ENGENHEIRO SANITARISTA (ENCARGOS COMPLEMENTARES) - HORISTA</v>
          </cell>
          <cell r="C6680" t="str">
            <v>H</v>
          </cell>
          <cell r="D6680">
            <v>0.26</v>
          </cell>
        </row>
        <row r="6681">
          <cell r="A6681">
            <v>101286</v>
          </cell>
          <cell r="B6681" t="str">
            <v>CURSO DE CAPACITAÇÃO PARA AJUDANTE DE ARMADOR (ENCARGOS COMPLEMENTARES) - MENSALISTA</v>
          </cell>
          <cell r="C6681" t="str">
            <v>MES</v>
          </cell>
          <cell r="D6681">
            <v>10.63</v>
          </cell>
        </row>
        <row r="6682">
          <cell r="A6682">
            <v>101287</v>
          </cell>
          <cell r="B6682" t="str">
            <v>CURSO DE CAPACITAÇÃO PARA AJUDANTE DE ELETRICISTA (ENCARGOS COMPLEMENTARES) - MENSALISTA</v>
          </cell>
          <cell r="C6682" t="str">
            <v>MES</v>
          </cell>
          <cell r="D6682">
            <v>35.9</v>
          </cell>
        </row>
        <row r="6683">
          <cell r="A6683">
            <v>101288</v>
          </cell>
          <cell r="B6683" t="str">
            <v>CURSO DE CAPACITAÇÃO PARA AJUDANTE DE ESTRUTURAS METÁLICAS(ENCARGOS COMPLEMENTARES) - MENSALISTA</v>
          </cell>
          <cell r="C6683" t="str">
            <v>MES</v>
          </cell>
          <cell r="D6683">
            <v>8.15</v>
          </cell>
        </row>
        <row r="6684">
          <cell r="A6684">
            <v>101289</v>
          </cell>
          <cell r="B6684" t="str">
            <v>CURSO DE CAPACITAÇÃO PARA AJUDANTE DE OPERAÇÃO EM GERAL (ENCARGOS COMPLEMENTARES) - MENSALISTA</v>
          </cell>
          <cell r="C6684" t="str">
            <v>MES</v>
          </cell>
          <cell r="D6684">
            <v>11</v>
          </cell>
        </row>
        <row r="6685">
          <cell r="A6685">
            <v>101290</v>
          </cell>
          <cell r="B6685" t="str">
            <v>CURSO DE CAPACITAÇÃO PARA AJUDANTE DE PINTOR (ENCARGOS COMPLEMENTARES) - MENSALISTA</v>
          </cell>
          <cell r="C6685" t="str">
            <v>MES</v>
          </cell>
          <cell r="D6685">
            <v>14.15</v>
          </cell>
        </row>
        <row r="6686">
          <cell r="A6686">
            <v>101291</v>
          </cell>
          <cell r="B6686" t="str">
            <v>CURSO DE CAPACITAÇÃO PARA AJUDANTE DE SERRALHEIRO (ENCARGOS COMPLEMENTARES) - MENSALISTA</v>
          </cell>
          <cell r="C6686" t="str">
            <v>MES</v>
          </cell>
          <cell r="D6686">
            <v>11.41</v>
          </cell>
        </row>
        <row r="6687">
          <cell r="A6687">
            <v>101292</v>
          </cell>
          <cell r="B6687" t="str">
            <v>CURSO DE CAPACITAÇÃO PARA AJUDANTE ESPECIALIZADO (ENCARGOS COMPLEMENTARES) - MENSALISTA</v>
          </cell>
          <cell r="C6687" t="str">
            <v>MES</v>
          </cell>
          <cell r="D6687">
            <v>14.73</v>
          </cell>
        </row>
        <row r="6688">
          <cell r="A6688">
            <v>101293</v>
          </cell>
          <cell r="B6688" t="str">
            <v>CURSO DE CAPACITAÇÃO PARA ARMADOR (ENCARGOS COMPLEMENTARES) - MENSALISTA</v>
          </cell>
          <cell r="C6688" t="str">
            <v>MES</v>
          </cell>
          <cell r="D6688">
            <v>15.25</v>
          </cell>
        </row>
        <row r="6689">
          <cell r="A6689">
            <v>101294</v>
          </cell>
          <cell r="B6689" t="str">
            <v>CURSO DE CAPACITAÇÃO PARA ASSENTADOR DE MANILHA (ENCARGOS COMPLEMENTARES) - MENSALISTA</v>
          </cell>
          <cell r="C6689" t="str">
            <v>MES</v>
          </cell>
          <cell r="D6689">
            <v>17.03</v>
          </cell>
        </row>
        <row r="6690">
          <cell r="A6690">
            <v>101295</v>
          </cell>
          <cell r="B6690" t="str">
            <v>CURSO DE CAPACITAÇÃO PARA AUXILIAR DE AZULEJISTA (ENCARGOS COMPLEMENTARES) - MENSALISTA</v>
          </cell>
          <cell r="C6690" t="str">
            <v>MES</v>
          </cell>
          <cell r="D6690">
            <v>14.29</v>
          </cell>
        </row>
        <row r="6691">
          <cell r="A6691">
            <v>101296</v>
          </cell>
          <cell r="B6691" t="str">
            <v>CURSO DE CAPACITAÇÃO PARA AUXILIAR DE ENCANADOR OU BOMBEIRO HIDRÁULICO (ENCARGOS COMPLEMENTARES) - MENSALISTA</v>
          </cell>
          <cell r="C6691" t="str">
            <v>MES</v>
          </cell>
          <cell r="D6691">
            <v>17.38</v>
          </cell>
        </row>
        <row r="6692">
          <cell r="A6692">
            <v>101297</v>
          </cell>
          <cell r="B6692" t="str">
            <v>CURSO DE CAPACITAÇÃO PARA AUXILIAR DE LABORATORISTA (ENCARGOS COMPLEMENTARES) - MENSALISTA</v>
          </cell>
          <cell r="C6692" t="str">
            <v>MES</v>
          </cell>
          <cell r="D6692">
            <v>15.27</v>
          </cell>
        </row>
        <row r="6693">
          <cell r="A6693">
            <v>101298</v>
          </cell>
          <cell r="B6693" t="str">
            <v>CURSO DE CAPACITAÇÃO PARA AUXILIAR DE MECANICO (ENCARGOS COMPLEMENTARES) - MENSALISTA</v>
          </cell>
          <cell r="C6693" t="str">
            <v>MES</v>
          </cell>
          <cell r="D6693">
            <v>9.8800000000000008</v>
          </cell>
        </row>
        <row r="6694">
          <cell r="A6694">
            <v>101299</v>
          </cell>
          <cell r="B6694" t="str">
            <v>CURSO DE CAPACITAÇÃO PARA AUXILIAR DE PEDREIRO (ENCARGOS COMPLEMENTARES) - MENSALISTA</v>
          </cell>
          <cell r="C6694" t="str">
            <v>MES</v>
          </cell>
          <cell r="D6694">
            <v>14.56</v>
          </cell>
        </row>
        <row r="6695">
          <cell r="A6695">
            <v>101300</v>
          </cell>
          <cell r="B6695" t="str">
            <v>CURSO DE CAPACITAÇÃO PARA AUXILIAR DE SERVIÇOS GERAIS (ENCARGOS COMPLEMENTARES) - MENSALISTA</v>
          </cell>
          <cell r="C6695" t="str">
            <v>MES</v>
          </cell>
          <cell r="D6695">
            <v>12.22</v>
          </cell>
        </row>
        <row r="6696">
          <cell r="A6696">
            <v>101301</v>
          </cell>
          <cell r="B6696" t="str">
            <v>CURSO DE CAPACITAÇÃO PARA AUXILIAR DE TOPÓGRAFO (ENCARGOS COMPLEMENTARES) - MENSALISTA</v>
          </cell>
          <cell r="C6696" t="str">
            <v>MES</v>
          </cell>
          <cell r="D6696">
            <v>4.54</v>
          </cell>
        </row>
        <row r="6697">
          <cell r="A6697">
            <v>101302</v>
          </cell>
          <cell r="B6697" t="str">
            <v>CURSO DE CAPACITAÇÃO PARA AUXILIAR TÉCNICO DE ENGENHARIA (ENCARGOS COMPLEMENTARES) - MENSALISTA</v>
          </cell>
          <cell r="C6697" t="str">
            <v>MES</v>
          </cell>
          <cell r="D6697">
            <v>16.45</v>
          </cell>
        </row>
        <row r="6698">
          <cell r="A6698">
            <v>101303</v>
          </cell>
          <cell r="B6698" t="str">
            <v>CURSO DE CAPACITAÇÃO PARA MONTADOR DE ELETROELETRONICOS(ENCARGOS COMPLEMENTARES) - MENSALISTA</v>
          </cell>
          <cell r="C6698" t="str">
            <v>MES</v>
          </cell>
          <cell r="D6698">
            <v>41.3</v>
          </cell>
        </row>
        <row r="6699">
          <cell r="A6699">
            <v>101304</v>
          </cell>
          <cell r="B6699" t="str">
            <v>CURSO DE CAPACITAÇÃO PARA AZULEJISTA OU LADRILHISTA (ENCARGOS COMPLEMENTARES) - MENSALISTA</v>
          </cell>
          <cell r="C6699" t="str">
            <v>MES</v>
          </cell>
          <cell r="D6699">
            <v>19.600000000000001</v>
          </cell>
        </row>
        <row r="6700">
          <cell r="A6700">
            <v>101305</v>
          </cell>
          <cell r="B6700" t="str">
            <v>CURSO DE CAPACITAÇÃO PARA BLASTER, DINAMITADOR OU CABO DE FORÇA (ENCARGOS COMPLEMENTARES) - MENSALISTA</v>
          </cell>
          <cell r="C6700" t="str">
            <v>MES</v>
          </cell>
          <cell r="D6700">
            <v>16.87</v>
          </cell>
        </row>
        <row r="6701">
          <cell r="A6701">
            <v>101307</v>
          </cell>
          <cell r="B6701" t="str">
            <v>CURSO DE CAPACITAÇÃO PARA CALCETEIRO (ENCARGOS COMPLEMENTARES) - MENSALISTA</v>
          </cell>
          <cell r="C6701" t="str">
            <v>MES</v>
          </cell>
          <cell r="D6701">
            <v>15.08</v>
          </cell>
        </row>
        <row r="6702">
          <cell r="A6702">
            <v>101308</v>
          </cell>
          <cell r="B6702" t="str">
            <v>CURSO DE CAPACITAÇÃO PARA MONTADOR DE ESTRUTURAS METALICAS (ENCARGOS COMPLEMENTARES) - MENSALISTA</v>
          </cell>
          <cell r="C6702" t="str">
            <v>MES</v>
          </cell>
          <cell r="D6702">
            <v>10.8</v>
          </cell>
        </row>
        <row r="6703">
          <cell r="A6703">
            <v>101309</v>
          </cell>
          <cell r="B6703" t="str">
            <v>CURSO DE CAPACITAÇÃO PARA CARPINTEIRO AUXILIAR (ENCARGOS COMPLEMENTARES) - MENSALISTA</v>
          </cell>
          <cell r="C6703" t="str">
            <v>MES</v>
          </cell>
          <cell r="D6703">
            <v>15.44</v>
          </cell>
        </row>
        <row r="6704">
          <cell r="A6704">
            <v>101310</v>
          </cell>
          <cell r="B6704" t="str">
            <v>CURSO DE CAPACITAÇÃO PARA CARPINTEIRO DE ESQUADRIAS (ENCARGOS COMPLEMENTARES) - MENSALISTA</v>
          </cell>
          <cell r="C6704" t="str">
            <v>MES</v>
          </cell>
          <cell r="D6704">
            <v>21.41</v>
          </cell>
        </row>
        <row r="6705">
          <cell r="A6705">
            <v>101311</v>
          </cell>
          <cell r="B6705" t="str">
            <v>CURSO DE CAPACITAÇÃO PARA CARPINTEIRO DE FORMAS (ENCARGOS COMPLEMENTARES) - MENSALISTA</v>
          </cell>
          <cell r="C6705" t="str">
            <v>MES</v>
          </cell>
          <cell r="D6705">
            <v>15.25</v>
          </cell>
        </row>
        <row r="6706">
          <cell r="A6706">
            <v>101312</v>
          </cell>
          <cell r="B6706" t="str">
            <v>CURSO DE CAPACITAÇÃO PARA CAVOUQUEIRO OU OPERADOR DE PERFURATRIZ (ENCARGOS COMPLEMENTARES) - MENSALISTA</v>
          </cell>
          <cell r="C6706" t="str">
            <v>MES</v>
          </cell>
          <cell r="D6706">
            <v>9.3800000000000008</v>
          </cell>
        </row>
        <row r="6707">
          <cell r="A6707">
            <v>101313</v>
          </cell>
          <cell r="B6707" t="str">
            <v>CURSO DE CAPACITAÇÃO PARA ELETRICISTA (ENCARGOS COMPLEMENTARES) - MENSALISTA</v>
          </cell>
          <cell r="C6707" t="str">
            <v>MES</v>
          </cell>
          <cell r="D6707">
            <v>51.04</v>
          </cell>
        </row>
        <row r="6708">
          <cell r="A6708">
            <v>101314</v>
          </cell>
          <cell r="B6708" t="str">
            <v>CURSO DE CAPACITAÇÃO PARA ELETRICISTA DE MANUTENÇÃO INDUSTRIAL (ENCARGOS COMPLEMENTARES) - MENSALISTA</v>
          </cell>
          <cell r="C6708" t="str">
            <v>MES</v>
          </cell>
          <cell r="D6708">
            <v>51.04</v>
          </cell>
        </row>
        <row r="6709">
          <cell r="A6709">
            <v>101315</v>
          </cell>
          <cell r="B6709" t="str">
            <v>CURSO DE CAPACITAÇÃO PARA ELETROTÉCNICO (ENCARGOS COMPLEMENTARES) - MENSALISTA</v>
          </cell>
          <cell r="C6709" t="str">
            <v>MES</v>
          </cell>
          <cell r="D6709">
            <v>42.75</v>
          </cell>
        </row>
        <row r="6710">
          <cell r="A6710">
            <v>101316</v>
          </cell>
          <cell r="B6710" t="str">
            <v>CURSO DE CAPACITAÇÃO PARA ENCANADOR OU BOMBEIRO HIDRÁULICO (ENCARGOS COMPLEMENTARES) - MENSALISTA</v>
          </cell>
          <cell r="C6710" t="str">
            <v>MES</v>
          </cell>
          <cell r="D6710">
            <v>24.52</v>
          </cell>
        </row>
        <row r="6711">
          <cell r="A6711">
            <v>101317</v>
          </cell>
          <cell r="B6711" t="str">
            <v>CURSO DE CAPACITAÇÃO PARA ENGENHEIRO CIVIL SENIOR (ENCARGOS COMPLEMENTARES) - MENSALISTA</v>
          </cell>
          <cell r="C6711" t="str">
            <v>MES</v>
          </cell>
          <cell r="D6711">
            <v>136.84</v>
          </cell>
        </row>
        <row r="6712">
          <cell r="A6712">
            <v>101318</v>
          </cell>
          <cell r="B6712" t="str">
            <v>CURSO DE CAPACITAÇÃO PARA ENGENHEIRO ELETRICISTA (ENCARGOS COMPLEMENTARES) - MENSALISTA</v>
          </cell>
          <cell r="C6712" t="str">
            <v>MES</v>
          </cell>
          <cell r="D6712">
            <v>246.99</v>
          </cell>
        </row>
        <row r="6713">
          <cell r="A6713">
            <v>101319</v>
          </cell>
          <cell r="B6713" t="str">
            <v>CURSO DE CAPACITAÇÃO PARA ENGENHEIRO SANITARISTA (ENCARGOS COMPLEMENTARES) - MENSALISTA</v>
          </cell>
          <cell r="C6713" t="str">
            <v>MES</v>
          </cell>
          <cell r="D6713">
            <v>36.61</v>
          </cell>
        </row>
        <row r="6714">
          <cell r="A6714">
            <v>101320</v>
          </cell>
          <cell r="B6714" t="str">
            <v>CURSO DE CAPACITAÇÃO PARA MONTADOR DE MAQUINAS (ENCARGOS COMPLEMENTARES) - MENSALISTA</v>
          </cell>
          <cell r="C6714" t="str">
            <v>MES</v>
          </cell>
          <cell r="D6714">
            <v>12.53</v>
          </cell>
        </row>
        <row r="6715">
          <cell r="A6715">
            <v>101322</v>
          </cell>
          <cell r="B6715" t="str">
            <v>CURSO DE CAPACITAÇÃO PARA GESSEIRO (ENCARGOS COMPLEMENTARES) - MENSALISTA</v>
          </cell>
          <cell r="C6715" t="str">
            <v>MES</v>
          </cell>
          <cell r="D6715">
            <v>15.25</v>
          </cell>
        </row>
        <row r="6716">
          <cell r="A6716">
            <v>101323</v>
          </cell>
          <cell r="B6716" t="str">
            <v>CURSO DE CAPACITAÇÃO PARA IMPERMEABILIZADOR (ENCARGOS COMPLEMENTARES) - MENSALISTA</v>
          </cell>
          <cell r="C6716" t="str">
            <v>MES</v>
          </cell>
          <cell r="D6716">
            <v>29.76</v>
          </cell>
        </row>
        <row r="6717">
          <cell r="A6717">
            <v>101324</v>
          </cell>
          <cell r="B6717" t="str">
            <v>CURSO DE CAPACITAÇÃO PARA MOTORISTA DE CAMINHAO-BASCULANTE (ENCARGOS COMPLEMENTARES) - MENSALISTA</v>
          </cell>
          <cell r="C6717" t="str">
            <v>MES</v>
          </cell>
          <cell r="D6717">
            <v>5.25</v>
          </cell>
        </row>
        <row r="6718">
          <cell r="A6718">
            <v>101325</v>
          </cell>
          <cell r="B6718" t="str">
            <v>CURSO DE CAPACITAÇÃO PARA INSTALADOR DE TUBULAÇÕES (ENCARGOS COMPLEMENTARES) - MENSALISTA</v>
          </cell>
          <cell r="C6718" t="str">
            <v>MES</v>
          </cell>
          <cell r="D6718">
            <v>15.06</v>
          </cell>
        </row>
        <row r="6719">
          <cell r="A6719">
            <v>101326</v>
          </cell>
          <cell r="B6719" t="str">
            <v>CURSO DE CAPACITAÇÃO PARA JARDINEIRO (ENCARGOS COMPLEMENTARES) - MENSALISTA</v>
          </cell>
          <cell r="C6719" t="str">
            <v>MES</v>
          </cell>
          <cell r="D6719">
            <v>6.56</v>
          </cell>
        </row>
        <row r="6720">
          <cell r="A6720">
            <v>101327</v>
          </cell>
          <cell r="B6720" t="str">
            <v>CURSO DE CAPACITAÇÃO PARA LEITURISTA OU CADASTRISTA DE REDES DE ÁGUA (ENCARGOS COMPLEMENTARES) - MENSALISTA</v>
          </cell>
          <cell r="C6720" t="str">
            <v>MES</v>
          </cell>
          <cell r="D6720">
            <v>4.49</v>
          </cell>
        </row>
        <row r="6721">
          <cell r="A6721">
            <v>101328</v>
          </cell>
          <cell r="B6721" t="str">
            <v>CURSO DE CAPACITAÇÃO PARA MOTORISTA DE CAMINHAO-CARRETA (ENCARGOS COMPLEMENTARES) - MENSALISTA</v>
          </cell>
          <cell r="C6721" t="str">
            <v>MES</v>
          </cell>
          <cell r="D6721">
            <v>7.44</v>
          </cell>
        </row>
        <row r="6722">
          <cell r="A6722">
            <v>101329</v>
          </cell>
          <cell r="B6722" t="str">
            <v>CURSO DE CAPACITAÇÃO PARA MAÇARIQUEIRO (ENCARGOS COMPLEMENTARES) - MENSALISTA</v>
          </cell>
          <cell r="C6722" t="str">
            <v>MES</v>
          </cell>
          <cell r="D6722">
            <v>24</v>
          </cell>
        </row>
        <row r="6723">
          <cell r="A6723">
            <v>101330</v>
          </cell>
          <cell r="B6723" t="str">
            <v>CURSO DE CAPACITAÇÃO PARA MARCENEIRO (ENCARGOS COMPLEMENTARES) - MENSALISTA</v>
          </cell>
          <cell r="C6723" t="str">
            <v>MES</v>
          </cell>
          <cell r="D6723">
            <v>20.04</v>
          </cell>
        </row>
        <row r="6724">
          <cell r="A6724">
            <v>101331</v>
          </cell>
          <cell r="B6724" t="str">
            <v>CURSO DE CAPACITAÇÃO PARA MARMORISTA / GRANITEIRO (ENCARGOS COMPLEMENTARES) - MENSALISTA</v>
          </cell>
          <cell r="C6724" t="str">
            <v>MES</v>
          </cell>
          <cell r="D6724">
            <v>19.3</v>
          </cell>
        </row>
        <row r="6725">
          <cell r="A6725">
            <v>101332</v>
          </cell>
          <cell r="B6725" t="str">
            <v>CURSO DE CAPACITAÇÃO PARA MOTORISTA DE CARRO DE PASSEIO (ENCARGOS COMPLEMENTARES) - MENSALISTA</v>
          </cell>
          <cell r="C6725" t="str">
            <v>MES</v>
          </cell>
          <cell r="D6725">
            <v>5.16</v>
          </cell>
        </row>
        <row r="6726">
          <cell r="A6726">
            <v>101333</v>
          </cell>
          <cell r="B6726" t="str">
            <v>CURSO DE CAPACITAÇÃO PARA MECÂNICO DE EQUIPAMENTOS PESADOS (ENCARGOS COMPLEMENTARES) - MENSALISTA</v>
          </cell>
          <cell r="C6726" t="str">
            <v>MES</v>
          </cell>
          <cell r="D6726">
            <v>12.62</v>
          </cell>
        </row>
        <row r="6727">
          <cell r="A6727">
            <v>101334</v>
          </cell>
          <cell r="B6727" t="str">
            <v>CURSO DE CAPACITAÇÃO PARA MECÂNICO DE REFRIGERAÇÃO (ENCARGOS COMPLEMENTARES) - MENSALISTA</v>
          </cell>
          <cell r="C6727" t="str">
            <v>MES</v>
          </cell>
          <cell r="D6727">
            <v>41.59</v>
          </cell>
        </row>
        <row r="6728">
          <cell r="A6728">
            <v>101335</v>
          </cell>
          <cell r="B6728" t="str">
            <v>CURSO DE CAPACITAÇÃO PARA MOTORISTA DE ONIBUS / MICRO-ONIBUS (ENCARGOS COMPLEMENTARES) - MENSALISTA</v>
          </cell>
          <cell r="C6728" t="str">
            <v>MES</v>
          </cell>
          <cell r="D6728">
            <v>6.08</v>
          </cell>
        </row>
        <row r="6729">
          <cell r="A6729">
            <v>101336</v>
          </cell>
          <cell r="B6729" t="str">
            <v>CURSO DE CAPACITAÇÃO PARA MOTORISTA OPERADOR DE CAMINHAO COM MUNCK (ENCARGOS COMPLEMENTARES) - MENSALISTA</v>
          </cell>
          <cell r="C6729" t="str">
            <v>MES</v>
          </cell>
          <cell r="D6729">
            <v>20.98</v>
          </cell>
        </row>
        <row r="6730">
          <cell r="A6730">
            <v>101337</v>
          </cell>
          <cell r="B6730" t="str">
            <v>CURSO DE CAPACITAÇÃO PARA NIVELADOR (ENCARGOS COMPLEMENTARES) - MENSALISTA</v>
          </cell>
          <cell r="C6730" t="str">
            <v>MES</v>
          </cell>
          <cell r="D6730">
            <v>5.73</v>
          </cell>
        </row>
        <row r="6731">
          <cell r="A6731">
            <v>101338</v>
          </cell>
          <cell r="B6731" t="str">
            <v>CURSO DE CAPACITAÇÃO PARA OPERADOR DE BATE-ESTACAS (ENCARGOS COMPLEMENTARES) - MENSALISTA</v>
          </cell>
          <cell r="C6731" t="str">
            <v>MES</v>
          </cell>
          <cell r="D6731">
            <v>9.6300000000000008</v>
          </cell>
        </row>
        <row r="6732">
          <cell r="A6732">
            <v>101339</v>
          </cell>
          <cell r="B6732" t="str">
            <v>CURSO DE CAPACITAÇÃO PARA OPERADOR DE BETONEIRA (ENCARGOS COMPLEMENTARES) - MENSALISTA</v>
          </cell>
          <cell r="C6732" t="str">
            <v>MES</v>
          </cell>
          <cell r="D6732">
            <v>8.25</v>
          </cell>
        </row>
        <row r="6733">
          <cell r="A6733">
            <v>101340</v>
          </cell>
          <cell r="B6733" t="str">
            <v>CURSO DE CAPACITAÇÃO PARA OPERADOR DE BETONEIRA ESTACIONARIA / MISTURADOR (ENCARGOS COMPLEMENTARES) - MENSALISTA</v>
          </cell>
          <cell r="C6733" t="str">
            <v>MES</v>
          </cell>
          <cell r="D6733">
            <v>7.97</v>
          </cell>
        </row>
        <row r="6734">
          <cell r="A6734">
            <v>101341</v>
          </cell>
          <cell r="B6734" t="str">
            <v>CURSO DE CAPACITAÇÃO PARA OPERADOR DE COMPRESSOR DE AR OU COMPRESSORISTA (ENCARGOS COMPLEMENTARES) - MENSALISTA</v>
          </cell>
          <cell r="C6734" t="str">
            <v>MES</v>
          </cell>
          <cell r="D6734">
            <v>8.68</v>
          </cell>
        </row>
        <row r="6735">
          <cell r="A6735">
            <v>101342</v>
          </cell>
          <cell r="B6735" t="str">
            <v>CURSO DE CAPACITAÇÃO PARA OPERADOR DE DEMARCADORA DE FAIXAS DE TRAFEGO (ENCARGOS COMPLEMENTARES) - MENSALISTA</v>
          </cell>
          <cell r="C6735" t="str">
            <v>MES</v>
          </cell>
          <cell r="D6735">
            <v>10.16</v>
          </cell>
        </row>
        <row r="6736">
          <cell r="A6736">
            <v>101343</v>
          </cell>
          <cell r="B6736" t="str">
            <v>CURSO DE CAPACITAÇÃO PARA OPERADOR DE ESCAVADEIRA (ENCARGOS COMPLEMENTARES) - MENSALISTA</v>
          </cell>
          <cell r="C6736" t="str">
            <v>MES</v>
          </cell>
          <cell r="D6736">
            <v>15.25</v>
          </cell>
        </row>
        <row r="6737">
          <cell r="A6737">
            <v>101344</v>
          </cell>
          <cell r="B6737" t="str">
            <v>CURSO DE CAPACITAÇÃO PARA OPERADOR DE GUINCHO OU GUINCHEIRO (ENCARGOS COMPLEMENTARES) - MENSALISTA</v>
          </cell>
          <cell r="C6737" t="str">
            <v>MES</v>
          </cell>
          <cell r="D6737">
            <v>15.67</v>
          </cell>
        </row>
        <row r="6738">
          <cell r="A6738">
            <v>101345</v>
          </cell>
          <cell r="B6738" t="str">
            <v>CURSO DE CAPACITAÇÃO PARA OPERADOR DE GUINDASTE (ENCARGOS COMPLEMENTARES) - MENSALISTA</v>
          </cell>
          <cell r="C6738" t="str">
            <v>MES</v>
          </cell>
          <cell r="D6738">
            <v>15.75</v>
          </cell>
        </row>
        <row r="6739">
          <cell r="A6739">
            <v>101346</v>
          </cell>
          <cell r="B6739" t="str">
            <v>CURSO DE CAPACITAÇÃO PARA OPERADOR DE JATO ABRASIVO OU JATISTA (ENCARGOS COMPLEMENTARES) - MENSALISTA</v>
          </cell>
          <cell r="C6739" t="str">
            <v>MES</v>
          </cell>
          <cell r="D6739">
            <v>13.65</v>
          </cell>
        </row>
        <row r="6740">
          <cell r="A6740">
            <v>101347</v>
          </cell>
          <cell r="B6740" t="str">
            <v>CURSO DE CAPACITAÇÃO PARA OPERADOR DE MAQUINAS E TRATORES DIVERSOS (ENCARGOS COMPLEMENTARES) - MENSALISTA</v>
          </cell>
          <cell r="C6740" t="str">
            <v>MES</v>
          </cell>
          <cell r="D6740">
            <v>11.62</v>
          </cell>
        </row>
        <row r="6741">
          <cell r="A6741">
            <v>101348</v>
          </cell>
          <cell r="B6741" t="str">
            <v>CURSO DE CAPACITAÇÃO PARA OPERADOR DE MARTELETE OU MARTELETEIRO (ENCARGOS COMPLEMENTARES) - MENSALISTA</v>
          </cell>
          <cell r="C6741" t="str">
            <v>MES</v>
          </cell>
          <cell r="D6741">
            <v>6.69</v>
          </cell>
        </row>
        <row r="6742">
          <cell r="A6742">
            <v>101349</v>
          </cell>
          <cell r="B6742" t="str">
            <v>CURSO DE CAPACITAÇÃO PARA OPERADOR DE MOTO SCRAPER (ENCARGOS COMPLEMENTARES) - MENSALISTA</v>
          </cell>
          <cell r="C6742" t="str">
            <v>MES</v>
          </cell>
          <cell r="D6742">
            <v>10.33</v>
          </cell>
        </row>
        <row r="6743">
          <cell r="A6743">
            <v>101350</v>
          </cell>
          <cell r="B6743" t="str">
            <v>CURSO DE CAPACITAÇÃO PARA OPERADOR DE MOTONIVELADORA (ENCARGOS COMPLEMENTARES) - MENSALISTA</v>
          </cell>
          <cell r="C6743" t="str">
            <v>MES</v>
          </cell>
          <cell r="D6743">
            <v>12.68</v>
          </cell>
        </row>
        <row r="6744">
          <cell r="A6744">
            <v>101351</v>
          </cell>
          <cell r="B6744" t="str">
            <v>CURSO DE CAPACITAÇÃO PARA OPERADOR DE PA CARREGADEIRA (ENCARGOS COMPLEMENTARES) - MENSALISTA</v>
          </cell>
          <cell r="C6744" t="str">
            <v>MES</v>
          </cell>
          <cell r="D6744">
            <v>9.26</v>
          </cell>
        </row>
        <row r="6745">
          <cell r="A6745">
            <v>101352</v>
          </cell>
          <cell r="B6745" t="str">
            <v>CURSO DE CAPACITAÇÃO PARA OPERADOR DE PAVIMENTADORA / MESA VIBROACABADORA (ENCARGOS COMPLEMENTARES) - MENSALISTA</v>
          </cell>
          <cell r="C6745" t="str">
            <v>MES</v>
          </cell>
          <cell r="D6745">
            <v>10.67</v>
          </cell>
        </row>
        <row r="6746">
          <cell r="A6746">
            <v>101353</v>
          </cell>
          <cell r="B6746" t="str">
            <v>CURSO DE CAPACITAÇÃO PARA OPERADOR DE ROLO COMPACTADOR (ENCARGOS COMPLEMENTARES) - MENSALISTA</v>
          </cell>
          <cell r="C6746" t="str">
            <v>MES</v>
          </cell>
          <cell r="D6746">
            <v>8.48</v>
          </cell>
        </row>
        <row r="6747">
          <cell r="A6747">
            <v>101354</v>
          </cell>
          <cell r="B6747" t="str">
            <v>CURSO DE CAPACITAÇÃO PARA OPERADOR DE TRATOR - EXCLUSIVE AGROPECUARIA (ENCARGOS COMPLEMENTARES) - MENSALISTA</v>
          </cell>
          <cell r="C6747" t="str">
            <v>MES</v>
          </cell>
          <cell r="D6747">
            <v>11.71</v>
          </cell>
        </row>
        <row r="6748">
          <cell r="A6748">
            <v>101355</v>
          </cell>
          <cell r="B6748" t="str">
            <v>CURSO DE CAPACITAÇÃO PARA OPERADOR DE USINA DE ASFALTO, DE SOLOS OU DE CONCRETO (ENCARGOS COMPLEMENTARES) - MENSALISTA</v>
          </cell>
          <cell r="C6748" t="str">
            <v>MES</v>
          </cell>
          <cell r="D6748">
            <v>9.16</v>
          </cell>
        </row>
        <row r="6749">
          <cell r="A6749">
            <v>101356</v>
          </cell>
          <cell r="B6749" t="str">
            <v>CURSO DE CAPACITAÇÃO PARA PASTILHEIRO (ENCARGOS COMPLEMENTARES) - MENSALISTA</v>
          </cell>
          <cell r="C6749" t="str">
            <v>MES</v>
          </cell>
          <cell r="D6749">
            <v>22.86</v>
          </cell>
        </row>
        <row r="6750">
          <cell r="A6750">
            <v>101357</v>
          </cell>
          <cell r="B6750" t="str">
            <v>CURSO DE CAPACITAÇÃO PARA PEDREIRO (ENCARGOS COMPLEMENTARES) - MENSALISTA</v>
          </cell>
          <cell r="C6750" t="str">
            <v>MES</v>
          </cell>
          <cell r="D6750">
            <v>28.08</v>
          </cell>
        </row>
        <row r="6751">
          <cell r="A6751">
            <v>101358</v>
          </cell>
          <cell r="B6751" t="str">
            <v>CURSO DE CAPACITAÇÃO PARA PINTOR (ENCARGOS COMPLEMENTARES) - MENSALISTA</v>
          </cell>
          <cell r="C6751" t="str">
            <v>MES</v>
          </cell>
          <cell r="D6751">
            <v>19.600000000000001</v>
          </cell>
        </row>
        <row r="6752">
          <cell r="A6752">
            <v>101359</v>
          </cell>
          <cell r="B6752" t="str">
            <v>CURSO DE CAPACITAÇÃO PARA PINTOR DE LETREIROS (ENCARGOS COMPLEMENTARES) - MENSALISTA</v>
          </cell>
          <cell r="C6752" t="str">
            <v>MES</v>
          </cell>
          <cell r="D6752">
            <v>22.6</v>
          </cell>
        </row>
        <row r="6753">
          <cell r="A6753">
            <v>101360</v>
          </cell>
          <cell r="B6753" t="str">
            <v>CURSO DE CAPACITAÇÃO PARA PINTOR PARA TINTA EPOXI (ENCARGOS COMPLEMENTARES) - MENSALISTA</v>
          </cell>
          <cell r="C6753" t="str">
            <v>MES</v>
          </cell>
          <cell r="D6753">
            <v>21.09</v>
          </cell>
        </row>
        <row r="6754">
          <cell r="A6754">
            <v>101361</v>
          </cell>
          <cell r="B6754" t="str">
            <v>CURSO DE CAPACITAÇÃO PARA POCEIRO / ESCAVADOR DE VALAS E TUBULOES (ENCARGOS COMPLEMENTARES) - MENSALISTA</v>
          </cell>
          <cell r="C6754" t="str">
            <v>MES</v>
          </cell>
          <cell r="D6754">
            <v>20.190000000000001</v>
          </cell>
        </row>
        <row r="6755">
          <cell r="A6755">
            <v>101362</v>
          </cell>
          <cell r="B6755" t="str">
            <v>CURSO DE CAPACITAÇÃO PARA RASTELEIRO (ENCARGOS COMPLEMENTARES) - MENSALISTA</v>
          </cell>
          <cell r="C6755" t="str">
            <v>MES</v>
          </cell>
          <cell r="D6755">
            <v>4.3899999999999997</v>
          </cell>
        </row>
        <row r="6756">
          <cell r="A6756">
            <v>101363</v>
          </cell>
          <cell r="B6756" t="str">
            <v>CURSO DE CAPACITAÇÃO PARA SERRALHEIRO (ENCARGOS COMPLEMENTARES) - MENSALISTA</v>
          </cell>
          <cell r="C6756" t="str">
            <v>MES</v>
          </cell>
          <cell r="D6756">
            <v>15.25</v>
          </cell>
        </row>
        <row r="6757">
          <cell r="A6757">
            <v>101364</v>
          </cell>
          <cell r="B6757" t="str">
            <v>CURSO DE CAPACITAÇÃO PARA SERVENTE DE OBRAS (ENCARGOS COMPLEMENTARES) - MENSALISTA</v>
          </cell>
          <cell r="C6757" t="str">
            <v>MES</v>
          </cell>
          <cell r="D6757">
            <v>20.9</v>
          </cell>
        </row>
        <row r="6758">
          <cell r="A6758">
            <v>101365</v>
          </cell>
          <cell r="B6758" t="str">
            <v>CURSO DE CAPACITAÇÃO PARA SOLDADOR (ENCARGOS COMPLEMENTARES) - MENSALISTA</v>
          </cell>
          <cell r="C6758" t="str">
            <v>MES</v>
          </cell>
          <cell r="D6758">
            <v>15.25</v>
          </cell>
        </row>
        <row r="6759">
          <cell r="A6759">
            <v>101366</v>
          </cell>
          <cell r="B6759" t="str">
            <v>CURSO DE CAPACITAÇÃO PARA SOLDADOR ELETRICO (ENCARGOS COMPLEMENTARES) - MENSALISTA</v>
          </cell>
          <cell r="C6759" t="str">
            <v>MES</v>
          </cell>
          <cell r="D6759">
            <v>20.440000000000001</v>
          </cell>
        </row>
        <row r="6760">
          <cell r="A6760">
            <v>101367</v>
          </cell>
          <cell r="B6760" t="str">
            <v>CURSO DE CAPACITAÇÃO PARA TAQUEADOR OU TAQUEIRO (ENCARGOS COMPLEMENTARES) - MENSALISTA</v>
          </cell>
          <cell r="C6760" t="str">
            <v>MES</v>
          </cell>
          <cell r="D6760">
            <v>18.71</v>
          </cell>
        </row>
        <row r="6761">
          <cell r="A6761">
            <v>101368</v>
          </cell>
          <cell r="B6761" t="str">
            <v>CURSO DE CAPACITAÇÃO PARA TECNICO EM LABORATORIO E CAMPO DE CONSTRUCAO CIVIL (ENCARGOS COMPLEMENTARES) - MENSALISTA</v>
          </cell>
          <cell r="C6761" t="str">
            <v>MES</v>
          </cell>
          <cell r="D6761">
            <v>16.03</v>
          </cell>
        </row>
        <row r="6762">
          <cell r="A6762">
            <v>101369</v>
          </cell>
          <cell r="B6762" t="str">
            <v>CURSO DE CAPACITAÇÃO PARA TECNICO EM SONDAGEM (ENCARGOS COMPLEMENTARES) - MENSALISTA</v>
          </cell>
          <cell r="C6762" t="str">
            <v>MES</v>
          </cell>
          <cell r="D6762">
            <v>20.22</v>
          </cell>
        </row>
        <row r="6763">
          <cell r="A6763">
            <v>101370</v>
          </cell>
          <cell r="B6763" t="str">
            <v>CURSO DE CAPACITAÇÃO PARA TELHADOR (ENCARGOS COMPLEMENTARES) - MENSALISTA</v>
          </cell>
          <cell r="C6763" t="str">
            <v>MES</v>
          </cell>
          <cell r="D6763">
            <v>16.649999999999999</v>
          </cell>
        </row>
        <row r="6764">
          <cell r="A6764">
            <v>101371</v>
          </cell>
          <cell r="B6764" t="str">
            <v>CURSO DE CAPACITAÇÃO PARA VIDRACEIRO (ENCARGOS COMPLEMENTARES) - MENSALISTA</v>
          </cell>
          <cell r="C6764" t="str">
            <v>MES</v>
          </cell>
          <cell r="D6764">
            <v>18.78</v>
          </cell>
        </row>
        <row r="6765">
          <cell r="A6765">
            <v>101372</v>
          </cell>
          <cell r="B6765" t="str">
            <v>CURSO DE CAPACITAÇÃO PARA VIGIA DIURNO (ENCARGOS COMPLEMENTARES) - MENSALISTA</v>
          </cell>
          <cell r="C6765" t="str">
            <v>MES</v>
          </cell>
          <cell r="D6765">
            <v>5.25</v>
          </cell>
        </row>
        <row r="6766">
          <cell r="A6766">
            <v>101373</v>
          </cell>
          <cell r="B6766" t="str">
            <v>ENGENHEIRO CIVIL SENIOR COM ENCARGOS COMPLEMENTARES</v>
          </cell>
          <cell r="C6766" t="str">
            <v>H</v>
          </cell>
          <cell r="D6766">
            <v>124.77</v>
          </cell>
        </row>
        <row r="6767">
          <cell r="A6767">
            <v>101374</v>
          </cell>
          <cell r="B6767" t="str">
            <v>AJUDANTE DE ARMADOR COM ENCARGOS COMPLEMENTARES</v>
          </cell>
          <cell r="C6767" t="str">
            <v>MES</v>
          </cell>
          <cell r="D6767">
            <v>2418.4</v>
          </cell>
        </row>
        <row r="6768">
          <cell r="A6768">
            <v>101375</v>
          </cell>
          <cell r="B6768" t="str">
            <v>AJUDANTE DE ELETRICISTA COM ENCARGOS COMPLEMENTARES</v>
          </cell>
          <cell r="C6768" t="str">
            <v>MES</v>
          </cell>
          <cell r="D6768">
            <v>2515.77</v>
          </cell>
        </row>
        <row r="6769">
          <cell r="A6769">
            <v>101376</v>
          </cell>
          <cell r="B6769" t="str">
            <v>AJUDANTE DE ESTRUTURAS METÁLICAS COM ENCARGOS COMPLEMENTARES</v>
          </cell>
          <cell r="C6769" t="str">
            <v>MES</v>
          </cell>
          <cell r="D6769">
            <v>1851.91</v>
          </cell>
        </row>
        <row r="6770">
          <cell r="A6770">
            <v>101377</v>
          </cell>
          <cell r="B6770" t="str">
            <v>AJUDANTE DE OPERAÇÃO EM GERAL COM ENCARGOS COMPLEMENTARES</v>
          </cell>
          <cell r="C6770" t="str">
            <v>MES</v>
          </cell>
          <cell r="D6770">
            <v>2477.4699999999998</v>
          </cell>
        </row>
        <row r="6771">
          <cell r="A6771">
            <v>101378</v>
          </cell>
          <cell r="B6771" t="str">
            <v>AJUDANTE DE PINTOR COM ENCARGOS COMPLEMENTARES</v>
          </cell>
          <cell r="C6771" t="str">
            <v>MES</v>
          </cell>
          <cell r="D6771">
            <v>2682.32</v>
          </cell>
        </row>
        <row r="6772">
          <cell r="A6772">
            <v>101379</v>
          </cell>
          <cell r="B6772" t="str">
            <v>AJUDANTE DE SERRALHEIRO COM ENCARGOS COMPLEMENTARES</v>
          </cell>
          <cell r="C6772" t="str">
            <v>MES</v>
          </cell>
          <cell r="D6772">
            <v>2541.77</v>
          </cell>
        </row>
        <row r="6773">
          <cell r="A6773">
            <v>101380</v>
          </cell>
          <cell r="B6773" t="str">
            <v>AJUDANTE ESPECIALIZADO COM ENCARGOS COMPLEMENTARES</v>
          </cell>
          <cell r="C6773" t="str">
            <v>MES</v>
          </cell>
          <cell r="D6773">
            <v>3051.83</v>
          </cell>
        </row>
        <row r="6774">
          <cell r="A6774">
            <v>101381</v>
          </cell>
          <cell r="B6774" t="str">
            <v>ARMADOR COM ENCARGOS COMPLEMENTARES</v>
          </cell>
          <cell r="C6774" t="str">
            <v>MES</v>
          </cell>
          <cell r="D6774">
            <v>3155.15</v>
          </cell>
        </row>
        <row r="6775">
          <cell r="A6775">
            <v>101382</v>
          </cell>
          <cell r="B6775" t="str">
            <v>ASSENTADOR DE MANILHAS COM ENCARGOS COMPLEMENTARES</v>
          </cell>
          <cell r="C6775" t="str">
            <v>MES</v>
          </cell>
          <cell r="D6775">
            <v>2669.46</v>
          </cell>
        </row>
        <row r="6776">
          <cell r="A6776">
            <v>101383</v>
          </cell>
          <cell r="B6776" t="str">
            <v>AUXILIAR DE AZULEJISTA COM ENCARGOS COMPLEMENTARES</v>
          </cell>
          <cell r="C6776" t="str">
            <v>MES</v>
          </cell>
          <cell r="D6776">
            <v>2498.0300000000002</v>
          </cell>
        </row>
        <row r="6777">
          <cell r="A6777">
            <v>101384</v>
          </cell>
          <cell r="B6777" t="str">
            <v>AUXILIAR DE ENCANADOR OU BOMBEIRO HIDRÁULICO COM ENCARGOS COMPLEMENTARES</v>
          </cell>
          <cell r="C6777" t="str">
            <v>MES</v>
          </cell>
          <cell r="D6777">
            <v>2426.5100000000002</v>
          </cell>
        </row>
        <row r="6778">
          <cell r="A6778">
            <v>101385</v>
          </cell>
          <cell r="B6778" t="str">
            <v>AUXILIAR DE LABORATORISTA DE SOLOS E DE CONCRETO COM ENCARGOS COMPLEMENTARES</v>
          </cell>
          <cell r="C6778" t="str">
            <v>MES</v>
          </cell>
          <cell r="D6778">
            <v>3568.38</v>
          </cell>
        </row>
        <row r="6779">
          <cell r="A6779">
            <v>101386</v>
          </cell>
          <cell r="B6779" t="str">
            <v>AUXILIAR DE MECÂNICO COM ENCARGOS COMPLEMENTARES</v>
          </cell>
          <cell r="C6779" t="str">
            <v>MES</v>
          </cell>
          <cell r="D6779">
            <v>2129.29</v>
          </cell>
        </row>
        <row r="6780">
          <cell r="A6780">
            <v>101387</v>
          </cell>
          <cell r="B6780" t="str">
            <v>AUXILIAR DE PEDREIRO COM ENCARGOS COMPLEMENTARES</v>
          </cell>
          <cell r="C6780" t="str">
            <v>MES</v>
          </cell>
          <cell r="D6780">
            <v>2532.38</v>
          </cell>
        </row>
        <row r="6781">
          <cell r="A6781">
            <v>101388</v>
          </cell>
          <cell r="B6781" t="str">
            <v>AUXILIAR DE SERVIÇOS GERAIS COM ENCARGOS COMPLEMENTARES</v>
          </cell>
          <cell r="C6781" t="str">
            <v>MES</v>
          </cell>
          <cell r="D6781">
            <v>2650.62</v>
          </cell>
        </row>
        <row r="6782">
          <cell r="A6782">
            <v>101389</v>
          </cell>
          <cell r="B6782" t="str">
            <v>AUXILIAR DE TOPÓGRAFO COM ENCARGOS COMPLEMENTARES</v>
          </cell>
          <cell r="C6782" t="str">
            <v>MES</v>
          </cell>
          <cell r="D6782">
            <v>1217.03</v>
          </cell>
        </row>
        <row r="6783">
          <cell r="A6783">
            <v>101390</v>
          </cell>
          <cell r="B6783" t="str">
            <v>AUXILIAR TÉCNICO / ASSISTENTE DE ENGENHARIA COM ENCARGOS COMPLEMENTARES</v>
          </cell>
          <cell r="C6783" t="str">
            <v>MES</v>
          </cell>
          <cell r="D6783">
            <v>3813.55</v>
          </cell>
        </row>
        <row r="6784">
          <cell r="A6784">
            <v>101391</v>
          </cell>
          <cell r="B6784" t="str">
            <v>AZULEJISTA OU LADRILHEIRO COM ENCARGOS COMPLEMENTARES</v>
          </cell>
          <cell r="C6784" t="str">
            <v>MES</v>
          </cell>
          <cell r="D6784">
            <v>3159.5</v>
          </cell>
        </row>
        <row r="6785">
          <cell r="A6785">
            <v>101392</v>
          </cell>
          <cell r="B6785" t="str">
            <v>BLASTER, DINAMITADOR OU CABO DE FORÇA COM ENCARGOS COMPLEMENTARES</v>
          </cell>
          <cell r="C6785" t="str">
            <v>MES</v>
          </cell>
          <cell r="D6785">
            <v>2288.77</v>
          </cell>
        </row>
        <row r="6786">
          <cell r="A6786">
            <v>101394</v>
          </cell>
          <cell r="B6786" t="str">
            <v>CALCETEIRO COM ENCARGOS COMPLEMENTARES</v>
          </cell>
          <cell r="C6786" t="str">
            <v>MES</v>
          </cell>
          <cell r="D6786">
            <v>3128.13</v>
          </cell>
        </row>
        <row r="6787">
          <cell r="A6787">
            <v>101395</v>
          </cell>
          <cell r="B6787" t="str">
            <v>CARPINTEIRO AUXILIAR COM ENCARGOS COMPLEMENTARES</v>
          </cell>
          <cell r="C6787" t="str">
            <v>MES</v>
          </cell>
          <cell r="D6787">
            <v>2621.69</v>
          </cell>
        </row>
        <row r="6788">
          <cell r="A6788">
            <v>101396</v>
          </cell>
          <cell r="B6788" t="str">
            <v>CARPINTEIRO DE ESQUADRIAS COM ENCARGOS COMPLEMENTARES</v>
          </cell>
          <cell r="C6788" t="str">
            <v>MES</v>
          </cell>
          <cell r="D6788">
            <v>3363.73</v>
          </cell>
        </row>
        <row r="6789">
          <cell r="A6789">
            <v>101397</v>
          </cell>
          <cell r="B6789" t="str">
            <v>CARPINTEIRO DE FORMAS COM ENCARGOS COMPLEMENTARES</v>
          </cell>
          <cell r="C6789" t="str">
            <v>MES</v>
          </cell>
          <cell r="D6789">
            <v>3135.07</v>
          </cell>
        </row>
        <row r="6790">
          <cell r="A6790">
            <v>101398</v>
          </cell>
          <cell r="B6790" t="str">
            <v>CAVOUQUEIRO OU OPERADOR DE PERFURATRIZ COM ENCARGOS COMPLEMENTARES</v>
          </cell>
          <cell r="C6790" t="str">
            <v>MES</v>
          </cell>
          <cell r="D6790">
            <v>2049.16</v>
          </cell>
        </row>
        <row r="6791">
          <cell r="A6791">
            <v>101399</v>
          </cell>
          <cell r="B6791" t="str">
            <v>ELETRICISTA COM ENCARGOS COMPLEMENTARES</v>
          </cell>
          <cell r="C6791" t="str">
            <v>MES</v>
          </cell>
          <cell r="D6791">
            <v>3272.98</v>
          </cell>
        </row>
        <row r="6792">
          <cell r="A6792">
            <v>101400</v>
          </cell>
          <cell r="B6792" t="str">
            <v>ELETRICISTA DE MANUTENÇÃO INDUSTRIAL COM ENCARGOS COMPLEMENTARES</v>
          </cell>
          <cell r="C6792" t="str">
            <v>MES</v>
          </cell>
          <cell r="D6792">
            <v>3272.98</v>
          </cell>
        </row>
        <row r="6793">
          <cell r="A6793">
            <v>101401</v>
          </cell>
          <cell r="B6793" t="str">
            <v>ELETROTÉCNICO COM ENCARGOS COMPLEMENTARES</v>
          </cell>
          <cell r="C6793" t="str">
            <v>MES</v>
          </cell>
          <cell r="D6793">
            <v>3292.51</v>
          </cell>
        </row>
        <row r="6794">
          <cell r="A6794">
            <v>101402</v>
          </cell>
          <cell r="B6794" t="str">
            <v>ENCANADOR OU BOMBEIRO HIDRÁULICO COM ENCARGOS COMPLEMENTARES</v>
          </cell>
          <cell r="C6794" t="str">
            <v>MES</v>
          </cell>
          <cell r="D6794">
            <v>3161.86</v>
          </cell>
        </row>
        <row r="6795">
          <cell r="A6795">
            <v>101403</v>
          </cell>
          <cell r="B6795" t="str">
            <v>ENGENHEIRO CIVIL SENIOR COM ENCARGOS COMPLEMENTARES</v>
          </cell>
          <cell r="C6795" t="str">
            <v>MES</v>
          </cell>
          <cell r="D6795">
            <v>22078.02</v>
          </cell>
        </row>
        <row r="6796">
          <cell r="A6796">
            <v>101404</v>
          </cell>
          <cell r="B6796" t="str">
            <v>ENGENHEIRO ELETRICISTA COM ENCARGOS COMPLEMENTARES</v>
          </cell>
          <cell r="C6796" t="str">
            <v>MES</v>
          </cell>
          <cell r="D6796">
            <v>13674.76</v>
          </cell>
        </row>
        <row r="6797">
          <cell r="A6797">
            <v>101405</v>
          </cell>
          <cell r="B6797" t="str">
            <v>ENGENHEIRO SANITARISTA COM ENCARGOS COMPLEMENTARES</v>
          </cell>
          <cell r="C6797" t="str">
            <v>MES</v>
          </cell>
          <cell r="D6797">
            <v>13334.3</v>
          </cell>
        </row>
        <row r="6798">
          <cell r="A6798">
            <v>101407</v>
          </cell>
          <cell r="B6798" t="str">
            <v>GESSEIRO COM ENCARGOS COMPLEMENTARES</v>
          </cell>
          <cell r="C6798" t="str">
            <v>MES</v>
          </cell>
          <cell r="D6798">
            <v>3155.15</v>
          </cell>
        </row>
        <row r="6799">
          <cell r="A6799">
            <v>101408</v>
          </cell>
          <cell r="B6799" t="str">
            <v>IMPERMEABILIZADOR COM ENCARGOS COMPLEMENTARES</v>
          </cell>
          <cell r="C6799" t="str">
            <v>MES</v>
          </cell>
          <cell r="D6799">
            <v>3314.35</v>
          </cell>
        </row>
        <row r="6800">
          <cell r="A6800">
            <v>101409</v>
          </cell>
          <cell r="B6800" t="str">
            <v>INSTALADOR DE TUBULAÇÕES COM ENCARGOS COMPLEMENTARES</v>
          </cell>
          <cell r="C6800" t="str">
            <v>MES</v>
          </cell>
          <cell r="D6800">
            <v>2424.88</v>
          </cell>
        </row>
        <row r="6801">
          <cell r="A6801">
            <v>101410</v>
          </cell>
          <cell r="B6801" t="str">
            <v>JARDINEIRO COM ENCARGOS COMPLEMENTARES</v>
          </cell>
          <cell r="C6801" t="str">
            <v>MES</v>
          </cell>
          <cell r="D6801">
            <v>3068.75</v>
          </cell>
        </row>
        <row r="6802">
          <cell r="A6802">
            <v>101411</v>
          </cell>
          <cell r="B6802" t="str">
            <v>LEITURISTA OU CADASTRISTA DE REDES DE ÁGUA COM ENCARGOS COMPLEMENTARES</v>
          </cell>
          <cell r="C6802" t="str">
            <v>MES</v>
          </cell>
          <cell r="D6802">
            <v>1839.91</v>
          </cell>
        </row>
        <row r="6803">
          <cell r="A6803">
            <v>101412</v>
          </cell>
          <cell r="B6803" t="str">
            <v>MAÇARIQUEIRO COM ENCARGOS COMPLEMENTARES</v>
          </cell>
          <cell r="C6803" t="str">
            <v>MES</v>
          </cell>
          <cell r="D6803">
            <v>3316.1</v>
          </cell>
        </row>
        <row r="6804">
          <cell r="A6804">
            <v>101413</v>
          </cell>
          <cell r="B6804" t="str">
            <v>MARCENEIRO COM ENCARGOS COMPLEMENTARES</v>
          </cell>
          <cell r="C6804" t="str">
            <v>MES</v>
          </cell>
          <cell r="D6804">
            <v>3193.45</v>
          </cell>
        </row>
        <row r="6805">
          <cell r="A6805">
            <v>101414</v>
          </cell>
          <cell r="B6805" t="str">
            <v>MARMORISTA / GRANITEIRO COM ENCARGOS COMPLEMENTARES</v>
          </cell>
          <cell r="C6805" t="str">
            <v>MES</v>
          </cell>
          <cell r="D6805">
            <v>3213.52</v>
          </cell>
        </row>
        <row r="6806">
          <cell r="A6806">
            <v>101415</v>
          </cell>
          <cell r="B6806" t="str">
            <v>MECÂNICO DE EQUIPAMENTOS PESADOS COM ENCARGOS COMPLEMENTARES</v>
          </cell>
          <cell r="C6806" t="str">
            <v>MES</v>
          </cell>
          <cell r="D6806">
            <v>3306.05</v>
          </cell>
        </row>
        <row r="6807">
          <cell r="A6807">
            <v>101416</v>
          </cell>
          <cell r="B6807" t="str">
            <v>MECÂNICO DE REFRIGERAÇÃO COM ENCARGOS COMPLEMENTARES</v>
          </cell>
          <cell r="C6807" t="str">
            <v>MES</v>
          </cell>
          <cell r="D6807">
            <v>3515.98</v>
          </cell>
        </row>
        <row r="6808">
          <cell r="A6808">
            <v>101417</v>
          </cell>
          <cell r="B6808" t="str">
            <v>MONTADOR DE ELETROELETRÔNICO COM ENCARGOS COMPLEMENTARES</v>
          </cell>
          <cell r="C6808" t="str">
            <v>MES</v>
          </cell>
          <cell r="D6808">
            <v>3204.98</v>
          </cell>
        </row>
        <row r="6809">
          <cell r="A6809">
            <v>101418</v>
          </cell>
          <cell r="B6809" t="str">
            <v>MONTADOR DE ESTRUTURAS METÁLICAS COM ENCARGOS COMPLEMENTARES</v>
          </cell>
          <cell r="C6809" t="str">
            <v>MES</v>
          </cell>
          <cell r="D6809">
            <v>2276.0500000000002</v>
          </cell>
        </row>
        <row r="6810">
          <cell r="A6810">
            <v>101419</v>
          </cell>
          <cell r="B6810" t="str">
            <v>MONTADOR DE MÁQUINAS COM ENCARGOS COMPLEMENTARES</v>
          </cell>
          <cell r="C6810" t="str">
            <v>MES</v>
          </cell>
          <cell r="D6810">
            <v>3456.5</v>
          </cell>
        </row>
        <row r="6811">
          <cell r="A6811">
            <v>101420</v>
          </cell>
          <cell r="B6811" t="str">
            <v>MOTORISTA DE CAMINHÃO BASCULANTE COM ENCARGOS COMPLEMENTARES</v>
          </cell>
          <cell r="C6811" t="str">
            <v>MES</v>
          </cell>
          <cell r="D6811">
            <v>2433.56</v>
          </cell>
        </row>
        <row r="6812">
          <cell r="A6812">
            <v>101421</v>
          </cell>
          <cell r="B6812" t="str">
            <v>MOTORISTA DE CAMINHÃO CARRETA COM ENCARGOS COMPLEMENTARES</v>
          </cell>
          <cell r="C6812" t="str">
            <v>MES</v>
          </cell>
          <cell r="D6812">
            <v>3216.74</v>
          </cell>
        </row>
        <row r="6813">
          <cell r="A6813">
            <v>101422</v>
          </cell>
          <cell r="B6813" t="str">
            <v>MOTORISTA DE CARRO DE PASSEIO COM ENCARGOS COMPLEMENTARES</v>
          </cell>
          <cell r="C6813" t="str">
            <v>MES</v>
          </cell>
          <cell r="D6813">
            <v>2400.4699999999998</v>
          </cell>
        </row>
        <row r="6814">
          <cell r="A6814">
            <v>101423</v>
          </cell>
          <cell r="B6814" t="str">
            <v>MOTORISTA DE ÔNIBUS / MICRO-ÔNIBUS COM ENCARGOS COMPLEMENTARES</v>
          </cell>
          <cell r="C6814" t="str">
            <v>MES</v>
          </cell>
          <cell r="D6814">
            <v>2728.6</v>
          </cell>
        </row>
        <row r="6815">
          <cell r="A6815">
            <v>101424</v>
          </cell>
          <cell r="B6815" t="str">
            <v>MOTORISTA OPERADOR DE CAMINHÃO COM MUNCK COM ENCARGOS COMPLEMENTARES</v>
          </cell>
          <cell r="C6815" t="str">
            <v>MES</v>
          </cell>
          <cell r="D6815">
            <v>2902.46</v>
          </cell>
        </row>
        <row r="6816">
          <cell r="A6816">
            <v>101425</v>
          </cell>
          <cell r="B6816" t="str">
            <v>NIVELADOR  COM ENCARGOS COMPLEMENTARES</v>
          </cell>
          <cell r="C6816" t="str">
            <v>MES</v>
          </cell>
          <cell r="D6816">
            <v>1475.07</v>
          </cell>
        </row>
        <row r="6817">
          <cell r="A6817">
            <v>101426</v>
          </cell>
          <cell r="B6817" t="str">
            <v>OPERADOR DE BATE-ESTACA COM ENCARGOS COMPLEMENTARES</v>
          </cell>
          <cell r="C6817" t="str">
            <v>MES</v>
          </cell>
          <cell r="D6817">
            <v>2653.17</v>
          </cell>
        </row>
        <row r="6818">
          <cell r="A6818">
            <v>101427</v>
          </cell>
          <cell r="B6818" t="str">
            <v>OPERADOR DE BETONEIRA (CAMINHÃO) COM ENCARGOS COMPLEMENTARES</v>
          </cell>
          <cell r="C6818" t="str">
            <v>MES</v>
          </cell>
          <cell r="D6818">
            <v>2353.6799999999998</v>
          </cell>
        </row>
        <row r="6819">
          <cell r="A6819">
            <v>101428</v>
          </cell>
          <cell r="B6819" t="str">
            <v>OPERADOR DE BETONEIRA ESTACIONÁRIA COM ENCARGOS COMPLEMENTARES</v>
          </cell>
          <cell r="C6819" t="str">
            <v>MES</v>
          </cell>
          <cell r="D6819">
            <v>2290.62</v>
          </cell>
        </row>
        <row r="6820">
          <cell r="A6820">
            <v>101429</v>
          </cell>
          <cell r="B6820" t="str">
            <v>OPERADOR DE COMPRESSOR DE AR OU COMPRESSORISTA COM ENCARGOS COMPLEMENTARES</v>
          </cell>
          <cell r="C6820" t="str">
            <v>MES</v>
          </cell>
          <cell r="D6820">
            <v>2447.0300000000002</v>
          </cell>
        </row>
        <row r="6821">
          <cell r="A6821">
            <v>101430</v>
          </cell>
          <cell r="B6821" t="str">
            <v>OPERADOR DE DEMARCADORA DE FAIXAS DE TRÁFEGO COM ENCARGOS COMPLEMENTARES</v>
          </cell>
          <cell r="C6821" t="str">
            <v>MES</v>
          </cell>
          <cell r="D6821">
            <v>2769.94</v>
          </cell>
        </row>
        <row r="6822">
          <cell r="A6822">
            <v>101431</v>
          </cell>
          <cell r="B6822" t="str">
            <v>OPERADOR DE ESCAVADEIRA COM ENCARGOS COMPLEMENTARES</v>
          </cell>
          <cell r="C6822" t="str">
            <v>MES</v>
          </cell>
          <cell r="D6822">
            <v>2985.99</v>
          </cell>
        </row>
        <row r="6823">
          <cell r="A6823">
            <v>101432</v>
          </cell>
          <cell r="B6823" t="str">
            <v>OPERADOR DE GUINCHO OU GUINCHEIRO COM ENCARGOS COMPLEMENTARES</v>
          </cell>
          <cell r="C6823" t="str">
            <v>MES</v>
          </cell>
          <cell r="D6823">
            <v>2306.9</v>
          </cell>
        </row>
        <row r="6824">
          <cell r="A6824">
            <v>101433</v>
          </cell>
          <cell r="B6824" t="str">
            <v>OPERADOR DE GUINDASTE COM ENCARGOS COMPLEMENTARES</v>
          </cell>
          <cell r="C6824" t="str">
            <v>MES</v>
          </cell>
          <cell r="D6824">
            <v>2316.5300000000002</v>
          </cell>
        </row>
        <row r="6825">
          <cell r="A6825">
            <v>101434</v>
          </cell>
          <cell r="B6825" t="str">
            <v>OPERADOR DE JATO ABRASIVO OU JATISTA COM ENCARGOS COMPLEMENTARES</v>
          </cell>
          <cell r="C6825" t="str">
            <v>MES</v>
          </cell>
          <cell r="D6825">
            <v>2730.75</v>
          </cell>
        </row>
        <row r="6826">
          <cell r="A6826">
            <v>101435</v>
          </cell>
          <cell r="B6826" t="str">
            <v>OPERADOR DE MÁQUINAS E TRATORES DIVERSOS COM ENCARGOS COMPLEMENTARES</v>
          </cell>
          <cell r="C6826" t="str">
            <v>MES</v>
          </cell>
          <cell r="D6826">
            <v>2406.9299999999998</v>
          </cell>
        </row>
        <row r="6827">
          <cell r="A6827">
            <v>101436</v>
          </cell>
          <cell r="B6827" t="str">
            <v>OPERADOR DE MARTELETE OU MARTELETEIRO COM ENCARGOS COMPLEMENTARES</v>
          </cell>
          <cell r="C6827" t="str">
            <v>MES</v>
          </cell>
          <cell r="D6827">
            <v>2011.4</v>
          </cell>
        </row>
        <row r="6828">
          <cell r="A6828">
            <v>101437</v>
          </cell>
          <cell r="B6828" t="str">
            <v>OPERADOR DE MOTO SCRAPER COM ENCARGOS COMPLEMENTARES</v>
          </cell>
          <cell r="C6828" t="str">
            <v>MES</v>
          </cell>
          <cell r="D6828">
            <v>2807.79</v>
          </cell>
        </row>
        <row r="6829">
          <cell r="A6829">
            <v>101438</v>
          </cell>
          <cell r="B6829" t="str">
            <v>OPERADOR DE MOTONIVELADORA COM ENCARGOS COMPLEMENTARES</v>
          </cell>
          <cell r="C6829" t="str">
            <v>MES</v>
          </cell>
          <cell r="D6829">
            <v>3319.92</v>
          </cell>
        </row>
        <row r="6830">
          <cell r="A6830">
            <v>101439</v>
          </cell>
          <cell r="B6830" t="str">
            <v>OPERADOR DE PÁ CARREGADEIRA COM ENCARGOS COMPLEMENTARES</v>
          </cell>
          <cell r="C6830" t="str">
            <v>MES</v>
          </cell>
          <cell r="D6830">
            <v>2572.7399999999998</v>
          </cell>
        </row>
        <row r="6831">
          <cell r="A6831">
            <v>101440</v>
          </cell>
          <cell r="B6831" t="str">
            <v>OPERADOR DE PAVIMENTADORA / MESA VIBROACABADORA COM ENCARGOS COMPLEMENTARES</v>
          </cell>
          <cell r="C6831" t="str">
            <v>MES</v>
          </cell>
          <cell r="D6831">
            <v>2880.95</v>
          </cell>
        </row>
        <row r="6832">
          <cell r="A6832">
            <v>101441</v>
          </cell>
          <cell r="B6832" t="str">
            <v>OPERADOR DE ROLO COMPACTADOR COM ENCARGOS COMPLEMENTARES</v>
          </cell>
          <cell r="C6832" t="str">
            <v>MES</v>
          </cell>
          <cell r="D6832">
            <v>2403.79</v>
          </cell>
        </row>
        <row r="6833">
          <cell r="A6833">
            <v>101442</v>
          </cell>
          <cell r="B6833" t="str">
            <v>OPERADOR DE TRATOR - EXCLUSIVE AGROPECUÁRIA COM ENCARGOS COMPLEMENTARES</v>
          </cell>
          <cell r="C6833" t="str">
            <v>MES</v>
          </cell>
          <cell r="D6833">
            <v>2421.5300000000002</v>
          </cell>
        </row>
        <row r="6834">
          <cell r="A6834">
            <v>101443</v>
          </cell>
          <cell r="B6834" t="str">
            <v>OPERADOR DE USINA DE ASFALTO, DE SOLOS OU DE CONCRETO COM ENCARGOS COMPLEMENTARES</v>
          </cell>
          <cell r="C6834" t="str">
            <v>MES</v>
          </cell>
          <cell r="D6834">
            <v>2551.73</v>
          </cell>
        </row>
        <row r="6835">
          <cell r="A6835">
            <v>101444</v>
          </cell>
          <cell r="B6835" t="str">
            <v>PASTILHEIRO COM ENCARGOS COMPLEMENTARES</v>
          </cell>
          <cell r="C6835" t="str">
            <v>MES</v>
          </cell>
          <cell r="D6835">
            <v>3565.31</v>
          </cell>
        </row>
        <row r="6836">
          <cell r="A6836">
            <v>101445</v>
          </cell>
          <cell r="B6836" t="str">
            <v>PEDREIRO COM ENCARGOS COMPLEMENTARES</v>
          </cell>
          <cell r="C6836" t="str">
            <v>MES</v>
          </cell>
          <cell r="D6836">
            <v>3167.98</v>
          </cell>
        </row>
        <row r="6837">
          <cell r="A6837">
            <v>101446</v>
          </cell>
          <cell r="B6837" t="str">
            <v>PINTOR COM ENCARGOS COMPLEMENTARES</v>
          </cell>
          <cell r="C6837" t="str">
            <v>MES</v>
          </cell>
          <cell r="D6837">
            <v>3361.2</v>
          </cell>
        </row>
        <row r="6838">
          <cell r="A6838">
            <v>101447</v>
          </cell>
          <cell r="B6838" t="str">
            <v>PINTOR DE LETREIROS COM ENCARGOS COMPLEMENTARES</v>
          </cell>
          <cell r="C6838" t="str">
            <v>MES</v>
          </cell>
          <cell r="D6838">
            <v>3734.05</v>
          </cell>
        </row>
        <row r="6839">
          <cell r="A6839">
            <v>101448</v>
          </cell>
          <cell r="B6839" t="str">
            <v>PINTOR PARA TINTA EPÓXI COM ENCARGOS COMPLEMENTARES</v>
          </cell>
          <cell r="C6839" t="str">
            <v>MES</v>
          </cell>
          <cell r="D6839">
            <v>3545.71</v>
          </cell>
        </row>
        <row r="6840">
          <cell r="A6840">
            <v>101449</v>
          </cell>
          <cell r="B6840" t="str">
            <v>POCEIRO / ESCAVADOR DE VALAS COM ENCARGOS COMPLEMENTARES</v>
          </cell>
          <cell r="C6840" t="str">
            <v>MES</v>
          </cell>
          <cell r="D6840">
            <v>2311.42</v>
          </cell>
        </row>
        <row r="6841">
          <cell r="A6841">
            <v>101450</v>
          </cell>
          <cell r="B6841" t="str">
            <v>RASTELEIRO COM ENCARGOS COMPLEMENTARES</v>
          </cell>
          <cell r="C6841" t="str">
            <v>MES</v>
          </cell>
          <cell r="D6841">
            <v>2123.8000000000002</v>
          </cell>
        </row>
        <row r="6842">
          <cell r="A6842">
            <v>101451</v>
          </cell>
          <cell r="B6842" t="str">
            <v>SERRALHEIRO COM ENCARGOS COMPLEMENTARES</v>
          </cell>
          <cell r="C6842" t="str">
            <v>MES</v>
          </cell>
          <cell r="D6842">
            <v>3155.15</v>
          </cell>
        </row>
        <row r="6843">
          <cell r="A6843">
            <v>101452</v>
          </cell>
          <cell r="B6843" t="str">
            <v>SERVENTE DE OBRAS COM ENCARGOS COMPLEMENTARES</v>
          </cell>
          <cell r="C6843" t="str">
            <v>MES</v>
          </cell>
          <cell r="D6843">
            <v>2521.3000000000002</v>
          </cell>
        </row>
        <row r="6844">
          <cell r="A6844">
            <v>101453</v>
          </cell>
          <cell r="B6844" t="str">
            <v>SOLDADOR COM ENCARGOS COMPLEMENTARES</v>
          </cell>
          <cell r="C6844" t="str">
            <v>MES</v>
          </cell>
          <cell r="D6844">
            <v>3278.31</v>
          </cell>
        </row>
        <row r="6845">
          <cell r="A6845">
            <v>101454</v>
          </cell>
          <cell r="B6845" t="str">
            <v>SOLDADOR ELÉTRICO COM ENCARGOS COMPLEMENTARES</v>
          </cell>
          <cell r="C6845" t="str">
            <v>MES</v>
          </cell>
          <cell r="D6845">
            <v>4108.03</v>
          </cell>
        </row>
        <row r="6846">
          <cell r="A6846">
            <v>101455</v>
          </cell>
          <cell r="B6846" t="str">
            <v>TAQUEADOR OU TAQUEIRO COM ENCARGOS COMPLEMENTARES</v>
          </cell>
          <cell r="C6846" t="str">
            <v>MES</v>
          </cell>
          <cell r="D6846">
            <v>3688.39</v>
          </cell>
        </row>
        <row r="6847">
          <cell r="A6847">
            <v>101456</v>
          </cell>
          <cell r="B6847" t="str">
            <v>TÉCNICO DE LABORATÓRIO E CAMPO DE CONSTRUÇÃO COM ENCARGOS COMPLEMENTARES</v>
          </cell>
          <cell r="C6847" t="str">
            <v>MES</v>
          </cell>
          <cell r="D6847">
            <v>3732.88</v>
          </cell>
        </row>
        <row r="6848">
          <cell r="A6848">
            <v>101457</v>
          </cell>
          <cell r="B6848" t="str">
            <v>TÉCNICO EM SONDAGEM COM ENCARGOS COMPLEMENTARES</v>
          </cell>
          <cell r="C6848" t="str">
            <v>MES</v>
          </cell>
          <cell r="D6848">
            <v>3780.82</v>
          </cell>
        </row>
        <row r="6849">
          <cell r="A6849">
            <v>101458</v>
          </cell>
          <cell r="B6849" t="str">
            <v>TELHADOR COM ENCARGOS COMPLEMENTARES</v>
          </cell>
          <cell r="C6849" t="str">
            <v>MES</v>
          </cell>
          <cell r="D6849">
            <v>3358.97</v>
          </cell>
        </row>
        <row r="6850">
          <cell r="A6850">
            <v>101459</v>
          </cell>
          <cell r="B6850" t="str">
            <v>VIDRACEIRO COM ENCARGOS COMPLEMENTARES</v>
          </cell>
          <cell r="C6850" t="str">
            <v>MES</v>
          </cell>
          <cell r="D6850">
            <v>3057.53</v>
          </cell>
        </row>
        <row r="6851">
          <cell r="A6851">
            <v>101460</v>
          </cell>
          <cell r="B6851" t="str">
            <v>VIGIA DIURNO COM ENCARGOS COMPLEMENTARES</v>
          </cell>
          <cell r="C6851" t="str">
            <v>MES</v>
          </cell>
          <cell r="D6851">
            <v>2582.3200000000002</v>
          </cell>
        </row>
        <row r="6852">
          <cell r="A6852">
            <v>43780</v>
          </cell>
          <cell r="B6852" t="str">
            <v>TESTES</v>
          </cell>
          <cell r="C6852" t="str">
            <v xml:space="preserve">JG    </v>
          </cell>
          <cell r="D6852">
            <v>64.11</v>
          </cell>
        </row>
        <row r="6853">
          <cell r="A6853">
            <v>1363</v>
          </cell>
          <cell r="B6853" t="str">
            <v>!EM PROCESSO DE DESATIVACAO! CHAPA DE MADEIRA COMPENSADA DE PINUS, VIROLA OU EQUIVALENTE, DE *2,2 X 1,6* M, E = 6 MM</v>
          </cell>
          <cell r="C6853" t="str">
            <v xml:space="preserve">M2    </v>
          </cell>
          <cell r="D6853">
            <v>21.62</v>
          </cell>
        </row>
        <row r="6854">
          <cell r="A6854">
            <v>1344</v>
          </cell>
          <cell r="B6854" t="str">
            <v>!EM PROCESSO DE DESATIVACAO! CHAPA DE MADEIRA COMPENSADA PLASTIFICADA PARA FORMA DE CONCRETO, DE 2,20 x 1,10 M, E = 6 MM</v>
          </cell>
          <cell r="C6854" t="str">
            <v xml:space="preserve">UN    </v>
          </cell>
          <cell r="D6854">
            <v>46.34</v>
          </cell>
        </row>
        <row r="6855">
          <cell r="A6855">
            <v>1342</v>
          </cell>
          <cell r="B6855" t="str">
            <v>!EM PROCESSO DE DESATIVACAO! CHAPA DE MADEIRA COMPENSADA PLASTIFICADA PARA FORMA DE CONCRETO, DE 2,20 X 1,10 m, E = 14 MM</v>
          </cell>
          <cell r="C6855" t="str">
            <v xml:space="preserve">UN    </v>
          </cell>
          <cell r="D6855">
            <v>81.92</v>
          </cell>
        </row>
        <row r="6856">
          <cell r="A6856">
            <v>1349</v>
          </cell>
          <cell r="B6856" t="str">
            <v>!EM PROCESSO DE DESATIVACAO! CHAPA DE MADEIRA COMPENSADA PLASTIFICADA PARA FORMA DE CONCRETO, DE 2,20 X 1,10 M, E = 20 MM</v>
          </cell>
          <cell r="C6856" t="str">
            <v xml:space="preserve">UN    </v>
          </cell>
          <cell r="D6856">
            <v>116.83</v>
          </cell>
        </row>
        <row r="6857">
          <cell r="A6857">
            <v>1350</v>
          </cell>
          <cell r="B6857" t="str">
            <v>!EM PROCESSO DE DESATIVACAO! CHAPA DE MADEIRA COMPENSADA RESINADA PARA FORMA DE CONCRETO, DE *2,2 X 1,1* M, E = 10 MM</v>
          </cell>
          <cell r="C6857" t="str">
            <v xml:space="preserve">UN    </v>
          </cell>
          <cell r="D6857">
            <v>44</v>
          </cell>
        </row>
        <row r="6858">
          <cell r="A6858">
            <v>1359</v>
          </cell>
          <cell r="B6858" t="str">
            <v>!EM PROCESSO DE DESATIVACAO! CHAPA DE MADEIRA COMPENSADA RESINADA PARA FORMA DE CONCRETO, DE *2,2 X 1,1* M, E = 20 MM</v>
          </cell>
          <cell r="C6858" t="str">
            <v xml:space="preserve">UN    </v>
          </cell>
          <cell r="D6858">
            <v>86.59</v>
          </cell>
        </row>
        <row r="6859">
          <cell r="A6859">
            <v>1351</v>
          </cell>
          <cell r="B6859" t="str">
            <v>!EM PROCESSO DE DESATIVACAO! CHAPA DE MADEIRA COMPENSADA RESINADA PARA FORMA DE CONCRETO, DE *2,2 X 1,1* M, E = 6 MM</v>
          </cell>
          <cell r="C6859" t="str">
            <v xml:space="preserve">UN    </v>
          </cell>
          <cell r="D6859">
            <v>27.9</v>
          </cell>
        </row>
        <row r="6860">
          <cell r="A6860">
            <v>2404</v>
          </cell>
          <cell r="B6860" t="str">
            <v>!EM PROCESSO DE DESATIVACAO! DIVISORIA COLMEIA CEGA COM MONTANTE E RODAPE DE ALUMINIO ANODIZADO SIMPLES (SEM COLOCACAO)</v>
          </cell>
          <cell r="C6860" t="str">
            <v xml:space="preserve">M2    </v>
          </cell>
          <cell r="D6860">
            <v>113</v>
          </cell>
        </row>
        <row r="6861">
          <cell r="A6861">
            <v>2418</v>
          </cell>
          <cell r="B6861" t="str">
            <v>!EM PROCESSO DE DESATIVACAO! DOBRADICA EM ACO/FERRO, 3" X 2 1/2", E= 1,2 A 1,8 MM, SEM ANEL,  CROMADO OU ZINCADO, TAMPA BOLA, COM PARAFUSOS</v>
          </cell>
          <cell r="C6861" t="str">
            <v xml:space="preserve">UN    </v>
          </cell>
          <cell r="D6861">
            <v>8.4700000000000006</v>
          </cell>
        </row>
        <row r="6862">
          <cell r="A6862">
            <v>6086</v>
          </cell>
          <cell r="B6862" t="str">
            <v>!EM PROCESSO DE DESATIVACAO! FUNDO SINTETICO NIVELADOR BRANCO FOSCO PARA MADEIRA</v>
          </cell>
          <cell r="C6862" t="str">
            <v xml:space="preserve">GL    </v>
          </cell>
          <cell r="D6862">
            <v>74.03</v>
          </cell>
        </row>
        <row r="6863">
          <cell r="A6863">
            <v>3378</v>
          </cell>
          <cell r="B6863" t="str">
            <v>!EM PROCESSO DE DESATIVACAO! HASTE DE ATERRAMENTO EM ACO COM 3,00 M DE COMPRIMENTO E DN = 3/4", REVESTIDA COM BAIXA CAMADA DE COBRE, SEM CONECTOR</v>
          </cell>
          <cell r="C6863" t="str">
            <v xml:space="preserve">UN    </v>
          </cell>
          <cell r="D6863">
            <v>58.92</v>
          </cell>
        </row>
        <row r="6864">
          <cell r="A6864">
            <v>3380</v>
          </cell>
          <cell r="B6864" t="str">
            <v>!EM PROCESSO DE DESATIVACAO! HASTE DE ATERRAMENTO EM ACO COM 3,00 M DE COMPRIMENTO E DN = 5/8", REVESTIDA COM BAIXA CAMADA DE COBRE, COM CONECTOR TIPO GRAMPO</v>
          </cell>
          <cell r="C6864" t="str">
            <v xml:space="preserve">UN    </v>
          </cell>
          <cell r="D6864">
            <v>41.25</v>
          </cell>
        </row>
        <row r="6865">
          <cell r="A6865">
            <v>3379</v>
          </cell>
          <cell r="B6865" t="str">
            <v>!EM PROCESSO DE DESATIVACAO! HASTE DE ATERRAMENTO EM ACO COM 3,00 M DE COMPRIMENTO E DN = 5/8", REVESTIDA COM BAIXA CAMADA DE COBRE, SEM CONECTOR</v>
          </cell>
          <cell r="C6865" t="str">
            <v xml:space="preserve">UN    </v>
          </cell>
          <cell r="D6865">
            <v>39.82</v>
          </cell>
        </row>
        <row r="6866">
          <cell r="A6866">
            <v>615</v>
          </cell>
          <cell r="B6866" t="str">
            <v>!EM PROCESSO DE DESATIVACAO! JANELA BASCULANTE, ACO, COM BATENTE/REQUADRO, 60 X 80 CM (SEM VIDROS)</v>
          </cell>
          <cell r="C6866" t="str">
            <v xml:space="preserve">M2    </v>
          </cell>
          <cell r="D6866">
            <v>387.12</v>
          </cell>
        </row>
        <row r="6867">
          <cell r="A6867">
            <v>606</v>
          </cell>
          <cell r="B6867" t="str">
            <v>!EM PROCESSO DE DESATIVACAO! JANELA DE CORRER, ACO, BATENTE/REQUADRO DE 6 A 14 CM, QUADRICULADA, PINTURA ANTICORROSIVA, SEM VIDRO, BANDEIRA COM BASCULA, 4 FLS, 120  X 150 CM (A X L)</v>
          </cell>
          <cell r="C6867" t="str">
            <v xml:space="preserve">M2    </v>
          </cell>
          <cell r="D6867">
            <v>608.12</v>
          </cell>
        </row>
        <row r="6868">
          <cell r="A6868">
            <v>11193</v>
          </cell>
          <cell r="B6868" t="str">
            <v>!EM PROCESSO DE DESATIVACAO! JANELA DE CORRER, ACO, BATENTE/REQUADRO DE 6 A 14 CM, VENEZIANA, PINT ANTICORROSIVA, PINT ACABAMENTO, COM VIDRO, 6 FLS, 120  X 150 CM (A X L)</v>
          </cell>
          <cell r="C6868" t="str">
            <v xml:space="preserve">M2    </v>
          </cell>
          <cell r="D6868">
            <v>616.58000000000004</v>
          </cell>
        </row>
        <row r="6869">
          <cell r="A6869">
            <v>11197</v>
          </cell>
          <cell r="B6869" t="str">
            <v>!EM PROCESSO DE DESATIVACAO! JANELA DE CORRER, ACO, COM BATENTE/REQUADRO DE 6 A 14 CM, SEM DIVISAO, PINT ANTICORROSIVA, PINT ACABAMENTO, COM VIDRO, SEM BANDEIRA, 2 FLS, 120  X 150 CM (A X L)</v>
          </cell>
          <cell r="C6869" t="str">
            <v xml:space="preserve">UN    </v>
          </cell>
          <cell r="D6869">
            <v>844.41</v>
          </cell>
        </row>
        <row r="6870">
          <cell r="A6870">
            <v>13382</v>
          </cell>
          <cell r="B6870" t="str">
            <v>!EM PROCESSO DE DESATIVACAO! LUMINARIA FECHADA P/ ILUMINACAO PUBLICA, TIPO ABL 50/F OU EQUIV, P/ LAMPADA A VAPOR DE MERCURIO 400W</v>
          </cell>
          <cell r="C6870" t="str">
            <v xml:space="preserve">UN    </v>
          </cell>
          <cell r="D6870">
            <v>276.22000000000003</v>
          </cell>
        </row>
        <row r="6871">
          <cell r="A6871">
            <v>4047</v>
          </cell>
          <cell r="B6871" t="str">
            <v>!EM PROCESSO DE DESATIVACAO! MASSA CORRIDA PVA PARA PAREDES INTERNAS</v>
          </cell>
          <cell r="C6871" t="str">
            <v xml:space="preserve">GL    </v>
          </cell>
          <cell r="D6871">
            <v>14.98</v>
          </cell>
        </row>
        <row r="6872">
          <cell r="A6872">
            <v>7344</v>
          </cell>
          <cell r="B6872" t="str">
            <v>!EM PROCESSO DE DESATIVACAO! TINTA LATEX PVA PREMIUM, COR BRANCA</v>
          </cell>
          <cell r="C6872" t="str">
            <v xml:space="preserve">GL    </v>
          </cell>
          <cell r="D6872">
            <v>66</v>
          </cell>
        </row>
        <row r="6873">
          <cell r="A6873">
            <v>40514</v>
          </cell>
          <cell r="B6873" t="str">
            <v>!EM PROCESSO DE DESATIVACAO! VERNIZ POLIURETANO BRILHANTE PARA MADEIRA, SEM FILTRO SOLAR, USO INTERNO E EXTERNO</v>
          </cell>
          <cell r="C6873" t="str">
            <v xml:space="preserve">L     </v>
          </cell>
          <cell r="D6873">
            <v>23.99</v>
          </cell>
        </row>
        <row r="6874">
          <cell r="A6874">
            <v>11199</v>
          </cell>
          <cell r="B6874" t="str">
            <v>!EM PROCESSO DE DESATIVACAO!JANELA DE CORRER, ACO, BATENTE/REQUADRO DE 6 A 14 CM,  COM DIVISAO HORIZ , PINT ANTICORROSIVA, SEM VIDRO, BANDEIRA COM BASCULA, 4 FLS, 120  X 150 CM (A X L)</v>
          </cell>
          <cell r="C6874" t="str">
            <v xml:space="preserve">UN    </v>
          </cell>
          <cell r="D6874">
            <v>872.6</v>
          </cell>
        </row>
        <row r="6875">
          <cell r="A6875">
            <v>4053</v>
          </cell>
          <cell r="B6875" t="str">
            <v>!EM PROCESSO DE DESATIVACAO!MASSA A OLEO PARA MADEIRA</v>
          </cell>
          <cell r="C6875" t="str">
            <v xml:space="preserve">GL    </v>
          </cell>
          <cell r="D6875">
            <v>57.06</v>
          </cell>
        </row>
        <row r="6876">
          <cell r="A6876">
            <v>4056</v>
          </cell>
          <cell r="B6876" t="str">
            <v>!EM PROCESSO DE DESATIVACAO!MASSA ACRILICA PARA PAREDES INTERIOR/EXTERIOR</v>
          </cell>
          <cell r="C6876" t="str">
            <v xml:space="preserve">GL    </v>
          </cell>
          <cell r="D6876">
            <v>30.01</v>
          </cell>
        </row>
        <row r="6877">
          <cell r="A6877">
            <v>21136</v>
          </cell>
          <cell r="B6877" t="str">
            <v>!EM PROCESSO DESATIVACAO! ELETRODUTO EM ACO GALVANIZADO ELETROLITICO, LEVE, DIAMETRO 1", PAREDE DE 0,90 MM</v>
          </cell>
          <cell r="C6877" t="str">
            <v xml:space="preserve">M     </v>
          </cell>
          <cell r="D6877">
            <v>12.88</v>
          </cell>
        </row>
        <row r="6878">
          <cell r="A6878">
            <v>21128</v>
          </cell>
          <cell r="B6878" t="str">
            <v>!EM PROCESSO DESATIVACAO! ELETRODUTO EM ACO GALVANIZADO ELETROLITICO, LEVE, DIAMETRO 3/4", PAREDE DE 0,90 MM</v>
          </cell>
          <cell r="C6878" t="str">
            <v xml:space="preserve">M     </v>
          </cell>
          <cell r="D6878">
            <v>9.9700000000000006</v>
          </cell>
        </row>
        <row r="6879">
          <cell r="A6879">
            <v>21130</v>
          </cell>
          <cell r="B6879" t="str">
            <v>!EM PROCESSO DESATIVACAO! ELETRODUTO EM ACO GALVANIZADO ELETROLITICO, SEMI-PESADO, DIAMETRO 1 1/2", PAREDE DE 1,20 MM</v>
          </cell>
          <cell r="C6879" t="str">
            <v xml:space="preserve">M     </v>
          </cell>
          <cell r="D6879">
            <v>25.18</v>
          </cell>
        </row>
        <row r="6880">
          <cell r="A6880">
            <v>21135</v>
          </cell>
          <cell r="B6880" t="str">
            <v>!EM PROCESSO DESATIVACAO! ELETRODUTO EM ACO GALVANIZADO ELETROLITICO, SEMI-PESADO, DIAMETRO 1 1/4", PAREDE DE 1,20 MM</v>
          </cell>
          <cell r="C6880" t="str">
            <v xml:space="preserve">M     </v>
          </cell>
          <cell r="D6880">
            <v>24.79</v>
          </cell>
        </row>
        <row r="6881">
          <cell r="A6881">
            <v>38605</v>
          </cell>
          <cell r="B6881" t="str">
            <v>ABERTURA PARA ENCAIXE DE CUBA OU LAVATORIO EM BANCADA DE MARMORE/ GRANITO OU OUTRO TIPO DE PEDRA NATURAL</v>
          </cell>
          <cell r="C6881" t="str">
            <v xml:space="preserve">UN    </v>
          </cell>
          <cell r="D6881">
            <v>122.61</v>
          </cell>
        </row>
        <row r="6882">
          <cell r="A6882">
            <v>11270</v>
          </cell>
          <cell r="B6882" t="str">
            <v>ABRACADEIRA DE LATAO PARA FIXACAO DE CABO PARA-RAIO, DIMENSOES 32 X 24 X 24 MM</v>
          </cell>
          <cell r="C6882" t="str">
            <v xml:space="preserve">UN    </v>
          </cell>
          <cell r="D6882">
            <v>1.33</v>
          </cell>
        </row>
        <row r="6883">
          <cell r="A6883">
            <v>412</v>
          </cell>
          <cell r="B6883" t="str">
            <v>ABRACADEIRA DE NYLON PARA AMARRACAO DE CABOS, COMPRIMENTO DE *230* X *7,6* MM</v>
          </cell>
          <cell r="C6883" t="str">
            <v xml:space="preserve">UN    </v>
          </cell>
          <cell r="D6883">
            <v>1.28</v>
          </cell>
        </row>
        <row r="6884">
          <cell r="A6884">
            <v>414</v>
          </cell>
          <cell r="B6884" t="str">
            <v>ABRACADEIRA DE NYLON PARA AMARRACAO DE CABOS, COMPRIMENTO DE 100 X 2,5 MM</v>
          </cell>
          <cell r="C6884" t="str">
            <v xml:space="preserve">UN    </v>
          </cell>
          <cell r="D6884">
            <v>0.08</v>
          </cell>
        </row>
        <row r="6885">
          <cell r="A6885">
            <v>410</v>
          </cell>
          <cell r="B6885" t="str">
            <v>ABRACADEIRA DE NYLON PARA AMARRACAO DE CABOS, COMPRIMENTO DE 150 X *3,6* MM</v>
          </cell>
          <cell r="C6885" t="str">
            <v xml:space="preserve">UN    </v>
          </cell>
          <cell r="D6885">
            <v>0.19</v>
          </cell>
        </row>
        <row r="6886">
          <cell r="A6886">
            <v>411</v>
          </cell>
          <cell r="B6886" t="str">
            <v>ABRACADEIRA DE NYLON PARA AMARRACAO DE CABOS, COMPRIMENTO DE 200 X *4,6* MM</v>
          </cell>
          <cell r="C6886" t="str">
            <v xml:space="preserve">UN    </v>
          </cell>
          <cell r="D6886">
            <v>0.25</v>
          </cell>
        </row>
        <row r="6887">
          <cell r="A6887">
            <v>408</v>
          </cell>
          <cell r="B6887" t="str">
            <v>ABRACADEIRA DE NYLON PARA AMARRACAO DE CABOS, COMPRIMENTO DE 390 X *4,6* MM</v>
          </cell>
          <cell r="C6887" t="str">
            <v xml:space="preserve">UN    </v>
          </cell>
          <cell r="D6887">
            <v>1.24</v>
          </cell>
        </row>
        <row r="6888">
          <cell r="A6888">
            <v>39131</v>
          </cell>
          <cell r="B6888" t="str">
            <v>ABRACADEIRA EM ACO PARA AMARRACAO DE ELETRODUTOS, TIPO D, COM 1 1/2" E CUNHA DE FIXACAO</v>
          </cell>
          <cell r="C6888" t="str">
            <v xml:space="preserve">UN    </v>
          </cell>
          <cell r="D6888">
            <v>2.85</v>
          </cell>
        </row>
        <row r="6889">
          <cell r="A6889">
            <v>394</v>
          </cell>
          <cell r="B6889" t="str">
            <v>ABRACADEIRA EM ACO PARA AMARRACAO DE ELETRODUTOS, TIPO D, COM 1 1/2" E PARAFUSO DE FIXACAO</v>
          </cell>
          <cell r="C6889" t="str">
            <v xml:space="preserve">UN    </v>
          </cell>
          <cell r="D6889">
            <v>2.89</v>
          </cell>
        </row>
        <row r="6890">
          <cell r="A6890">
            <v>39130</v>
          </cell>
          <cell r="B6890" t="str">
            <v>ABRACADEIRA EM ACO PARA AMARRACAO DE ELETRODUTOS, TIPO D, COM 1 1/4" E CUNHA DE FIXACAO</v>
          </cell>
          <cell r="C6890" t="str">
            <v xml:space="preserve">UN    </v>
          </cell>
          <cell r="D6890">
            <v>2.6</v>
          </cell>
        </row>
        <row r="6891">
          <cell r="A6891">
            <v>395</v>
          </cell>
          <cell r="B6891" t="str">
            <v>ABRACADEIRA EM ACO PARA AMARRACAO DE ELETRODUTOS, TIPO D, COM 1 1/4" E PARAFUSO DE FIXACAO</v>
          </cell>
          <cell r="C6891" t="str">
            <v xml:space="preserve">UN    </v>
          </cell>
          <cell r="D6891">
            <v>2.78</v>
          </cell>
        </row>
        <row r="6892">
          <cell r="A6892">
            <v>39127</v>
          </cell>
          <cell r="B6892" t="str">
            <v>ABRACADEIRA EM ACO PARA AMARRACAO DE ELETRODUTOS, TIPO D, COM 1/2" E CUNHA DE FIXACAO</v>
          </cell>
          <cell r="C6892" t="str">
            <v xml:space="preserve">UN    </v>
          </cell>
          <cell r="D6892">
            <v>1.37</v>
          </cell>
        </row>
        <row r="6893">
          <cell r="A6893">
            <v>392</v>
          </cell>
          <cell r="B6893" t="str">
            <v>ABRACADEIRA EM ACO PARA AMARRACAO DE ELETRODUTOS, TIPO D, COM 1/2" E PARAFUSO DE FIXACAO</v>
          </cell>
          <cell r="C6893" t="str">
            <v xml:space="preserve">UN    </v>
          </cell>
          <cell r="D6893">
            <v>1.41</v>
          </cell>
        </row>
        <row r="6894">
          <cell r="A6894">
            <v>39129</v>
          </cell>
          <cell r="B6894" t="str">
            <v>ABRACADEIRA EM ACO PARA AMARRACAO DE ELETRODUTOS, TIPO D, COM 1" E CUNHA DE FIXACAO</v>
          </cell>
          <cell r="C6894" t="str">
            <v xml:space="preserve">UN    </v>
          </cell>
          <cell r="D6894">
            <v>1.6</v>
          </cell>
        </row>
        <row r="6895">
          <cell r="A6895">
            <v>393</v>
          </cell>
          <cell r="B6895" t="str">
            <v>ABRACADEIRA EM ACO PARA AMARRACAO DE ELETRODUTOS, TIPO D, COM 1" E PARAFUSO DE FIXACAO</v>
          </cell>
          <cell r="C6895" t="str">
            <v xml:space="preserve">UN    </v>
          </cell>
          <cell r="D6895">
            <v>1.68</v>
          </cell>
        </row>
        <row r="6896">
          <cell r="A6896">
            <v>39133</v>
          </cell>
          <cell r="B6896" t="str">
            <v>ABRACADEIRA EM ACO PARA AMARRACAO DE ELETRODUTOS, TIPO D, COM 2 1/2" E CUNHA DE FIXACAO</v>
          </cell>
          <cell r="C6896" t="str">
            <v xml:space="preserve">UN    </v>
          </cell>
          <cell r="D6896">
            <v>3.75</v>
          </cell>
        </row>
        <row r="6897">
          <cell r="A6897">
            <v>397</v>
          </cell>
          <cell r="B6897" t="str">
            <v>ABRACADEIRA EM ACO PARA AMARRACAO DE ELETRODUTOS, TIPO D, COM 2 1/2" E PARAFUSO DE FIXACAO</v>
          </cell>
          <cell r="C6897" t="str">
            <v xml:space="preserve">UN    </v>
          </cell>
          <cell r="D6897">
            <v>4.1399999999999997</v>
          </cell>
        </row>
        <row r="6898">
          <cell r="A6898">
            <v>39132</v>
          </cell>
          <cell r="B6898" t="str">
            <v>ABRACADEIRA EM ACO PARA AMARRACAO DE ELETRODUTOS, TIPO D, COM 2" E CUNHA DE FIXACAO</v>
          </cell>
          <cell r="C6898" t="str">
            <v xml:space="preserve">UN    </v>
          </cell>
          <cell r="D6898">
            <v>3</v>
          </cell>
        </row>
        <row r="6899">
          <cell r="A6899">
            <v>396</v>
          </cell>
          <cell r="B6899" t="str">
            <v>ABRACADEIRA EM ACO PARA AMARRACAO DE ELETRODUTOS, TIPO D, COM 2" E PARAFUSO DE FIXACAO</v>
          </cell>
          <cell r="C6899" t="str">
            <v xml:space="preserve">UN    </v>
          </cell>
          <cell r="D6899">
            <v>3.21</v>
          </cell>
        </row>
        <row r="6900">
          <cell r="A6900">
            <v>39135</v>
          </cell>
          <cell r="B6900" t="str">
            <v>ABRACADEIRA EM ACO PARA AMARRACAO DE ELETRODUTOS, TIPO D, COM 3 1/2" E CUNHA DE FIXACAO</v>
          </cell>
          <cell r="C6900" t="str">
            <v xml:space="preserve">UN    </v>
          </cell>
          <cell r="D6900">
            <v>6</v>
          </cell>
        </row>
        <row r="6901">
          <cell r="A6901">
            <v>39128</v>
          </cell>
          <cell r="B6901" t="str">
            <v>ABRACADEIRA EM ACO PARA AMARRACAO DE ELETRODUTOS, TIPO D, COM 3/4" E CUNHA DE FIXACAO</v>
          </cell>
          <cell r="C6901" t="str">
            <v xml:space="preserve">UN    </v>
          </cell>
          <cell r="D6901">
            <v>1.5</v>
          </cell>
        </row>
        <row r="6902">
          <cell r="A6902">
            <v>400</v>
          </cell>
          <cell r="B6902" t="str">
            <v>ABRACADEIRA EM ACO PARA AMARRACAO DE ELETRODUTOS, TIPO D, COM 3/4" E PARAFUSO DE FIXACAO</v>
          </cell>
          <cell r="C6902" t="str">
            <v xml:space="preserve">UN    </v>
          </cell>
          <cell r="D6902">
            <v>1.46</v>
          </cell>
        </row>
        <row r="6903">
          <cell r="A6903">
            <v>39125</v>
          </cell>
          <cell r="B6903" t="str">
            <v>ABRACADEIRA EM ACO PARA AMARRACAO DE ELETRODUTOS, TIPO D, COM 3/8" E PARAFUSO DE FIXACAO</v>
          </cell>
          <cell r="C6903" t="str">
            <v xml:space="preserve">UN    </v>
          </cell>
          <cell r="D6903">
            <v>1.5</v>
          </cell>
        </row>
        <row r="6904">
          <cell r="A6904">
            <v>39134</v>
          </cell>
          <cell r="B6904" t="str">
            <v>ABRACADEIRA EM ACO PARA AMARRACAO DE ELETRODUTOS, TIPO D, COM 3" E CUNHA DE FIXACAO</v>
          </cell>
          <cell r="C6904" t="str">
            <v xml:space="preserve">UN    </v>
          </cell>
          <cell r="D6904">
            <v>5</v>
          </cell>
        </row>
        <row r="6905">
          <cell r="A6905">
            <v>398</v>
          </cell>
          <cell r="B6905" t="str">
            <v>ABRACADEIRA EM ACO PARA AMARRACAO DE ELETRODUTOS, TIPO D, COM 3" E PARAFUSO DE FIXACAO</v>
          </cell>
          <cell r="C6905" t="str">
            <v xml:space="preserve">UN    </v>
          </cell>
          <cell r="D6905">
            <v>4.6100000000000003</v>
          </cell>
        </row>
        <row r="6906">
          <cell r="A6906">
            <v>39126</v>
          </cell>
          <cell r="B6906" t="str">
            <v>ABRACADEIRA EM ACO PARA AMARRACAO DE ELETRODUTOS, TIPO D, COM 4" E CUNHA DE FIXACAO</v>
          </cell>
          <cell r="C6906" t="str">
            <v xml:space="preserve">UN    </v>
          </cell>
          <cell r="D6906">
            <v>6.75</v>
          </cell>
        </row>
        <row r="6907">
          <cell r="A6907">
            <v>399</v>
          </cell>
          <cell r="B6907" t="str">
            <v>ABRACADEIRA EM ACO PARA AMARRACAO DE ELETRODUTOS, TIPO D, COM 4" E PARAFUSO DE FIXACAO</v>
          </cell>
          <cell r="C6907" t="str">
            <v xml:space="preserve">UN    </v>
          </cell>
          <cell r="D6907">
            <v>5.95</v>
          </cell>
        </row>
        <row r="6908">
          <cell r="A6908">
            <v>39158</v>
          </cell>
          <cell r="B6908" t="str">
            <v>ABRACADEIRA EM ACO PARA AMARRACAO DE ELETRODUTOS, TIPO ECONOMICA (GOTA), COM 8"</v>
          </cell>
          <cell r="C6908" t="str">
            <v xml:space="preserve">UN    </v>
          </cell>
          <cell r="D6908">
            <v>15.97</v>
          </cell>
        </row>
        <row r="6909">
          <cell r="A6909">
            <v>39141</v>
          </cell>
          <cell r="B6909" t="str">
            <v>ABRACADEIRA EM ACO PARA AMARRACAO DE ELETRODUTOS, TIPO U SIMPLES, COM 1 1/2"</v>
          </cell>
          <cell r="C6909" t="str">
            <v xml:space="preserve">UN    </v>
          </cell>
          <cell r="D6909">
            <v>1.1599999999999999</v>
          </cell>
        </row>
        <row r="6910">
          <cell r="A6910">
            <v>39140</v>
          </cell>
          <cell r="B6910" t="str">
            <v>ABRACADEIRA EM ACO PARA AMARRACAO DE ELETRODUTOS, TIPO U SIMPLES, COM 1 1/4"</v>
          </cell>
          <cell r="C6910" t="str">
            <v xml:space="preserve">UN    </v>
          </cell>
          <cell r="D6910">
            <v>1.05</v>
          </cell>
        </row>
        <row r="6911">
          <cell r="A6911">
            <v>39137</v>
          </cell>
          <cell r="B6911" t="str">
            <v>ABRACADEIRA EM ACO PARA AMARRACAO DE ELETRODUTOS, TIPO U SIMPLES, COM 1/2"</v>
          </cell>
          <cell r="C6911" t="str">
            <v xml:space="preserve">UN    </v>
          </cell>
          <cell r="D6911">
            <v>0.6</v>
          </cell>
        </row>
        <row r="6912">
          <cell r="A6912">
            <v>39139</v>
          </cell>
          <cell r="B6912" t="str">
            <v>ABRACADEIRA EM ACO PARA AMARRACAO DE ELETRODUTOS, TIPO U SIMPLES, COM 1"</v>
          </cell>
          <cell r="C6912" t="str">
            <v xml:space="preserve">UN    </v>
          </cell>
          <cell r="D6912">
            <v>0.87</v>
          </cell>
        </row>
        <row r="6913">
          <cell r="A6913">
            <v>39143</v>
          </cell>
          <cell r="B6913" t="str">
            <v>ABRACADEIRA EM ACO PARA AMARRACAO DE ELETRODUTOS, TIPO U SIMPLES, COM 2 1/2"</v>
          </cell>
          <cell r="C6913" t="str">
            <v xml:space="preserve">UN    </v>
          </cell>
          <cell r="D6913">
            <v>2.39</v>
          </cell>
        </row>
        <row r="6914">
          <cell r="A6914">
            <v>39142</v>
          </cell>
          <cell r="B6914" t="str">
            <v>ABRACADEIRA EM ACO PARA AMARRACAO DE ELETRODUTOS, TIPO U SIMPLES, COM 2"</v>
          </cell>
          <cell r="C6914" t="str">
            <v xml:space="preserve">UN    </v>
          </cell>
          <cell r="D6914">
            <v>1.71</v>
          </cell>
        </row>
        <row r="6915">
          <cell r="A6915">
            <v>39138</v>
          </cell>
          <cell r="B6915" t="str">
            <v>ABRACADEIRA EM ACO PARA AMARRACAO DE ELETRODUTOS, TIPO U SIMPLES, COM 3/4"</v>
          </cell>
          <cell r="C6915" t="str">
            <v xml:space="preserve">UN    </v>
          </cell>
          <cell r="D6915">
            <v>0.64</v>
          </cell>
        </row>
        <row r="6916">
          <cell r="A6916">
            <v>39136</v>
          </cell>
          <cell r="B6916" t="str">
            <v>ABRACADEIRA EM ACO PARA AMARRACAO DE ELETRODUTOS, TIPO U SIMPLES, COM 3/8"</v>
          </cell>
          <cell r="C6916" t="str">
            <v xml:space="preserve">UN    </v>
          </cell>
          <cell r="D6916">
            <v>0.42</v>
          </cell>
        </row>
        <row r="6917">
          <cell r="A6917">
            <v>39144</v>
          </cell>
          <cell r="B6917" t="str">
            <v>ABRACADEIRA EM ACO PARA AMARRACAO DE ELETRODUTOS, TIPO U SIMPLES, COM 3"</v>
          </cell>
          <cell r="C6917" t="str">
            <v xml:space="preserve">UN    </v>
          </cell>
          <cell r="D6917">
            <v>2.78</v>
          </cell>
        </row>
        <row r="6918">
          <cell r="A6918">
            <v>39145</v>
          </cell>
          <cell r="B6918" t="str">
            <v>ABRACADEIRA EM ACO PARA AMARRACAO DE ELETRODUTOS, TIPO U SIMPLES, COM 4"</v>
          </cell>
          <cell r="C6918" t="str">
            <v xml:space="preserve">UN    </v>
          </cell>
          <cell r="D6918">
            <v>4.59</v>
          </cell>
        </row>
        <row r="6919">
          <cell r="A6919">
            <v>12615</v>
          </cell>
          <cell r="B6919" t="str">
            <v>ABRACADEIRA PVC, PARA CALHA PLUVIAL, DIAMETRO ENTRE 80 E 100 MM, PARA DRENAGEM PREDIAL</v>
          </cell>
          <cell r="C6919" t="str">
            <v xml:space="preserve">UN    </v>
          </cell>
          <cell r="D6919">
            <v>3.99</v>
          </cell>
        </row>
        <row r="6920">
          <cell r="A6920">
            <v>11927</v>
          </cell>
          <cell r="B6920" t="str">
            <v>ABRACADEIRA, GALVANIZADA/ZINCADA, ROSCA SEM FIM, PARAFUSO INOX, LARGURA  FITA *12,6 A *14 MM, D = 2" A 2 1/2"</v>
          </cell>
          <cell r="C6920" t="str">
            <v xml:space="preserve">UN    </v>
          </cell>
          <cell r="D6920">
            <v>3.97</v>
          </cell>
        </row>
        <row r="6921">
          <cell r="A6921">
            <v>11928</v>
          </cell>
          <cell r="B6921" t="str">
            <v>ABRACADEIRA, GALVANIZADA/ZINCADA, ROSCA SEM FIM, PARAFUSO INOX, LARGURA  FITA *12,6 A *14 MM, D = 3" A 3 3/4"</v>
          </cell>
          <cell r="C6921" t="str">
            <v xml:space="preserve">UN    </v>
          </cell>
          <cell r="D6921">
            <v>4.55</v>
          </cell>
        </row>
        <row r="6922">
          <cell r="A6922">
            <v>11929</v>
          </cell>
          <cell r="B6922" t="str">
            <v>ABRACADEIRA, GALVANIZADA/ZINCADA, ROSCA SEM FIM, PARAFUSO INOX, LARGURA  FITA *12,6 A *14 MM, D = 4" A 4 3/4"</v>
          </cell>
          <cell r="C6922" t="str">
            <v xml:space="preserve">UN    </v>
          </cell>
          <cell r="D6922">
            <v>7.04</v>
          </cell>
        </row>
        <row r="6923">
          <cell r="A6923">
            <v>36801</v>
          </cell>
          <cell r="B6923" t="str">
            <v>ACABAMENTO CROMADO PARA REGISTRO PEQUENO, 1/2 " OU 3/4 "</v>
          </cell>
          <cell r="C6923" t="str">
            <v xml:space="preserve">UN    </v>
          </cell>
          <cell r="D6923">
            <v>22.57</v>
          </cell>
        </row>
        <row r="6924">
          <cell r="A6924">
            <v>36246</v>
          </cell>
          <cell r="B6924" t="str">
            <v>ACABAMENTO SIMPLES/CONVENCIONAL PARA FORRO PVC, TIPO "U" OU "C", COR BRANCA, COMPRIMENTO 6 M</v>
          </cell>
          <cell r="C6924" t="str">
            <v xml:space="preserve">M     </v>
          </cell>
          <cell r="D6924">
            <v>3.59</v>
          </cell>
        </row>
        <row r="6925">
          <cell r="A6925">
            <v>37600</v>
          </cell>
          <cell r="B6925" t="str">
            <v>ACESSORIO DE LIGACAO NAO ELETRICO PARA CARGAS EXPLOSIVAS, TUBO DE 6 M</v>
          </cell>
          <cell r="C6925" t="str">
            <v xml:space="preserve">UN    </v>
          </cell>
          <cell r="D6925">
            <v>62.83</v>
          </cell>
        </row>
        <row r="6926">
          <cell r="A6926">
            <v>37599</v>
          </cell>
          <cell r="B6926" t="str">
            <v>ACESSORIO INICIADOR NAO ELETRICO, TUBO DE 6 M, TEMPO DE RETARDO DE *160* MS</v>
          </cell>
          <cell r="C6926" t="str">
            <v xml:space="preserve">UN    </v>
          </cell>
          <cell r="D6926">
            <v>58.48</v>
          </cell>
        </row>
        <row r="6927">
          <cell r="A6927">
            <v>1</v>
          </cell>
          <cell r="B6927" t="str">
            <v>ACETILENO (RECARGA PARA CILINDRO DE CONJUNTO OXICORTE GRANDE)</v>
          </cell>
          <cell r="C6927" t="str">
            <v xml:space="preserve">KG    </v>
          </cell>
          <cell r="D6927">
            <v>64.11</v>
          </cell>
        </row>
        <row r="6928">
          <cell r="A6928">
            <v>3</v>
          </cell>
          <cell r="B6928" t="str">
            <v>ACIDO MURIATICO, DILUICAO 10% A 12% PARA USO EM LIMPEZA</v>
          </cell>
          <cell r="C6928" t="str">
            <v xml:space="preserve">L     </v>
          </cell>
          <cell r="D6928">
            <v>4.91</v>
          </cell>
        </row>
        <row r="6929">
          <cell r="A6929">
            <v>43054</v>
          </cell>
          <cell r="B6929" t="str">
            <v>ACO CA-25, 10,0 MM, OU 12,5 MM, OU 16,0 MM, OU 20,0 MM, OU 25,0 MM, VERGALHAO</v>
          </cell>
          <cell r="C6929" t="str">
            <v xml:space="preserve">KG    </v>
          </cell>
          <cell r="D6929">
            <v>12.65</v>
          </cell>
        </row>
        <row r="6930">
          <cell r="A6930">
            <v>42402</v>
          </cell>
          <cell r="B6930" t="str">
            <v>ACO CA-25, 16,0 MM, BARRA DE TRANSFERENCIA</v>
          </cell>
          <cell r="C6930" t="str">
            <v xml:space="preserve">KG    </v>
          </cell>
          <cell r="D6930">
            <v>12.09</v>
          </cell>
        </row>
        <row r="6931">
          <cell r="A6931">
            <v>42403</v>
          </cell>
          <cell r="B6931" t="str">
            <v>ACO CA-25, 20,0 MM, BARRA DE TRANSFERENCIA</v>
          </cell>
          <cell r="C6931" t="str">
            <v xml:space="preserve">KG    </v>
          </cell>
          <cell r="D6931">
            <v>15.51</v>
          </cell>
        </row>
        <row r="6932">
          <cell r="A6932">
            <v>42404</v>
          </cell>
          <cell r="B6932" t="str">
            <v>ACO CA-25, 25,0 MM, BARRA DE TRANSFERENCIA</v>
          </cell>
          <cell r="C6932" t="str">
            <v xml:space="preserve">KG    </v>
          </cell>
          <cell r="D6932">
            <v>15.42</v>
          </cell>
        </row>
        <row r="6933">
          <cell r="A6933">
            <v>42405</v>
          </cell>
          <cell r="B6933" t="str">
            <v>ACO CA-25, 32,0 MM, BARRA DE TRANSFERENCIA</v>
          </cell>
          <cell r="C6933" t="str">
            <v xml:space="preserve">KG    </v>
          </cell>
          <cell r="D6933">
            <v>16.43</v>
          </cell>
        </row>
        <row r="6934">
          <cell r="A6934">
            <v>34341</v>
          </cell>
          <cell r="B6934" t="str">
            <v>ACO CA-25, 32,0 MM, VERGALHAO</v>
          </cell>
          <cell r="C6934" t="str">
            <v xml:space="preserve">KG    </v>
          </cell>
          <cell r="D6934">
            <v>14.26</v>
          </cell>
        </row>
        <row r="6935">
          <cell r="A6935">
            <v>43053</v>
          </cell>
          <cell r="B6935" t="str">
            <v>ACO CA-25, 6,3 MM OU 8,0 MM, VERGALHAO</v>
          </cell>
          <cell r="C6935" t="str">
            <v xml:space="preserve">KG    </v>
          </cell>
          <cell r="D6935">
            <v>11.3</v>
          </cell>
        </row>
        <row r="6936">
          <cell r="A6936">
            <v>43058</v>
          </cell>
          <cell r="B6936" t="str">
            <v>ACO CA-50, 10,0 MM, OU 12,5 MM, OU 16,0 MM, OU 20,0 MM, DOBRADO E CORTADO</v>
          </cell>
          <cell r="C6936" t="str">
            <v xml:space="preserve">KG    </v>
          </cell>
          <cell r="D6936">
            <v>11.72</v>
          </cell>
        </row>
        <row r="6937">
          <cell r="A6937">
            <v>34</v>
          </cell>
          <cell r="B6937" t="str">
            <v>ACO CA-50, 10,0 MM, VERGALHAO</v>
          </cell>
          <cell r="C6937" t="str">
            <v xml:space="preserve">KG    </v>
          </cell>
          <cell r="D6937">
            <v>11.78</v>
          </cell>
        </row>
        <row r="6938">
          <cell r="A6938">
            <v>43055</v>
          </cell>
          <cell r="B6938" t="str">
            <v>ACO CA-50, 12,5 MM OU 16,0 MM, VERGALHAO</v>
          </cell>
          <cell r="C6938" t="str">
            <v xml:space="preserve">KG    </v>
          </cell>
          <cell r="D6938">
            <v>10.199999999999999</v>
          </cell>
        </row>
        <row r="6939">
          <cell r="A6939">
            <v>43056</v>
          </cell>
          <cell r="B6939" t="str">
            <v>ACO CA-50, 20,0 MM OU 25,0 MM, VERGALHAO</v>
          </cell>
          <cell r="C6939" t="str">
            <v xml:space="preserve">KG    </v>
          </cell>
          <cell r="D6939">
            <v>11.76</v>
          </cell>
        </row>
        <row r="6940">
          <cell r="A6940">
            <v>43057</v>
          </cell>
          <cell r="B6940" t="str">
            <v>ACO CA-50, 32,0 MM, VERGALHAO</v>
          </cell>
          <cell r="C6940" t="str">
            <v xml:space="preserve">KG    </v>
          </cell>
          <cell r="D6940">
            <v>12.92</v>
          </cell>
        </row>
        <row r="6941">
          <cell r="A6941">
            <v>34449</v>
          </cell>
          <cell r="B6941" t="str">
            <v>ACO CA-50, 6,3 MM, DOBRADO E CORTADO</v>
          </cell>
          <cell r="C6941" t="str">
            <v xml:space="preserve">KG    </v>
          </cell>
          <cell r="D6941">
            <v>13.82</v>
          </cell>
        </row>
        <row r="6942">
          <cell r="A6942">
            <v>32</v>
          </cell>
          <cell r="B6942" t="str">
            <v>ACO CA-50, 6,3 MM, VERGALHAO</v>
          </cell>
          <cell r="C6942" t="str">
            <v xml:space="preserve">KG    </v>
          </cell>
          <cell r="D6942">
            <v>12.42</v>
          </cell>
        </row>
        <row r="6943">
          <cell r="A6943">
            <v>33</v>
          </cell>
          <cell r="B6943" t="str">
            <v>ACO CA-50, 8,0 MM, VERGALHAO</v>
          </cell>
          <cell r="C6943" t="str">
            <v xml:space="preserve">KG    </v>
          </cell>
          <cell r="D6943">
            <v>12.49</v>
          </cell>
        </row>
        <row r="6944">
          <cell r="A6944">
            <v>43061</v>
          </cell>
          <cell r="B6944" t="str">
            <v>ACO CA-60, 4,2 MM OU 5,0 MM, DOBRADO E CORTADO</v>
          </cell>
          <cell r="C6944" t="str">
            <v xml:space="preserve">KG    </v>
          </cell>
          <cell r="D6944">
            <v>11.67</v>
          </cell>
        </row>
        <row r="6945">
          <cell r="A6945">
            <v>43059</v>
          </cell>
          <cell r="B6945" t="str">
            <v>ACO CA-60, 4,2 MM, OU 5,0 MM, OU 6,0 MM, OU 7,0 MM, VERGALHAO</v>
          </cell>
          <cell r="C6945" t="str">
            <v xml:space="preserve">KG    </v>
          </cell>
          <cell r="D6945">
            <v>11.14</v>
          </cell>
        </row>
        <row r="6946">
          <cell r="A6946">
            <v>43062</v>
          </cell>
          <cell r="B6946" t="str">
            <v>ACO CA-60, 6,0 MM OU 7,0 MM, DOBRADO E CORTADO</v>
          </cell>
          <cell r="C6946" t="str">
            <v xml:space="preserve">KG    </v>
          </cell>
          <cell r="D6946">
            <v>12.35</v>
          </cell>
        </row>
        <row r="6947">
          <cell r="A6947">
            <v>43060</v>
          </cell>
          <cell r="B6947" t="str">
            <v>ACO CA-60, 8,0 MM OU 9,5 MM, VERGALHAO</v>
          </cell>
          <cell r="C6947" t="str">
            <v xml:space="preserve">KG    </v>
          </cell>
          <cell r="D6947">
            <v>9.7100000000000009</v>
          </cell>
        </row>
        <row r="6948">
          <cell r="A6948">
            <v>20063</v>
          </cell>
          <cell r="B6948" t="str">
            <v>ACOPLAMENTO DE CONDUTOR PLUVIAL, EM PVC, DIAMETRO ENTRE 80 E 100 MM, PARA DRENAGEM PREDIAL</v>
          </cell>
          <cell r="C6948" t="str">
            <v xml:space="preserve">UN    </v>
          </cell>
          <cell r="D6948">
            <v>3.97</v>
          </cell>
        </row>
        <row r="6949">
          <cell r="A6949">
            <v>40410</v>
          </cell>
          <cell r="B6949" t="str">
            <v>ACOPLAMENTO RIGIDO EM FERRO FUNDIDO PARA SISTEMA DE TUBULACAO RANHURADA, DN 50 MM (2")</v>
          </cell>
          <cell r="C6949" t="str">
            <v xml:space="preserve">UN    </v>
          </cell>
          <cell r="D6949">
            <v>23.66</v>
          </cell>
        </row>
        <row r="6950">
          <cell r="A6950">
            <v>40411</v>
          </cell>
          <cell r="B6950" t="str">
            <v>ACOPLAMENTO RIGIDO EM FERRO FUNDIDO PARA SISTEMA DE TUBULACAO RANHURADA, DN 65 MM (2 1/2")</v>
          </cell>
          <cell r="C6950" t="str">
            <v xml:space="preserve">UN    </v>
          </cell>
          <cell r="D6950">
            <v>25.67</v>
          </cell>
        </row>
        <row r="6951">
          <cell r="A6951">
            <v>40412</v>
          </cell>
          <cell r="B6951" t="str">
            <v>ACOPLAMENTO RIGIDO EM FERRO FUNDIDO PARA SISTEMA DE TUBULACAO RANHURADA, DN 80 MM (3")</v>
          </cell>
          <cell r="C6951" t="str">
            <v xml:space="preserve">UN    </v>
          </cell>
          <cell r="D6951">
            <v>28.82</v>
          </cell>
        </row>
        <row r="6952">
          <cell r="A6952">
            <v>38838</v>
          </cell>
          <cell r="B6952" t="str">
            <v>ADAPTADOR DE COBRE PARA TUBULACAO PEX, DN 16 X 15 MM</v>
          </cell>
          <cell r="C6952" t="str">
            <v xml:space="preserve">UN    </v>
          </cell>
          <cell r="D6952">
            <v>9.66</v>
          </cell>
        </row>
        <row r="6953">
          <cell r="A6953">
            <v>38839</v>
          </cell>
          <cell r="B6953" t="str">
            <v>ADAPTADOR DE COBRE PARA TUBULACAO PEX, DN 20 X 22 MM</v>
          </cell>
          <cell r="C6953" t="str">
            <v xml:space="preserve">UN    </v>
          </cell>
          <cell r="D6953">
            <v>11.37</v>
          </cell>
        </row>
        <row r="6954">
          <cell r="A6954">
            <v>55</v>
          </cell>
          <cell r="B6954" t="str">
            <v>ADAPTADOR DE COMPRESSAO EM POLIPROPILENO (PP), PARA TUBO EM PEAD, 20 MM X 1/2", PARA LIGACAO PREDIAL DE AGUA (NTS 179)</v>
          </cell>
          <cell r="C6954" t="str">
            <v xml:space="preserve">UN    </v>
          </cell>
          <cell r="D6954">
            <v>4.2</v>
          </cell>
        </row>
        <row r="6955">
          <cell r="A6955">
            <v>61</v>
          </cell>
          <cell r="B6955" t="str">
            <v>ADAPTADOR DE COMPRESSAO EM POLIPROPILENO (PP), PARA TUBO EM PEAD, 20 MM X 3/4", PARA LIGACAO PREDIAL DE AGUA (NTS 179)</v>
          </cell>
          <cell r="C6955" t="str">
            <v xml:space="preserve">UN    </v>
          </cell>
          <cell r="D6955">
            <v>3.97</v>
          </cell>
        </row>
        <row r="6956">
          <cell r="A6956">
            <v>62</v>
          </cell>
          <cell r="B6956" t="str">
            <v>ADAPTADOR DE COMPRESSAO EM POLIPROPILENO (PP), PARA TUBO EM PEAD, 32 MM X 1", PARA LIGACAO PREDIAL DE AGUA (NTS 179)</v>
          </cell>
          <cell r="C6956" t="str">
            <v xml:space="preserve">UN    </v>
          </cell>
          <cell r="D6956">
            <v>8.23</v>
          </cell>
        </row>
        <row r="6957">
          <cell r="A6957">
            <v>77</v>
          </cell>
          <cell r="B6957" t="str">
            <v>ADAPTADOR PVC PARA SIFAO METALICO, SOLDAVEL, COM ANEL BORRACHA (JE), 40 MM X 1 1/2"</v>
          </cell>
          <cell r="C6957" t="str">
            <v xml:space="preserve">UN    </v>
          </cell>
          <cell r="D6957">
            <v>1.07</v>
          </cell>
        </row>
        <row r="6958">
          <cell r="A6958">
            <v>76</v>
          </cell>
          <cell r="B6958" t="str">
            <v>ADAPTADOR PVC PARA SIFAO, ROSCAVEL, 40 MM X 1 1/4"</v>
          </cell>
          <cell r="C6958" t="str">
            <v xml:space="preserve">UN    </v>
          </cell>
          <cell r="D6958">
            <v>1.0900000000000001</v>
          </cell>
        </row>
        <row r="6959">
          <cell r="A6959">
            <v>67</v>
          </cell>
          <cell r="B6959" t="str">
            <v>ADAPTADOR PVC ROSCAVEL, COM FLANGES E ANEL DE VEDACAO, 1/2", PARA CAIXA D' AGUA</v>
          </cell>
          <cell r="C6959" t="str">
            <v xml:space="preserve">UN    </v>
          </cell>
          <cell r="D6959">
            <v>10.53</v>
          </cell>
        </row>
        <row r="6960">
          <cell r="A6960">
            <v>71</v>
          </cell>
          <cell r="B6960" t="str">
            <v>ADAPTADOR PVC ROSCAVEL, COM FLANGES E ANEL DE VEDACAO, 1", PARA CAIXA D' AGUA</v>
          </cell>
          <cell r="C6960" t="str">
            <v xml:space="preserve">UN    </v>
          </cell>
          <cell r="D6960">
            <v>19.350000000000001</v>
          </cell>
        </row>
        <row r="6961">
          <cell r="A6961">
            <v>73</v>
          </cell>
          <cell r="B6961" t="str">
            <v>ADAPTADOR PVC ROSCAVEL, COM FLANGES E ANEL DE VEDACAO, 3/4", PARA CAIXA D' AGUA</v>
          </cell>
          <cell r="C6961" t="str">
            <v xml:space="preserve">UN    </v>
          </cell>
          <cell r="D6961">
            <v>14.45</v>
          </cell>
        </row>
        <row r="6962">
          <cell r="A6962">
            <v>103</v>
          </cell>
          <cell r="B6962" t="str">
            <v>ADAPTADOR PVC SOLDAVEL CURTO COM BOLSA E ROSCA, 110 MM X 4", PARA AGUA FRIA</v>
          </cell>
          <cell r="C6962" t="str">
            <v xml:space="preserve">UN    </v>
          </cell>
          <cell r="D6962">
            <v>42.97</v>
          </cell>
        </row>
        <row r="6963">
          <cell r="A6963">
            <v>107</v>
          </cell>
          <cell r="B6963" t="str">
            <v>ADAPTADOR PVC SOLDAVEL CURTO COM BOLSA E ROSCA, 20 MM X 1/2", PARA AGUA FRIA</v>
          </cell>
          <cell r="C6963" t="str">
            <v xml:space="preserve">UN    </v>
          </cell>
          <cell r="D6963">
            <v>0.67</v>
          </cell>
        </row>
        <row r="6964">
          <cell r="A6964">
            <v>65</v>
          </cell>
          <cell r="B6964" t="str">
            <v>ADAPTADOR PVC SOLDAVEL CURTO COM BOLSA E ROSCA, 25 MM X 3/4", PARA AGUA FRIA</v>
          </cell>
          <cell r="C6964" t="str">
            <v xml:space="preserve">UN    </v>
          </cell>
          <cell r="D6964">
            <v>0.83</v>
          </cell>
        </row>
        <row r="6965">
          <cell r="A6965">
            <v>108</v>
          </cell>
          <cell r="B6965" t="str">
            <v>ADAPTADOR PVC SOLDAVEL CURTO COM BOLSA E ROSCA, 32 MM X 1", PARA AGUA FRIA</v>
          </cell>
          <cell r="C6965" t="str">
            <v xml:space="preserve">UN    </v>
          </cell>
          <cell r="D6965">
            <v>1.71</v>
          </cell>
        </row>
        <row r="6966">
          <cell r="A6966">
            <v>110</v>
          </cell>
          <cell r="B6966" t="str">
            <v>ADAPTADOR PVC SOLDAVEL CURTO COM BOLSA E ROSCA, 40 MM X 1 1/2", PARA AGUA FRIA</v>
          </cell>
          <cell r="C6966" t="str">
            <v xml:space="preserve">UN    </v>
          </cell>
          <cell r="D6966">
            <v>6.63</v>
          </cell>
        </row>
        <row r="6967">
          <cell r="A6967">
            <v>109</v>
          </cell>
          <cell r="B6967" t="str">
            <v>ADAPTADOR PVC SOLDAVEL CURTO COM BOLSA E ROSCA, 40 MM X 1 1/4", PARA AGUA FRIA</v>
          </cell>
          <cell r="C6967" t="str">
            <v xml:space="preserve">UN    </v>
          </cell>
          <cell r="D6967">
            <v>3.27</v>
          </cell>
        </row>
        <row r="6968">
          <cell r="A6968">
            <v>111</v>
          </cell>
          <cell r="B6968" t="str">
            <v>ADAPTADOR PVC SOLDAVEL CURTO COM BOLSA E ROSCA, 50 MM X 1 1/4", PARA AGUA FRIA</v>
          </cell>
          <cell r="C6968" t="str">
            <v xml:space="preserve">UN    </v>
          </cell>
          <cell r="D6968">
            <v>7.65</v>
          </cell>
        </row>
        <row r="6969">
          <cell r="A6969">
            <v>112</v>
          </cell>
          <cell r="B6969" t="str">
            <v>ADAPTADOR PVC SOLDAVEL CURTO COM BOLSA E ROSCA, 50 MM X1 1/2", PARA AGUA FRIA</v>
          </cell>
          <cell r="C6969" t="str">
            <v xml:space="preserve">UN    </v>
          </cell>
          <cell r="D6969">
            <v>4.16</v>
          </cell>
        </row>
        <row r="6970">
          <cell r="A6970">
            <v>113</v>
          </cell>
          <cell r="B6970" t="str">
            <v>ADAPTADOR PVC SOLDAVEL CURTO COM BOLSA E ROSCA, 60 MM X 2", PARA AGUA FRIA</v>
          </cell>
          <cell r="C6970" t="str">
            <v xml:space="preserve">UN    </v>
          </cell>
          <cell r="D6970">
            <v>11.3</v>
          </cell>
        </row>
        <row r="6971">
          <cell r="A6971">
            <v>104</v>
          </cell>
          <cell r="B6971" t="str">
            <v>ADAPTADOR PVC SOLDAVEL CURTO COM BOLSA E ROSCA, 75 MM X 2 1/2", PARA AGUA FRIA</v>
          </cell>
          <cell r="C6971" t="str">
            <v xml:space="preserve">UN    </v>
          </cell>
          <cell r="D6971">
            <v>16.440000000000001</v>
          </cell>
        </row>
        <row r="6972">
          <cell r="A6972">
            <v>102</v>
          </cell>
          <cell r="B6972" t="str">
            <v>ADAPTADOR PVC SOLDAVEL CURTO COM BOLSA E ROSCA, 85 MM X 3", PARA AGUA FRIA</v>
          </cell>
          <cell r="C6972" t="str">
            <v xml:space="preserve">UN    </v>
          </cell>
          <cell r="D6972">
            <v>26.99</v>
          </cell>
        </row>
        <row r="6973">
          <cell r="A6973">
            <v>95</v>
          </cell>
          <cell r="B6973" t="str">
            <v>ADAPTADOR PVC SOLDAVEL, COM FLANGE E ANEL DE VEDACAO, 20 MM X 1/2", PARA CAIXA D'AGUA</v>
          </cell>
          <cell r="C6973" t="str">
            <v xml:space="preserve">UN    </v>
          </cell>
          <cell r="D6973">
            <v>9.1300000000000008</v>
          </cell>
        </row>
        <row r="6974">
          <cell r="A6974">
            <v>96</v>
          </cell>
          <cell r="B6974" t="str">
            <v>ADAPTADOR PVC SOLDAVEL, COM FLANGE E ANEL DE VEDACAO, 25 MM X 3/4", PARA CAIXA D'AGUA</v>
          </cell>
          <cell r="C6974" t="str">
            <v xml:space="preserve">UN    </v>
          </cell>
          <cell r="D6974">
            <v>10.5</v>
          </cell>
        </row>
        <row r="6975">
          <cell r="A6975">
            <v>97</v>
          </cell>
          <cell r="B6975" t="str">
            <v>ADAPTADOR PVC SOLDAVEL, COM FLANGE E ANEL DE VEDACAO, 32 MM X 1", PARA CAIXA D'AGUA</v>
          </cell>
          <cell r="C6975" t="str">
            <v xml:space="preserve">UN    </v>
          </cell>
          <cell r="D6975">
            <v>13.64</v>
          </cell>
        </row>
        <row r="6976">
          <cell r="A6976">
            <v>98</v>
          </cell>
          <cell r="B6976" t="str">
            <v>ADAPTADOR PVC SOLDAVEL, COM FLANGE E ANEL DE VEDACAO, 40 MM X 1 1/4", PARA CAIXA D'AGUA</v>
          </cell>
          <cell r="C6976" t="str">
            <v xml:space="preserve">UN    </v>
          </cell>
          <cell r="D6976">
            <v>18.39</v>
          </cell>
        </row>
        <row r="6977">
          <cell r="A6977">
            <v>99</v>
          </cell>
          <cell r="B6977" t="str">
            <v>ADAPTADOR PVC SOLDAVEL, COM FLANGE E ANEL DE VEDACAO, 50 MM X 1 1/2", PARA CAIXA D'AGUA</v>
          </cell>
          <cell r="C6977" t="str">
            <v xml:space="preserve">UN    </v>
          </cell>
          <cell r="D6977">
            <v>22.3</v>
          </cell>
        </row>
        <row r="6978">
          <cell r="A6978">
            <v>100</v>
          </cell>
          <cell r="B6978" t="str">
            <v>ADAPTADOR PVC SOLDAVEL, COM FLANGES E ANEL DE VEDACAO, 60 MM X 2", PARA CAIXA D' AGUA</v>
          </cell>
          <cell r="C6978" t="str">
            <v xml:space="preserve">UN    </v>
          </cell>
          <cell r="D6978">
            <v>31.11</v>
          </cell>
        </row>
        <row r="6979">
          <cell r="A6979">
            <v>75</v>
          </cell>
          <cell r="B6979" t="str">
            <v>ADAPTADOR PVC SOLDAVEL, COM FLANGES LIVRES, 110 MM X 4", PARA CAIXA D' AGUA</v>
          </cell>
          <cell r="C6979" t="str">
            <v xml:space="preserve">UN    </v>
          </cell>
          <cell r="D6979">
            <v>324.26</v>
          </cell>
        </row>
        <row r="6980">
          <cell r="A6980">
            <v>114</v>
          </cell>
          <cell r="B6980" t="str">
            <v>ADAPTADOR PVC SOLDAVEL, COM FLANGES LIVRES, 25 MM X 3/4", PARA CAIXA D' AGUA</v>
          </cell>
          <cell r="C6980" t="str">
            <v xml:space="preserve">UN    </v>
          </cell>
          <cell r="D6980">
            <v>11.82</v>
          </cell>
        </row>
        <row r="6981">
          <cell r="A6981">
            <v>68</v>
          </cell>
          <cell r="B6981" t="str">
            <v>ADAPTADOR PVC SOLDAVEL, COM FLANGES LIVRES, 32 MM X 1", PARA CAIXA D' AGUA</v>
          </cell>
          <cell r="C6981" t="str">
            <v xml:space="preserve">UN    </v>
          </cell>
          <cell r="D6981">
            <v>18.07</v>
          </cell>
        </row>
        <row r="6982">
          <cell r="A6982">
            <v>86</v>
          </cell>
          <cell r="B6982" t="str">
            <v>ADAPTADOR PVC SOLDAVEL, COM FLANGES LIVRES, 40 MM X 1  1/4", PARA CAIXA D' AGUA</v>
          </cell>
          <cell r="C6982" t="str">
            <v xml:space="preserve">UN    </v>
          </cell>
          <cell r="D6982">
            <v>33.590000000000003</v>
          </cell>
        </row>
        <row r="6983">
          <cell r="A6983">
            <v>66</v>
          </cell>
          <cell r="B6983" t="str">
            <v>ADAPTADOR PVC SOLDAVEL, COM FLANGES LIVRES, 50 MM X 1  1/2", PARA CAIXA D' AGUA</v>
          </cell>
          <cell r="C6983" t="str">
            <v xml:space="preserve">UN    </v>
          </cell>
          <cell r="D6983">
            <v>33.71</v>
          </cell>
        </row>
        <row r="6984">
          <cell r="A6984">
            <v>69</v>
          </cell>
          <cell r="B6984" t="str">
            <v>ADAPTADOR PVC SOLDAVEL, COM FLANGES LIVRES, 60 MM X 2", PARA CAIXA D' AGUA</v>
          </cell>
          <cell r="C6984" t="str">
            <v xml:space="preserve">UN    </v>
          </cell>
          <cell r="D6984">
            <v>51.52</v>
          </cell>
        </row>
        <row r="6985">
          <cell r="A6985">
            <v>83</v>
          </cell>
          <cell r="B6985" t="str">
            <v>ADAPTADOR PVC SOLDAVEL, COM FLANGES LIVRES, 75 MM X 2  1/2", PARA CAIXA D' AGUA</v>
          </cell>
          <cell r="C6985" t="str">
            <v xml:space="preserve">UN    </v>
          </cell>
          <cell r="D6985">
            <v>164.56</v>
          </cell>
        </row>
        <row r="6986">
          <cell r="A6986">
            <v>74</v>
          </cell>
          <cell r="B6986" t="str">
            <v>ADAPTADOR PVC SOLDAVEL, COM FLANGES LIVRES, 85 MM X 3", PARA CAIXA D' AGUA</v>
          </cell>
          <cell r="C6986" t="str">
            <v xml:space="preserve">UN    </v>
          </cell>
          <cell r="D6986">
            <v>229.74</v>
          </cell>
        </row>
        <row r="6987">
          <cell r="A6987">
            <v>106</v>
          </cell>
          <cell r="B6987" t="str">
            <v>ADAPTADOR PVC SOLDAVEL, LONGO, COM FLANGE LIVRE,  110 MM X 4", PARA CAIXA D' AGUA</v>
          </cell>
          <cell r="C6987" t="str">
            <v xml:space="preserve">UN    </v>
          </cell>
          <cell r="D6987">
            <v>349.02</v>
          </cell>
        </row>
        <row r="6988">
          <cell r="A6988">
            <v>87</v>
          </cell>
          <cell r="B6988" t="str">
            <v>ADAPTADOR PVC SOLDAVEL, LONGO, COM FLANGE LIVRE,  25 MM X 3/4", PARA CAIXA D' AGUA</v>
          </cell>
          <cell r="C6988" t="str">
            <v xml:space="preserve">UN    </v>
          </cell>
          <cell r="D6988">
            <v>16.59</v>
          </cell>
        </row>
        <row r="6989">
          <cell r="A6989">
            <v>88</v>
          </cell>
          <cell r="B6989" t="str">
            <v>ADAPTADOR PVC SOLDAVEL, LONGO, COM FLANGE LIVRE,  32 MM X 1", PARA CAIXA D' AGUA</v>
          </cell>
          <cell r="C6989" t="str">
            <v xml:space="preserve">UN    </v>
          </cell>
          <cell r="D6989">
            <v>18.510000000000002</v>
          </cell>
        </row>
        <row r="6990">
          <cell r="A6990">
            <v>89</v>
          </cell>
          <cell r="B6990" t="str">
            <v>ADAPTADOR PVC SOLDAVEL, LONGO, COM FLANGE LIVRE,  40 MM X 1 1/4", PARA CAIXA D' AGUA</v>
          </cell>
          <cell r="C6990" t="str">
            <v xml:space="preserve">UN    </v>
          </cell>
          <cell r="D6990">
            <v>27.37</v>
          </cell>
        </row>
        <row r="6991">
          <cell r="A6991">
            <v>90</v>
          </cell>
          <cell r="B6991" t="str">
            <v>ADAPTADOR PVC SOLDAVEL, LONGO, COM FLANGE LIVRE,  50 MM X 1 1/2", PARA CAIXA D' AGUA</v>
          </cell>
          <cell r="C6991" t="str">
            <v xml:space="preserve">UN    </v>
          </cell>
          <cell r="D6991">
            <v>31.36</v>
          </cell>
        </row>
        <row r="6992">
          <cell r="A6992">
            <v>81</v>
          </cell>
          <cell r="B6992" t="str">
            <v>ADAPTADOR PVC SOLDAVEL, LONGO, COM FLANGE LIVRE,  60 MM X 2", PARA CAIXA D' AGUA</v>
          </cell>
          <cell r="C6992" t="str">
            <v xml:space="preserve">UN    </v>
          </cell>
          <cell r="D6992">
            <v>53.64</v>
          </cell>
        </row>
        <row r="6993">
          <cell r="A6993">
            <v>82</v>
          </cell>
          <cell r="B6993" t="str">
            <v>ADAPTADOR PVC SOLDAVEL, LONGO, COM FLANGE LIVRE,  75 MM X 2 1/2", PARA CAIXA D' AGUA</v>
          </cell>
          <cell r="C6993" t="str">
            <v xml:space="preserve">UN    </v>
          </cell>
          <cell r="D6993">
            <v>208.25</v>
          </cell>
        </row>
        <row r="6994">
          <cell r="A6994">
            <v>105</v>
          </cell>
          <cell r="B6994" t="str">
            <v>ADAPTADOR PVC SOLDAVEL, LONGO, COM FLANGE LIVRE,  85 MM X 3", PARA CAIXA D' AGUA</v>
          </cell>
          <cell r="C6994" t="str">
            <v xml:space="preserve">UN    </v>
          </cell>
          <cell r="D6994">
            <v>243.81</v>
          </cell>
        </row>
        <row r="6995">
          <cell r="A6995">
            <v>60</v>
          </cell>
          <cell r="B6995" t="str">
            <v>ADAPTADOR PVC, COM REGISTRO, PARA PEAD, 20 MM X 3/4", PARA LIGACAO PREDIAL DE AGUA</v>
          </cell>
          <cell r="C6995" t="str">
            <v xml:space="preserve">UN    </v>
          </cell>
          <cell r="D6995">
            <v>5.45</v>
          </cell>
        </row>
        <row r="6996">
          <cell r="A6996">
            <v>72</v>
          </cell>
          <cell r="B6996" t="str">
            <v>ADAPTADOR PVC, ROSCAVEL, COM FLANGES E ANEL DE VEDACAO, 1 1/2", PARA CAIXA D'AGUA</v>
          </cell>
          <cell r="C6996" t="str">
            <v xml:space="preserve">UN    </v>
          </cell>
          <cell r="D6996">
            <v>32.79</v>
          </cell>
        </row>
        <row r="6997">
          <cell r="A6997">
            <v>70</v>
          </cell>
          <cell r="B6997" t="str">
            <v>ADAPTADOR PVC, ROSCAVEL, COM FLANGES E ANEL DE VEDACAO, 1 1/4", PARA CAIXA D' AGUA</v>
          </cell>
          <cell r="C6997" t="str">
            <v xml:space="preserve">UN    </v>
          </cell>
          <cell r="D6997">
            <v>27.42</v>
          </cell>
        </row>
        <row r="6998">
          <cell r="A6998">
            <v>85</v>
          </cell>
          <cell r="B6998" t="str">
            <v>ADAPTADOR PVC, ROSCAVEL, COM FLANGES E ANEL DE VEDACAO, 2", PARA CAIXA D' AGUA</v>
          </cell>
          <cell r="C6998" t="str">
            <v xml:space="preserve">UN    </v>
          </cell>
          <cell r="D6998">
            <v>39.799999999999997</v>
          </cell>
        </row>
        <row r="6999">
          <cell r="A6999">
            <v>84</v>
          </cell>
          <cell r="B6999" t="str">
            <v>ADAPTADOR PVC, ROSCAVEL, PARA VALVULA PIA OU LAVATORIO, 40 MM</v>
          </cell>
          <cell r="C6999" t="str">
            <v xml:space="preserve">UN    </v>
          </cell>
          <cell r="D6999">
            <v>0.46</v>
          </cell>
        </row>
        <row r="7000">
          <cell r="A7000">
            <v>37997</v>
          </cell>
          <cell r="B7000" t="str">
            <v>ADAPTADOR, CPVC, SOLDAVEL, 15 MM, PARA AGUA QUENTE</v>
          </cell>
          <cell r="C7000" t="str">
            <v xml:space="preserve">UN    </v>
          </cell>
          <cell r="D7000">
            <v>8.9700000000000006</v>
          </cell>
        </row>
        <row r="7001">
          <cell r="A7001">
            <v>37998</v>
          </cell>
          <cell r="B7001" t="str">
            <v>ADAPTADOR, CPVC, SOLDAVEL, 22 MM, PARA AGUA QUENTE</v>
          </cell>
          <cell r="C7001" t="str">
            <v xml:space="preserve">UN    </v>
          </cell>
          <cell r="D7001">
            <v>9.2899999999999991</v>
          </cell>
        </row>
        <row r="7002">
          <cell r="A7002">
            <v>10899</v>
          </cell>
          <cell r="B7002" t="str">
            <v>ADAPTADOR, EM LATAO, ENGATE RAPIDO 2 1/2" X ROSCA INTERNA 5 FIOS 2 1/2",  PARA INSTALACAO PREDIAL DE COMBATE A INCENDIO</v>
          </cell>
          <cell r="C7002" t="str">
            <v xml:space="preserve">UN    </v>
          </cell>
          <cell r="D7002">
            <v>72.5</v>
          </cell>
        </row>
        <row r="7003">
          <cell r="A7003">
            <v>10900</v>
          </cell>
          <cell r="B7003" t="str">
            <v>ADAPTADOR, EM LATAO, ENGATE RAPIDO1 1/2" X ROSCA INTERNA 5 FIOS 2 1/2",  PARA INSTALACAO PREDIAL DE COMBATE A INCENDIO</v>
          </cell>
          <cell r="C7003" t="str">
            <v xml:space="preserve">UN    </v>
          </cell>
          <cell r="D7003">
            <v>56.74</v>
          </cell>
        </row>
        <row r="7004">
          <cell r="A7004">
            <v>46</v>
          </cell>
          <cell r="B7004" t="str">
            <v>ADAPTADOR, PVC PBA,  BOLSA/ROSCA, JE, DN 75 / DE  85 MM</v>
          </cell>
          <cell r="C7004" t="str">
            <v xml:space="preserve">UN    </v>
          </cell>
          <cell r="D7004">
            <v>46.01</v>
          </cell>
        </row>
        <row r="7005">
          <cell r="A7005">
            <v>51</v>
          </cell>
          <cell r="B7005" t="str">
            <v>ADAPTADOR, PVC PBA, A BOLSA DEFOFO, JE, DN 100 / DE 110 MM</v>
          </cell>
          <cell r="C7005" t="str">
            <v xml:space="preserve">UN    </v>
          </cell>
          <cell r="D7005">
            <v>126.93</v>
          </cell>
        </row>
        <row r="7006">
          <cell r="A7006">
            <v>12863</v>
          </cell>
          <cell r="B7006" t="str">
            <v>ADAPTADOR, PVC PBA, A BOLSA DEFOFO, JE, DN 50 / DE 60 MM</v>
          </cell>
          <cell r="C7006" t="str">
            <v xml:space="preserve">UN    </v>
          </cell>
          <cell r="D7006">
            <v>29.24</v>
          </cell>
        </row>
        <row r="7007">
          <cell r="A7007">
            <v>50</v>
          </cell>
          <cell r="B7007" t="str">
            <v>ADAPTADOR, PVC PBA, A BOLSA DEFOFO, JE, DN 75 / DE  85 MM</v>
          </cell>
          <cell r="C7007" t="str">
            <v xml:space="preserve">UN    </v>
          </cell>
          <cell r="D7007">
            <v>66.28</v>
          </cell>
        </row>
        <row r="7008">
          <cell r="A7008">
            <v>47</v>
          </cell>
          <cell r="B7008" t="str">
            <v>ADAPTADOR, PVC PBA, BOLSA/ROSCA, JE, DN 100 / DE 110 MM</v>
          </cell>
          <cell r="C7008" t="str">
            <v xml:space="preserve">UN    </v>
          </cell>
          <cell r="D7008">
            <v>78.67</v>
          </cell>
        </row>
        <row r="7009">
          <cell r="A7009">
            <v>48</v>
          </cell>
          <cell r="B7009" t="str">
            <v>ADAPTADOR, PVC PBA, BOLSA/ROSCA, JE, DN 50 / DE 60 MM</v>
          </cell>
          <cell r="C7009" t="str">
            <v xml:space="preserve">UN    </v>
          </cell>
          <cell r="D7009">
            <v>20.52</v>
          </cell>
        </row>
        <row r="7010">
          <cell r="A7010">
            <v>52</v>
          </cell>
          <cell r="B7010" t="str">
            <v>ADAPTADOR, PVC PBA, PONTA/ROSCA, JE, DN 50 / DE  60 MM</v>
          </cell>
          <cell r="C7010" t="str">
            <v xml:space="preserve">UN    </v>
          </cell>
          <cell r="D7010">
            <v>15.59</v>
          </cell>
        </row>
        <row r="7011">
          <cell r="A7011">
            <v>43</v>
          </cell>
          <cell r="B7011" t="str">
            <v>ADAPTADOR, PVC PBA, PONTA/ROSCA, JE, DN 75 / DE  85 MM</v>
          </cell>
          <cell r="C7011" t="str">
            <v xml:space="preserve">UN    </v>
          </cell>
          <cell r="D7011">
            <v>52.62</v>
          </cell>
        </row>
        <row r="7012">
          <cell r="A7012">
            <v>4791</v>
          </cell>
          <cell r="B7012" t="str">
            <v>ADESIVO ACRILICO/COLA DE CONTATO</v>
          </cell>
          <cell r="C7012" t="str">
            <v xml:space="preserve">KG    </v>
          </cell>
          <cell r="D7012">
            <v>13.23</v>
          </cell>
        </row>
        <row r="7013">
          <cell r="A7013">
            <v>157</v>
          </cell>
          <cell r="B7013" t="str">
            <v>ADESIVO ESTRUTURAL A BASE DE RESINA EPOXI PARA INJECAO EM TRINCAS, BICOMPONENTE, BAIXA VISCOSIDADE</v>
          </cell>
          <cell r="C7013" t="str">
            <v xml:space="preserve">KG    </v>
          </cell>
          <cell r="D7013">
            <v>113.65</v>
          </cell>
        </row>
        <row r="7014">
          <cell r="A7014">
            <v>156</v>
          </cell>
          <cell r="B7014" t="str">
            <v>ADESIVO ESTRUTURAL A BASE DE RESINA EPOXI, BICOMPONENTE, FLUIDO</v>
          </cell>
          <cell r="C7014" t="str">
            <v xml:space="preserve">KG    </v>
          </cell>
          <cell r="D7014">
            <v>40.46</v>
          </cell>
        </row>
        <row r="7015">
          <cell r="A7015">
            <v>131</v>
          </cell>
          <cell r="B7015" t="str">
            <v>ADESIVO ESTRUTURAL A BASE DE RESINA EPOXI, BICOMPONENTE, PASTOSO (TIXOTROPICO)</v>
          </cell>
          <cell r="C7015" t="str">
            <v xml:space="preserve">KG    </v>
          </cell>
          <cell r="D7015">
            <v>34.6</v>
          </cell>
        </row>
        <row r="7016">
          <cell r="A7016">
            <v>39719</v>
          </cell>
          <cell r="B7016" t="str">
            <v>ADESIVO LIQUIDO A BASE DE RESINAS PARA COLAGEM DE ESPUMA DE ISOLAMENTO TERMICO FLEXIVEL</v>
          </cell>
          <cell r="C7016" t="str">
            <v xml:space="preserve">L     </v>
          </cell>
          <cell r="D7016">
            <v>121.02</v>
          </cell>
        </row>
        <row r="7017">
          <cell r="A7017">
            <v>21114</v>
          </cell>
          <cell r="B7017" t="str">
            <v>ADESIVO PARA TUBOS CPVC, *75* G</v>
          </cell>
          <cell r="C7017" t="str">
            <v xml:space="preserve">UN    </v>
          </cell>
          <cell r="D7017">
            <v>25.93</v>
          </cell>
        </row>
        <row r="7018">
          <cell r="A7018">
            <v>119</v>
          </cell>
          <cell r="B7018" t="str">
            <v>ADESIVO PLASTICO PARA PVC, BISNAGA COM 75 GR</v>
          </cell>
          <cell r="C7018" t="str">
            <v xml:space="preserve">UN    </v>
          </cell>
          <cell r="D7018">
            <v>10.23</v>
          </cell>
        </row>
        <row r="7019">
          <cell r="A7019">
            <v>20080</v>
          </cell>
          <cell r="B7019" t="str">
            <v>ADESIVO PLASTICO PARA PVC, FRASCO COM 175 GR</v>
          </cell>
          <cell r="C7019" t="str">
            <v xml:space="preserve">UN    </v>
          </cell>
          <cell r="D7019">
            <v>29.33</v>
          </cell>
        </row>
        <row r="7020">
          <cell r="A7020">
            <v>122</v>
          </cell>
          <cell r="B7020" t="str">
            <v>ADESIVO PLASTICO PARA PVC, FRASCO COM 850 GR</v>
          </cell>
          <cell r="C7020" t="str">
            <v xml:space="preserve">UN    </v>
          </cell>
          <cell r="D7020">
            <v>92.41</v>
          </cell>
        </row>
        <row r="7021">
          <cell r="A7021">
            <v>3410</v>
          </cell>
          <cell r="B7021" t="str">
            <v>ADESIVO/COLA PARA EPS (ISOPOR) E OUTROS MATERIAIS</v>
          </cell>
          <cell r="C7021" t="str">
            <v xml:space="preserve">KG    </v>
          </cell>
          <cell r="D7021">
            <v>27.22</v>
          </cell>
        </row>
        <row r="7022">
          <cell r="A7022">
            <v>124</v>
          </cell>
          <cell r="B7022" t="str">
            <v>ADITIVO ACELERADOR DE PEGA E ENDURECIMENTO PARA ARGAMASSAS E CONCRETOS, LIQUIDO E ISENTO DE CLORETOS</v>
          </cell>
          <cell r="C7022" t="str">
            <v xml:space="preserve">L     </v>
          </cell>
          <cell r="D7022">
            <v>13.34</v>
          </cell>
        </row>
        <row r="7023">
          <cell r="A7023">
            <v>7334</v>
          </cell>
          <cell r="B7023" t="str">
            <v>ADITIVO ADESIVO LIQUIDO PARA ARGAMASSAS DE REVESTIMENTOS CIMENTICIOS</v>
          </cell>
          <cell r="C7023" t="str">
            <v xml:space="preserve">L     </v>
          </cell>
          <cell r="D7023">
            <v>13.68</v>
          </cell>
        </row>
        <row r="7024">
          <cell r="A7024">
            <v>123</v>
          </cell>
          <cell r="B7024" t="str">
            <v>ADITIVO IMPERMEABILIZANTE DE PEGA NORMAL PARA ARGAMASSAS E CONCRETOS SEM ARMACAO, LIQUIDO E ISENTO DE CLORETOS</v>
          </cell>
          <cell r="C7024" t="str">
            <v xml:space="preserve">L     </v>
          </cell>
          <cell r="D7024">
            <v>5.46</v>
          </cell>
        </row>
        <row r="7025">
          <cell r="A7025">
            <v>127</v>
          </cell>
          <cell r="B7025" t="str">
            <v>ADITIVO IMPERMEABILIZANTE DE PEGA ULTRARRAPIDA, LIQUIDO E ISENTO DE CLORETOS</v>
          </cell>
          <cell r="C7025" t="str">
            <v xml:space="preserve">L     </v>
          </cell>
          <cell r="D7025">
            <v>13.03</v>
          </cell>
        </row>
        <row r="7026">
          <cell r="A7026">
            <v>41373</v>
          </cell>
          <cell r="B7026" t="str">
            <v>ADITIVO LIQUIDO IMPERMEABILIZANTE CRISTALIZANTE</v>
          </cell>
          <cell r="C7026" t="str">
            <v xml:space="preserve">L     </v>
          </cell>
          <cell r="D7026">
            <v>18.16</v>
          </cell>
        </row>
        <row r="7027">
          <cell r="A7027">
            <v>133</v>
          </cell>
          <cell r="B7027" t="str">
            <v>ADITIVO LIQUIDO INCORPORADOR DE AR PARA CONCRETO E ARGAMASSA, LIQUIDO E ISENTO DE CLORETOS</v>
          </cell>
          <cell r="C7027" t="str">
            <v xml:space="preserve">L     </v>
          </cell>
          <cell r="D7027">
            <v>5.41</v>
          </cell>
        </row>
        <row r="7028">
          <cell r="A7028">
            <v>43617</v>
          </cell>
          <cell r="B7028" t="str">
            <v>ADITIVO PLASTIFICANTE E ESTABILIZADOR PARA ARGAMASSAS DE ASSENTAMENTO E REBOCO, LIQUIDO E ISENTO DE CLORETOS</v>
          </cell>
          <cell r="C7028" t="str">
            <v xml:space="preserve">L     </v>
          </cell>
          <cell r="D7028">
            <v>6.05</v>
          </cell>
        </row>
        <row r="7029">
          <cell r="A7029">
            <v>132</v>
          </cell>
          <cell r="B7029" t="str">
            <v>ADITIVO PLASTIFICANTE RETARDADOR DE PEGA E REDUTOR DE AGUA PARA CONCRETO, LIQUIDO E ISENTO DE CLORETOS</v>
          </cell>
          <cell r="C7029" t="str">
            <v xml:space="preserve">L     </v>
          </cell>
          <cell r="D7029">
            <v>5.61</v>
          </cell>
        </row>
        <row r="7030">
          <cell r="A7030">
            <v>43618</v>
          </cell>
          <cell r="B7030" t="str">
            <v>ADITIVO SUPERPLASTIFICANTE DE PEGA NORMAL PARA CONCRETO, LIQUIDO E ISENTO DE CLORETOS</v>
          </cell>
          <cell r="C7030" t="str">
            <v xml:space="preserve">KG    </v>
          </cell>
          <cell r="D7030">
            <v>14.13</v>
          </cell>
        </row>
        <row r="7031">
          <cell r="A7031">
            <v>37476</v>
          </cell>
          <cell r="B7031" t="str">
            <v>ADUELA/ GALERIA PRÃ-MOLDADA DE CONCRETO ARMADO, SEÃÃO RETANGULAR INTERNA DE 1,50 X 1,50 M (L X A), MÃSULA DE 20X20CM, C = 1.00 M, EMÃN = 15 CM, TB-45 E FCK DO CONCRETO = 30 MPA.</v>
          </cell>
          <cell r="C7031" t="str">
            <v xml:space="preserve">UN    </v>
          </cell>
          <cell r="D7031">
            <v>3111.42</v>
          </cell>
        </row>
        <row r="7032">
          <cell r="A7032">
            <v>37478</v>
          </cell>
          <cell r="B7032" t="str">
            <v>ADUELA/ GALERIA PRÃ-MOLDADA DE CONCRETO ARMADO, SEÃÃO RETANGULAR INTERNA DE 2,00 X 2,00 M (L X A), MÃSULA DE 20X20CM, C = 1.00 M, EMÃN = 15 CM, TB-45 E FCK DO CONCRETO = 30 MPA.</v>
          </cell>
          <cell r="C7032" t="str">
            <v xml:space="preserve">UN    </v>
          </cell>
          <cell r="D7032">
            <v>3897.14</v>
          </cell>
        </row>
        <row r="7033">
          <cell r="A7033">
            <v>37477</v>
          </cell>
          <cell r="B7033" t="str">
            <v>ADUELA/ GALERIA PRÃ-MOLDADA DE CONCRETO ARMADO, SEÃÃO RETANGULAR INTERNA DE 2,50 X 2,50 M (L X A), MÃSULA DE 20X20CM, C = 1.00 M, EMÃN = 15 CM, TB-45 E FCK DO CONCRETO = 30 MPA.</v>
          </cell>
          <cell r="C7033" t="str">
            <v xml:space="preserve">UN    </v>
          </cell>
          <cell r="D7033">
            <v>5279.99</v>
          </cell>
        </row>
        <row r="7034">
          <cell r="A7034">
            <v>37479</v>
          </cell>
          <cell r="B7034" t="str">
            <v>ADUELA/ GALERIA PRÃ-MOLDADA DE CONCRETO ARMADO, SEÃÃO RETANGULAR INTERNA DE 3,00 X 3,00 M (L X A), MÃSULA DE 20X20CM, C = 1.00 M, EMÃN = 20 CM, TB-45 E FCK DO CONCRETO = 30 MPA.</v>
          </cell>
          <cell r="C7034" t="str">
            <v xml:space="preserve">UN    </v>
          </cell>
          <cell r="D7034">
            <v>6262.14</v>
          </cell>
        </row>
        <row r="7035">
          <cell r="A7035">
            <v>41632</v>
          </cell>
          <cell r="B7035" t="str">
            <v>ADUELA/GALERIA DE CONCRETO ARMADO, SECAO RETANGULAR 2.00 X 1.00 M (L X A), C = 1.00 M, E = 20 CM</v>
          </cell>
          <cell r="C7035" t="str">
            <v xml:space="preserve">UN    </v>
          </cell>
          <cell r="D7035">
            <v>3402.14</v>
          </cell>
        </row>
        <row r="7036">
          <cell r="A7036">
            <v>41634</v>
          </cell>
          <cell r="B7036" t="str">
            <v>ADUELA/GALERIA DE CONCRETO ARMADO, SECAO RETANGULAR 2.00 X 1.50 M (L X A), C = 1.00 M, E = 20 CM</v>
          </cell>
          <cell r="C7036" t="str">
            <v xml:space="preserve">UN    </v>
          </cell>
          <cell r="D7036">
            <v>3723.41</v>
          </cell>
        </row>
        <row r="7037">
          <cell r="A7037">
            <v>41633</v>
          </cell>
          <cell r="B7037" t="str">
            <v>ADUELA/GALERIA DE CONCRETO ARMADO, SECAO RETANGULAR 2.50 X 1.00 M (L X A), C = 1.00 M, E = 20 CM</v>
          </cell>
          <cell r="C7037" t="str">
            <v xml:space="preserve">UN    </v>
          </cell>
          <cell r="D7037">
            <v>3995.35</v>
          </cell>
        </row>
        <row r="7038">
          <cell r="A7038">
            <v>41635</v>
          </cell>
          <cell r="B7038" t="str">
            <v>ADUELA/GALERIA DE CONCRETO ARMADO, SECAO RETANGULAR 2.50 X 1.50 M (L X A), C = 1.00 M, E = 20 CM</v>
          </cell>
          <cell r="C7038" t="str">
            <v xml:space="preserve">UN    </v>
          </cell>
          <cell r="D7038">
            <v>4482.49</v>
          </cell>
        </row>
        <row r="7039">
          <cell r="A7039">
            <v>4319</v>
          </cell>
          <cell r="B7039" t="str">
            <v>AFASTADOR PARA TELHA DE FIBROCIMENTO CANALETE 90 OU KALHETAO</v>
          </cell>
          <cell r="C7039" t="str">
            <v xml:space="preserve">UN    </v>
          </cell>
          <cell r="D7039">
            <v>1.53</v>
          </cell>
        </row>
        <row r="7040">
          <cell r="A7040">
            <v>42409</v>
          </cell>
          <cell r="B7040" t="str">
            <v>AGENTE DE CURA, PROTETOR DA EVAPORACAO DA AGUA DE HIDRATACAO DO CONCRETO</v>
          </cell>
          <cell r="C7040" t="str">
            <v xml:space="preserve">KG    </v>
          </cell>
          <cell r="D7040">
            <v>8.89</v>
          </cell>
        </row>
        <row r="7041">
          <cell r="A7041">
            <v>40553</v>
          </cell>
          <cell r="B7041" t="str">
            <v>AGREGADO RECICLADO, TIPO RACHAO RECICLADO CINZA, CLASSE A</v>
          </cell>
          <cell r="C7041" t="str">
            <v xml:space="preserve">M3    </v>
          </cell>
          <cell r="D7041">
            <v>35.700000000000003</v>
          </cell>
        </row>
        <row r="7042">
          <cell r="A7042">
            <v>6114</v>
          </cell>
          <cell r="B7042" t="str">
            <v>AJUDANTE DE ARMADOR</v>
          </cell>
          <cell r="C7042" t="str">
            <v xml:space="preserve">H     </v>
          </cell>
          <cell r="D7042">
            <v>9.52</v>
          </cell>
        </row>
        <row r="7043">
          <cell r="A7043">
            <v>40912</v>
          </cell>
          <cell r="B7043" t="str">
            <v>AJUDANTE DE ARMADOR (MENSALISTA)</v>
          </cell>
          <cell r="C7043" t="str">
            <v xml:space="preserve">MES   </v>
          </cell>
          <cell r="D7043">
            <v>1688.71</v>
          </cell>
        </row>
        <row r="7044">
          <cell r="A7044">
            <v>247</v>
          </cell>
          <cell r="B7044" t="str">
            <v>AJUDANTE DE ELETRICISTA</v>
          </cell>
          <cell r="C7044" t="str">
            <v xml:space="preserve">H     </v>
          </cell>
          <cell r="D7044">
            <v>9.93</v>
          </cell>
        </row>
        <row r="7045">
          <cell r="A7045">
            <v>40919</v>
          </cell>
          <cell r="B7045" t="str">
            <v>AJUDANTE DE ELETRICISTA (MENSALISTA)</v>
          </cell>
          <cell r="C7045" t="str">
            <v xml:space="preserve">MES   </v>
          </cell>
          <cell r="D7045">
            <v>1760.22</v>
          </cell>
        </row>
        <row r="7046">
          <cell r="A7046">
            <v>25958</v>
          </cell>
          <cell r="B7046" t="str">
            <v>AJUDANTE DE ESTRUTURAS METALICAS</v>
          </cell>
          <cell r="C7046" t="str">
            <v xml:space="preserve">H     </v>
          </cell>
          <cell r="D7046">
            <v>7.3</v>
          </cell>
        </row>
        <row r="7047">
          <cell r="A7047">
            <v>40984</v>
          </cell>
          <cell r="B7047" t="str">
            <v>AJUDANTE DE ESTRUTURAS METALICAS (MENSALISTA)</v>
          </cell>
          <cell r="C7047" t="str">
            <v xml:space="preserve">MES   </v>
          </cell>
          <cell r="D7047">
            <v>1293.8599999999999</v>
          </cell>
        </row>
        <row r="7048">
          <cell r="A7048">
            <v>248</v>
          </cell>
          <cell r="B7048" t="str">
            <v>AJUDANTE DE OPERACAO EM GERAL</v>
          </cell>
          <cell r="C7048" t="str">
            <v xml:space="preserve">H     </v>
          </cell>
          <cell r="D7048">
            <v>9.85</v>
          </cell>
        </row>
        <row r="7049">
          <cell r="A7049">
            <v>41086</v>
          </cell>
          <cell r="B7049" t="str">
            <v>AJUDANTE DE OPERACAO EM GERAL (MENSALISTA)</v>
          </cell>
          <cell r="C7049" t="str">
            <v xml:space="preserve">MES   </v>
          </cell>
          <cell r="D7049">
            <v>1747.41</v>
          </cell>
        </row>
        <row r="7050">
          <cell r="A7050">
            <v>34466</v>
          </cell>
          <cell r="B7050" t="str">
            <v>AJUDANTE DE PINTOR</v>
          </cell>
          <cell r="C7050" t="str">
            <v xml:space="preserve">H     </v>
          </cell>
          <cell r="D7050">
            <v>9.85</v>
          </cell>
        </row>
        <row r="7051">
          <cell r="A7051">
            <v>41083</v>
          </cell>
          <cell r="B7051" t="str">
            <v>AJUDANTE DE PINTOR (MENSALISTA)</v>
          </cell>
          <cell r="C7051" t="str">
            <v xml:space="preserve">MES   </v>
          </cell>
          <cell r="D7051">
            <v>1747.41</v>
          </cell>
        </row>
        <row r="7052">
          <cell r="A7052">
            <v>252</v>
          </cell>
          <cell r="B7052" t="str">
            <v>AJUDANTE DE SERRALHEIRO</v>
          </cell>
          <cell r="C7052" t="str">
            <v xml:space="preserve">H     </v>
          </cell>
          <cell r="D7052">
            <v>10.199999999999999</v>
          </cell>
        </row>
        <row r="7053">
          <cell r="A7053">
            <v>40909</v>
          </cell>
          <cell r="B7053" t="str">
            <v>AJUDANTE DE SERRALHEIRO (MENSALISTA)</v>
          </cell>
          <cell r="C7053" t="str">
            <v xml:space="preserve">MES   </v>
          </cell>
          <cell r="D7053">
            <v>1811.3</v>
          </cell>
        </row>
        <row r="7054">
          <cell r="A7054">
            <v>242</v>
          </cell>
          <cell r="B7054" t="str">
            <v>AJUDANTE ESPECIALIZADO</v>
          </cell>
          <cell r="C7054" t="str">
            <v xml:space="preserve">H     </v>
          </cell>
          <cell r="D7054">
            <v>13.18</v>
          </cell>
        </row>
        <row r="7055">
          <cell r="A7055">
            <v>41085</v>
          </cell>
          <cell r="B7055" t="str">
            <v>AJUDANTE ESPECIALIZADO (MENSALISTA)</v>
          </cell>
          <cell r="C7055" t="str">
            <v xml:space="preserve">MES   </v>
          </cell>
          <cell r="D7055">
            <v>2338.48</v>
          </cell>
        </row>
        <row r="7056">
          <cell r="A7056">
            <v>427</v>
          </cell>
          <cell r="B7056" t="str">
            <v>ALCA PREFORMADA DE CONTRA POSTE, EM ACO GALVANIZADO, PARA CABO 3/16", COMPRIMENTO *860* MM</v>
          </cell>
          <cell r="C7056" t="str">
            <v xml:space="preserve">UN    </v>
          </cell>
          <cell r="D7056">
            <v>5.7</v>
          </cell>
        </row>
        <row r="7057">
          <cell r="A7057">
            <v>417</v>
          </cell>
          <cell r="B7057" t="str">
            <v>ALCA PREFORMADA DE DISTRIBUICAO, EM ACO GALVANIZADO, PARA CABO DE ALUMINIO DIAMETRO 16 A 25 MM</v>
          </cell>
          <cell r="C7057" t="str">
            <v xml:space="preserve">UN    </v>
          </cell>
          <cell r="D7057">
            <v>2.69</v>
          </cell>
        </row>
        <row r="7058">
          <cell r="A7058">
            <v>11273</v>
          </cell>
          <cell r="B7058" t="str">
            <v>ALCA PREFORMADA DE DISTRIBUICAO, EM ACO GALVANIZADO, PARA CONDUTORES DE ALUMINIO AWG 1/0 (CAA 6/1 OU CA 7 FIOS)</v>
          </cell>
          <cell r="C7058" t="str">
            <v xml:space="preserve">UN    </v>
          </cell>
          <cell r="D7058">
            <v>8.34</v>
          </cell>
        </row>
        <row r="7059">
          <cell r="A7059">
            <v>11272</v>
          </cell>
          <cell r="B7059" t="str">
            <v>ALCA PREFORMADA DE DISTRIBUICAO, EM ACO GALVANIZADO, PARA CONDUTORES DE ALUMINIO AWG 2 (CAA 6/1 OU CA 7 FIOS)</v>
          </cell>
          <cell r="C7059" t="str">
            <v xml:space="preserve">UN    </v>
          </cell>
          <cell r="D7059">
            <v>5.03</v>
          </cell>
        </row>
        <row r="7060">
          <cell r="A7060">
            <v>11275</v>
          </cell>
          <cell r="B7060" t="str">
            <v>ALCA PREFORMADA DE SERVICO, EM ACO GALVANIZADO, PARA CONDUTORES DE ALUMINIO AWG 4 (CAA 6/1)</v>
          </cell>
          <cell r="C7060" t="str">
            <v xml:space="preserve">UN    </v>
          </cell>
          <cell r="D7060">
            <v>2.02</v>
          </cell>
        </row>
        <row r="7061">
          <cell r="A7061">
            <v>11274</v>
          </cell>
          <cell r="B7061" t="str">
            <v>ALCA PREFORMADA DE SERVICO, EM ACO GALVANIZADO, PARA CONDUTORES DE ALUMINIO AWG 6 (CAA 6/1)</v>
          </cell>
          <cell r="C7061" t="str">
            <v xml:space="preserve">UN    </v>
          </cell>
          <cell r="D7061">
            <v>1.54</v>
          </cell>
        </row>
        <row r="7062">
          <cell r="A7062">
            <v>38470</v>
          </cell>
          <cell r="B7062" t="str">
            <v>ALICATE DE CORTE DIAGONAL 6 " COM ISOLAMENTO</v>
          </cell>
          <cell r="C7062" t="str">
            <v xml:space="preserve">UN    </v>
          </cell>
          <cell r="D7062">
            <v>38.869999999999997</v>
          </cell>
        </row>
        <row r="7063">
          <cell r="A7063">
            <v>38547</v>
          </cell>
          <cell r="B7063" t="str">
            <v>ALICATE DE CRIMPAR RJ11, RJ12 E RJ45</v>
          </cell>
          <cell r="C7063" t="str">
            <v xml:space="preserve">UN    </v>
          </cell>
          <cell r="D7063">
            <v>106.07</v>
          </cell>
        </row>
        <row r="7064">
          <cell r="A7064">
            <v>38469</v>
          </cell>
          <cell r="B7064" t="str">
            <v>ALICATE DE PRESSAO PARA SOLDA DE CHAPA 18 "</v>
          </cell>
          <cell r="C7064" t="str">
            <v xml:space="preserve">UN    </v>
          </cell>
          <cell r="D7064">
            <v>114.05</v>
          </cell>
        </row>
        <row r="7065">
          <cell r="A7065">
            <v>38467</v>
          </cell>
          <cell r="B7065" t="str">
            <v>ALICATE DE PRESSAO 11 " PARA SOLDA, TIPO C</v>
          </cell>
          <cell r="C7065" t="str">
            <v xml:space="preserve">UN    </v>
          </cell>
          <cell r="D7065">
            <v>64.17</v>
          </cell>
        </row>
        <row r="7066">
          <cell r="A7066">
            <v>38468</v>
          </cell>
          <cell r="B7066" t="str">
            <v>ALICATE DE PRESSAO 11 " PARA SOLDA, TIPO U</v>
          </cell>
          <cell r="C7066" t="str">
            <v xml:space="preserve">UN    </v>
          </cell>
          <cell r="D7066">
            <v>70.62</v>
          </cell>
        </row>
        <row r="7067">
          <cell r="A7067">
            <v>38471</v>
          </cell>
          <cell r="B7067" t="str">
            <v>ALICATE PARA ANEIS DE PISTAO, CAPACIDADE 50 A 100 MM</v>
          </cell>
          <cell r="C7067" t="str">
            <v xml:space="preserve">UN    </v>
          </cell>
          <cell r="D7067">
            <v>91.7</v>
          </cell>
        </row>
        <row r="7068">
          <cell r="A7068">
            <v>37370</v>
          </cell>
          <cell r="B7068" t="str">
            <v>ALIMENTACAO - HORISTA (COLETADO CAIXA)</v>
          </cell>
          <cell r="C7068" t="str">
            <v xml:space="preserve">H     </v>
          </cell>
          <cell r="D7068">
            <v>0.96</v>
          </cell>
        </row>
        <row r="7069">
          <cell r="A7069">
            <v>40862</v>
          </cell>
          <cell r="B7069" t="str">
            <v>ALIMENTACAO - MENSALISTA (COLETADO CAIXA)</v>
          </cell>
          <cell r="C7069" t="str">
            <v xml:space="preserve">MES   </v>
          </cell>
          <cell r="D7069">
            <v>181.89</v>
          </cell>
        </row>
        <row r="7070">
          <cell r="A7070">
            <v>10658</v>
          </cell>
          <cell r="B7070" t="str">
            <v>ALISADORA DE CONCRETO COM MOTOR A GASOLINA DE 5,5 HP, PESO COM MOTOR DE 78 KG, 4 PAS</v>
          </cell>
          <cell r="C7070" t="str">
            <v xml:space="preserve">UN    </v>
          </cell>
          <cell r="D7070">
            <v>6880</v>
          </cell>
        </row>
        <row r="7071">
          <cell r="A7071">
            <v>253</v>
          </cell>
          <cell r="B7071" t="str">
            <v>ALMOXARIFE</v>
          </cell>
          <cell r="C7071" t="str">
            <v xml:space="preserve">H     </v>
          </cell>
          <cell r="D7071">
            <v>13.66</v>
          </cell>
        </row>
        <row r="7072">
          <cell r="A7072">
            <v>40809</v>
          </cell>
          <cell r="B7072" t="str">
            <v>ALMOXARIFE (MENSALISTA)</v>
          </cell>
          <cell r="C7072" t="str">
            <v xml:space="preserve">MES   </v>
          </cell>
          <cell r="D7072">
            <v>2420.84</v>
          </cell>
        </row>
        <row r="7073">
          <cell r="A7073">
            <v>42428</v>
          </cell>
          <cell r="B7073" t="str">
            <v>ALONGADOR COM TRES ALTURAS, EM TUBO DE ACO CARBONO, PINTURA NO PROCESSO ELETROSTATICO - EQUIPAMENTO DE GINASTICA PARA ACADEMIA AO AR LIVRE / ACADEMIA DA TERCEIRA IDADE - ATI</v>
          </cell>
          <cell r="C7073" t="str">
            <v xml:space="preserve">UN    </v>
          </cell>
          <cell r="D7073">
            <v>1800</v>
          </cell>
        </row>
        <row r="7074">
          <cell r="A7074">
            <v>583</v>
          </cell>
          <cell r="B7074" t="str">
            <v>ALUMINIO ANODIZADO</v>
          </cell>
          <cell r="C7074" t="str">
            <v xml:space="preserve">KG    </v>
          </cell>
          <cell r="D7074">
            <v>36.21</v>
          </cell>
        </row>
        <row r="7075">
          <cell r="A7075">
            <v>299</v>
          </cell>
          <cell r="B7075" t="str">
            <v>ANEL BORRACHA DN 100 MM, PARA TUBO SERIE REFORCADA ESGOTO PREDIAL</v>
          </cell>
          <cell r="C7075" t="str">
            <v xml:space="preserve">UN    </v>
          </cell>
          <cell r="D7075">
            <v>4.53</v>
          </cell>
        </row>
        <row r="7076">
          <cell r="A7076">
            <v>298</v>
          </cell>
          <cell r="B7076" t="str">
            <v>ANEL BORRACHA DN 75 MM, PARA TUBO SERIE REFORCADA ESGOTO PREDIAL</v>
          </cell>
          <cell r="C7076" t="str">
            <v xml:space="preserve">UN    </v>
          </cell>
          <cell r="D7076">
            <v>4.5599999999999996</v>
          </cell>
        </row>
        <row r="7077">
          <cell r="A7077">
            <v>295</v>
          </cell>
          <cell r="B7077" t="str">
            <v>ANEL BORRACHA PARA TUBO ESGOTO PREDIAL DN 40 MM (NBR 5688)</v>
          </cell>
          <cell r="C7077" t="str">
            <v xml:space="preserve">UN    </v>
          </cell>
          <cell r="D7077">
            <v>2.72</v>
          </cell>
        </row>
        <row r="7078">
          <cell r="A7078">
            <v>296</v>
          </cell>
          <cell r="B7078" t="str">
            <v>ANEL BORRACHA PARA TUBO ESGOTO PREDIAL DN 50 MM (NBR 5688)</v>
          </cell>
          <cell r="C7078" t="str">
            <v xml:space="preserve">UN    </v>
          </cell>
          <cell r="D7078">
            <v>2.82</v>
          </cell>
        </row>
        <row r="7079">
          <cell r="A7079">
            <v>297</v>
          </cell>
          <cell r="B7079" t="str">
            <v>ANEL BORRACHA PARA TUBO ESGOTO PREDIAL DN 75 MM (NBR 5688)</v>
          </cell>
          <cell r="C7079" t="str">
            <v xml:space="preserve">UN    </v>
          </cell>
          <cell r="D7079">
            <v>3.98</v>
          </cell>
        </row>
        <row r="7080">
          <cell r="A7080">
            <v>301</v>
          </cell>
          <cell r="B7080" t="str">
            <v>ANEL BORRACHA PARA TUBO ESGOTO PREDIAL, DN 100 MM (NBR 5688)</v>
          </cell>
          <cell r="C7080" t="str">
            <v xml:space="preserve">UN    </v>
          </cell>
          <cell r="D7080">
            <v>4.99</v>
          </cell>
        </row>
        <row r="7081">
          <cell r="A7081">
            <v>300</v>
          </cell>
          <cell r="B7081" t="str">
            <v>ANEL BORRACHA, DN 150 MM, PARA TUBO SERIE REFORCADA ESGOTO PREDIAL</v>
          </cell>
          <cell r="C7081" t="str">
            <v xml:space="preserve">UN    </v>
          </cell>
          <cell r="D7081">
            <v>20.96</v>
          </cell>
        </row>
        <row r="7082">
          <cell r="A7082">
            <v>20084</v>
          </cell>
          <cell r="B7082" t="str">
            <v>ANEL BORRACHA, DN 40 MM, PARA TUBO SERIE REFORCADA ESGOTO PREDIAL</v>
          </cell>
          <cell r="C7082" t="str">
            <v xml:space="preserve">UN    </v>
          </cell>
          <cell r="D7082">
            <v>2.72</v>
          </cell>
        </row>
        <row r="7083">
          <cell r="A7083">
            <v>20085</v>
          </cell>
          <cell r="B7083" t="str">
            <v>ANEL BORRACHA, DN 50 MM, PARA TUBO SERIE REFORCADA ESGOTO PREDIAL</v>
          </cell>
          <cell r="C7083" t="str">
            <v xml:space="preserve">UN    </v>
          </cell>
          <cell r="D7083">
            <v>2.52</v>
          </cell>
        </row>
        <row r="7084">
          <cell r="A7084">
            <v>311</v>
          </cell>
          <cell r="B7084" t="str">
            <v>ANEL BORRACHA, PARA TUBO PVC DEFOFO, DN 100 MM (NBR 7665)</v>
          </cell>
          <cell r="C7084" t="str">
            <v xml:space="preserve">UN    </v>
          </cell>
          <cell r="D7084">
            <v>16.23</v>
          </cell>
        </row>
        <row r="7085">
          <cell r="A7085">
            <v>318</v>
          </cell>
          <cell r="B7085" t="str">
            <v>ANEL BORRACHA, PARA TUBO PVC DEFOFO, DN 150 MM (NBR 7665)</v>
          </cell>
          <cell r="C7085" t="str">
            <v xml:space="preserve">UN    </v>
          </cell>
          <cell r="D7085">
            <v>28.42</v>
          </cell>
        </row>
        <row r="7086">
          <cell r="A7086">
            <v>319</v>
          </cell>
          <cell r="B7086" t="str">
            <v>ANEL BORRACHA, PARA TUBO PVC DEFOFO, DN 200 MM (NBR 7665)</v>
          </cell>
          <cell r="C7086" t="str">
            <v xml:space="preserve">UN    </v>
          </cell>
          <cell r="D7086">
            <v>53.68</v>
          </cell>
        </row>
        <row r="7087">
          <cell r="A7087">
            <v>320</v>
          </cell>
          <cell r="B7087" t="str">
            <v>ANEL BORRACHA, PARA TUBO PVC DEFOFO, DN 250 MM (NBR 7665)</v>
          </cell>
          <cell r="C7087" t="str">
            <v xml:space="preserve">UN    </v>
          </cell>
          <cell r="D7087">
            <v>170.64</v>
          </cell>
        </row>
        <row r="7088">
          <cell r="A7088">
            <v>314</v>
          </cell>
          <cell r="B7088" t="str">
            <v>ANEL BORRACHA, PARA TUBO PVC DEFOFO, DN 300 MM (NBR 7665)</v>
          </cell>
          <cell r="C7088" t="str">
            <v xml:space="preserve">UN    </v>
          </cell>
          <cell r="D7088">
            <v>262.10000000000002</v>
          </cell>
        </row>
        <row r="7089">
          <cell r="A7089">
            <v>303</v>
          </cell>
          <cell r="B7089" t="str">
            <v>ANEL BORRACHA, PARA TUBO PVC, REDE COLETOR ESGOTO, DN 100 MM (NBR 7362)</v>
          </cell>
          <cell r="C7089" t="str">
            <v xml:space="preserve">UN    </v>
          </cell>
          <cell r="D7089">
            <v>6.8</v>
          </cell>
        </row>
        <row r="7090">
          <cell r="A7090">
            <v>305</v>
          </cell>
          <cell r="B7090" t="str">
            <v>ANEL BORRACHA, PARA TUBO PVC, REDE COLETOR ESGOTO, DN 150 MM (NBR 7362)</v>
          </cell>
          <cell r="C7090" t="str">
            <v xml:space="preserve">UN    </v>
          </cell>
          <cell r="D7090">
            <v>17.739999999999998</v>
          </cell>
        </row>
        <row r="7091">
          <cell r="A7091">
            <v>306</v>
          </cell>
          <cell r="B7091" t="str">
            <v>ANEL BORRACHA, PARA TUBO PVC, REDE COLETOR ESGOTO, DN 200 MM (NBR 7362)</v>
          </cell>
          <cell r="C7091" t="str">
            <v xml:space="preserve">UN    </v>
          </cell>
          <cell r="D7091">
            <v>21.32</v>
          </cell>
        </row>
        <row r="7092">
          <cell r="A7092">
            <v>307</v>
          </cell>
          <cell r="B7092" t="str">
            <v>ANEL BORRACHA, PARA TUBO PVC, REDE COLETOR ESGOTO, DN 250 MM (NBR 7362)</v>
          </cell>
          <cell r="C7092" t="str">
            <v xml:space="preserve">UN    </v>
          </cell>
          <cell r="D7092">
            <v>42.08</v>
          </cell>
        </row>
        <row r="7093">
          <cell r="A7093">
            <v>309</v>
          </cell>
          <cell r="B7093" t="str">
            <v>ANEL BORRACHA, PARA TUBO PVC, REDE COLETOR ESGOTO, DN 350 MM (NBR 7362)</v>
          </cell>
          <cell r="C7093" t="str">
            <v xml:space="preserve">UN    </v>
          </cell>
          <cell r="D7093">
            <v>86.24</v>
          </cell>
        </row>
        <row r="7094">
          <cell r="A7094">
            <v>310</v>
          </cell>
          <cell r="B7094" t="str">
            <v>ANEL BORRACHA, PARA TUBO PVC, REDE COLETOR ESGOTO, DN 400 MM (NBR 7362)</v>
          </cell>
          <cell r="C7094" t="str">
            <v xml:space="preserve">UN    </v>
          </cell>
          <cell r="D7094">
            <v>109.37</v>
          </cell>
        </row>
        <row r="7095">
          <cell r="A7095">
            <v>328</v>
          </cell>
          <cell r="B7095" t="str">
            <v>ANEL BORRACHA, PARA TUBO/CONEXAO PVC PBA, DN 100 MM, PARA REDE AGUA</v>
          </cell>
          <cell r="C7095" t="str">
            <v xml:space="preserve">UN    </v>
          </cell>
          <cell r="D7095">
            <v>13.05</v>
          </cell>
        </row>
        <row r="7096">
          <cell r="A7096">
            <v>325</v>
          </cell>
          <cell r="B7096" t="str">
            <v>ANEL BORRACHA, PARA TUBO/CONEXAO PVC PBA, DN 50 MM, PARA REDE AGUA</v>
          </cell>
          <cell r="C7096" t="str">
            <v xml:space="preserve">UN    </v>
          </cell>
          <cell r="D7096">
            <v>5.0599999999999996</v>
          </cell>
        </row>
        <row r="7097">
          <cell r="A7097">
            <v>20326</v>
          </cell>
          <cell r="B7097" t="str">
            <v>ANEL BORRACHA, PARA TUBO/CONEXAO PVC PBA, DN 60 MM, PARA REDE AGUA</v>
          </cell>
          <cell r="C7097" t="str">
            <v xml:space="preserve">UN    </v>
          </cell>
          <cell r="D7097">
            <v>13.55</v>
          </cell>
        </row>
        <row r="7098">
          <cell r="A7098">
            <v>329</v>
          </cell>
          <cell r="B7098" t="str">
            <v>ANEL BORRACHA, PARA TUBO/CONEXAO PVC PBA, DN 75 MM, PARA REDE AGUA</v>
          </cell>
          <cell r="C7098" t="str">
            <v xml:space="preserve">UN    </v>
          </cell>
          <cell r="D7098">
            <v>16.68</v>
          </cell>
        </row>
        <row r="7099">
          <cell r="A7099">
            <v>308</v>
          </cell>
          <cell r="B7099" t="str">
            <v>ANEL BORRACHA, PARA TUBO, PVC REDE COLETOR ESGOTO, DN 300 MM (NBR 7362)</v>
          </cell>
          <cell r="C7099" t="str">
            <v xml:space="preserve">UN    </v>
          </cell>
          <cell r="D7099">
            <v>56.2</v>
          </cell>
        </row>
        <row r="7100">
          <cell r="A7100">
            <v>39642</v>
          </cell>
          <cell r="B7100" t="str">
            <v>ANEL DE BORRACHA PARA VEDACAO DE DUTO PEAD CORRUGADO PARA ELETRICA, DN 1 1/2"</v>
          </cell>
          <cell r="C7100" t="str">
            <v xml:space="preserve">UN    </v>
          </cell>
          <cell r="D7100">
            <v>3.41</v>
          </cell>
        </row>
        <row r="7101">
          <cell r="A7101">
            <v>39641</v>
          </cell>
          <cell r="B7101" t="str">
            <v>ANEL DE BORRACHA PARA VEDACAO DE DUTO PEAD CORRUGADO PARA ELETRICA, DN 1 1/4"</v>
          </cell>
          <cell r="C7101" t="str">
            <v xml:space="preserve">UN    </v>
          </cell>
          <cell r="D7101">
            <v>2.37</v>
          </cell>
        </row>
        <row r="7102">
          <cell r="A7102">
            <v>39643</v>
          </cell>
          <cell r="B7102" t="str">
            <v>ANEL DE BORRACHA PARA VEDACAO DE DUTO PEAD CORRUGADO PARA ELETRICA, DN 2"</v>
          </cell>
          <cell r="C7102" t="str">
            <v xml:space="preserve">UN    </v>
          </cell>
          <cell r="D7102">
            <v>9.48</v>
          </cell>
        </row>
        <row r="7103">
          <cell r="A7103">
            <v>39644</v>
          </cell>
          <cell r="B7103" t="str">
            <v>ANEL DE BORRACHA PARA VEDACAO DE DUTO PEAD CORRUGADO PARA ELETRICA, DN 3"</v>
          </cell>
          <cell r="C7103" t="str">
            <v xml:space="preserve">UN    </v>
          </cell>
          <cell r="D7103">
            <v>12.24</v>
          </cell>
        </row>
        <row r="7104">
          <cell r="A7104">
            <v>39645</v>
          </cell>
          <cell r="B7104" t="str">
            <v>ANEL DE BORRACHA PARA VEDACAO DE DUTO PEAD CORRUGADO PARA ELETRICA, DN 4"</v>
          </cell>
          <cell r="C7104" t="str">
            <v xml:space="preserve">UN    </v>
          </cell>
          <cell r="D7104">
            <v>15.81</v>
          </cell>
        </row>
        <row r="7105">
          <cell r="A7105">
            <v>41610</v>
          </cell>
          <cell r="B7105" t="str">
            <v>ANEL DE CONCRETO ARMADO COM FUNDO, PARA FOSSA E POCO 1,50 X *0,50* M</v>
          </cell>
          <cell r="C7105" t="str">
            <v xml:space="preserve">UN    </v>
          </cell>
          <cell r="D7105">
            <v>577.24</v>
          </cell>
        </row>
        <row r="7106">
          <cell r="A7106">
            <v>41611</v>
          </cell>
          <cell r="B7106" t="str">
            <v>ANEL DE CONCRETO ARMADO COM FUNDO, PARA FOSSA E POCO 2,00 X *0,50* M</v>
          </cell>
          <cell r="C7106" t="str">
            <v xml:space="preserve">UN    </v>
          </cell>
          <cell r="D7106">
            <v>909.85</v>
          </cell>
        </row>
        <row r="7107">
          <cell r="A7107">
            <v>41612</v>
          </cell>
          <cell r="B7107" t="str">
            <v>ANEL DE CONCRETO ARMADO COM FUNDO, PARA FOSSA E POCO 2,50 X *0,50* M</v>
          </cell>
          <cell r="C7107" t="str">
            <v xml:space="preserve">UN    </v>
          </cell>
          <cell r="D7107">
            <v>1277.57</v>
          </cell>
        </row>
        <row r="7108">
          <cell r="A7108">
            <v>41637</v>
          </cell>
          <cell r="B7108" t="str">
            <v>ANEL DE CONCRETO ARMADO, COM FUROS/DRENO PARA SUMIDOURO, D = 0,80 M, H = 0,50 M</v>
          </cell>
          <cell r="C7108" t="str">
            <v xml:space="preserve">UN    </v>
          </cell>
          <cell r="D7108">
            <v>119.42</v>
          </cell>
        </row>
        <row r="7109">
          <cell r="A7109">
            <v>41638</v>
          </cell>
          <cell r="B7109" t="str">
            <v>ANEL DE CONCRETO ARMADO, COM FUROS/DRENO PARA SUMIDOURO, D = 1,00 M, H = 0,50M</v>
          </cell>
          <cell r="C7109" t="str">
            <v xml:space="preserve">UN    </v>
          </cell>
          <cell r="D7109">
            <v>155.57</v>
          </cell>
        </row>
        <row r="7110">
          <cell r="A7110">
            <v>41639</v>
          </cell>
          <cell r="B7110" t="str">
            <v>ANEL DE CONCRETO ARMADO, COM FUROS/DRENO PARA SUMIDOURO, D = 1,50 M, H = 0,50 M</v>
          </cell>
          <cell r="C7110" t="str">
            <v xml:space="preserve">UN    </v>
          </cell>
          <cell r="D7110">
            <v>376.35</v>
          </cell>
        </row>
        <row r="7111">
          <cell r="A7111">
            <v>11789</v>
          </cell>
          <cell r="B7111" t="str">
            <v>ANEL DE DISTRIBUICAO EM ACO GALVANIZADO PARA FIO FE-160</v>
          </cell>
          <cell r="C7111" t="str">
            <v xml:space="preserve">UN    </v>
          </cell>
          <cell r="D7111">
            <v>0.76</v>
          </cell>
        </row>
        <row r="7112">
          <cell r="A7112">
            <v>20975</v>
          </cell>
          <cell r="B7112" t="str">
            <v>ANEL DE EXPANSAO EM COBRE, ENGATE RAPIDO 1 1/2", PARA EMPATACAO MANGUEIRA DE COMBATE A INCENDIO PREDIAL</v>
          </cell>
          <cell r="C7112" t="str">
            <v xml:space="preserve">UN    </v>
          </cell>
          <cell r="D7112">
            <v>11.37</v>
          </cell>
        </row>
        <row r="7113">
          <cell r="A7113">
            <v>20976</v>
          </cell>
          <cell r="B7113" t="str">
            <v>ANEL DE EXPANSAO EM COBRE, ENGATE RAPIDO 2 1/2", PARA EMPATACAO MANGUEIRA DE COMBATE A INCENDIO PREDIAL</v>
          </cell>
          <cell r="C7113" t="str">
            <v xml:space="preserve">UN    </v>
          </cell>
          <cell r="D7113">
            <v>17.18</v>
          </cell>
        </row>
        <row r="7114">
          <cell r="A7114">
            <v>40340</v>
          </cell>
          <cell r="B7114" t="str">
            <v>ANEL DE VEDACAO/JUNTA ELASTICA, H = *16* MM, PARA TUBO DE CONCRETO DN 300 MM</v>
          </cell>
          <cell r="C7114" t="str">
            <v xml:space="preserve">UN    </v>
          </cell>
          <cell r="D7114">
            <v>132.15</v>
          </cell>
        </row>
        <row r="7115">
          <cell r="A7115">
            <v>40341</v>
          </cell>
          <cell r="B7115" t="str">
            <v>ANEL DE VEDACAO/JUNTA ELASTICA, H = *16* MM, PARA TUBO DE CONCRETO DN 400 MM</v>
          </cell>
          <cell r="C7115" t="str">
            <v xml:space="preserve">UN    </v>
          </cell>
          <cell r="D7115">
            <v>156.47</v>
          </cell>
        </row>
        <row r="7116">
          <cell r="A7116">
            <v>40342</v>
          </cell>
          <cell r="B7116" t="str">
            <v>ANEL DE VEDACAO/JUNTA ELASTICA, H = *16* MM, PARA TUBO DE CONCRETO DN 500 MM</v>
          </cell>
          <cell r="C7116" t="str">
            <v xml:space="preserve">UN    </v>
          </cell>
          <cell r="D7116">
            <v>198.37</v>
          </cell>
        </row>
        <row r="7117">
          <cell r="A7117">
            <v>40343</v>
          </cell>
          <cell r="B7117" t="str">
            <v>ANEL DE VEDACAO/JUNTA ELASTICA, H = *16* MM, PARA TUBO DE CONCRETO DN 600 MM</v>
          </cell>
          <cell r="C7117" t="str">
            <v xml:space="preserve">UN    </v>
          </cell>
          <cell r="D7117">
            <v>243.36</v>
          </cell>
        </row>
        <row r="7118">
          <cell r="A7118">
            <v>40344</v>
          </cell>
          <cell r="B7118" t="str">
            <v>ANEL DE VEDACAO/JUNTA ELASTICA, H = *18* MM, PARA TUBO DE CONCRETO DN 700 MM</v>
          </cell>
          <cell r="C7118" t="str">
            <v xml:space="preserve">UN    </v>
          </cell>
          <cell r="D7118">
            <v>257.31</v>
          </cell>
        </row>
        <row r="7119">
          <cell r="A7119">
            <v>40345</v>
          </cell>
          <cell r="B7119" t="str">
            <v>ANEL DE VEDACAO/JUNTA ELASTICA, H = *19* MM, PARA TUBO DE CONCRETO DN 800 MM</v>
          </cell>
          <cell r="C7119" t="str">
            <v xml:space="preserve">UN    </v>
          </cell>
          <cell r="D7119">
            <v>321.27</v>
          </cell>
        </row>
        <row r="7120">
          <cell r="A7120">
            <v>40346</v>
          </cell>
          <cell r="B7120" t="str">
            <v>ANEL DE VEDACAO/JUNTA ELASTICA, H = *19* MM, PARA TUBO DE CONCRETO DN 900 MM</v>
          </cell>
          <cell r="C7120" t="str">
            <v xml:space="preserve">UN    </v>
          </cell>
          <cell r="D7120">
            <v>302.22000000000003</v>
          </cell>
        </row>
        <row r="7121">
          <cell r="A7121">
            <v>40347</v>
          </cell>
          <cell r="B7121" t="str">
            <v>ANEL DE VEDACAO/JUNTA ELASTICA, H = *21* MM, PARA TUBO DE CONCRETO DN 1000 MM</v>
          </cell>
          <cell r="C7121" t="str">
            <v xml:space="preserve">UN    </v>
          </cell>
          <cell r="D7121">
            <v>373.68</v>
          </cell>
        </row>
        <row r="7122">
          <cell r="A7122">
            <v>38840</v>
          </cell>
          <cell r="B7122" t="str">
            <v>ANEL DESLIZANTE / TRADICIONAL, METALICO, PARA TUBO PEX, DN 16 MM</v>
          </cell>
          <cell r="C7122" t="str">
            <v xml:space="preserve">UN    </v>
          </cell>
          <cell r="D7122">
            <v>2.7</v>
          </cell>
        </row>
        <row r="7123">
          <cell r="A7123">
            <v>38841</v>
          </cell>
          <cell r="B7123" t="str">
            <v>ANEL DESLIZANTE / TRADICIONAL, METALICO, PARA TUBO PEX, DN 20 MM</v>
          </cell>
          <cell r="C7123" t="str">
            <v xml:space="preserve">UN    </v>
          </cell>
          <cell r="D7123">
            <v>3</v>
          </cell>
        </row>
        <row r="7124">
          <cell r="A7124">
            <v>38842</v>
          </cell>
          <cell r="B7124" t="str">
            <v>ANEL DESLIZANTE / TRADICIONAL, METALICO, PARA TUBO PEX, DN 25 MM</v>
          </cell>
          <cell r="C7124" t="str">
            <v xml:space="preserve">UN    </v>
          </cell>
          <cell r="D7124">
            <v>5.93</v>
          </cell>
        </row>
        <row r="7125">
          <cell r="A7125">
            <v>38843</v>
          </cell>
          <cell r="B7125" t="str">
            <v>ANEL DESLIZANTE / TRADICIONAL, METALICO, PARA TUBO PEX, DN 32 MM</v>
          </cell>
          <cell r="C7125" t="str">
            <v xml:space="preserve">UN    </v>
          </cell>
          <cell r="D7125">
            <v>9.26</v>
          </cell>
        </row>
        <row r="7126">
          <cell r="A7126">
            <v>43424</v>
          </cell>
          <cell r="B7126" t="str">
            <v>ANEL EM CONCRETO ARMADO, LISO,  PARA FOSSAS SEPTICAS E SUMIDOUROS, COM FUNDO, DIAMETRO INTERNO DE 1,20 M E ALTURA DE 0,50 M</v>
          </cell>
          <cell r="C7126" t="str">
            <v xml:space="preserve">UN    </v>
          </cell>
          <cell r="D7126">
            <v>483.63</v>
          </cell>
        </row>
        <row r="7127">
          <cell r="A7127">
            <v>43426</v>
          </cell>
          <cell r="B7127" t="str">
            <v>ANEL EM CONCRETO ARMADO, LISO, PARA FOSSAS SEPTICAS E SUMIDOUROS, COM FUNDO, DIAMETRO INTERNO DE 3,00 M E ALTURA DE 0,50 M</v>
          </cell>
          <cell r="C7127" t="str">
            <v xml:space="preserve">UN    </v>
          </cell>
          <cell r="D7127">
            <v>1668.07</v>
          </cell>
        </row>
        <row r="7128">
          <cell r="A7128">
            <v>12565</v>
          </cell>
          <cell r="B7128" t="str">
            <v>ANEL EM CONCRETO ARMADO, LISO, PARA FOSSAS SEPTICAS E SUMIDOUROS, SEM FUNDO, DIAMETRO INTERNO DE 2,00 M E ALTURA DE 0,50 M</v>
          </cell>
          <cell r="C7128" t="str">
            <v xml:space="preserve">UN    </v>
          </cell>
          <cell r="D7128">
            <v>584.97</v>
          </cell>
        </row>
        <row r="7129">
          <cell r="A7129">
            <v>12567</v>
          </cell>
          <cell r="B7129" t="str">
            <v>ANEL EM CONCRETO ARMADO, LISO, PARA FOSSAS SEPTICAS E SUMIDOUROS, SEM FUNDO, DIAMETRO INTERNO DE 2,50 M E ALTURA DE 0,50 M</v>
          </cell>
          <cell r="C7129" t="str">
            <v xml:space="preserve">UN    </v>
          </cell>
          <cell r="D7129">
            <v>785.71</v>
          </cell>
        </row>
        <row r="7130">
          <cell r="A7130">
            <v>12568</v>
          </cell>
          <cell r="B7130" t="str">
            <v>ANEL EM CONCRETO ARMADO, LISO, PARA FOSSAS SEPTICAS E SUMIDOUROS, SEM FUNDO, DIAMETRO INTERNO DE 3,00 M E ALTURA DE 0,50 M</v>
          </cell>
          <cell r="C7130" t="str">
            <v xml:space="preserve">UN    </v>
          </cell>
          <cell r="D7130">
            <v>1099.99</v>
          </cell>
        </row>
        <row r="7131">
          <cell r="A7131">
            <v>43441</v>
          </cell>
          <cell r="B7131" t="str">
            <v>ANEL EM CONCRETO ARMADO, LISO, PARA POCOS DE INSPECAO, COM FUNDO, DIAMETRO INTERNO DE 0,60 M E ALTURA DE 0,50 M</v>
          </cell>
          <cell r="C7131" t="str">
            <v xml:space="preserve">UN    </v>
          </cell>
          <cell r="D7131">
            <v>141.41999999999999</v>
          </cell>
        </row>
        <row r="7132">
          <cell r="A7132">
            <v>43423</v>
          </cell>
          <cell r="B7132" t="str">
            <v>ANEL EM CONCRETO ARMADO, LISO, PARA POCOS DE INSPECAO, SEM FUNDO, DIAMETRO INTERNO DE 0,60 M E ALTURA DE 0,20 M</v>
          </cell>
          <cell r="C7132" t="str">
            <v xml:space="preserve">UN    </v>
          </cell>
          <cell r="D7132">
            <v>66</v>
          </cell>
        </row>
        <row r="7133">
          <cell r="A7133">
            <v>12532</v>
          </cell>
          <cell r="B7133" t="str">
            <v>ANEL EM CONCRETO ARMADO, LISO, PARA POCOS DE INSPECAO, SEM FUNDO, DIAMETRO INTERNO DE 0,60 M E ALTURA DE 0,50 M</v>
          </cell>
          <cell r="C7133" t="str">
            <v xml:space="preserve">UN    </v>
          </cell>
          <cell r="D7133">
            <v>101.78</v>
          </cell>
        </row>
        <row r="7134">
          <cell r="A7134">
            <v>43444</v>
          </cell>
          <cell r="B7134" t="str">
            <v>ANEL EM CONCRETO ARMADO, LISO, PARA POCOS DE VISITA, POCOS DE INSPECAO, FOSSAS SEPTICAS E SUMIDOUROS, COM FUNDO, DIAMETRO INTERNO DE 1,20 M E ALTURA DE 0,75 M</v>
          </cell>
          <cell r="C7134" t="str">
            <v xml:space="preserve">UN    </v>
          </cell>
          <cell r="D7134">
            <v>341.78</v>
          </cell>
        </row>
        <row r="7135">
          <cell r="A7135">
            <v>12551</v>
          </cell>
          <cell r="B7135" t="str">
            <v>ANEL EM CONCRETO ARMADO, LISO, PARA POCOS DE VISITA, POCOS DE INSPECAO, FOSSAS SEPTICAS E SUMIDOUROS, SEM FUNDO, DIAMETRO INTERNO DE 1,20 M E ALTURA DE 0,50 M</v>
          </cell>
          <cell r="C7135" t="str">
            <v xml:space="preserve">UN    </v>
          </cell>
          <cell r="D7135">
            <v>243.85</v>
          </cell>
        </row>
        <row r="7136">
          <cell r="A7136">
            <v>43442</v>
          </cell>
          <cell r="B7136" t="str">
            <v>ANEL EM CONCRETO ARMADO, LISO, PARA POCOS DE VISITAS, POCOS DE INSPECAO, FOSSAS SEPTICAS E SUMIDOUROS, COM FUNDO, DIAMETRO INTERNO DE 0,80 M E ALTURA DE 0,50 M</v>
          </cell>
          <cell r="C7136" t="str">
            <v xml:space="preserve">UN    </v>
          </cell>
          <cell r="D7136">
            <v>188.57</v>
          </cell>
        </row>
        <row r="7137">
          <cell r="A7137">
            <v>43443</v>
          </cell>
          <cell r="B7137" t="str">
            <v>ANEL EM CONCRETO ARMADO, LISO, PARA POCOS DE VISITAS, POCOS DE INSPECAO, FOSSAS SEPTICAS E SUMIDOUROS, COM FUNDO, DIAMETRO INTERNO DE 1,00 M E ALTURA DE 0,50 M</v>
          </cell>
          <cell r="C7137" t="str">
            <v xml:space="preserve">UN    </v>
          </cell>
          <cell r="D7137">
            <v>247.49</v>
          </cell>
        </row>
        <row r="7138">
          <cell r="A7138">
            <v>12544</v>
          </cell>
          <cell r="B7138" t="str">
            <v>ANEL EM CONCRETO ARMADO, LISO, PARA POCOS DE VISITAS, POCOS DE INSPECAO, FOSSAS SEPTICAS E SUMIDOUROS, SEM FUNDO, DIAMETRO INTERNO DE 0,80 M E ALTURA DE 0,50 M</v>
          </cell>
          <cell r="C7138" t="str">
            <v xml:space="preserve">UN    </v>
          </cell>
          <cell r="D7138">
            <v>133.57</v>
          </cell>
        </row>
        <row r="7139">
          <cell r="A7139">
            <v>12547</v>
          </cell>
          <cell r="B7139" t="str">
            <v>ANEL EM CONCRETO ARMADO, LISO, PARA POCOS DE VISITAS, POCOS DE INSPECAO, FOSSAS SEPTICAS E SUMIDOUROS, SEM FUNDO, DIAMETRO INTERNO DE 1,00 M E ALTURA DE 0,50 M</v>
          </cell>
          <cell r="C7139" t="str">
            <v xml:space="preserve">UN    </v>
          </cell>
          <cell r="D7139">
            <v>179.64</v>
          </cell>
        </row>
        <row r="7140">
          <cell r="A7140">
            <v>43445</v>
          </cell>
          <cell r="B7140" t="str">
            <v>ANEL EM CONCRETO ARMADO, LISO, PARA, POCOS DE VISITA, POCOS DE INSPECAO, FOSSAS SEPTICAS E SUMIDOUROS, COM FUNDO, DIAMETRO INTERNO DE 1,50 M E ALTURA DE 1,00 M</v>
          </cell>
          <cell r="C7140" t="str">
            <v xml:space="preserve">UN    </v>
          </cell>
          <cell r="D7140">
            <v>471.42</v>
          </cell>
        </row>
        <row r="7141">
          <cell r="A7141">
            <v>12563</v>
          </cell>
          <cell r="B7141" t="str">
            <v>ANEL EM CONCRETO ARMADO, LISO, PARA, POCOS DE VISITA, POCOS DE INSPECAO, FOSSAS SEPTICAS E SUMIDOUROS, SEM FUNDO, DIAMETRO INTERNO DE 1,50 M E ALTURA DE 0,50 M</v>
          </cell>
          <cell r="C7141" t="str">
            <v xml:space="preserve">UN    </v>
          </cell>
          <cell r="D7141">
            <v>337.29</v>
          </cell>
        </row>
        <row r="7142">
          <cell r="A7142">
            <v>43425</v>
          </cell>
          <cell r="B7142" t="str">
            <v>ANEL EM CONCRETO ARMADO, PERFURADO,  PARA FOSSAS SEPTICAS E SUMIDOUROS, SEM FUNDO, DIAMETRO INTERNO DE 1,20 M E ALTURA DE 0,50 M</v>
          </cell>
          <cell r="C7142" t="str">
            <v xml:space="preserve">UN    </v>
          </cell>
          <cell r="D7142">
            <v>212.14</v>
          </cell>
        </row>
        <row r="7143">
          <cell r="A7143">
            <v>43446</v>
          </cell>
          <cell r="B7143" t="str">
            <v>ANEL EM CONCRETO ARMADO, PERFURADO, PARA FOSSAS SEPTICAS E SUMIDOUROS, SEM FUNDO, DIAMETRO INTERNO DE 2,00 M E ALTURA DE 0,50 M</v>
          </cell>
          <cell r="C7143" t="str">
            <v xml:space="preserve">UN    </v>
          </cell>
          <cell r="D7143">
            <v>447.85</v>
          </cell>
        </row>
        <row r="7144">
          <cell r="A7144">
            <v>43447</v>
          </cell>
          <cell r="B7144" t="str">
            <v>ANEL EM CONCRETO ARMADO, PERFURADO, PARA FOSSAS SEPTICAS E SUMIDOUROS, SEM FUNDO, DIAMETRO INTERNO DE 2,50 M E ALTURA DE 0,50 M</v>
          </cell>
          <cell r="C7144" t="str">
            <v xml:space="preserve">UN    </v>
          </cell>
          <cell r="D7144">
            <v>550</v>
          </cell>
        </row>
        <row r="7145">
          <cell r="A7145">
            <v>43448</v>
          </cell>
          <cell r="B7145" t="str">
            <v>ANEL EM CONCRETO ARMADO, PERFURADO, PARA FOSSAS SEPTICAS E SUMIDOUROS, SEM FUNDO, DIAMETRO INTERNO DE 3,00 M E ALTURA DE 0,50 M</v>
          </cell>
          <cell r="C7145" t="str">
            <v xml:space="preserve">UN    </v>
          </cell>
          <cell r="D7145">
            <v>770</v>
          </cell>
        </row>
        <row r="7146">
          <cell r="A7146">
            <v>13761</v>
          </cell>
          <cell r="B7146" t="str">
            <v>APARELHO CORTE OXI-ACETILENO PARA SOLDA E CORTE CONTENDO MACARICO SOLDA, BICO DE CORTE, CILINDROS, REGULADORES, MANGUEIRAS E CARRINHO</v>
          </cell>
          <cell r="C7146" t="str">
            <v xml:space="preserve">UN    </v>
          </cell>
          <cell r="D7146">
            <v>5230.53</v>
          </cell>
        </row>
        <row r="7147">
          <cell r="A7147">
            <v>12888</v>
          </cell>
          <cell r="B7147" t="str">
            <v>APARELHO DE APOIO DE NEOPRENE FRETADO, 60 X 45 X 7,6 CM, COM FRETAGEM DE ACO DE 4 MM INTERCALADAS COM ELASTOMERO DE 11 MM E REVESTIMENTO FINAL COM ELASTOMERO DE 6 MM</v>
          </cell>
          <cell r="C7147" t="str">
            <v xml:space="preserve">DM3   </v>
          </cell>
          <cell r="D7147">
            <v>96.72</v>
          </cell>
        </row>
        <row r="7148">
          <cell r="A7148">
            <v>12889</v>
          </cell>
          <cell r="B7148" t="str">
            <v>APARELHO DE APOIO DE NEOPRENE SIMPLES/ NAO FRETADO, 100 X 100 CM, ESPESSURA 6,3 MM</v>
          </cell>
          <cell r="C7148" t="str">
            <v xml:space="preserve">DM3   </v>
          </cell>
          <cell r="D7148">
            <v>63.16</v>
          </cell>
        </row>
        <row r="7149">
          <cell r="A7149">
            <v>4814</v>
          </cell>
          <cell r="B7149" t="str">
            <v>APARELHO SINALIZADOR LUMINOSO COM LED, PARA SAIDA GARAGEM, COM 2 LENTES EM POLICARBONATO, BIVOLT (INCLUI SUPORTE DE FIXACAO)</v>
          </cell>
          <cell r="C7149" t="str">
            <v xml:space="preserve">UN    </v>
          </cell>
          <cell r="D7149">
            <v>88.33</v>
          </cell>
        </row>
        <row r="7150">
          <cell r="A7150">
            <v>25967</v>
          </cell>
          <cell r="B7150" t="str">
            <v>APOIO DO PORTA DENTE PARA FRESADORA DE ASFALTO</v>
          </cell>
          <cell r="C7150" t="str">
            <v xml:space="preserve">UN    </v>
          </cell>
          <cell r="D7150">
            <v>1691.85</v>
          </cell>
        </row>
        <row r="7151">
          <cell r="A7151">
            <v>6122</v>
          </cell>
          <cell r="B7151" t="str">
            <v>APONTADOR OU APROPRIADOR DE MAO DE OBRA</v>
          </cell>
          <cell r="C7151" t="str">
            <v xml:space="preserve">H     </v>
          </cell>
          <cell r="D7151">
            <v>13.13</v>
          </cell>
        </row>
        <row r="7152">
          <cell r="A7152">
            <v>40810</v>
          </cell>
          <cell r="B7152" t="str">
            <v>APONTADOR OU APROPRIADOR DE MAO DE OBRA (MENSALISTA)</v>
          </cell>
          <cell r="C7152" t="str">
            <v xml:space="preserve">MES   </v>
          </cell>
          <cell r="D7152">
            <v>2329.2399999999998</v>
          </cell>
        </row>
        <row r="7153">
          <cell r="A7153">
            <v>21100</v>
          </cell>
          <cell r="B7153" t="str">
            <v>AQUECEDOR DE AGUA A GAS GLP/GN COM CAPACIDADE DE ARMAZENAMENTO DE 50 A 80 L</v>
          </cell>
          <cell r="C7153" t="str">
            <v xml:space="preserve">UN    </v>
          </cell>
          <cell r="D7153">
            <v>2485.25</v>
          </cell>
        </row>
        <row r="7154">
          <cell r="A7154">
            <v>11816</v>
          </cell>
          <cell r="B7154" t="str">
            <v>AQUECEDOR DE AGUA ELETRICO  RESERVATORIO DE 100 L CILINDRICO EM COBRE, REFORCADO COM ACO CARBONO, MONOFASICO, TENSAO NOMINAL 220 V</v>
          </cell>
          <cell r="C7154" t="str">
            <v xml:space="preserve">UN    </v>
          </cell>
          <cell r="D7154">
            <v>2650</v>
          </cell>
        </row>
        <row r="7155">
          <cell r="A7155">
            <v>11814</v>
          </cell>
          <cell r="B7155" t="str">
            <v>AQUECEDOR DE AGUA ELETRICO  RESERVATORIO DE 500 L CILINDRICO EM COBRE, REFORCADO COM ACO CARBONO, MONOFASICO, TENSAO NOMINAL 220 V</v>
          </cell>
          <cell r="C7155" t="str">
            <v xml:space="preserve">UN    </v>
          </cell>
          <cell r="D7155">
            <v>5768.38</v>
          </cell>
        </row>
        <row r="7156">
          <cell r="A7156">
            <v>14186</v>
          </cell>
          <cell r="B7156" t="str">
            <v>AQUECEDOR DE AGUA ELETRICO  RESERVATORIO DE 500 L CILINDRICO EM COBRE, REFORCADO COM ACO CARBONO, TRIFASICO, TENSAO NOMINAL 220/380/400 V, POTENCIA 24 KW</v>
          </cell>
          <cell r="C7156" t="str">
            <v xml:space="preserve">UN    </v>
          </cell>
          <cell r="D7156">
            <v>7242.98</v>
          </cell>
        </row>
        <row r="7157">
          <cell r="A7157">
            <v>14185</v>
          </cell>
          <cell r="B7157" t="str">
            <v>AQUECEDOR DE AGUA ELETRICO  RESERVATORIO DE 700 L CILINDRICO EM COBRE, REFORCADO COM ACO CARBONO, MONOFASICO, TENSAO NOMINAL 220 V</v>
          </cell>
          <cell r="C7157" t="str">
            <v xml:space="preserve">UN    </v>
          </cell>
          <cell r="D7157">
            <v>9382.49</v>
          </cell>
        </row>
        <row r="7158">
          <cell r="A7158">
            <v>11811</v>
          </cell>
          <cell r="B7158" t="str">
            <v>AQUECEDOR DE AGUA ELETRICO HORIZONTAL, RESERVATORIO DE 200 L CILINDRICO EM COBRE, REFORCADO COM ACO CARBONO, MONOFASICO, TENSAO NOMINAL 220 V</v>
          </cell>
          <cell r="C7158" t="str">
            <v xml:space="preserve">UN    </v>
          </cell>
          <cell r="D7158">
            <v>3587.51</v>
          </cell>
        </row>
        <row r="7159">
          <cell r="A7159">
            <v>26038</v>
          </cell>
          <cell r="B7159" t="str">
            <v>AQUECEDOR DE OLEO BPF (FLUIDO) TERMICO, CAPACIDADE DE 300.000 KCAL/H</v>
          </cell>
          <cell r="C7159" t="str">
            <v xml:space="preserve">UN    </v>
          </cell>
          <cell r="D7159">
            <v>229600.99</v>
          </cell>
        </row>
        <row r="7160">
          <cell r="A7160">
            <v>34482</v>
          </cell>
          <cell r="B7160" t="str">
            <v>AQUECEDOR SOLAR  CAPACIDADE DO RESERVATORIO 800 L, INCLUI 8 PLACAS COLETORAS DE 1,42 M2</v>
          </cell>
          <cell r="C7160" t="str">
            <v xml:space="preserve">UN    </v>
          </cell>
          <cell r="D7160">
            <v>5147.87</v>
          </cell>
        </row>
        <row r="7161">
          <cell r="A7161">
            <v>34469</v>
          </cell>
          <cell r="B7161" t="str">
            <v>AQUECEDOR SOLAR CAPACIDADE DO RESERVATORIO 1000 L, INCLUI 10 PLACAS COLETORAS DE 1,42 M2</v>
          </cell>
          <cell r="C7161" t="str">
            <v xml:space="preserve">UN    </v>
          </cell>
          <cell r="D7161">
            <v>7963.11</v>
          </cell>
        </row>
        <row r="7162">
          <cell r="A7162">
            <v>34472</v>
          </cell>
          <cell r="B7162" t="str">
            <v>AQUECEDOR SOLAR CAPACIDADE DO RESERVATORIO 200 L, INCLUI 2 PLACAS COLETORAS DE 1,42 M2</v>
          </cell>
          <cell r="C7162" t="str">
            <v xml:space="preserve">UN    </v>
          </cell>
          <cell r="D7162">
            <v>2450</v>
          </cell>
        </row>
        <row r="7163">
          <cell r="A7163">
            <v>34476</v>
          </cell>
          <cell r="B7163" t="str">
            <v>AQUECEDOR SOLAR CAPACIDADE DO RESERVATORIO 400L, INCLUI 4 PLACAS COLETORAS DE 1,42 M2</v>
          </cell>
          <cell r="C7163" t="str">
            <v xml:space="preserve">UN    </v>
          </cell>
          <cell r="D7163">
            <v>4153.09</v>
          </cell>
        </row>
        <row r="7164">
          <cell r="A7164">
            <v>34477</v>
          </cell>
          <cell r="B7164" t="str">
            <v>AQUECEDOR SOLAR CAPACIDADE DO RESERVATORIO 600 L, INCLUI 6 PLACAS COLETORAS DE 1,42 M2</v>
          </cell>
          <cell r="C7164" t="str">
            <v xml:space="preserve">UN    </v>
          </cell>
          <cell r="D7164">
            <v>5511.96</v>
          </cell>
        </row>
        <row r="7165">
          <cell r="A7165">
            <v>42425</v>
          </cell>
          <cell r="B7165" t="str">
            <v>AR CONDICIONADO SPLIT INVERTER, HI-WALL (PAREDE), 12000 BTU/H, CICLO FRIO, 60HZ, CLASSIFICACAO A (SELO PROCEL), GAS HFC, CONTROLE S/FIO</v>
          </cell>
          <cell r="C7165" t="str">
            <v xml:space="preserve">UN    </v>
          </cell>
          <cell r="D7165">
            <v>2059.23</v>
          </cell>
        </row>
        <row r="7166">
          <cell r="A7166">
            <v>42422</v>
          </cell>
          <cell r="B7166" t="str">
            <v>AR CONDICIONADO SPLIT INVERTER, HI-WALL (PAREDE), 18000 BTU/H, CICLO FRIO, 60HZ, CLASSIFICACAO A (SELO PROCEL), GAS HFC, CONTROLE S/FIO</v>
          </cell>
          <cell r="C7166" t="str">
            <v xml:space="preserve">UN    </v>
          </cell>
          <cell r="D7166">
            <v>3057</v>
          </cell>
        </row>
        <row r="7167">
          <cell r="A7167">
            <v>43184</v>
          </cell>
          <cell r="B7167" t="str">
            <v>AR CONDICIONADO SPLIT INVERTER, HI-WALL (PAREDE), 24000 BTU/H, CICLO FRIO, 60HZ, CLASSIFICACAO A - SELO PROCEL, GAS HFC, CONTROLE S/FIO</v>
          </cell>
          <cell r="C7167" t="str">
            <v xml:space="preserve">UN    </v>
          </cell>
          <cell r="D7167">
            <v>4225.0600000000004</v>
          </cell>
        </row>
        <row r="7168">
          <cell r="A7168">
            <v>42424</v>
          </cell>
          <cell r="B7168" t="str">
            <v>AR CONDICIONADO SPLIT INVERTER, HI-WALL (PAREDE), 9000 BTU/H, CICLO FRIO, 60HZ, CLASSIFICACAO A (SELO PROCEL), GAS HFC, CONTROLE S/FIO</v>
          </cell>
          <cell r="C7168" t="str">
            <v xml:space="preserve">UN    </v>
          </cell>
          <cell r="D7168">
            <v>1839.07</v>
          </cell>
        </row>
        <row r="7169">
          <cell r="A7169">
            <v>42421</v>
          </cell>
          <cell r="B7169" t="str">
            <v>AR CONDICIONADO SPLIT INVERTER, PISO TETO, APRESENTANDO ENTRE 54000 E 58000 BTU/H, CICLO FRIO, 60HZ, CLASSIFICACAO ENERGETICA A OU B (SELO PROCEL), GAS HFC, CONTROLE S/FIO</v>
          </cell>
          <cell r="C7169" t="str">
            <v xml:space="preserve">UN    </v>
          </cell>
          <cell r="D7169">
            <v>16744.57</v>
          </cell>
        </row>
        <row r="7170">
          <cell r="A7170">
            <v>42416</v>
          </cell>
          <cell r="B7170" t="str">
            <v>AR CONDICIONADO SPLIT INVERTER, PISO TETO, 18000 BTU/H, CICLO FRIO, 60HZ, CLASSIFICACAO ENERGETICA A OU B (SELO PROCEL), GAS HFC, CONTROLE S/FIO</v>
          </cell>
          <cell r="C7170" t="str">
            <v xml:space="preserve">UN    </v>
          </cell>
          <cell r="D7170">
            <v>7928.04</v>
          </cell>
        </row>
        <row r="7171">
          <cell r="A7171">
            <v>42417</v>
          </cell>
          <cell r="B7171" t="str">
            <v>AR CONDICIONADO SPLIT INVERTER, PISO TETO, 24000 BTU/H, CICLO FRIO, 60HZ, CLASSIFICACAO ENERGETICA A OU B (SELO PROCEL), GAS HFC, CONTROLE S/FIO</v>
          </cell>
          <cell r="C7171" t="str">
            <v xml:space="preserve">UN    </v>
          </cell>
          <cell r="D7171">
            <v>8887.98</v>
          </cell>
        </row>
        <row r="7172">
          <cell r="A7172">
            <v>42419</v>
          </cell>
          <cell r="B7172" t="str">
            <v>AR CONDICIONADO SPLIT INVERTER, PISO TETO, 36000 BTU/H, CICLO FRIO, 60HZ, CLASSIFICACAO ENERGETICA A OU B (SELO PROCEL), GAS HFC, CONTROLE S/FIO</v>
          </cell>
          <cell r="C7172" t="str">
            <v xml:space="preserve">UN    </v>
          </cell>
          <cell r="D7172">
            <v>10041.530000000001</v>
          </cell>
        </row>
        <row r="7173">
          <cell r="A7173">
            <v>42420</v>
          </cell>
          <cell r="B7173" t="str">
            <v>AR CONDICIONADO SPLIT INVERTER, PISO TETO, 48000 BTU/H, CICLO FRIO, 60HZ, CLASSIFICACAO ENERGETICA A OU B (SELO PROCEL), GAS HFC, CONTROLE S/FIO</v>
          </cell>
          <cell r="C7173" t="str">
            <v xml:space="preserve">UN    </v>
          </cell>
          <cell r="D7173">
            <v>13801.34</v>
          </cell>
        </row>
        <row r="7174">
          <cell r="A7174">
            <v>43195</v>
          </cell>
          <cell r="B7174" t="str">
            <v>AR CONDICIONADO SPLIT ON/OFF, CASSETE (TETO), FRIO 4 VIAS 18000 BTUS/H, CLASSIFICACAO ENERGETICA C - SELO PROCEL, GAS HFC, CONTROLE S/ FIO</v>
          </cell>
          <cell r="C7174" t="str">
            <v xml:space="preserve">UN    </v>
          </cell>
          <cell r="D7174">
            <v>4859.6499999999996</v>
          </cell>
        </row>
        <row r="7175">
          <cell r="A7175">
            <v>43196</v>
          </cell>
          <cell r="B7175" t="str">
            <v>AR CONDICIONADO SPLIT ON/OFF, CASSETE (TETO), FRIO 4 VIAS 24000 BTUS/H, CLASSIFICACAO ENERGETICA C - SELO PROCEL, GAS HFC, CONTROLE S/ FIO</v>
          </cell>
          <cell r="C7175" t="str">
            <v xml:space="preserve">UN    </v>
          </cell>
          <cell r="D7175">
            <v>6022.83</v>
          </cell>
        </row>
        <row r="7176">
          <cell r="A7176">
            <v>43198</v>
          </cell>
          <cell r="B7176" t="str">
            <v>AR CONDICIONADO SPLIT ON/OFF, CASSETE (TETO), FRIO 4 VIAS 36000 BTUS/H, CLASSIFICACAO ENERGETICA C - SELO PROCEL, GAS HFC, CONTROLE S/ FIO</v>
          </cell>
          <cell r="C7176" t="str">
            <v xml:space="preserve">UN    </v>
          </cell>
          <cell r="D7176">
            <v>8949.7900000000009</v>
          </cell>
        </row>
        <row r="7177">
          <cell r="A7177">
            <v>43199</v>
          </cell>
          <cell r="B7177" t="str">
            <v>AR CONDICIONADO SPLIT ON/OFF, CASSETE (TETO), FRIO 4 VIAS 48000 BTUS/H, CLASSIFICACAO ENERGETICA C - SELO PROCEL, GAS HFC, CONTROLE S/ FIO</v>
          </cell>
          <cell r="C7177" t="str">
            <v xml:space="preserve">UN    </v>
          </cell>
          <cell r="D7177">
            <v>9277.74</v>
          </cell>
        </row>
        <row r="7178">
          <cell r="A7178">
            <v>43200</v>
          </cell>
          <cell r="B7178" t="str">
            <v>AR CONDICIONADO SPLIT ON/OFF, CASSETE (TETO), FRIO 4 VIAS 60000 BTUS/H, CLASSIFICACAO ENERGETICA C - SELO PROCEL, GAS HFC, CONTROLE S/ FIO</v>
          </cell>
          <cell r="C7178" t="str">
            <v xml:space="preserve">UN    </v>
          </cell>
          <cell r="D7178">
            <v>10646.88</v>
          </cell>
        </row>
        <row r="7179">
          <cell r="A7179">
            <v>39556</v>
          </cell>
          <cell r="B7179" t="str">
            <v>AR CONDICIONADO SPLIT ON/OFF, CASSETE (TETO), 18000 BTUS/H, CICLO QUENTE/FRIO, 60 HZ, CLASSIFICACAO ENERGETICA C - SELO PROCEL, GAS HFC, CONTROLE S/ FIO</v>
          </cell>
          <cell r="C7179" t="str">
            <v xml:space="preserve">UN    </v>
          </cell>
          <cell r="D7179">
            <v>5815.01</v>
          </cell>
        </row>
        <row r="7180">
          <cell r="A7180">
            <v>39557</v>
          </cell>
          <cell r="B7180" t="str">
            <v>AR CONDICIONADO SPLIT ON/OFF, CASSETE (TETO), 24000 BTUS/H, CICLO QUENTE/FRIO, 60 HZ, CLASSIFICACAO ENERGETICA C - SELO PROCEL, GAS HFC, CONTROLE S/ FIO</v>
          </cell>
          <cell r="C7180" t="str">
            <v xml:space="preserve">UN    </v>
          </cell>
          <cell r="D7180">
            <v>6261.5</v>
          </cell>
        </row>
        <row r="7181">
          <cell r="A7181">
            <v>39559</v>
          </cell>
          <cell r="B7181" t="str">
            <v>AR CONDICIONADO SPLIT ON/OFF, CASSETE (TETO), 36000 BTUS/H, CICLO QUENTE/FRIO, 60 HZ, CLASSIFICACAO ENERGETICA A - SELO PROCEL, GAS HFC, CONTROLE S/ FIO</v>
          </cell>
          <cell r="C7181" t="str">
            <v xml:space="preserve">UN    </v>
          </cell>
          <cell r="D7181">
            <v>9253.2900000000009</v>
          </cell>
        </row>
        <row r="7182">
          <cell r="A7182">
            <v>39560</v>
          </cell>
          <cell r="B7182" t="str">
            <v>AR CONDICIONADO SPLIT ON/OFF, CASSETE (TETO), 48000 BTUS/H, CICLO QUENTE/FRIO, 60 HZ, CLASSIFICACAO ENERGETICA A - SELO PROCEL, GAS HFC, CONTROLE S/ FIO</v>
          </cell>
          <cell r="C7182" t="str">
            <v xml:space="preserve">UN    </v>
          </cell>
          <cell r="D7182">
            <v>10705.16</v>
          </cell>
        </row>
        <row r="7183">
          <cell r="A7183">
            <v>39561</v>
          </cell>
          <cell r="B7183" t="str">
            <v>AR CONDICIONADO SPLIT ON/OFF, CASSETE (TETO), 60000 BTUS/H, CICLO QUENTE/FRIO, 60 HZ, CLASSIFICACAO ENERGETICA A - SELO PROCEL, GAS HFC, CONTROLE S/ FIO</v>
          </cell>
          <cell r="C7183" t="str">
            <v xml:space="preserve">UN    </v>
          </cell>
          <cell r="D7183">
            <v>11198.96</v>
          </cell>
        </row>
        <row r="7184">
          <cell r="A7184">
            <v>43190</v>
          </cell>
          <cell r="B7184" t="str">
            <v>AR CONDICIONADO SPLIT ON/OFF, HI-WALL (PAREDE), 12000 BTUS/H, CICLO FRIO, 60 HZ, CLASSIFICACAO ENERGETICA A - SELO PROCEL, GAS HFC, CONTROLE S/ FIO</v>
          </cell>
          <cell r="C7184" t="str">
            <v xml:space="preserve">UN    </v>
          </cell>
          <cell r="D7184">
            <v>1652.67</v>
          </cell>
        </row>
        <row r="7185">
          <cell r="A7185">
            <v>39555</v>
          </cell>
          <cell r="B7185" t="str">
            <v>AR CONDICIONADO SPLIT ON/OFF, HI-WALL (PAREDE), 12000 BTUS/H, CICLO QUENTE/FRIO, 60 HZ, CLASSIFICACAO ENERGETICA A - SELO PROCEL, GAS HFC, CONTROLE S/ FIO</v>
          </cell>
          <cell r="C7185" t="str">
            <v xml:space="preserve">UN    </v>
          </cell>
          <cell r="D7185">
            <v>1787.76</v>
          </cell>
        </row>
        <row r="7186">
          <cell r="A7186">
            <v>43191</v>
          </cell>
          <cell r="B7186" t="str">
            <v>AR CONDICIONADO SPLIT ON/OFF, HI-WALL (PAREDE), 18000 BTUS/H, CICLO FRIO, 60 HZ, CLASSIFICACAO ENERGETICA A - SELO PROCEL, GAS HFC, CONTROLE S/ FIO</v>
          </cell>
          <cell r="C7186" t="str">
            <v xml:space="preserve">UN    </v>
          </cell>
          <cell r="D7186">
            <v>2377.9699999999998</v>
          </cell>
        </row>
        <row r="7187">
          <cell r="A7187">
            <v>39548</v>
          </cell>
          <cell r="B7187" t="str">
            <v>AR CONDICIONADO SPLIT ON/OFF, HI-WALL (PAREDE), 18000 BTUS/H, CICLO QUENTE/FRIO, 60 HZ, CLASSIFICACAO ENERGETICA A - SELO PROCEL, GAS HFC, CONTROLE S/ FIO</v>
          </cell>
          <cell r="C7187" t="str">
            <v xml:space="preserve">UN    </v>
          </cell>
          <cell r="D7187">
            <v>2651.8</v>
          </cell>
        </row>
        <row r="7188">
          <cell r="A7188">
            <v>43192</v>
          </cell>
          <cell r="B7188" t="str">
            <v>AR CONDICIONADO SPLIT ON/OFF, HI-WALL (PAREDE), 24000 BTUS/H, CICLO FRIO, 60 HZ, CLASSIFICACAO ENERGETICA A - SELO PROCEL, GAS HFC, CONTROLE S/ FIO</v>
          </cell>
          <cell r="C7188" t="str">
            <v xml:space="preserve">UN    </v>
          </cell>
          <cell r="D7188">
            <v>3114.93</v>
          </cell>
        </row>
        <row r="7189">
          <cell r="A7189">
            <v>39554</v>
          </cell>
          <cell r="B7189" t="str">
            <v>AR CONDICIONADO SPLIT ON/OFF, HI-WALL (PAREDE), 24000 BTUS/H, CICLO QUENTE/FRIO, 60 HZ, CLASSIFICACAO ENERGETICA A - SELO PROCEL, GAS HFC, CONTROLE S/ FIO</v>
          </cell>
          <cell r="C7189" t="str">
            <v xml:space="preserve">UN    </v>
          </cell>
          <cell r="D7189">
            <v>3506.61</v>
          </cell>
        </row>
        <row r="7190">
          <cell r="A7190">
            <v>43194</v>
          </cell>
          <cell r="B7190" t="str">
            <v>AR CONDICIONADO SPLIT ON/OFF, HI-WALL (PAREDE), 9000 BTUS/H, CICLO FRIO, 60 HZ, CLASSIFICACAO ENERGETICA A - SELO PROCEL, GAS HFC, CONTROLE S/ FIO</v>
          </cell>
          <cell r="C7190" t="str">
            <v xml:space="preserve">UN    </v>
          </cell>
          <cell r="D7190">
            <v>1415.79</v>
          </cell>
        </row>
        <row r="7191">
          <cell r="A7191">
            <v>39551</v>
          </cell>
          <cell r="B7191" t="str">
            <v>AR CONDICIONADO SPLIT ON/OFF, HI-WALL (PAREDE), 9000 BTUS/H, CICLO QUENTE/FRIO, 60 HZ, CLASSIFICACAO ENERGETICA A - SELO PROCEL, GAS HFC, CONTROLE S/ FIO</v>
          </cell>
          <cell r="C7191" t="str">
            <v xml:space="preserve">UN    </v>
          </cell>
          <cell r="D7191">
            <v>1558.94</v>
          </cell>
        </row>
        <row r="7192">
          <cell r="A7192">
            <v>43185</v>
          </cell>
          <cell r="B7192" t="str">
            <v>AR CONDICIONADO SPLIT ON/OFF, PISO TETO, 18.000 BTU/H, CICLO FRIO, 60HZ, CLASSIFICACAO ENERGETICA C - SELO PROCEL, GAS HFC, CONTROLE S/FIO</v>
          </cell>
          <cell r="C7192" t="str">
            <v xml:space="preserve">UN    </v>
          </cell>
          <cell r="D7192">
            <v>4430.22</v>
          </cell>
        </row>
        <row r="7193">
          <cell r="A7193">
            <v>43186</v>
          </cell>
          <cell r="B7193" t="str">
            <v>AR CONDICIONADO SPLIT ON/OFF, PISO TETO, 24.000 BTU/H, CICLO FRIO, 60HZ, CLASSIFICACAO ENERGETICA C - SELO PROCEL, GAS HFC, CONTROLE S/FIO</v>
          </cell>
          <cell r="C7193" t="str">
            <v xml:space="preserve">UN    </v>
          </cell>
          <cell r="D7193">
            <v>4672.99</v>
          </cell>
        </row>
        <row r="7194">
          <cell r="A7194">
            <v>43187</v>
          </cell>
          <cell r="B7194" t="str">
            <v>AR CONDICIONADO SPLIT ON/OFF, PISO TETO, 36.000 BTU/H, CICLO FRIO, 60HZ, CLASSIFICACAO ENERGETICA C - SELO PROCEL, GAS HFC, CONTROLE S/FIO</v>
          </cell>
          <cell r="C7194" t="str">
            <v xml:space="preserve">UN    </v>
          </cell>
          <cell r="D7194">
            <v>6201.11</v>
          </cell>
        </row>
        <row r="7195">
          <cell r="A7195">
            <v>43188</v>
          </cell>
          <cell r="B7195" t="str">
            <v>AR CONDICIONADO SPLIT ON/OFF, PISO TETO, 48.000 BTU/H, CICLO FRIO, 60HZ, CLASSIFICACAO ENERGETICA C - SELO PROCEL, GAS HFC, CONTROLE S/FIO</v>
          </cell>
          <cell r="C7195" t="str">
            <v xml:space="preserve">UN    </v>
          </cell>
          <cell r="D7195">
            <v>7513.47</v>
          </cell>
        </row>
        <row r="7196">
          <cell r="A7196">
            <v>43189</v>
          </cell>
          <cell r="B7196" t="str">
            <v>AR CONDICIONADO SPLIT ON/OFF, PISO TETO, 60.000 BTU/H, CICLO FRIO, 60HZ, CLASSIFICACAO ENERGETICA C - SELO PROCEL, GAS HFC, CONTROLE S/FIO</v>
          </cell>
          <cell r="C7196" t="str">
            <v xml:space="preserve">UN    </v>
          </cell>
          <cell r="D7196">
            <v>8451.4</v>
          </cell>
        </row>
        <row r="7197">
          <cell r="A7197">
            <v>39580</v>
          </cell>
          <cell r="B7197" t="str">
            <v>AR-CONDICIONADO FRIO SPLITAO INVERTER 30 TR</v>
          </cell>
          <cell r="C7197" t="str">
            <v xml:space="preserve">UN    </v>
          </cell>
          <cell r="D7197">
            <v>66600.47</v>
          </cell>
        </row>
        <row r="7198">
          <cell r="A7198">
            <v>39577</v>
          </cell>
          <cell r="B7198" t="str">
            <v>AR-CONDICIONADO FRIO SPLITAO MODULAR 10 TR</v>
          </cell>
          <cell r="C7198" t="str">
            <v xml:space="preserve">UN    </v>
          </cell>
          <cell r="D7198">
            <v>20845.8</v>
          </cell>
        </row>
        <row r="7199">
          <cell r="A7199">
            <v>39578</v>
          </cell>
          <cell r="B7199" t="str">
            <v>AR-CONDICIONADO FRIO SPLITAO MODULAR 15 TR</v>
          </cell>
          <cell r="C7199" t="str">
            <v xml:space="preserve">UN    </v>
          </cell>
          <cell r="D7199">
            <v>26901.919999999998</v>
          </cell>
        </row>
        <row r="7200">
          <cell r="A7200">
            <v>39579</v>
          </cell>
          <cell r="B7200" t="str">
            <v>AR-CONDICIONADO FRIO SPLITAO MODULAR 20 TR</v>
          </cell>
          <cell r="C7200" t="str">
            <v xml:space="preserve">UN    </v>
          </cell>
          <cell r="D7200">
            <v>39140.19</v>
          </cell>
        </row>
        <row r="7201">
          <cell r="A7201">
            <v>39826</v>
          </cell>
          <cell r="B7201" t="str">
            <v>AR-CONDICIONADO SPLIT INVERTER, PISO TETO, 24000 BTU/H, QUENTE/FRIO, 60HZ, CLASSIFICACAO ENERGETICA A - SELO PROCEL, GAS HFC, CONTROLE S/FIO</v>
          </cell>
          <cell r="C7201" t="str">
            <v xml:space="preserve">UN    </v>
          </cell>
          <cell r="D7201">
            <v>4807.13</v>
          </cell>
        </row>
        <row r="7202">
          <cell r="A7202">
            <v>10700</v>
          </cell>
          <cell r="B7202" t="str">
            <v>ARADO REVERSIVEL COM 3 DISCOS DE 26" X 6MM REBOCAVEL</v>
          </cell>
          <cell r="C7202" t="str">
            <v xml:space="preserve">UN    </v>
          </cell>
          <cell r="D7202">
            <v>15740.6</v>
          </cell>
        </row>
        <row r="7203">
          <cell r="A7203">
            <v>346</v>
          </cell>
          <cell r="B7203" t="str">
            <v>ARAME DE ACO OVALADO 15 X 17 ( 45,7 KG, 700 KGF), ROLO 1000 M</v>
          </cell>
          <cell r="C7203" t="str">
            <v xml:space="preserve">KG    </v>
          </cell>
          <cell r="D7203">
            <v>22.15</v>
          </cell>
        </row>
        <row r="7204">
          <cell r="A7204">
            <v>3312</v>
          </cell>
          <cell r="B7204" t="str">
            <v>ARAME DE AMARRACAO PARA GABIAO GALVANIZADO, DIAMETRO 2,2 MM</v>
          </cell>
          <cell r="C7204" t="str">
            <v xml:space="preserve">KG    </v>
          </cell>
          <cell r="D7204">
            <v>21.12</v>
          </cell>
        </row>
        <row r="7205">
          <cell r="A7205">
            <v>339</v>
          </cell>
          <cell r="B7205" t="str">
            <v>ARAME FARPADO GALVANIZADO, 14 BWG (2,11 MM), CLASSE 250</v>
          </cell>
          <cell r="C7205" t="str">
            <v xml:space="preserve">M     </v>
          </cell>
          <cell r="D7205">
            <v>1.1399999999999999</v>
          </cell>
        </row>
        <row r="7206">
          <cell r="A7206">
            <v>340</v>
          </cell>
          <cell r="B7206" t="str">
            <v>ARAME FARPADO GALVANIZADO, 16 BWG (1,65 MM), CLASSE 250</v>
          </cell>
          <cell r="C7206" t="str">
            <v xml:space="preserve">M     </v>
          </cell>
          <cell r="D7206">
            <v>1.03</v>
          </cell>
        </row>
        <row r="7207">
          <cell r="A7207">
            <v>43130</v>
          </cell>
          <cell r="B7207" t="str">
            <v>ARAME GALVANIZADO 12 BWG, D = 2,76 MM (0,048 KG/M) OU 14 BWG, D = 2,11 MM (0,026 KG/M)</v>
          </cell>
          <cell r="C7207" t="str">
            <v xml:space="preserve">KG    </v>
          </cell>
          <cell r="D7207">
            <v>18.7</v>
          </cell>
        </row>
        <row r="7208">
          <cell r="A7208">
            <v>344</v>
          </cell>
          <cell r="B7208" t="str">
            <v>ARAME GALVANIZADO 16 BWG, D = 1,65MM (0,0166 KG/M)</v>
          </cell>
          <cell r="C7208" t="str">
            <v xml:space="preserve">KG    </v>
          </cell>
          <cell r="D7208">
            <v>24.58</v>
          </cell>
        </row>
        <row r="7209">
          <cell r="A7209">
            <v>345</v>
          </cell>
          <cell r="B7209" t="str">
            <v>ARAME GALVANIZADO 18 BWG, D = 1,24MM (0,009 KG/M)</v>
          </cell>
          <cell r="C7209" t="str">
            <v xml:space="preserve">KG    </v>
          </cell>
          <cell r="D7209">
            <v>26.67</v>
          </cell>
        </row>
        <row r="7210">
          <cell r="A7210">
            <v>43131</v>
          </cell>
          <cell r="B7210" t="str">
            <v>ARAME GALVANIZADO 6 BWG, D = 5,16 MM (0,157 KG/M), OU 8 BWG, D = 4,19 MM (0,101 KG/M), OU 10 BWG, D = 3,40 MM (0,0713 KG/M)</v>
          </cell>
          <cell r="C7210" t="str">
            <v xml:space="preserve">KG    </v>
          </cell>
          <cell r="D7210">
            <v>21.72</v>
          </cell>
        </row>
        <row r="7211">
          <cell r="A7211">
            <v>3313</v>
          </cell>
          <cell r="B7211" t="str">
            <v>ARAME PROTEGIDO COM POLIMERO PARA GABIAO, DIAMETRO 2,2 MM</v>
          </cell>
          <cell r="C7211" t="str">
            <v xml:space="preserve">KG    </v>
          </cell>
          <cell r="D7211">
            <v>27.18</v>
          </cell>
        </row>
        <row r="7212">
          <cell r="A7212">
            <v>43132</v>
          </cell>
          <cell r="B7212" t="str">
            <v>ARAME RECOZIDO 16 BWG, D = 1,65 MM (0,016 KG/M) OU 18 BWG, D = 1,25 MM (0,01 KG/M)</v>
          </cell>
          <cell r="C7212" t="str">
            <v xml:space="preserve">KG    </v>
          </cell>
          <cell r="D7212">
            <v>18.7</v>
          </cell>
        </row>
        <row r="7213">
          <cell r="A7213">
            <v>369</v>
          </cell>
          <cell r="B7213" t="str">
            <v>AREIA AMARELA, AREIA BARRADA OU ARENOSO (RETIRADA NO AREAL, SEM TRANSPORTE)</v>
          </cell>
          <cell r="C7213" t="str">
            <v xml:space="preserve">M3    </v>
          </cell>
          <cell r="D7213">
            <v>69.650000000000006</v>
          </cell>
        </row>
        <row r="7214">
          <cell r="A7214">
            <v>366</v>
          </cell>
          <cell r="B7214" t="str">
            <v>AREIA FINA - POSTO JAZIDA/FORNECEDOR (RETIRADO NA JAZIDA, SEM TRANSPORTE)</v>
          </cell>
          <cell r="C7214" t="str">
            <v xml:space="preserve">M3    </v>
          </cell>
          <cell r="D7214">
            <v>78</v>
          </cell>
        </row>
        <row r="7215">
          <cell r="A7215">
            <v>367</v>
          </cell>
          <cell r="B7215" t="str">
            <v>AREIA GROSSA - POSTO JAZIDA/FORNECEDOR (RETIRADO NA JAZIDA, SEM TRANSPORTE)</v>
          </cell>
          <cell r="C7215" t="str">
            <v xml:space="preserve">M3    </v>
          </cell>
          <cell r="D7215">
            <v>76.5</v>
          </cell>
        </row>
        <row r="7216">
          <cell r="A7216">
            <v>370</v>
          </cell>
          <cell r="B7216" t="str">
            <v>AREIA MEDIA - POSTO JAZIDA/FORNECEDOR (RETIRADO NA JAZIDA, SEM TRANSPORTE)</v>
          </cell>
          <cell r="C7216" t="str">
            <v xml:space="preserve">M3    </v>
          </cell>
          <cell r="D7216">
            <v>74.17</v>
          </cell>
        </row>
        <row r="7217">
          <cell r="A7217">
            <v>368</v>
          </cell>
          <cell r="B7217" t="str">
            <v>AREIA PARA ATERRO - POSTO JAZIDA/FORNECEDOR (RETIRADO NA JAZIDA, SEM TRANSPORTE)</v>
          </cell>
          <cell r="C7217" t="str">
            <v xml:space="preserve">M3    </v>
          </cell>
          <cell r="D7217">
            <v>57.37</v>
          </cell>
        </row>
        <row r="7218">
          <cell r="A7218">
            <v>11075</v>
          </cell>
          <cell r="B7218" t="str">
            <v>AREIA PARA LEITO FILTRANTE (0,42 A 1,68 MM) - POSTO JAZIDA/FORNECEDOR (RETIRADO NA JAZIDA, SEM TRANSPORTE)</v>
          </cell>
          <cell r="C7218" t="str">
            <v xml:space="preserve">M3    </v>
          </cell>
          <cell r="D7218">
            <v>1252.68</v>
          </cell>
        </row>
        <row r="7219">
          <cell r="A7219">
            <v>1381</v>
          </cell>
          <cell r="B7219" t="str">
            <v>ARGAMASSA COLANTE AC I PARA CERAMICAS</v>
          </cell>
          <cell r="C7219" t="str">
            <v xml:space="preserve">KG    </v>
          </cell>
          <cell r="D7219">
            <v>0.8</v>
          </cell>
        </row>
        <row r="7220">
          <cell r="A7220">
            <v>34353</v>
          </cell>
          <cell r="B7220" t="str">
            <v>ARGAMASSA COLANTE AC II</v>
          </cell>
          <cell r="C7220" t="str">
            <v xml:space="preserve">KG    </v>
          </cell>
          <cell r="D7220">
            <v>1.49</v>
          </cell>
        </row>
        <row r="7221">
          <cell r="A7221">
            <v>37595</v>
          </cell>
          <cell r="B7221" t="str">
            <v>ARGAMASSA COLANTE TIPO AC III</v>
          </cell>
          <cell r="C7221" t="str">
            <v xml:space="preserve">KG    </v>
          </cell>
          <cell r="D7221">
            <v>2.46</v>
          </cell>
        </row>
        <row r="7222">
          <cell r="A7222">
            <v>37596</v>
          </cell>
          <cell r="B7222" t="str">
            <v>ARGAMASSA COLANTE TIPO AC III E</v>
          </cell>
          <cell r="C7222" t="str">
            <v xml:space="preserve">KG    </v>
          </cell>
          <cell r="D7222">
            <v>2.82</v>
          </cell>
        </row>
        <row r="7223">
          <cell r="A7223">
            <v>371</v>
          </cell>
          <cell r="B7223" t="str">
            <v>ARGAMASSA INDUSTRIALIZADA MULTIUSO, PARA REVESTIMENTO INTERNO E EXTERNO E ASSENTAMENTO DE BLOCOS DIVERSOS</v>
          </cell>
          <cell r="C7223" t="str">
            <v xml:space="preserve">KG    </v>
          </cell>
          <cell r="D7223">
            <v>0.87</v>
          </cell>
        </row>
        <row r="7224">
          <cell r="A7224">
            <v>37553</v>
          </cell>
          <cell r="B7224" t="str">
            <v>ARGAMASSA INDUSTRIALIZADA PARA CHAPISCO COLANTE</v>
          </cell>
          <cell r="C7224" t="str">
            <v xml:space="preserve">KG    </v>
          </cell>
          <cell r="D7224">
            <v>1.63</v>
          </cell>
        </row>
        <row r="7225">
          <cell r="A7225">
            <v>37552</v>
          </cell>
          <cell r="B7225" t="str">
            <v>ARGAMASSA INDUSTRIALIZADA PARA CHAPISCO ROLADO</v>
          </cell>
          <cell r="C7225" t="str">
            <v xml:space="preserve">KG    </v>
          </cell>
          <cell r="D7225">
            <v>2.63</v>
          </cell>
        </row>
        <row r="7226">
          <cell r="A7226">
            <v>36880</v>
          </cell>
          <cell r="B7226" t="str">
            <v>ARGAMASSA PARA REVESTIMENTO DECORATIVO MONOCAMADA</v>
          </cell>
          <cell r="C7226" t="str">
            <v xml:space="preserve">KG    </v>
          </cell>
          <cell r="D7226">
            <v>2.67</v>
          </cell>
        </row>
        <row r="7227">
          <cell r="A7227">
            <v>34355</v>
          </cell>
          <cell r="B7227" t="str">
            <v>ARGAMASSA PISO SOBRE PISO</v>
          </cell>
          <cell r="C7227" t="str">
            <v xml:space="preserve">KG    </v>
          </cell>
          <cell r="D7227">
            <v>2.2999999999999998</v>
          </cell>
        </row>
        <row r="7228">
          <cell r="A7228">
            <v>130</v>
          </cell>
          <cell r="B7228" t="str">
            <v>ARGAMASSA POLIMERICA DE REPARO ESTRUTURAL, BICOMPONENTE</v>
          </cell>
          <cell r="C7228" t="str">
            <v xml:space="preserve">KG    </v>
          </cell>
          <cell r="D7228">
            <v>3.11</v>
          </cell>
        </row>
        <row r="7229">
          <cell r="A7229">
            <v>135</v>
          </cell>
          <cell r="B7229" t="str">
            <v>ARGAMASSA POLIMERICA IMPERMEABILIZANTE SEMIFLEXIVEL, BICOMPONENTE (MEMBRANA IMPERMEABILIZANTE ACRILICA)</v>
          </cell>
          <cell r="C7229" t="str">
            <v xml:space="preserve">KG    </v>
          </cell>
          <cell r="D7229">
            <v>2.5</v>
          </cell>
        </row>
        <row r="7230">
          <cell r="A7230">
            <v>36886</v>
          </cell>
          <cell r="B7230" t="str">
            <v>ARGAMASSA PRONTA PARA CONTRAPISO</v>
          </cell>
          <cell r="C7230" t="str">
            <v xml:space="preserve">KG    </v>
          </cell>
          <cell r="D7230">
            <v>0.83</v>
          </cell>
        </row>
        <row r="7231">
          <cell r="A7231">
            <v>38546</v>
          </cell>
          <cell r="B7231" t="str">
            <v>ARGAMASSA USINADA AUTOADENSAVEL E AUTONIVELANTE PARA CONTRAPISO, INCLUI BOMBEAMENTO</v>
          </cell>
          <cell r="C7231" t="str">
            <v xml:space="preserve">M3    </v>
          </cell>
          <cell r="D7231">
            <v>437.12</v>
          </cell>
        </row>
        <row r="7232">
          <cell r="A7232">
            <v>34549</v>
          </cell>
          <cell r="B7232" t="str">
            <v>ARGILA EXPANDIDA, GRANULOMETRIA 2215</v>
          </cell>
          <cell r="C7232" t="str">
            <v xml:space="preserve">M3    </v>
          </cell>
          <cell r="D7232">
            <v>208.95</v>
          </cell>
        </row>
        <row r="7233">
          <cell r="A7233">
            <v>6081</v>
          </cell>
          <cell r="B7233" t="str">
            <v>ARGILA OU BARRO PARA ATERRO/REATERRO (COM TRANSPORTE ATE 10 KM)</v>
          </cell>
          <cell r="C7233" t="str">
            <v xml:space="preserve">M3    </v>
          </cell>
          <cell r="D7233">
            <v>29.6</v>
          </cell>
        </row>
        <row r="7234">
          <cell r="A7234">
            <v>6077</v>
          </cell>
          <cell r="B7234" t="str">
            <v>ARGILA OU BARRO PARA ATERRO/REATERRO (RETIRADO NA JAZIDA, SEM TRANSPORTE)</v>
          </cell>
          <cell r="C7234" t="str">
            <v xml:space="preserve">M3    </v>
          </cell>
          <cell r="D7234">
            <v>17.059999999999999</v>
          </cell>
        </row>
        <row r="7235">
          <cell r="A7235">
            <v>6079</v>
          </cell>
          <cell r="B7235" t="str">
            <v>ARGILA, ARGILA VERMELHA OU ARGILA ARENOSA (RETIRADA NA JAZIDA, SEM TRANSPORTE)</v>
          </cell>
          <cell r="C7235" t="str">
            <v xml:space="preserve">M3    </v>
          </cell>
          <cell r="D7235">
            <v>9.75</v>
          </cell>
        </row>
        <row r="7236">
          <cell r="A7236">
            <v>1091</v>
          </cell>
          <cell r="B7236" t="str">
            <v>ARMACAO VERTICAL COM HASTE E CONTRA-PINO, EM CHAPA DE ACO GALVANIZADO 3/16", COM 1 ESTRIBO E 1 ISOLADOR</v>
          </cell>
          <cell r="C7236" t="str">
            <v xml:space="preserve">UN    </v>
          </cell>
          <cell r="D7236">
            <v>22.72</v>
          </cell>
        </row>
        <row r="7237">
          <cell r="A7237">
            <v>1094</v>
          </cell>
          <cell r="B7237" t="str">
            <v>ARMACAO VERTICAL COM HASTE E CONTRA-PINO, EM CHAPA DE ACO GALVANIZADO 3/16", COM 1 ESTRIBO, SEM ISOLADOR</v>
          </cell>
          <cell r="C7237" t="str">
            <v xml:space="preserve">UN    </v>
          </cell>
          <cell r="D7237">
            <v>15.89</v>
          </cell>
        </row>
        <row r="7238">
          <cell r="A7238">
            <v>1095</v>
          </cell>
          <cell r="B7238" t="str">
            <v>ARMACAO VERTICAL COM HASTE E CONTRA-PINO, EM CHAPA DE ACO GALVANIZADO 3/16", COM 2 ESTRIBOS, E 2 ISOLADORES</v>
          </cell>
          <cell r="C7238" t="str">
            <v xml:space="preserve">UN    </v>
          </cell>
          <cell r="D7238">
            <v>33.770000000000003</v>
          </cell>
        </row>
        <row r="7239">
          <cell r="A7239">
            <v>1092</v>
          </cell>
          <cell r="B7239" t="str">
            <v>ARMACAO VERTICAL COM HASTE E CONTRA-PINO, EM CHAPA DE ACO GALVANIZADO 3/16", COM 2 ESTRIBOS, SEM ISOLADOR</v>
          </cell>
          <cell r="C7239" t="str">
            <v xml:space="preserve">UN    </v>
          </cell>
          <cell r="D7239">
            <v>26.13</v>
          </cell>
        </row>
        <row r="7240">
          <cell r="A7240">
            <v>1093</v>
          </cell>
          <cell r="B7240" t="str">
            <v>ARMACAO VERTICAL COM HASTE E CONTRA-PINO, EM CHAPA DE ACO GALVANIZADO 3/16", COM 3 ESTRIBOS E 3 ISOLADORES</v>
          </cell>
          <cell r="C7240" t="str">
            <v xml:space="preserve">UN    </v>
          </cell>
          <cell r="D7240">
            <v>61.02</v>
          </cell>
        </row>
        <row r="7241">
          <cell r="A7241">
            <v>1090</v>
          </cell>
          <cell r="B7241" t="str">
            <v>ARMACAO VERTICAL COM HASTE E CONTRA-PINO, EM CHAPA DE ACO GALVANIZADO 3/16", COM 3 ESTRIBOS, SEM ISOLADOR</v>
          </cell>
          <cell r="C7241" t="str">
            <v xml:space="preserve">UN    </v>
          </cell>
          <cell r="D7241">
            <v>43.69</v>
          </cell>
        </row>
        <row r="7242">
          <cell r="A7242">
            <v>1096</v>
          </cell>
          <cell r="B7242" t="str">
            <v>ARMACAO VERTICAL COM HASTE E CONTRA-PINO, EM CHAPA DE ACO GALVANIZADO 3/16", COM 4 ESTRIBOS E 4 ISOLADORES</v>
          </cell>
          <cell r="C7242" t="str">
            <v xml:space="preserve">UN    </v>
          </cell>
          <cell r="D7242">
            <v>78.62</v>
          </cell>
        </row>
        <row r="7243">
          <cell r="A7243">
            <v>1097</v>
          </cell>
          <cell r="B7243" t="str">
            <v>ARMACAO VERTICAL COM HASTE E CONTRA-PINO, EM CHAPA DE ACO GALVANIZADO 3/16", COM 4 ESTRIBOS, SEM ISOLADOR</v>
          </cell>
          <cell r="C7243" t="str">
            <v xml:space="preserve">UN    </v>
          </cell>
          <cell r="D7243">
            <v>66.739999999999995</v>
          </cell>
        </row>
        <row r="7244">
          <cell r="A7244">
            <v>378</v>
          </cell>
          <cell r="B7244" t="str">
            <v>ARMADOR</v>
          </cell>
          <cell r="C7244" t="str">
            <v xml:space="preserve">H     </v>
          </cell>
          <cell r="D7244">
            <v>13.66</v>
          </cell>
        </row>
        <row r="7245">
          <cell r="A7245">
            <v>40911</v>
          </cell>
          <cell r="B7245" t="str">
            <v>ARMADOR (MENSALISTA)</v>
          </cell>
          <cell r="C7245" t="str">
            <v xml:space="preserve">MES   </v>
          </cell>
          <cell r="D7245">
            <v>2420.84</v>
          </cell>
        </row>
        <row r="7246">
          <cell r="A7246">
            <v>33939</v>
          </cell>
          <cell r="B7246" t="str">
            <v>ARQUITETO JUNIOR</v>
          </cell>
          <cell r="C7246" t="str">
            <v xml:space="preserve">H     </v>
          </cell>
          <cell r="D7246">
            <v>57.6</v>
          </cell>
        </row>
        <row r="7247">
          <cell r="A7247">
            <v>40815</v>
          </cell>
          <cell r="B7247" t="str">
            <v>ARQUITETO JUNIOR (MENSALISTA)</v>
          </cell>
          <cell r="C7247" t="str">
            <v xml:space="preserve">MES   </v>
          </cell>
          <cell r="D7247">
            <v>10206.879999999999</v>
          </cell>
        </row>
        <row r="7248">
          <cell r="A7248">
            <v>34760</v>
          </cell>
          <cell r="B7248" t="str">
            <v>ARQUITETO PAISAGISTA</v>
          </cell>
          <cell r="C7248" t="str">
            <v xml:space="preserve">H     </v>
          </cell>
          <cell r="D7248">
            <v>54.4</v>
          </cell>
        </row>
        <row r="7249">
          <cell r="A7249">
            <v>40935</v>
          </cell>
          <cell r="B7249" t="str">
            <v>ARQUITETO PAISAGISTA (MENSALISTA)</v>
          </cell>
          <cell r="C7249" t="str">
            <v xml:space="preserve">MES   </v>
          </cell>
          <cell r="D7249">
            <v>9637.7800000000007</v>
          </cell>
        </row>
        <row r="7250">
          <cell r="A7250">
            <v>33952</v>
          </cell>
          <cell r="B7250" t="str">
            <v>ARQUITETO PLENO</v>
          </cell>
          <cell r="C7250" t="str">
            <v xml:space="preserve">H     </v>
          </cell>
          <cell r="D7250">
            <v>81.819999999999993</v>
          </cell>
        </row>
        <row r="7251">
          <cell r="A7251">
            <v>40816</v>
          </cell>
          <cell r="B7251" t="str">
            <v>ARQUITETO PLENO (MENSALISTA)</v>
          </cell>
          <cell r="C7251" t="str">
            <v xml:space="preserve">MES   </v>
          </cell>
          <cell r="D7251">
            <v>14498.02</v>
          </cell>
        </row>
        <row r="7252">
          <cell r="A7252">
            <v>33953</v>
          </cell>
          <cell r="B7252" t="str">
            <v>ARQUITETO SENIOR</v>
          </cell>
          <cell r="C7252" t="str">
            <v xml:space="preserve">H     </v>
          </cell>
          <cell r="D7252">
            <v>108.18</v>
          </cell>
        </row>
        <row r="7253">
          <cell r="A7253">
            <v>40817</v>
          </cell>
          <cell r="B7253" t="str">
            <v>ARQUITETO SENIOR (MENSALISTA)</v>
          </cell>
          <cell r="C7253" t="str">
            <v xml:space="preserve">MES   </v>
          </cell>
          <cell r="D7253">
            <v>19167.669999999998</v>
          </cell>
        </row>
        <row r="7254">
          <cell r="A7254">
            <v>13348</v>
          </cell>
          <cell r="B7254" t="str">
            <v>ARRUELA  EM ACO GALVANIZADO, DIAMETRO EXTERNO = 35MM, ESPESSURA = 3MM, DIAMETRO DO FURO= 18MM</v>
          </cell>
          <cell r="C7254" t="str">
            <v xml:space="preserve">UN    </v>
          </cell>
          <cell r="D7254">
            <v>0.7</v>
          </cell>
        </row>
        <row r="7255">
          <cell r="A7255">
            <v>39211</v>
          </cell>
          <cell r="B7255" t="str">
            <v>ARRUELA EM ALUMINIO, COM ROSCA, DE  1 1/4", PARA ELETRODUTO</v>
          </cell>
          <cell r="C7255" t="str">
            <v xml:space="preserve">UN    </v>
          </cell>
          <cell r="D7255">
            <v>1.1100000000000001</v>
          </cell>
        </row>
        <row r="7256">
          <cell r="A7256">
            <v>39212</v>
          </cell>
          <cell r="B7256" t="str">
            <v>ARRUELA EM ALUMINIO, COM ROSCA, DE 1 1/2", PARA ELETRODUTO</v>
          </cell>
          <cell r="C7256" t="str">
            <v xml:space="preserve">UN    </v>
          </cell>
          <cell r="D7256">
            <v>1.24</v>
          </cell>
        </row>
        <row r="7257">
          <cell r="A7257">
            <v>39208</v>
          </cell>
          <cell r="B7257" t="str">
            <v>ARRUELA EM ALUMINIO, COM ROSCA, DE 1/2", PARA ELETRODUTO</v>
          </cell>
          <cell r="C7257" t="str">
            <v xml:space="preserve">UN    </v>
          </cell>
          <cell r="D7257">
            <v>0.34</v>
          </cell>
        </row>
        <row r="7258">
          <cell r="A7258">
            <v>39210</v>
          </cell>
          <cell r="B7258" t="str">
            <v>ARRUELA EM ALUMINIO, COM ROSCA, DE 1", PARA ELETRODUTO</v>
          </cell>
          <cell r="C7258" t="str">
            <v xml:space="preserve">UN    </v>
          </cell>
          <cell r="D7258">
            <v>0.62</v>
          </cell>
        </row>
        <row r="7259">
          <cell r="A7259">
            <v>39214</v>
          </cell>
          <cell r="B7259" t="str">
            <v>ARRUELA EM ALUMINIO, COM ROSCA, DE 2 1/2", PARA ELETRODUTO</v>
          </cell>
          <cell r="C7259" t="str">
            <v xml:space="preserve">UN    </v>
          </cell>
          <cell r="D7259">
            <v>2.2999999999999998</v>
          </cell>
        </row>
        <row r="7260">
          <cell r="A7260">
            <v>39213</v>
          </cell>
          <cell r="B7260" t="str">
            <v>ARRUELA EM ALUMINIO, COM ROSCA, DE 2", PARA ELETRODUTO</v>
          </cell>
          <cell r="C7260" t="str">
            <v xml:space="preserve">UN    </v>
          </cell>
          <cell r="D7260">
            <v>1.62</v>
          </cell>
        </row>
        <row r="7261">
          <cell r="A7261">
            <v>39209</v>
          </cell>
          <cell r="B7261" t="str">
            <v>ARRUELA EM ALUMINIO, COM ROSCA, DE 3/4", PARA ELETRODUTO</v>
          </cell>
          <cell r="C7261" t="str">
            <v xml:space="preserve">UN    </v>
          </cell>
          <cell r="D7261">
            <v>0.4</v>
          </cell>
        </row>
        <row r="7262">
          <cell r="A7262">
            <v>39207</v>
          </cell>
          <cell r="B7262" t="str">
            <v>ARRUELA EM ALUMINIO, COM ROSCA, DE 3/8", PARA ELETRODUTO</v>
          </cell>
          <cell r="C7262" t="str">
            <v xml:space="preserve">UN    </v>
          </cell>
          <cell r="D7262">
            <v>0.62</v>
          </cell>
        </row>
        <row r="7263">
          <cell r="A7263">
            <v>39215</v>
          </cell>
          <cell r="B7263" t="str">
            <v>ARRUELA EM ALUMINIO, COM ROSCA, DE 3", PARA ELETRODUTO</v>
          </cell>
          <cell r="C7263" t="str">
            <v xml:space="preserve">UN    </v>
          </cell>
          <cell r="D7263">
            <v>4.1900000000000004</v>
          </cell>
        </row>
        <row r="7264">
          <cell r="A7264">
            <v>39216</v>
          </cell>
          <cell r="B7264" t="str">
            <v>ARRUELA EM ALUMINIO, COM ROSCA, DE 4", PARA ELETRODUTO</v>
          </cell>
          <cell r="C7264" t="str">
            <v xml:space="preserve">UN    </v>
          </cell>
          <cell r="D7264">
            <v>5.85</v>
          </cell>
        </row>
        <row r="7265">
          <cell r="A7265">
            <v>11267</v>
          </cell>
          <cell r="B7265" t="str">
            <v>ARRUELA LISA, REDONDA, DE LATAO POLIDO, DIAMETRO NOMINAL 5/8", DIAMETRO EXTERNO = 34 MM, DIAMETRO DO FURO = 17 MM, ESPESSURA = *2,5* MM</v>
          </cell>
          <cell r="C7265" t="str">
            <v xml:space="preserve">UN    </v>
          </cell>
          <cell r="D7265">
            <v>0.61</v>
          </cell>
        </row>
        <row r="7266">
          <cell r="A7266">
            <v>379</v>
          </cell>
          <cell r="B7266" t="str">
            <v>ARRUELA QUADRADA EM ACO GALVANIZADO, DIMENSAO = 38 MM, ESPESSURA = 3MM, DIAMETRO DO FURO= 18 MM</v>
          </cell>
          <cell r="C7266" t="str">
            <v xml:space="preserve">UN    </v>
          </cell>
          <cell r="D7266">
            <v>0.61</v>
          </cell>
        </row>
        <row r="7267">
          <cell r="A7267">
            <v>41901</v>
          </cell>
          <cell r="B7267" t="str">
            <v>ASFALTO DILUIDO DE PETROLEO CM-30 (COLETADO CAIXA NA ANP ACRESCIDO DE ICMS)</v>
          </cell>
          <cell r="C7267" t="str">
            <v xml:space="preserve">KG    </v>
          </cell>
          <cell r="D7267">
            <v>4.87</v>
          </cell>
        </row>
        <row r="7268">
          <cell r="A7268">
            <v>510</v>
          </cell>
          <cell r="B7268" t="str">
            <v>ASFALTO MODIFICADO TIPO I - NBR 9910 (ASFALTO OXIDADO PARA IMPERMEABILIZACAO, COEFICIENTE DE PENETRACAO 25-40)</v>
          </cell>
          <cell r="C7268" t="str">
            <v xml:space="preserve">KG    </v>
          </cell>
          <cell r="D7268">
            <v>10.89</v>
          </cell>
        </row>
        <row r="7269">
          <cell r="A7269">
            <v>516</v>
          </cell>
          <cell r="B7269" t="str">
            <v>ASFALTO MODIFICADO TIPO II - NBR 9910 (ASFALTO OXIDADO PARA IMPERMEABILIZACAO, COEFICIENTE DE PENETRACAO 20-35)</v>
          </cell>
          <cell r="C7269" t="str">
            <v xml:space="preserve">KG    </v>
          </cell>
          <cell r="D7269">
            <v>12.91</v>
          </cell>
        </row>
        <row r="7270">
          <cell r="A7270">
            <v>509</v>
          </cell>
          <cell r="B7270" t="str">
            <v>ASFALTO MODIFICADO TIPO III - NBR 9910 (ASFALTO OXIDADO PARA IMPERMEABILIZACAO, COEFICIENTE DE PENETRACAO 15-25)</v>
          </cell>
          <cell r="C7270" t="str">
            <v xml:space="preserve">KG    </v>
          </cell>
          <cell r="D7270">
            <v>14.48</v>
          </cell>
        </row>
        <row r="7271">
          <cell r="A7271">
            <v>40331</v>
          </cell>
          <cell r="B7271" t="str">
            <v>ASSENTADOR DE MANILHAS</v>
          </cell>
          <cell r="C7271" t="str">
            <v xml:space="preserve">H     </v>
          </cell>
          <cell r="D7271">
            <v>11.86</v>
          </cell>
        </row>
        <row r="7272">
          <cell r="A7272">
            <v>40930</v>
          </cell>
          <cell r="B7272" t="str">
            <v>ASSENTADOR DE MANILHAS (MENSALISTA)</v>
          </cell>
          <cell r="C7272" t="str">
            <v xml:space="preserve">MES   </v>
          </cell>
          <cell r="D7272">
            <v>2102.5300000000002</v>
          </cell>
        </row>
        <row r="7273">
          <cell r="A7273">
            <v>11761</v>
          </cell>
          <cell r="B7273" t="str">
            <v>ASSENTO  VASO SANITARIO INFANTIL EM PLASTICO BRANCO</v>
          </cell>
          <cell r="C7273" t="str">
            <v xml:space="preserve">UN    </v>
          </cell>
          <cell r="D7273">
            <v>70.12</v>
          </cell>
        </row>
        <row r="7274">
          <cell r="A7274">
            <v>377</v>
          </cell>
          <cell r="B7274" t="str">
            <v>ASSENTO SANITARIO DE PLASTICO, TIPO CONVENCIONAL</v>
          </cell>
          <cell r="C7274" t="str">
            <v xml:space="preserve">UN    </v>
          </cell>
          <cell r="D7274">
            <v>32.950000000000003</v>
          </cell>
        </row>
        <row r="7275">
          <cell r="A7275">
            <v>7588</v>
          </cell>
          <cell r="B7275" t="str">
            <v>AUTOMATICO DE BOIA SUPERIOR / INFERIOR, *15* A / 250 V</v>
          </cell>
          <cell r="C7275" t="str">
            <v xml:space="preserve">UN    </v>
          </cell>
          <cell r="D7275">
            <v>35.9</v>
          </cell>
        </row>
        <row r="7276">
          <cell r="A7276">
            <v>34392</v>
          </cell>
          <cell r="B7276" t="str">
            <v>AUXILIAR  DE ALMOXARIFE</v>
          </cell>
          <cell r="C7276" t="str">
            <v xml:space="preserve">H     </v>
          </cell>
          <cell r="D7276">
            <v>10.46</v>
          </cell>
        </row>
        <row r="7277">
          <cell r="A7277">
            <v>40908</v>
          </cell>
          <cell r="B7277" t="str">
            <v>AUXILIAR DE ALMOXARIFE (MENSALISTA)</v>
          </cell>
          <cell r="C7277" t="str">
            <v xml:space="preserve">MES   </v>
          </cell>
          <cell r="D7277">
            <v>1854.96</v>
          </cell>
        </row>
        <row r="7278">
          <cell r="A7278">
            <v>34551</v>
          </cell>
          <cell r="B7278" t="str">
            <v>AUXILIAR DE AZULEJISTA</v>
          </cell>
          <cell r="C7278" t="str">
            <v xml:space="preserve">H     </v>
          </cell>
          <cell r="D7278">
            <v>9.9499999999999993</v>
          </cell>
        </row>
        <row r="7279">
          <cell r="A7279">
            <v>41078</v>
          </cell>
          <cell r="B7279" t="str">
            <v>AUXILIAR DE AZULEJISTA (MENSALISTA)</v>
          </cell>
          <cell r="C7279" t="str">
            <v xml:space="preserve">MES   </v>
          </cell>
          <cell r="D7279">
            <v>1764.68</v>
          </cell>
        </row>
        <row r="7280">
          <cell r="A7280">
            <v>246</v>
          </cell>
          <cell r="B7280" t="str">
            <v>AUXILIAR DE ENCANADOR OU BOMBEIRO HIDRAULICO</v>
          </cell>
          <cell r="C7280" t="str">
            <v xml:space="preserve">H     </v>
          </cell>
          <cell r="D7280">
            <v>10</v>
          </cell>
        </row>
        <row r="7281">
          <cell r="A7281">
            <v>40927</v>
          </cell>
          <cell r="B7281" t="str">
            <v>AUXILIAR DE ENCANADOR OU BOMBEIRO HIDRAULICO (MENSALISTA)</v>
          </cell>
          <cell r="C7281" t="str">
            <v xml:space="preserve">MES   </v>
          </cell>
          <cell r="D7281">
            <v>1774.08</v>
          </cell>
        </row>
        <row r="7282">
          <cell r="A7282">
            <v>2350</v>
          </cell>
          <cell r="B7282" t="str">
            <v>AUXILIAR DE ESCRITORIO</v>
          </cell>
          <cell r="C7282" t="str">
            <v xml:space="preserve">H     </v>
          </cell>
          <cell r="D7282">
            <v>11.01</v>
          </cell>
        </row>
        <row r="7283">
          <cell r="A7283">
            <v>40812</v>
          </cell>
          <cell r="B7283" t="str">
            <v>AUXILIAR DE ESCRITORIO (MENSALISTA)</v>
          </cell>
          <cell r="C7283" t="str">
            <v xml:space="preserve">MES   </v>
          </cell>
          <cell r="D7283">
            <v>1951.83</v>
          </cell>
        </row>
        <row r="7284">
          <cell r="A7284">
            <v>245</v>
          </cell>
          <cell r="B7284" t="str">
            <v>AUXILIAR DE LABORATORISTA DE SOLOS E DE CONCRETO</v>
          </cell>
          <cell r="C7284" t="str">
            <v xml:space="preserve">H     </v>
          </cell>
          <cell r="D7284">
            <v>18.739999999999998</v>
          </cell>
        </row>
        <row r="7285">
          <cell r="A7285">
            <v>41090</v>
          </cell>
          <cell r="B7285" t="str">
            <v>AUXILIAR DE LABORATORISTA DE SOLOS E DE CONCRETO (MENSALISTA)</v>
          </cell>
          <cell r="C7285" t="str">
            <v xml:space="preserve">MES   </v>
          </cell>
          <cell r="D7285">
            <v>3321.58</v>
          </cell>
        </row>
        <row r="7286">
          <cell r="A7286">
            <v>251</v>
          </cell>
          <cell r="B7286" t="str">
            <v>AUXILIAR DE MECANICO</v>
          </cell>
          <cell r="C7286" t="str">
            <v xml:space="preserve">H     </v>
          </cell>
          <cell r="D7286">
            <v>8.84</v>
          </cell>
        </row>
        <row r="7287">
          <cell r="A7287">
            <v>40975</v>
          </cell>
          <cell r="B7287" t="str">
            <v>AUXILIAR DE MECANICO (MENSALISTA)</v>
          </cell>
          <cell r="C7287" t="str">
            <v xml:space="preserve">MES   </v>
          </cell>
          <cell r="D7287">
            <v>1569.51</v>
          </cell>
        </row>
        <row r="7288">
          <cell r="A7288">
            <v>6127</v>
          </cell>
          <cell r="B7288" t="str">
            <v>AUXILIAR DE PEDREIRO</v>
          </cell>
          <cell r="C7288" t="str">
            <v xml:space="preserve">H     </v>
          </cell>
          <cell r="D7288">
            <v>10.15</v>
          </cell>
        </row>
        <row r="7289">
          <cell r="A7289">
            <v>41072</v>
          </cell>
          <cell r="B7289" t="str">
            <v>AUXILIAR DE PEDREIRO (MENSALISTA)</v>
          </cell>
          <cell r="C7289" t="str">
            <v xml:space="preserve">MES   </v>
          </cell>
          <cell r="D7289">
            <v>1798.76</v>
          </cell>
        </row>
        <row r="7290">
          <cell r="A7290">
            <v>6121</v>
          </cell>
          <cell r="B7290" t="str">
            <v>AUXILIAR DE SERVICOS GERAIS</v>
          </cell>
          <cell r="C7290" t="str">
            <v xml:space="preserve">H     </v>
          </cell>
          <cell r="D7290">
            <v>10.94</v>
          </cell>
        </row>
        <row r="7291">
          <cell r="A7291">
            <v>41071</v>
          </cell>
          <cell r="B7291" t="str">
            <v>AUXILIAR DE SERVICOS GERAIS (MENSALISTA)</v>
          </cell>
          <cell r="C7291" t="str">
            <v xml:space="preserve">MES   </v>
          </cell>
          <cell r="D7291">
            <v>1939.78</v>
          </cell>
        </row>
        <row r="7292">
          <cell r="A7292">
            <v>244</v>
          </cell>
          <cell r="B7292" t="str">
            <v>AUXILIAR DE TOPOGRAFO</v>
          </cell>
          <cell r="C7292" t="str">
            <v xml:space="preserve">H     </v>
          </cell>
          <cell r="D7292">
            <v>5.57</v>
          </cell>
        </row>
        <row r="7293">
          <cell r="A7293">
            <v>41093</v>
          </cell>
          <cell r="B7293" t="str">
            <v>AUXILIAR DE TOPOGRAFO (MENSALISTA)</v>
          </cell>
          <cell r="C7293" t="str">
            <v xml:space="preserve">MES   </v>
          </cell>
          <cell r="D7293">
            <v>988.87</v>
          </cell>
        </row>
        <row r="7294">
          <cell r="A7294">
            <v>532</v>
          </cell>
          <cell r="B7294" t="str">
            <v>AUXILIAR TECNICO / ASSISTENTE DE ENGENHARIA</v>
          </cell>
          <cell r="C7294" t="str">
            <v xml:space="preserve">H     </v>
          </cell>
          <cell r="D7294">
            <v>20.170000000000002</v>
          </cell>
        </row>
        <row r="7295">
          <cell r="A7295">
            <v>40931</v>
          </cell>
          <cell r="B7295" t="str">
            <v>AUXILIAR TECNICO / ASSISTENTE DE ENGENHARIA (MENSALISTA)</v>
          </cell>
          <cell r="C7295" t="str">
            <v xml:space="preserve">MES   </v>
          </cell>
          <cell r="D7295">
            <v>3577.45</v>
          </cell>
        </row>
        <row r="7296">
          <cell r="A7296">
            <v>36150</v>
          </cell>
          <cell r="B7296" t="str">
            <v>AVENTAL DE SEGURANCA DE RASPA DE COURO 1,00 X 0,60 M</v>
          </cell>
          <cell r="C7296" t="str">
            <v xml:space="preserve">UN    </v>
          </cell>
          <cell r="D7296">
            <v>40.98</v>
          </cell>
        </row>
        <row r="7297">
          <cell r="A7297">
            <v>4760</v>
          </cell>
          <cell r="B7297" t="str">
            <v>AZULEJISTA OU LADRILHEIRO</v>
          </cell>
          <cell r="C7297" t="str">
            <v xml:space="preserve">H     </v>
          </cell>
          <cell r="D7297">
            <v>13.66</v>
          </cell>
        </row>
        <row r="7298">
          <cell r="A7298">
            <v>41069</v>
          </cell>
          <cell r="B7298" t="str">
            <v>AZULEJISTA OU LADRILHEIRO (MENSALISTA)</v>
          </cell>
          <cell r="C7298" t="str">
            <v xml:space="preserve">MES   </v>
          </cell>
          <cell r="D7298">
            <v>2420.84</v>
          </cell>
        </row>
        <row r="7299">
          <cell r="A7299">
            <v>10422</v>
          </cell>
          <cell r="B7299" t="str">
            <v>BACIA SANITARIA (VASO) COM CAIXA ACOPLADA, DE LOUCA BRANCA</v>
          </cell>
          <cell r="C7299" t="str">
            <v xml:space="preserve">UN    </v>
          </cell>
          <cell r="D7299">
            <v>314.49</v>
          </cell>
        </row>
        <row r="7300">
          <cell r="A7300">
            <v>10420</v>
          </cell>
          <cell r="B7300" t="str">
            <v>BACIA SANITARIA (VASO) CONVENCIONAL DE LOUCA BRANCA</v>
          </cell>
          <cell r="C7300" t="str">
            <v xml:space="preserve">UN    </v>
          </cell>
          <cell r="D7300">
            <v>117.95</v>
          </cell>
        </row>
        <row r="7301">
          <cell r="A7301">
            <v>10421</v>
          </cell>
          <cell r="B7301" t="str">
            <v>BACIA SANITARIA (VASO) CONVENCIONAL DE LOUCA COR</v>
          </cell>
          <cell r="C7301" t="str">
            <v xml:space="preserve">UN    </v>
          </cell>
          <cell r="D7301">
            <v>157.85</v>
          </cell>
        </row>
        <row r="7302">
          <cell r="A7302">
            <v>36520</v>
          </cell>
          <cell r="B7302" t="str">
            <v>BACIA SANITARIA (VASO) CONVENCIONAL PARA PCD SEM FURO FRONTAL, DE LOUCA BRANCA, SEM ASSENTO</v>
          </cell>
          <cell r="C7302" t="str">
            <v xml:space="preserve">UN    </v>
          </cell>
          <cell r="D7302">
            <v>587.64</v>
          </cell>
        </row>
        <row r="7303">
          <cell r="A7303">
            <v>10</v>
          </cell>
          <cell r="B7303" t="str">
            <v>BALDE PLASTICO CAPACIDADE *10* L</v>
          </cell>
          <cell r="C7303" t="str">
            <v xml:space="preserve">UN    </v>
          </cell>
          <cell r="D7303">
            <v>13.27</v>
          </cell>
        </row>
        <row r="7304">
          <cell r="A7304">
            <v>4815</v>
          </cell>
          <cell r="B7304" t="str">
            <v>BALDE VERMELHO PARA SINALIZACAO DE VIAS</v>
          </cell>
          <cell r="C7304" t="str">
            <v xml:space="preserve">UN    </v>
          </cell>
          <cell r="D7304">
            <v>5.79</v>
          </cell>
        </row>
        <row r="7305">
          <cell r="A7305">
            <v>541</v>
          </cell>
          <cell r="B7305" t="str">
            <v>BANCADA DE MARMORE SINTETICO COM UMA CUBA, 120 X *60* CM</v>
          </cell>
          <cell r="C7305" t="str">
            <v xml:space="preserve">UN    </v>
          </cell>
          <cell r="D7305">
            <v>157.30000000000001</v>
          </cell>
        </row>
        <row r="7306">
          <cell r="A7306">
            <v>542</v>
          </cell>
          <cell r="B7306" t="str">
            <v>BANCADA DE MARMORE SINTETICO COM UMA CUBA, 150 X *60* CM</v>
          </cell>
          <cell r="C7306" t="str">
            <v xml:space="preserve">UN    </v>
          </cell>
          <cell r="D7306">
            <v>197.17</v>
          </cell>
        </row>
        <row r="7307">
          <cell r="A7307">
            <v>540</v>
          </cell>
          <cell r="B7307" t="str">
            <v>BANCADA DE MARMORE SINTETICO COM UMA CUBA, 200 X *60* CM</v>
          </cell>
          <cell r="C7307" t="str">
            <v xml:space="preserve">UN    </v>
          </cell>
          <cell r="D7307">
            <v>444.33</v>
          </cell>
        </row>
        <row r="7308">
          <cell r="A7308">
            <v>38364</v>
          </cell>
          <cell r="B7308" t="str">
            <v>BANCADA/ BANCA EM GRANITO, POLIDO, TIPO ANDORINHA/ QUARTZ/ CASTELO/ CORUMBA OU OUTROS EQUIVALENTES DA REGIAO, COM CUBA INOX, FORMATO *120 X 60* CM, E=  *2* CM</v>
          </cell>
          <cell r="C7308" t="str">
            <v xml:space="preserve">UN    </v>
          </cell>
          <cell r="D7308">
            <v>587</v>
          </cell>
        </row>
        <row r="7309">
          <cell r="A7309">
            <v>11692</v>
          </cell>
          <cell r="B7309" t="str">
            <v>BANCADA/ BANCA EM MARMORE, POLIDO, BRANCO COMUM, E=  *3* CM</v>
          </cell>
          <cell r="C7309" t="str">
            <v xml:space="preserve">M2    </v>
          </cell>
          <cell r="D7309">
            <v>414.98</v>
          </cell>
        </row>
        <row r="7310">
          <cell r="A7310">
            <v>1746</v>
          </cell>
          <cell r="B7310" t="str">
            <v>BANCADA/BANCA/PIA DE ACO INOXIDAVEL (AISI 430) COM 1 CUBA CENTRAL, COM VALVULA, ESCORREDOR DUPLO, DE *0,55 X 1,20* M</v>
          </cell>
          <cell r="C7310" t="str">
            <v xml:space="preserve">UN    </v>
          </cell>
          <cell r="D7310">
            <v>242</v>
          </cell>
        </row>
        <row r="7311">
          <cell r="A7311">
            <v>1748</v>
          </cell>
          <cell r="B7311" t="str">
            <v>BANCADA/BANCA/PIA DE ACO INOXIDAVEL (AISI 430) COM 1 CUBA CENTRAL, COM VALVULA, ESCORREDOR DUPLO, DE *0,55 X 1,40* M</v>
          </cell>
          <cell r="C7311" t="str">
            <v xml:space="preserve">UN    </v>
          </cell>
          <cell r="D7311">
            <v>321.8</v>
          </cell>
        </row>
        <row r="7312">
          <cell r="A7312">
            <v>1749</v>
          </cell>
          <cell r="B7312" t="str">
            <v>BANCADA/BANCA/PIA DE ACO INOXIDAVEL (AISI 430) COM 1 CUBA CENTRAL, COM VALVULA, ESCORREDOR DUPLO, DE *0,55 X 1,80* M</v>
          </cell>
          <cell r="C7312" t="str">
            <v xml:space="preserve">UN    </v>
          </cell>
          <cell r="D7312">
            <v>466.23</v>
          </cell>
        </row>
        <row r="7313">
          <cell r="A7313">
            <v>37412</v>
          </cell>
          <cell r="B7313" t="str">
            <v>BANCADA/BANCA/PIA DE ACO INOXIDAVEL (AISI 430) COM 1 CUBA CENTRAL, COM VALVULA, LISA (SEM ESCORREDOR), DE *0,55 X 1,20* M</v>
          </cell>
          <cell r="C7313" t="str">
            <v xml:space="preserve">UN    </v>
          </cell>
          <cell r="D7313">
            <v>236.55</v>
          </cell>
        </row>
        <row r="7314">
          <cell r="A7314">
            <v>1745</v>
          </cell>
          <cell r="B7314" t="str">
            <v>BANCADA/BANCA/PIA DE ACO INOXIDAVEL (AISI 430) COM 1 CUBA CENTRAL, SEM VALVULA, ESCORREDOR DUPLO, DE *0,55 X 1,60* M</v>
          </cell>
          <cell r="C7314" t="str">
            <v xml:space="preserve">UN    </v>
          </cell>
          <cell r="D7314">
            <v>281.29000000000002</v>
          </cell>
        </row>
        <row r="7315">
          <cell r="A7315">
            <v>1750</v>
          </cell>
          <cell r="B7315" t="str">
            <v>BANCADA/BANCA/PIA DE ACO INOXIDAVEL (AISI 430) COM 2 CUBAS, COM VALVULAS, ESCORREDOR DUPLO, DE *0,55 X 2,00* M</v>
          </cell>
          <cell r="C7315" t="str">
            <v xml:space="preserve">UN    </v>
          </cell>
          <cell r="D7315">
            <v>657.34</v>
          </cell>
        </row>
        <row r="7316">
          <cell r="A7316">
            <v>11687</v>
          </cell>
          <cell r="B7316" t="str">
            <v>BANCADA/TAMPO ACO INOX (AISI 304), LARGURA 60 CM, COM RODABANCA (NAO INCLUI PES DE APOIO)</v>
          </cell>
          <cell r="C7316" t="str">
            <v xml:space="preserve">M     </v>
          </cell>
          <cell r="D7316">
            <v>1047.3499999999999</v>
          </cell>
        </row>
        <row r="7317">
          <cell r="A7317">
            <v>11689</v>
          </cell>
          <cell r="B7317" t="str">
            <v>BANCADA/TAMPO ACO INOX (AISI 304), LARGURA 70 CM, COM RODABANCA (NAO INCLUI PES DE APOIO)</v>
          </cell>
          <cell r="C7317" t="str">
            <v xml:space="preserve">M     </v>
          </cell>
          <cell r="D7317">
            <v>1312.27</v>
          </cell>
        </row>
        <row r="7318">
          <cell r="A7318">
            <v>11693</v>
          </cell>
          <cell r="B7318" t="str">
            <v>BANCADA/TAMPO LISO (SEM CUBA) EM MARMORE SINTETICO</v>
          </cell>
          <cell r="C7318" t="str">
            <v xml:space="preserve">M2    </v>
          </cell>
          <cell r="D7318">
            <v>174.41</v>
          </cell>
        </row>
        <row r="7319">
          <cell r="A7319">
            <v>36215</v>
          </cell>
          <cell r="B7319" t="str">
            <v>BANCO ARTICULADO PARA BANHO, EM ACO INOX POLIDO, 70* CM X 45* CM</v>
          </cell>
          <cell r="C7319" t="str">
            <v xml:space="preserve">UN    </v>
          </cell>
          <cell r="D7319">
            <v>986.91</v>
          </cell>
        </row>
        <row r="7320">
          <cell r="A7320">
            <v>42439</v>
          </cell>
          <cell r="B7320" t="str">
            <v>BANCO COM ENCOSTO, 1,60M* DE COMPRIMENTO, EM TUBO DE ACO CARBONO E PINTURA NO PROCESSO ELETROSTATICO - PARA ACADEMIA AO AR LIVRE / ACADEMIA DA TERCEIRA IDADE - ATI</v>
          </cell>
          <cell r="C7320" t="str">
            <v xml:space="preserve">UN    </v>
          </cell>
          <cell r="D7320">
            <v>957.34</v>
          </cell>
        </row>
        <row r="7321">
          <cell r="A7321">
            <v>38381</v>
          </cell>
          <cell r="B7321" t="str">
            <v>BANDEJA DE PINTURA PARA ROLO 23 CM</v>
          </cell>
          <cell r="C7321" t="str">
            <v xml:space="preserve">UN    </v>
          </cell>
          <cell r="D7321">
            <v>9.98</v>
          </cell>
        </row>
        <row r="7322">
          <cell r="A7322">
            <v>39621</v>
          </cell>
          <cell r="B7322" t="str">
            <v>BARRA ANTIPANICO DUPLA, CEGA EM LADO OPOSTO, COR CINZA</v>
          </cell>
          <cell r="C7322" t="str">
            <v xml:space="preserve">PAR   </v>
          </cell>
          <cell r="D7322">
            <v>868.57</v>
          </cell>
        </row>
        <row r="7323">
          <cell r="A7323">
            <v>39624</v>
          </cell>
          <cell r="B7323" t="str">
            <v>BARRA ANTIPANICO DUPLA, PARA PORTA DE VIDRO, COR CINZA</v>
          </cell>
          <cell r="C7323" t="str">
            <v xml:space="preserve">PAR   </v>
          </cell>
          <cell r="D7323">
            <v>958.13</v>
          </cell>
        </row>
        <row r="7324">
          <cell r="A7324">
            <v>39615</v>
          </cell>
          <cell r="B7324" t="str">
            <v>BARRA ANTIPANICO SIMPLES, CEGA EM LADO OPOSTO, COR CINZA</v>
          </cell>
          <cell r="C7324" t="str">
            <v xml:space="preserve">UN    </v>
          </cell>
          <cell r="D7324">
            <v>387.17</v>
          </cell>
        </row>
        <row r="7325">
          <cell r="A7325">
            <v>39620</v>
          </cell>
          <cell r="B7325" t="str">
            <v>BARRA ANTIPANICO SIMPLES, COM FECHADURA LADO OPOSTO, COR CINZA</v>
          </cell>
          <cell r="C7325" t="str">
            <v xml:space="preserve">UN    </v>
          </cell>
          <cell r="D7325">
            <v>591.32000000000005</v>
          </cell>
        </row>
        <row r="7326">
          <cell r="A7326">
            <v>39623</v>
          </cell>
          <cell r="B7326" t="str">
            <v>BARRA ANTIPANICO SIMPLES, PARA PORTA DE VIDRO, COR CINZA</v>
          </cell>
          <cell r="C7326" t="str">
            <v xml:space="preserve">UN    </v>
          </cell>
          <cell r="D7326">
            <v>633.35</v>
          </cell>
        </row>
        <row r="7327">
          <cell r="A7327">
            <v>36207</v>
          </cell>
          <cell r="B7327" t="str">
            <v>BARRA DE APOIO EM "L", EM ACO INOX POLIDO 70 X 70 CM, DIAMETRO MINIMO 3 CM</v>
          </cell>
          <cell r="C7327" t="str">
            <v xml:space="preserve">UN    </v>
          </cell>
          <cell r="D7327">
            <v>437.13</v>
          </cell>
        </row>
        <row r="7328">
          <cell r="A7328">
            <v>36209</v>
          </cell>
          <cell r="B7328" t="str">
            <v>BARRA DE APOIO EM "L", EM ACO INOX POLIDO 80 X 80 CM, DIAMETRO MINIMO 3 CM</v>
          </cell>
          <cell r="C7328" t="str">
            <v xml:space="preserve">UN    </v>
          </cell>
          <cell r="D7328">
            <v>501.68</v>
          </cell>
        </row>
        <row r="7329">
          <cell r="A7329">
            <v>36210</v>
          </cell>
          <cell r="B7329" t="str">
            <v>BARRA DE APOIO LATERAL ARTICULADA, COM TRAVA, EM ACO INOX POLIDO, 70 CM, DIAMETRO MINIMO 3 CM</v>
          </cell>
          <cell r="C7329" t="str">
            <v xml:space="preserve">UN    </v>
          </cell>
          <cell r="D7329">
            <v>542.79999999999995</v>
          </cell>
        </row>
        <row r="7330">
          <cell r="A7330">
            <v>36204</v>
          </cell>
          <cell r="B7330" t="str">
            <v>BARRA DE APOIO RETA, EM ACO INOX POLIDO, COMPRIMENTO 60CM, DIAMETRO MINIMO 3 CM</v>
          </cell>
          <cell r="C7330" t="str">
            <v xml:space="preserve">UN    </v>
          </cell>
          <cell r="D7330">
            <v>192.45</v>
          </cell>
        </row>
        <row r="7331">
          <cell r="A7331">
            <v>36205</v>
          </cell>
          <cell r="B7331" t="str">
            <v>BARRA DE APOIO RETA, EM ACO INOX POLIDO, COMPRIMENTO 70CM, DIAMETRO MINIMO 3 CM</v>
          </cell>
          <cell r="C7331" t="str">
            <v xml:space="preserve">UN    </v>
          </cell>
          <cell r="D7331">
            <v>213.74</v>
          </cell>
        </row>
        <row r="7332">
          <cell r="A7332">
            <v>36081</v>
          </cell>
          <cell r="B7332" t="str">
            <v>BARRA DE APOIO RETA, EM ACO INOX POLIDO, COMPRIMENTO 80CM, DIAMETRO MINIMO 3 CM</v>
          </cell>
          <cell r="C7332" t="str">
            <v xml:space="preserve">UN    </v>
          </cell>
          <cell r="D7332">
            <v>227.9</v>
          </cell>
        </row>
        <row r="7333">
          <cell r="A7333">
            <v>36206</v>
          </cell>
          <cell r="B7333" t="str">
            <v>BARRA DE APOIO RETA, EM ACO INOX POLIDO, COMPRIMENTO 90 CM, DIAMETRO MINIMO 3 CM</v>
          </cell>
          <cell r="C7333" t="str">
            <v xml:space="preserve">UN    </v>
          </cell>
          <cell r="D7333">
            <v>238.76</v>
          </cell>
        </row>
        <row r="7334">
          <cell r="A7334">
            <v>36218</v>
          </cell>
          <cell r="B7334" t="str">
            <v>BARRA DE APOIO RETA, EM ALUMINIO, COMPRIMENTO 60CM, DIAMETRO MINIMO 3 CM</v>
          </cell>
          <cell r="C7334" t="str">
            <v xml:space="preserve">UN    </v>
          </cell>
          <cell r="D7334">
            <v>121.99</v>
          </cell>
        </row>
        <row r="7335">
          <cell r="A7335">
            <v>36220</v>
          </cell>
          <cell r="B7335" t="str">
            <v>BARRA DE APOIO RETA, EM ALUMINIO, COMPRIMENTO 70CM, DIAMETRO MINIMO 3 CM</v>
          </cell>
          <cell r="C7335" t="str">
            <v xml:space="preserve">UN    </v>
          </cell>
          <cell r="D7335">
            <v>139.88999999999999</v>
          </cell>
        </row>
        <row r="7336">
          <cell r="A7336">
            <v>36080</v>
          </cell>
          <cell r="B7336" t="str">
            <v>BARRA DE APOIO RETA, EM ALUMINIO, COMPRIMENTO 80 CM, DIAMETRO MINIMO 3 CM</v>
          </cell>
          <cell r="C7336" t="str">
            <v xml:space="preserve">UN    </v>
          </cell>
          <cell r="D7336">
            <v>151.31</v>
          </cell>
        </row>
        <row r="7337">
          <cell r="A7337">
            <v>36223</v>
          </cell>
          <cell r="B7337" t="str">
            <v>BARRA DE APOIO RETA, EM ALUMINIO, COMPRIMENTO 90 CM, DIAMETRO MINIMO 3 CM</v>
          </cell>
          <cell r="C7337" t="str">
            <v xml:space="preserve">UN    </v>
          </cell>
          <cell r="D7337">
            <v>158.44</v>
          </cell>
        </row>
        <row r="7338">
          <cell r="A7338">
            <v>546</v>
          </cell>
          <cell r="B7338" t="str">
            <v>BARRA DE FERRO CHATA, RETANGULAR (QUALQUER BITOLA)</v>
          </cell>
          <cell r="C7338" t="str">
            <v xml:space="preserve">KG    </v>
          </cell>
          <cell r="D7338">
            <v>10</v>
          </cell>
        </row>
        <row r="7339">
          <cell r="A7339">
            <v>566</v>
          </cell>
          <cell r="B7339" t="str">
            <v>BARRA DE FERRO CHATO, RETANGULAR, 19,05 MM X 3,17 MM (L X E), 0,47 KG/M</v>
          </cell>
          <cell r="C7339" t="str">
            <v xml:space="preserve">M     </v>
          </cell>
          <cell r="D7339">
            <v>4.74</v>
          </cell>
        </row>
        <row r="7340">
          <cell r="A7340">
            <v>565</v>
          </cell>
          <cell r="B7340" t="str">
            <v>BARRA DE FERRO CHATO, RETANGULAR, 25,4 MM X 4,76 MM (L X E), 1,73 KG/M</v>
          </cell>
          <cell r="C7340" t="str">
            <v xml:space="preserve">M     </v>
          </cell>
          <cell r="D7340">
            <v>17.3</v>
          </cell>
        </row>
        <row r="7341">
          <cell r="A7341">
            <v>555</v>
          </cell>
          <cell r="B7341" t="str">
            <v>BARRA DE FERRO CHATO, RETANGULAR, 25,4 MM X 6,35 MM (L X E), 1,2265 KG/M</v>
          </cell>
          <cell r="C7341" t="str">
            <v xml:space="preserve">M     </v>
          </cell>
          <cell r="D7341">
            <v>12.26</v>
          </cell>
        </row>
        <row r="7342">
          <cell r="A7342">
            <v>557</v>
          </cell>
          <cell r="B7342" t="str">
            <v>BARRA DE FERRO CHATO, RETANGULAR, 38,1 MM X 12,7 MM (L X E), 3,79 KG/M</v>
          </cell>
          <cell r="C7342" t="str">
            <v xml:space="preserve">M     </v>
          </cell>
          <cell r="D7342">
            <v>38.479999999999997</v>
          </cell>
        </row>
        <row r="7343">
          <cell r="A7343">
            <v>552</v>
          </cell>
          <cell r="B7343" t="str">
            <v>BARRA DE FERRO CHATO, RETANGULAR, 38,1 MM X 6,35 MM (L X E), 1,89 KG/M</v>
          </cell>
          <cell r="C7343" t="str">
            <v xml:space="preserve">M     </v>
          </cell>
          <cell r="D7343">
            <v>19.09</v>
          </cell>
        </row>
        <row r="7344">
          <cell r="A7344">
            <v>563</v>
          </cell>
          <cell r="B7344" t="str">
            <v>BARRA DE FERRO CHATO, RETANGULAR, 38,1 MM X 9,53 MM (L X E), 2,84 KG/M</v>
          </cell>
          <cell r="C7344" t="str">
            <v xml:space="preserve">M     </v>
          </cell>
          <cell r="D7344">
            <v>28.68</v>
          </cell>
        </row>
        <row r="7345">
          <cell r="A7345">
            <v>549</v>
          </cell>
          <cell r="B7345" t="str">
            <v>BARRA DE FERRO CHATO, RETANGULAR, 50,8 MM X 12,7 MM (L X E), 5,06 KG/M</v>
          </cell>
          <cell r="C7345" t="str">
            <v xml:space="preserve">M     </v>
          </cell>
          <cell r="D7345">
            <v>51.63</v>
          </cell>
        </row>
        <row r="7346">
          <cell r="A7346">
            <v>551</v>
          </cell>
          <cell r="B7346" t="str">
            <v>BARRA DE FERRO CHATO, RETANGULAR, 50,8 MM X 25,4 MM (L X E), 10,12 KG/M</v>
          </cell>
          <cell r="C7346" t="str">
            <v xml:space="preserve">M     </v>
          </cell>
          <cell r="D7346">
            <v>102.23</v>
          </cell>
        </row>
        <row r="7347">
          <cell r="A7347">
            <v>559</v>
          </cell>
          <cell r="B7347" t="str">
            <v>BARRA DE FERRO CHATO, RETANGULAR, 50,8 MM X 6,35 MM (L X E), 2,53 KG/M</v>
          </cell>
          <cell r="C7347" t="str">
            <v xml:space="preserve">M     </v>
          </cell>
          <cell r="D7347">
            <v>25.55</v>
          </cell>
        </row>
        <row r="7348">
          <cell r="A7348">
            <v>560</v>
          </cell>
          <cell r="B7348" t="str">
            <v>BARRA DE FERRO CHATO, RETANGULAR, 50,8 MM X 7,94 MM (L X E), 3,162 KG/M</v>
          </cell>
          <cell r="C7348" t="str">
            <v xml:space="preserve">M     </v>
          </cell>
          <cell r="D7348">
            <v>31.97</v>
          </cell>
        </row>
        <row r="7349">
          <cell r="A7349">
            <v>547</v>
          </cell>
          <cell r="B7349" t="str">
            <v>BARRA DE FERRO CHATO, RETANGULAR, 50,8 MM X 9,53 MM (L X E), 3,79KG/M</v>
          </cell>
          <cell r="C7349" t="str">
            <v xml:space="preserve">M     </v>
          </cell>
          <cell r="D7349">
            <v>38.28</v>
          </cell>
        </row>
        <row r="7350">
          <cell r="A7350">
            <v>38127</v>
          </cell>
          <cell r="B7350" t="str">
            <v>BASE DE MISTURADOR MONOCOMANDO PARA CHUVEIRO</v>
          </cell>
          <cell r="C7350" t="str">
            <v xml:space="preserve">UN    </v>
          </cell>
          <cell r="D7350">
            <v>395.41</v>
          </cell>
        </row>
        <row r="7351">
          <cell r="A7351">
            <v>38060</v>
          </cell>
          <cell r="B7351" t="str">
            <v>BASE PARA MASTRO DE PARA-RAIOS DIAMETRO NOMINAL 1 1/2"</v>
          </cell>
          <cell r="C7351" t="str">
            <v xml:space="preserve">UN    </v>
          </cell>
          <cell r="D7351">
            <v>80.150000000000006</v>
          </cell>
        </row>
        <row r="7352">
          <cell r="A7352">
            <v>10956</v>
          </cell>
          <cell r="B7352" t="str">
            <v>BASE PARA MASTRO DE PARA-RAIOS DIAMETRO NOMINAL 2"</v>
          </cell>
          <cell r="C7352" t="str">
            <v xml:space="preserve">UN    </v>
          </cell>
          <cell r="D7352">
            <v>83.26</v>
          </cell>
        </row>
        <row r="7353">
          <cell r="A7353">
            <v>39380</v>
          </cell>
          <cell r="B7353" t="str">
            <v>BASE PARA RELE COM SUPORTE METALICO</v>
          </cell>
          <cell r="C7353" t="str">
            <v xml:space="preserve">UN    </v>
          </cell>
          <cell r="D7353">
            <v>14.37</v>
          </cell>
        </row>
        <row r="7354">
          <cell r="A7354">
            <v>13374</v>
          </cell>
          <cell r="B7354" t="str">
            <v>BASE UNIPOLAR PARA FUSIVEL NH1, CORRENTE NOMINAL DE 250 A, SEM CAPA</v>
          </cell>
          <cell r="C7354" t="str">
            <v xml:space="preserve">UN    </v>
          </cell>
          <cell r="D7354">
            <v>98.86</v>
          </cell>
        </row>
        <row r="7355">
          <cell r="A7355">
            <v>37597</v>
          </cell>
          <cell r="B7355" t="str">
            <v>BATE-ESTACAS POR GRAVIDADE, POTENCIA160 HP, PESO DO MARTELO ATE 3 TONELADAS</v>
          </cell>
          <cell r="C7355" t="str">
            <v xml:space="preserve">UN    </v>
          </cell>
          <cell r="D7355">
            <v>389687.5</v>
          </cell>
        </row>
        <row r="7356">
          <cell r="A7356">
            <v>183</v>
          </cell>
          <cell r="B7356" t="str">
            <v>BATENTE/ PORTAL/ ADUELA/ MARCO MACICO, E= *3 CM, L= *13 CM, *60 CM A 120* CM X *210 CM,  EM CEDRINHO/ ANGELIM COMERCIAL/ EUCALIPTO/ CURUPIXA/ PEROBA/ CUMARU OU EQUIVALENTE DA REGIAO (NAO INCLUI ALIZARES)</v>
          </cell>
          <cell r="C7356" t="str">
            <v xml:space="preserve">JG    </v>
          </cell>
          <cell r="D7356">
            <v>112</v>
          </cell>
        </row>
        <row r="7357">
          <cell r="A7357">
            <v>184</v>
          </cell>
          <cell r="B7357" t="str">
            <v>BATENTE/ PORTAL/ ADUELA/ MARCO MACICO, E= *3* CM, L= *13* CM, *60 CM A 120* CM X *210* CM, EM PINUS/ TAUARI/ VIROLA OU EQUIVALENTE DA REGIAO (NAO INCLUI ALIZARES)</v>
          </cell>
          <cell r="C7357" t="str">
            <v xml:space="preserve">JG    </v>
          </cell>
          <cell r="D7357">
            <v>74.02</v>
          </cell>
        </row>
        <row r="7358">
          <cell r="A7358">
            <v>195</v>
          </cell>
          <cell r="B7358" t="str">
            <v>BATENTE/ PORTAL/ ADUELA/ MARCO MACICO, E= *3* CM, L= *7* CM, *60 CM A 120* CM X *210* CM,  EM CEDRINHO/ ANGELIM COMERCIAL/ EUCALIPTO/ CURUPIXA/ PEROBA/ CUMARU OU EQUIVALENTE DA REGIAO (NAO INCLUI ALIZARES)</v>
          </cell>
          <cell r="C7358" t="str">
            <v xml:space="preserve">JG    </v>
          </cell>
          <cell r="D7358">
            <v>90.98</v>
          </cell>
        </row>
        <row r="7359">
          <cell r="A7359">
            <v>194</v>
          </cell>
          <cell r="B7359" t="str">
            <v>BATENTE/ PORTAL/ ADUELA/ MARCO MACICO, E= *3* CM, L= *7* CM, *60 CM A 120* CM X *210* CM, EM PINUS/ TAUARI/ VIROLA OU EQUIVALENTE DA REGIAO (NAO INCLUI ALIZARES)</v>
          </cell>
          <cell r="C7359" t="str">
            <v xml:space="preserve">JG    </v>
          </cell>
          <cell r="D7359">
            <v>49.46</v>
          </cell>
        </row>
        <row r="7360">
          <cell r="A7360">
            <v>20001</v>
          </cell>
          <cell r="B7360" t="str">
            <v>BATENTE/ PORTAL/ ADUELA/MARCO MACICO, E= *3* CM, L= *15* CM, *60 CM A 120* CM  X *210* CM, EM PINUS/ TAUARI/ VIROLA OU EQUIVALENTE DA REGIAO</v>
          </cell>
          <cell r="C7360" t="str">
            <v xml:space="preserve">JG    </v>
          </cell>
          <cell r="D7360">
            <v>90.66</v>
          </cell>
        </row>
        <row r="7361">
          <cell r="A7361">
            <v>181</v>
          </cell>
          <cell r="B7361" t="str">
            <v>BATENTE/ PORTAL/ADUELA/ MARCO MACICO, E= *3* CM, L= *15* CM, *60 CM A 120* CM  X *210* CM,  EM CEDRINHO/ ANGELIM COMERCIAL/  EUCALIPTO/ CURUPIXA/ PEROBA/ CUMARU OU EQUIVALENTE DA REGIAO (NAO INCLUI ALIZARES)</v>
          </cell>
          <cell r="C7361" t="str">
            <v xml:space="preserve">JG    </v>
          </cell>
          <cell r="D7361">
            <v>122.66</v>
          </cell>
        </row>
        <row r="7362">
          <cell r="A7362">
            <v>39837</v>
          </cell>
          <cell r="B7362" t="str">
            <v>BATENTE/PORTAL/ADUELA/MARCO, EM MDF/PVC WOOD/POLIESTIRENO OU MADEIRA LAMINADA, L = *9,0* CM COM GUARNICAO REGULAVEL 2 FACES = *35* MM, PRIMER</v>
          </cell>
          <cell r="C7362" t="str">
            <v xml:space="preserve">JG    </v>
          </cell>
          <cell r="D7362">
            <v>250.68</v>
          </cell>
        </row>
        <row r="7363">
          <cell r="A7363">
            <v>10535</v>
          </cell>
          <cell r="B7363" t="str">
            <v>BETONEIRA CAPACIDADE NOMINAL 400 L, CAPACIDADE DE MISTURA  280 L, MOTOR ELETRICO TRIFASICO 220/380 V POTENCIA 2 CV, SEM CARREGADOR</v>
          </cell>
          <cell r="C7363" t="str">
            <v xml:space="preserve">UN    </v>
          </cell>
          <cell r="D7363">
            <v>3949.45</v>
          </cell>
        </row>
        <row r="7364">
          <cell r="A7364">
            <v>10537</v>
          </cell>
          <cell r="B7364" t="str">
            <v>BETONEIRA CAPACIDADE NOMINAL 400 L, CAPACIDADE DE MISTURA 310 L, MOTOR A DIESEL POTENCIA 5 CV, SEM CARREGADOR</v>
          </cell>
          <cell r="C7364" t="str">
            <v xml:space="preserve">UN    </v>
          </cell>
          <cell r="D7364">
            <v>5385.97</v>
          </cell>
        </row>
        <row r="7365">
          <cell r="A7365">
            <v>13891</v>
          </cell>
          <cell r="B7365" t="str">
            <v>BETONEIRA CAPACIDADE NOMINAL 400 L, CAPACIDADE DE MISTURA 310 L, MOTOR A GASOLINA POTENCIA 5,5 CV, SEM CARREGADOR</v>
          </cell>
          <cell r="C7365" t="str">
            <v xml:space="preserve">UN    </v>
          </cell>
          <cell r="D7365">
            <v>4940.1499999999996</v>
          </cell>
        </row>
        <row r="7366">
          <cell r="A7366">
            <v>25975</v>
          </cell>
          <cell r="B7366" t="str">
            <v>BETONEIRA CAPACIDADE NOMINAL 600 L, CAPACIDADE DE MISTURA 440 L, MOTOR A GASOLINA POTENCIA 10 HP, COM CARREGADOR</v>
          </cell>
          <cell r="C7366" t="str">
            <v xml:space="preserve">UN    </v>
          </cell>
          <cell r="D7366">
            <v>21487.68</v>
          </cell>
        </row>
        <row r="7367">
          <cell r="A7367">
            <v>36396</v>
          </cell>
          <cell r="B7367" t="str">
            <v>BETONEIRA, CAPACIDADE NOMINAL 400 L, CAPACIDADE DE MISTURA 310L, MOTOR ELETRICO TRIFASICO 220/380V POTENCIA 2 CV, SEM CARREGADOR</v>
          </cell>
          <cell r="C7367" t="str">
            <v xml:space="preserve">UN    </v>
          </cell>
          <cell r="D7367">
            <v>4518.43</v>
          </cell>
        </row>
        <row r="7368">
          <cell r="A7368">
            <v>36397</v>
          </cell>
          <cell r="B7368" t="str">
            <v>BETONEIRA, CAPACIDADE NOMINAL 600 L, CAPACIDADE DE MISTURA  360L, MOTOR ELETRICO TRIFASICO 220/380V, POTENCIA 4CV, EXCLUSO CARREGADOR</v>
          </cell>
          <cell r="C7368" t="str">
            <v xml:space="preserve">UN    </v>
          </cell>
          <cell r="D7368">
            <v>16065.55</v>
          </cell>
        </row>
        <row r="7369">
          <cell r="A7369">
            <v>36398</v>
          </cell>
          <cell r="B7369" t="str">
            <v>BETONEIRA, CAPACIDADE NOMINAL 600 L, CAPACIDADE DE MISTURA 440 L, MOTOR A DIESEL POTENCIA 10 CV, COM CARREGADOR</v>
          </cell>
          <cell r="C7369" t="str">
            <v xml:space="preserve">UN    </v>
          </cell>
          <cell r="D7369">
            <v>19526.34</v>
          </cell>
        </row>
        <row r="7370">
          <cell r="A7370">
            <v>647</v>
          </cell>
          <cell r="B7370" t="str">
            <v>BLASTER, DINAMITADOR OU CABO DE FOGO</v>
          </cell>
          <cell r="C7370" t="str">
            <v xml:space="preserve">H     </v>
          </cell>
          <cell r="D7370">
            <v>9.7100000000000009</v>
          </cell>
        </row>
        <row r="7371">
          <cell r="A7371">
            <v>40920</v>
          </cell>
          <cell r="B7371" t="str">
            <v>BLASTER, DINAMITADOR OU CABO DE FOGO (MENSALISTA)</v>
          </cell>
          <cell r="C7371" t="str">
            <v xml:space="preserve">MES   </v>
          </cell>
          <cell r="D7371">
            <v>1722</v>
          </cell>
        </row>
        <row r="7372">
          <cell r="A7372">
            <v>38783</v>
          </cell>
          <cell r="B7372" t="str">
            <v>BLOCO CERAMICO DE VEDACAO COM FUROS NA HORIZONTAL, 11,5 X 19 X 19 CM - 4,5 MPA (NBR 15270)</v>
          </cell>
          <cell r="C7372" t="str">
            <v xml:space="preserve">UN    </v>
          </cell>
          <cell r="D7372">
            <v>1.22</v>
          </cell>
        </row>
        <row r="7373">
          <cell r="A7373">
            <v>37593</v>
          </cell>
          <cell r="B7373" t="str">
            <v>BLOCO CERAMICO DE VEDACAO COM FUROS NA VERTICAL, 14 X 19 X 39 CM - 4,5 MPA (NBR 15270)</v>
          </cell>
          <cell r="C7373" t="str">
            <v xml:space="preserve">UN    </v>
          </cell>
          <cell r="D7373">
            <v>3.01</v>
          </cell>
        </row>
        <row r="7374">
          <cell r="A7374">
            <v>37594</v>
          </cell>
          <cell r="B7374" t="str">
            <v>BLOCO CERAMICO DE VEDACAO COM FUROS NA VERTICAL, 19 X 19 X 39 CM - 4,5 MPA (NBR 15270)</v>
          </cell>
          <cell r="C7374" t="str">
            <v xml:space="preserve">UN    </v>
          </cell>
          <cell r="D7374">
            <v>3.75</v>
          </cell>
        </row>
        <row r="7375">
          <cell r="A7375">
            <v>37592</v>
          </cell>
          <cell r="B7375" t="str">
            <v>BLOCO CERAMICO DE VEDACAO COM FUROS NA VERTICAL, 9 X 19 X 39 CM - 4,5 MPA (NBR 15270)</v>
          </cell>
          <cell r="C7375" t="str">
            <v xml:space="preserve">UN    </v>
          </cell>
          <cell r="D7375">
            <v>2.38</v>
          </cell>
        </row>
        <row r="7376">
          <cell r="A7376">
            <v>7266</v>
          </cell>
          <cell r="B7376" t="str">
            <v>BLOCO CERAMICO VAZADO PARA ALVENARIA DE VEDACAO, DE 9 X 19 X 19 CM (L X A X C)</v>
          </cell>
          <cell r="C7376" t="str">
            <v xml:space="preserve">MIL   </v>
          </cell>
          <cell r="D7376">
            <v>917.5</v>
          </cell>
        </row>
        <row r="7377">
          <cell r="A7377">
            <v>7270</v>
          </cell>
          <cell r="B7377" t="str">
            <v>BLOCO CERAMICO VAZADO PARA ALVENARIA DE VEDACAO, 4 FUROS, DE 9 X 9 X 19 CM (L X A X C)</v>
          </cell>
          <cell r="C7377" t="str">
            <v xml:space="preserve">UN    </v>
          </cell>
          <cell r="D7377">
            <v>1.06</v>
          </cell>
        </row>
        <row r="7378">
          <cell r="A7378">
            <v>7267</v>
          </cell>
          <cell r="B7378" t="str">
            <v>BLOCO CERAMICO VAZADO PARA ALVENARIA DE VEDACAO, 6 FUROS, DE 9 X 14 X 19 CM (L X A X C)</v>
          </cell>
          <cell r="C7378" t="str">
            <v xml:space="preserve">UN    </v>
          </cell>
          <cell r="D7378">
            <v>0.83</v>
          </cell>
        </row>
        <row r="7379">
          <cell r="A7379">
            <v>7269</v>
          </cell>
          <cell r="B7379" t="str">
            <v>BLOCO CERAMICO VAZADO PARA ALVENARIA DE VEDACAO, 6 FUROS, DE 9 X 9 X 19 CM (L X A X C)</v>
          </cell>
          <cell r="C7379" t="str">
            <v xml:space="preserve">UN    </v>
          </cell>
          <cell r="D7379">
            <v>0.84</v>
          </cell>
        </row>
        <row r="7380">
          <cell r="A7380">
            <v>7271</v>
          </cell>
          <cell r="B7380" t="str">
            <v>BLOCO CERAMICO VAZADO PARA ALVENARIA DE VEDACAO, 8 FUROS, DE 9 X 19 X 19 CM (L XA X C)</v>
          </cell>
          <cell r="C7380" t="str">
            <v xml:space="preserve">UN    </v>
          </cell>
          <cell r="D7380">
            <v>0.91</v>
          </cell>
        </row>
        <row r="7381">
          <cell r="A7381">
            <v>7268</v>
          </cell>
          <cell r="B7381" t="str">
            <v>BLOCO CERAMICO VAZADO PARA ALVENARIA DE VEDACAO, 8 FUROS, DE 9 X 19 X 29 CM (L X A X C)</v>
          </cell>
          <cell r="C7381" t="str">
            <v xml:space="preserve">UN    </v>
          </cell>
          <cell r="D7381">
            <v>1.27</v>
          </cell>
        </row>
        <row r="7382">
          <cell r="A7382">
            <v>34556</v>
          </cell>
          <cell r="B7382" t="str">
            <v>BLOCO DE CONCRETO ESTRUTURAL 14 X 19 X 29 CM, FBK 10 MPA (NBR 6136)</v>
          </cell>
          <cell r="C7382" t="str">
            <v xml:space="preserve">UN    </v>
          </cell>
          <cell r="D7382">
            <v>3.45</v>
          </cell>
        </row>
        <row r="7383">
          <cell r="A7383">
            <v>37873</v>
          </cell>
          <cell r="B7383" t="str">
            <v>BLOCO DE CONCRETO ESTRUTURAL 14 X 19 X 29 CM, FBK 12 MPA (NBR 6136)</v>
          </cell>
          <cell r="C7383" t="str">
            <v xml:space="preserve">UN    </v>
          </cell>
          <cell r="D7383">
            <v>3.51</v>
          </cell>
        </row>
        <row r="7384">
          <cell r="A7384">
            <v>34564</v>
          </cell>
          <cell r="B7384" t="str">
            <v>BLOCO DE CONCRETO ESTRUTURAL 14 X 19 X 29 CM, FBK 14 MPA (NBR 6136)</v>
          </cell>
          <cell r="C7384" t="str">
            <v xml:space="preserve">UN    </v>
          </cell>
          <cell r="D7384">
            <v>3.68</v>
          </cell>
        </row>
        <row r="7385">
          <cell r="A7385">
            <v>34565</v>
          </cell>
          <cell r="B7385" t="str">
            <v>BLOCO DE CONCRETO ESTRUTURAL 14 X 19 X 29 CM, FBK 16 MPA (NBR 6136)</v>
          </cell>
          <cell r="C7385" t="str">
            <v xml:space="preserve">UN    </v>
          </cell>
          <cell r="D7385">
            <v>3.89</v>
          </cell>
        </row>
        <row r="7386">
          <cell r="A7386">
            <v>38590</v>
          </cell>
          <cell r="B7386" t="str">
            <v>BLOCO DE CONCRETO ESTRUTURAL 14 X 19 X 29 CM, FBK 4,5 MPA (NBR 6136)</v>
          </cell>
          <cell r="C7386" t="str">
            <v xml:space="preserve">UN    </v>
          </cell>
          <cell r="D7386">
            <v>2.88</v>
          </cell>
        </row>
        <row r="7387">
          <cell r="A7387">
            <v>34566</v>
          </cell>
          <cell r="B7387" t="str">
            <v>BLOCO DE CONCRETO ESTRUTURAL 14 X 19 X 29 CM, FBK 6 MPA (NBR 6136)</v>
          </cell>
          <cell r="C7387" t="str">
            <v xml:space="preserve">UN    </v>
          </cell>
          <cell r="D7387">
            <v>3.02</v>
          </cell>
        </row>
        <row r="7388">
          <cell r="A7388">
            <v>34567</v>
          </cell>
          <cell r="B7388" t="str">
            <v>BLOCO DE CONCRETO ESTRUTURAL 14 X 19 X 29 CM, FBK 8 MPA (NBR 6136)</v>
          </cell>
          <cell r="C7388" t="str">
            <v xml:space="preserve">UN    </v>
          </cell>
          <cell r="D7388">
            <v>3.2</v>
          </cell>
        </row>
        <row r="7389">
          <cell r="A7389">
            <v>38591</v>
          </cell>
          <cell r="B7389" t="str">
            <v>BLOCO DE CONCRETO ESTRUTURAL 14 X 19 X 34 CM, FBK 4,5 MPA (NBR 6136)</v>
          </cell>
          <cell r="C7389" t="str">
            <v xml:space="preserve">UN    </v>
          </cell>
          <cell r="D7389">
            <v>2.91</v>
          </cell>
        </row>
        <row r="7390">
          <cell r="A7390">
            <v>34568</v>
          </cell>
          <cell r="B7390" t="str">
            <v>BLOCO DE CONCRETO ESTRUTURAL 14 X 19 X 39 CM, FBK 10 MPA (NBR 6136)</v>
          </cell>
          <cell r="C7390" t="str">
            <v xml:space="preserve">UN    </v>
          </cell>
          <cell r="D7390">
            <v>3.79</v>
          </cell>
        </row>
        <row r="7391">
          <cell r="A7391">
            <v>34569</v>
          </cell>
          <cell r="B7391" t="str">
            <v>BLOCO DE CONCRETO ESTRUTURAL 14 X 19 X 39 CM, FBK 12 MPA (NBR 6136)</v>
          </cell>
          <cell r="C7391" t="str">
            <v xml:space="preserve">UN    </v>
          </cell>
          <cell r="D7391">
            <v>3.89</v>
          </cell>
        </row>
        <row r="7392">
          <cell r="A7392">
            <v>34570</v>
          </cell>
          <cell r="B7392" t="str">
            <v>BLOCO DE CONCRETO ESTRUTURAL 14 X 19 X 39 CM, FBK 14 MPA (NBR 6136)</v>
          </cell>
          <cell r="C7392" t="str">
            <v xml:space="preserve">UN    </v>
          </cell>
          <cell r="D7392">
            <v>4.2300000000000004</v>
          </cell>
        </row>
        <row r="7393">
          <cell r="A7393">
            <v>25070</v>
          </cell>
          <cell r="B7393" t="str">
            <v>BLOCO DE CONCRETO ESTRUTURAL 14 X 19 X 39 CM, FBK 4,5 MPA (NBR 6136)</v>
          </cell>
          <cell r="C7393" t="str">
            <v xml:space="preserve">UN    </v>
          </cell>
          <cell r="D7393">
            <v>3.18</v>
          </cell>
        </row>
        <row r="7394">
          <cell r="A7394">
            <v>34571</v>
          </cell>
          <cell r="B7394" t="str">
            <v>BLOCO DE CONCRETO ESTRUTURAL 14 X 19 X 39 CM, FBK 6 MPA (NBR 6136)</v>
          </cell>
          <cell r="C7394" t="str">
            <v xml:space="preserve">UN    </v>
          </cell>
          <cell r="D7394">
            <v>3.21</v>
          </cell>
        </row>
        <row r="7395">
          <cell r="A7395">
            <v>34573</v>
          </cell>
          <cell r="B7395" t="str">
            <v>BLOCO DE CONCRETO ESTRUTURAL 14 X 19 X 39 CM, FBK 8 MPA (NBR 6136)</v>
          </cell>
          <cell r="C7395" t="str">
            <v xml:space="preserve">UN    </v>
          </cell>
          <cell r="D7395">
            <v>3.38</v>
          </cell>
        </row>
        <row r="7396">
          <cell r="A7396">
            <v>37107</v>
          </cell>
          <cell r="B7396" t="str">
            <v>BLOCO DE CONCRETO ESTRUTURAL 14 X 19 X 39, FCK 16 MPA (NBR 6136)</v>
          </cell>
          <cell r="C7396" t="str">
            <v xml:space="preserve">UN    </v>
          </cell>
          <cell r="D7396">
            <v>4.46</v>
          </cell>
        </row>
        <row r="7397">
          <cell r="A7397">
            <v>34576</v>
          </cell>
          <cell r="B7397" t="str">
            <v>BLOCO DE CONCRETO ESTRUTURAL 19 X 19 X 39 CM, FBK 10 MPA (NBR 6136)</v>
          </cell>
          <cell r="C7397" t="str">
            <v xml:space="preserve">UN    </v>
          </cell>
          <cell r="D7397">
            <v>4.93</v>
          </cell>
        </row>
        <row r="7398">
          <cell r="A7398">
            <v>34577</v>
          </cell>
          <cell r="B7398" t="str">
            <v>BLOCO DE CONCRETO ESTRUTURAL 19 X 19 X 39 CM, FBK 12 MPA (NBR 6136)</v>
          </cell>
          <cell r="C7398" t="str">
            <v xml:space="preserve">UN    </v>
          </cell>
          <cell r="D7398">
            <v>5.14</v>
          </cell>
        </row>
        <row r="7399">
          <cell r="A7399">
            <v>34578</v>
          </cell>
          <cell r="B7399" t="str">
            <v>BLOCO DE CONCRETO ESTRUTURAL 19 X 19 X 39 CM, FBK 14 MPA (NBR 6136)</v>
          </cell>
          <cell r="C7399" t="str">
            <v xml:space="preserve">UN    </v>
          </cell>
          <cell r="D7399">
            <v>5.57</v>
          </cell>
        </row>
        <row r="7400">
          <cell r="A7400">
            <v>34579</v>
          </cell>
          <cell r="B7400" t="str">
            <v>BLOCO DE CONCRETO ESTRUTURAL 19 X 19 X 39 CM, FBK 16 MPA (NBR 6136)</v>
          </cell>
          <cell r="C7400" t="str">
            <v xml:space="preserve">UN    </v>
          </cell>
          <cell r="D7400">
            <v>5.94</v>
          </cell>
        </row>
        <row r="7401">
          <cell r="A7401">
            <v>25067</v>
          </cell>
          <cell r="B7401" t="str">
            <v>BLOCO DE CONCRETO ESTRUTURAL 19 X 19 X 39 CM, FBK 4,5 MPA (NBR 6136)</v>
          </cell>
          <cell r="C7401" t="str">
            <v xml:space="preserve">UN    </v>
          </cell>
          <cell r="D7401">
            <v>3.98</v>
          </cell>
        </row>
        <row r="7402">
          <cell r="A7402">
            <v>34580</v>
          </cell>
          <cell r="B7402" t="str">
            <v>BLOCO DE CONCRETO ESTRUTURAL 19 X 19 X 39 CM, FBK 8 MPA (NBR 6136)</v>
          </cell>
          <cell r="C7402" t="str">
            <v xml:space="preserve">UN    </v>
          </cell>
          <cell r="D7402">
            <v>4.4400000000000004</v>
          </cell>
        </row>
        <row r="7403">
          <cell r="A7403">
            <v>25071</v>
          </cell>
          <cell r="B7403" t="str">
            <v>BLOCO DE CONCRETO ESTRUTURAL 9 X 19 X 39 CM, FBK 4,5 MPA (NBR 6136)</v>
          </cell>
          <cell r="C7403" t="str">
            <v xml:space="preserve">UN    </v>
          </cell>
          <cell r="D7403">
            <v>2.21</v>
          </cell>
        </row>
        <row r="7404">
          <cell r="A7404">
            <v>38395</v>
          </cell>
          <cell r="B7404" t="str">
            <v>BLOCO DE ESPUMA MULTIUSO *23 X 13 X 8* CM</v>
          </cell>
          <cell r="C7404" t="str">
            <v xml:space="preserve">UN    </v>
          </cell>
          <cell r="D7404">
            <v>8.34</v>
          </cell>
        </row>
        <row r="7405">
          <cell r="A7405">
            <v>34583</v>
          </cell>
          <cell r="B7405" t="str">
            <v>BLOCO DE GESSO COMPACTO / MACICO, BRANCO, E = 10 CM, DIMENSOES *67 X 50* CM</v>
          </cell>
          <cell r="C7405" t="str">
            <v xml:space="preserve">M2    </v>
          </cell>
          <cell r="D7405">
            <v>60.72</v>
          </cell>
        </row>
        <row r="7406">
          <cell r="A7406">
            <v>34584</v>
          </cell>
          <cell r="B7406" t="str">
            <v>BLOCO DE GESSO VAZADO, BRANCO, E = *7* CM, DIMENSOES *67 X 50* CM</v>
          </cell>
          <cell r="C7406" t="str">
            <v xml:space="preserve">M2    </v>
          </cell>
          <cell r="D7406">
            <v>33.99</v>
          </cell>
        </row>
        <row r="7407">
          <cell r="A7407">
            <v>709</v>
          </cell>
          <cell r="B7407" t="str">
            <v>BLOCO DE POLIETILENO ALTA DENSIDADE, *27* X *30* X *100* CM, ACOMPANHADOS PLACAS  TERMINAIS  E LONGARINAS, PARA FUNDO DE FILTRO</v>
          </cell>
          <cell r="C7407" t="str">
            <v xml:space="preserve">M2    </v>
          </cell>
          <cell r="D7407">
            <v>565.52</v>
          </cell>
        </row>
        <row r="7408">
          <cell r="A7408">
            <v>34599</v>
          </cell>
          <cell r="B7408" t="str">
            <v>BLOCO DE VEDACAO CONCRETO APARENTE 9 X 19 X 39 CM (CLASSE C - NBR 6136)</v>
          </cell>
          <cell r="C7408" t="str">
            <v xml:space="preserve">UN    </v>
          </cell>
          <cell r="D7408">
            <v>2.27</v>
          </cell>
        </row>
        <row r="7409">
          <cell r="A7409">
            <v>34592</v>
          </cell>
          <cell r="B7409" t="str">
            <v>BLOCO DE VEDACAO CONCRETO 14 X 19 X 29 CM (CLASSE C - NBR 6136)</v>
          </cell>
          <cell r="C7409" t="str">
            <v xml:space="preserve">UN    </v>
          </cell>
          <cell r="D7409">
            <v>2.5299999999999998</v>
          </cell>
        </row>
        <row r="7410">
          <cell r="A7410">
            <v>37103</v>
          </cell>
          <cell r="B7410" t="str">
            <v>BLOCO DE VEDACAO DE CONCRETO APARENTE 14 X 19 X 39 CM (CLASSE C - NBR 6136)</v>
          </cell>
          <cell r="C7410" t="str">
            <v xml:space="preserve">UN    </v>
          </cell>
          <cell r="D7410">
            <v>2.89</v>
          </cell>
        </row>
        <row r="7411">
          <cell r="A7411">
            <v>34555</v>
          </cell>
          <cell r="B7411" t="str">
            <v>BLOCO DE VEDACAO DE CONCRETO APARENTE 19 X 19 X 39 CM  (CLASSE C - NBR 6136)</v>
          </cell>
          <cell r="C7411" t="str">
            <v xml:space="preserve">UN    </v>
          </cell>
          <cell r="D7411">
            <v>3.67</v>
          </cell>
        </row>
        <row r="7412">
          <cell r="A7412">
            <v>674</v>
          </cell>
          <cell r="B7412" t="str">
            <v>BLOCO DE VEDACAO DE CONCRETO CELULAR AUTOCLAVADO 10 X 30 X 60 CM (E X A X C)</v>
          </cell>
          <cell r="C7412" t="str">
            <v xml:space="preserve">M2    </v>
          </cell>
          <cell r="D7412">
            <v>55.52</v>
          </cell>
        </row>
        <row r="7413">
          <cell r="A7413">
            <v>34600</v>
          </cell>
          <cell r="B7413" t="str">
            <v>BLOCO DE VEDACAO DE CONCRETO CELULAR AUTOCLAVADO 15 X 30 X 60 CM (E X A X C)</v>
          </cell>
          <cell r="C7413" t="str">
            <v xml:space="preserve">M2    </v>
          </cell>
          <cell r="D7413">
            <v>81.55</v>
          </cell>
        </row>
        <row r="7414">
          <cell r="A7414">
            <v>652</v>
          </cell>
          <cell r="B7414" t="str">
            <v>BLOCO DE VEDACAO DE CONCRETO CELULAR AUTOCLAVADO 20 X 30 X 60 CM (E X A X C)</v>
          </cell>
          <cell r="C7414" t="str">
            <v xml:space="preserve">M2    </v>
          </cell>
          <cell r="D7414">
            <v>124.92</v>
          </cell>
        </row>
        <row r="7415">
          <cell r="A7415">
            <v>651</v>
          </cell>
          <cell r="B7415" t="str">
            <v>BLOCO DE VEDACAO DE CONCRETO 14 X 19 X 39 CM (CLASSE C - NBR 6136)</v>
          </cell>
          <cell r="C7415" t="str">
            <v xml:space="preserve">UN    </v>
          </cell>
          <cell r="D7415">
            <v>2.79</v>
          </cell>
        </row>
        <row r="7416">
          <cell r="A7416">
            <v>654</v>
          </cell>
          <cell r="B7416" t="str">
            <v>BLOCO DE VEDACAO DE CONCRETO 19 X 19 X 39 CM (CLASSE C - NBR 6136)</v>
          </cell>
          <cell r="C7416" t="str">
            <v xml:space="preserve">UN    </v>
          </cell>
          <cell r="D7416">
            <v>3.45</v>
          </cell>
        </row>
        <row r="7417">
          <cell r="A7417">
            <v>650</v>
          </cell>
          <cell r="B7417" t="str">
            <v>BLOCO DE VEDACAO DE CONCRETO, 9 X 19 X 39 CM (CLASSE C - NBR 6136)</v>
          </cell>
          <cell r="C7417" t="str">
            <v xml:space="preserve">UN    </v>
          </cell>
          <cell r="D7417">
            <v>2.23</v>
          </cell>
        </row>
        <row r="7418">
          <cell r="A7418">
            <v>716</v>
          </cell>
          <cell r="B7418" t="str">
            <v>BLOCO DE VIDRO INCOLOR XADREZ, DE *20 X 20 X 10* CM</v>
          </cell>
          <cell r="C7418" t="str">
            <v xml:space="preserve">UN    </v>
          </cell>
          <cell r="D7418">
            <v>22.7</v>
          </cell>
        </row>
        <row r="7419">
          <cell r="A7419">
            <v>715</v>
          </cell>
          <cell r="B7419" t="str">
            <v>BLOCO DE VIDRO INCOLOR, CANELADO, DE *19 X 19 X 8* CM</v>
          </cell>
          <cell r="C7419" t="str">
            <v xml:space="preserve">UN    </v>
          </cell>
          <cell r="D7419">
            <v>22.45</v>
          </cell>
        </row>
        <row r="7420">
          <cell r="A7420">
            <v>718</v>
          </cell>
          <cell r="B7420" t="str">
            <v>BLOCO DE VIDRO/ELEMENTO VAZADO INCOLOR, VENEZIANA, DE *20 X 20 X 6* CM</v>
          </cell>
          <cell r="C7420" t="str">
            <v xml:space="preserve">UN    </v>
          </cell>
          <cell r="D7420">
            <v>33.450000000000003</v>
          </cell>
        </row>
        <row r="7421">
          <cell r="A7421">
            <v>11981</v>
          </cell>
          <cell r="B7421" t="str">
            <v>BLOCO DE VIDRO/ELEMENTO VAZADO, INCOLOR, VENEZIANA, *20 X 10 X 8* CM</v>
          </cell>
          <cell r="C7421" t="str">
            <v xml:space="preserve">UN    </v>
          </cell>
          <cell r="D7421">
            <v>22.93</v>
          </cell>
        </row>
        <row r="7422">
          <cell r="A7422">
            <v>34586</v>
          </cell>
          <cell r="B7422" t="str">
            <v>BLOCO ESTRUTURAL CERAMICO 14 X 19 X 29 CM, 6,0 MPA (NBR 15270)</v>
          </cell>
          <cell r="C7422" t="str">
            <v xml:space="preserve">UN    </v>
          </cell>
          <cell r="D7422">
            <v>2.57</v>
          </cell>
        </row>
        <row r="7423">
          <cell r="A7423">
            <v>38603</v>
          </cell>
          <cell r="B7423" t="str">
            <v>BLOCO ESTRUTURAL CERAMICO 14 X 19 X 34 CM, 6,0 MPA (NBR 15270)</v>
          </cell>
          <cell r="C7423" t="str">
            <v xml:space="preserve">UN    </v>
          </cell>
          <cell r="D7423">
            <v>3.11</v>
          </cell>
        </row>
        <row r="7424">
          <cell r="A7424">
            <v>34588</v>
          </cell>
          <cell r="B7424" t="str">
            <v>BLOCO ESTRUTURAL CERAMICO 14 X 19 X 39 CM, 6,0 MPA (NBR 15270)</v>
          </cell>
          <cell r="C7424" t="str">
            <v xml:space="preserve">UN    </v>
          </cell>
          <cell r="D7424">
            <v>3.36</v>
          </cell>
        </row>
        <row r="7425">
          <cell r="A7425">
            <v>34590</v>
          </cell>
          <cell r="B7425" t="str">
            <v>BLOCO ESTRUTURAL CERAMICO 19 X 19 X 29 CM, 6,0 MPA (NBR 15270)</v>
          </cell>
          <cell r="C7425" t="str">
            <v xml:space="preserve">UN    </v>
          </cell>
          <cell r="D7425">
            <v>3.07</v>
          </cell>
        </row>
        <row r="7426">
          <cell r="A7426">
            <v>34591</v>
          </cell>
          <cell r="B7426" t="str">
            <v>BLOCO ESTRUTURAL CERAMICO 19 X 19 X 39 CM, 6,0 MPA (NBR 15270)</v>
          </cell>
          <cell r="C7426" t="str">
            <v xml:space="preserve">UN    </v>
          </cell>
          <cell r="D7426">
            <v>4.16</v>
          </cell>
        </row>
        <row r="7427">
          <cell r="A7427">
            <v>41372</v>
          </cell>
          <cell r="B7427" t="str">
            <v>BLOCO VEDACAO CONCRETO CELULAR AUTOCLAVADO 12,5 X 30 X 60 CM (E X A X C)</v>
          </cell>
          <cell r="C7427" t="str">
            <v xml:space="preserve">M2    </v>
          </cell>
          <cell r="D7427">
            <v>77.92</v>
          </cell>
        </row>
        <row r="7428">
          <cell r="A7428">
            <v>41371</v>
          </cell>
          <cell r="B7428" t="str">
            <v>BLOCO VEDACAO CONCRETO CELULAR AUTOCLAVADO 7,5 X 30 X 60 CM (E X A X C)</v>
          </cell>
          <cell r="C7428" t="str">
            <v xml:space="preserve">M2    </v>
          </cell>
          <cell r="D7428">
            <v>46.05</v>
          </cell>
        </row>
        <row r="7429">
          <cell r="A7429">
            <v>40517</v>
          </cell>
          <cell r="B7429" t="str">
            <v>BLOQUETE/PISO DE CONCRETO - MODELO BLOCO PISOGRAMA/CONCREGRAMA 2 FUROS, DIMENSOES APROX. DE 35 CM X 15 CM E ESPESSURA DE 7 CM (+/- 1 CM), COR NATURAL</v>
          </cell>
          <cell r="C7429" t="str">
            <v xml:space="preserve">M2    </v>
          </cell>
          <cell r="D7429">
            <v>46.3</v>
          </cell>
        </row>
        <row r="7430">
          <cell r="A7430">
            <v>40515</v>
          </cell>
          <cell r="B7430" t="str">
            <v>BLOQUETE/PISO DE CONCRETO - MODELO PISOGRAMA/CONCREGRAMA/PAVI-GRADE/GRAMEIRO, DIMENSOES APROXIMADAS DE 60 CM X 45 CM E ESPESSURA DE 8 CM (+/- 1 CM), COR NATURAL</v>
          </cell>
          <cell r="C7430" t="str">
            <v xml:space="preserve">M2    </v>
          </cell>
          <cell r="D7430">
            <v>104.17</v>
          </cell>
        </row>
        <row r="7431">
          <cell r="A7431">
            <v>40529</v>
          </cell>
          <cell r="B7431" t="str">
            <v>BLOQUETE/PISO INTERTRAVADO DE CONCRETO - MODELO ONDA/16 FACES/RETANGULAR/TIJOLINHO/PAVER/HOLANDES/PARALELEPIPEDO, *22 CM X *11 CM, E = 10 CM, RESISTENCIA DE 50 MPA (NBR 9781), COR NATURAL</v>
          </cell>
          <cell r="C7431" t="str">
            <v xml:space="preserve">M2    </v>
          </cell>
          <cell r="D7431">
            <v>66.55</v>
          </cell>
        </row>
        <row r="7432">
          <cell r="A7432">
            <v>36170</v>
          </cell>
          <cell r="B7432" t="str">
            <v>BLOQUETE/PISO INTERTRAVADO DE CONCRETO - MODELO ONDA/16 FACES/RETANGULAR/TIJOLINHO/PAVER/HOLANDES/PARALELEPIPEDO, *22 CM X 11* CM, E = 8 CM, RESISTENCIA DE 35 MPA (NBR 9781), COR NATURAL</v>
          </cell>
          <cell r="C7432" t="str">
            <v xml:space="preserve">M2    </v>
          </cell>
          <cell r="D7432">
            <v>55.22</v>
          </cell>
        </row>
        <row r="7433">
          <cell r="A7433">
            <v>40524</v>
          </cell>
          <cell r="B7433" t="str">
            <v>BLOQUETE/PISO INTERTRAVADO DE CONCRETO - MODELO ONDA/16 FACES/RETANGULAR/TIJOLINHO/PAVER/HOLANDES/PARALELEPIPEDO, 20 CM X 10 CM, E = 10 CM, RESISTENCIA DE 35 MPA (NBR 9781), COR NATURAL</v>
          </cell>
          <cell r="C7433" t="str">
            <v xml:space="preserve">M2    </v>
          </cell>
          <cell r="D7433">
            <v>65.099999999999994</v>
          </cell>
        </row>
        <row r="7434">
          <cell r="A7434">
            <v>36156</v>
          </cell>
          <cell r="B7434" t="str">
            <v>BLOQUETE/PISO INTERTRAVADO DE CONCRETO - MODELO ONDA/16 FACES/RETANGULAR/TIJOLINHO/PAVER/HOLANDES/PARALELEPIPEDO, 20 CM X 10 CM, E = 6 CM, RESISTENCIA DE 35 MPA (NBR 9781), COLORIDO</v>
          </cell>
          <cell r="C7434" t="str">
            <v xml:space="preserve">M2    </v>
          </cell>
          <cell r="D7434">
            <v>50.64</v>
          </cell>
        </row>
        <row r="7435">
          <cell r="A7435">
            <v>36155</v>
          </cell>
          <cell r="B7435" t="str">
            <v>BLOQUETE/PISO INTERTRAVADO DE CONCRETO - MODELO ONDA/16 FACES/RETANGULAR/TIJOLINHO/PAVER/HOLANDES/PARALELEPIPEDO, 20 CM X 10 CM, E = 6 CM, RESISTENCIA DE 35 MPA (NBR 9781), COR NATURAL</v>
          </cell>
          <cell r="C7435" t="str">
            <v xml:space="preserve">M2    </v>
          </cell>
          <cell r="D7435">
            <v>43.71</v>
          </cell>
        </row>
        <row r="7436">
          <cell r="A7436">
            <v>36154</v>
          </cell>
          <cell r="B7436" t="str">
            <v>BLOQUETE/PISO INTERTRAVADO DE CONCRETO - MODELO ONDA/16 FACES/RETANGULAR/TIJOLINHO/PAVER/HOLANDES/PARALELEPIPEDO, 20 CM X 10 CM, E = 8 CM, RESISTENCIA DE 35 MPA (NBR 9781), COLORIDO</v>
          </cell>
          <cell r="C7436" t="str">
            <v xml:space="preserve">M2    </v>
          </cell>
          <cell r="D7436">
            <v>60.76</v>
          </cell>
        </row>
        <row r="7437">
          <cell r="A7437">
            <v>695</v>
          </cell>
          <cell r="B7437" t="str">
            <v>BLOQUETE/PISO INTERTRAVADO DE CONCRETO - MODELO RAQUETE, *22 CM X 13,5* CM, E = 6 CM, RESISTENCIA DE 35 MPA (NBR 9781), COR NATURAL</v>
          </cell>
          <cell r="C7437" t="str">
            <v xml:space="preserve">M2    </v>
          </cell>
          <cell r="D7437">
            <v>44.63</v>
          </cell>
        </row>
        <row r="7438">
          <cell r="A7438">
            <v>679</v>
          </cell>
          <cell r="B7438" t="str">
            <v>BLOQUETE/PISO INTERTRAVADO DE CONCRETO - MODELO SEXTAVADO / HEXAGONAL, 25 CM X 25 CM, E = 10 CM, RESISTENCIA DE 35 MPA (NBR 9781), COR NATURAL</v>
          </cell>
          <cell r="C7438" t="str">
            <v xml:space="preserve">M2    </v>
          </cell>
          <cell r="D7438">
            <v>66.55</v>
          </cell>
        </row>
        <row r="7439">
          <cell r="A7439">
            <v>711</v>
          </cell>
          <cell r="B7439" t="str">
            <v>BLOQUETE/PISO INTERTRAVADO DE CONCRETO - MODELO SEXTAVADO / HEXAGONAL, 25 CM X 25 CM, E = 6 CM, RESISTENCIA DE 35 MPA (NBR 9781), COR NATURAL</v>
          </cell>
          <cell r="C7439" t="str">
            <v xml:space="preserve">M2    </v>
          </cell>
          <cell r="D7439">
            <v>44.02</v>
          </cell>
        </row>
        <row r="7440">
          <cell r="A7440">
            <v>712</v>
          </cell>
          <cell r="B7440" t="str">
            <v>BLOQUETE/PISO INTERTRAVADO DE CONCRETO - MODELO SEXTAVADO / HEXAGONAL, 25 CM X 25 CM, E = 8 CM, RESISTENCIA DE 35 MPA (NBR 9781), COR NATURAL</v>
          </cell>
          <cell r="C7440" t="str">
            <v xml:space="preserve">M2    </v>
          </cell>
          <cell r="D7440">
            <v>55.45</v>
          </cell>
        </row>
        <row r="7441">
          <cell r="A7441">
            <v>12614</v>
          </cell>
          <cell r="B7441" t="str">
            <v>BOCAL PVC, PARA CALHA PLUVIAL, DIAMETRO DA SAIDA ENTRE 80 E 100 MM, PARA DRENAGEM PREDIAL</v>
          </cell>
          <cell r="C7441" t="str">
            <v xml:space="preserve">UN    </v>
          </cell>
          <cell r="D7441">
            <v>18.559999999999999</v>
          </cell>
        </row>
        <row r="7442">
          <cell r="A7442">
            <v>6140</v>
          </cell>
          <cell r="B7442" t="str">
            <v>BOLSA DE LIGACAO EM PVC FLEXIVEL PARA VASO SANITARIO 1.1/2 " (40 MM)</v>
          </cell>
          <cell r="C7442" t="str">
            <v xml:space="preserve">UN    </v>
          </cell>
          <cell r="D7442">
            <v>3.48</v>
          </cell>
        </row>
        <row r="7443">
          <cell r="A7443">
            <v>38399</v>
          </cell>
          <cell r="B7443" t="str">
            <v>BOLSA DE LONA PARA FERRAMENTAS *50 X 35 X 25* CM</v>
          </cell>
          <cell r="C7443" t="str">
            <v xml:space="preserve">UN    </v>
          </cell>
          <cell r="D7443">
            <v>197.59</v>
          </cell>
        </row>
        <row r="7444">
          <cell r="A7444">
            <v>735</v>
          </cell>
          <cell r="B7444" t="str">
            <v>BOMBA CENTRIFUGA  MOTOR ELETRICO TRIFASICO 1,48HP  DIAMETRO DE SUCCAO X ELEVACAO 1" X 1", 4 ESTAGIOS, DIAMETRO DOS ROTORES 3 X 107 MM + 1 X 100 MM, HM/Q: 10 M / 5,3 M3/H A 70 M / 1,8 M3/H</v>
          </cell>
          <cell r="C7444" t="str">
            <v xml:space="preserve">UN    </v>
          </cell>
          <cell r="D7444">
            <v>2101.31</v>
          </cell>
        </row>
        <row r="7445">
          <cell r="A7445">
            <v>736</v>
          </cell>
          <cell r="B7445" t="str">
            <v>BOMBA CENTRIFUGA  MOTOR ELETRICO TRIFASICO 2,96HP, DIAMETRO DE SUCCAO X ELEVACAO 1 1/2" X 1 1/4", DIAMETRO DO ROTOR 148 MM, HM/Q: 34 M / 14,80 M3/H A 40 M / 8,60 M3/H</v>
          </cell>
          <cell r="C7445" t="str">
            <v xml:space="preserve">UN    </v>
          </cell>
          <cell r="D7445">
            <v>1766.82</v>
          </cell>
        </row>
        <row r="7446">
          <cell r="A7446">
            <v>729</v>
          </cell>
          <cell r="B7446" t="str">
            <v>BOMBA CENTRIFUGA COM MOTOR ELETRICO MONOFASICO, POTENCIA 0,33 HP,  BOCAIS 1" X 3/4", DIAMETRO DO ROTOR 99 MM, HM/Q = 4 MCA / 8,5 M3/H A 18 MCA / 0,90 M3/H</v>
          </cell>
          <cell r="C7446" t="str">
            <v xml:space="preserve">UN    </v>
          </cell>
          <cell r="D7446">
            <v>720</v>
          </cell>
        </row>
        <row r="7447">
          <cell r="A7447">
            <v>39925</v>
          </cell>
          <cell r="B7447" t="str">
            <v>BOMBA CENTRIFUGA MONOESTAGIO COM MOTOR ELETRICO MONOFASICO, POTENCIA 15 HP,  DIAMETRO DO ROTOR *173* MM, HM/Q = *30* MCA / *90* M3/H A *45* MCA / *55* M3/H</v>
          </cell>
          <cell r="C7447" t="str">
            <v xml:space="preserve">UN    </v>
          </cell>
          <cell r="D7447">
            <v>10403.93</v>
          </cell>
        </row>
        <row r="7448">
          <cell r="A7448">
            <v>731</v>
          </cell>
          <cell r="B7448" t="str">
            <v>BOMBA CENTRIFUGA MOTOR ELETRICO MONOFASICO 0,49 HP  BOCAIS 1" X 3/4", DIAMETRO DO ROTOR 110 MM, HM/Q: 6 M / 8,3 M3/H A 20 M / 1,2 M3/H</v>
          </cell>
          <cell r="C7448" t="str">
            <v xml:space="preserve">UN    </v>
          </cell>
          <cell r="D7448">
            <v>700.74</v>
          </cell>
        </row>
        <row r="7449">
          <cell r="A7449">
            <v>10575</v>
          </cell>
          <cell r="B7449" t="str">
            <v>BOMBA CENTRIFUGA MOTOR ELETRICO MONOFASICO 0,50 CV DIAMETRO DE SUCCAO X ELEVACAO 3/4" X 3/4", MONOESTAGIO, DIAMETRO DOS ROTORES 114 MM, HM/Q: 2 M / 2,99 M3/H A 24 M / 0,71 M3/H</v>
          </cell>
          <cell r="C7449" t="str">
            <v xml:space="preserve">UN    </v>
          </cell>
          <cell r="D7449">
            <v>1093.55</v>
          </cell>
        </row>
        <row r="7450">
          <cell r="A7450">
            <v>733</v>
          </cell>
          <cell r="B7450" t="str">
            <v>BOMBA CENTRIFUGA MOTOR ELETRICO MONOFASICO 0,74HP  DIAMETRO DE SUCCAO X ELEVACAO 1 1/4" X 1", DIAMETRO DO ROTOR 120 MM, HM/Q: 8 M / 7,70 M3/H A 24 M / 2,80 M3/H</v>
          </cell>
          <cell r="C7450" t="str">
            <v xml:space="preserve">UN    </v>
          </cell>
          <cell r="D7450">
            <v>1197.31</v>
          </cell>
        </row>
        <row r="7451">
          <cell r="A7451">
            <v>732</v>
          </cell>
          <cell r="B7451" t="str">
            <v>BOMBA CENTRIFUGA MOTOR ELETRICO TRIFASICO 0,99HP  DIAMETRO DE SUCCAO X ELEVACAO 1" X 1", DIAMETRO DO ROTOR 145 MM, HM/Q: 14 M / 8,4 M3/H A 40 M / 0,60 M3/H</v>
          </cell>
          <cell r="C7451" t="str">
            <v xml:space="preserve">UN    </v>
          </cell>
          <cell r="D7451">
            <v>1181.21</v>
          </cell>
        </row>
        <row r="7452">
          <cell r="A7452">
            <v>737</v>
          </cell>
          <cell r="B7452" t="str">
            <v>BOMBA CENTRIFUGA MOTOR ELETRICO TRIFASICO 14,8 HP, DIAMETRO DE SUCCAO X ELEVACAO 2 1/2" X 2", DIAMETRO DO ROTOR 195 MM, HM/Q: 62 M / 55,5 M3/H A 80 M / 31,50 M3/H</v>
          </cell>
          <cell r="C7452" t="str">
            <v xml:space="preserve">UN    </v>
          </cell>
          <cell r="D7452">
            <v>6623.88</v>
          </cell>
        </row>
        <row r="7453">
          <cell r="A7453">
            <v>738</v>
          </cell>
          <cell r="B7453" t="str">
            <v>BOMBA CENTRIFUGA MOTOR ELETRICO TRIFASICO 5HP, DIAMETRO DE SUCCAO X ELEVACAO 2" X 1 1/2", DIAMETRO DO ROTOR 155 MM, HM/Q: 40 M / 20,40 M3/H A 46 M / 9,20 M3/H</v>
          </cell>
          <cell r="C7453" t="str">
            <v xml:space="preserve">UN    </v>
          </cell>
          <cell r="D7453">
            <v>3071.44</v>
          </cell>
        </row>
        <row r="7454">
          <cell r="A7454">
            <v>740</v>
          </cell>
          <cell r="B7454" t="str">
            <v>BOMBA CENTRIFUGA MOTOR ELETRICO TRIFASICO 9,86 DIAMETRO DE SUCCAO X ELEVACAO 1" X 1", 4 ESTAGIOS, DIAMETRO DOS ROTORES 4 X 146 MM, HM/Q: 85 M / 14,9 M3/H A 140 M / 4,2 M3/H</v>
          </cell>
          <cell r="C7454" t="str">
            <v xml:space="preserve">UN    </v>
          </cell>
          <cell r="D7454">
            <v>6231.33</v>
          </cell>
        </row>
        <row r="7455">
          <cell r="A7455">
            <v>734</v>
          </cell>
          <cell r="B7455" t="str">
            <v>BOMBA CENTRIFUGA,  MOTOR ELETRICO TRIFASICO 1,48HP  DIAMETRO DE SUCCAO X ELEVACAO 1 1/2" X 1", DIAMETRO DO ROTOR 117 MM, HM/Q: 10 M / 21,9 M3/H A 24 M / 6,1 M3/H</v>
          </cell>
          <cell r="C7455" t="str">
            <v xml:space="preserve">UN    </v>
          </cell>
          <cell r="D7455">
            <v>1266.25</v>
          </cell>
        </row>
        <row r="7456">
          <cell r="A7456">
            <v>39008</v>
          </cell>
          <cell r="B7456" t="str">
            <v>BOMBA DE PROJECAO DE CONCRETO SECO, POTENCIA 10 CV, VAZAO 3 M3/H</v>
          </cell>
          <cell r="C7456" t="str">
            <v xml:space="preserve">UN    </v>
          </cell>
          <cell r="D7456">
            <v>48145</v>
          </cell>
        </row>
        <row r="7457">
          <cell r="A7457">
            <v>39009</v>
          </cell>
          <cell r="B7457" t="str">
            <v>BOMBA DE PROJECAO DE CONCRETO SECO, POTENCIA 10 CV, VAZAO 6 M3/H</v>
          </cell>
          <cell r="C7457" t="str">
            <v xml:space="preserve">UN    </v>
          </cell>
          <cell r="D7457">
            <v>51581.4</v>
          </cell>
        </row>
        <row r="7458">
          <cell r="A7458">
            <v>10587</v>
          </cell>
          <cell r="B7458" t="str">
            <v>BOMBA SUBMERSA PARA POCOS TUBULARES PROFUNDOS DIAMETRO DE 4 POLEGADAS, ELETRICA, MONOFASICA, POTENCIA 0,49 HP, 13 ESTAGIOS, BOCAL DE DESCARGA DIAMETRO DE UMA POLEGADA E MEIA, HM/Q = 18 M / 1,90 M3/H A 85 M / 0,60 M3/H</v>
          </cell>
          <cell r="C7458" t="str">
            <v xml:space="preserve">UN    </v>
          </cell>
          <cell r="D7458">
            <v>2990.62</v>
          </cell>
        </row>
        <row r="7459">
          <cell r="A7459">
            <v>759</v>
          </cell>
          <cell r="B7459" t="str">
            <v>BOMBA SUBMERSA PARA POCOS TUBULARES PROFUNDOS DIAMETRO DE 4 POLEGADAS, ELETRICA, TRIFASICA, POTENCIA 1,97 HP, 20 ESTAGIOS, BOCAL DE DESCARGA DIAMETRO DE UMA POLEGADA E MEIA, HM/Q = 18 M / 5,40 M3/H A 164 M / 0,80 M3/H</v>
          </cell>
          <cell r="C7459" t="str">
            <v xml:space="preserve">UN    </v>
          </cell>
          <cell r="D7459">
            <v>4299.92</v>
          </cell>
        </row>
        <row r="7460">
          <cell r="A7460">
            <v>761</v>
          </cell>
          <cell r="B7460" t="str">
            <v>BOMBA SUBMERSA PARA POCOS TUBULARES PROFUNDOS DIAMETRO DE 4 POLEGADAS, ELETRICA, TRIFASICA, POTENCIA 5,42 HP, 15 ESTAGIOS, BOCAL DE DESCARGA DIAMETRO DE 2 POLEGADAS, HM/Q = 18 M / 18,10 M3/H A 121 M / 2,90 M3/H</v>
          </cell>
          <cell r="C7460" t="str">
            <v xml:space="preserve">UN    </v>
          </cell>
          <cell r="D7460">
            <v>7288.73</v>
          </cell>
        </row>
        <row r="7461">
          <cell r="A7461">
            <v>750</v>
          </cell>
          <cell r="B7461" t="str">
            <v>BOMBA SUBMERSA PARA POCOS TUBULARES PROFUNDOS DIAMETRO DE 4 POLEGADAS, ELETRICA, TRIFASICA, POTENCIA 5,42 HP, 29 ESTAGIOS, BOCAL DE DESCARGA DE UMA POLEGADA E MEIA, HM/Q = 18 M / 8,10 M3/H A 201 M / 3,2 M3/H</v>
          </cell>
          <cell r="C7461" t="str">
            <v xml:space="preserve">UN    </v>
          </cell>
          <cell r="D7461">
            <v>6920.07</v>
          </cell>
        </row>
        <row r="7462">
          <cell r="A7462">
            <v>755</v>
          </cell>
          <cell r="B7462" t="str">
            <v>BOMBA SUBMERSA PARA POCOS TUBULARES PROFUNDOS DIAMETRO DE 6 POLEGADAS, ELETRICA, TRIFASICA, POTENCIA 27,12 HP, 7 ESTAGIOS, BOCAL DE DESCARGA DIAMETRO DE 4 POLEGADAS, HM/Q = 13,9 M / 90 M3/H A 44,0 M / 25,0 M3/H</v>
          </cell>
          <cell r="C7462" t="str">
            <v xml:space="preserve">UN    </v>
          </cell>
          <cell r="D7462">
            <v>28396.61</v>
          </cell>
        </row>
        <row r="7463">
          <cell r="A7463">
            <v>749</v>
          </cell>
          <cell r="B7463" t="str">
            <v>BOMBA SUBMERSA PARA POCOS TUBULARES PROFUNDOS DIAMETRO DE 6 POLEGADAS, ELETRICA, TRIFASICA, POTENCIA 3,45 HP, 5 ESTAGIOS, BOCAL DE DESCARGA DIAMETRO DE 2 POLEGADAS, HM/Q = 68,5 M / 6,12 M3/H A 39,5 M / 14,04 M3/H</v>
          </cell>
          <cell r="C7463" t="str">
            <v xml:space="preserve">UN    </v>
          </cell>
          <cell r="D7463">
            <v>10443.75</v>
          </cell>
        </row>
        <row r="7464">
          <cell r="A7464">
            <v>756</v>
          </cell>
          <cell r="B7464" t="str">
            <v>BOMBA SUBMERSA PARA POCOS TUBULARES PROFUNDOS DIAMETRO DE 6 POLEGADAS, ELETRICA, TRIFASICA, POTENCIA 32 HP, 9 ESTAGIOS, BOCAL DE DESCARGA DIAMETRO DE 4 POLEGADAS, HM/Q = 114,0 M / 13,9 M3/H A 57,0 M / 25,0 M3/H</v>
          </cell>
          <cell r="C7464" t="str">
            <v xml:space="preserve">UN    </v>
          </cell>
          <cell r="D7464">
            <v>30970.31</v>
          </cell>
        </row>
        <row r="7465">
          <cell r="A7465">
            <v>757</v>
          </cell>
          <cell r="B7465" t="str">
            <v>BOMBA SUBMERSIVEL,  ELETRICA, TRIFASICA, POTENCIA 6 HP, DIAMETRO DO ROTOR 127 MM, BOCAL DE SAIDA DIAMETRO DE 3 POLEGADAS, HM/Q = 7 M / 66,90 M3/H A 26 M / 2,88 M3/H</v>
          </cell>
          <cell r="C7465" t="str">
            <v xml:space="preserve">UN    </v>
          </cell>
          <cell r="D7465">
            <v>14062.5</v>
          </cell>
        </row>
        <row r="7466">
          <cell r="A7466">
            <v>10588</v>
          </cell>
          <cell r="B7466" t="str">
            <v>BOMBA SUBMERSIVEL, ELETRICA, TRIFASICA, POTENCIA 0,98 HP, DIAMETRO DO ROTOR 142 MM SEMIABERTO, BOCAL DE SAIDA DIAMETRO DE 2 POLEGADAS, HM/Q = 2 M / 32 M3/H A 8 M / 16 M3/H</v>
          </cell>
          <cell r="C7466" t="str">
            <v xml:space="preserve">UN    </v>
          </cell>
          <cell r="D7466">
            <v>3104.64</v>
          </cell>
        </row>
        <row r="7467">
          <cell r="A7467">
            <v>10592</v>
          </cell>
          <cell r="B7467" t="str">
            <v>BOMBA SUBMERSIVEL, ELETRICA, TRIFASICA, POTENCIA 0,99 HP, DIAMETRO ROTOR 98 MM SEMIABERTO, BOCAL DE SAIDA DIAMETRO 2 POLEGADAS, HM/Q = 2 M / 28,90 M3/H A 14 M / 7 M3/H</v>
          </cell>
          <cell r="C7467" t="str">
            <v xml:space="preserve">UN    </v>
          </cell>
          <cell r="D7467">
            <v>3750</v>
          </cell>
        </row>
        <row r="7468">
          <cell r="A7468">
            <v>10589</v>
          </cell>
          <cell r="B7468" t="str">
            <v>BOMBA SUBMERSIVEL, ELETRICA, TRIFASICA, POTENCIA 1,97 HP, DIAMETRO DO ROTOR 144 MM SEMIABERTO, BOCAL DE SAIDA DIAMETRO DE 2 POLEGADAS, HM/Q = 2 M / 26,8 M3/H A 28 M / 4,6 M3/H</v>
          </cell>
          <cell r="C7468" t="str">
            <v xml:space="preserve">UN    </v>
          </cell>
          <cell r="D7468">
            <v>5037.8900000000003</v>
          </cell>
        </row>
        <row r="7469">
          <cell r="A7469">
            <v>760</v>
          </cell>
          <cell r="B7469" t="str">
            <v>BOMBA SUBMERSIVEL, ELETRICA, TRIFASICA, POTENCIA 13 HP, DIAMETRO DO ROTOR 170 MM, BOCAL DE SAIDA DIAMETRO DE 3 POLEGADAS, HM/Q = 11 M / 68,40 M3/H A 72 M / 3,6 M3/H</v>
          </cell>
          <cell r="C7469" t="str">
            <v xml:space="preserve">UN    </v>
          </cell>
          <cell r="D7469">
            <v>28125</v>
          </cell>
        </row>
        <row r="7470">
          <cell r="A7470">
            <v>751</v>
          </cell>
          <cell r="B7470" t="str">
            <v>BOMBA SUBMERSIVEL, ELETRICA, TRIFASICA, POTENCIA 2,96 HP, DIAMETRO DO ROTOR 144 MM SEMIABERTO, BOCAL DE SAIDA DIAMETRO DE DUAS POLEGADAS, HM/Q = 2 M / 38,8 M3/H A 28 M / 5 M3/H</v>
          </cell>
          <cell r="C7470" t="str">
            <v xml:space="preserve">UN    </v>
          </cell>
          <cell r="D7470">
            <v>4429.68</v>
          </cell>
        </row>
        <row r="7471">
          <cell r="A7471">
            <v>754</v>
          </cell>
          <cell r="B7471" t="str">
            <v>BOMBA SUBMERSIVEL, ELETRICA, TRIFASICA, POTENCIA 3,75 HP, DIAMETRO DO ROTOR 90 MM SEMIABERTO, BOCAL DE SAIDA DIAMETRO DE 2 POLEGADAS, HM/Q = 5 M / 61,2 M3/H A 25,5 M / 3,6 M3/H</v>
          </cell>
          <cell r="C7471" t="str">
            <v xml:space="preserve">UN    </v>
          </cell>
          <cell r="D7471">
            <v>7031.25</v>
          </cell>
        </row>
        <row r="7472">
          <cell r="A7472">
            <v>14013</v>
          </cell>
          <cell r="B7472" t="str">
            <v>BOMBA TRIPLEX COM MOTOR A DIESEL, NACIONAL, DIAMETRO DE SUCCAO DE 2 1/2''</v>
          </cell>
          <cell r="C7472" t="str">
            <v xml:space="preserve">UN    </v>
          </cell>
          <cell r="D7472">
            <v>178991.68</v>
          </cell>
        </row>
        <row r="7473">
          <cell r="A7473">
            <v>39917</v>
          </cell>
          <cell r="B7473" t="str">
            <v>BOMBA TRIPLEX, PARA INJECAO DE CALDA DE CIMENTO, VAZAO MAXIMA DE *100* LITROS/MINUTO, PRESSAO MAXIMA DE *70* BAR, POTENCIA DE 15 CV</v>
          </cell>
          <cell r="C7473" t="str">
            <v xml:space="preserve">UN    </v>
          </cell>
          <cell r="D7473">
            <v>73954.19</v>
          </cell>
        </row>
        <row r="7474">
          <cell r="A7474">
            <v>38167</v>
          </cell>
          <cell r="B7474" t="str">
            <v>BORBOLETA PARA JANELA TIPO GUILHOTINA, EM ZAMAC CROMADO</v>
          </cell>
          <cell r="C7474" t="str">
            <v xml:space="preserve">PAR   </v>
          </cell>
          <cell r="D7474">
            <v>28.79</v>
          </cell>
        </row>
        <row r="7475">
          <cell r="A7475">
            <v>36145</v>
          </cell>
          <cell r="B7475" t="str">
            <v>BOTA DE PVC PRETA, CANO MEDIO, SEM FORRO</v>
          </cell>
          <cell r="C7475" t="str">
            <v xml:space="preserve">PAR   </v>
          </cell>
          <cell r="D7475">
            <v>39.74</v>
          </cell>
        </row>
        <row r="7476">
          <cell r="A7476">
            <v>12893</v>
          </cell>
          <cell r="B7476" t="str">
            <v>BOTA DE SEGURANCA COM BIQUEIRA DE ACO E COLARINHO ACOLCHOADO</v>
          </cell>
          <cell r="C7476" t="str">
            <v xml:space="preserve">PAR   </v>
          </cell>
          <cell r="D7476">
            <v>66.239999999999995</v>
          </cell>
        </row>
        <row r="7477">
          <cell r="A7477">
            <v>11685</v>
          </cell>
          <cell r="B7477" t="str">
            <v>BRACO / CANO PARA CHUVEIRO ELETRICO, EM ALUMINIO, 30 CM X 1/2 "</v>
          </cell>
          <cell r="C7477" t="str">
            <v xml:space="preserve">UN    </v>
          </cell>
          <cell r="D7477">
            <v>24.98</v>
          </cell>
        </row>
        <row r="7478">
          <cell r="A7478">
            <v>11679</v>
          </cell>
          <cell r="B7478" t="str">
            <v>BRACO OU HASTE COM CANOPLA PLASTICA, 1/2 ", PARA CHUVEIRO ELETRICO</v>
          </cell>
          <cell r="C7478" t="str">
            <v xml:space="preserve">UN    </v>
          </cell>
          <cell r="D7478">
            <v>8.3699999999999992</v>
          </cell>
        </row>
        <row r="7479">
          <cell r="A7479">
            <v>11680</v>
          </cell>
          <cell r="B7479" t="str">
            <v>BRACO OU HASTE COM CANOPLA PLASTICA, 1/2 ", PARA CHUVEIRO SIMPLES</v>
          </cell>
          <cell r="C7479" t="str">
            <v xml:space="preserve">UN    </v>
          </cell>
          <cell r="D7479">
            <v>6.89</v>
          </cell>
        </row>
        <row r="7480">
          <cell r="A7480">
            <v>2512</v>
          </cell>
          <cell r="B7480" t="str">
            <v>BRACO P/ LUMINARIA PUBLICA 1 X 1,50M ROMAGNOLE OU EQUIV</v>
          </cell>
          <cell r="C7480" t="str">
            <v xml:space="preserve">UN    </v>
          </cell>
          <cell r="D7480">
            <v>27.62</v>
          </cell>
        </row>
        <row r="7481">
          <cell r="A7481">
            <v>4374</v>
          </cell>
          <cell r="B7481" t="str">
            <v>BUCHA DE NYLON SEM ABA S10</v>
          </cell>
          <cell r="C7481" t="str">
            <v xml:space="preserve">UN    </v>
          </cell>
          <cell r="D7481">
            <v>0.33</v>
          </cell>
        </row>
        <row r="7482">
          <cell r="A7482">
            <v>7568</v>
          </cell>
          <cell r="B7482" t="str">
            <v>BUCHA DE NYLON SEM ABA S10, COM PARAFUSO DE 6,10 X 65 MM EM ACO ZINCADO COM ROSCA SOBERBA, CABECA CHATA E FENDA PHILLIPS</v>
          </cell>
          <cell r="C7482" t="str">
            <v xml:space="preserve">UN    </v>
          </cell>
          <cell r="D7482">
            <v>0.55000000000000004</v>
          </cell>
        </row>
        <row r="7483">
          <cell r="A7483">
            <v>7584</v>
          </cell>
          <cell r="B7483" t="str">
            <v>BUCHA DE NYLON SEM ABA S12, COM PARAFUSO DE 5/16" X 80 MM EM ACO ZINCADO COM ROSCA SOBERBA E CABECA SEXTAVADA</v>
          </cell>
          <cell r="C7483" t="str">
            <v xml:space="preserve">UN    </v>
          </cell>
          <cell r="D7483">
            <v>0.84</v>
          </cell>
        </row>
        <row r="7484">
          <cell r="A7484">
            <v>11945</v>
          </cell>
          <cell r="B7484" t="str">
            <v>BUCHA DE NYLON SEM ABA S4</v>
          </cell>
          <cell r="C7484" t="str">
            <v xml:space="preserve">UN    </v>
          </cell>
          <cell r="D7484">
            <v>0.05</v>
          </cell>
        </row>
        <row r="7485">
          <cell r="A7485">
            <v>11946</v>
          </cell>
          <cell r="B7485" t="str">
            <v>BUCHA DE NYLON SEM ABA S5</v>
          </cell>
          <cell r="C7485" t="str">
            <v xml:space="preserve">UN    </v>
          </cell>
          <cell r="D7485">
            <v>0.06</v>
          </cell>
        </row>
        <row r="7486">
          <cell r="A7486">
            <v>4375</v>
          </cell>
          <cell r="B7486" t="str">
            <v>BUCHA DE NYLON SEM ABA S6</v>
          </cell>
          <cell r="C7486" t="str">
            <v xml:space="preserve">UN    </v>
          </cell>
          <cell r="D7486">
            <v>0.09</v>
          </cell>
        </row>
        <row r="7487">
          <cell r="A7487">
            <v>11950</v>
          </cell>
          <cell r="B7487" t="str">
            <v>BUCHA DE NYLON SEM ABA S6, COM PARAFUSO DE 4,20 X 40 MM EM ACO ZINCADO COM ROSCA SOBERBA, CABECA CHATA E FENDA PHILLIPS</v>
          </cell>
          <cell r="C7487" t="str">
            <v xml:space="preserve">UN    </v>
          </cell>
          <cell r="D7487">
            <v>0.18</v>
          </cell>
        </row>
        <row r="7488">
          <cell r="A7488">
            <v>4376</v>
          </cell>
          <cell r="B7488" t="str">
            <v>BUCHA DE NYLON SEM ABA S8</v>
          </cell>
          <cell r="C7488" t="str">
            <v xml:space="preserve">UN    </v>
          </cell>
          <cell r="D7488">
            <v>0.17</v>
          </cell>
        </row>
        <row r="7489">
          <cell r="A7489">
            <v>7583</v>
          </cell>
          <cell r="B7489" t="str">
            <v>BUCHA DE NYLON SEM ABA S8, COM PARAFUSO DE 4,80 X 50 MM EM ACO ZINCADO COM ROSCA SOBERBA, CABECA CHATA E FENDA PHILLIPS</v>
          </cell>
          <cell r="C7489" t="str">
            <v xml:space="preserve">UN    </v>
          </cell>
          <cell r="D7489">
            <v>0.37</v>
          </cell>
        </row>
        <row r="7490">
          <cell r="A7490">
            <v>4350</v>
          </cell>
          <cell r="B7490" t="str">
            <v>BUCHA DE NYLON, DIAMETRO DO FURO 8 MM, COMPRIMENTO 40 MM, COM PARAFUSO DE ROSCA SOBERBA, CABECA CHATA, FENDA SIMPLES, 4,8 X 50 MM</v>
          </cell>
          <cell r="C7490" t="str">
            <v xml:space="preserve">UN    </v>
          </cell>
          <cell r="D7490">
            <v>0.32</v>
          </cell>
        </row>
        <row r="7491">
          <cell r="A7491">
            <v>39886</v>
          </cell>
          <cell r="B7491" t="str">
            <v>BUCHA DE REDUCAO DE COBRE (REF 600-2) SEM ANEL DE SOLDA, PONTA X BOLSA, 22 X 15 MM</v>
          </cell>
          <cell r="C7491" t="str">
            <v xml:space="preserve">UN    </v>
          </cell>
          <cell r="D7491">
            <v>4.24</v>
          </cell>
        </row>
        <row r="7492">
          <cell r="A7492">
            <v>39887</v>
          </cell>
          <cell r="B7492" t="str">
            <v>BUCHA DE REDUCAO DE COBRE (REF 600-2) SEM ANEL DE SOLDA, PONTA X BOLSA, 28 X 22 MM</v>
          </cell>
          <cell r="C7492" t="str">
            <v xml:space="preserve">UN    </v>
          </cell>
          <cell r="D7492">
            <v>6.37</v>
          </cell>
        </row>
        <row r="7493">
          <cell r="A7493">
            <v>39888</v>
          </cell>
          <cell r="B7493" t="str">
            <v>BUCHA DE REDUCAO DE COBRE (REF 600-2) SEM ANEL DE SOLDA, PONTA X BOLSA, 35 X 28 MM</v>
          </cell>
          <cell r="C7493" t="str">
            <v xml:space="preserve">UN    </v>
          </cell>
          <cell r="D7493">
            <v>14.57</v>
          </cell>
        </row>
        <row r="7494">
          <cell r="A7494">
            <v>39890</v>
          </cell>
          <cell r="B7494" t="str">
            <v>BUCHA DE REDUCAO DE COBRE (REF 600-2) SEM ANEL DE SOLDA, PONTA X BOLSA, 42 X 35 MM</v>
          </cell>
          <cell r="C7494" t="str">
            <v xml:space="preserve">UN    </v>
          </cell>
          <cell r="D7494">
            <v>24.86</v>
          </cell>
        </row>
        <row r="7495">
          <cell r="A7495">
            <v>39891</v>
          </cell>
          <cell r="B7495" t="str">
            <v>BUCHA DE REDUCAO DE COBRE (REF 600-2) SEM ANEL DE SOLDA, PONTA X BOLSA, 54 X 42 MM</v>
          </cell>
          <cell r="C7495" t="str">
            <v xml:space="preserve">UN    </v>
          </cell>
          <cell r="D7495">
            <v>35.06</v>
          </cell>
        </row>
        <row r="7496">
          <cell r="A7496">
            <v>39892</v>
          </cell>
          <cell r="B7496" t="str">
            <v>BUCHA DE REDUCAO DE COBRE (REF 600-2) SEM ANEL DE SOLDA, PONTA X BOLSA, 66 X 54 MM</v>
          </cell>
          <cell r="C7496" t="str">
            <v xml:space="preserve">UN    </v>
          </cell>
          <cell r="D7496">
            <v>109.28</v>
          </cell>
        </row>
        <row r="7497">
          <cell r="A7497">
            <v>790</v>
          </cell>
          <cell r="B7497" t="str">
            <v>BUCHA DE REDUCAO DE FERRO GALVANIZADO, COM ROSCA BSP, DE 1 1/2" X 1 1/4"</v>
          </cell>
          <cell r="C7497" t="str">
            <v xml:space="preserve">UN    </v>
          </cell>
          <cell r="D7497">
            <v>12.62</v>
          </cell>
        </row>
        <row r="7498">
          <cell r="A7498">
            <v>766</v>
          </cell>
          <cell r="B7498" t="str">
            <v>BUCHA DE REDUCAO DE FERRO GALVANIZADO, COM ROSCA BSP, DE 1 1/2" X 1/2"</v>
          </cell>
          <cell r="C7498" t="str">
            <v xml:space="preserve">UN    </v>
          </cell>
          <cell r="D7498">
            <v>12.62</v>
          </cell>
        </row>
        <row r="7499">
          <cell r="A7499">
            <v>791</v>
          </cell>
          <cell r="B7499" t="str">
            <v>BUCHA DE REDUCAO DE FERRO GALVANIZADO, COM ROSCA BSP, DE 1 1/2" X 1"</v>
          </cell>
          <cell r="C7499" t="str">
            <v xml:space="preserve">UN    </v>
          </cell>
          <cell r="D7499">
            <v>12.62</v>
          </cell>
        </row>
        <row r="7500">
          <cell r="A7500">
            <v>767</v>
          </cell>
          <cell r="B7500" t="str">
            <v>BUCHA DE REDUCAO DE FERRO GALVANIZADO, COM ROSCA BSP, DE 1 1/2" X 3/4"</v>
          </cell>
          <cell r="C7500" t="str">
            <v xml:space="preserve">UN    </v>
          </cell>
          <cell r="D7500">
            <v>12.62</v>
          </cell>
        </row>
        <row r="7501">
          <cell r="A7501">
            <v>768</v>
          </cell>
          <cell r="B7501" t="str">
            <v>BUCHA DE REDUCAO DE FERRO GALVANIZADO, COM ROSCA BSP, DE 1 1/4" X 1/2"</v>
          </cell>
          <cell r="C7501" t="str">
            <v xml:space="preserve">UN    </v>
          </cell>
          <cell r="D7501">
            <v>9.91</v>
          </cell>
        </row>
        <row r="7502">
          <cell r="A7502">
            <v>789</v>
          </cell>
          <cell r="B7502" t="str">
            <v>BUCHA DE REDUCAO DE FERRO GALVANIZADO, COM ROSCA BSP, DE 1 1/4" X 1"</v>
          </cell>
          <cell r="C7502" t="str">
            <v xml:space="preserve">UN    </v>
          </cell>
          <cell r="D7502">
            <v>9.6999999999999993</v>
          </cell>
        </row>
        <row r="7503">
          <cell r="A7503">
            <v>769</v>
          </cell>
          <cell r="B7503" t="str">
            <v>BUCHA DE REDUCAO DE FERRO GALVANIZADO, COM ROSCA BSP, DE 1 1/4" X 3/4"</v>
          </cell>
          <cell r="C7503" t="str">
            <v xml:space="preserve">UN    </v>
          </cell>
          <cell r="D7503">
            <v>9.91</v>
          </cell>
        </row>
        <row r="7504">
          <cell r="A7504">
            <v>770</v>
          </cell>
          <cell r="B7504" t="str">
            <v>BUCHA DE REDUCAO DE FERRO GALVANIZADO, COM ROSCA BSP, DE 1/2" X 1/4"</v>
          </cell>
          <cell r="C7504" t="str">
            <v xml:space="preserve">UN    </v>
          </cell>
          <cell r="D7504">
            <v>3.5</v>
          </cell>
        </row>
        <row r="7505">
          <cell r="A7505">
            <v>12394</v>
          </cell>
          <cell r="B7505" t="str">
            <v>BUCHA DE REDUCAO DE FERRO GALVANIZADO, COM ROSCA BSP, DE 1/2" X 3/8"</v>
          </cell>
          <cell r="C7505" t="str">
            <v xml:space="preserve">UN    </v>
          </cell>
          <cell r="D7505">
            <v>3.5</v>
          </cell>
        </row>
        <row r="7506">
          <cell r="A7506">
            <v>764</v>
          </cell>
          <cell r="B7506" t="str">
            <v>BUCHA DE REDUCAO DE FERRO GALVANIZADO, COM ROSCA BSP, DE 1" X 1/2"</v>
          </cell>
          <cell r="C7506" t="str">
            <v xml:space="preserve">UN    </v>
          </cell>
          <cell r="D7506">
            <v>6.1</v>
          </cell>
        </row>
        <row r="7507">
          <cell r="A7507">
            <v>765</v>
          </cell>
          <cell r="B7507" t="str">
            <v>BUCHA DE REDUCAO DE FERRO GALVANIZADO, COM ROSCA BSP, DE 1" X 3/4"</v>
          </cell>
          <cell r="C7507" t="str">
            <v xml:space="preserve">UN    </v>
          </cell>
          <cell r="D7507">
            <v>6.1</v>
          </cell>
        </row>
        <row r="7508">
          <cell r="A7508">
            <v>787</v>
          </cell>
          <cell r="B7508" t="str">
            <v>BUCHA DE REDUCAO DE FERRO GALVANIZADO, COM ROSCA BSP, DE 2 1/2" X 1 1/2"</v>
          </cell>
          <cell r="C7508" t="str">
            <v xml:space="preserve">UN    </v>
          </cell>
          <cell r="D7508">
            <v>27.25</v>
          </cell>
        </row>
        <row r="7509">
          <cell r="A7509">
            <v>774</v>
          </cell>
          <cell r="B7509" t="str">
            <v>BUCHA DE REDUCAO DE FERRO GALVANIZADO, COM ROSCA BSP, DE 2 1/2" X 1 1/4"</v>
          </cell>
          <cell r="C7509" t="str">
            <v xml:space="preserve">UN    </v>
          </cell>
          <cell r="D7509">
            <v>27.25</v>
          </cell>
        </row>
        <row r="7510">
          <cell r="A7510">
            <v>773</v>
          </cell>
          <cell r="B7510" t="str">
            <v>BUCHA DE REDUCAO DE FERRO GALVANIZADO, COM ROSCA BSP, DE 2 1/2" X 1"</v>
          </cell>
          <cell r="C7510" t="str">
            <v xml:space="preserve">UN    </v>
          </cell>
          <cell r="D7510">
            <v>27.25</v>
          </cell>
        </row>
        <row r="7511">
          <cell r="A7511">
            <v>775</v>
          </cell>
          <cell r="B7511" t="str">
            <v>BUCHA DE REDUCAO DE FERRO GALVANIZADO, COM ROSCA BSP, DE 2 1/2" X 2"</v>
          </cell>
          <cell r="C7511" t="str">
            <v xml:space="preserve">UN    </v>
          </cell>
          <cell r="D7511">
            <v>27.25</v>
          </cell>
        </row>
        <row r="7512">
          <cell r="A7512">
            <v>788</v>
          </cell>
          <cell r="B7512" t="str">
            <v>BUCHA DE REDUCAO DE FERRO GALVANIZADO, COM ROSCA BSP, DE 2" X 1 1/2"</v>
          </cell>
          <cell r="C7512" t="str">
            <v xml:space="preserve">UN    </v>
          </cell>
          <cell r="D7512">
            <v>16.93</v>
          </cell>
        </row>
        <row r="7513">
          <cell r="A7513">
            <v>772</v>
          </cell>
          <cell r="B7513" t="str">
            <v>BUCHA DE REDUCAO DE FERRO GALVANIZADO, COM ROSCA BSP, DE 2" X 1 1/4"</v>
          </cell>
          <cell r="C7513" t="str">
            <v xml:space="preserve">UN    </v>
          </cell>
          <cell r="D7513">
            <v>16.93</v>
          </cell>
        </row>
        <row r="7514">
          <cell r="A7514">
            <v>771</v>
          </cell>
          <cell r="B7514" t="str">
            <v>BUCHA DE REDUCAO DE FERRO GALVANIZADO, COM ROSCA BSP, DE 2" X 1"</v>
          </cell>
          <cell r="C7514" t="str">
            <v xml:space="preserve">UN    </v>
          </cell>
          <cell r="D7514">
            <v>16.93</v>
          </cell>
        </row>
        <row r="7515">
          <cell r="A7515">
            <v>779</v>
          </cell>
          <cell r="B7515" t="str">
            <v>BUCHA DE REDUCAO DE FERRO GALVANIZADO, COM ROSCA BSP, DE 3/4" X 1/2"</v>
          </cell>
          <cell r="C7515" t="str">
            <v xml:space="preserve">UN    </v>
          </cell>
          <cell r="D7515">
            <v>4.21</v>
          </cell>
        </row>
        <row r="7516">
          <cell r="A7516">
            <v>776</v>
          </cell>
          <cell r="B7516" t="str">
            <v>BUCHA DE REDUCAO DE FERRO GALVANIZADO, COM ROSCA BSP, DE 3" X 1 1/2"</v>
          </cell>
          <cell r="C7516" t="str">
            <v xml:space="preserve">UN    </v>
          </cell>
          <cell r="D7516">
            <v>40.17</v>
          </cell>
        </row>
        <row r="7517">
          <cell r="A7517">
            <v>777</v>
          </cell>
          <cell r="B7517" t="str">
            <v>BUCHA DE REDUCAO DE FERRO GALVANIZADO, COM ROSCA BSP, DE 3" X 1 1/4"</v>
          </cell>
          <cell r="C7517" t="str">
            <v xml:space="preserve">UN    </v>
          </cell>
          <cell r="D7517">
            <v>39.049999999999997</v>
          </cell>
        </row>
        <row r="7518">
          <cell r="A7518">
            <v>780</v>
          </cell>
          <cell r="B7518" t="str">
            <v>BUCHA DE REDUCAO DE FERRO GALVANIZADO, COM ROSCA BSP, DE 3" X 2 1/2"</v>
          </cell>
          <cell r="C7518" t="str">
            <v xml:space="preserve">UN    </v>
          </cell>
          <cell r="D7518">
            <v>39.24</v>
          </cell>
        </row>
        <row r="7519">
          <cell r="A7519">
            <v>778</v>
          </cell>
          <cell r="B7519" t="str">
            <v>BUCHA DE REDUCAO DE FERRO GALVANIZADO, COM ROSCA BSP, DE 3" X 2"</v>
          </cell>
          <cell r="C7519" t="str">
            <v xml:space="preserve">UN    </v>
          </cell>
          <cell r="D7519">
            <v>40.17</v>
          </cell>
        </row>
        <row r="7520">
          <cell r="A7520">
            <v>781</v>
          </cell>
          <cell r="B7520" t="str">
            <v>BUCHA DE REDUCAO DE FERRO GALVANIZADO, COM ROSCA BSP, DE 4" X 2 1/2"</v>
          </cell>
          <cell r="C7520" t="str">
            <v xml:space="preserve">UN    </v>
          </cell>
          <cell r="D7520">
            <v>74.209999999999994</v>
          </cell>
        </row>
        <row r="7521">
          <cell r="A7521">
            <v>786</v>
          </cell>
          <cell r="B7521" t="str">
            <v>BUCHA DE REDUCAO DE FERRO GALVANIZADO, COM ROSCA BSP, DE 4" X 2"</v>
          </cell>
          <cell r="C7521" t="str">
            <v xml:space="preserve">UN    </v>
          </cell>
          <cell r="D7521">
            <v>74.209999999999994</v>
          </cell>
        </row>
        <row r="7522">
          <cell r="A7522">
            <v>782</v>
          </cell>
          <cell r="B7522" t="str">
            <v>BUCHA DE REDUCAO DE FERRO GALVANIZADO, COM ROSCA BSP, DE 4" X 3"</v>
          </cell>
          <cell r="C7522" t="str">
            <v xml:space="preserve">UN    </v>
          </cell>
          <cell r="D7522">
            <v>74.209999999999994</v>
          </cell>
        </row>
        <row r="7523">
          <cell r="A7523">
            <v>783</v>
          </cell>
          <cell r="B7523" t="str">
            <v>BUCHA DE REDUCAO DE FERRO GALVANIZADO, COM ROSCA BSP, DE 5" X 4"</v>
          </cell>
          <cell r="C7523" t="str">
            <v xml:space="preserve">UN    </v>
          </cell>
          <cell r="D7523">
            <v>203.12</v>
          </cell>
        </row>
        <row r="7524">
          <cell r="A7524">
            <v>785</v>
          </cell>
          <cell r="B7524" t="str">
            <v>BUCHA DE REDUCAO DE FERRO GALVANIZADO, COM ROSCA BSP, DE 6" X 4"</v>
          </cell>
          <cell r="C7524" t="str">
            <v xml:space="preserve">UN    </v>
          </cell>
          <cell r="D7524">
            <v>214.61</v>
          </cell>
        </row>
        <row r="7525">
          <cell r="A7525">
            <v>784</v>
          </cell>
          <cell r="B7525" t="str">
            <v>BUCHA DE REDUCAO DE FERRO GALVANIZADO, COM ROSCA BSP, DE 6" X 5"</v>
          </cell>
          <cell r="C7525" t="str">
            <v xml:space="preserve">UN    </v>
          </cell>
          <cell r="D7525">
            <v>230.23</v>
          </cell>
        </row>
        <row r="7526">
          <cell r="A7526">
            <v>831</v>
          </cell>
          <cell r="B7526" t="str">
            <v>BUCHA DE REDUCAO DE PVC, SOLDAVEL, CURTA, COM 110 X 85 MM, PARA AGUA FRIA PREDIAL</v>
          </cell>
          <cell r="C7526" t="str">
            <v xml:space="preserve">UN    </v>
          </cell>
          <cell r="D7526">
            <v>70.33</v>
          </cell>
        </row>
        <row r="7527">
          <cell r="A7527">
            <v>828</v>
          </cell>
          <cell r="B7527" t="str">
            <v>BUCHA DE REDUCAO DE PVC, SOLDAVEL, CURTA, COM 25 X 20 MM, PARA AGUA FRIA PREDIAL</v>
          </cell>
          <cell r="C7527" t="str">
            <v xml:space="preserve">UN    </v>
          </cell>
          <cell r="D7527">
            <v>0.4</v>
          </cell>
        </row>
        <row r="7528">
          <cell r="A7528">
            <v>829</v>
          </cell>
          <cell r="B7528" t="str">
            <v>BUCHA DE REDUCAO DE PVC, SOLDAVEL, CURTA, COM 32 X 25 MM, PARA AGUA FRIA PREDIAL</v>
          </cell>
          <cell r="C7528" t="str">
            <v xml:space="preserve">UN    </v>
          </cell>
          <cell r="D7528">
            <v>0.85</v>
          </cell>
        </row>
        <row r="7529">
          <cell r="A7529">
            <v>812</v>
          </cell>
          <cell r="B7529" t="str">
            <v>BUCHA DE REDUCAO DE PVC, SOLDAVEL, CURTA, COM 40 X 32 MM, PARA AGUA FRIA PREDIAL</v>
          </cell>
          <cell r="C7529" t="str">
            <v xml:space="preserve">UN    </v>
          </cell>
          <cell r="D7529">
            <v>1.84</v>
          </cell>
        </row>
        <row r="7530">
          <cell r="A7530">
            <v>819</v>
          </cell>
          <cell r="B7530" t="str">
            <v>BUCHA DE REDUCAO DE PVC, SOLDAVEL, CURTA, COM 50 X 40 MM, PARA AGUA FRIA PREDIAL</v>
          </cell>
          <cell r="C7530" t="str">
            <v xml:space="preserve">UN    </v>
          </cell>
          <cell r="D7530">
            <v>3.03</v>
          </cell>
        </row>
        <row r="7531">
          <cell r="A7531">
            <v>818</v>
          </cell>
          <cell r="B7531" t="str">
            <v>BUCHA DE REDUCAO DE PVC, SOLDAVEL, CURTA, COM 60 X 50 MM, PARA AGUA FRIA PREDIAL</v>
          </cell>
          <cell r="C7531" t="str">
            <v xml:space="preserve">UN    </v>
          </cell>
          <cell r="D7531">
            <v>5.1100000000000003</v>
          </cell>
        </row>
        <row r="7532">
          <cell r="A7532">
            <v>823</v>
          </cell>
          <cell r="B7532" t="str">
            <v>BUCHA DE REDUCAO DE PVC, SOLDAVEL, CURTA, COM 75 X 60 MM, PARA AGUA FRIA PREDIAL</v>
          </cell>
          <cell r="C7532" t="str">
            <v xml:space="preserve">UN    </v>
          </cell>
          <cell r="D7532">
            <v>15.38</v>
          </cell>
        </row>
        <row r="7533">
          <cell r="A7533">
            <v>830</v>
          </cell>
          <cell r="B7533" t="str">
            <v>BUCHA DE REDUCAO DE PVC, SOLDAVEL, CURTA, COM 85 X 75 MM, PARA AGUA FRIA PREDIAL</v>
          </cell>
          <cell r="C7533" t="str">
            <v xml:space="preserve">UN    </v>
          </cell>
          <cell r="D7533">
            <v>12.67</v>
          </cell>
        </row>
        <row r="7534">
          <cell r="A7534">
            <v>826</v>
          </cell>
          <cell r="B7534" t="str">
            <v>BUCHA DE REDUCAO DE PVC, SOLDAVEL, LONGA, COM 110 X 60 MM, PARA AGUA FRIA PREDIAL</v>
          </cell>
          <cell r="C7534" t="str">
            <v xml:space="preserve">UN    </v>
          </cell>
          <cell r="D7534">
            <v>39.44</v>
          </cell>
        </row>
        <row r="7535">
          <cell r="A7535">
            <v>827</v>
          </cell>
          <cell r="B7535" t="str">
            <v>BUCHA DE REDUCAO DE PVC, SOLDAVEL, LONGA, COM 110 X 75 MM, PARA AGUA FRIA PREDIAL</v>
          </cell>
          <cell r="C7535" t="str">
            <v xml:space="preserve">UN    </v>
          </cell>
          <cell r="D7535">
            <v>33.32</v>
          </cell>
        </row>
        <row r="7536">
          <cell r="A7536">
            <v>832</v>
          </cell>
          <cell r="B7536" t="str">
            <v>BUCHA DE REDUCAO DE PVC, SOLDAVEL, LONGA, COM 32 X 20 MM, PARA AGUA FRIA PREDIAL</v>
          </cell>
          <cell r="C7536" t="str">
            <v xml:space="preserve">UN    </v>
          </cell>
          <cell r="D7536">
            <v>2.2999999999999998</v>
          </cell>
        </row>
        <row r="7537">
          <cell r="A7537">
            <v>833</v>
          </cell>
          <cell r="B7537" t="str">
            <v>BUCHA DE REDUCAO DE PVC, SOLDAVEL, LONGA, COM 40 X 20 MM, PARA AGUA FRIA PREDIAL</v>
          </cell>
          <cell r="C7537" t="str">
            <v xml:space="preserve">UN    </v>
          </cell>
          <cell r="D7537">
            <v>3.27</v>
          </cell>
        </row>
        <row r="7538">
          <cell r="A7538">
            <v>834</v>
          </cell>
          <cell r="B7538" t="str">
            <v>BUCHA DE REDUCAO DE PVC, SOLDAVEL, LONGA, COM 40 X 25 MM, PARA AGUA FRIA PREDIAL</v>
          </cell>
          <cell r="C7538" t="str">
            <v xml:space="preserve">UN    </v>
          </cell>
          <cell r="D7538">
            <v>3.58</v>
          </cell>
        </row>
        <row r="7539">
          <cell r="A7539">
            <v>825</v>
          </cell>
          <cell r="B7539" t="str">
            <v>BUCHA DE REDUCAO DE PVC, SOLDAVEL, LONGA, COM 50 X 20 MM, PARA AGUA FRIA PREDIAL</v>
          </cell>
          <cell r="C7539" t="str">
            <v xml:space="preserve">UN    </v>
          </cell>
          <cell r="D7539">
            <v>4</v>
          </cell>
        </row>
        <row r="7540">
          <cell r="A7540">
            <v>813</v>
          </cell>
          <cell r="B7540" t="str">
            <v>BUCHA DE REDUCAO DE PVC, SOLDAVEL, LONGA, COM 50 X 25 MM, PARA AGUA FRIA PREDIAL</v>
          </cell>
          <cell r="C7540" t="str">
            <v xml:space="preserve">UN    </v>
          </cell>
          <cell r="D7540">
            <v>3.93</v>
          </cell>
        </row>
        <row r="7541">
          <cell r="A7541">
            <v>820</v>
          </cell>
          <cell r="B7541" t="str">
            <v>BUCHA DE REDUCAO DE PVC, SOLDAVEL, LONGA, COM 50 X 32 MM, PARA AGUA FRIA PREDIAL</v>
          </cell>
          <cell r="C7541" t="str">
            <v xml:space="preserve">UN    </v>
          </cell>
          <cell r="D7541">
            <v>4.99</v>
          </cell>
        </row>
        <row r="7542">
          <cell r="A7542">
            <v>816</v>
          </cell>
          <cell r="B7542" t="str">
            <v>BUCHA DE REDUCAO DE PVC, SOLDAVEL, LONGA, COM 60 X 25 MM, PARA AGUA FRIA PREDIAL</v>
          </cell>
          <cell r="C7542" t="str">
            <v xml:space="preserve">UN    </v>
          </cell>
          <cell r="D7542">
            <v>8.49</v>
          </cell>
        </row>
        <row r="7543">
          <cell r="A7543">
            <v>814</v>
          </cell>
          <cell r="B7543" t="str">
            <v>BUCHA DE REDUCAO DE PVC, SOLDAVEL, LONGA, COM 60 X 32 MM, PARA AGUA FRIA PREDIAL</v>
          </cell>
          <cell r="C7543" t="str">
            <v xml:space="preserve">UN    </v>
          </cell>
          <cell r="D7543">
            <v>10.26</v>
          </cell>
        </row>
        <row r="7544">
          <cell r="A7544">
            <v>815</v>
          </cell>
          <cell r="B7544" t="str">
            <v>BUCHA DE REDUCAO DE PVC, SOLDAVEL, LONGA, COM 60 X 40 MM, PARA AGUA FRIA PREDIAL</v>
          </cell>
          <cell r="C7544" t="str">
            <v xml:space="preserve">UN    </v>
          </cell>
          <cell r="D7544">
            <v>11.08</v>
          </cell>
        </row>
        <row r="7545">
          <cell r="A7545">
            <v>822</v>
          </cell>
          <cell r="B7545" t="str">
            <v>BUCHA DE REDUCAO DE PVC, SOLDAVEL, LONGA, COM 60 X 50 MM, PARA AGUA FRIA PREDIAL</v>
          </cell>
          <cell r="C7545" t="str">
            <v xml:space="preserve">UN    </v>
          </cell>
          <cell r="D7545">
            <v>13.5</v>
          </cell>
        </row>
        <row r="7546">
          <cell r="A7546">
            <v>821</v>
          </cell>
          <cell r="B7546" t="str">
            <v>BUCHA DE REDUCAO DE PVC, SOLDAVEL, LONGA, COM 75 X 50 MM, PARA AGUA FRIA PREDIAL</v>
          </cell>
          <cell r="C7546" t="str">
            <v xml:space="preserve">UN    </v>
          </cell>
          <cell r="D7546">
            <v>15.78</v>
          </cell>
        </row>
        <row r="7547">
          <cell r="A7547">
            <v>817</v>
          </cell>
          <cell r="B7547" t="str">
            <v>BUCHA DE REDUCAO DE PVC, SOLDAVEL, LONGA, COM 85 X 60 MM, PARA AGUA FRIA PREDIAL</v>
          </cell>
          <cell r="C7547" t="str">
            <v xml:space="preserve">UN    </v>
          </cell>
          <cell r="D7547">
            <v>18.760000000000002</v>
          </cell>
        </row>
        <row r="7548">
          <cell r="A7548">
            <v>20086</v>
          </cell>
          <cell r="B7548" t="str">
            <v>BUCHA DE REDUCAO DE PVC, SOLDAVEL, LONGA, 50 X 40 MM, PARA ESGOTO PREDIAL</v>
          </cell>
          <cell r="C7548" t="str">
            <v xml:space="preserve">UN    </v>
          </cell>
          <cell r="D7548">
            <v>2.06</v>
          </cell>
        </row>
        <row r="7549">
          <cell r="A7549">
            <v>39191</v>
          </cell>
          <cell r="B7549" t="str">
            <v>BUCHA DE REDUCAO EM ALUMINIO, COM ROSCA, DE 1 1/2" X 1 1/4", PARA ELETRODUTO</v>
          </cell>
          <cell r="C7549" t="str">
            <v xml:space="preserve">UN    </v>
          </cell>
          <cell r="D7549">
            <v>13.06</v>
          </cell>
        </row>
        <row r="7550">
          <cell r="A7550">
            <v>39190</v>
          </cell>
          <cell r="B7550" t="str">
            <v>BUCHA DE REDUCAO EM ALUMINIO, COM ROSCA, DE 1 1/2" X 1", PARA ELETRODUTO</v>
          </cell>
          <cell r="C7550" t="str">
            <v xml:space="preserve">UN    </v>
          </cell>
          <cell r="D7550">
            <v>13.64</v>
          </cell>
        </row>
        <row r="7551">
          <cell r="A7551">
            <v>39189</v>
          </cell>
          <cell r="B7551" t="str">
            <v>BUCHA DE REDUCAO EM ALUMINIO, COM ROSCA, DE 1 1/2" X 3/4", PARA ELETRODUTO</v>
          </cell>
          <cell r="C7551" t="str">
            <v xml:space="preserve">UN    </v>
          </cell>
          <cell r="D7551">
            <v>14.44</v>
          </cell>
        </row>
        <row r="7552">
          <cell r="A7552">
            <v>39186</v>
          </cell>
          <cell r="B7552" t="str">
            <v>BUCHA DE REDUCAO EM ALUMINIO, COM ROSCA, DE 1 1/4" X 1/2", PARA ELETRODUTO</v>
          </cell>
          <cell r="C7552" t="str">
            <v xml:space="preserve">UN    </v>
          </cell>
          <cell r="D7552">
            <v>12.92</v>
          </cell>
        </row>
        <row r="7553">
          <cell r="A7553">
            <v>39188</v>
          </cell>
          <cell r="B7553" t="str">
            <v>BUCHA DE REDUCAO EM ALUMINIO, COM ROSCA, DE 1 1/4" X 1", PARA ELETRODUTO</v>
          </cell>
          <cell r="C7553" t="str">
            <v xml:space="preserve">UN    </v>
          </cell>
          <cell r="D7553">
            <v>10.63</v>
          </cell>
        </row>
        <row r="7554">
          <cell r="A7554">
            <v>39187</v>
          </cell>
          <cell r="B7554" t="str">
            <v>BUCHA DE REDUCAO EM ALUMINIO, COM ROSCA, DE 1 1/4" X 3/4", PARA ELETRODUTO</v>
          </cell>
          <cell r="C7554" t="str">
            <v xml:space="preserve">UN    </v>
          </cell>
          <cell r="D7554">
            <v>11.14</v>
          </cell>
        </row>
        <row r="7555">
          <cell r="A7555">
            <v>39184</v>
          </cell>
          <cell r="B7555" t="str">
            <v>BUCHA DE REDUCAO EM ALUMINIO, COM ROSCA, DE 1" X 1/2", PARA ELETRODUTO</v>
          </cell>
          <cell r="C7555" t="str">
            <v xml:space="preserve">UN    </v>
          </cell>
          <cell r="D7555">
            <v>4.1900000000000004</v>
          </cell>
        </row>
        <row r="7556">
          <cell r="A7556">
            <v>39185</v>
          </cell>
          <cell r="B7556" t="str">
            <v>BUCHA DE REDUCAO EM ALUMINIO, COM ROSCA, DE 1" X 3/4", PARA ELETRODUTO</v>
          </cell>
          <cell r="C7556" t="str">
            <v xml:space="preserve">UN    </v>
          </cell>
          <cell r="D7556">
            <v>3.82</v>
          </cell>
        </row>
        <row r="7557">
          <cell r="A7557">
            <v>39198</v>
          </cell>
          <cell r="B7557" t="str">
            <v>BUCHA DE REDUCAO EM ALUMINIO, COM ROSCA, DE 2 1/2" X 1 1/2", PARA ELETRODUTO</v>
          </cell>
          <cell r="C7557" t="str">
            <v xml:space="preserve">UN    </v>
          </cell>
          <cell r="D7557">
            <v>42.86</v>
          </cell>
        </row>
        <row r="7558">
          <cell r="A7558">
            <v>39197</v>
          </cell>
          <cell r="B7558" t="str">
            <v>BUCHA DE REDUCAO EM ALUMINIO, COM ROSCA, DE 2 1/2" X 1 1/4", PARA ELETRODUTO</v>
          </cell>
          <cell r="C7558" t="str">
            <v xml:space="preserve">UN    </v>
          </cell>
          <cell r="D7558">
            <v>44.77</v>
          </cell>
        </row>
        <row r="7559">
          <cell r="A7559">
            <v>39196</v>
          </cell>
          <cell r="B7559" t="str">
            <v>BUCHA DE REDUCAO EM ALUMINIO, COM ROSCA, DE 2 1/2" X 1", PARA ELETRODUTO</v>
          </cell>
          <cell r="C7559" t="str">
            <v xml:space="preserve">UN    </v>
          </cell>
          <cell r="D7559">
            <v>46.17</v>
          </cell>
        </row>
        <row r="7560">
          <cell r="A7560">
            <v>39199</v>
          </cell>
          <cell r="B7560" t="str">
            <v>BUCHA DE REDUCAO EM ALUMINIO, COM ROSCA, DE 2 1/2" X 2", PARA ELETRODUTO</v>
          </cell>
          <cell r="C7560" t="str">
            <v xml:space="preserve">UN    </v>
          </cell>
          <cell r="D7560">
            <v>41.24</v>
          </cell>
        </row>
        <row r="7561">
          <cell r="A7561">
            <v>39195</v>
          </cell>
          <cell r="B7561" t="str">
            <v>BUCHA DE REDUCAO EM ALUMINIO, COM ROSCA, DE 2" X 1 1/2", PARA ELETRODUTO</v>
          </cell>
          <cell r="C7561" t="str">
            <v xml:space="preserve">UN    </v>
          </cell>
          <cell r="D7561">
            <v>23.8</v>
          </cell>
        </row>
        <row r="7562">
          <cell r="A7562">
            <v>39194</v>
          </cell>
          <cell r="B7562" t="str">
            <v>BUCHA DE REDUCAO EM ALUMINIO, COM ROSCA, DE 2" X 1 1/4", PARA ELETRODUTO</v>
          </cell>
          <cell r="C7562" t="str">
            <v xml:space="preserve">UN    </v>
          </cell>
          <cell r="D7562">
            <v>25.47</v>
          </cell>
        </row>
        <row r="7563">
          <cell r="A7563">
            <v>39193</v>
          </cell>
          <cell r="B7563" t="str">
            <v>BUCHA DE REDUCAO EM ALUMINIO, COM ROSCA, DE 2" X 1", PARA ELETRODUTO</v>
          </cell>
          <cell r="C7563" t="str">
            <v xml:space="preserve">UN    </v>
          </cell>
          <cell r="D7563">
            <v>27.92</v>
          </cell>
        </row>
        <row r="7564">
          <cell r="A7564">
            <v>39192</v>
          </cell>
          <cell r="B7564" t="str">
            <v>BUCHA DE REDUCAO EM ALUMINIO, COM ROSCA, DE 2" X 3/4", PARA ELETRODUTO</v>
          </cell>
          <cell r="C7564" t="str">
            <v xml:space="preserve">UN    </v>
          </cell>
          <cell r="D7564">
            <v>29.04</v>
          </cell>
        </row>
        <row r="7565">
          <cell r="A7565">
            <v>39920</v>
          </cell>
          <cell r="B7565" t="str">
            <v>BUCHA DE REDUCAO EM ALUMINIO, COM ROSCA, DE 3/4" X 1/2",  PARA ELETRODUTO</v>
          </cell>
          <cell r="C7565" t="str">
            <v xml:space="preserve">UN    </v>
          </cell>
          <cell r="D7565">
            <v>3.51</v>
          </cell>
        </row>
        <row r="7566">
          <cell r="A7566">
            <v>39201</v>
          </cell>
          <cell r="B7566" t="str">
            <v>BUCHA DE REDUCAO EM ALUMINIO, COM ROSCA, DE 3" X 1 1/2", PARA ELETRODUTO</v>
          </cell>
          <cell r="C7566" t="str">
            <v xml:space="preserve">UN    </v>
          </cell>
          <cell r="D7566">
            <v>51.24</v>
          </cell>
        </row>
        <row r="7567">
          <cell r="A7567">
            <v>39200</v>
          </cell>
          <cell r="B7567" t="str">
            <v>BUCHA DE REDUCAO EM ALUMINIO, COM ROSCA, DE 3" X 1 1/4", PARA ELETRODUTO</v>
          </cell>
          <cell r="C7567" t="str">
            <v xml:space="preserve">UN    </v>
          </cell>
          <cell r="D7567">
            <v>51.65</v>
          </cell>
        </row>
        <row r="7568">
          <cell r="A7568">
            <v>39203</v>
          </cell>
          <cell r="B7568" t="str">
            <v>BUCHA DE REDUCAO EM ALUMINIO, COM ROSCA, DE 3" X 2 1/2", PARA ELETRODUTO</v>
          </cell>
          <cell r="C7568" t="str">
            <v xml:space="preserve">UN    </v>
          </cell>
          <cell r="D7568">
            <v>41.7</v>
          </cell>
        </row>
        <row r="7569">
          <cell r="A7569">
            <v>39202</v>
          </cell>
          <cell r="B7569" t="str">
            <v>BUCHA DE REDUCAO EM ALUMINIO, COM ROSCA, DE 3" X 2", PARA ELETRODUTO</v>
          </cell>
          <cell r="C7569" t="str">
            <v xml:space="preserve">UN    </v>
          </cell>
          <cell r="D7569">
            <v>48.99</v>
          </cell>
        </row>
        <row r="7570">
          <cell r="A7570">
            <v>39205</v>
          </cell>
          <cell r="B7570" t="str">
            <v>BUCHA DE REDUCAO EM ALUMINIO, COM ROSCA, DE 4" X 2 1/2", PARA ELETRODUTO</v>
          </cell>
          <cell r="C7570" t="str">
            <v xml:space="preserve">UN    </v>
          </cell>
          <cell r="D7570">
            <v>81.73</v>
          </cell>
        </row>
        <row r="7571">
          <cell r="A7571">
            <v>39204</v>
          </cell>
          <cell r="B7571" t="str">
            <v>BUCHA DE REDUCAO EM ALUMINIO, COM ROSCA, DE 4" X 2", PARA ELETRODUTO</v>
          </cell>
          <cell r="C7571" t="str">
            <v xml:space="preserve">UN    </v>
          </cell>
          <cell r="D7571">
            <v>83.71</v>
          </cell>
        </row>
        <row r="7572">
          <cell r="A7572">
            <v>39206</v>
          </cell>
          <cell r="B7572" t="str">
            <v>BUCHA DE REDUCAO EM ALUMINIO, COM ROSCA, DE 4" X 3", PARA ELETRODUTO</v>
          </cell>
          <cell r="C7572" t="str">
            <v xml:space="preserve">UN    </v>
          </cell>
          <cell r="D7572">
            <v>79.42</v>
          </cell>
        </row>
        <row r="7573">
          <cell r="A7573">
            <v>797</v>
          </cell>
          <cell r="B7573" t="str">
            <v>BUCHA DE REDUCAO PVC ROSCAVEL 1 1/2" X 1"</v>
          </cell>
          <cell r="C7573" t="str">
            <v xml:space="preserve">UN    </v>
          </cell>
          <cell r="D7573">
            <v>7.34</v>
          </cell>
        </row>
        <row r="7574">
          <cell r="A7574">
            <v>798</v>
          </cell>
          <cell r="B7574" t="str">
            <v>BUCHA DE REDUCAO PVC ROSCAVEL 3/4" X 1/2"</v>
          </cell>
          <cell r="C7574" t="str">
            <v xml:space="preserve">UN    </v>
          </cell>
          <cell r="D7574">
            <v>1</v>
          </cell>
        </row>
        <row r="7575">
          <cell r="A7575">
            <v>796</v>
          </cell>
          <cell r="B7575" t="str">
            <v>BUCHA DE REDUCAO PVC ROSCAVEL, 1 1/2" X 3/4"</v>
          </cell>
          <cell r="C7575" t="str">
            <v xml:space="preserve">UN    </v>
          </cell>
          <cell r="D7575">
            <v>7.03</v>
          </cell>
        </row>
        <row r="7576">
          <cell r="A7576">
            <v>799</v>
          </cell>
          <cell r="B7576" t="str">
            <v>BUCHA DE REDUCAO PVC ROSCAVEL, 1" X 1/2"</v>
          </cell>
          <cell r="C7576" t="str">
            <v xml:space="preserve">UN    </v>
          </cell>
          <cell r="D7576">
            <v>3.31</v>
          </cell>
        </row>
        <row r="7577">
          <cell r="A7577">
            <v>792</v>
          </cell>
          <cell r="B7577" t="str">
            <v>BUCHA DE REDUCAO PVC ROSCAVEL, 1" X 3/4"</v>
          </cell>
          <cell r="C7577" t="str">
            <v xml:space="preserve">UN    </v>
          </cell>
          <cell r="D7577">
            <v>3.36</v>
          </cell>
        </row>
        <row r="7578">
          <cell r="A7578">
            <v>804</v>
          </cell>
          <cell r="B7578" t="str">
            <v>BUCHA DE REDUCAO PVC, ROSCAVEL,  2"  X 1 1/2 "</v>
          </cell>
          <cell r="C7578" t="str">
            <v xml:space="preserve">UN    </v>
          </cell>
          <cell r="D7578">
            <v>16.670000000000002</v>
          </cell>
        </row>
        <row r="7579">
          <cell r="A7579">
            <v>793</v>
          </cell>
          <cell r="B7579" t="str">
            <v>BUCHA DE REDUCAO PVC, ROSCAVEL, 1 1/2"  X1 1/4 "</v>
          </cell>
          <cell r="C7579" t="str">
            <v xml:space="preserve">UN    </v>
          </cell>
          <cell r="D7579">
            <v>7.15</v>
          </cell>
        </row>
        <row r="7580">
          <cell r="A7580">
            <v>801</v>
          </cell>
          <cell r="B7580" t="str">
            <v>BUCHA DE REDUCAO PVC, ROSCAVEL, 1 1/4"  X 3/4 "</v>
          </cell>
          <cell r="C7580" t="str">
            <v xml:space="preserve">UN    </v>
          </cell>
          <cell r="D7580">
            <v>5.0999999999999996</v>
          </cell>
        </row>
        <row r="7581">
          <cell r="A7581">
            <v>794</v>
          </cell>
          <cell r="B7581" t="str">
            <v>BUCHA DE REDUCAO PVC, ROSCAVEL, 1 1/4" X 1 "</v>
          </cell>
          <cell r="C7581" t="str">
            <v xml:space="preserve">UN    </v>
          </cell>
          <cell r="D7581">
            <v>5.27</v>
          </cell>
        </row>
        <row r="7582">
          <cell r="A7582">
            <v>802</v>
          </cell>
          <cell r="B7582" t="str">
            <v>BUCHA DE REDUCAO PVC, ROSCAVEL, 2"  X 1 "</v>
          </cell>
          <cell r="C7582" t="str">
            <v xml:space="preserve">UN    </v>
          </cell>
          <cell r="D7582">
            <v>14.7</v>
          </cell>
        </row>
        <row r="7583">
          <cell r="A7583">
            <v>803</v>
          </cell>
          <cell r="B7583" t="str">
            <v>BUCHA DE REDUCAO PVC, ROSCAVEL, 2"  X 1 1/4 "</v>
          </cell>
          <cell r="C7583" t="str">
            <v xml:space="preserve">UN    </v>
          </cell>
          <cell r="D7583">
            <v>12.82</v>
          </cell>
        </row>
        <row r="7584">
          <cell r="A7584">
            <v>38001</v>
          </cell>
          <cell r="B7584" t="str">
            <v>BUCHA DE REDUCAO, CPVC, SOLDAVEL, 22 X 15 MM, PARA AGUA QUENTE</v>
          </cell>
          <cell r="C7584" t="str">
            <v xml:space="preserve">UN    </v>
          </cell>
          <cell r="D7584">
            <v>1.47</v>
          </cell>
        </row>
        <row r="7585">
          <cell r="A7585">
            <v>38002</v>
          </cell>
          <cell r="B7585" t="str">
            <v>BUCHA DE REDUCAO, CPVC, SOLDAVEL, 28 X 22 MM, PARA AGUA QUENTE</v>
          </cell>
          <cell r="C7585" t="str">
            <v xml:space="preserve">UN    </v>
          </cell>
          <cell r="D7585">
            <v>2.73</v>
          </cell>
        </row>
        <row r="7586">
          <cell r="A7586">
            <v>38003</v>
          </cell>
          <cell r="B7586" t="str">
            <v>BUCHA DE REDUCAO, CPVC, SOLDAVEL, 35 X 28 MM, PARA AGUA QUENTE</v>
          </cell>
          <cell r="C7586" t="str">
            <v xml:space="preserve">UN    </v>
          </cell>
          <cell r="D7586">
            <v>32.82</v>
          </cell>
        </row>
        <row r="7587">
          <cell r="A7587">
            <v>38004</v>
          </cell>
          <cell r="B7587" t="str">
            <v>BUCHA DE REDUCAO, CPVC, SOLDAVEL, 42 X 22 MM, PARA AGUA QUENTE</v>
          </cell>
          <cell r="C7587" t="str">
            <v xml:space="preserve">UN    </v>
          </cell>
          <cell r="D7587">
            <v>43.89</v>
          </cell>
        </row>
        <row r="7588">
          <cell r="A7588">
            <v>36327</v>
          </cell>
          <cell r="B7588" t="str">
            <v>BUCHA DE REDUCAO, PPR, DN 25 X 20 MM, PARA AGUA QUENTE PREDIAL</v>
          </cell>
          <cell r="C7588" t="str">
            <v xml:space="preserve">UN    </v>
          </cell>
          <cell r="D7588">
            <v>2.21</v>
          </cell>
        </row>
        <row r="7589">
          <cell r="A7589">
            <v>38992</v>
          </cell>
          <cell r="B7589" t="str">
            <v>BUCHA DE REDUCAO, PPR, DN 32 X 25 MM, PARA AGUA QUENTE E FRIA PREDIAL</v>
          </cell>
          <cell r="C7589" t="str">
            <v xml:space="preserve">UN    </v>
          </cell>
          <cell r="D7589">
            <v>3.54</v>
          </cell>
        </row>
        <row r="7590">
          <cell r="A7590">
            <v>38993</v>
          </cell>
          <cell r="B7590" t="str">
            <v>BUCHA DE REDUCAO, PPR, DN 40 X 25 MM, PARA AGUA QUENTE E FRIA PREDIAL</v>
          </cell>
          <cell r="C7590" t="str">
            <v xml:space="preserve">UN    </v>
          </cell>
          <cell r="D7590">
            <v>10.1</v>
          </cell>
        </row>
        <row r="7591">
          <cell r="A7591">
            <v>38418</v>
          </cell>
          <cell r="B7591" t="str">
            <v>BUCHA DE REDUCAO, PVC, LONGA, SERIE R, DN 50 X 40 MM, PARA ESGOTO OU AGUAS PLUVIAIS PREDIAIS</v>
          </cell>
          <cell r="C7591" t="str">
            <v xml:space="preserve">UN    </v>
          </cell>
          <cell r="D7591">
            <v>6</v>
          </cell>
        </row>
        <row r="7592">
          <cell r="A7592">
            <v>39178</v>
          </cell>
          <cell r="B7592" t="str">
            <v>BUCHA EM ALUMINIO, COM ROSCA, DE  1 1/2", PARA ELETRODUTO</v>
          </cell>
          <cell r="C7592" t="str">
            <v xml:space="preserve">UN    </v>
          </cell>
          <cell r="D7592">
            <v>1.41</v>
          </cell>
        </row>
        <row r="7593">
          <cell r="A7593">
            <v>39177</v>
          </cell>
          <cell r="B7593" t="str">
            <v>BUCHA EM ALUMINIO, COM ROSCA, DE 1 1/4", PARA ELETRODUTO</v>
          </cell>
          <cell r="C7593" t="str">
            <v xml:space="preserve">UN    </v>
          </cell>
          <cell r="D7593">
            <v>1.27</v>
          </cell>
        </row>
        <row r="7594">
          <cell r="A7594">
            <v>39174</v>
          </cell>
          <cell r="B7594" t="str">
            <v>BUCHA EM ALUMINIO, COM ROSCA, DE 1/2", PARA ELETRODUTO</v>
          </cell>
          <cell r="C7594" t="str">
            <v xml:space="preserve">UN    </v>
          </cell>
          <cell r="D7594">
            <v>0.63</v>
          </cell>
        </row>
        <row r="7595">
          <cell r="A7595">
            <v>39176</v>
          </cell>
          <cell r="B7595" t="str">
            <v>BUCHA EM ALUMINIO, COM ROSCA, DE 1", PARA ELETRODUTO</v>
          </cell>
          <cell r="C7595" t="str">
            <v xml:space="preserve">UN    </v>
          </cell>
          <cell r="D7595">
            <v>0.83</v>
          </cell>
        </row>
        <row r="7596">
          <cell r="A7596">
            <v>39180</v>
          </cell>
          <cell r="B7596" t="str">
            <v>BUCHA EM ALUMINIO, COM ROSCA, DE 2 1/2", PARA ELETRODUTO</v>
          </cell>
          <cell r="C7596" t="str">
            <v xml:space="preserve">UN    </v>
          </cell>
          <cell r="D7596">
            <v>3.83</v>
          </cell>
        </row>
        <row r="7597">
          <cell r="A7597">
            <v>39179</v>
          </cell>
          <cell r="B7597" t="str">
            <v>BUCHA EM ALUMINIO, COM ROSCA, DE 2", PARA ELETRODUTO</v>
          </cell>
          <cell r="C7597" t="str">
            <v xml:space="preserve">UN    </v>
          </cell>
          <cell r="D7597">
            <v>3.39</v>
          </cell>
        </row>
        <row r="7598">
          <cell r="A7598">
            <v>39175</v>
          </cell>
          <cell r="B7598" t="str">
            <v>BUCHA EM ALUMINIO, COM ROSCA, DE 3/4", PARA ELETRODUTO</v>
          </cell>
          <cell r="C7598" t="str">
            <v xml:space="preserve">UN    </v>
          </cell>
          <cell r="D7598">
            <v>0.78</v>
          </cell>
        </row>
        <row r="7599">
          <cell r="A7599">
            <v>39217</v>
          </cell>
          <cell r="B7599" t="str">
            <v>BUCHA EM ALUMINIO, COM ROSCA, DE 3/8", PARA ELETRODUTO</v>
          </cell>
          <cell r="C7599" t="str">
            <v xml:space="preserve">UN    </v>
          </cell>
          <cell r="D7599">
            <v>0.6</v>
          </cell>
        </row>
        <row r="7600">
          <cell r="A7600">
            <v>39181</v>
          </cell>
          <cell r="B7600" t="str">
            <v>BUCHA EM ALUMINIO, COM ROSCA, DE 3", PARA ELETRODUTO</v>
          </cell>
          <cell r="C7600" t="str">
            <v xml:space="preserve">UN    </v>
          </cell>
          <cell r="D7600">
            <v>5.14</v>
          </cell>
        </row>
        <row r="7601">
          <cell r="A7601">
            <v>39182</v>
          </cell>
          <cell r="B7601" t="str">
            <v>BUCHA EM ALUMINIO, COM ROSCA, DE 4", PARA ELETRODUTO</v>
          </cell>
          <cell r="C7601" t="str">
            <v xml:space="preserve">UN    </v>
          </cell>
          <cell r="D7601">
            <v>7.23</v>
          </cell>
        </row>
        <row r="7602">
          <cell r="A7602">
            <v>12616</v>
          </cell>
          <cell r="B7602" t="str">
            <v>CABECEIRA DIREITA OU ESQUERDA, PVC, PARA CALHA PLUVIAL, DIAMETRO ENTRE 119 E 170 MM, PARA DRENAGEM PREDIAL</v>
          </cell>
          <cell r="C7602" t="str">
            <v xml:space="preserve">UN    </v>
          </cell>
          <cell r="D7602">
            <v>5.51</v>
          </cell>
        </row>
        <row r="7603">
          <cell r="A7603">
            <v>1049</v>
          </cell>
          <cell r="B7603" t="str">
            <v>CABECOTE PARA ENTRADA DE LINHA DE ALIMENTACAO PARA ELETRODUTO, EM LIGA DE ALUMINIO COM ACABAMENTO ANTI CORROSIVO, COM FIXACAO POR ENCAIXE LISO DE 360 GRAUS, DE 1 1/2"</v>
          </cell>
          <cell r="C7603" t="str">
            <v xml:space="preserve">UN    </v>
          </cell>
          <cell r="D7603">
            <v>6.05</v>
          </cell>
        </row>
        <row r="7604">
          <cell r="A7604">
            <v>1099</v>
          </cell>
          <cell r="B7604" t="str">
            <v>CABECOTE PARA ENTRADA DE LINHA DE ALIMENTACAO PARA ELETRODUTO, EM LIGA DE ALUMINIO COM ACABAMENTO ANTI CORROSIVO, COM FIXACAO POR ENCAIXE LISO DE 360 GRAUS, DE 1 1/4"</v>
          </cell>
          <cell r="C7604" t="str">
            <v xml:space="preserve">UN    </v>
          </cell>
          <cell r="D7604">
            <v>4.63</v>
          </cell>
        </row>
        <row r="7605">
          <cell r="A7605">
            <v>39678</v>
          </cell>
          <cell r="B7605" t="str">
            <v>CABECOTE PARA ENTRADA DE LINHA DE ALIMENTACAO PARA ELETRODUTO, EM LIGA DE ALUMINIO COM ACABAMENTO ANTI CORROSIVO, COM FIXACAO POR ENCAIXE LISO DE 360 GRAUS, DE 1/2"</v>
          </cell>
          <cell r="C7605" t="str">
            <v xml:space="preserve">UN    </v>
          </cell>
          <cell r="D7605">
            <v>1.86</v>
          </cell>
        </row>
        <row r="7606">
          <cell r="A7606">
            <v>1050</v>
          </cell>
          <cell r="B7606" t="str">
            <v>CABECOTE PARA ENTRADA DE LINHA DE ALIMENTACAO PARA ELETRODUTO, EM LIGA DE ALUMINIO COM ACABAMENTO ANTI CORROSIVO, COM FIXACAO POR ENCAIXE LISO DE 360 GRAUS, DE 1"</v>
          </cell>
          <cell r="C7606" t="str">
            <v xml:space="preserve">UN    </v>
          </cell>
          <cell r="D7606">
            <v>3.17</v>
          </cell>
        </row>
        <row r="7607">
          <cell r="A7607">
            <v>1101</v>
          </cell>
          <cell r="B7607" t="str">
            <v>CABECOTE PARA ENTRADA DE LINHA DE ALIMENTACAO PARA ELETRODUTO, EM LIGA DE ALUMINIO COM ACABAMENTO ANTI CORROSIVO, COM FIXACAO POR ENCAIXE LISO DE 360 GRAUS, DE 2 1/2"</v>
          </cell>
          <cell r="C7607" t="str">
            <v xml:space="preserve">UN    </v>
          </cell>
          <cell r="D7607">
            <v>19.97</v>
          </cell>
        </row>
        <row r="7608">
          <cell r="A7608">
            <v>1100</v>
          </cell>
          <cell r="B7608" t="str">
            <v>CABECOTE PARA ENTRADA DE LINHA DE ALIMENTACAO PARA ELETRODUTO, EM LIGA DE ALUMINIO COM ACABAMENTO ANTI CORROSIVO, COM FIXACAO POR ENCAIXE LISO DE 360 GRAUS, DE 2"</v>
          </cell>
          <cell r="C7608" t="str">
            <v xml:space="preserve">UN    </v>
          </cell>
          <cell r="D7608">
            <v>10.3</v>
          </cell>
        </row>
        <row r="7609">
          <cell r="A7609">
            <v>39679</v>
          </cell>
          <cell r="B7609" t="str">
            <v>CABECOTE PARA ENTRADA DE LINHA DE ALIMENTACAO PARA ELETRODUTO, EM LIGA DE ALUMINIO COM ACABAMENTO ANTI CORROSIVO, COM FIXACAO POR ENCAIXE LISO DE 360 GRAUS, DE 3 1/2"</v>
          </cell>
          <cell r="C7609" t="str">
            <v xml:space="preserve">UN    </v>
          </cell>
          <cell r="D7609">
            <v>39.81</v>
          </cell>
        </row>
        <row r="7610">
          <cell r="A7610">
            <v>1098</v>
          </cell>
          <cell r="B7610" t="str">
            <v>CABECOTE PARA ENTRADA DE LINHA DE ALIMENTACAO PARA ELETRODUTO, EM LIGA DE ALUMINIO COM ACABAMENTO ANTI CORROSIVO, COM FIXACAO POR ENCAIXE LISO DE 360 GRAUS, DE 3/4"</v>
          </cell>
          <cell r="C7610" t="str">
            <v xml:space="preserve">UN    </v>
          </cell>
          <cell r="D7610">
            <v>2.4700000000000002</v>
          </cell>
        </row>
        <row r="7611">
          <cell r="A7611">
            <v>1102</v>
          </cell>
          <cell r="B7611" t="str">
            <v>CABECOTE PARA ENTRADA DE LINHA DE ALIMENTACAO PARA ELETRODUTO, EM LIGA DE ALUMINIO COM ACABAMENTO ANTI CORROSIVO, COM FIXACAO POR ENCAIXE LISO DE 360 GRAUS, DE 3"</v>
          </cell>
          <cell r="C7611" t="str">
            <v xml:space="preserve">UN    </v>
          </cell>
          <cell r="D7611">
            <v>29.78</v>
          </cell>
        </row>
        <row r="7612">
          <cell r="A7612">
            <v>1051</v>
          </cell>
          <cell r="B7612" t="str">
            <v>CABECOTE PARA ENTRADA DE LINHA DE ALIMENTACAO PARA ELETRODUTO, EM LIGA DE ALUMINIO COM ACABAMENTO ANTI CORROSIVO, COM FIXACAO POR ENCAIXE LISO DE 360 GRAUS, DE 4"</v>
          </cell>
          <cell r="C7612" t="str">
            <v xml:space="preserve">UN    </v>
          </cell>
          <cell r="D7612">
            <v>43.29</v>
          </cell>
        </row>
        <row r="7613">
          <cell r="A7613">
            <v>37399</v>
          </cell>
          <cell r="B7613" t="str">
            <v>CABIDE/GANCHO DE BANHEIRO SIMPLES EM METAL CROMADO</v>
          </cell>
          <cell r="C7613" t="str">
            <v xml:space="preserve">UN    </v>
          </cell>
          <cell r="D7613">
            <v>19.02</v>
          </cell>
        </row>
        <row r="7614">
          <cell r="A7614">
            <v>41955</v>
          </cell>
          <cell r="B7614" t="str">
            <v>CABO DE ACO GALVANIZADO, DIAMETRO 12,7 MM (1/2"), COM ALMA DE ACO CABO INDEPENDENTE 6 X 25 F</v>
          </cell>
          <cell r="C7614" t="str">
            <v xml:space="preserve">KG    </v>
          </cell>
          <cell r="D7614">
            <v>62.58</v>
          </cell>
        </row>
        <row r="7615">
          <cell r="A7615">
            <v>41953</v>
          </cell>
          <cell r="B7615" t="str">
            <v>CABO DE ACO GALVANIZADO, DIAMETRO 12,7 MM (1/2"), COM ALMA DE FIBRA 6 X 25 F</v>
          </cell>
          <cell r="C7615" t="str">
            <v xml:space="preserve">KG    </v>
          </cell>
          <cell r="D7615">
            <v>59.72</v>
          </cell>
        </row>
        <row r="7616">
          <cell r="A7616">
            <v>41954</v>
          </cell>
          <cell r="B7616" t="str">
            <v>CABO DE ACO GALVANIZADO, DIAMETRO 9,53 MM (3/8"), COM ALMA DE FIBRA 6 X 25 F</v>
          </cell>
          <cell r="C7616" t="str">
            <v xml:space="preserve">KG    </v>
          </cell>
          <cell r="D7616">
            <v>59.16</v>
          </cell>
        </row>
        <row r="7617">
          <cell r="A7617">
            <v>25004</v>
          </cell>
          <cell r="B7617" t="str">
            <v>CABO DE ALUMINIO NU COM ALMA DE ACO, BITOLA 1/0 AWG</v>
          </cell>
          <cell r="C7617" t="str">
            <v xml:space="preserve">KG    </v>
          </cell>
          <cell r="D7617">
            <v>17.670000000000002</v>
          </cell>
        </row>
        <row r="7618">
          <cell r="A7618">
            <v>25002</v>
          </cell>
          <cell r="B7618" t="str">
            <v>CABO DE ALUMINIO NU COM ALMA DE ACO, BITOLA 2 AWG</v>
          </cell>
          <cell r="C7618" t="str">
            <v xml:space="preserve">KG    </v>
          </cell>
          <cell r="D7618">
            <v>17.809999999999999</v>
          </cell>
        </row>
        <row r="7619">
          <cell r="A7619">
            <v>37409</v>
          </cell>
          <cell r="B7619" t="str">
            <v>CABO DE ALUMINIO NU COM ALMA DE ACO, BITOLA 2/0 AWG</v>
          </cell>
          <cell r="C7619" t="str">
            <v xml:space="preserve">KG    </v>
          </cell>
          <cell r="D7619">
            <v>17.52</v>
          </cell>
        </row>
        <row r="7620">
          <cell r="A7620">
            <v>841</v>
          </cell>
          <cell r="B7620" t="str">
            <v>CABO DE ALUMINIO NU COM ALMA DE ACO, BITOLA 4 AWG</v>
          </cell>
          <cell r="C7620" t="str">
            <v xml:space="preserve">KG    </v>
          </cell>
          <cell r="D7620">
            <v>18.100000000000001</v>
          </cell>
        </row>
        <row r="7621">
          <cell r="A7621">
            <v>25005</v>
          </cell>
          <cell r="B7621" t="str">
            <v>CABO DE ALUMINIO NU SEM ALMA DE ACO, BITOLA 1/0 AWG</v>
          </cell>
          <cell r="C7621" t="str">
            <v xml:space="preserve">KG    </v>
          </cell>
          <cell r="D7621">
            <v>19.84</v>
          </cell>
        </row>
        <row r="7622">
          <cell r="A7622">
            <v>25003</v>
          </cell>
          <cell r="B7622" t="str">
            <v>CABO DE ALUMINIO NU SEM ALMA DE ACO, BITOLA 2 AWG</v>
          </cell>
          <cell r="C7622" t="str">
            <v xml:space="preserve">KG    </v>
          </cell>
          <cell r="D7622">
            <v>21.2</v>
          </cell>
        </row>
        <row r="7623">
          <cell r="A7623">
            <v>37410</v>
          </cell>
          <cell r="B7623" t="str">
            <v>CABO DE ALUMINIO NU SEM ALMA DE ACO, BITOLA 2/0 AWG</v>
          </cell>
          <cell r="C7623" t="str">
            <v xml:space="preserve">KG    </v>
          </cell>
          <cell r="D7623">
            <v>19.84</v>
          </cell>
        </row>
        <row r="7624">
          <cell r="A7624">
            <v>842</v>
          </cell>
          <cell r="B7624" t="str">
            <v>CABO DE ALUMINIO NU SEM ALMA DE ACO, BITOLA 4 AWG</v>
          </cell>
          <cell r="C7624" t="str">
            <v xml:space="preserve">KG    </v>
          </cell>
          <cell r="D7624">
            <v>22.32</v>
          </cell>
        </row>
        <row r="7625">
          <cell r="A7625">
            <v>862</v>
          </cell>
          <cell r="B7625" t="str">
            <v>CABO DE COBRE NU 10 MM2 MEIO-DURO</v>
          </cell>
          <cell r="C7625" t="str">
            <v xml:space="preserve">M     </v>
          </cell>
          <cell r="D7625">
            <v>6.91</v>
          </cell>
        </row>
        <row r="7626">
          <cell r="A7626">
            <v>866</v>
          </cell>
          <cell r="B7626" t="str">
            <v>CABO DE COBRE NU 120 MM2 MEIO-DURO</v>
          </cell>
          <cell r="C7626" t="str">
            <v xml:space="preserve">M     </v>
          </cell>
          <cell r="D7626">
            <v>84.97</v>
          </cell>
        </row>
        <row r="7627">
          <cell r="A7627">
            <v>892</v>
          </cell>
          <cell r="B7627" t="str">
            <v>CABO DE COBRE NU 150 MM2 MEIO-DURO</v>
          </cell>
          <cell r="C7627" t="str">
            <v xml:space="preserve">M     </v>
          </cell>
          <cell r="D7627">
            <v>108.05</v>
          </cell>
        </row>
        <row r="7628">
          <cell r="A7628">
            <v>857</v>
          </cell>
          <cell r="B7628" t="str">
            <v>CABO DE COBRE NU 16 MM2 MEIO-DURO</v>
          </cell>
          <cell r="C7628" t="str">
            <v xml:space="preserve">M     </v>
          </cell>
          <cell r="D7628">
            <v>11</v>
          </cell>
        </row>
        <row r="7629">
          <cell r="A7629">
            <v>37404</v>
          </cell>
          <cell r="B7629" t="str">
            <v>CABO DE COBRE NU 185 MM2 MEIO-DURO</v>
          </cell>
          <cell r="C7629" t="str">
            <v xml:space="preserve">M     </v>
          </cell>
          <cell r="D7629">
            <v>129.93</v>
          </cell>
        </row>
        <row r="7630">
          <cell r="A7630">
            <v>868</v>
          </cell>
          <cell r="B7630" t="str">
            <v>CABO DE COBRE NU 25 MM2 MEIO-DURO</v>
          </cell>
          <cell r="C7630" t="str">
            <v xml:space="preserve">M     </v>
          </cell>
          <cell r="D7630">
            <v>16.98</v>
          </cell>
        </row>
        <row r="7631">
          <cell r="A7631">
            <v>870</v>
          </cell>
          <cell r="B7631" t="str">
            <v>CABO DE COBRE NU 300 MM2 MEIO-DURO</v>
          </cell>
          <cell r="C7631" t="str">
            <v xml:space="preserve">M     </v>
          </cell>
          <cell r="D7631">
            <v>223.9</v>
          </cell>
        </row>
        <row r="7632">
          <cell r="A7632">
            <v>863</v>
          </cell>
          <cell r="B7632" t="str">
            <v>CABO DE COBRE NU 35 MM2 MEIO-DURO</v>
          </cell>
          <cell r="C7632" t="str">
            <v xml:space="preserve">M     </v>
          </cell>
          <cell r="D7632">
            <v>23.47</v>
          </cell>
        </row>
        <row r="7633">
          <cell r="A7633">
            <v>867</v>
          </cell>
          <cell r="B7633" t="str">
            <v>CABO DE COBRE NU 50 MM2 MEIO-DURO</v>
          </cell>
          <cell r="C7633" t="str">
            <v xml:space="preserve">M     </v>
          </cell>
          <cell r="D7633">
            <v>32.69</v>
          </cell>
        </row>
        <row r="7634">
          <cell r="A7634">
            <v>891</v>
          </cell>
          <cell r="B7634" t="str">
            <v>CABO DE COBRE NU 500 MM2 MEIO-DURO</v>
          </cell>
          <cell r="C7634" t="str">
            <v xml:space="preserve">M     </v>
          </cell>
          <cell r="D7634">
            <v>376.01</v>
          </cell>
        </row>
        <row r="7635">
          <cell r="A7635">
            <v>864</v>
          </cell>
          <cell r="B7635" t="str">
            <v>CABO DE COBRE NU 70 MM2 MEIO-DURO</v>
          </cell>
          <cell r="C7635" t="str">
            <v xml:space="preserve">M     </v>
          </cell>
          <cell r="D7635">
            <v>46.05</v>
          </cell>
        </row>
        <row r="7636">
          <cell r="A7636">
            <v>865</v>
          </cell>
          <cell r="B7636" t="str">
            <v>CABO DE COBRE NU 95 MM2 MEIO-DURO</v>
          </cell>
          <cell r="C7636" t="str">
            <v xml:space="preserve">M     </v>
          </cell>
          <cell r="D7636">
            <v>64.86</v>
          </cell>
        </row>
        <row r="7637">
          <cell r="A7637">
            <v>1006</v>
          </cell>
          <cell r="B7637" t="str">
            <v>CABO DE COBRE RIGIDO, CLASSE 2, ISOLACAO EM PVC, ANTI-CHAMA BWF-B, 1 CONDUTOR, 450/750 V, DIAMETRO 120 MM2</v>
          </cell>
          <cell r="C7637" t="str">
            <v xml:space="preserve">M     </v>
          </cell>
          <cell r="D7637">
            <v>111.12</v>
          </cell>
        </row>
        <row r="7638">
          <cell r="A7638">
            <v>948</v>
          </cell>
          <cell r="B7638" t="str">
            <v>CABO DE COBRE UNIPOLAR 10 MM2, BLINDADO, ISOLACAO 3,6/6 KV EPR, COBERTURA EM PVC</v>
          </cell>
          <cell r="C7638" t="str">
            <v xml:space="preserve">M     </v>
          </cell>
          <cell r="D7638">
            <v>14.78</v>
          </cell>
        </row>
        <row r="7639">
          <cell r="A7639">
            <v>947</v>
          </cell>
          <cell r="B7639" t="str">
            <v>CABO DE COBRE UNIPOLAR 16 MM2, BLINDADO, ISOLACAO 3,6/6 KV EPR, COBERTURA EM PVC</v>
          </cell>
          <cell r="C7639" t="str">
            <v xml:space="preserve">M     </v>
          </cell>
          <cell r="D7639">
            <v>15.04</v>
          </cell>
        </row>
        <row r="7640">
          <cell r="A7640">
            <v>911</v>
          </cell>
          <cell r="B7640" t="str">
            <v>CABO DE COBRE UNIPOLAR 16 MM2, BLINDADO, ISOLACAO 6/10 KV EPR, COBERTURA EM PVC</v>
          </cell>
          <cell r="C7640" t="str">
            <v xml:space="preserve">M     </v>
          </cell>
          <cell r="D7640">
            <v>21.87</v>
          </cell>
        </row>
        <row r="7641">
          <cell r="A7641">
            <v>925</v>
          </cell>
          <cell r="B7641" t="str">
            <v>CABO DE COBRE UNIPOLAR 25 MM2, BLINDADO, ISOLACAO 3,6/6 KV EPR, COBERTURA EM PVC</v>
          </cell>
          <cell r="C7641" t="str">
            <v xml:space="preserve">M     </v>
          </cell>
          <cell r="D7641">
            <v>20.21</v>
          </cell>
        </row>
        <row r="7642">
          <cell r="A7642">
            <v>954</v>
          </cell>
          <cell r="B7642" t="str">
            <v>CABO DE COBRE UNIPOLAR 25MM2, BLINDADO, ISOLACAO 6/10 KV EPR, COBERTURA EM PVC</v>
          </cell>
          <cell r="C7642" t="str">
            <v xml:space="preserve">M     </v>
          </cell>
          <cell r="D7642">
            <v>22.33</v>
          </cell>
        </row>
        <row r="7643">
          <cell r="A7643">
            <v>901</v>
          </cell>
          <cell r="B7643" t="str">
            <v>CABO DE COBRE UNIPOLAR 35 MM2, BLINDADO, ISOLACAO 12/20 KV EPR, COBERTURA EM PVC</v>
          </cell>
          <cell r="C7643" t="str">
            <v xml:space="preserve">M     </v>
          </cell>
          <cell r="D7643">
            <v>23.9</v>
          </cell>
        </row>
        <row r="7644">
          <cell r="A7644">
            <v>926</v>
          </cell>
          <cell r="B7644" t="str">
            <v>CABO DE COBRE UNIPOLAR 35 MM2, BLINDADO, ISOLACAO 3,6/6 KV EPR, COBERTURA EM PVC</v>
          </cell>
          <cell r="C7644" t="str">
            <v xml:space="preserve">M     </v>
          </cell>
          <cell r="D7644">
            <v>25.25</v>
          </cell>
        </row>
        <row r="7645">
          <cell r="A7645">
            <v>912</v>
          </cell>
          <cell r="B7645" t="str">
            <v>CABO DE COBRE UNIPOLAR 35 MM2, BLINDADO, ISOLACAO 6/10 KV EPR, COBERTURA EM PVC</v>
          </cell>
          <cell r="C7645" t="str">
            <v xml:space="preserve">M     </v>
          </cell>
          <cell r="D7645">
            <v>25.41</v>
          </cell>
        </row>
        <row r="7646">
          <cell r="A7646">
            <v>955</v>
          </cell>
          <cell r="B7646" t="str">
            <v>CABO DE COBRE UNIPOLAR 50 MM2, BLINDADO, ISOLACAO 12/20 KV EPR, COBERTURA EM PVC</v>
          </cell>
          <cell r="C7646" t="str">
            <v xml:space="preserve">M     </v>
          </cell>
          <cell r="D7646">
            <v>30.33</v>
          </cell>
        </row>
        <row r="7647">
          <cell r="A7647">
            <v>946</v>
          </cell>
          <cell r="B7647" t="str">
            <v>CABO DE COBRE UNIPOLAR 50 MM2, BLINDADO, ISOLACAO 3,6/6 KV EPR, COBERTURA EM PVC</v>
          </cell>
          <cell r="C7647" t="str">
            <v xml:space="preserve">M     </v>
          </cell>
          <cell r="D7647">
            <v>34.1</v>
          </cell>
        </row>
        <row r="7648">
          <cell r="A7648">
            <v>953</v>
          </cell>
          <cell r="B7648" t="str">
            <v>CABO DE COBRE UNIPOLAR 50 MM2, BLINDADO, ISOLACAO 6/10 KV EPR, COBERTURA EM PVC</v>
          </cell>
          <cell r="C7648" t="str">
            <v xml:space="preserve">M     </v>
          </cell>
          <cell r="D7648">
            <v>31.03</v>
          </cell>
        </row>
        <row r="7649">
          <cell r="A7649">
            <v>902</v>
          </cell>
          <cell r="B7649" t="str">
            <v>CABO DE COBRE UNIPOLAR 70 MM2, BLINDADO, ISOLACAO 12/20 KV EPR, COBERTURA EM PVC</v>
          </cell>
          <cell r="C7649" t="str">
            <v xml:space="preserve">M     </v>
          </cell>
          <cell r="D7649">
            <v>37.72</v>
          </cell>
        </row>
        <row r="7650">
          <cell r="A7650">
            <v>927</v>
          </cell>
          <cell r="B7650" t="str">
            <v>CABO DE COBRE UNIPOLAR 70 MM2, BLINDADO, ISOLACAO 3,6/6 KV EPR, COBERTURA EM PVC</v>
          </cell>
          <cell r="C7650" t="str">
            <v xml:space="preserve">M     </v>
          </cell>
          <cell r="D7650">
            <v>36.56</v>
          </cell>
        </row>
        <row r="7651">
          <cell r="A7651">
            <v>913</v>
          </cell>
          <cell r="B7651" t="str">
            <v>CABO DE COBRE UNIPOLAR 70 MM2, BLINDADO, ISOLACAO 6/10 KV EPR, COBERTURA EM PVC</v>
          </cell>
          <cell r="C7651" t="str">
            <v xml:space="preserve">M     </v>
          </cell>
          <cell r="D7651">
            <v>40.81</v>
          </cell>
        </row>
        <row r="7652">
          <cell r="A7652">
            <v>903</v>
          </cell>
          <cell r="B7652" t="str">
            <v>CABO DE COBRE UNIPOLAR 95 MM2, BLINDADO, ISOLACAO 12/20 KV EPR, COBERTURA EM PVC</v>
          </cell>
          <cell r="C7652" t="str">
            <v xml:space="preserve">M     </v>
          </cell>
          <cell r="D7652">
            <v>46.19</v>
          </cell>
        </row>
        <row r="7653">
          <cell r="A7653">
            <v>945</v>
          </cell>
          <cell r="B7653" t="str">
            <v>CABO DE COBRE UNIPOLAR 95 MM2, BLINDADO, ISOLACAO 3,6/6 KV EPR, COBERTURA EM PVC</v>
          </cell>
          <cell r="C7653" t="str">
            <v xml:space="preserve">M     </v>
          </cell>
          <cell r="D7653">
            <v>48.86</v>
          </cell>
        </row>
        <row r="7654">
          <cell r="A7654">
            <v>914</v>
          </cell>
          <cell r="B7654" t="str">
            <v>CABO DE COBRE UNIPOLAR 95 MM2, BLINDADO, ISOLACAO 6/10 KV EPR, COBERTURA EM PVC</v>
          </cell>
          <cell r="C7654" t="str">
            <v xml:space="preserve">M     </v>
          </cell>
          <cell r="D7654">
            <v>50.05</v>
          </cell>
        </row>
        <row r="7655">
          <cell r="A7655">
            <v>993</v>
          </cell>
          <cell r="B7655" t="str">
            <v>CABO DE COBRE, FLEXIVEL, CLASSE 4 OU 5, ISOLACAO EM PVC/A, ANTICHAMA BWF-B, COBERTURA PVC-ST1, ANTICHAMA BWF-B, 1 CONDUTOR, 0,6/1 KV, SECAO NOMINAL 1,5 MM2</v>
          </cell>
          <cell r="C7655" t="str">
            <v xml:space="preserve">M     </v>
          </cell>
          <cell r="D7655">
            <v>2.38</v>
          </cell>
        </row>
        <row r="7656">
          <cell r="A7656">
            <v>1020</v>
          </cell>
          <cell r="B7656" t="str">
            <v>CABO DE COBRE, FLEXIVEL, CLASSE 4 OU 5, ISOLACAO EM PVC/A, ANTICHAMA BWF-B, COBERTURA PVC-ST1, ANTICHAMA BWF-B, 1 CONDUTOR, 0,6/1 KV, SECAO NOMINAL 10 MM2</v>
          </cell>
          <cell r="C7656" t="str">
            <v xml:space="preserve">M     </v>
          </cell>
          <cell r="D7656">
            <v>10.41</v>
          </cell>
        </row>
        <row r="7657">
          <cell r="A7657">
            <v>1017</v>
          </cell>
          <cell r="B7657" t="str">
            <v>CABO DE COBRE, FLEXIVEL, CLASSE 4 OU 5, ISOLACAO EM PVC/A, ANTICHAMA BWF-B, COBERTURA PVC-ST1, ANTICHAMA BWF-B, 1 CONDUTOR, 0,6/1 KV, SECAO NOMINAL 120 MM2</v>
          </cell>
          <cell r="C7657" t="str">
            <v xml:space="preserve">M     </v>
          </cell>
          <cell r="D7657">
            <v>114.48</v>
          </cell>
        </row>
        <row r="7658">
          <cell r="A7658">
            <v>999</v>
          </cell>
          <cell r="B7658" t="str">
            <v>CABO DE COBRE, FLEXIVEL, CLASSE 4 OU 5, ISOLACAO EM PVC/A, ANTICHAMA BWF-B, COBERTURA PVC-ST1, ANTICHAMA BWF-B, 1 CONDUTOR, 0,6/1 KV, SECAO NOMINAL 150 MM2</v>
          </cell>
          <cell r="C7658" t="str">
            <v xml:space="preserve">M     </v>
          </cell>
          <cell r="D7658">
            <v>141.84</v>
          </cell>
        </row>
        <row r="7659">
          <cell r="A7659">
            <v>995</v>
          </cell>
          <cell r="B7659" t="str">
            <v>CABO DE COBRE, FLEXIVEL, CLASSE 4 OU 5, ISOLACAO EM PVC/A, ANTICHAMA BWF-B, COBERTURA PVC-ST1, ANTICHAMA BWF-B, 1 CONDUTOR, 0,6/1 KV, SECAO NOMINAL 16 MM2</v>
          </cell>
          <cell r="C7659" t="str">
            <v xml:space="preserve">M     </v>
          </cell>
          <cell r="D7659">
            <v>15.98</v>
          </cell>
        </row>
        <row r="7660">
          <cell r="A7660">
            <v>1000</v>
          </cell>
          <cell r="B7660" t="str">
            <v>CABO DE COBRE, FLEXIVEL, CLASSE 4 OU 5, ISOLACAO EM PVC/A, ANTICHAMA BWF-B, COBERTURA PVC-ST1, ANTICHAMA BWF-B, 1 CONDUTOR, 0,6/1 KV, SECAO NOMINAL 185 MM2</v>
          </cell>
          <cell r="C7660" t="str">
            <v xml:space="preserve">M     </v>
          </cell>
          <cell r="D7660">
            <v>173.88</v>
          </cell>
        </row>
        <row r="7661">
          <cell r="A7661">
            <v>1022</v>
          </cell>
          <cell r="B7661" t="str">
            <v>CABO DE COBRE, FLEXIVEL, CLASSE 4 OU 5, ISOLACAO EM PVC/A, ANTICHAMA BWF-B, COBERTURA PVC-ST1, ANTICHAMA BWF-B, 1 CONDUTOR, 0,6/1 KV, SECAO NOMINAL 2,5 MM2</v>
          </cell>
          <cell r="C7661" t="str">
            <v xml:space="preserve">M     </v>
          </cell>
          <cell r="D7661">
            <v>3.32</v>
          </cell>
        </row>
        <row r="7662">
          <cell r="A7662">
            <v>1015</v>
          </cell>
          <cell r="B7662" t="str">
            <v>CABO DE COBRE, FLEXIVEL, CLASSE 4 OU 5, ISOLACAO EM PVC/A, ANTICHAMA BWF-B, COBERTURA PVC-ST1, ANTICHAMA BWF-B, 1 CONDUTOR, 0,6/1 KV, SECAO NOMINAL 240 MM2</v>
          </cell>
          <cell r="C7662" t="str">
            <v xml:space="preserve">M     </v>
          </cell>
          <cell r="D7662">
            <v>228.97</v>
          </cell>
        </row>
        <row r="7663">
          <cell r="A7663">
            <v>996</v>
          </cell>
          <cell r="B7663" t="str">
            <v>CABO DE COBRE, FLEXIVEL, CLASSE 4 OU 5, ISOLACAO EM PVC/A, ANTICHAMA BWF-B, COBERTURA PVC-ST1, ANTICHAMA BWF-B, 1 CONDUTOR, 0,6/1 KV, SECAO NOMINAL 25 MM2</v>
          </cell>
          <cell r="C7663" t="str">
            <v xml:space="preserve">M     </v>
          </cell>
          <cell r="D7663">
            <v>24.31</v>
          </cell>
        </row>
        <row r="7664">
          <cell r="A7664">
            <v>1001</v>
          </cell>
          <cell r="B7664" t="str">
            <v>CABO DE COBRE, FLEXIVEL, CLASSE 4 OU 5, ISOLACAO EM PVC/A, ANTICHAMA BWF-B, COBERTURA PVC-ST1, ANTICHAMA BWF-B, 1 CONDUTOR, 0,6/1 KV, SECAO NOMINAL 300 MM2</v>
          </cell>
          <cell r="C7664" t="str">
            <v xml:space="preserve">M     </v>
          </cell>
          <cell r="D7664">
            <v>286.55</v>
          </cell>
        </row>
        <row r="7665">
          <cell r="A7665">
            <v>1019</v>
          </cell>
          <cell r="B7665" t="str">
            <v>CABO DE COBRE, FLEXIVEL, CLASSE 4 OU 5, ISOLACAO EM PVC/A, ANTICHAMA BWF-B, COBERTURA PVC-ST1, ANTICHAMA BWF-B, 1 CONDUTOR, 0,6/1 KV, SECAO NOMINAL 35 MM2</v>
          </cell>
          <cell r="C7665" t="str">
            <v xml:space="preserve">M     </v>
          </cell>
          <cell r="D7665">
            <v>33.53</v>
          </cell>
        </row>
        <row r="7666">
          <cell r="A7666">
            <v>1021</v>
          </cell>
          <cell r="B7666" t="str">
            <v>CABO DE COBRE, FLEXIVEL, CLASSE 4 OU 5, ISOLACAO EM PVC/A, ANTICHAMA BWF-B, COBERTURA PVC-ST1, ANTICHAMA BWF-B, 1 CONDUTOR, 0,6/1 KV, SECAO NOMINAL 4 MM2</v>
          </cell>
          <cell r="C7666" t="str">
            <v xml:space="preserve">M     </v>
          </cell>
          <cell r="D7666">
            <v>4.76</v>
          </cell>
        </row>
        <row r="7667">
          <cell r="A7667">
            <v>39249</v>
          </cell>
          <cell r="B7667" t="str">
            <v>CABO DE COBRE, FLEXIVEL, CLASSE 4 OU 5, ISOLACAO EM PVC/A, ANTICHAMA BWF-B, COBERTURA PVC-ST1, ANTICHAMA BWF-B, 1 CONDUTOR, 0,6/1 KV, SECAO NOMINAL 400 MM2</v>
          </cell>
          <cell r="C7667" t="str">
            <v xml:space="preserve">M     </v>
          </cell>
          <cell r="D7667">
            <v>373.81</v>
          </cell>
        </row>
        <row r="7668">
          <cell r="A7668">
            <v>1018</v>
          </cell>
          <cell r="B7668" t="str">
            <v>CABO DE COBRE, FLEXIVEL, CLASSE 4 OU 5, ISOLACAO EM PVC/A, ANTICHAMA BWF-B, COBERTURA PVC-ST1, ANTICHAMA BWF-B, 1 CONDUTOR, 0,6/1 KV, SECAO NOMINAL 50 MM2</v>
          </cell>
          <cell r="C7668" t="str">
            <v xml:space="preserve">M     </v>
          </cell>
          <cell r="D7668">
            <v>47.79</v>
          </cell>
        </row>
        <row r="7669">
          <cell r="A7669">
            <v>39250</v>
          </cell>
          <cell r="B7669" t="str">
            <v>CABO DE COBRE, FLEXIVEL, CLASSE 4 OU 5, ISOLACAO EM PVC/A, ANTICHAMA BWF-B, COBERTURA PVC-ST1, ANTICHAMA BWF-B, 1 CONDUTOR, 0,6/1 KV, SECAO NOMINAL 500 MM2</v>
          </cell>
          <cell r="C7669" t="str">
            <v xml:space="preserve">M     </v>
          </cell>
          <cell r="D7669">
            <v>480.18</v>
          </cell>
        </row>
        <row r="7670">
          <cell r="A7670">
            <v>994</v>
          </cell>
          <cell r="B7670" t="str">
            <v>CABO DE COBRE, FLEXIVEL, CLASSE 4 OU 5, ISOLACAO EM PVC/A, ANTICHAMA BWF-B, COBERTURA PVC-ST1, ANTICHAMA BWF-B, 1 CONDUTOR, 0,6/1 KV, SECAO NOMINAL 6 MM2</v>
          </cell>
          <cell r="C7670" t="str">
            <v xml:space="preserve">M     </v>
          </cell>
          <cell r="D7670">
            <v>6.49</v>
          </cell>
        </row>
        <row r="7671">
          <cell r="A7671">
            <v>977</v>
          </cell>
          <cell r="B7671" t="str">
            <v>CABO DE COBRE, FLEXIVEL, CLASSE 4 OU 5, ISOLACAO EM PVC/A, ANTICHAMA BWF-B, COBERTURA PVC-ST1, ANTICHAMA BWF-B, 1 CONDUTOR, 0,6/1 KV, SECAO NOMINAL 70 MM2</v>
          </cell>
          <cell r="C7671" t="str">
            <v xml:space="preserve">M     </v>
          </cell>
          <cell r="D7671">
            <v>66.2</v>
          </cell>
        </row>
        <row r="7672">
          <cell r="A7672">
            <v>998</v>
          </cell>
          <cell r="B7672" t="str">
            <v>CABO DE COBRE, FLEXIVEL, CLASSE 4 OU 5, ISOLACAO EM PVC/A, ANTICHAMA BWF-B, COBERTURA PVC-ST1, ANTICHAMA BWF-B, 1 CONDUTOR, 0,6/1 KV, SECAO NOMINAL 95 MM2</v>
          </cell>
          <cell r="C7672" t="str">
            <v xml:space="preserve">M     </v>
          </cell>
          <cell r="D7672">
            <v>87.94</v>
          </cell>
        </row>
        <row r="7673">
          <cell r="A7673">
            <v>39251</v>
          </cell>
          <cell r="B7673" t="str">
            <v>CABO DE COBRE, FLEXIVEL, CLASSE 4 OU 5, ISOLACAO EM PVC/A, ANTICHAMA BWF-B, 1 CONDUTOR, 450/750 V, SECAO NOMINAL 0,5 MM2</v>
          </cell>
          <cell r="C7673" t="str">
            <v xml:space="preserve">M     </v>
          </cell>
          <cell r="D7673">
            <v>0.62</v>
          </cell>
        </row>
        <row r="7674">
          <cell r="A7674">
            <v>1011</v>
          </cell>
          <cell r="B7674" t="str">
            <v>CABO DE COBRE, FLEXIVEL, CLASSE 4 OU 5, ISOLACAO EM PVC/A, ANTICHAMA BWF-B, 1 CONDUTOR, 450/750 V, SECAO NOMINAL 0,75 MM2</v>
          </cell>
          <cell r="C7674" t="str">
            <v xml:space="preserve">M     </v>
          </cell>
          <cell r="D7674">
            <v>0.87</v>
          </cell>
        </row>
        <row r="7675">
          <cell r="A7675">
            <v>39252</v>
          </cell>
          <cell r="B7675" t="str">
            <v>CABO DE COBRE, FLEXIVEL, CLASSE 4 OU 5, ISOLACAO EM PVC/A, ANTICHAMA BWF-B, 1 CONDUTOR, 450/750 V, SECAO NOMINAL 1,0 MM2</v>
          </cell>
          <cell r="C7675" t="str">
            <v xml:space="preserve">M     </v>
          </cell>
          <cell r="D7675">
            <v>1.05</v>
          </cell>
        </row>
        <row r="7676">
          <cell r="A7676">
            <v>1013</v>
          </cell>
          <cell r="B7676" t="str">
            <v>CABO DE COBRE, FLEXIVEL, CLASSE 4 OU 5, ISOLACAO EM PVC/A, ANTICHAMA BWF-B, 1 CONDUTOR, 450/750 V, SECAO NOMINAL 1,5 MM2</v>
          </cell>
          <cell r="C7676" t="str">
            <v xml:space="preserve">M     </v>
          </cell>
          <cell r="D7676">
            <v>1.4</v>
          </cell>
        </row>
        <row r="7677">
          <cell r="A7677">
            <v>980</v>
          </cell>
          <cell r="B7677" t="str">
            <v>CABO DE COBRE, FLEXIVEL, CLASSE 4 OU 5, ISOLACAO EM PVC/A, ANTICHAMA BWF-B, 1 CONDUTOR, 450/750 V, SECAO NOMINAL 10 MM2</v>
          </cell>
          <cell r="C7677" t="str">
            <v xml:space="preserve">M     </v>
          </cell>
          <cell r="D7677">
            <v>9.5500000000000007</v>
          </cell>
        </row>
        <row r="7678">
          <cell r="A7678">
            <v>39237</v>
          </cell>
          <cell r="B7678" t="str">
            <v>CABO DE COBRE, FLEXIVEL, CLASSE 4 OU 5, ISOLACAO EM PVC/A, ANTICHAMA BWF-B, 1 CONDUTOR, 450/750 V, SECAO NOMINAL 120 MM2</v>
          </cell>
          <cell r="C7678" t="str">
            <v xml:space="preserve">M     </v>
          </cell>
          <cell r="D7678">
            <v>113.28</v>
          </cell>
        </row>
        <row r="7679">
          <cell r="A7679">
            <v>39238</v>
          </cell>
          <cell r="B7679" t="str">
            <v>CABO DE COBRE, FLEXIVEL, CLASSE 4 OU 5, ISOLACAO EM PVC/A, ANTICHAMA BWF-B, 1 CONDUTOR, 450/750 V, SECAO NOMINAL 150 MM2</v>
          </cell>
          <cell r="C7679" t="str">
            <v xml:space="preserve">M     </v>
          </cell>
          <cell r="D7679">
            <v>141.43</v>
          </cell>
        </row>
        <row r="7680">
          <cell r="A7680">
            <v>979</v>
          </cell>
          <cell r="B7680" t="str">
            <v>CABO DE COBRE, FLEXIVEL, CLASSE 4 OU 5, ISOLACAO EM PVC/A, ANTICHAMA BWF-B, 1 CONDUTOR, 450/750 V, SECAO NOMINAL 16 MM2</v>
          </cell>
          <cell r="C7680" t="str">
            <v xml:space="preserve">M     </v>
          </cell>
          <cell r="D7680">
            <v>12.4</v>
          </cell>
        </row>
        <row r="7681">
          <cell r="A7681">
            <v>39239</v>
          </cell>
          <cell r="B7681" t="str">
            <v>CABO DE COBRE, FLEXIVEL, CLASSE 4 OU 5, ISOLACAO EM PVC/A, ANTICHAMA BWF-B, 1 CONDUTOR, 450/750 V, SECAO NOMINAL 185 MM2</v>
          </cell>
          <cell r="C7681" t="str">
            <v xml:space="preserve">M     </v>
          </cell>
          <cell r="D7681">
            <v>172.12</v>
          </cell>
        </row>
        <row r="7682">
          <cell r="A7682">
            <v>1014</v>
          </cell>
          <cell r="B7682" t="str">
            <v>CABO DE COBRE, FLEXIVEL, CLASSE 4 OU 5, ISOLACAO EM PVC/A, ANTICHAMA BWF-B, 1 CONDUTOR, 450/750 V, SECAO NOMINAL 2,5 MM2</v>
          </cell>
          <cell r="C7682" t="str">
            <v xml:space="preserve">M     </v>
          </cell>
          <cell r="D7682">
            <v>2.23</v>
          </cell>
        </row>
        <row r="7683">
          <cell r="A7683">
            <v>39240</v>
          </cell>
          <cell r="B7683" t="str">
            <v>CABO DE COBRE, FLEXIVEL, CLASSE 4 OU 5, ISOLACAO EM PVC/A, ANTICHAMA BWF-B, 1 CONDUTOR, 450/750 V, SECAO NOMINAL 240 MM2</v>
          </cell>
          <cell r="C7683" t="str">
            <v xml:space="preserve">M     </v>
          </cell>
          <cell r="D7683">
            <v>227.5</v>
          </cell>
        </row>
        <row r="7684">
          <cell r="A7684">
            <v>39232</v>
          </cell>
          <cell r="B7684" t="str">
            <v>CABO DE COBRE, FLEXIVEL, CLASSE 4 OU 5, ISOLACAO EM PVC/A, ANTICHAMA BWF-B, 1 CONDUTOR, 450/750 V, SECAO NOMINAL 25 MM2</v>
          </cell>
          <cell r="C7684" t="str">
            <v xml:space="preserve">M     </v>
          </cell>
          <cell r="D7684">
            <v>23.61</v>
          </cell>
        </row>
        <row r="7685">
          <cell r="A7685">
            <v>39233</v>
          </cell>
          <cell r="B7685" t="str">
            <v>CABO DE COBRE, FLEXIVEL, CLASSE 4 OU 5, ISOLACAO EM PVC/A, ANTICHAMA BWF-B, 1 CONDUTOR, 450/750 V, SECAO NOMINAL 35 MM2</v>
          </cell>
          <cell r="C7685" t="str">
            <v xml:space="preserve">M     </v>
          </cell>
          <cell r="D7685">
            <v>32.47</v>
          </cell>
        </row>
        <row r="7686">
          <cell r="A7686">
            <v>981</v>
          </cell>
          <cell r="B7686" t="str">
            <v>CABO DE COBRE, FLEXIVEL, CLASSE 4 OU 5, ISOLACAO EM PVC/A, ANTICHAMA BWF-B, 1 CONDUTOR, 450/750 V, SECAO NOMINAL 4 MM2</v>
          </cell>
          <cell r="C7686" t="str">
            <v xml:space="preserve">M     </v>
          </cell>
          <cell r="D7686">
            <v>3.99</v>
          </cell>
        </row>
        <row r="7687">
          <cell r="A7687">
            <v>39234</v>
          </cell>
          <cell r="B7687" t="str">
            <v>CABO DE COBRE, FLEXIVEL, CLASSE 4 OU 5, ISOLACAO EM PVC/A, ANTICHAMA BWF-B, 1 CONDUTOR, 450/750 V, SECAO NOMINAL 50 MM2</v>
          </cell>
          <cell r="C7687" t="str">
            <v xml:space="preserve">M     </v>
          </cell>
          <cell r="D7687">
            <v>47.66</v>
          </cell>
        </row>
        <row r="7688">
          <cell r="A7688">
            <v>982</v>
          </cell>
          <cell r="B7688" t="str">
            <v>CABO DE COBRE, FLEXIVEL, CLASSE 4 OU 5, ISOLACAO EM PVC/A, ANTICHAMA BWF-B, 1 CONDUTOR, 450/750 V, SECAO NOMINAL 6 MM2</v>
          </cell>
          <cell r="C7688" t="str">
            <v xml:space="preserve">M     </v>
          </cell>
          <cell r="D7688">
            <v>5.59</v>
          </cell>
        </row>
        <row r="7689">
          <cell r="A7689">
            <v>39235</v>
          </cell>
          <cell r="B7689" t="str">
            <v>CABO DE COBRE, FLEXIVEL, CLASSE 4 OU 5, ISOLACAO EM PVC/A, ANTICHAMA BWF-B, 1 CONDUTOR, 450/750 V, SECAO NOMINAL 70 MM2</v>
          </cell>
          <cell r="C7689" t="str">
            <v xml:space="preserve">M     </v>
          </cell>
          <cell r="D7689">
            <v>67.03</v>
          </cell>
        </row>
        <row r="7690">
          <cell r="A7690">
            <v>39236</v>
          </cell>
          <cell r="B7690" t="str">
            <v>CABO DE COBRE, FLEXIVEL, CLASSE 4 OU 5, ISOLACAO EM PVC/A, ANTICHAMA BWF-B, 1 CONDUTOR, 450/750 V, SECAO NOMINAL 95 MM2</v>
          </cell>
          <cell r="C7690" t="str">
            <v xml:space="preserve">M     </v>
          </cell>
          <cell r="D7690">
            <v>87.88</v>
          </cell>
        </row>
        <row r="7691">
          <cell r="A7691">
            <v>876</v>
          </cell>
          <cell r="B7691" t="str">
            <v>CABO DE COBRE, RIGIDO, CLASSE 2, COMPACTADO, BLINDADO, ISOLACAO EM EPR OU XLPE, COBERTURA ANTICHAMA EM PVC, PEAD OU HFFR, 1 CONDUTOR, 20/35 KV, SECAO NOMINAL 120 MM2</v>
          </cell>
          <cell r="C7691" t="str">
            <v xml:space="preserve">M     </v>
          </cell>
          <cell r="D7691">
            <v>226.85</v>
          </cell>
        </row>
        <row r="7692">
          <cell r="A7692">
            <v>877</v>
          </cell>
          <cell r="B7692" t="str">
            <v>CABO DE COBRE, RIGIDO, CLASSE 2, COMPACTADO, BLINDADO, ISOLACAO EM EPR OU XLPE, COBERTURA ANTICHAMA EM PVC, PEAD OU HFFR, 1 CONDUTOR, 20/35 KV, SECAO NOMINAL 150 MM2</v>
          </cell>
          <cell r="C7692" t="str">
            <v xml:space="preserve">M     </v>
          </cell>
          <cell r="D7692">
            <v>266.7</v>
          </cell>
        </row>
        <row r="7693">
          <cell r="A7693">
            <v>882</v>
          </cell>
          <cell r="B7693" t="str">
            <v>CABO DE COBRE, RIGIDO, CLASSE 2, COMPACTADO, BLINDADO, ISOLACAO EM EPR OU XLPE, COBERTURA ANTICHAMA EM PVC, PEAD OU HFFR, 1 CONDUTOR, 20/35 KV, SECAO NOMINAL 185 MM2</v>
          </cell>
          <cell r="C7693" t="str">
            <v xml:space="preserve">M     </v>
          </cell>
          <cell r="D7693">
            <v>290.61</v>
          </cell>
        </row>
        <row r="7694">
          <cell r="A7694">
            <v>878</v>
          </cell>
          <cell r="B7694" t="str">
            <v>CABO DE COBRE, RIGIDO, CLASSE 2, COMPACTADO, BLINDADO, ISOLACAO EM EPR OU XLPE, COBERTURA ANTICHAMA EM PVC, PEAD OU HFFR, 1 CONDUTOR, 20/35 KV, SECAO NOMINAL 240 MM2</v>
          </cell>
          <cell r="C7694" t="str">
            <v xml:space="preserve">M     </v>
          </cell>
          <cell r="D7694">
            <v>361.3</v>
          </cell>
        </row>
        <row r="7695">
          <cell r="A7695">
            <v>879</v>
          </cell>
          <cell r="B7695" t="str">
            <v>CABO DE COBRE, RIGIDO, CLASSE 2, COMPACTADO, BLINDADO, ISOLACAO EM EPR OU XLPE, COBERTURA ANTICHAMA EM PVC, PEAD OU HFFR, 1 CONDUTOR, 20/35 KV, SECAO NOMINAL 300 MM2</v>
          </cell>
          <cell r="C7695" t="str">
            <v xml:space="preserve">M     </v>
          </cell>
          <cell r="D7695">
            <v>425.86</v>
          </cell>
        </row>
        <row r="7696">
          <cell r="A7696">
            <v>880</v>
          </cell>
          <cell r="B7696" t="str">
            <v>CABO DE COBRE, RIGIDO, CLASSE 2, COMPACTADO, BLINDADO, ISOLACAO EM EPR OU XLPE, COBERTURA ANTICHAMA EM PVC, PEAD OU HFFR, 1 CONDUTOR, 20/35 KV, SECAO NOMINAL 400 MM2</v>
          </cell>
          <cell r="C7696" t="str">
            <v xml:space="preserve">M     </v>
          </cell>
          <cell r="D7696">
            <v>501.06</v>
          </cell>
        </row>
        <row r="7697">
          <cell r="A7697">
            <v>873</v>
          </cell>
          <cell r="B7697" t="str">
            <v>CABO DE COBRE, RIGIDO, CLASSE 2, COMPACTADO, BLINDADO, ISOLACAO EM EPR OU XLPE, COBERTURA ANTICHAMA EM PVC, PEAD OU HFFR, 1 CONDUTOR, 20/35 KV, SECAO NOMINAL 50 MM2</v>
          </cell>
          <cell r="C7697" t="str">
            <v xml:space="preserve">M     </v>
          </cell>
          <cell r="D7697">
            <v>152.35</v>
          </cell>
        </row>
        <row r="7698">
          <cell r="A7698">
            <v>881</v>
          </cell>
          <cell r="B7698" t="str">
            <v>CABO DE COBRE, RIGIDO, CLASSE 2, COMPACTADO, BLINDADO, ISOLACAO EM EPR OU XLPE, COBERTURA ANTICHAMA EM PVC, PEAD OU HFFR, 1 CONDUTOR, 20/35 KV, SECAO NOMINAL 500 MM2</v>
          </cell>
          <cell r="C7698" t="str">
            <v xml:space="preserve">M     </v>
          </cell>
          <cell r="D7698">
            <v>684.87</v>
          </cell>
        </row>
        <row r="7699">
          <cell r="A7699">
            <v>874</v>
          </cell>
          <cell r="B7699" t="str">
            <v>CABO DE COBRE, RIGIDO, CLASSE 2, COMPACTADO, BLINDADO, ISOLACAO EM EPR OU XLPE, COBERTURA ANTICHAMA EM PVC, PEAD OU HFFR, 1 CONDUTOR, 20/35 KV, SECAO NOMINAL 70 MM2</v>
          </cell>
          <cell r="C7699" t="str">
            <v xml:space="preserve">M     </v>
          </cell>
          <cell r="D7699">
            <v>180.8</v>
          </cell>
        </row>
        <row r="7700">
          <cell r="A7700">
            <v>875</v>
          </cell>
          <cell r="B7700" t="str">
            <v>CABO DE COBRE, RIGIDO, CLASSE 2, COMPACTADO, BLINDADO, ISOLACAO EM EPR OU XLPE, COBERTURA ANTICHAMA EM PVC, PEAD OU HFFR, 1 CONDUTOR, 20/35 KV, SECAO NOMINAL 95 MM2</v>
          </cell>
          <cell r="C7700" t="str">
            <v xml:space="preserve">M     </v>
          </cell>
          <cell r="D7700">
            <v>215.72</v>
          </cell>
        </row>
        <row r="7701">
          <cell r="A7701">
            <v>983</v>
          </cell>
          <cell r="B7701" t="str">
            <v>CABO DE COBRE, RIGIDO, CLASSE 2, ISOLACAO EM PVC/A, ANTICHAMA BWF-B, 1 CONDUTOR, 450/750 V, SECAO NOMINAL 1,5 MM2</v>
          </cell>
          <cell r="C7701" t="str">
            <v xml:space="preserve">M     </v>
          </cell>
          <cell r="D7701">
            <v>1.35</v>
          </cell>
        </row>
        <row r="7702">
          <cell r="A7702">
            <v>985</v>
          </cell>
          <cell r="B7702" t="str">
            <v>CABO DE COBRE, RIGIDO, CLASSE 2, ISOLACAO EM PVC/A, ANTICHAMA BWF-B, 1 CONDUTOR, 450/750 V, SECAO NOMINAL 10 MM2</v>
          </cell>
          <cell r="C7702" t="str">
            <v xml:space="preserve">M     </v>
          </cell>
          <cell r="D7702">
            <v>10.119999999999999</v>
          </cell>
        </row>
        <row r="7703">
          <cell r="A7703">
            <v>990</v>
          </cell>
          <cell r="B7703" t="str">
            <v>CABO DE COBRE, RIGIDO, CLASSE 2, ISOLACAO EM PVC/A, ANTICHAMA BWF-B, 1 CONDUTOR, 450/750 V, SECAO NOMINAL 150 MM2</v>
          </cell>
          <cell r="C7703" t="str">
            <v xml:space="preserve">M     </v>
          </cell>
          <cell r="D7703">
            <v>138.66999999999999</v>
          </cell>
        </row>
        <row r="7704">
          <cell r="A7704">
            <v>39241</v>
          </cell>
          <cell r="B7704" t="str">
            <v>CABO DE COBRE, RIGIDO, CLASSE 2, ISOLACAO EM PVC/A, ANTICHAMA BWF-B, 1 CONDUTOR, 450/750 V, SECAO NOMINAL 16 MM2</v>
          </cell>
          <cell r="C7704" t="str">
            <v xml:space="preserve">M     </v>
          </cell>
          <cell r="D7704">
            <v>15.85</v>
          </cell>
        </row>
        <row r="7705">
          <cell r="A7705">
            <v>1005</v>
          </cell>
          <cell r="B7705" t="str">
            <v>CABO DE COBRE, RIGIDO, CLASSE 2, ISOLACAO EM PVC/A, ANTICHAMA BWF-B, 1 CONDUTOR, 450/750 V, SECAO NOMINAL 185 MM2</v>
          </cell>
          <cell r="C7705" t="str">
            <v xml:space="preserve">M     </v>
          </cell>
          <cell r="D7705">
            <v>170.21</v>
          </cell>
        </row>
        <row r="7706">
          <cell r="A7706">
            <v>984</v>
          </cell>
          <cell r="B7706" t="str">
            <v>CABO DE COBRE, RIGIDO, CLASSE 2, ISOLACAO EM PVC/A, ANTICHAMA BWF-B, 1 CONDUTOR, 450/750 V, SECAO NOMINAL 2,5 MM2</v>
          </cell>
          <cell r="C7706" t="str">
            <v xml:space="preserve">M     </v>
          </cell>
          <cell r="D7706">
            <v>3.49</v>
          </cell>
        </row>
        <row r="7707">
          <cell r="A7707">
            <v>991</v>
          </cell>
          <cell r="B7707" t="str">
            <v>CABO DE COBRE, RIGIDO, CLASSE 2, ISOLACAO EM PVC/A, ANTICHAMA BWF-B, 1 CONDUTOR, 450/750 V, SECAO NOMINAL 240 MM2</v>
          </cell>
          <cell r="C7707" t="str">
            <v xml:space="preserve">M     </v>
          </cell>
          <cell r="D7707">
            <v>224.91</v>
          </cell>
        </row>
        <row r="7708">
          <cell r="A7708">
            <v>986</v>
          </cell>
          <cell r="B7708" t="str">
            <v>CABO DE COBRE, RIGIDO, CLASSE 2, ISOLACAO EM PVC/A, ANTICHAMA BWF-B, 1 CONDUTOR, 450/750 V, SECAO NOMINAL 25 MM2</v>
          </cell>
          <cell r="C7708" t="str">
            <v xml:space="preserve">M     </v>
          </cell>
          <cell r="D7708">
            <v>24.22</v>
          </cell>
        </row>
        <row r="7709">
          <cell r="A7709">
            <v>1024</v>
          </cell>
          <cell r="B7709" t="str">
            <v>CABO DE COBRE, RIGIDO, CLASSE 2, ISOLACAO EM PVC/A, ANTICHAMA BWF-B, 1 CONDUTOR, 450/750 V, SECAO NOMINAL 300 MM2</v>
          </cell>
          <cell r="C7709" t="str">
            <v xml:space="preserve">M     </v>
          </cell>
          <cell r="D7709">
            <v>278.37</v>
          </cell>
        </row>
        <row r="7710">
          <cell r="A7710">
            <v>987</v>
          </cell>
          <cell r="B7710" t="str">
            <v>CABO DE COBRE, RIGIDO, CLASSE 2, ISOLACAO EM PVC/A, ANTICHAMA BWF-B, 1 CONDUTOR, 450/750 V, SECAO NOMINAL 35 MM2</v>
          </cell>
          <cell r="C7710" t="str">
            <v xml:space="preserve">M     </v>
          </cell>
          <cell r="D7710">
            <v>32.92</v>
          </cell>
        </row>
        <row r="7711">
          <cell r="A7711">
            <v>1003</v>
          </cell>
          <cell r="B7711" t="str">
            <v>CABO DE COBRE, RIGIDO, CLASSE 2, ISOLACAO EM PVC/A, ANTICHAMA BWF-B, 1 CONDUTOR, 450/750 V, SECAO NOMINAL 4 MM2</v>
          </cell>
          <cell r="C7711" t="str">
            <v xml:space="preserve">M     </v>
          </cell>
          <cell r="D7711">
            <v>5.1100000000000003</v>
          </cell>
        </row>
        <row r="7712">
          <cell r="A7712">
            <v>992</v>
          </cell>
          <cell r="B7712" t="str">
            <v>CABO DE COBRE, RIGIDO, CLASSE 2, ISOLACAO EM PVC/A, ANTICHAMA BWF-B, 1 CONDUTOR, 450/750 V, SECAO NOMINAL 400 MM2</v>
          </cell>
          <cell r="C7712" t="str">
            <v xml:space="preserve">M     </v>
          </cell>
          <cell r="D7712">
            <v>360.15</v>
          </cell>
        </row>
        <row r="7713">
          <cell r="A7713">
            <v>1007</v>
          </cell>
          <cell r="B7713" t="str">
            <v>CABO DE COBRE, RIGIDO, CLASSE 2, ISOLACAO EM PVC/A, ANTICHAMA BWF-B, 1 CONDUTOR, 450/750 V, SECAO NOMINAL 50 MM2</v>
          </cell>
          <cell r="C7713" t="str">
            <v xml:space="preserve">M     </v>
          </cell>
          <cell r="D7713">
            <v>46.7</v>
          </cell>
        </row>
        <row r="7714">
          <cell r="A7714">
            <v>39242</v>
          </cell>
          <cell r="B7714" t="str">
            <v>CABO DE COBRE, RIGIDO, CLASSE 2, ISOLACAO EM PVC/A, ANTICHAMA BWF-B, 1 CONDUTOR, 450/750 V, SECAO NOMINAL 500 MM2</v>
          </cell>
          <cell r="C7714" t="str">
            <v xml:space="preserve">M     </v>
          </cell>
          <cell r="D7714">
            <v>446.23</v>
          </cell>
        </row>
        <row r="7715">
          <cell r="A7715">
            <v>1008</v>
          </cell>
          <cell r="B7715" t="str">
            <v>CABO DE COBRE, RIGIDO, CLASSE 2, ISOLACAO EM PVC/A, ANTICHAMA BWF-B, 1 CONDUTOR, 450/750 V, SECAO NOMINAL 6 MM2</v>
          </cell>
          <cell r="C7715" t="str">
            <v xml:space="preserve">M     </v>
          </cell>
          <cell r="D7715">
            <v>5.81</v>
          </cell>
        </row>
        <row r="7716">
          <cell r="A7716">
            <v>988</v>
          </cell>
          <cell r="B7716" t="str">
            <v>CABO DE COBRE, RIGIDO, CLASSE 2, ISOLACAO EM PVC/A, ANTICHAMA BWF-B, 1 CONDUTOR, 450/750 V, SECAO NOMINAL 70 MM2</v>
          </cell>
          <cell r="C7716" t="str">
            <v xml:space="preserve">M     </v>
          </cell>
          <cell r="D7716">
            <v>64.510000000000005</v>
          </cell>
        </row>
        <row r="7717">
          <cell r="A7717">
            <v>989</v>
          </cell>
          <cell r="B7717" t="str">
            <v>CABO DE COBRE, RIGIDO, CLASSE 2, ISOLACAO EM PVC/A, ANTICHAMA BWF-B, 1 CONDUTOR, 450/750 V, SECAO NOMINAL 95 MM2</v>
          </cell>
          <cell r="C7717" t="str">
            <v xml:space="preserve">M     </v>
          </cell>
          <cell r="D7717">
            <v>87.38</v>
          </cell>
        </row>
        <row r="7718">
          <cell r="A7718">
            <v>39598</v>
          </cell>
          <cell r="B7718" t="str">
            <v>CABO DE PAR TRANCADO UTP, 4 PARES, CATEGORIA 5E</v>
          </cell>
          <cell r="C7718" t="str">
            <v xml:space="preserve">M     </v>
          </cell>
          <cell r="D7718">
            <v>1.04</v>
          </cell>
        </row>
        <row r="7719">
          <cell r="A7719">
            <v>39599</v>
          </cell>
          <cell r="B7719" t="str">
            <v>CABO DE PAR TRANCADO UTP, 4 PARES, CATEGORIA 6</v>
          </cell>
          <cell r="C7719" t="str">
            <v xml:space="preserve">M     </v>
          </cell>
          <cell r="D7719">
            <v>1.57</v>
          </cell>
        </row>
        <row r="7720">
          <cell r="A7720">
            <v>34602</v>
          </cell>
          <cell r="B7720" t="str">
            <v>CABO FLEXIVEL PVC 750 V, 2 CONDUTORES DE 1,5 MM2</v>
          </cell>
          <cell r="C7720" t="str">
            <v xml:space="preserve">M     </v>
          </cell>
          <cell r="D7720">
            <v>1.39</v>
          </cell>
        </row>
        <row r="7721">
          <cell r="A7721">
            <v>34603</v>
          </cell>
          <cell r="B7721" t="str">
            <v>CABO FLEXIVEL PVC 750 V, 2 CONDUTORES DE 10,0 MM2</v>
          </cell>
          <cell r="C7721" t="str">
            <v xml:space="preserve">M     </v>
          </cell>
          <cell r="D7721">
            <v>6.69</v>
          </cell>
        </row>
        <row r="7722">
          <cell r="A7722">
            <v>34607</v>
          </cell>
          <cell r="B7722" t="str">
            <v>CABO FLEXIVEL PVC 750 V, 2 CONDUTORES DE 4,0 MM2</v>
          </cell>
          <cell r="C7722" t="str">
            <v xml:space="preserve">M     </v>
          </cell>
          <cell r="D7722">
            <v>2.98</v>
          </cell>
        </row>
        <row r="7723">
          <cell r="A7723">
            <v>34609</v>
          </cell>
          <cell r="B7723" t="str">
            <v>CABO FLEXIVEL PVC 750 V, 2 CONDUTORES DE 6,0 MM2</v>
          </cell>
          <cell r="C7723" t="str">
            <v xml:space="preserve">M     </v>
          </cell>
          <cell r="D7723">
            <v>4.4800000000000004</v>
          </cell>
        </row>
        <row r="7724">
          <cell r="A7724">
            <v>34618</v>
          </cell>
          <cell r="B7724" t="str">
            <v>CABO FLEXIVEL PVC 750 V, 3 CONDUTORES DE 1,5 MM2</v>
          </cell>
          <cell r="C7724" t="str">
            <v xml:space="preserve">M     </v>
          </cell>
          <cell r="D7724">
            <v>1.84</v>
          </cell>
        </row>
        <row r="7725">
          <cell r="A7725">
            <v>34620</v>
          </cell>
          <cell r="B7725" t="str">
            <v>CABO FLEXIVEL PVC 750 V, 3 CONDUTORES DE 10,0 MM2</v>
          </cell>
          <cell r="C7725" t="str">
            <v xml:space="preserve">M     </v>
          </cell>
          <cell r="D7725">
            <v>9.24</v>
          </cell>
        </row>
        <row r="7726">
          <cell r="A7726">
            <v>34621</v>
          </cell>
          <cell r="B7726" t="str">
            <v>CABO FLEXIVEL PVC 750 V, 3 CONDUTORES DE 4,0 MM2</v>
          </cell>
          <cell r="C7726" t="str">
            <v xml:space="preserve">M     </v>
          </cell>
          <cell r="D7726">
            <v>4.28</v>
          </cell>
        </row>
        <row r="7727">
          <cell r="A7727">
            <v>34622</v>
          </cell>
          <cell r="B7727" t="str">
            <v>CABO FLEXIVEL PVC 750 V, 3 CONDUTORES DE 6,0 MM2</v>
          </cell>
          <cell r="C7727" t="str">
            <v xml:space="preserve">M     </v>
          </cell>
          <cell r="D7727">
            <v>6.07</v>
          </cell>
        </row>
        <row r="7728">
          <cell r="A7728">
            <v>34624</v>
          </cell>
          <cell r="B7728" t="str">
            <v>CABO FLEXIVEL PVC 750 V, 4 CONDUTORES DE 1,5 MM2</v>
          </cell>
          <cell r="C7728" t="str">
            <v xml:space="preserve">M     </v>
          </cell>
          <cell r="D7728">
            <v>2.36</v>
          </cell>
        </row>
        <row r="7729">
          <cell r="A7729">
            <v>34626</v>
          </cell>
          <cell r="B7729" t="str">
            <v>CABO FLEXIVEL PVC 750 V, 4 CONDUTORES DE 10,0 MM2</v>
          </cell>
          <cell r="C7729" t="str">
            <v xml:space="preserve">M     </v>
          </cell>
          <cell r="D7729">
            <v>12.7</v>
          </cell>
        </row>
        <row r="7730">
          <cell r="A7730">
            <v>34627</v>
          </cell>
          <cell r="B7730" t="str">
            <v>CABO FLEXIVEL PVC 750 V, 4 CONDUTORES DE 4,0 MM2</v>
          </cell>
          <cell r="C7730" t="str">
            <v xml:space="preserve">M     </v>
          </cell>
          <cell r="D7730">
            <v>5.47</v>
          </cell>
        </row>
        <row r="7731">
          <cell r="A7731">
            <v>34629</v>
          </cell>
          <cell r="B7731" t="str">
            <v>CABO FLEXIVEL PVC 750 V, 4 CONDUTORES DE 6,0 MM2</v>
          </cell>
          <cell r="C7731" t="str">
            <v xml:space="preserve">M     </v>
          </cell>
          <cell r="D7731">
            <v>8.01</v>
          </cell>
        </row>
        <row r="7732">
          <cell r="A7732">
            <v>39257</v>
          </cell>
          <cell r="B7732" t="str">
            <v>CABO MULTIPOLAR DE COBRE, FLEXIVEL, CLASSE 4 OU 5, ISOLACAO EM HEPR, COBERTURA EM PVC-ST2, ANTICHAMA BWF-B, 0,6/1 KV, 3 CONDUTORES DE 1,5 MM2</v>
          </cell>
          <cell r="C7732" t="str">
            <v xml:space="preserve">M     </v>
          </cell>
          <cell r="D7732">
            <v>6.1</v>
          </cell>
        </row>
        <row r="7733">
          <cell r="A7733">
            <v>39261</v>
          </cell>
          <cell r="B7733" t="str">
            <v>CABO MULTIPOLAR DE COBRE, FLEXIVEL, CLASSE 4 OU 5, ISOLACAO EM HEPR, COBERTURA EM PVC-ST2, ANTICHAMA BWF-B, 0,6/1 KV, 3 CONDUTORES DE 10 MM2</v>
          </cell>
          <cell r="C7733" t="str">
            <v xml:space="preserve">M     </v>
          </cell>
          <cell r="D7733">
            <v>32.51</v>
          </cell>
        </row>
        <row r="7734">
          <cell r="A7734">
            <v>39268</v>
          </cell>
          <cell r="B7734" t="str">
            <v>CABO MULTIPOLAR DE COBRE, FLEXIVEL, CLASSE 4 OU 5, ISOLACAO EM HEPR, COBERTURA EM PVC-ST2, ANTICHAMA BWF-B, 0,6/1 KV, 3 CONDUTORES DE 120 MM2</v>
          </cell>
          <cell r="C7734" t="str">
            <v xml:space="preserve">M     </v>
          </cell>
          <cell r="D7734">
            <v>375.08</v>
          </cell>
        </row>
        <row r="7735">
          <cell r="A7735">
            <v>39262</v>
          </cell>
          <cell r="B7735" t="str">
            <v>CABO MULTIPOLAR DE COBRE, FLEXIVEL, CLASSE 4 OU 5, ISOLACAO EM HEPR, COBERTURA EM PVC-ST2, ANTICHAMA BWF-B, 0,6/1 KV, 3 CONDUTORES DE 16 MM2</v>
          </cell>
          <cell r="C7735" t="str">
            <v xml:space="preserve">M     </v>
          </cell>
          <cell r="D7735">
            <v>50.82</v>
          </cell>
        </row>
        <row r="7736">
          <cell r="A7736">
            <v>39258</v>
          </cell>
          <cell r="B7736" t="str">
            <v>CABO MULTIPOLAR DE COBRE, FLEXIVEL, CLASSE 4 OU 5, ISOLACAO EM HEPR, COBERTURA EM PVC-ST2, ANTICHAMA BWF-B, 0,6/1 KV, 3 CONDUTORES DE 2,5 MM2</v>
          </cell>
          <cell r="C7736" t="str">
            <v xml:space="preserve">M     </v>
          </cell>
          <cell r="D7736">
            <v>9.0299999999999994</v>
          </cell>
        </row>
        <row r="7737">
          <cell r="A7737">
            <v>39263</v>
          </cell>
          <cell r="B7737" t="str">
            <v>CABO MULTIPOLAR DE COBRE, FLEXIVEL, CLASSE 4 OU 5, ISOLACAO EM HEPR, COBERTURA EM PVC-ST2, ANTICHAMA BWF-B, 0,6/1 KV, 3 CONDUTORES DE 25 MM2</v>
          </cell>
          <cell r="C7737" t="str">
            <v xml:space="preserve">M     </v>
          </cell>
          <cell r="D7737">
            <v>78.64</v>
          </cell>
        </row>
        <row r="7738">
          <cell r="A7738">
            <v>39264</v>
          </cell>
          <cell r="B7738" t="str">
            <v>CABO MULTIPOLAR DE COBRE, FLEXIVEL, CLASSE 4 OU 5, ISOLACAO EM HEPR, COBERTURA EM PVC-ST2, ANTICHAMA BWF-B, 0,6/1 KV, 3 CONDUTORES DE 35 MM2</v>
          </cell>
          <cell r="C7738" t="str">
            <v xml:space="preserve">M     </v>
          </cell>
          <cell r="D7738">
            <v>106.49</v>
          </cell>
        </row>
        <row r="7739">
          <cell r="A7739">
            <v>39259</v>
          </cell>
          <cell r="B7739" t="str">
            <v>CABO MULTIPOLAR DE COBRE, FLEXIVEL, CLASSE 4 OU 5, ISOLACAO EM HEPR, COBERTURA EM PVC-ST2, ANTICHAMA BWF-B, 0,6/1 KV, 3 CONDUTORES DE 4 MM2</v>
          </cell>
          <cell r="C7739" t="str">
            <v xml:space="preserve">M     </v>
          </cell>
          <cell r="D7739">
            <v>13.77</v>
          </cell>
        </row>
        <row r="7740">
          <cell r="A7740">
            <v>39265</v>
          </cell>
          <cell r="B7740" t="str">
            <v>CABO MULTIPOLAR DE COBRE, FLEXIVEL, CLASSE 4 OU 5, ISOLACAO EM HEPR, COBERTURA EM PVC-ST2, ANTICHAMA BWF-B, 0,6/1 KV, 3 CONDUTORES DE 50 MM2</v>
          </cell>
          <cell r="C7740" t="str">
            <v xml:space="preserve">M     </v>
          </cell>
          <cell r="D7740">
            <v>156.86000000000001</v>
          </cell>
        </row>
        <row r="7741">
          <cell r="A7741">
            <v>39260</v>
          </cell>
          <cell r="B7741" t="str">
            <v>CABO MULTIPOLAR DE COBRE, FLEXIVEL, CLASSE 4 OU 5, ISOLACAO EM HEPR, COBERTURA EM PVC-ST2, ANTICHAMA BWF-B, 0,6/1 KV, 3 CONDUTORES DE 6 MM2</v>
          </cell>
          <cell r="C7741" t="str">
            <v xml:space="preserve">M     </v>
          </cell>
          <cell r="D7741">
            <v>19.600000000000001</v>
          </cell>
        </row>
        <row r="7742">
          <cell r="A7742">
            <v>39266</v>
          </cell>
          <cell r="B7742" t="str">
            <v>CABO MULTIPOLAR DE COBRE, FLEXIVEL, CLASSE 4 OU 5, ISOLACAO EM HEPR, COBERTURA EM PVC-ST2, ANTICHAMA BWF-B, 0,6/1 KV, 3 CONDUTORES DE 70 MM2</v>
          </cell>
          <cell r="C7742" t="str">
            <v xml:space="preserve">M     </v>
          </cell>
          <cell r="D7742">
            <v>220.11</v>
          </cell>
        </row>
        <row r="7743">
          <cell r="A7743">
            <v>39267</v>
          </cell>
          <cell r="B7743" t="str">
            <v>CABO MULTIPOLAR DE COBRE, FLEXIVEL, CLASSE 4 OU 5, ISOLACAO EM HEPR, COBERTURA EM PVC-ST2, ANTICHAMA BWF-B, 0,6/1 KV, 3 CONDUTORES DE 95 MM2</v>
          </cell>
          <cell r="C7743" t="str">
            <v xml:space="preserve">M     </v>
          </cell>
          <cell r="D7743">
            <v>288.52999999999997</v>
          </cell>
        </row>
        <row r="7744">
          <cell r="A7744">
            <v>11901</v>
          </cell>
          <cell r="B7744" t="str">
            <v>CABO TELEFONICO CCI 50, 1 PAR, USO INTERNO, SEM BLINDAGEM</v>
          </cell>
          <cell r="C7744" t="str">
            <v xml:space="preserve">M     </v>
          </cell>
          <cell r="D7744">
            <v>0.73</v>
          </cell>
        </row>
        <row r="7745">
          <cell r="A7745">
            <v>11902</v>
          </cell>
          <cell r="B7745" t="str">
            <v>CABO TELEFONICO CCI 50, 2 PARES, USO INTERNO, SEM BLINDAGEM</v>
          </cell>
          <cell r="C7745" t="str">
            <v xml:space="preserve">M     </v>
          </cell>
          <cell r="D7745">
            <v>1.27</v>
          </cell>
        </row>
        <row r="7746">
          <cell r="A7746">
            <v>11903</v>
          </cell>
          <cell r="B7746" t="str">
            <v>CABO TELEFONICO CCI 50, 3 PARES, USO INTERNO, SEM BLINDAGEM</v>
          </cell>
          <cell r="C7746" t="str">
            <v xml:space="preserve">M     </v>
          </cell>
          <cell r="D7746">
            <v>1.96</v>
          </cell>
        </row>
        <row r="7747">
          <cell r="A7747">
            <v>11904</v>
          </cell>
          <cell r="B7747" t="str">
            <v>CABO TELEFONICO CCI 50, 4 PARES, USO INTERNO, SEM BLINDAGEM</v>
          </cell>
          <cell r="C7747" t="str">
            <v xml:space="preserve">M     </v>
          </cell>
          <cell r="D7747">
            <v>2.5</v>
          </cell>
        </row>
        <row r="7748">
          <cell r="A7748">
            <v>11905</v>
          </cell>
          <cell r="B7748" t="str">
            <v>CABO TELEFONICO CCI 50, 5 PARES, USO INTERNO, SEM BLINDAGEM</v>
          </cell>
          <cell r="C7748" t="str">
            <v xml:space="preserve">M     </v>
          </cell>
          <cell r="D7748">
            <v>3.37</v>
          </cell>
        </row>
        <row r="7749">
          <cell r="A7749">
            <v>11906</v>
          </cell>
          <cell r="B7749" t="str">
            <v>CABO TELEFONICO CCI 50, 6 PARES, USO INTERNO, SEM BLINDAGEM</v>
          </cell>
          <cell r="C7749" t="str">
            <v xml:space="preserve">M     </v>
          </cell>
          <cell r="D7749">
            <v>3.87</v>
          </cell>
        </row>
        <row r="7750">
          <cell r="A7750">
            <v>11919</v>
          </cell>
          <cell r="B7750" t="str">
            <v>CABO TELEFONICO CI 50, 10 PARES, USO INTERNO</v>
          </cell>
          <cell r="C7750" t="str">
            <v xml:space="preserve">M     </v>
          </cell>
          <cell r="D7750">
            <v>7.6</v>
          </cell>
        </row>
        <row r="7751">
          <cell r="A7751">
            <v>11920</v>
          </cell>
          <cell r="B7751" t="str">
            <v>CABO TELEFONICO CI 50, 20 PARES, USO INTERNO</v>
          </cell>
          <cell r="C7751" t="str">
            <v xml:space="preserve">M     </v>
          </cell>
          <cell r="D7751">
            <v>14.73</v>
          </cell>
        </row>
        <row r="7752">
          <cell r="A7752">
            <v>11924</v>
          </cell>
          <cell r="B7752" t="str">
            <v>CABO TELEFONICO CI 50, 200 PARES, USO INTERNO</v>
          </cell>
          <cell r="C7752" t="str">
            <v xml:space="preserve">M     </v>
          </cell>
          <cell r="D7752">
            <v>143.26</v>
          </cell>
        </row>
        <row r="7753">
          <cell r="A7753">
            <v>11921</v>
          </cell>
          <cell r="B7753" t="str">
            <v>CABO TELEFONICO CI 50, 30 PARES, USO INTERNO</v>
          </cell>
          <cell r="C7753" t="str">
            <v xml:space="preserve">M     </v>
          </cell>
          <cell r="D7753">
            <v>20.05</v>
          </cell>
        </row>
        <row r="7754">
          <cell r="A7754">
            <v>11922</v>
          </cell>
          <cell r="B7754" t="str">
            <v>CABO TELEFONICO CI 50, 50 PARES, USO INTERNO</v>
          </cell>
          <cell r="C7754" t="str">
            <v xml:space="preserve">M     </v>
          </cell>
          <cell r="D7754">
            <v>35.6</v>
          </cell>
        </row>
        <row r="7755">
          <cell r="A7755">
            <v>11923</v>
          </cell>
          <cell r="B7755" t="str">
            <v>CABO TELEFONICO CI 50, 75 PARES, USO INTERNO</v>
          </cell>
          <cell r="C7755" t="str">
            <v xml:space="preserve">M     </v>
          </cell>
          <cell r="D7755">
            <v>58.15</v>
          </cell>
        </row>
        <row r="7756">
          <cell r="A7756">
            <v>11916</v>
          </cell>
          <cell r="B7756" t="str">
            <v>CABO TELEFONICO CTP - APL - 50, 10 PARES, USO EXTERNO</v>
          </cell>
          <cell r="C7756" t="str">
            <v xml:space="preserve">M     </v>
          </cell>
          <cell r="D7756">
            <v>9.8699999999999992</v>
          </cell>
        </row>
        <row r="7757">
          <cell r="A7757">
            <v>11914</v>
          </cell>
          <cell r="B7757" t="str">
            <v>CABO TELEFONICO CTP - APL - 50, 100 PARES, USO EXTERNO</v>
          </cell>
          <cell r="C7757" t="str">
            <v xml:space="preserve">M     </v>
          </cell>
          <cell r="D7757">
            <v>71.650000000000006</v>
          </cell>
        </row>
        <row r="7758">
          <cell r="A7758">
            <v>11917</v>
          </cell>
          <cell r="B7758" t="str">
            <v>CABO TELEFONICO CTP - APL - 50, 20 PARES, USO EXTERNO</v>
          </cell>
          <cell r="C7758" t="str">
            <v xml:space="preserve">M     </v>
          </cell>
          <cell r="D7758">
            <v>17.170000000000002</v>
          </cell>
        </row>
        <row r="7759">
          <cell r="A7759">
            <v>11918</v>
          </cell>
          <cell r="B7759" t="str">
            <v>CABO TELEFONICO CTP - APL - 50, 30 PARES, USO EXTERNO</v>
          </cell>
          <cell r="C7759" t="str">
            <v xml:space="preserve">M     </v>
          </cell>
          <cell r="D7759">
            <v>23.3</v>
          </cell>
        </row>
        <row r="7760">
          <cell r="A7760">
            <v>37734</v>
          </cell>
          <cell r="B7760" t="str">
            <v>CACAMBA METALICA BASCULANTE COM CAPACIDADE DE 10 M3 (INCLUI MONTAGEM, NAO INCLUI CAMINHAO)</v>
          </cell>
          <cell r="C7760" t="str">
            <v xml:space="preserve">UN    </v>
          </cell>
          <cell r="D7760">
            <v>60062.93</v>
          </cell>
        </row>
        <row r="7761">
          <cell r="A7761">
            <v>42251</v>
          </cell>
          <cell r="B7761" t="str">
            <v>CACAMBA METALICA BASCULANTE COM CAPACIDADE DE 12 M3 (INCLUI MONTAGEM, NAO INCLUI CAMINHAO)</v>
          </cell>
          <cell r="C7761" t="str">
            <v xml:space="preserve">UN    </v>
          </cell>
          <cell r="D7761">
            <v>68205.119999999995</v>
          </cell>
        </row>
        <row r="7762">
          <cell r="A7762">
            <v>37733</v>
          </cell>
          <cell r="B7762" t="str">
            <v>CACAMBA METALICA BASCULANTE COM CAPACIDADE DE 6 M3 (INCLUI MONTAGEM, NAO INCLUI CAMINHAO)</v>
          </cell>
          <cell r="C7762" t="str">
            <v xml:space="preserve">UN    </v>
          </cell>
          <cell r="D7762">
            <v>45034.96</v>
          </cell>
        </row>
        <row r="7763">
          <cell r="A7763">
            <v>37735</v>
          </cell>
          <cell r="B7763" t="str">
            <v>CACAMBA METALICA BASCULANTE COM CAPACIDADE DE 8 M3 (INCLUI MONTAGEM, NAO INCLUI CAMINHAO)</v>
          </cell>
          <cell r="C7763" t="str">
            <v xml:space="preserve">UN    </v>
          </cell>
          <cell r="D7763">
            <v>54267.13</v>
          </cell>
        </row>
        <row r="7764">
          <cell r="A7764">
            <v>5090</v>
          </cell>
          <cell r="B7764" t="str">
            <v>CADEADO SIMPLES, CORPO EM LATAO MACICO, COM LARGURA DE 25 MM E ALTURA DE APROX 25 MM, HASTE CEMENTADA (NAO LONGA), EM ACO TEMPERADO COM DIAMETRO DE APROX 5,0 MM, INCLUINDO 2 CHAVES</v>
          </cell>
          <cell r="C7764" t="str">
            <v xml:space="preserve">UN    </v>
          </cell>
          <cell r="D7764">
            <v>21.13</v>
          </cell>
        </row>
        <row r="7765">
          <cell r="A7765">
            <v>5085</v>
          </cell>
          <cell r="B7765" t="str">
            <v>CADEADO SIMPLES, CORPO EM LATAO MACICO, COM LARGURA DE 35 MM E ALTURA DE APROX 30 MM, HASTE CEMENTADA (NAO LONGA), EM ACO TEMPERADO COM DIAMETRO DE APROX 6,0 MM, INCLUINDO 2 CHAVES</v>
          </cell>
          <cell r="C7765" t="str">
            <v xml:space="preserve">UN    </v>
          </cell>
          <cell r="D7765">
            <v>31.45</v>
          </cell>
        </row>
        <row r="7766">
          <cell r="A7766">
            <v>43603</v>
          </cell>
          <cell r="B7766" t="str">
            <v>CADEADO SIMPLES, CORPO EM LATAO MACICO, COM LARGURA DE 50 MM E ALTURA DE APROX 40 MM, HASTE CEMENTADA EM ACO TEMPERADO COM DIAMETRO DE APROX 8,0 MM, INCLUINDO 2 CHAVES</v>
          </cell>
          <cell r="C7766" t="str">
            <v xml:space="preserve">UN    </v>
          </cell>
          <cell r="D7766">
            <v>44.94</v>
          </cell>
        </row>
        <row r="7767">
          <cell r="A7767">
            <v>38374</v>
          </cell>
          <cell r="B7767" t="str">
            <v>CADEIRA SUSPENSA MANUAL / BALANCIM INDIVIDUAL (NBR 14751)</v>
          </cell>
          <cell r="C7767" t="str">
            <v xml:space="preserve">UN    </v>
          </cell>
          <cell r="D7767">
            <v>996.29</v>
          </cell>
        </row>
        <row r="7768">
          <cell r="A7768">
            <v>20209</v>
          </cell>
          <cell r="B7768" t="str">
            <v>CAIBRO APARELHADO  *7,5 X 7,5* CM, EM MACARANDUBA, ANGELIM OU EQUIVALENTE DA REGIAO</v>
          </cell>
          <cell r="C7768" t="str">
            <v xml:space="preserve">M     </v>
          </cell>
          <cell r="D7768">
            <v>12.24</v>
          </cell>
        </row>
        <row r="7769">
          <cell r="A7769">
            <v>20212</v>
          </cell>
          <cell r="B7769" t="str">
            <v>CAIBRO APARELHADO *6 X 8* CM, EM MACARANDUBA, ANGELIM OU EQUIVALENTE DA REGIAO</v>
          </cell>
          <cell r="C7769" t="str">
            <v xml:space="preserve">M     </v>
          </cell>
          <cell r="D7769">
            <v>10.25</v>
          </cell>
        </row>
        <row r="7770">
          <cell r="A7770">
            <v>4433</v>
          </cell>
          <cell r="B7770" t="str">
            <v>CAIBRO NAO APARELHADO  *7,5 X 7,5* CM, EM MACARANDUBA, ANGELIM OU EQUIVALENTE DA REGIAO -  BRUTA</v>
          </cell>
          <cell r="C7770" t="str">
            <v xml:space="preserve">M     </v>
          </cell>
          <cell r="D7770">
            <v>11.73</v>
          </cell>
        </row>
        <row r="7771">
          <cell r="A7771">
            <v>4430</v>
          </cell>
          <cell r="B7771" t="str">
            <v>CAIBRO NAO APARELHADO *5 X 6* CM, EM MACARANDUBA, ANGELIM OU EQUIVALENTE DA REGIAO -  BRUTA</v>
          </cell>
          <cell r="C7771" t="str">
            <v xml:space="preserve">M     </v>
          </cell>
          <cell r="D7771">
            <v>6</v>
          </cell>
        </row>
        <row r="7772">
          <cell r="A7772">
            <v>4400</v>
          </cell>
          <cell r="B7772" t="str">
            <v>CAIBRO NAO APARELHADO,  *6 X 8* CM,  EM MACARANDUBA, ANGELIM OU EQUIVALENTE DA REGIAO -  BRUTA</v>
          </cell>
          <cell r="C7772" t="str">
            <v xml:space="preserve">M     </v>
          </cell>
          <cell r="D7772">
            <v>9.5500000000000007</v>
          </cell>
        </row>
        <row r="7773">
          <cell r="A7773">
            <v>2729</v>
          </cell>
          <cell r="B7773" t="str">
            <v>CAIBRO ROLICO DE MADEIRA TRATADA, D = 4 A 7 CM, H = 3,00 M, EM EUCALIPTO OU EQUIVALENTE DA REGIAO</v>
          </cell>
          <cell r="C7773" t="str">
            <v xml:space="preserve">UN    </v>
          </cell>
          <cell r="D7773">
            <v>17.77</v>
          </cell>
        </row>
        <row r="7774">
          <cell r="A7774">
            <v>4513</v>
          </cell>
          <cell r="B7774" t="str">
            <v>CAIBRO 5 X 5 CM EM PINUS, MISTA OU EQUIVALENTE DA REGIAO - BRUTA</v>
          </cell>
          <cell r="C7774" t="str">
            <v xml:space="preserve">M     </v>
          </cell>
          <cell r="D7774">
            <v>5.1100000000000003</v>
          </cell>
        </row>
        <row r="7775">
          <cell r="A7775">
            <v>11871</v>
          </cell>
          <cell r="B7775" t="str">
            <v>CAIXA D'AGUA DE FIBRA DE VIDRO, PARA 500 LITROS, COM TAMPA</v>
          </cell>
          <cell r="C7775" t="str">
            <v xml:space="preserve">UN    </v>
          </cell>
          <cell r="D7775">
            <v>305</v>
          </cell>
        </row>
        <row r="7776">
          <cell r="A7776">
            <v>34636</v>
          </cell>
          <cell r="B7776" t="str">
            <v>CAIXA D'AGUA EM POLIETILENO 1000 LITROS, COM TAMPA</v>
          </cell>
          <cell r="C7776" t="str">
            <v xml:space="preserve">UN    </v>
          </cell>
          <cell r="D7776">
            <v>384.9</v>
          </cell>
        </row>
        <row r="7777">
          <cell r="A7777">
            <v>34639</v>
          </cell>
          <cell r="B7777" t="str">
            <v>CAIXA D'AGUA EM POLIETILENO 1500 LITROS, COM TAMPA</v>
          </cell>
          <cell r="C7777" t="str">
            <v xml:space="preserve">UN    </v>
          </cell>
          <cell r="D7777">
            <v>781.73</v>
          </cell>
        </row>
        <row r="7778">
          <cell r="A7778">
            <v>34640</v>
          </cell>
          <cell r="B7778" t="str">
            <v>CAIXA D'AGUA EM POLIETILENO 2000 LITROS, COM TAMPA</v>
          </cell>
          <cell r="C7778" t="str">
            <v xml:space="preserve">UN    </v>
          </cell>
          <cell r="D7778">
            <v>878.08</v>
          </cell>
        </row>
        <row r="7779">
          <cell r="A7779">
            <v>34637</v>
          </cell>
          <cell r="B7779" t="str">
            <v>CAIXA D'AGUA EM POLIETILENO 500 LITROS, COM TAMPA</v>
          </cell>
          <cell r="C7779" t="str">
            <v xml:space="preserve">UN    </v>
          </cell>
          <cell r="D7779">
            <v>220.99</v>
          </cell>
        </row>
        <row r="7780">
          <cell r="A7780">
            <v>34638</v>
          </cell>
          <cell r="B7780" t="str">
            <v>CAIXA D'AGUA EM POLIETILENO 750 LITROS, COM TAMPA</v>
          </cell>
          <cell r="C7780" t="str">
            <v xml:space="preserve">UN    </v>
          </cell>
          <cell r="D7780">
            <v>378.96</v>
          </cell>
        </row>
        <row r="7781">
          <cell r="A7781">
            <v>11868</v>
          </cell>
          <cell r="B7781" t="str">
            <v>CAIXA D'AGUA FIBRA DE VIDRO PARA 1000 LITROS, COM TAMPA</v>
          </cell>
          <cell r="C7781" t="str">
            <v xml:space="preserve">UN    </v>
          </cell>
          <cell r="D7781">
            <v>419.18</v>
          </cell>
        </row>
        <row r="7782">
          <cell r="A7782">
            <v>37106</v>
          </cell>
          <cell r="B7782" t="str">
            <v>CAIXA D'AGUA FIBRA DE VIDRO PARA 10000 LITROS, COM TAMPA</v>
          </cell>
          <cell r="C7782" t="str">
            <v xml:space="preserve">UN    </v>
          </cell>
          <cell r="D7782">
            <v>4048.81</v>
          </cell>
        </row>
        <row r="7783">
          <cell r="A7783">
            <v>11869</v>
          </cell>
          <cell r="B7783" t="str">
            <v>CAIXA D'AGUA FIBRA DE VIDRO PARA 1500 LITROS, COM TAMPA</v>
          </cell>
          <cell r="C7783" t="str">
            <v xml:space="preserve">UN    </v>
          </cell>
          <cell r="D7783">
            <v>680.11</v>
          </cell>
        </row>
        <row r="7784">
          <cell r="A7784">
            <v>37104</v>
          </cell>
          <cell r="B7784" t="str">
            <v>CAIXA D'AGUA FIBRA DE VIDRO PARA 2000 LITROS, COM TAMPA</v>
          </cell>
          <cell r="C7784" t="str">
            <v xml:space="preserve">UN    </v>
          </cell>
          <cell r="D7784">
            <v>876.71</v>
          </cell>
        </row>
        <row r="7785">
          <cell r="A7785">
            <v>37105</v>
          </cell>
          <cell r="B7785" t="str">
            <v>CAIXA D'AGUA FIBRA DE VIDRO PARA 5000 LITROS, COM TAMPA</v>
          </cell>
          <cell r="C7785" t="str">
            <v xml:space="preserve">UN    </v>
          </cell>
          <cell r="D7785">
            <v>1952.56</v>
          </cell>
        </row>
        <row r="7786">
          <cell r="A7786">
            <v>34641</v>
          </cell>
          <cell r="B7786" t="str">
            <v>CAIXA DE ATERRAMENTO EM CONCRETO PRÃ-MOLDADO, DIAMETRO DE 0,30 M E ALTURA DE 0,35 M, SEM FUNDO E COM TAMPA</v>
          </cell>
          <cell r="C7786" t="str">
            <v xml:space="preserve">UN    </v>
          </cell>
          <cell r="D7786">
            <v>87.2</v>
          </cell>
        </row>
        <row r="7787">
          <cell r="A7787">
            <v>43434</v>
          </cell>
          <cell r="B7787" t="str">
            <v>CAIXA DE CONCRETO ARMADO PRE-MOLDADO, COM FUNDO E SEM TAMPA, DIMENSOES DE 0,30 X 0,30 X 0,30 M</v>
          </cell>
          <cell r="C7787" t="str">
            <v xml:space="preserve">UN    </v>
          </cell>
          <cell r="D7787">
            <v>94.28</v>
          </cell>
        </row>
        <row r="7788">
          <cell r="A7788">
            <v>43435</v>
          </cell>
          <cell r="B7788" t="str">
            <v>CAIXA DE CONCRETO ARMADO PRE-MOLDADO, COM FUNDO E SEM TAMPA, DIMENSOES DE 0,40 X 0,40 X 0,40 M</v>
          </cell>
          <cell r="C7788" t="str">
            <v xml:space="preserve">UN    </v>
          </cell>
          <cell r="D7788">
            <v>172.85</v>
          </cell>
        </row>
        <row r="7789">
          <cell r="A7789">
            <v>43436</v>
          </cell>
          <cell r="B7789" t="str">
            <v>CAIXA DE CONCRETO ARMADO PRE-MOLDADO, COM FUNDO E SEM TAMPA, DIMENSOES DE 0,60 X 0,60 X 0,50 M</v>
          </cell>
          <cell r="C7789" t="str">
            <v xml:space="preserve">UN    </v>
          </cell>
          <cell r="D7789">
            <v>302.5</v>
          </cell>
        </row>
        <row r="7790">
          <cell r="A7790">
            <v>43437</v>
          </cell>
          <cell r="B7790" t="str">
            <v>CAIXA DE CONCRETO ARMADO PRE-MOLDADO, COM FUNDO E SEM TAMPA, DIMENSOES DE 0,80 X 0,80 X 0,50 M</v>
          </cell>
          <cell r="C7790" t="str">
            <v xml:space="preserve">UN    </v>
          </cell>
          <cell r="D7790">
            <v>548.41999999999996</v>
          </cell>
        </row>
        <row r="7791">
          <cell r="A7791">
            <v>43438</v>
          </cell>
          <cell r="B7791" t="str">
            <v>CAIXA DE CONCRETO ARMADO PRE-MOLDADO, COM FUNDO E SEM TAMPA, DIMENSOES DE 1,00 X 1,00 X 0,50 M</v>
          </cell>
          <cell r="C7791" t="str">
            <v xml:space="preserve">UN    </v>
          </cell>
          <cell r="D7791">
            <v>982.14</v>
          </cell>
        </row>
        <row r="7792">
          <cell r="A7792">
            <v>41627</v>
          </cell>
          <cell r="B7792" t="str">
            <v>CAIXA DE CONCRETO ARMADO PRE-MOLDADO, COM FUNDO E TAMPA, DIMENSOES DE 0,30 X 0,30 X 0,30 M</v>
          </cell>
          <cell r="C7792" t="str">
            <v xml:space="preserve">UN    </v>
          </cell>
          <cell r="D7792">
            <v>145.35</v>
          </cell>
        </row>
        <row r="7793">
          <cell r="A7793">
            <v>41628</v>
          </cell>
          <cell r="B7793" t="str">
            <v>CAIXA DE CONCRETO ARMADO PRE-MOLDADO, COM FUNDO E TAMPA, DIMENSOES DE 0,40 X 0,40 X 0,40 M</v>
          </cell>
          <cell r="C7793" t="str">
            <v xml:space="preserve">UN    </v>
          </cell>
          <cell r="D7793">
            <v>267.14</v>
          </cell>
        </row>
        <row r="7794">
          <cell r="A7794">
            <v>41629</v>
          </cell>
          <cell r="B7794" t="str">
            <v>CAIXA DE CONCRETO ARMADO PRE-MOLDADO, COM FUNDO E TAMPA, DIMENSOES DE 0,60 X 0,60 X 0,50 M</v>
          </cell>
          <cell r="C7794" t="str">
            <v xml:space="preserve">UN    </v>
          </cell>
          <cell r="D7794">
            <v>339.42</v>
          </cell>
        </row>
        <row r="7795">
          <cell r="A7795">
            <v>43429</v>
          </cell>
          <cell r="B7795" t="str">
            <v>CAIXA DE CONCRETO ARMADO PRE-MOLDADO, SEM FUNDO, QUADRADA, DIMENSOES DE 0,30 X 0,30 X 0,30 M</v>
          </cell>
          <cell r="C7795" t="str">
            <v xml:space="preserve">UN    </v>
          </cell>
          <cell r="D7795">
            <v>75.2</v>
          </cell>
        </row>
        <row r="7796">
          <cell r="A7796">
            <v>43430</v>
          </cell>
          <cell r="B7796" t="str">
            <v>CAIXA DE CONCRETO ARMADO PRE-MOLDADO, SEM FUNDO, QUADRADA, DIMENSOES DE 0,40 X 0,40 X 0,40 M</v>
          </cell>
          <cell r="C7796" t="str">
            <v xml:space="preserve">UN    </v>
          </cell>
          <cell r="D7796">
            <v>124.92</v>
          </cell>
        </row>
        <row r="7797">
          <cell r="A7797">
            <v>43431</v>
          </cell>
          <cell r="B7797" t="str">
            <v>CAIXA DE CONCRETO ARMADO PRE-MOLDADO, SEM FUNDO, QUADRADA, DIMENSOES DE 0,60 X 0,60 X 0,50 M</v>
          </cell>
          <cell r="C7797" t="str">
            <v xml:space="preserve">UN    </v>
          </cell>
          <cell r="D7797">
            <v>241.99</v>
          </cell>
        </row>
        <row r="7798">
          <cell r="A7798">
            <v>43432</v>
          </cell>
          <cell r="B7798" t="str">
            <v>CAIXA DE CONCRETO ARMADO PRE-MOLDADO, SEM FUNDO, QUADRADA, DIMENSOES DE 0,80 X 0,80 X 0,50 M</v>
          </cell>
          <cell r="C7798" t="str">
            <v xml:space="preserve">UN    </v>
          </cell>
          <cell r="D7798">
            <v>502.85</v>
          </cell>
        </row>
        <row r="7799">
          <cell r="A7799">
            <v>43433</v>
          </cell>
          <cell r="B7799" t="str">
            <v>CAIXA DE CONCRETO ARMADO PRE-MOLDADO, SEM FUNDO, QUADRADA, DIMENSOES DE 1,00 X 1,00 X 0,50 M</v>
          </cell>
          <cell r="C7799" t="str">
            <v xml:space="preserve">UN    </v>
          </cell>
          <cell r="D7799">
            <v>792.78</v>
          </cell>
        </row>
        <row r="7800">
          <cell r="A7800">
            <v>43094</v>
          </cell>
          <cell r="B7800" t="str">
            <v>CAIXA DE DERIVACAO PARA MEDIDOR DE ENERGIA, COM BARRAMENTO MONOFASICO, EM POLICARBONATO / TERMOPLASTICO - MODULO (PADRAO CONCESSIONARIA LOCAL)</v>
          </cell>
          <cell r="C7800" t="str">
            <v xml:space="preserve">UN    </v>
          </cell>
          <cell r="D7800">
            <v>193.37</v>
          </cell>
        </row>
        <row r="7801">
          <cell r="A7801">
            <v>43093</v>
          </cell>
          <cell r="B7801" t="str">
            <v>CAIXA DE DERIVACAO PARA MEDIDOR DE ENERGIA, COM BARRAMENTO POLIFASICO, EM POLICARBONATO / TERMOPLASTICO - MODULO (PADRAO CONCESSIONARIA LOCAL)</v>
          </cell>
          <cell r="C7801" t="str">
            <v xml:space="preserve">UN    </v>
          </cell>
          <cell r="D7801">
            <v>205.49</v>
          </cell>
        </row>
        <row r="7802">
          <cell r="A7802">
            <v>1030</v>
          </cell>
          <cell r="B7802" t="str">
            <v>CAIXA DE DESCARGA DE PLASTICO EXTERNA, DE *9* L, PUXADOR FIO DE NYLON, NAO INCLUSO CANO, BOLSA, ENGATE</v>
          </cell>
          <cell r="C7802" t="str">
            <v xml:space="preserve">UN    </v>
          </cell>
          <cell r="D7802">
            <v>39.99</v>
          </cell>
        </row>
        <row r="7803">
          <cell r="A7803">
            <v>11694</v>
          </cell>
          <cell r="B7803" t="str">
            <v>CAIXA DE DESCARGA PLASTICA DE EMBUTIR COMPLETA, COM ESPELHO PLASTICO, CAPACIDADE 6 A 10 L, ACESSORIOS INCLUSOS</v>
          </cell>
          <cell r="C7803" t="str">
            <v xml:space="preserve">UN    </v>
          </cell>
          <cell r="D7803">
            <v>883.98</v>
          </cell>
        </row>
        <row r="7804">
          <cell r="A7804">
            <v>11881</v>
          </cell>
          <cell r="B7804" t="str">
            <v>CAIXA DE GORDURA CILINDRICA EM CONCRETO SIMPLES,  PRE-MOLDADA, COM DIAMETRO DE 40 CM E ALTURA DE 45 CM, COM TAMPA</v>
          </cell>
          <cell r="C7804" t="str">
            <v xml:space="preserve">UN    </v>
          </cell>
          <cell r="D7804">
            <v>133.57</v>
          </cell>
        </row>
        <row r="7805">
          <cell r="A7805">
            <v>35277</v>
          </cell>
          <cell r="B7805" t="str">
            <v>CAIXA DE GORDURA EM PVC, DIAMETRO MINIMO 300 MM, DIAMETRO DE SAIDA 100 MM, CAPACIDADE  APROXIMADA 18 LITROS, COM TAMPA</v>
          </cell>
          <cell r="C7805" t="str">
            <v xml:space="preserve">UN    </v>
          </cell>
          <cell r="D7805">
            <v>486.91</v>
          </cell>
        </row>
        <row r="7806">
          <cell r="A7806">
            <v>10521</v>
          </cell>
          <cell r="B7806" t="str">
            <v>CAIXA DE INCENDIO/ABRIGO PARA MANGUEIRA, DE EMBUTIR/INTERNA, COM 75 X 45 X 17 CM, EM CHAPA DE ACO, PORTA COM VENTILACAO, VISOR COM A INSCRICAO "INCENDIO", SUPORTE/CESTA INTERNA PARA A MANGUEIRA, PINTURA ELETROSTATICA VERMELHA</v>
          </cell>
          <cell r="C7806" t="str">
            <v xml:space="preserve">UN    </v>
          </cell>
          <cell r="D7806">
            <v>194.06</v>
          </cell>
        </row>
        <row r="7807">
          <cell r="A7807">
            <v>10885</v>
          </cell>
          <cell r="B7807" t="str">
            <v>CAIXA DE INCENDIO/ABRIGO PARA MANGUEIRA, DE EMBUTIR/INTERNA, COM 90 X 60 X 17 CM, EM CHAPA DE ACO, PORTA COM VENTILACAO, VISOR COM A INSCRICAO "INCENDIO", SUPORTE/CESTA INTERNA PARA A MANGUEIRA, PINTURA ELETROSTATICA VERMELHA</v>
          </cell>
          <cell r="C7807" t="str">
            <v xml:space="preserve">UN    </v>
          </cell>
          <cell r="D7807">
            <v>245.47</v>
          </cell>
        </row>
        <row r="7808">
          <cell r="A7808">
            <v>20962</v>
          </cell>
          <cell r="B7808" t="str">
            <v>CAIXA DE INCENDIO/ABRIGO PARA MANGUEIRA, DE SOBREPOR/EXTERNA, COM 75 X 45 X 17 CM, EM CHAPA DE ACO, PORTA COM VENTILACAO, VISOR COM A INSCRICAO "INCENDIO", SUPORTE/CESTA INTERNA PARA A MANGUEIRA, PINTURA ELETROSTATICA VERMELHA</v>
          </cell>
          <cell r="C7808" t="str">
            <v xml:space="preserve">UN    </v>
          </cell>
          <cell r="D7808">
            <v>203.31</v>
          </cell>
        </row>
        <row r="7809">
          <cell r="A7809">
            <v>20963</v>
          </cell>
          <cell r="B7809" t="str">
            <v>CAIXA DE INCENDIO/ABRIGO PARA MANGUEIRA, DE SOBREPOR/EXTERNA, COM 90 X 60 X 17 CM, EM CHAPA DE ACO, PORTA COM VENTILACAO, VISOR COM A INSCRICAO "INCENDIO", SUPORTE/CESTA INTERNA PARA A MANGUEIRA, PINTURA ELETROSTATICA VERMELHA</v>
          </cell>
          <cell r="C7809" t="str">
            <v xml:space="preserve">UN    </v>
          </cell>
          <cell r="D7809">
            <v>248.36</v>
          </cell>
        </row>
        <row r="7810">
          <cell r="A7810">
            <v>2555</v>
          </cell>
          <cell r="B7810" t="str">
            <v>CAIXA DE LUZ "3 X 3" EM ACO ESMALTADA</v>
          </cell>
          <cell r="C7810" t="str">
            <v xml:space="preserve">UN    </v>
          </cell>
          <cell r="D7810">
            <v>1.52</v>
          </cell>
        </row>
        <row r="7811">
          <cell r="A7811">
            <v>2556</v>
          </cell>
          <cell r="B7811" t="str">
            <v>CAIXA DE LUZ "4 X 2" EM ACO ESMALTADA</v>
          </cell>
          <cell r="C7811" t="str">
            <v xml:space="preserve">UN    </v>
          </cell>
          <cell r="D7811">
            <v>1.58</v>
          </cell>
        </row>
        <row r="7812">
          <cell r="A7812">
            <v>2557</v>
          </cell>
          <cell r="B7812" t="str">
            <v>CAIXA DE LUZ "4 X 4" EM ACO ESMALTADA</v>
          </cell>
          <cell r="C7812" t="str">
            <v xml:space="preserve">UN    </v>
          </cell>
          <cell r="D7812">
            <v>3.33</v>
          </cell>
        </row>
        <row r="7813">
          <cell r="A7813">
            <v>10569</v>
          </cell>
          <cell r="B7813" t="str">
            <v>CAIXA DE PASSAGEM / DERIVACAO / LUZ, OCTOGONAL 4 X4, EM ACO ESMALTADA, COM FUNDO MOVEL SIMPLES (FMS)</v>
          </cell>
          <cell r="C7813" t="str">
            <v xml:space="preserve">UN    </v>
          </cell>
          <cell r="D7813">
            <v>3.33</v>
          </cell>
        </row>
        <row r="7814">
          <cell r="A7814">
            <v>39810</v>
          </cell>
          <cell r="B7814" t="str">
            <v>CAIXA DE PASSAGEM ELETRICA DE PAREDE, DE EMBUTIR, EM PVC, COM TAMPA APARAFUSADA, DIMENSOES 120 X 120 X *75* MM</v>
          </cell>
          <cell r="C7814" t="str">
            <v xml:space="preserve">UN    </v>
          </cell>
          <cell r="D7814">
            <v>26.09</v>
          </cell>
        </row>
        <row r="7815">
          <cell r="A7815">
            <v>39811</v>
          </cell>
          <cell r="B7815" t="str">
            <v>CAIXA DE PASSAGEM ELETRICA DE PAREDE, DE EMBUTIR, EM PVC, COM TAMPA APARAFUSADA, DIMENSOES 150 X 150 X *75* MM</v>
          </cell>
          <cell r="C7815" t="str">
            <v xml:space="preserve">UN    </v>
          </cell>
          <cell r="D7815">
            <v>31.92</v>
          </cell>
        </row>
        <row r="7816">
          <cell r="A7816">
            <v>39812</v>
          </cell>
          <cell r="B7816" t="str">
            <v>CAIXA DE PASSAGEM ELETRICA DE PAREDE, DE EMBUTIR, EM PVC, COM TAMPA APARAFUSADA, DIMENSOES 200 X 200 X *90* MM</v>
          </cell>
          <cell r="C7816" t="str">
            <v xml:space="preserve">UN    </v>
          </cell>
          <cell r="D7816">
            <v>52.48</v>
          </cell>
        </row>
        <row r="7817">
          <cell r="A7817">
            <v>43096</v>
          </cell>
          <cell r="B7817" t="str">
            <v>CAIXA DE PASSAGEM ELETRICA DE PAREDE, DE EMBUTIR, EM TERMOPLASTICO / PVC, COM TAMPA APARAFUSADA, DIMENSOES 400 X 400 X *120* MM</v>
          </cell>
          <cell r="C7817" t="str">
            <v xml:space="preserve">UN    </v>
          </cell>
          <cell r="D7817">
            <v>173.97</v>
          </cell>
        </row>
        <row r="7818">
          <cell r="A7818">
            <v>43102</v>
          </cell>
          <cell r="B7818" t="str">
            <v>CAIXA DE PASSAGEM ELETRICA DE PAREDE, DE SOBREPOR, EM PVC, COM TAMPA APARAFUSADA, DIMENSOES 300 X 300 X *100* MM</v>
          </cell>
          <cell r="C7818" t="str">
            <v xml:space="preserve">UN    </v>
          </cell>
          <cell r="D7818">
            <v>105.78</v>
          </cell>
        </row>
        <row r="7819">
          <cell r="A7819">
            <v>43103</v>
          </cell>
          <cell r="B7819" t="str">
            <v>CAIXA DE PASSAGEM ELETRICA DE PAREDE, DE SOBREPOR, EM PVC, COM TAMPA APARAFUSADA, DIMENSOES, 400 X 400 X *120* MM</v>
          </cell>
          <cell r="C7819" t="str">
            <v xml:space="preserve">UN    </v>
          </cell>
          <cell r="D7819">
            <v>155.77000000000001</v>
          </cell>
        </row>
        <row r="7820">
          <cell r="A7820">
            <v>43098</v>
          </cell>
          <cell r="B7820" t="str">
            <v>CAIXA DE PASSAGEM ELETRICA DE PAREDE, DE SOBREPOR, EM TERMOPLASTICO / PVC, COM TAMPA APARAFUSA, DIMENSOES 200 X 200 X *100* MM</v>
          </cell>
          <cell r="C7820" t="str">
            <v xml:space="preserve">UN    </v>
          </cell>
          <cell r="D7820">
            <v>58.93</v>
          </cell>
        </row>
        <row r="7821">
          <cell r="A7821">
            <v>43097</v>
          </cell>
          <cell r="B7821" t="str">
            <v>CAIXA DE PASSAGEM ELETRICA DE PAREDE, DE SOBREPOR, EM TERMOPLASTICO / PVC, COM TAMPA APARAFUSADA, DIMENSOES, 150 X 150 X *100* MM</v>
          </cell>
          <cell r="C7821" t="str">
            <v xml:space="preserve">UN    </v>
          </cell>
          <cell r="D7821">
            <v>34.909999999999997</v>
          </cell>
        </row>
        <row r="7822">
          <cell r="A7822">
            <v>43104</v>
          </cell>
          <cell r="B7822" t="str">
            <v>CAIXA DE PASSAGEM ELETRICA, PARA PISO, EM PVC, DIMENSOES DE 3/4" A 4"</v>
          </cell>
          <cell r="C7822" t="str">
            <v xml:space="preserve">UN    </v>
          </cell>
          <cell r="D7822">
            <v>412.99</v>
          </cell>
        </row>
        <row r="7823">
          <cell r="A7823">
            <v>39771</v>
          </cell>
          <cell r="B7823" t="str">
            <v>CAIXA DE PASSAGEM METALICA DE SOBREPOR COM TAMPA PARAFUSADA, DIMENSOES 20 X 20 X 10 CM</v>
          </cell>
          <cell r="C7823" t="str">
            <v xml:space="preserve">UN    </v>
          </cell>
          <cell r="D7823">
            <v>32.049999999999997</v>
          </cell>
        </row>
        <row r="7824">
          <cell r="A7824">
            <v>39772</v>
          </cell>
          <cell r="B7824" t="str">
            <v>CAIXA DE PASSAGEM METALICA DE SOBREPOR COM TAMPA PARAFUSADA, DIMENSOES 30 X 30 X 10 CM</v>
          </cell>
          <cell r="C7824" t="str">
            <v xml:space="preserve">UN    </v>
          </cell>
          <cell r="D7824">
            <v>62.99</v>
          </cell>
        </row>
        <row r="7825">
          <cell r="A7825">
            <v>39773</v>
          </cell>
          <cell r="B7825" t="str">
            <v>CAIXA DE PASSAGEM METALICA DE SOBREPOR COM TAMPA PARAFUSADA, DIMENSOES 40 X 40 X 15 CM</v>
          </cell>
          <cell r="C7825" t="str">
            <v xml:space="preserve">UN    </v>
          </cell>
          <cell r="D7825">
            <v>101.24</v>
          </cell>
        </row>
        <row r="7826">
          <cell r="A7826">
            <v>39774</v>
          </cell>
          <cell r="B7826" t="str">
            <v>CAIXA DE PASSAGEM METALICA DE SOBREPOR COM TAMPA PARAFUSADA, DIMENSOES 50 X 50 X 15 CM</v>
          </cell>
          <cell r="C7826" t="str">
            <v xml:space="preserve">UN    </v>
          </cell>
          <cell r="D7826">
            <v>151.43</v>
          </cell>
        </row>
        <row r="7827">
          <cell r="A7827">
            <v>39775</v>
          </cell>
          <cell r="B7827" t="str">
            <v>CAIXA DE PASSAGEM METALICA DE SOBREPOR COM TAMPA PARAFUSADA, DIMENSOES 60 X 60 X 20 CM</v>
          </cell>
          <cell r="C7827" t="str">
            <v xml:space="preserve">UN    </v>
          </cell>
          <cell r="D7827">
            <v>202.11</v>
          </cell>
        </row>
        <row r="7828">
          <cell r="A7828">
            <v>39776</v>
          </cell>
          <cell r="B7828" t="str">
            <v>CAIXA DE PASSAGEM METALICA DE SOBREPOR COM TAMPA PARAFUSADA, DIMENSOES 70 X 70 X 20 CM</v>
          </cell>
          <cell r="C7828" t="str">
            <v xml:space="preserve">UN    </v>
          </cell>
          <cell r="D7828">
            <v>244.26</v>
          </cell>
        </row>
        <row r="7829">
          <cell r="A7829">
            <v>39777</v>
          </cell>
          <cell r="B7829" t="str">
            <v>CAIXA DE PASSAGEM METALICA DE SOBREPOR COM TAMPA PARAFUSADA, DIMENSOES 80 X 80 X 20 CM</v>
          </cell>
          <cell r="C7829" t="str">
            <v xml:space="preserve">UN    </v>
          </cell>
          <cell r="D7829">
            <v>309.58999999999997</v>
          </cell>
        </row>
        <row r="7830">
          <cell r="A7830">
            <v>20254</v>
          </cell>
          <cell r="B7830" t="str">
            <v>CAIXA DE PASSAGEM METALICA, DE SOBREPOR, COM TAMPA APARAFUSADA, DIMENSOES 15 X 15 X *10* CM</v>
          </cell>
          <cell r="C7830" t="str">
            <v xml:space="preserve">UN    </v>
          </cell>
          <cell r="D7830">
            <v>22.47</v>
          </cell>
        </row>
        <row r="7831">
          <cell r="A7831">
            <v>20253</v>
          </cell>
          <cell r="B7831" t="str">
            <v>CAIXA DE PASSAGEM METALICA, DE SOBREPOR, COM TAMPA APARAFUSADA, DIMENSOES 35 X 35 X *12* CM</v>
          </cell>
          <cell r="C7831" t="str">
            <v xml:space="preserve">UN    </v>
          </cell>
          <cell r="D7831">
            <v>73.790000000000006</v>
          </cell>
        </row>
        <row r="7832">
          <cell r="A7832">
            <v>11247</v>
          </cell>
          <cell r="B7832" t="str">
            <v>CAIXA DE PASSAGEM/ LUZ / TELEFONIA, DE EMBUTIR,  EM CHAPA DE ACO GALVANIZADO, DIMENSOES 150 X 150 X 15 CM (PADRAO CONCESSIONARIA LOCAL)</v>
          </cell>
          <cell r="C7832" t="str">
            <v xml:space="preserve">UN    </v>
          </cell>
          <cell r="D7832">
            <v>1418.84</v>
          </cell>
        </row>
        <row r="7833">
          <cell r="A7833">
            <v>11250</v>
          </cell>
          <cell r="B7833" t="str">
            <v>CAIXA DE PASSAGEM/ LUZ / TELEFONIA, DE EMBUTIR,  EM CHAPA DE ACO GALVANIZADO, DIMENSOES 20 X 20 X *12* CM (PADRAO CONCESSIONARIA LOCAL)</v>
          </cell>
          <cell r="C7833" t="str">
            <v xml:space="preserve">UN    </v>
          </cell>
          <cell r="D7833">
            <v>61.08</v>
          </cell>
        </row>
        <row r="7834">
          <cell r="A7834">
            <v>11249</v>
          </cell>
          <cell r="B7834" t="str">
            <v>CAIXA DE PASSAGEM/ LUZ / TELEFONIA, DE EMBUTIR,  EM CHAPA DE ACO GALVANIZADO, DIMENSOES 200 X 200 X 20 CM (PADRAO CONCESSIONARIA LOCAL)</v>
          </cell>
          <cell r="C7834" t="str">
            <v xml:space="preserve">UN    </v>
          </cell>
          <cell r="D7834">
            <v>2771.48</v>
          </cell>
        </row>
        <row r="7835">
          <cell r="A7835">
            <v>11251</v>
          </cell>
          <cell r="B7835" t="str">
            <v>CAIXA DE PASSAGEM/ LUZ / TELEFONIA, DE EMBUTIR,  EM CHAPA DE ACO GALVANIZADO, DIMENSOES 40 X 40 X *12* CM (PADRAO CONCESSIONARIA LOCAL)</v>
          </cell>
          <cell r="C7835" t="str">
            <v xml:space="preserve">UN    </v>
          </cell>
          <cell r="D7835">
            <v>135.30000000000001</v>
          </cell>
        </row>
        <row r="7836">
          <cell r="A7836">
            <v>11253</v>
          </cell>
          <cell r="B7836" t="str">
            <v>CAIXA DE PASSAGEM/ LUZ / TELEFONIA, DE EMBUTIR,  EM CHAPA DE ACO GALVANIZADO, DIMENSOES 60 X 60 X *12* CM (PADRAO CONCESSIONARIA LOCAL)</v>
          </cell>
          <cell r="C7836" t="str">
            <v xml:space="preserve">UN    </v>
          </cell>
          <cell r="D7836">
            <v>224.21</v>
          </cell>
        </row>
        <row r="7837">
          <cell r="A7837">
            <v>11255</v>
          </cell>
          <cell r="B7837" t="str">
            <v>CAIXA DE PASSAGEM/ LUZ / TELEFONIA, DE EMBUTIR,  EM CHAPA DE ACO GALVANIZADO, DIMENSOES 80 X 80 X *12* CM (PADRAO CONCESSIONARIA LOCAL)</v>
          </cell>
          <cell r="C7837" t="str">
            <v xml:space="preserve">UN    </v>
          </cell>
          <cell r="D7837">
            <v>335.19</v>
          </cell>
        </row>
        <row r="7838">
          <cell r="A7838">
            <v>14055</v>
          </cell>
          <cell r="B7838" t="str">
            <v>CAIXA DE PASSAGEM/ LUZ / TELEFONIA, DE EMBUTIR, EM CHAPA DE ACO GALVANIZADO, DIMENSOES 120 X 120 X *12* CM (PADRAO CONCESSIONARIA LOCAL)</v>
          </cell>
          <cell r="C7838" t="str">
            <v xml:space="preserve">UN    </v>
          </cell>
          <cell r="D7838">
            <v>674.28</v>
          </cell>
        </row>
        <row r="7839">
          <cell r="A7839">
            <v>11256</v>
          </cell>
          <cell r="B7839" t="str">
            <v>CAIXA DE PASSAGEM/ LUZ / TELEFONIA, DE SOBREPOR,  EM CHAPA DE ACO GALVANIZADO, DIMENSOES 80 X 80 X *12* CM (PADRAO CONCESSIONARIA LOCAL)</v>
          </cell>
          <cell r="C7839" t="str">
            <v xml:space="preserve">UN    </v>
          </cell>
          <cell r="D7839">
            <v>419.86</v>
          </cell>
        </row>
        <row r="7840">
          <cell r="A7840">
            <v>1872</v>
          </cell>
          <cell r="B7840" t="str">
            <v>CAIXA DE PASSAGEM, EM PVC, DE 4" X 2", PARA ELETRODUTO FLEXIVEL CORRUGADO</v>
          </cell>
          <cell r="C7840" t="str">
            <v xml:space="preserve">UN    </v>
          </cell>
          <cell r="D7840">
            <v>1.74</v>
          </cell>
        </row>
        <row r="7841">
          <cell r="A7841">
            <v>1873</v>
          </cell>
          <cell r="B7841" t="str">
            <v>CAIXA DE PASSAGEM, EM PVC, DE 4" X 4", PARA ELETRODUTO FLEXIVEL CORRUGADO</v>
          </cell>
          <cell r="C7841" t="str">
            <v xml:space="preserve">UN    </v>
          </cell>
          <cell r="D7841">
            <v>3.46</v>
          </cell>
        </row>
        <row r="7842">
          <cell r="A7842">
            <v>39693</v>
          </cell>
          <cell r="B7842" t="str">
            <v>CAIXA DE PROTECAO EXTERNA PARA MEDIDOR HOROSAZONAL, DE BAIXA TENSAO, COM MODULO, EM CHAPA DE ACO (PADRAO DA CONCESSIONARIA LOCAL)</v>
          </cell>
          <cell r="C7842" t="str">
            <v xml:space="preserve">UN    </v>
          </cell>
          <cell r="D7842">
            <v>2636.9</v>
          </cell>
        </row>
        <row r="7843">
          <cell r="A7843">
            <v>39692</v>
          </cell>
          <cell r="B7843" t="str">
            <v>CAIXA DE PROTECAO PARA TRANSFORMADOR CORRENTE, EM CHAPA DE ACO 18 USG (PADRAO DA CONCESSIONARIA LOCAL)</v>
          </cell>
          <cell r="C7843" t="str">
            <v xml:space="preserve">UN    </v>
          </cell>
          <cell r="D7843">
            <v>843.75</v>
          </cell>
        </row>
        <row r="7844">
          <cell r="A7844">
            <v>34643</v>
          </cell>
          <cell r="B7844" t="str">
            <v>CAIXA INSPECAO EM POLIETILENO PARA ATERRAMENTO E PARA RAIOS DIAMETRO = 300 MM</v>
          </cell>
          <cell r="C7844" t="str">
            <v xml:space="preserve">UN    </v>
          </cell>
          <cell r="D7844">
            <v>15.76</v>
          </cell>
        </row>
        <row r="7845">
          <cell r="A7845">
            <v>1062</v>
          </cell>
          <cell r="B7845" t="str">
            <v>CAIXA INTERNA/EXTERNA DE MEDICAO PARA 1 MEDIDOR TRIFASICO, COM VISOR, EM CHAPA DE ACO 18 USG (PADRAO DA CONCESSIONARIA LOCAL)</v>
          </cell>
          <cell r="C7845" t="str">
            <v xml:space="preserve">UN    </v>
          </cell>
          <cell r="D7845">
            <v>267.39999999999998</v>
          </cell>
        </row>
        <row r="7846">
          <cell r="A7846">
            <v>39686</v>
          </cell>
          <cell r="B7846" t="str">
            <v>CAIXA INTERNA/EXTERNA DE MEDICAO PARA 4 MEDIDORES MONOFASICOS, COM VISOR, EM CHAPA DE ACO 18 USG (PADRAO DA CONCESSIONARIA LOCAL)</v>
          </cell>
          <cell r="C7846" t="str">
            <v xml:space="preserve">UN    </v>
          </cell>
          <cell r="D7846">
            <v>432.97</v>
          </cell>
        </row>
        <row r="7847">
          <cell r="A7847">
            <v>43095</v>
          </cell>
          <cell r="B7847" t="str">
            <v>CAIXA MODULAR PARA MEDIDOR DE ENERGIA AGRUPADA, EM POLICARBONATO /  TERMOPLASTICO, COM SUPORTE PARA DISJUNTOR (PADRAO DA CONCESSIONARIA LOCAL)</v>
          </cell>
          <cell r="C7847" t="str">
            <v xml:space="preserve">UN    </v>
          </cell>
          <cell r="D7847">
            <v>114.64</v>
          </cell>
        </row>
        <row r="7848">
          <cell r="A7848">
            <v>1871</v>
          </cell>
          <cell r="B7848" t="str">
            <v>CAIXA OCTOGONAL DE FUNDO MOVEL, EM PVC, DE 3" X 3", PARA ELETRODUTO FLEXIVEL CORRUGADO</v>
          </cell>
          <cell r="C7848" t="str">
            <v xml:space="preserve">UN    </v>
          </cell>
          <cell r="D7848">
            <v>3.11</v>
          </cell>
        </row>
        <row r="7849">
          <cell r="A7849">
            <v>12001</v>
          </cell>
          <cell r="B7849" t="str">
            <v>CAIXA OCTOGONAL DE FUNDO MOVEL, EM PVC, DE 4" X 4", PARA ELETRODUTO FLEXIVEL CORRUGADO</v>
          </cell>
          <cell r="C7849" t="str">
            <v xml:space="preserve">UN    </v>
          </cell>
          <cell r="D7849">
            <v>4.49</v>
          </cell>
        </row>
        <row r="7850">
          <cell r="A7850">
            <v>11882</v>
          </cell>
          <cell r="B7850" t="str">
            <v>CAIXA PARA HIDROMETRO CONCRETO PRE MOLDADO, *0,24 M X 0,45 M X 0,30* M (L X C X A)</v>
          </cell>
          <cell r="C7850" t="str">
            <v xml:space="preserve">UN    </v>
          </cell>
          <cell r="D7850">
            <v>95.85</v>
          </cell>
        </row>
        <row r="7851">
          <cell r="A7851">
            <v>1068</v>
          </cell>
          <cell r="B7851" t="str">
            <v>CAIXA PARA MEDICAO COLETIVA TIPO L, PADRAO BIFASICO OU TRIFASICO, PARA ATE 4 MEDIDORES, SEM BARRAMENTO E COM PORTAS INFERIOR E SUPERIOR</v>
          </cell>
          <cell r="C7851" t="str">
            <v xml:space="preserve">UN    </v>
          </cell>
          <cell r="D7851">
            <v>1763.77</v>
          </cell>
        </row>
        <row r="7852">
          <cell r="A7852">
            <v>39690</v>
          </cell>
          <cell r="B7852" t="str">
            <v>CAIXA PARA MEDICAO COLETIVA TIPO M, PADRAO BIFASICO OU TRIFASICO, PARA ATE 8 MEDIDORES, SEM BARRAMENTO E COM PORTAS INFERIOR E SUPERIOR</v>
          </cell>
          <cell r="C7852" t="str">
            <v xml:space="preserve">UN    </v>
          </cell>
          <cell r="D7852">
            <v>2959.02</v>
          </cell>
        </row>
        <row r="7853">
          <cell r="A7853">
            <v>39691</v>
          </cell>
          <cell r="B7853" t="str">
            <v>CAIXA PARA MEDICAO COLETIVA TIPO N, PADRAO BIFASICO OU TRIFASICO, PARA ATE 12 MEDIDORES, SEM BARRAMENTO E COM PORTAS INFERIOR E SUPERIOR</v>
          </cell>
          <cell r="C7853" t="str">
            <v xml:space="preserve">UN    </v>
          </cell>
          <cell r="D7853">
            <v>3721.62</v>
          </cell>
        </row>
        <row r="7854">
          <cell r="A7854">
            <v>39808</v>
          </cell>
          <cell r="B7854" t="str">
            <v>CAIXA PARA MEDIDOR MONOFASICO, EM POLICARBONATO / TERMOPLASTICO, PARA ALOJAR 1 DISJUNTOR (PADRAO DA CONCESSIONARIA LOCAL)</v>
          </cell>
          <cell r="C7854" t="str">
            <v xml:space="preserve">UN    </v>
          </cell>
          <cell r="D7854">
            <v>59.85</v>
          </cell>
        </row>
        <row r="7855">
          <cell r="A7855">
            <v>39809</v>
          </cell>
          <cell r="B7855" t="str">
            <v>CAIXA PARA MEDIDOR POLIFASICO, EM POLICARBONATO / TERMOPLASTICO, PARA ALOJAR 1 DISJUNTOR (PADRAO DA CONCESSIONARIA LOCAL)</v>
          </cell>
          <cell r="C7855" t="str">
            <v xml:space="preserve">UN    </v>
          </cell>
          <cell r="D7855">
            <v>141.96</v>
          </cell>
        </row>
        <row r="7856">
          <cell r="A7856">
            <v>43439</v>
          </cell>
          <cell r="B7856" t="str">
            <v>CAIXA PRE-MOLDADA PARA BOCA DE LOBO, EM CONCRETO ARMADO, COM FCK DE 25 MPA, COM DIMENSOES 1,10 X 0,65 X 1,00 M (COMPRIMENTO X LARGURA X ALTURA)</v>
          </cell>
          <cell r="C7856" t="str">
            <v xml:space="preserve">UN    </v>
          </cell>
          <cell r="D7856">
            <v>440</v>
          </cell>
        </row>
        <row r="7857">
          <cell r="A7857">
            <v>5103</v>
          </cell>
          <cell r="B7857" t="str">
            <v>CAIXA SIFONADA PVC, 100 X 100 X 50 MM, COM GRELHA REDONDA BRANCA</v>
          </cell>
          <cell r="C7857" t="str">
            <v xml:space="preserve">UN    </v>
          </cell>
          <cell r="D7857">
            <v>14.81</v>
          </cell>
        </row>
        <row r="7858">
          <cell r="A7858">
            <v>11712</v>
          </cell>
          <cell r="B7858" t="str">
            <v>CAIXA SIFONADA PVC, 150 X 150 X 50 MM, COM GRELHA QUADRADA BRANCA (NBR 5688)</v>
          </cell>
          <cell r="C7858" t="str">
            <v xml:space="preserve">UN    </v>
          </cell>
          <cell r="D7858">
            <v>34.49</v>
          </cell>
        </row>
        <row r="7859">
          <cell r="A7859">
            <v>11717</v>
          </cell>
          <cell r="B7859" t="str">
            <v>CAIXA SIFONADA PVC, 150 X 150 X 50 MM, COM GRELHA REDONDA BRANCA</v>
          </cell>
          <cell r="C7859" t="str">
            <v xml:space="preserve">UN    </v>
          </cell>
          <cell r="D7859">
            <v>37.479999999999997</v>
          </cell>
        </row>
        <row r="7860">
          <cell r="A7860">
            <v>11714</v>
          </cell>
          <cell r="B7860" t="str">
            <v>CAIXA SIFONADA PVC, 150 X 185 X 75 MM, COM GRELHA QUADRADA BRANCA</v>
          </cell>
          <cell r="C7860" t="str">
            <v xml:space="preserve">UN    </v>
          </cell>
          <cell r="D7860">
            <v>46.63</v>
          </cell>
        </row>
        <row r="7861">
          <cell r="A7861">
            <v>11880</v>
          </cell>
          <cell r="B7861" t="str">
            <v>CAIXA SIFONADA PVC, 250 X 230 X 75 MM, COM TAMPA E PORTA TAMPA QUADRADA BRANCA</v>
          </cell>
          <cell r="C7861" t="str">
            <v xml:space="preserve">UN    </v>
          </cell>
          <cell r="D7861">
            <v>96.44</v>
          </cell>
        </row>
        <row r="7862">
          <cell r="A7862">
            <v>1106</v>
          </cell>
          <cell r="B7862" t="str">
            <v>CAL HIDRATADA CH-I PARA ARGAMASSAS</v>
          </cell>
          <cell r="C7862" t="str">
            <v xml:space="preserve">KG    </v>
          </cell>
          <cell r="D7862">
            <v>0.75</v>
          </cell>
        </row>
        <row r="7863">
          <cell r="A7863">
            <v>11161</v>
          </cell>
          <cell r="B7863" t="str">
            <v>CAL HIDRATADA PARA PINTURA</v>
          </cell>
          <cell r="C7863" t="str">
            <v xml:space="preserve">KG    </v>
          </cell>
          <cell r="D7863">
            <v>1.25</v>
          </cell>
        </row>
        <row r="7864">
          <cell r="A7864">
            <v>1107</v>
          </cell>
          <cell r="B7864" t="str">
            <v>CAL VIRGEM COMUM PARA ARGAMASSAS (NBR 6453)</v>
          </cell>
          <cell r="C7864" t="str">
            <v xml:space="preserve">KG    </v>
          </cell>
          <cell r="D7864">
            <v>0.63</v>
          </cell>
        </row>
        <row r="7865">
          <cell r="A7865">
            <v>25963</v>
          </cell>
          <cell r="B7865" t="str">
            <v>CALCARIO DOLOMITICO A (POSTO PEDREIRA/FORNECEDOR, SEM FRETE)</v>
          </cell>
          <cell r="C7865" t="str">
            <v xml:space="preserve">KG    </v>
          </cell>
          <cell r="D7865">
            <v>0.11</v>
          </cell>
        </row>
        <row r="7866">
          <cell r="A7866">
            <v>4759</v>
          </cell>
          <cell r="B7866" t="str">
            <v>CALCETEIRO</v>
          </cell>
          <cell r="C7866" t="str">
            <v xml:space="preserve">H     </v>
          </cell>
          <cell r="D7866">
            <v>13.49</v>
          </cell>
        </row>
        <row r="7867">
          <cell r="A7867">
            <v>41068</v>
          </cell>
          <cell r="B7867" t="str">
            <v>CALCETEIRO  (MENSALISTA)</v>
          </cell>
          <cell r="C7867" t="str">
            <v xml:space="preserve">MES   </v>
          </cell>
          <cell r="D7867">
            <v>2393.9899999999998</v>
          </cell>
        </row>
        <row r="7868">
          <cell r="A7868">
            <v>1108</v>
          </cell>
          <cell r="B7868" t="str">
            <v>CALHA MOLDURA AMERICANA DE CHAPA DE ACO GALVANIZADA NUM 26, CORTE 33 CM</v>
          </cell>
          <cell r="C7868" t="str">
            <v xml:space="preserve">M     </v>
          </cell>
          <cell r="D7868">
            <v>28.76</v>
          </cell>
        </row>
        <row r="7869">
          <cell r="A7869">
            <v>1117</v>
          </cell>
          <cell r="B7869" t="str">
            <v>CALHA PARA AGUA FURTADA DE CHAPA DE ACO GALVANIZADA NUM 26, CORTE 40 CM</v>
          </cell>
          <cell r="C7869" t="str">
            <v xml:space="preserve">M     </v>
          </cell>
          <cell r="D7869">
            <v>28.99</v>
          </cell>
        </row>
        <row r="7870">
          <cell r="A7870">
            <v>1118</v>
          </cell>
          <cell r="B7870" t="str">
            <v>CALHA PARA AGUA FURTADA DE CHAPA DE ACO GALVANIZADA NUM 26, CORTE 50 CM</v>
          </cell>
          <cell r="C7870" t="str">
            <v xml:space="preserve">M     </v>
          </cell>
          <cell r="D7870">
            <v>34.26</v>
          </cell>
        </row>
        <row r="7871">
          <cell r="A7871">
            <v>1110</v>
          </cell>
          <cell r="B7871" t="str">
            <v>CALHA PLATIBANDA DE CHAPA DE ACO GALVANIZADA NUM 26, CORTE 45 CM</v>
          </cell>
          <cell r="C7871" t="str">
            <v xml:space="preserve">M     </v>
          </cell>
          <cell r="D7871">
            <v>34.26</v>
          </cell>
        </row>
        <row r="7872">
          <cell r="A7872">
            <v>12618</v>
          </cell>
          <cell r="B7872" t="str">
            <v>CALHA PLUVIAL DE PVC, DIAMETRO ENTRE 119 E 170 MM, COMPRIMENTO DE 3 M, PARA DRENAGEM PREDIAL</v>
          </cell>
          <cell r="C7872" t="str">
            <v xml:space="preserve">UN    </v>
          </cell>
          <cell r="D7872">
            <v>44.27</v>
          </cell>
        </row>
        <row r="7873">
          <cell r="A7873">
            <v>40784</v>
          </cell>
          <cell r="B7873" t="str">
            <v>CALHA QUADRADA DE CHAPA DE ACO GALVANIZADA NUM 24, CORTE 100 CM</v>
          </cell>
          <cell r="C7873" t="str">
            <v xml:space="preserve">M     </v>
          </cell>
          <cell r="D7873">
            <v>94.5</v>
          </cell>
        </row>
        <row r="7874">
          <cell r="A7874">
            <v>40782</v>
          </cell>
          <cell r="B7874" t="str">
            <v>CALHA QUADRADA DE CHAPA DE ACO GALVANIZADA NUM 24, CORTE 33 CM</v>
          </cell>
          <cell r="C7874" t="str">
            <v xml:space="preserve">M     </v>
          </cell>
          <cell r="D7874">
            <v>37.08</v>
          </cell>
        </row>
        <row r="7875">
          <cell r="A7875">
            <v>40783</v>
          </cell>
          <cell r="B7875" t="str">
            <v>CALHA QUADRADA DE CHAPA DE ACO GALVANIZADA NUM 24, CORTE 50 CM</v>
          </cell>
          <cell r="C7875" t="str">
            <v xml:space="preserve">M     </v>
          </cell>
          <cell r="D7875">
            <v>48.31</v>
          </cell>
        </row>
        <row r="7876">
          <cell r="A7876">
            <v>1109</v>
          </cell>
          <cell r="B7876" t="str">
            <v>CALHA QUADRADA DE CHAPA DE ACO GALVANIZADA NUM 26, CORTE 33 CM</v>
          </cell>
          <cell r="C7876" t="str">
            <v xml:space="preserve">M     </v>
          </cell>
          <cell r="D7876">
            <v>28.76</v>
          </cell>
        </row>
        <row r="7877">
          <cell r="A7877">
            <v>1119</v>
          </cell>
          <cell r="B7877" t="str">
            <v>CALHA QUADRADA DE CHAPA DE ACO GALVANIZADA NUM 28, CORTE 25 CM</v>
          </cell>
          <cell r="C7877" t="str">
            <v xml:space="preserve">M     </v>
          </cell>
          <cell r="D7877">
            <v>18.54</v>
          </cell>
        </row>
        <row r="7878">
          <cell r="A7878">
            <v>13115</v>
          </cell>
          <cell r="B7878" t="str">
            <v>CALHA/CANALETA DE CONCRETO SIMPLES, TIPO MEIA CANA, DIAMETRO DE 20 CM, PARA AGUA PLUVIAL</v>
          </cell>
          <cell r="C7878" t="str">
            <v xml:space="preserve">M     </v>
          </cell>
          <cell r="D7878">
            <v>13.62</v>
          </cell>
        </row>
        <row r="7879">
          <cell r="A7879">
            <v>10541</v>
          </cell>
          <cell r="B7879" t="str">
            <v>CALHA/CANALETA DE CONCRETO SIMPLES, TIPO MEIA CANA, DIAMETRO DE 30 CM, PARA AGUA PLUVIAL</v>
          </cell>
          <cell r="C7879" t="str">
            <v xml:space="preserve">M     </v>
          </cell>
          <cell r="D7879">
            <v>16.64</v>
          </cell>
        </row>
        <row r="7880">
          <cell r="A7880">
            <v>10542</v>
          </cell>
          <cell r="B7880" t="str">
            <v>CALHA/CANALETA DE CONCRETO SIMPLES, TIPO MEIA CANA, DIAMETRO DE 40 CM, PARA AGUA PLUVIAL</v>
          </cell>
          <cell r="C7880" t="str">
            <v xml:space="preserve">M     </v>
          </cell>
          <cell r="D7880">
            <v>21.76</v>
          </cell>
        </row>
        <row r="7881">
          <cell r="A7881">
            <v>10543</v>
          </cell>
          <cell r="B7881" t="str">
            <v>CALHA/CANALETA DE CONCRETO SIMPLES, TIPO MEIA CANA, DIAMETRO DE 50 CM, PARA AGUA PLUVIAL</v>
          </cell>
          <cell r="C7881" t="str">
            <v xml:space="preserve">M     </v>
          </cell>
          <cell r="D7881">
            <v>35.31</v>
          </cell>
        </row>
        <row r="7882">
          <cell r="A7882">
            <v>10544</v>
          </cell>
          <cell r="B7882" t="str">
            <v>CALHA/CANALETA DE CONCRETO SIMPLES, TIPO MEIA CANA, DIAMETRO DE 60 CM, PARA AGUA PLUVIAL</v>
          </cell>
          <cell r="C7882" t="str">
            <v xml:space="preserve">M     </v>
          </cell>
          <cell r="D7882">
            <v>45.67</v>
          </cell>
        </row>
        <row r="7883">
          <cell r="A7883">
            <v>10545</v>
          </cell>
          <cell r="B7883" t="str">
            <v>CALHA/CANALETA DE CONCRETO SIMPLES, TIPO MEIA CANA, DIAMETRO DE 80 CM, PARA AGUA PLUVIAL</v>
          </cell>
          <cell r="C7883" t="str">
            <v xml:space="preserve">M     </v>
          </cell>
          <cell r="D7883">
            <v>85.36</v>
          </cell>
        </row>
        <row r="7884">
          <cell r="A7884">
            <v>38365</v>
          </cell>
          <cell r="B7884" t="str">
            <v>CAMADA SEPARADORA DE FILME DE POLIETILENO 20 A 25 MICRA</v>
          </cell>
          <cell r="C7884" t="str">
            <v xml:space="preserve">M2    </v>
          </cell>
          <cell r="D7884">
            <v>1.97</v>
          </cell>
        </row>
        <row r="7885">
          <cell r="A7885">
            <v>37745</v>
          </cell>
          <cell r="B7885" t="str">
            <v>CAMINHAO TOCO, PESO BRUTO TOTAL 13000 KG, CARGA UTIL MAXIMA 7925 KG, DISTANCIA ENTRE EIXOS 4,80 M, POTENCIA 189 CV (INCLUI CABINE E CHASSI, NAO INCLUI CARROCERIA)</v>
          </cell>
          <cell r="C7885" t="str">
            <v xml:space="preserve">UN    </v>
          </cell>
          <cell r="D7885">
            <v>294300</v>
          </cell>
        </row>
        <row r="7886">
          <cell r="A7886">
            <v>37754</v>
          </cell>
          <cell r="B7886" t="str">
            <v>CAMINHAO TOCO, PESO BRUTO TOTAL 14300 KG, CARGA UTIL MAXIMA 9590 KG, DISTANCIA ENTRE EIXOS 4,76 M, POTENCIA 185 CV (INCLUI CABINE E CHASSI, NAO INCLUI CARROCERIA)</v>
          </cell>
          <cell r="C7886" t="str">
            <v xml:space="preserve">UN    </v>
          </cell>
          <cell r="D7886">
            <v>307338.59999999998</v>
          </cell>
        </row>
        <row r="7887">
          <cell r="A7887">
            <v>37748</v>
          </cell>
          <cell r="B7887" t="str">
            <v>CAMINHAO TOCO, PESO BRUTO TOTAL 14300 KG, CARGA UTIL MAXIMA 9710 KG, DISTANCIA ENTRE EIXOS 3,56 M, POTENCIA 185 CV (INCLUI CABINE E CHASSI, NAO INCLUI CARROCERIA)</v>
          </cell>
          <cell r="C7887" t="str">
            <v xml:space="preserve">UN    </v>
          </cell>
          <cell r="D7887">
            <v>312880.01</v>
          </cell>
        </row>
        <row r="7888">
          <cell r="A7888">
            <v>37761</v>
          </cell>
          <cell r="B7888" t="str">
            <v>CAMINHAO TOCO, PESO BRUTO TOTAL 16000 KG, CARGA UTIL MAXIMA DE 10685 KG, DISTANCIA ENTRE EIXOS 4,8M, POTENCIA 189 CV (INCLUI CABINE E CHASSI, NAO INCLUI CARROCERIA)</v>
          </cell>
          <cell r="C7888" t="str">
            <v xml:space="preserve">UN    </v>
          </cell>
          <cell r="D7888">
            <v>258909.48</v>
          </cell>
        </row>
        <row r="7889">
          <cell r="A7889">
            <v>37757</v>
          </cell>
          <cell r="B7889" t="str">
            <v>CAMINHAO TOCO, PESO BRUTO TOTAL 16000 KG, CARGA UTIL MAXIMA 10600 KG, DISTANCIA ENTRE EIXOS 4,80 M, POTENCIA 275 CV (INCLUI CABINE E CHASSI, NAO INCLUI CARROCERIA)</v>
          </cell>
          <cell r="C7889" t="str">
            <v xml:space="preserve">UN    </v>
          </cell>
          <cell r="D7889">
            <v>360424.35</v>
          </cell>
        </row>
        <row r="7890">
          <cell r="A7890">
            <v>37759</v>
          </cell>
          <cell r="B7890" t="str">
            <v>CAMINHAO TOCO, PESO BRUTO TOTAL 16000 KG, CARGA UTIL MAXIMA 10780 KG, DISTANCIA ENTRE EIXOS 3,56 M, POTENCIA 275 CV (INCLUI CABINE E CHASSI, NAO INCLUI CARROCERIA)</v>
          </cell>
          <cell r="C7890" t="str">
            <v xml:space="preserve">UN    </v>
          </cell>
          <cell r="D7890">
            <v>361821.36</v>
          </cell>
        </row>
        <row r="7891">
          <cell r="A7891">
            <v>37766</v>
          </cell>
          <cell r="B7891" t="str">
            <v>CAMINHAO TOCO, PESO BRUTO TOTAL 16000 KG, CARGA UTIL MAXIMA 11030 KG, DISTANCIA ENTRE EIXOS 3,56M, POTENCIA 186 CV (INCLUI CABINE E CHASSI, NAO INCLUI CARROCERIA)</v>
          </cell>
          <cell r="C7891" t="str">
            <v xml:space="preserve">UN    </v>
          </cell>
          <cell r="D7891">
            <v>361821.33</v>
          </cell>
        </row>
        <row r="7892">
          <cell r="A7892">
            <v>37752</v>
          </cell>
          <cell r="B7892" t="str">
            <v>CAMINHAO TOCO, PESO BRUTO TOTAL 16000 KG, CARGA UTIL MAXIMA 11130 KG, DISTANCIA ENTRE EIXOS 5,36 M, POTENCIA 185 CV (INCLUI CABINE E CHASSI, NAO INCLUI CARROCERIA)</v>
          </cell>
          <cell r="C7892" t="str">
            <v xml:space="preserve">UN    </v>
          </cell>
          <cell r="D7892">
            <v>328107.24</v>
          </cell>
        </row>
        <row r="7893">
          <cell r="A7893">
            <v>37760</v>
          </cell>
          <cell r="B7893" t="str">
            <v>CAMINHAO TOCO, PESO BRUTO TOTAL 16000 KG, CARGA UTIL MAXIMA 13071 KG, DISTANCIA ENTRE EIXOS 4,80 M, POTENCIA 230 CV (INCLUI CABINE E CHASSI, NAO INCLUI CARROCERIA)</v>
          </cell>
          <cell r="C7893" t="str">
            <v xml:space="preserve">UN    </v>
          </cell>
          <cell r="D7893">
            <v>345523.09</v>
          </cell>
        </row>
        <row r="7894">
          <cell r="A7894">
            <v>37765</v>
          </cell>
          <cell r="B7894" t="str">
            <v>CAMINHAO TOCO, PESO BRUTO TOTAL 8250 KG, CARGA UTIL MAXIMA 5110 KG, DISTANCIA ENTRE EIXOS 4,30 M, POTENCIA 162 CV (INCLUI CABINE E CHASSI, NAO INCLUI CARROCERIA)</v>
          </cell>
          <cell r="C7894" t="str">
            <v xml:space="preserve">UN    </v>
          </cell>
          <cell r="D7894">
            <v>241214.25</v>
          </cell>
        </row>
        <row r="7895">
          <cell r="A7895">
            <v>37746</v>
          </cell>
          <cell r="B7895" t="str">
            <v>CAMINHAO TOCO, PESO BRUTO TOTAL 9000 KG, CARGA UTIL MAXIMA 5940 KG, DISTANCIA ENTRE EIXOS 3,69 M, POTENCIA 177 CV (INCLUI CABINE E CHASSI, NAO INCLUI CARROCERIA)</v>
          </cell>
          <cell r="C7895" t="str">
            <v xml:space="preserve">UN    </v>
          </cell>
          <cell r="D7895">
            <v>264450.88</v>
          </cell>
        </row>
        <row r="7896">
          <cell r="A7896">
            <v>37750</v>
          </cell>
          <cell r="B7896" t="str">
            <v>CAMINHAO TOCO, PESO BRUTO TOTAL 9600 KG, CARGA UTIL MAXIMA 6110 KG, DISTANCIA ENTRE EIXOS 3,70 M, POTENCIA 156 CV (INCLUI CABINE E CHASSI, NAO INCLUI CARROCERIA)</v>
          </cell>
          <cell r="C7896" t="str">
            <v xml:space="preserve">UN    </v>
          </cell>
          <cell r="D7896">
            <v>263519.57</v>
          </cell>
        </row>
        <row r="7897">
          <cell r="A7897">
            <v>37753</v>
          </cell>
          <cell r="B7897" t="str">
            <v>CAMINHAO TOCO, PESO BRUTO TOTAL 9600 KG, CARGA UTIL MAXIMA 6200 KG, DISTANCIA ENTRE EIXOS 3,10 M, POTENCIA 156 CV (INCLUI CABINE E CHASSI, NAO INCLUI CARROCERIA)</v>
          </cell>
          <cell r="C7897" t="str">
            <v xml:space="preserve">UN    </v>
          </cell>
          <cell r="D7897">
            <v>262588.23</v>
          </cell>
        </row>
        <row r="7898">
          <cell r="A7898">
            <v>37756</v>
          </cell>
          <cell r="B7898" t="str">
            <v>CAMINHAO TOCO, PESO BRUTO TOTAL 9700 KG, CARGA UTIL MAXIMA 6360 KG, DISTANCIA ENTRE EIXOS 4,30 M, POTENCIA 160 CV (INCLUI CABINE E CHASSI, NAO INCLUI CARROCERIA)</v>
          </cell>
          <cell r="C7898" t="str">
            <v xml:space="preserve">UN    </v>
          </cell>
          <cell r="D7898">
            <v>258909.48</v>
          </cell>
        </row>
        <row r="7899">
          <cell r="A7899">
            <v>37755</v>
          </cell>
          <cell r="B7899" t="str">
            <v>CAMINHAO TRUCADO, PESO BRUTO TOTAL 22000 KG, CARGA UTIL MAXIMA 15350 KG, DISTANCIA ENTRE EIXOS 5,17 M, POTENCIA 238 CV (INCLUI CABINE E CHASSI, NAO INCLUI CARROCERIA)</v>
          </cell>
          <cell r="C7899" t="str">
            <v xml:space="preserve">UN    </v>
          </cell>
          <cell r="D7899">
            <v>376256.95</v>
          </cell>
        </row>
        <row r="7900">
          <cell r="A7900">
            <v>37758</v>
          </cell>
          <cell r="B7900" t="str">
            <v>CAMINHAO TRUCADO, PESO BRUTO TOTAL 23000 KG, CARGA UTIL MAXIMA 15378 KG, DISTANCIA ENTRE EIXOS 4,80 M, POTENCIA 326 CV (INCLUI CABINE E CHASSI, NAO INCLUI CARROCERIA)</v>
          </cell>
          <cell r="C7900" t="str">
            <v xml:space="preserve">UN    </v>
          </cell>
          <cell r="D7900">
            <v>424686.08000000002</v>
          </cell>
        </row>
        <row r="7901">
          <cell r="A7901">
            <v>37747</v>
          </cell>
          <cell r="B7901" t="str">
            <v>CAMINHAO TRUCADO, PESO BRUTO TOTAL 23000 KG, CARGA UTIL MAXIMA 15935 KG, DISTANCIA ENTRE EIXOS 4,80 M, POTENCIA 230 CV (INCLUI CABINE E CHASSI, NAO INCLUI CARROCERIA)</v>
          </cell>
          <cell r="C7901" t="str">
            <v xml:space="preserve">UN    </v>
          </cell>
          <cell r="D7901">
            <v>382124.32</v>
          </cell>
        </row>
        <row r="7902">
          <cell r="A7902">
            <v>37767</v>
          </cell>
          <cell r="B7902" t="str">
            <v>CAMINHAO TRUCADO, PESO BRUTO TOTAL 23000 KG, CARGA UTIL MAXIMA 15940 KG, DISTANCIA ENTRE EIXOS 3,60 M, POTENCIA 286 CV (INCLUI CABINE E CHASSI, NAO INCLUI CARROCERIA)</v>
          </cell>
          <cell r="C7902" t="str">
            <v xml:space="preserve">UN    </v>
          </cell>
          <cell r="D7902">
            <v>403265.51</v>
          </cell>
        </row>
        <row r="7903">
          <cell r="A7903">
            <v>37751</v>
          </cell>
          <cell r="B7903" t="str">
            <v>CAMINHAO TRUCADO, PESO BRUTO TOTAL 23000 KG, CARGA UTIL MAXIMA 16190 KG, DISTANCIA ENTRE EIXOS 3,60 M, POTENCIA 286 CV (INCLUI CABINE E CHASSI, NAO INCLUI CARROCERIA)</v>
          </cell>
          <cell r="C7903" t="str">
            <v xml:space="preserve">UN    </v>
          </cell>
          <cell r="D7903">
            <v>403265.51</v>
          </cell>
        </row>
        <row r="7904">
          <cell r="A7904">
            <v>37749</v>
          </cell>
          <cell r="B7904" t="str">
            <v>CAMINHAO TRUCADO, PESO BRUTO TOTAL 23000 KG, CARGA UTIL MAXIMA 16360 KG, CABINE ESTENDIDA, DISTANCIA ENTRE EIXOS 3,56 M, POTENCIA 275 CV (INCLUI CABINE E CHASSI, NAO INCLUI CARROCERIA)</v>
          </cell>
          <cell r="C7904" t="str">
            <v xml:space="preserve">UN    </v>
          </cell>
          <cell r="D7904">
            <v>398608.86</v>
          </cell>
        </row>
        <row r="7905">
          <cell r="A7905">
            <v>1159</v>
          </cell>
          <cell r="B7905" t="str">
            <v>CAMINHONETE COM MOTOR A DIESEL, POTENCIA *160* CV, CABINE DUPLA, 4X4</v>
          </cell>
          <cell r="C7905" t="str">
            <v xml:space="preserve">UN    </v>
          </cell>
          <cell r="D7905">
            <v>189733.33</v>
          </cell>
        </row>
        <row r="7906">
          <cell r="A7906">
            <v>12114</v>
          </cell>
          <cell r="B7906" t="str">
            <v>CAMPAINHA ALTA POTENCIA 110V / 220V, DIAMETRO 150 MM</v>
          </cell>
          <cell r="C7906" t="str">
            <v xml:space="preserve">UN    </v>
          </cell>
          <cell r="D7906">
            <v>88.48</v>
          </cell>
        </row>
        <row r="7907">
          <cell r="A7907">
            <v>38106</v>
          </cell>
          <cell r="B7907" t="str">
            <v>CAMPAINHA CIGARRA 127 V / 220 V (APENAS MODULO)</v>
          </cell>
          <cell r="C7907" t="str">
            <v xml:space="preserve">UN    </v>
          </cell>
          <cell r="D7907">
            <v>12.02</v>
          </cell>
        </row>
        <row r="7908">
          <cell r="A7908">
            <v>38085</v>
          </cell>
          <cell r="B7908" t="str">
            <v>CAMPAINHA CIGARRA 127 V / 220 V, CONJUNTO MONTADO PARA EMBUTIR 4" X 2" (PLACA + SUPORTE + MODULO)</v>
          </cell>
          <cell r="C7908" t="str">
            <v xml:space="preserve">UN    </v>
          </cell>
          <cell r="D7908">
            <v>14.2</v>
          </cell>
        </row>
        <row r="7909">
          <cell r="A7909">
            <v>38599</v>
          </cell>
          <cell r="B7909" t="str">
            <v>CANALETA DE CONCRETO ESTRUTURAL 14 X 19 X 29 CM, FBK 14 MPA (NBR 6136)</v>
          </cell>
          <cell r="C7909" t="str">
            <v xml:space="preserve">UN    </v>
          </cell>
          <cell r="D7909">
            <v>4.29</v>
          </cell>
        </row>
        <row r="7910">
          <cell r="A7910">
            <v>38596</v>
          </cell>
          <cell r="B7910" t="str">
            <v>CANALETA DE CONCRETO ESTRUTURAL 14 X 19 X 29 CM, FBK 4,5 MPA (NBR 6136)</v>
          </cell>
          <cell r="C7910" t="str">
            <v xml:space="preserve">UN    </v>
          </cell>
          <cell r="D7910">
            <v>3.56</v>
          </cell>
        </row>
        <row r="7911">
          <cell r="A7911">
            <v>38600</v>
          </cell>
          <cell r="B7911" t="str">
            <v>CANALETA DE CONCRETO ESTRUTURAL 14 X 19 X 39 CM, FBK 14 MPA (NBR 6136)</v>
          </cell>
          <cell r="C7911" t="str">
            <v xml:space="preserve">UN    </v>
          </cell>
          <cell r="D7911">
            <v>4.55</v>
          </cell>
        </row>
        <row r="7912">
          <cell r="A7912">
            <v>38597</v>
          </cell>
          <cell r="B7912" t="str">
            <v>CANALETA DE CONCRETO ESTRUTURAL 14 X 19 X 39 CM, FBK 4,5 MPA (NBR 6136)</v>
          </cell>
          <cell r="C7912" t="str">
            <v xml:space="preserve">UN    </v>
          </cell>
          <cell r="D7912">
            <v>3.58</v>
          </cell>
        </row>
        <row r="7913">
          <cell r="A7913">
            <v>659</v>
          </cell>
          <cell r="B7913" t="str">
            <v>CANALETA DE CONCRETO 14 X 19 X 19 CM (CLASSE C - NBR 6136)</v>
          </cell>
          <cell r="C7913" t="str">
            <v xml:space="preserve">UN    </v>
          </cell>
          <cell r="D7913">
            <v>2.06</v>
          </cell>
        </row>
        <row r="7914">
          <cell r="A7914">
            <v>660</v>
          </cell>
          <cell r="B7914" t="str">
            <v>CANALETA DE CONCRETO 19 X 19 X 19 CM (CLASSE C - NBR 6136)</v>
          </cell>
          <cell r="C7914" t="str">
            <v xml:space="preserve">UN    </v>
          </cell>
          <cell r="D7914">
            <v>2.4700000000000002</v>
          </cell>
        </row>
        <row r="7915">
          <cell r="A7915">
            <v>658</v>
          </cell>
          <cell r="B7915" t="str">
            <v>CANALETA DE CONCRETO 9 X 19 X 19 CM (CLASSE C - NBR 6136)</v>
          </cell>
          <cell r="C7915" t="str">
            <v xml:space="preserve">UN    </v>
          </cell>
          <cell r="D7915">
            <v>1.39</v>
          </cell>
        </row>
        <row r="7916">
          <cell r="A7916">
            <v>38548</v>
          </cell>
          <cell r="B7916" t="str">
            <v>CANALETA ESTRUTURAL CERAMICA, 14 X 19 X 19 CM, 6,0 MPA (NBR 15270)</v>
          </cell>
          <cell r="C7916" t="str">
            <v xml:space="preserve">UN    </v>
          </cell>
          <cell r="D7916">
            <v>2.2400000000000002</v>
          </cell>
        </row>
        <row r="7917">
          <cell r="A7917">
            <v>34649</v>
          </cell>
          <cell r="B7917" t="str">
            <v>CANALETA ESTRUTURAL CERAMICA, 14 X 19 X 29 CM, 6,0 MPA (NBR 15270)</v>
          </cell>
          <cell r="C7917" t="str">
            <v xml:space="preserve">UN    </v>
          </cell>
          <cell r="D7917">
            <v>3.02</v>
          </cell>
        </row>
        <row r="7918">
          <cell r="A7918">
            <v>34655</v>
          </cell>
          <cell r="B7918" t="str">
            <v>CANALETA ESTRUTURAL CERAMICA, 14 X 19 X 39 CM, 6,0 MPA (NBR 15270)</v>
          </cell>
          <cell r="C7918" t="str">
            <v xml:space="preserve">UN    </v>
          </cell>
          <cell r="D7918">
            <v>4.01</v>
          </cell>
        </row>
        <row r="7919">
          <cell r="A7919">
            <v>40607</v>
          </cell>
          <cell r="B7919" t="str">
            <v>CANOPLA ACABAMENTO CROMADO PARA INSTALACAO DE SPRINKLER, SOB FORRO, 15 MM</v>
          </cell>
          <cell r="C7919" t="str">
            <v xml:space="preserve">UN    </v>
          </cell>
          <cell r="D7919">
            <v>5.0199999999999996</v>
          </cell>
        </row>
        <row r="7920">
          <cell r="A7920">
            <v>569</v>
          </cell>
          <cell r="B7920" t="str">
            <v>CANTONEIRA (ABAS IGUAIS) EM FERRO GALVANIZADO, 25,4 MM X 3,17 MM (L X E), 0,86 KG/M</v>
          </cell>
          <cell r="C7920" t="str">
            <v xml:space="preserve">KG    </v>
          </cell>
          <cell r="D7920">
            <v>8.68</v>
          </cell>
        </row>
        <row r="7921">
          <cell r="A7921">
            <v>567</v>
          </cell>
          <cell r="B7921" t="str">
            <v>CANTONEIRA (ABAS IGUAIS) EM FERRO GALVANIZADO, 25,4 MM X 3,17 MM (L X E), 1,27KG/M</v>
          </cell>
          <cell r="C7921" t="str">
            <v xml:space="preserve">M     </v>
          </cell>
          <cell r="D7921">
            <v>12.68</v>
          </cell>
        </row>
        <row r="7922">
          <cell r="A7922">
            <v>574</v>
          </cell>
          <cell r="B7922" t="str">
            <v>CANTONEIRA (ABAS IGUAIS) EM FERRO GALVANIZADO, 38,1 MM X 3,17 MM (L X E), 3,48 KG/M</v>
          </cell>
          <cell r="C7922" t="str">
            <v xml:space="preserve">M     </v>
          </cell>
          <cell r="D7922">
            <v>33.340000000000003</v>
          </cell>
        </row>
        <row r="7923">
          <cell r="A7923">
            <v>568</v>
          </cell>
          <cell r="B7923" t="str">
            <v>CANTONEIRA (ABAS IGUAIS) EM FERRO GALVANIZADO, 50,8 MM X 9,53 MM (L X E), 6,99 KG/M</v>
          </cell>
          <cell r="C7923" t="str">
            <v xml:space="preserve">M     </v>
          </cell>
          <cell r="D7923">
            <v>70.25</v>
          </cell>
        </row>
        <row r="7924">
          <cell r="A7924">
            <v>585</v>
          </cell>
          <cell r="B7924" t="str">
            <v>CANTONEIRA "U" ALUMINIO ABAS IGUAIS 1 ", E = 3/32 "</v>
          </cell>
          <cell r="C7924" t="str">
            <v xml:space="preserve">KG    </v>
          </cell>
          <cell r="D7924">
            <v>29.39</v>
          </cell>
        </row>
        <row r="7925">
          <cell r="A7925">
            <v>4777</v>
          </cell>
          <cell r="B7925" t="str">
            <v>CANTONEIRA ACO ABAS IGUAIS (QUALQUER BITOLA), ESPESSURA ENTRE 1/8" E 1/4"</v>
          </cell>
          <cell r="C7925" t="str">
            <v xml:space="preserve">KG    </v>
          </cell>
          <cell r="D7925">
            <v>6.3</v>
          </cell>
        </row>
        <row r="7926">
          <cell r="A7926">
            <v>587</v>
          </cell>
          <cell r="B7926" t="str">
            <v>CANTONEIRA ALUMINIO ABAS DESIGUAIS 1" X 3/4 ", E = 1/8 "</v>
          </cell>
          <cell r="C7926" t="str">
            <v xml:space="preserve">KG    </v>
          </cell>
          <cell r="D7926">
            <v>31.49</v>
          </cell>
        </row>
        <row r="7927">
          <cell r="A7927">
            <v>590</v>
          </cell>
          <cell r="B7927" t="str">
            <v>CANTONEIRA ALUMINIO ABAS DESIGUAIS 2 1/2" X 1/2 ", E = 3/16 "</v>
          </cell>
          <cell r="C7927" t="str">
            <v xml:space="preserve">KG    </v>
          </cell>
          <cell r="D7927">
            <v>30.44</v>
          </cell>
        </row>
        <row r="7928">
          <cell r="A7928">
            <v>592</v>
          </cell>
          <cell r="B7928" t="str">
            <v>CANTONEIRA ALUMINIO ABAS IGUAIS 1 ", E = 1/8 ", 25,40 X 3,17 MM (0,408 KG/M)</v>
          </cell>
          <cell r="C7928" t="str">
            <v xml:space="preserve">KG    </v>
          </cell>
          <cell r="D7928">
            <v>31.49</v>
          </cell>
        </row>
        <row r="7929">
          <cell r="A7929">
            <v>586</v>
          </cell>
          <cell r="B7929" t="str">
            <v>CANTONEIRA ALUMINIO ABAS IGUAIS 1 ", E = 3 /16 "</v>
          </cell>
          <cell r="C7929" t="str">
            <v xml:space="preserve">M     </v>
          </cell>
          <cell r="D7929">
            <v>18.510000000000002</v>
          </cell>
        </row>
        <row r="7930">
          <cell r="A7930">
            <v>591</v>
          </cell>
          <cell r="B7930" t="str">
            <v>CANTONEIRA ALUMINIO ABAS IGUAIS 1 1/2 ", E = 3/16 "</v>
          </cell>
          <cell r="C7930" t="str">
            <v xml:space="preserve">KG    </v>
          </cell>
          <cell r="D7930">
            <v>29.39</v>
          </cell>
        </row>
        <row r="7931">
          <cell r="A7931">
            <v>588</v>
          </cell>
          <cell r="B7931" t="str">
            <v>CANTONEIRA ALUMINIO ABAS IGUAIS 1 1/4 ", E = 3/16 "</v>
          </cell>
          <cell r="C7931" t="str">
            <v xml:space="preserve">M     </v>
          </cell>
          <cell r="D7931">
            <v>29.28</v>
          </cell>
        </row>
        <row r="7932">
          <cell r="A7932">
            <v>589</v>
          </cell>
          <cell r="B7932" t="str">
            <v>CANTONEIRA ALUMINIO ABAS IGUAIS 2 ", E = 1/4 "</v>
          </cell>
          <cell r="C7932" t="str">
            <v xml:space="preserve">M     </v>
          </cell>
          <cell r="D7932">
            <v>49.5</v>
          </cell>
        </row>
        <row r="7933">
          <cell r="A7933">
            <v>584</v>
          </cell>
          <cell r="B7933" t="str">
            <v>CANTONEIRA ALUMINIO ABAS IGUAIS 2 ", E = 1/8 "</v>
          </cell>
          <cell r="C7933" t="str">
            <v xml:space="preserve">M     </v>
          </cell>
          <cell r="D7933">
            <v>31.28</v>
          </cell>
        </row>
        <row r="7934">
          <cell r="A7934">
            <v>1165</v>
          </cell>
          <cell r="B7934" t="str">
            <v>CAP OU TAMPAO DE FERRO GALVANIZADO, COM ROSCA BSP, DE 1 1/2"</v>
          </cell>
          <cell r="C7934" t="str">
            <v xml:space="preserve">UN    </v>
          </cell>
          <cell r="D7934">
            <v>11.69</v>
          </cell>
        </row>
        <row r="7935">
          <cell r="A7935">
            <v>1164</v>
          </cell>
          <cell r="B7935" t="str">
            <v>CAP OU TAMPAO DE FERRO GALVANIZADO, COM ROSCA BSP, DE 1 1/4"</v>
          </cell>
          <cell r="C7935" t="str">
            <v xml:space="preserve">UN    </v>
          </cell>
          <cell r="D7935">
            <v>9.4700000000000006</v>
          </cell>
        </row>
        <row r="7936">
          <cell r="A7936">
            <v>1162</v>
          </cell>
          <cell r="B7936" t="str">
            <v>CAP OU TAMPAO DE FERRO GALVANIZADO, COM ROSCA BSP, DE 1/2"</v>
          </cell>
          <cell r="C7936" t="str">
            <v xml:space="preserve">UN    </v>
          </cell>
          <cell r="D7936">
            <v>3.29</v>
          </cell>
        </row>
        <row r="7937">
          <cell r="A7937">
            <v>12395</v>
          </cell>
          <cell r="B7937" t="str">
            <v>CAP OU TAMPAO DE FERRO GALVANIZADO, COM ROSCA BSP, DE 1/4"</v>
          </cell>
          <cell r="C7937" t="str">
            <v xml:space="preserve">UN    </v>
          </cell>
          <cell r="D7937">
            <v>3.2</v>
          </cell>
        </row>
        <row r="7938">
          <cell r="A7938">
            <v>1170</v>
          </cell>
          <cell r="B7938" t="str">
            <v>CAP OU TAMPAO DE FERRO GALVANIZADO, COM ROSCA BSP, DE 1"</v>
          </cell>
          <cell r="C7938" t="str">
            <v xml:space="preserve">UN    </v>
          </cell>
          <cell r="D7938">
            <v>6.2</v>
          </cell>
        </row>
        <row r="7939">
          <cell r="A7939">
            <v>1169</v>
          </cell>
          <cell r="B7939" t="str">
            <v>CAP OU TAMPAO DE FERRO GALVANIZADO, COM ROSCA BSP, DE 2 1/2"</v>
          </cell>
          <cell r="C7939" t="str">
            <v xml:space="preserve">UN    </v>
          </cell>
          <cell r="D7939">
            <v>30.47</v>
          </cell>
        </row>
        <row r="7940">
          <cell r="A7940">
            <v>1166</v>
          </cell>
          <cell r="B7940" t="str">
            <v>CAP OU TAMPAO DE FERRO GALVANIZADO, COM ROSCA BSP, DE 2"</v>
          </cell>
          <cell r="C7940" t="str">
            <v xml:space="preserve">UN    </v>
          </cell>
          <cell r="D7940">
            <v>16.89</v>
          </cell>
        </row>
        <row r="7941">
          <cell r="A7941">
            <v>1163</v>
          </cell>
          <cell r="B7941" t="str">
            <v>CAP OU TAMPAO DE FERRO GALVANIZADO, COM ROSCA BSP, DE 3/4"</v>
          </cell>
          <cell r="C7941" t="str">
            <v xml:space="preserve">UN    </v>
          </cell>
          <cell r="D7941">
            <v>4.25</v>
          </cell>
        </row>
        <row r="7942">
          <cell r="A7942">
            <v>12396</v>
          </cell>
          <cell r="B7942" t="str">
            <v>CAP OU TAMPAO DE FERRO GALVANIZADO, COM ROSCA BSP, DE 3/8"</v>
          </cell>
          <cell r="C7942" t="str">
            <v xml:space="preserve">UN    </v>
          </cell>
          <cell r="D7942">
            <v>3.2</v>
          </cell>
        </row>
        <row r="7943">
          <cell r="A7943">
            <v>1168</v>
          </cell>
          <cell r="B7943" t="str">
            <v>CAP OU TAMPAO DE FERRO GALVANIZADO, COM ROSCA BSP, DE 3"</v>
          </cell>
          <cell r="C7943" t="str">
            <v xml:space="preserve">UN    </v>
          </cell>
          <cell r="D7943">
            <v>43.44</v>
          </cell>
        </row>
        <row r="7944">
          <cell r="A7944">
            <v>1167</v>
          </cell>
          <cell r="B7944" t="str">
            <v>CAP OU TAMPAO DE FERRO GALVANIZADO, COM ROSCA BSP, DE 4"</v>
          </cell>
          <cell r="C7944" t="str">
            <v xml:space="preserve">UN    </v>
          </cell>
          <cell r="D7944">
            <v>72.66</v>
          </cell>
        </row>
        <row r="7945">
          <cell r="A7945">
            <v>36331</v>
          </cell>
          <cell r="B7945" t="str">
            <v>CAP PPR DN 20 MM, PARA AGUA QUENTE PREDIAL</v>
          </cell>
          <cell r="C7945" t="str">
            <v xml:space="preserve">UN    </v>
          </cell>
          <cell r="D7945">
            <v>1.71</v>
          </cell>
        </row>
        <row r="7946">
          <cell r="A7946">
            <v>36346</v>
          </cell>
          <cell r="B7946" t="str">
            <v>CAP PPR DN 25 MM, PARA AGUA QUENTE PREDIAL</v>
          </cell>
          <cell r="C7946" t="str">
            <v xml:space="preserve">UN    </v>
          </cell>
          <cell r="D7946">
            <v>2.94</v>
          </cell>
        </row>
        <row r="7947">
          <cell r="A7947">
            <v>1210</v>
          </cell>
          <cell r="B7947" t="str">
            <v>CAP PVC, ROSCAVEL, 1 1/2",  AGUA FRIA PREDIAL</v>
          </cell>
          <cell r="C7947" t="str">
            <v xml:space="preserve">UN    </v>
          </cell>
          <cell r="D7947">
            <v>11.36</v>
          </cell>
        </row>
        <row r="7948">
          <cell r="A7948">
            <v>1203</v>
          </cell>
          <cell r="B7948" t="str">
            <v>CAP PVC, ROSCAVEL, 1 1/4",  AGUA FRIA PREDIAL</v>
          </cell>
          <cell r="C7948" t="str">
            <v xml:space="preserve">UN    </v>
          </cell>
          <cell r="D7948">
            <v>11.01</v>
          </cell>
        </row>
        <row r="7949">
          <cell r="A7949">
            <v>1197</v>
          </cell>
          <cell r="B7949" t="str">
            <v>CAP PVC, ROSCAVEL, 1/2", PARA AGUA FRIA PREDIAL</v>
          </cell>
          <cell r="C7949" t="str">
            <v xml:space="preserve">UN    </v>
          </cell>
          <cell r="D7949">
            <v>1.41</v>
          </cell>
        </row>
        <row r="7950">
          <cell r="A7950">
            <v>1202</v>
          </cell>
          <cell r="B7950" t="str">
            <v>CAP PVC, ROSCAVEL, 1",  PARA AGUA FRIA PREDIAL</v>
          </cell>
          <cell r="C7950" t="str">
            <v xml:space="preserve">UN    </v>
          </cell>
          <cell r="D7950">
            <v>3.78</v>
          </cell>
        </row>
        <row r="7951">
          <cell r="A7951">
            <v>1188</v>
          </cell>
          <cell r="B7951" t="str">
            <v>CAP PVC, ROSCAVEL, 2 1/2",  AGUA FRIA PREDIAL</v>
          </cell>
          <cell r="C7951" t="str">
            <v xml:space="preserve">UN    </v>
          </cell>
          <cell r="D7951">
            <v>22.38</v>
          </cell>
        </row>
        <row r="7952">
          <cell r="A7952">
            <v>1211</v>
          </cell>
          <cell r="B7952" t="str">
            <v>CAP PVC, ROSCAVEL, 2",  AGUA FRIA PREDIAL</v>
          </cell>
          <cell r="C7952" t="str">
            <v xml:space="preserve">UN    </v>
          </cell>
          <cell r="D7952">
            <v>11.55</v>
          </cell>
        </row>
        <row r="7953">
          <cell r="A7953">
            <v>1198</v>
          </cell>
          <cell r="B7953" t="str">
            <v>CAP PVC, ROSCAVEL, 3/4",  PARA AGUA FRIA PREDIAL</v>
          </cell>
          <cell r="C7953" t="str">
            <v xml:space="preserve">UN    </v>
          </cell>
          <cell r="D7953">
            <v>2.08</v>
          </cell>
        </row>
        <row r="7954">
          <cell r="A7954">
            <v>1199</v>
          </cell>
          <cell r="B7954" t="str">
            <v>CAP PVC, ROSCAVEL, 3",  AGUA FRIA PREDIAL</v>
          </cell>
          <cell r="C7954" t="str">
            <v xml:space="preserve">UN    </v>
          </cell>
          <cell r="D7954">
            <v>29.24</v>
          </cell>
        </row>
        <row r="7955">
          <cell r="A7955">
            <v>20088</v>
          </cell>
          <cell r="B7955" t="str">
            <v>CAP PVC, SERIE R, DN 100 MM, PARA ESGOTO OU AGUAS PLUVIAIS PREDIAIS</v>
          </cell>
          <cell r="C7955" t="str">
            <v xml:space="preserve">UN    </v>
          </cell>
          <cell r="D7955">
            <v>13.82</v>
          </cell>
        </row>
        <row r="7956">
          <cell r="A7956">
            <v>20089</v>
          </cell>
          <cell r="B7956" t="str">
            <v>CAP PVC, SERIE R, DN 150 MM, PARA ESGOTO OU AGUAS PLUVIAIS PREDIAIS</v>
          </cell>
          <cell r="C7956" t="str">
            <v xml:space="preserve">UN    </v>
          </cell>
          <cell r="D7956">
            <v>65.89</v>
          </cell>
        </row>
        <row r="7957">
          <cell r="A7957">
            <v>20087</v>
          </cell>
          <cell r="B7957" t="str">
            <v>CAP PVC, SERIE R, DN 75 MM, PARA ESGOTO OU AGUAS PLUVIAIS PREDIAIS</v>
          </cell>
          <cell r="C7957" t="str">
            <v xml:space="preserve">UN    </v>
          </cell>
          <cell r="D7957">
            <v>9.9499999999999993</v>
          </cell>
        </row>
        <row r="7958">
          <cell r="A7958">
            <v>1200</v>
          </cell>
          <cell r="B7958" t="str">
            <v>CAP PVC, SOLDAVEL, DN 100 MM, SERIE NORMAL, PARA ESGOTO PREDIAL</v>
          </cell>
          <cell r="C7958" t="str">
            <v xml:space="preserve">UN    </v>
          </cell>
          <cell r="D7958">
            <v>8.08</v>
          </cell>
        </row>
        <row r="7959">
          <cell r="A7959">
            <v>12909</v>
          </cell>
          <cell r="B7959" t="str">
            <v>CAP PVC, SOLDAVEL, DN 50 MM, SERIE NORMAL, PARA ESGOTO PREDIAL</v>
          </cell>
          <cell r="C7959" t="str">
            <v xml:space="preserve">UN    </v>
          </cell>
          <cell r="D7959">
            <v>3.66</v>
          </cell>
        </row>
        <row r="7960">
          <cell r="A7960">
            <v>12910</v>
          </cell>
          <cell r="B7960" t="str">
            <v>CAP PVC, SOLDAVEL, DN 75 MM, SERIE NORMAL, PARA ESGOTO PREDIAL</v>
          </cell>
          <cell r="C7960" t="str">
            <v xml:space="preserve">UN    </v>
          </cell>
          <cell r="D7960">
            <v>6.12</v>
          </cell>
        </row>
        <row r="7961">
          <cell r="A7961">
            <v>1184</v>
          </cell>
          <cell r="B7961" t="str">
            <v>CAP PVC, SOLDAVEL, 110 MM, PARA AGUA FRIA PREDIAL</v>
          </cell>
          <cell r="C7961" t="str">
            <v xml:space="preserve">UN    </v>
          </cell>
          <cell r="D7961">
            <v>71.88</v>
          </cell>
        </row>
        <row r="7962">
          <cell r="A7962">
            <v>1191</v>
          </cell>
          <cell r="B7962" t="str">
            <v>CAP PVC, SOLDAVEL, 20 MM, PARA AGUA FRIA PREDIAL</v>
          </cell>
          <cell r="C7962" t="str">
            <v xml:space="preserve">UN    </v>
          </cell>
          <cell r="D7962">
            <v>1.02</v>
          </cell>
        </row>
        <row r="7963">
          <cell r="A7963">
            <v>1185</v>
          </cell>
          <cell r="B7963" t="str">
            <v>CAP PVC, SOLDAVEL, 25 MM, PARA AGUA FRIA PREDIAL</v>
          </cell>
          <cell r="C7963" t="str">
            <v xml:space="preserve">UN    </v>
          </cell>
          <cell r="D7963">
            <v>1.1599999999999999</v>
          </cell>
        </row>
        <row r="7964">
          <cell r="A7964">
            <v>1189</v>
          </cell>
          <cell r="B7964" t="str">
            <v>CAP PVC, SOLDAVEL, 32 MM, PARA AGUA FRIA PREDIAL</v>
          </cell>
          <cell r="C7964" t="str">
            <v xml:space="preserve">UN    </v>
          </cell>
          <cell r="D7964">
            <v>2.02</v>
          </cell>
        </row>
        <row r="7965">
          <cell r="A7965">
            <v>1193</v>
          </cell>
          <cell r="B7965" t="str">
            <v>CAP PVC, SOLDAVEL, 40 MM, PARA AGUA FRIA PREDIAL</v>
          </cell>
          <cell r="C7965" t="str">
            <v xml:space="preserve">UN    </v>
          </cell>
          <cell r="D7965">
            <v>3.89</v>
          </cell>
        </row>
        <row r="7966">
          <cell r="A7966">
            <v>1194</v>
          </cell>
          <cell r="B7966" t="str">
            <v>CAP PVC, SOLDAVEL, 50 MM, PARA AGUA FRIA PREDIAL</v>
          </cell>
          <cell r="C7966" t="str">
            <v xml:space="preserve">UN    </v>
          </cell>
          <cell r="D7966">
            <v>7.37</v>
          </cell>
        </row>
        <row r="7967">
          <cell r="A7967">
            <v>1195</v>
          </cell>
          <cell r="B7967" t="str">
            <v>CAP PVC, SOLDAVEL, 60 MM, PARA AGUA FRIA PREDIAL</v>
          </cell>
          <cell r="C7967" t="str">
            <v xml:space="preserve">UN    </v>
          </cell>
          <cell r="D7967">
            <v>11.08</v>
          </cell>
        </row>
        <row r="7968">
          <cell r="A7968">
            <v>1204</v>
          </cell>
          <cell r="B7968" t="str">
            <v>CAP PVC, SOLDAVEL, 75 MM, PARA AGUA FRIA PREDIAL</v>
          </cell>
          <cell r="C7968" t="str">
            <v xml:space="preserve">UN    </v>
          </cell>
          <cell r="D7968">
            <v>20.16</v>
          </cell>
        </row>
        <row r="7969">
          <cell r="A7969">
            <v>1205</v>
          </cell>
          <cell r="B7969" t="str">
            <v>CAP PVC, SOLDAVEL, 85 MM, PARA AGUA FRIA PREDIAL</v>
          </cell>
          <cell r="C7969" t="str">
            <v xml:space="preserve">UN    </v>
          </cell>
          <cell r="D7969">
            <v>47.83</v>
          </cell>
        </row>
        <row r="7970">
          <cell r="A7970">
            <v>1207</v>
          </cell>
          <cell r="B7970" t="str">
            <v>CAP, PVC PBA, JE, DN 100 / DE 110 MM,  PARA REDE DE AGUA (NBR 10351)</v>
          </cell>
          <cell r="C7970" t="str">
            <v xml:space="preserve">UN    </v>
          </cell>
          <cell r="D7970">
            <v>32.229999999999997</v>
          </cell>
        </row>
        <row r="7971">
          <cell r="A7971">
            <v>1206</v>
          </cell>
          <cell r="B7971" t="str">
            <v>CAP, PVC PBA, JE, DN 50 / DE 60 MM,  PARA REDE DE AGUA (NBR 10351)</v>
          </cell>
          <cell r="C7971" t="str">
            <v xml:space="preserve">UN    </v>
          </cell>
          <cell r="D7971">
            <v>8.08</v>
          </cell>
        </row>
        <row r="7972">
          <cell r="A7972">
            <v>1183</v>
          </cell>
          <cell r="B7972" t="str">
            <v>CAP, PVC PBA, JE, DN 75 / DE 85 MM,  PARA REDE DE AGUA (NBR 10351)</v>
          </cell>
          <cell r="C7972" t="str">
            <v xml:space="preserve">UN    </v>
          </cell>
          <cell r="D7972">
            <v>21.04</v>
          </cell>
        </row>
        <row r="7973">
          <cell r="A7973">
            <v>42685</v>
          </cell>
          <cell r="B7973" t="str">
            <v>CAP, PVC, JE, OCRE, DN 150 MM (CONEXAO PARA TUBO COLETOR DE ESGOTO)</v>
          </cell>
          <cell r="C7973" t="str">
            <v xml:space="preserve">UN    </v>
          </cell>
          <cell r="D7973">
            <v>84.09</v>
          </cell>
        </row>
        <row r="7974">
          <cell r="A7974">
            <v>42686</v>
          </cell>
          <cell r="B7974" t="str">
            <v>CAP, PVC, JE, OCRE, DN 200 MM (CONEXAO PARA TUBO COLETOR DE ESGOTO)</v>
          </cell>
          <cell r="C7974" t="str">
            <v xml:space="preserve">UN    </v>
          </cell>
          <cell r="D7974">
            <v>130.91999999999999</v>
          </cell>
        </row>
        <row r="7975">
          <cell r="A7975">
            <v>12894</v>
          </cell>
          <cell r="B7975" t="str">
            <v>CAPA PARA CHUVA EM PVC COM FORRO DE POLIESTER, COM CAPUZ (AMARELA OU AZUL)</v>
          </cell>
          <cell r="C7975" t="str">
            <v xml:space="preserve">UN    </v>
          </cell>
          <cell r="D7975">
            <v>17.940000000000001</v>
          </cell>
        </row>
        <row r="7976">
          <cell r="A7976">
            <v>12895</v>
          </cell>
          <cell r="B7976" t="str">
            <v>CAPACETE DE SEGURANCA ABA FRONTAL COM SUSPENSAO DE POLIETILENO, SEM JUGULAR (CLASSE B)</v>
          </cell>
          <cell r="C7976" t="str">
            <v xml:space="preserve">UN    </v>
          </cell>
          <cell r="D7976">
            <v>13.8</v>
          </cell>
        </row>
        <row r="7977">
          <cell r="A7977">
            <v>1631</v>
          </cell>
          <cell r="B7977" t="str">
            <v>CAPACITOR TRIFASICO, POTENCIA 2,5 KVAR, TENSAO 220 V, FORNECIDO COM CAPA PROTETORA, RESISTOR INTERNO A UNIDADE CAPACITIVA</v>
          </cell>
          <cell r="C7977" t="str">
            <v xml:space="preserve">UN    </v>
          </cell>
          <cell r="D7977">
            <v>129.07</v>
          </cell>
        </row>
        <row r="7978">
          <cell r="A7978">
            <v>1633</v>
          </cell>
          <cell r="B7978" t="str">
            <v>CAPACITOR TRIFASICO, POTENCIA 5 KVAR, TENSAO 220 V, FORNECIDO COM CAPA PROTETORA, RESISTOR INTERNO A UNIDADE CAPACITIVA</v>
          </cell>
          <cell r="C7978" t="str">
            <v xml:space="preserve">UN    </v>
          </cell>
          <cell r="D7978">
            <v>219.29</v>
          </cell>
        </row>
        <row r="7979">
          <cell r="A7979">
            <v>10818</v>
          </cell>
          <cell r="B7979" t="str">
            <v>CAPIM BRAQUIARIA DECUMBENS/ BRAQUIARINHA, VC *70*% MINIMO</v>
          </cell>
          <cell r="C7979" t="str">
            <v xml:space="preserve">KG    </v>
          </cell>
          <cell r="D7979">
            <v>29.57</v>
          </cell>
        </row>
        <row r="7980">
          <cell r="A7980">
            <v>39359</v>
          </cell>
          <cell r="B7980" t="str">
            <v>CARENAGEM /TAMPA, EM PLASTICO, COR BRANCA, UTILIZADO EM KIT CHASSI METALICO PARA INSTALACAO HIDRAULICA DE CUBA SIMPLES SEM MAQUINA DE LAVAR ROUPA, LARGURA *355* MM X ALTURA *670* MM (COM FUROS E DEMAIS ENCAIXES)</v>
          </cell>
          <cell r="C7980" t="str">
            <v xml:space="preserve">UN    </v>
          </cell>
          <cell r="D7980">
            <v>30.57</v>
          </cell>
        </row>
        <row r="7981">
          <cell r="A7981">
            <v>39360</v>
          </cell>
          <cell r="B7981" t="str">
            <v>CARENAGEM /TAMPA, EM PLASTICO, COR BRANCA, UTILIZADO EM KIT CHASSI METALICO PARA INSTALACAO HIDRAULICA DE TANQUE COM MAQUINA DE LAVAR ROUPA, LARGURA *360* MM X ALTURA *470* MM (COM FUROS E DEMAIS ENCAIXES)</v>
          </cell>
          <cell r="C7981" t="str">
            <v xml:space="preserve">UN    </v>
          </cell>
          <cell r="D7981">
            <v>27.79</v>
          </cell>
        </row>
        <row r="7982">
          <cell r="A7982">
            <v>10710</v>
          </cell>
          <cell r="B7982" t="str">
            <v>CARPETE DE NYLON EM MANTA PARA TRAFEGO COMERCIAL PESADO, E = 6 A 7 MM (INSTALADO)</v>
          </cell>
          <cell r="C7982" t="str">
            <v xml:space="preserve">M2    </v>
          </cell>
          <cell r="D7982">
            <v>126.5</v>
          </cell>
        </row>
        <row r="7983">
          <cell r="A7983">
            <v>10709</v>
          </cell>
          <cell r="B7983" t="str">
            <v>CARPETE DE NYLON EM MANTA PARA TRAFEGO COMERCIAL PESADO, E = 9 A 10 MM (INSTALADO)</v>
          </cell>
          <cell r="C7983" t="str">
            <v xml:space="preserve">M2    </v>
          </cell>
          <cell r="D7983">
            <v>155.41</v>
          </cell>
        </row>
        <row r="7984">
          <cell r="A7984">
            <v>39636</v>
          </cell>
          <cell r="B7984" t="str">
            <v>CARPETE DE NYLON EM PLACAS 50 X 50 CM PARA TRAFEGO COMERCIAL PESADO, E = 6,5 MM (INSTALADO)</v>
          </cell>
          <cell r="C7984" t="str">
            <v xml:space="preserve">M2    </v>
          </cell>
          <cell r="D7984">
            <v>158.69999999999999</v>
          </cell>
        </row>
        <row r="7985">
          <cell r="A7985">
            <v>10708</v>
          </cell>
          <cell r="B7985" t="str">
            <v>CARPETE DE POLIESTER EM MANTA PARA TRAFEGO COMERCIAL PESADO, E = 4 A 5 MM (INSTALADO)</v>
          </cell>
          <cell r="C7985" t="str">
            <v xml:space="preserve">M2    </v>
          </cell>
          <cell r="D7985">
            <v>48.97</v>
          </cell>
        </row>
        <row r="7986">
          <cell r="A7986">
            <v>39635</v>
          </cell>
          <cell r="B7986" t="str">
            <v>CARPETE DE POLIPROPILENO EM MANTA PARA TRAFEGO COMERCIAL MEDIO, E = 5 A 6 MM (INSTALADO)</v>
          </cell>
          <cell r="C7986" t="str">
            <v xml:space="preserve">M2    </v>
          </cell>
          <cell r="D7986">
            <v>83.37</v>
          </cell>
        </row>
        <row r="7987">
          <cell r="A7987">
            <v>6117</v>
          </cell>
          <cell r="B7987" t="str">
            <v>CARPINTEIRO AUXILIAR</v>
          </cell>
          <cell r="C7987" t="str">
            <v xml:space="preserve">H     </v>
          </cell>
          <cell r="D7987">
            <v>10.75</v>
          </cell>
        </row>
        <row r="7988">
          <cell r="A7988">
            <v>40913</v>
          </cell>
          <cell r="B7988" t="str">
            <v>CARPINTEIRO AUXILIAR (MENSALISTA)</v>
          </cell>
          <cell r="C7988" t="str">
            <v xml:space="preserve">MES   </v>
          </cell>
          <cell r="D7988">
            <v>1907.27</v>
          </cell>
        </row>
        <row r="7989">
          <cell r="A7989">
            <v>1214</v>
          </cell>
          <cell r="B7989" t="str">
            <v>CARPINTEIRO DE ESQUADRIAS</v>
          </cell>
          <cell r="C7989" t="str">
            <v xml:space="preserve">H     </v>
          </cell>
          <cell r="D7989">
            <v>14.91</v>
          </cell>
        </row>
        <row r="7990">
          <cell r="A7990">
            <v>40915</v>
          </cell>
          <cell r="B7990" t="str">
            <v>CARPINTEIRO DE ESQUADRIAS (MENSALISTA)</v>
          </cell>
          <cell r="C7990" t="str">
            <v xml:space="preserve">MES   </v>
          </cell>
          <cell r="D7990">
            <v>2643.34</v>
          </cell>
        </row>
        <row r="7991">
          <cell r="A7991">
            <v>1213</v>
          </cell>
          <cell r="B7991" t="str">
            <v>CARPINTEIRO DE FORMAS</v>
          </cell>
          <cell r="C7991" t="str">
            <v xml:space="preserve">H     </v>
          </cell>
          <cell r="D7991">
            <v>13.66</v>
          </cell>
        </row>
        <row r="7992">
          <cell r="A7992">
            <v>40914</v>
          </cell>
          <cell r="B7992" t="str">
            <v>CARPINTEIRO DE FORMAS (MENSALISTA)</v>
          </cell>
          <cell r="C7992" t="str">
            <v xml:space="preserve">MES   </v>
          </cell>
          <cell r="D7992">
            <v>2420.84</v>
          </cell>
        </row>
        <row r="7993">
          <cell r="A7993">
            <v>5091</v>
          </cell>
          <cell r="B7993" t="str">
            <v>CARRANCA PARA JANELA VENEZIANA DE ABRIR, EM LATAO CROMADO, SIMPLES, PARA APARAFUSAR NA PAREDE</v>
          </cell>
          <cell r="C7993" t="str">
            <v xml:space="preserve">UN    </v>
          </cell>
          <cell r="D7993">
            <v>20.63</v>
          </cell>
        </row>
        <row r="7994">
          <cell r="A7994">
            <v>14615</v>
          </cell>
          <cell r="B7994" t="str">
            <v>CARRINHO COM 2 PNEUS PARA TRANSPORTAR TUBO CONCRETO, ALTURA ATE 1,0 M E DIAMETRO ATE 1000MM, COM ESTRUTURA EM PERFIL OU TUBO METALICO</v>
          </cell>
          <cell r="C7994" t="str">
            <v xml:space="preserve">UN    </v>
          </cell>
          <cell r="D7994">
            <v>4003.15</v>
          </cell>
        </row>
        <row r="7995">
          <cell r="A7995">
            <v>2711</v>
          </cell>
          <cell r="B7995" t="str">
            <v>CARRINHO DE MAO DE ACO CAPACIDADE 50 A 60 L, PNEU COM CAMARA</v>
          </cell>
          <cell r="C7995" t="str">
            <v xml:space="preserve">UN    </v>
          </cell>
          <cell r="D7995">
            <v>159.9</v>
          </cell>
        </row>
        <row r="7996">
          <cell r="A7996">
            <v>37727</v>
          </cell>
          <cell r="B7996" t="str">
            <v>CARROCERIA FIXA ABERTA DE MADEIRA PARA TRANSPORTE GERAL DE CARGA SECA DIMENSOES APROXIMADAS 2,25 X 4,10 X 0,50 M (INCLUI MONTAGEM, NAO INCLUI CAMINHAO)</v>
          </cell>
          <cell r="C7996" t="str">
            <v xml:space="preserve">UN    </v>
          </cell>
          <cell r="D7996">
            <v>14000</v>
          </cell>
        </row>
        <row r="7997">
          <cell r="A7997">
            <v>37728</v>
          </cell>
          <cell r="B7997" t="str">
            <v>CARROCERIA FIXA ABERTA DE MADEIRA PARA TRANSPORTE GERAL DE CARGA SECA DIMENSOES APROXIMADAS 2,5 X 5,5 X 0,50 M (INCLUI MONTAGEM, NAO INCLUI CAMINHAO)</v>
          </cell>
          <cell r="C7997" t="str">
            <v xml:space="preserve">UN    </v>
          </cell>
          <cell r="D7997">
            <v>18993</v>
          </cell>
        </row>
        <row r="7998">
          <cell r="A7998">
            <v>37729</v>
          </cell>
          <cell r="B7998" t="str">
            <v>CARROCERIA FIXA ABERTA DE MADEIRA PARA TRANSPORTE GERAL DE CARGA SECA DIMENSOES APROXIMADAS 2,5 X 6,00 X 0,50 M (INCLUI MONTAGEM, NAO INCLUI CAMINHAO)</v>
          </cell>
          <cell r="C7998" t="str">
            <v xml:space="preserve">UN    </v>
          </cell>
          <cell r="D7998">
            <v>20559.439999999999</v>
          </cell>
        </row>
        <row r="7999">
          <cell r="A7999">
            <v>37730</v>
          </cell>
          <cell r="B7999" t="str">
            <v>CARROCERIA FIXA ABERTA DE MADEIRA PARA TRANSPORTE GERAL DE CARGA SECA DIMENSOES APROXIMADAS 2,5 X 6,5 X 0,50 M (INCLUI MONTAGEM, NAO INCLUI CAMINHAO)</v>
          </cell>
          <cell r="C7999" t="str">
            <v xml:space="preserve">UN    </v>
          </cell>
          <cell r="D7999">
            <v>22125.87</v>
          </cell>
        </row>
        <row r="8000">
          <cell r="A8000">
            <v>37731</v>
          </cell>
          <cell r="B8000" t="str">
            <v>CARROCERIA FIXA ABERTA DE MADEIRA PARA TRANSPORTE GERAL DE CARGA SECA DIMENSOES APROXIMADAS 2,5 X 7,00 X 0,50 M (INCLUI MONTAGEM, NAO INCLUI CAMINHAO)</v>
          </cell>
          <cell r="C8000" t="str">
            <v xml:space="preserve">UN    </v>
          </cell>
          <cell r="D8000">
            <v>23692.3</v>
          </cell>
        </row>
        <row r="8001">
          <cell r="A8001">
            <v>37732</v>
          </cell>
          <cell r="B8001" t="str">
            <v>CARROCERIA FIXA ABERTA DE MADEIRA PARA TRANSPORTE GERAL DE CARGA SECA DIMENSOES APROXIMADAS 2,5 X 7,5 X 0,50 M (INCLUI MONTAGEM, NAO INCLUI CAMINHAO)</v>
          </cell>
          <cell r="C8001" t="str">
            <v xml:space="preserve">UN    </v>
          </cell>
          <cell r="D8001">
            <v>27020.97</v>
          </cell>
        </row>
        <row r="8002">
          <cell r="A8002">
            <v>42250</v>
          </cell>
          <cell r="B8002" t="str">
            <v>CARVAO ANTRACITO PARA FILTRO, GRAO VARIANDO DE 0,8 ATE 1,1 MM, COEFICIENTE DE UNIFORMIDADE MENOR QUE 1,7 MM</v>
          </cell>
          <cell r="C8002" t="str">
            <v xml:space="preserve">T     </v>
          </cell>
          <cell r="D8002">
            <v>1943.07</v>
          </cell>
        </row>
        <row r="8003">
          <cell r="A8003">
            <v>42256</v>
          </cell>
          <cell r="B8003" t="str">
            <v>CARVAO ANTRACITO PARA FILTRO, GRAO VARIANDO DE 0,8 ATE 1,1 MM, COEFICIENTE DE UNIFORMIDADE MENOR QUE 1,7 MM (DISTRIBUIDOR)</v>
          </cell>
          <cell r="C8003" t="str">
            <v xml:space="preserve">KG    </v>
          </cell>
          <cell r="D8003">
            <v>5.47</v>
          </cell>
        </row>
        <row r="8004">
          <cell r="A8004">
            <v>4743</v>
          </cell>
          <cell r="B8004" t="str">
            <v>CASCALHO DE CAVA</v>
          </cell>
          <cell r="C8004" t="str">
            <v xml:space="preserve">M3    </v>
          </cell>
          <cell r="D8004">
            <v>42.15</v>
          </cell>
        </row>
        <row r="8005">
          <cell r="A8005">
            <v>4744</v>
          </cell>
          <cell r="B8005" t="str">
            <v>CASCALHO DE RIO</v>
          </cell>
          <cell r="C8005" t="str">
            <v xml:space="preserve">M3    </v>
          </cell>
          <cell r="D8005">
            <v>67.45</v>
          </cell>
        </row>
        <row r="8006">
          <cell r="A8006">
            <v>4745</v>
          </cell>
          <cell r="B8006" t="str">
            <v>CASCALHO LAVADO</v>
          </cell>
          <cell r="C8006" t="str">
            <v xml:space="preserve">M3    </v>
          </cell>
          <cell r="D8006">
            <v>80.900000000000006</v>
          </cell>
        </row>
        <row r="8007">
          <cell r="A8007">
            <v>36496</v>
          </cell>
          <cell r="B8007" t="str">
            <v>CAVALETE PARA TALHA COM ESTRUTURA EM TUBO METALICO ALTURA MINIMA 3,2 M EQUIPADO COM RODAS DE BORRACHA PARA MOVIMENTACAO DE TUBOS DE CONCRETO NA CENTRAL DE PREMOLDADOS COM CAPACIDADE DE CARGA DE 3 TONELADAS</v>
          </cell>
          <cell r="C8007" t="str">
            <v xml:space="preserve">UN    </v>
          </cell>
          <cell r="D8007">
            <v>10163.93</v>
          </cell>
        </row>
        <row r="8008">
          <cell r="A8008">
            <v>10630</v>
          </cell>
          <cell r="B8008" t="str">
            <v>CAVALO MECANICO TRACAO 4X2, PESO BRUTO TOTAL COMBINADO 49000 KG, CAPACIDADE MAXIMA DE TRACAO *66000* KG, POTENCIA *360* CV (INCLUI CABINE E CHASSI, NAO INCLUI SEMIRREBOQUE)</v>
          </cell>
          <cell r="C8008" t="str">
            <v xml:space="preserve">UN    </v>
          </cell>
          <cell r="D8008">
            <v>523653.69</v>
          </cell>
        </row>
        <row r="8009">
          <cell r="A8009">
            <v>37762</v>
          </cell>
          <cell r="B8009" t="str">
            <v>CAVALO MECANICO TRACAO 4X2, PESO BRUTO TOTAL 16000 KG, CAPACIDADE MAXIMA DE TRACAO *36000* KG, DISTANCIA ENTRE EIXOS *3,56* M, POTENCIA *286* CV (INCLUI CABINE E CHASSI, NAO INCLUI SEMIRREBOQUE)</v>
          </cell>
          <cell r="C8009" t="str">
            <v xml:space="preserve">UN    </v>
          </cell>
          <cell r="D8009">
            <v>449105.82</v>
          </cell>
        </row>
        <row r="8010">
          <cell r="A8010">
            <v>37763</v>
          </cell>
          <cell r="B8010" t="str">
            <v>CAVALO MECANICO TRACAO 4X2, PESO BRUTO TOTAL 16000 KG, CAPACIDADE MAXIMA DE TRACAO *45000* KG, DISTANCIA ENTRE EIXOS *3,56* M, POTENCIA *330* CV (INCLUI CABINE E CHASSI, NAO INCLUI SEMIRREBOQUE)</v>
          </cell>
          <cell r="C8010" t="str">
            <v xml:space="preserve">UN    </v>
          </cell>
          <cell r="D8010">
            <v>454560.52</v>
          </cell>
        </row>
        <row r="8011">
          <cell r="A8011">
            <v>41992</v>
          </cell>
          <cell r="B8011" t="str">
            <v>CAVALO MECANICO TRACAO 4X2, PESO BRUTO TOTAL 16000 KG, CAPACIDADE MAXIMA DE TRACAO *80000* KG, POTENCIA *380* CV (INCLUI CABINE E CHASSI, NAO INCLUI SEMIRREBOQUE)</v>
          </cell>
          <cell r="C8011" t="str">
            <v xml:space="preserve">UN    </v>
          </cell>
          <cell r="D8011">
            <v>516744.41</v>
          </cell>
        </row>
        <row r="8012">
          <cell r="A8012">
            <v>13215</v>
          </cell>
          <cell r="B8012" t="str">
            <v>CAVALO MECANICO TRACAO 6X2, PESO BRUTO TOTAL COMBINADO 56000 KG, CAPACIDADE MAXIMA DE TRACAO *66000* KG, POTENCIA *360* CV (INCLUI CABINE E CHASSI, NAO INCLUI SEMIRREBOQUE)</v>
          </cell>
          <cell r="C8012" t="str">
            <v xml:space="preserve">UN    </v>
          </cell>
          <cell r="D8012">
            <v>633657.36</v>
          </cell>
        </row>
        <row r="8013">
          <cell r="A8013">
            <v>4235</v>
          </cell>
          <cell r="B8013" t="str">
            <v>CAVOUQUEIRO OU OPERADOR DE PERFURATRIZ / ROMPEDOR</v>
          </cell>
          <cell r="C8013" t="str">
            <v xml:space="preserve">H     </v>
          </cell>
          <cell r="D8013">
            <v>8.4</v>
          </cell>
        </row>
        <row r="8014">
          <cell r="A8014">
            <v>40976</v>
          </cell>
          <cell r="B8014" t="str">
            <v>CAVOUQUEIRO OU OPERADOR DE PERFURATRIZ / ROMPEDOR (MENSALISTA)</v>
          </cell>
          <cell r="C8014" t="str">
            <v xml:space="preserve">MES   </v>
          </cell>
          <cell r="D8014">
            <v>1489.88</v>
          </cell>
        </row>
        <row r="8015">
          <cell r="A8015">
            <v>39013</v>
          </cell>
          <cell r="B8015" t="str">
            <v>CENTRALIZADOR DE BARRA DE ACO (CHUMBADOR TIPO CARAMBOLA), PARA ACO ATE 20 MM</v>
          </cell>
          <cell r="C8015" t="str">
            <v xml:space="preserve">UN    </v>
          </cell>
          <cell r="D8015">
            <v>1.22</v>
          </cell>
        </row>
        <row r="8016">
          <cell r="A8016">
            <v>43091</v>
          </cell>
          <cell r="B8016" t="str">
            <v>CENTRO DE MEDICAO AGRUPADA, EM POLICARBONATO / PVC, COM 12 MEDIDORES E PROTECAO GERAL (INCLUI BARRAMENTO, DISJUNTORES E ACESSORIOS DE FIXACAO) (PADRAO CONCESSIONARIA LOCAL)</v>
          </cell>
          <cell r="C8016" t="str">
            <v xml:space="preserve">UN    </v>
          </cell>
          <cell r="D8016">
            <v>4788.3100000000004</v>
          </cell>
        </row>
        <row r="8017">
          <cell r="A8017">
            <v>43092</v>
          </cell>
          <cell r="B8017" t="str">
            <v>CENTRO DE MEDICAO AGRUPADA, EM POLICARBONATO / PVC, COM 16 MEDIDORES E PROTECAO GERAL (INCLUI BARRAMENTO, DISJUNTORES E ACESSORIOS DE FIXACAO) (PADRAO CONCESSIONARIA LOCAL)</v>
          </cell>
          <cell r="C8017" t="str">
            <v xml:space="preserve">UN    </v>
          </cell>
          <cell r="D8017">
            <v>6384.41</v>
          </cell>
        </row>
        <row r="8018">
          <cell r="A8018">
            <v>43089</v>
          </cell>
          <cell r="B8018" t="str">
            <v>CENTRO DE MEDICAO AGRUPADA, EM POLICARBONATO / PVC, COM 4 MEDIDORES E PROTECAO GERAL (INCLUI BARRAMENTO, DISJUNTORES E ACESSORIOS DE FIXACAO) (PADRAO CONCESSIONARIA LOCAL)</v>
          </cell>
          <cell r="C8018" t="str">
            <v xml:space="preserve">UN    </v>
          </cell>
          <cell r="D8018">
            <v>1112.6600000000001</v>
          </cell>
        </row>
        <row r="8019">
          <cell r="A8019">
            <v>43090</v>
          </cell>
          <cell r="B8019" t="str">
            <v>CENTRO DE MEDICAO AGRUPADA, EM POLICARBONATO / PVC, COM 8 MEDIDORES E PROTECAO GERAL (INCLUI BARRAMENTO, DISJUNTORES E ACESSORIOS DE FIXACAO) (PADRAO CONCESSIONARIA LOCAL)</v>
          </cell>
          <cell r="C8019" t="str">
            <v xml:space="preserve">UN    </v>
          </cell>
          <cell r="D8019">
            <v>2455.54</v>
          </cell>
        </row>
        <row r="8020">
          <cell r="A8020">
            <v>41967</v>
          </cell>
          <cell r="B8020" t="str">
            <v>CERA  LIQUIDA</v>
          </cell>
          <cell r="C8020" t="str">
            <v xml:space="preserve">L     </v>
          </cell>
          <cell r="D8020">
            <v>7.14</v>
          </cell>
        </row>
        <row r="8021">
          <cell r="A8021">
            <v>12760</v>
          </cell>
          <cell r="B8021" t="str">
            <v>CHAPA ACO INOX AISI 304 NUMERO 4 (E = 6 MM), ACABAMENTO NUMERO 1 (LAMINADO A QUENTE, FOSCO)</v>
          </cell>
          <cell r="C8021" t="str">
            <v xml:space="preserve">M2    </v>
          </cell>
          <cell r="D8021">
            <v>1407.23</v>
          </cell>
        </row>
        <row r="8022">
          <cell r="A8022">
            <v>12759</v>
          </cell>
          <cell r="B8022" t="str">
            <v>CHAPA ACO INOX AISI 304 NUMERO 9 (E = 4 MM), ACABAMENTO NUMERO 1 (LAMINADO A QUENTE, FOSCO)</v>
          </cell>
          <cell r="C8022" t="str">
            <v xml:space="preserve">M2    </v>
          </cell>
          <cell r="D8022">
            <v>938.14</v>
          </cell>
        </row>
        <row r="8023">
          <cell r="A8023">
            <v>43105</v>
          </cell>
          <cell r="B8023" t="str">
            <v>CHAPA DE ACO CARBONO GALVANIZADA, PERFURADA (GRADE FUROS) E = 1,5 MM, DIAMETRO DO FURO = 9,52 MM (FUROS ALTERNADOS HORIZ.)</v>
          </cell>
          <cell r="C8023" t="str">
            <v xml:space="preserve">KG    </v>
          </cell>
          <cell r="D8023">
            <v>37.4</v>
          </cell>
        </row>
        <row r="8024">
          <cell r="A8024">
            <v>40424</v>
          </cell>
          <cell r="B8024" t="str">
            <v>CHAPA DE ACO CARBONO LAMINADO A QUENTE, QUALIDADE ESTRUTURAL, BITOLA 3/16", E =4,75 MM (37,29 KG/M2)</v>
          </cell>
          <cell r="C8024" t="str">
            <v xml:space="preserve">KG    </v>
          </cell>
          <cell r="D8024">
            <v>9.5</v>
          </cell>
        </row>
        <row r="8025">
          <cell r="A8025">
            <v>1325</v>
          </cell>
          <cell r="B8025" t="str">
            <v>CHAPA DE ACO FINA A FRIO BITOLA MSG 20, E = 0,90 MM (7,20 KG/M2)</v>
          </cell>
          <cell r="C8025" t="str">
            <v xml:space="preserve">KG    </v>
          </cell>
          <cell r="D8025">
            <v>10.41</v>
          </cell>
        </row>
        <row r="8026">
          <cell r="A8026">
            <v>1327</v>
          </cell>
          <cell r="B8026" t="str">
            <v>CHAPA DE ACO FINA A FRIO BITOLA MSG 24, E = 0,60 MM (4,80 KG/M2)</v>
          </cell>
          <cell r="C8026" t="str">
            <v xml:space="preserve">KG    </v>
          </cell>
          <cell r="D8026">
            <v>11.08</v>
          </cell>
        </row>
        <row r="8027">
          <cell r="A8027">
            <v>1328</v>
          </cell>
          <cell r="B8027" t="str">
            <v>CHAPA DE ACO FINA A FRIO BITOLA MSG 26, E = 0,45 MM (3,60 KG/M2)</v>
          </cell>
          <cell r="C8027" t="str">
            <v xml:space="preserve">KG    </v>
          </cell>
          <cell r="D8027">
            <v>10.43</v>
          </cell>
        </row>
        <row r="8028">
          <cell r="A8028">
            <v>1321</v>
          </cell>
          <cell r="B8028" t="str">
            <v>CHAPA DE ACO FINA A QUENTE BITOLA MSG 13, E = 2,25 MM (18,00 KG/M2)</v>
          </cell>
          <cell r="C8028" t="str">
            <v xml:space="preserve">KG    </v>
          </cell>
          <cell r="D8028">
            <v>9.66</v>
          </cell>
        </row>
        <row r="8029">
          <cell r="A8029">
            <v>1318</v>
          </cell>
          <cell r="B8029" t="str">
            <v>CHAPA DE ACO FINA A QUENTE BITOLA MSG 14, E = 2,00 MM (16,0 KG/M2)</v>
          </cell>
          <cell r="C8029" t="str">
            <v xml:space="preserve">KG    </v>
          </cell>
          <cell r="D8029">
            <v>9.67</v>
          </cell>
        </row>
        <row r="8030">
          <cell r="A8030">
            <v>1322</v>
          </cell>
          <cell r="B8030" t="str">
            <v>CHAPA DE ACO FINA A QUENTE BITOLA MSG 16, E = 1,50 MM (12,00 KG/M2)</v>
          </cell>
          <cell r="C8030" t="str">
            <v xml:space="preserve">KG    </v>
          </cell>
          <cell r="D8030">
            <v>10.210000000000001</v>
          </cell>
        </row>
        <row r="8031">
          <cell r="A8031">
            <v>1323</v>
          </cell>
          <cell r="B8031" t="str">
            <v>CHAPA DE ACO FINA A QUENTE BITOLA MSG 18, E = 1,20 MM (9,60 KG/M2)</v>
          </cell>
          <cell r="C8031" t="str">
            <v xml:space="preserve">KG    </v>
          </cell>
          <cell r="D8031">
            <v>10.210000000000001</v>
          </cell>
        </row>
        <row r="8032">
          <cell r="A8032">
            <v>1319</v>
          </cell>
          <cell r="B8032" t="str">
            <v>CHAPA DE ACO FINA A QUENTE BITOLA MSG 3/16 ", E = 4,75 MM (38,00 KG/M2)</v>
          </cell>
          <cell r="C8032" t="str">
            <v xml:space="preserve">KG    </v>
          </cell>
          <cell r="D8032">
            <v>8.61</v>
          </cell>
        </row>
        <row r="8033">
          <cell r="A8033">
            <v>11026</v>
          </cell>
          <cell r="B8033" t="str">
            <v>CHAPA DE ACO GALVANIZADA BITOLA GSG 14, E = 1,95 MM (15,60 KG/M2)</v>
          </cell>
          <cell r="C8033" t="str">
            <v xml:space="preserve">KG    </v>
          </cell>
          <cell r="D8033">
            <v>11.84</v>
          </cell>
        </row>
        <row r="8034">
          <cell r="A8034">
            <v>11027</v>
          </cell>
          <cell r="B8034" t="str">
            <v>CHAPA DE ACO GALVANIZADA BITOLA GSG 16, E = 1,55 MM (12,40 KG/M2)</v>
          </cell>
          <cell r="C8034" t="str">
            <v xml:space="preserve">KG    </v>
          </cell>
          <cell r="D8034">
            <v>12.32</v>
          </cell>
        </row>
        <row r="8035">
          <cell r="A8035">
            <v>11046</v>
          </cell>
          <cell r="B8035" t="str">
            <v>CHAPA DE ACO GALVANIZADA BITOLA GSG 18, E = 1,25 MM (10,00 KG/M2)</v>
          </cell>
          <cell r="C8035" t="str">
            <v xml:space="preserve">KG    </v>
          </cell>
          <cell r="D8035">
            <v>11.8</v>
          </cell>
        </row>
        <row r="8036">
          <cell r="A8036">
            <v>11047</v>
          </cell>
          <cell r="B8036" t="str">
            <v>CHAPA DE ACO GALVANIZADA BITOLA GSG 19, E = 1,11 MM (8,88 KG/M2)</v>
          </cell>
          <cell r="C8036" t="str">
            <v xml:space="preserve">KG    </v>
          </cell>
          <cell r="D8036">
            <v>12.87</v>
          </cell>
        </row>
        <row r="8037">
          <cell r="A8037">
            <v>43668</v>
          </cell>
          <cell r="B8037" t="str">
            <v>CHAPA DE ACO GALVANIZADA BITOLA GSG 20, E = 0,95 MM (7,60 KG/M2)</v>
          </cell>
          <cell r="C8037" t="str">
            <v xml:space="preserve">KG    </v>
          </cell>
          <cell r="D8037">
            <v>11.35</v>
          </cell>
        </row>
        <row r="8038">
          <cell r="A8038">
            <v>11049</v>
          </cell>
          <cell r="B8038" t="str">
            <v>CHAPA DE ACO GALVANIZADA BITOLA GSG 22, E = 0,80 MM (6,40 KG/M2)</v>
          </cell>
          <cell r="C8038" t="str">
            <v xml:space="preserve">KG    </v>
          </cell>
          <cell r="D8038">
            <v>12.3</v>
          </cell>
        </row>
        <row r="8039">
          <cell r="A8039">
            <v>43106</v>
          </cell>
          <cell r="B8039" t="str">
            <v>CHAPA DE ACO GALVANIZADA BITOLA GSG 24, E = 0,64 (5,12 KG/M2)</v>
          </cell>
          <cell r="C8039" t="str">
            <v xml:space="preserve">KG    </v>
          </cell>
          <cell r="D8039">
            <v>12.37</v>
          </cell>
        </row>
        <row r="8040">
          <cell r="A8040">
            <v>11051</v>
          </cell>
          <cell r="B8040" t="str">
            <v>CHAPA DE ACO GALVANIZADA BITOLA GSG 26, E = 0,50 MM (4,00 KG/M2)</v>
          </cell>
          <cell r="C8040" t="str">
            <v xml:space="preserve">KG    </v>
          </cell>
          <cell r="D8040">
            <v>12.91</v>
          </cell>
        </row>
        <row r="8041">
          <cell r="A8041">
            <v>11061</v>
          </cell>
          <cell r="B8041" t="str">
            <v>CHAPA DE ACO GALVANIZADA BITOLA GSG 30, E = 0,35 MM (2,80 KG/M2)</v>
          </cell>
          <cell r="C8041" t="str">
            <v xml:space="preserve">KG    </v>
          </cell>
          <cell r="D8041">
            <v>15.49</v>
          </cell>
        </row>
        <row r="8042">
          <cell r="A8042">
            <v>43667</v>
          </cell>
          <cell r="B8042" t="str">
            <v>CHAPA DE ACO GROSSA, ASTM A36, E = 1 " (25,40 MM) 199,18 KG/M2</v>
          </cell>
          <cell r="C8042" t="str">
            <v xml:space="preserve">KG    </v>
          </cell>
          <cell r="D8042">
            <v>11.26</v>
          </cell>
        </row>
        <row r="8043">
          <cell r="A8043">
            <v>1333</v>
          </cell>
          <cell r="B8043" t="str">
            <v>CHAPA DE ACO GROSSA, ASTM A36, E = 1/2 " (12,70 MM) 99,59 KG/M2</v>
          </cell>
          <cell r="C8043" t="str">
            <v xml:space="preserve">KG    </v>
          </cell>
          <cell r="D8043">
            <v>9.3800000000000008</v>
          </cell>
        </row>
        <row r="8044">
          <cell r="A8044">
            <v>1330</v>
          </cell>
          <cell r="B8044" t="str">
            <v>CHAPA DE ACO GROSSA, ASTM A36, E = 1/4 " (6,35 MM) 49,79 KG/M2</v>
          </cell>
          <cell r="C8044" t="str">
            <v xml:space="preserve">KG    </v>
          </cell>
          <cell r="D8044">
            <v>9.2899999999999991</v>
          </cell>
        </row>
        <row r="8045">
          <cell r="A8045">
            <v>10957</v>
          </cell>
          <cell r="B8045" t="str">
            <v>CHAPA DE ACO GROSSA, ASTM A36, E = 3/4 " (19,05 MM) 149,39 KG/M2</v>
          </cell>
          <cell r="C8045" t="str">
            <v xml:space="preserve">KG    </v>
          </cell>
          <cell r="D8045">
            <v>10.71</v>
          </cell>
        </row>
        <row r="8046">
          <cell r="A8046">
            <v>1332</v>
          </cell>
          <cell r="B8046" t="str">
            <v>CHAPA DE ACO GROSSA, ASTM A36, E = 3/8 " (9,53 MM) 74,69 KG/M2</v>
          </cell>
          <cell r="C8046" t="str">
            <v xml:space="preserve">KG    </v>
          </cell>
          <cell r="D8046">
            <v>9.5299999999999994</v>
          </cell>
        </row>
        <row r="8047">
          <cell r="A8047">
            <v>1334</v>
          </cell>
          <cell r="B8047" t="str">
            <v>CHAPA DE ACO GROSSA, ASTM A36, E = 5/8 " (15,88 MM) 124,49 KG/M2</v>
          </cell>
          <cell r="C8047" t="str">
            <v xml:space="preserve">KG    </v>
          </cell>
          <cell r="D8047">
            <v>10.56</v>
          </cell>
        </row>
        <row r="8048">
          <cell r="A8048">
            <v>1335</v>
          </cell>
          <cell r="B8048" t="str">
            <v>CHAPA DE ACO GROSSA, ASTM A36, E = 7/8 " (22,23 MM) 174,28 KG/M2</v>
          </cell>
          <cell r="C8048" t="str">
            <v xml:space="preserve">KG    </v>
          </cell>
          <cell r="D8048">
            <v>10.92</v>
          </cell>
        </row>
        <row r="8049">
          <cell r="A8049">
            <v>40425</v>
          </cell>
          <cell r="B8049" t="str">
            <v>CHAPA DE ACO GROSSA, SAE 1020, BITOLA 1/4", E = 6,35 MM (49,85 KG/M2)</v>
          </cell>
          <cell r="C8049" t="str">
            <v xml:space="preserve">KG    </v>
          </cell>
          <cell r="D8049">
            <v>9.34</v>
          </cell>
        </row>
        <row r="8050">
          <cell r="A8050">
            <v>1337</v>
          </cell>
          <cell r="B8050" t="str">
            <v>CHAPA DE ACO XADREZ PARA PISOS, E = 1/4 " (6,30 MM) 54,53 KG/M2</v>
          </cell>
          <cell r="C8050" t="str">
            <v xml:space="preserve">KG    </v>
          </cell>
          <cell r="D8050">
            <v>10.71</v>
          </cell>
        </row>
        <row r="8051">
          <cell r="A8051">
            <v>1338</v>
          </cell>
          <cell r="B8051" t="str">
            <v>CHAPA DE LAMINADO MELAMINICO, LISO BRILHANTE, DE *1,25 X 3,08* M, E = 0,8 MM</v>
          </cell>
          <cell r="C8051" t="str">
            <v xml:space="preserve">M2    </v>
          </cell>
          <cell r="D8051">
            <v>35.049999999999997</v>
          </cell>
        </row>
        <row r="8052">
          <cell r="A8052">
            <v>1340</v>
          </cell>
          <cell r="B8052" t="str">
            <v>CHAPA DE LAMINADO MELAMINICO, LISO FOSCO, DE *1,25 X 3,08* M, E = 0,8 MM</v>
          </cell>
          <cell r="C8052" t="str">
            <v xml:space="preserve">M2    </v>
          </cell>
          <cell r="D8052">
            <v>40.520000000000003</v>
          </cell>
        </row>
        <row r="8053">
          <cell r="A8053">
            <v>1341</v>
          </cell>
          <cell r="B8053" t="str">
            <v>CHAPA DE LAMINADO MELAMINICO, TEXTURIZADO, DE *1,25 X 3,08* M, E = 0,8 MM</v>
          </cell>
          <cell r="C8053" t="str">
            <v xml:space="preserve">M2    </v>
          </cell>
          <cell r="D8053">
            <v>39.03</v>
          </cell>
        </row>
        <row r="8054">
          <cell r="A8054">
            <v>11134</v>
          </cell>
          <cell r="B8054" t="str">
            <v>CHAPA DE MADEIRA COMPENSADA NAVAL (COM COLA FENOLICA), E = 10 MM, DE *1,60 X 2,20* M</v>
          </cell>
          <cell r="C8054" t="str">
            <v xml:space="preserve">M2    </v>
          </cell>
          <cell r="D8054">
            <v>34.090000000000003</v>
          </cell>
        </row>
        <row r="8055">
          <cell r="A8055">
            <v>11135</v>
          </cell>
          <cell r="B8055" t="str">
            <v>CHAPA DE MADEIRA COMPENSADA NAVAL (COM COLA FENOLICA), E = 12 MM, DE *1,60 X 2,20* M</v>
          </cell>
          <cell r="C8055" t="str">
            <v xml:space="preserve">M2    </v>
          </cell>
          <cell r="D8055">
            <v>41.55</v>
          </cell>
        </row>
        <row r="8056">
          <cell r="A8056">
            <v>11136</v>
          </cell>
          <cell r="B8056" t="str">
            <v>CHAPA DE MADEIRA COMPENSADA NAVAL (COM COLA FENOLICA), E = 15 MM, DE *1,60 X 2,20* M</v>
          </cell>
          <cell r="C8056" t="str">
            <v xml:space="preserve">M2    </v>
          </cell>
          <cell r="D8056">
            <v>44.95</v>
          </cell>
        </row>
        <row r="8057">
          <cell r="A8057">
            <v>34743</v>
          </cell>
          <cell r="B8057" t="str">
            <v>CHAPA DE MADEIRA COMPENSADA NAVAL (COM COLA FENOLICA), E = 18 MM, DE *1,60 X 2,20* M</v>
          </cell>
          <cell r="C8057" t="str">
            <v xml:space="preserve">M2    </v>
          </cell>
          <cell r="D8057">
            <v>57.22</v>
          </cell>
        </row>
        <row r="8058">
          <cell r="A8058">
            <v>11137</v>
          </cell>
          <cell r="B8058" t="str">
            <v>CHAPA DE MADEIRA COMPENSADA NAVAL (COM COLA FENOLICA), E = 20 MM, DE *1,60 X 2,20* M</v>
          </cell>
          <cell r="C8058" t="str">
            <v xml:space="preserve">M2    </v>
          </cell>
          <cell r="D8058">
            <v>63.81</v>
          </cell>
        </row>
        <row r="8059">
          <cell r="A8059">
            <v>34745</v>
          </cell>
          <cell r="B8059" t="str">
            <v>CHAPA DE MADEIRA COMPENSADA NAVAL (COM COLA FENOLICA), E = 25 MM, DE *1,60 X 2,20* M</v>
          </cell>
          <cell r="C8059" t="str">
            <v xml:space="preserve">M2    </v>
          </cell>
          <cell r="D8059">
            <v>72.72</v>
          </cell>
        </row>
        <row r="8060">
          <cell r="A8060">
            <v>34746</v>
          </cell>
          <cell r="B8060" t="str">
            <v>CHAPA DE MADEIRA COMPENSADA NAVAL (COM COLA FENOLICA), E = 4 MM, DE *1,60 X 2,20* M</v>
          </cell>
          <cell r="C8060" t="str">
            <v xml:space="preserve">M2    </v>
          </cell>
          <cell r="D8060">
            <v>18.73</v>
          </cell>
        </row>
        <row r="8061">
          <cell r="A8061">
            <v>1360</v>
          </cell>
          <cell r="B8061" t="str">
            <v>CHAPA DE MADEIRA COMPENSADA NAVAL (COM COLA FENOLICA), E = 6 MM, DE *1,60 X 2,20* M</v>
          </cell>
          <cell r="C8061" t="str">
            <v xml:space="preserve">M2    </v>
          </cell>
          <cell r="D8061">
            <v>23.13</v>
          </cell>
        </row>
        <row r="8062">
          <cell r="A8062">
            <v>1346</v>
          </cell>
          <cell r="B8062" t="str">
            <v>CHAPA DE MADEIRA COMPENSADA PLASTIFICADA PARA FORMA DE CONCRETO, DE 2,20 x 1,10 M, E = 10 MM</v>
          </cell>
          <cell r="C8062" t="str">
            <v xml:space="preserve">M2    </v>
          </cell>
          <cell r="D8062">
            <v>26.59</v>
          </cell>
        </row>
        <row r="8063">
          <cell r="A8063">
            <v>1345</v>
          </cell>
          <cell r="B8063" t="str">
            <v>CHAPA DE MADEIRA COMPENSADA PLASTIFICADA PARA FORMA DE CONCRETO, DE 2,20 x 1,10 M, E = 18 MM</v>
          </cell>
          <cell r="C8063" t="str">
            <v xml:space="preserve">M2    </v>
          </cell>
          <cell r="D8063">
            <v>43.09</v>
          </cell>
        </row>
        <row r="8064">
          <cell r="A8064">
            <v>1347</v>
          </cell>
          <cell r="B8064" t="str">
            <v>CHAPA DE MADEIRA COMPENSADA PLASTIFICADA PARA FORMA DE CONCRETO, DE 2,20 X 1,10 M, E = 12 MM</v>
          </cell>
          <cell r="C8064" t="str">
            <v xml:space="preserve">M2    </v>
          </cell>
          <cell r="D8064">
            <v>31.78</v>
          </cell>
        </row>
        <row r="8065">
          <cell r="A8065">
            <v>1355</v>
          </cell>
          <cell r="B8065" t="str">
            <v>CHAPA DE MADEIRA COMPENSADA RESINADA PARA FORMA DE CONCRETO, DE *2,2 X 1,1* M, E = 14 MM</v>
          </cell>
          <cell r="C8065" t="str">
            <v xml:space="preserve">M2    </v>
          </cell>
          <cell r="D8065">
            <v>25.79</v>
          </cell>
        </row>
        <row r="8066">
          <cell r="A8066">
            <v>1358</v>
          </cell>
          <cell r="B8066" t="str">
            <v>CHAPA DE MADEIRA COMPENSADA RESINADA PARA FORMA DE CONCRETO, DE *2,2 X 1,1* M, E = 17 MM</v>
          </cell>
          <cell r="C8066" t="str">
            <v xml:space="preserve">M2    </v>
          </cell>
          <cell r="D8066">
            <v>29.88</v>
          </cell>
        </row>
        <row r="8067">
          <cell r="A8067">
            <v>34659</v>
          </cell>
          <cell r="B8067" t="str">
            <v>CHAPA DE MDF BRANCO LISO 1 FACE, E = 12 MM, DE *2,75 X 1,85* M</v>
          </cell>
          <cell r="C8067" t="str">
            <v xml:space="preserve">M2    </v>
          </cell>
          <cell r="D8067">
            <v>39.49</v>
          </cell>
        </row>
        <row r="8068">
          <cell r="A8068">
            <v>34514</v>
          </cell>
          <cell r="B8068" t="str">
            <v>CHAPA DE MDF BRANCO LISO 1 FACE, E = 15 MM, DE *2,75 X 1,85* M</v>
          </cell>
          <cell r="C8068" t="str">
            <v xml:space="preserve">M2    </v>
          </cell>
          <cell r="D8068">
            <v>43.74</v>
          </cell>
        </row>
        <row r="8069">
          <cell r="A8069">
            <v>34660</v>
          </cell>
          <cell r="B8069" t="str">
            <v>CHAPA DE MDF BRANCO LISO 1 FACE, E = 18 MM, DE *2,75 X 1,85* M</v>
          </cell>
          <cell r="C8069" t="str">
            <v xml:space="preserve">M2    </v>
          </cell>
          <cell r="D8069">
            <v>55.51</v>
          </cell>
        </row>
        <row r="8070">
          <cell r="A8070">
            <v>34661</v>
          </cell>
          <cell r="B8070" t="str">
            <v>CHAPA DE MDF BRANCO LISO 1 FACE, E = 25 MM, DE *2,75 X 1,85* M</v>
          </cell>
          <cell r="C8070" t="str">
            <v xml:space="preserve">M2    </v>
          </cell>
          <cell r="D8070">
            <v>79.73</v>
          </cell>
        </row>
        <row r="8071">
          <cell r="A8071">
            <v>34667</v>
          </cell>
          <cell r="B8071" t="str">
            <v>CHAPA DE MDF BRANCO LISO 1 FACE, E = 6 MM, DE *2,75 X 1,85* M</v>
          </cell>
          <cell r="C8071" t="str">
            <v xml:space="preserve">M2    </v>
          </cell>
          <cell r="D8071">
            <v>28.87</v>
          </cell>
        </row>
        <row r="8072">
          <cell r="A8072">
            <v>34668</v>
          </cell>
          <cell r="B8072" t="str">
            <v>CHAPA DE MDF BRANCO LISO 1 FACE, E = 9 MM, DE *2,75 X 1,85* M</v>
          </cell>
          <cell r="C8072" t="str">
            <v xml:space="preserve">M2    </v>
          </cell>
          <cell r="D8072">
            <v>37.729999999999997</v>
          </cell>
        </row>
        <row r="8073">
          <cell r="A8073">
            <v>34741</v>
          </cell>
          <cell r="B8073" t="str">
            <v>CHAPA DE MDF BRANCO LISO 2 FACES, E = 12 MM, DE *2,75 X 1,85* M</v>
          </cell>
          <cell r="C8073" t="str">
            <v xml:space="preserve">M2    </v>
          </cell>
          <cell r="D8073">
            <v>41.51</v>
          </cell>
        </row>
        <row r="8074">
          <cell r="A8074">
            <v>34664</v>
          </cell>
          <cell r="B8074" t="str">
            <v>CHAPA DE MDF BRANCO LISO 2 FACES, E = 15 MM, DE *2,75 X 1,85* M</v>
          </cell>
          <cell r="C8074" t="str">
            <v xml:space="preserve">M2    </v>
          </cell>
          <cell r="D8074">
            <v>45.3</v>
          </cell>
        </row>
        <row r="8075">
          <cell r="A8075">
            <v>34665</v>
          </cell>
          <cell r="B8075" t="str">
            <v>CHAPA DE MDF BRANCO LISO 2 FACES, E = 18 MM, DE *2,75 X 1,85* M</v>
          </cell>
          <cell r="C8075" t="str">
            <v xml:space="preserve">M2    </v>
          </cell>
          <cell r="D8075">
            <v>56.23</v>
          </cell>
        </row>
        <row r="8076">
          <cell r="A8076">
            <v>34666</v>
          </cell>
          <cell r="B8076" t="str">
            <v>CHAPA DE MDF BRANCO LISO 2 FACES, E = 25 MM, DE *2,75 X 1,85* M</v>
          </cell>
          <cell r="C8076" t="str">
            <v xml:space="preserve">M2    </v>
          </cell>
          <cell r="D8076">
            <v>84.94</v>
          </cell>
        </row>
        <row r="8077">
          <cell r="A8077">
            <v>34669</v>
          </cell>
          <cell r="B8077" t="str">
            <v>CHAPA DE MDF BRANCO LISO 2 FACES, E = 6 MM, DE *2,75 X 1,85* M</v>
          </cell>
          <cell r="C8077" t="str">
            <v xml:space="preserve">M2    </v>
          </cell>
          <cell r="D8077">
            <v>31.14</v>
          </cell>
        </row>
        <row r="8078">
          <cell r="A8078">
            <v>34670</v>
          </cell>
          <cell r="B8078" t="str">
            <v>CHAPA DE MDF BRANCO LISO 2 FACES, E = 9 MM, DE *2,75 X 1,85* M</v>
          </cell>
          <cell r="C8078" t="str">
            <v xml:space="preserve">M2    </v>
          </cell>
          <cell r="D8078">
            <v>38.090000000000003</v>
          </cell>
        </row>
        <row r="8079">
          <cell r="A8079">
            <v>34671</v>
          </cell>
          <cell r="B8079" t="str">
            <v>CHAPA DE MDF CRU, E = 12 MM, DE *2,75 X 1,85* M</v>
          </cell>
          <cell r="C8079" t="str">
            <v xml:space="preserve">M2    </v>
          </cell>
          <cell r="D8079">
            <v>31.79</v>
          </cell>
        </row>
        <row r="8080">
          <cell r="A8080">
            <v>34672</v>
          </cell>
          <cell r="B8080" t="str">
            <v>CHAPA DE MDF CRU, E = 15 MM, DE *2,75 X 1,85* M</v>
          </cell>
          <cell r="C8080" t="str">
            <v xml:space="preserve">M2    </v>
          </cell>
          <cell r="D8080">
            <v>33.53</v>
          </cell>
        </row>
        <row r="8081">
          <cell r="A8081">
            <v>34673</v>
          </cell>
          <cell r="B8081" t="str">
            <v>CHAPA DE MDF CRU, E = 18 MM, DE *2,75 X 1,85* M</v>
          </cell>
          <cell r="C8081" t="str">
            <v xml:space="preserve">M2    </v>
          </cell>
          <cell r="D8081">
            <v>40.909999999999997</v>
          </cell>
        </row>
        <row r="8082">
          <cell r="A8082">
            <v>34674</v>
          </cell>
          <cell r="B8082" t="str">
            <v>CHAPA DE MDF CRU, E = 20 MM, DE *2,75 X 1,85* M</v>
          </cell>
          <cell r="C8082" t="str">
            <v xml:space="preserve">M2    </v>
          </cell>
          <cell r="D8082">
            <v>54.39</v>
          </cell>
        </row>
        <row r="8083">
          <cell r="A8083">
            <v>34675</v>
          </cell>
          <cell r="B8083" t="str">
            <v>CHAPA DE MDF CRU, E = 25 MM, DE *2,75 X 1,85* M</v>
          </cell>
          <cell r="C8083" t="str">
            <v xml:space="preserve">M2    </v>
          </cell>
          <cell r="D8083">
            <v>66.31</v>
          </cell>
        </row>
        <row r="8084">
          <cell r="A8084">
            <v>34676</v>
          </cell>
          <cell r="B8084" t="str">
            <v>CHAPA DE MDF CRU, E = 6 MM, DE *2,75 X 1,85* M</v>
          </cell>
          <cell r="C8084" t="str">
            <v xml:space="preserve">M2    </v>
          </cell>
          <cell r="D8084">
            <v>19.09</v>
          </cell>
        </row>
        <row r="8085">
          <cell r="A8085">
            <v>34677</v>
          </cell>
          <cell r="B8085" t="str">
            <v>CHAPA DE MDF CRU, E = 9 MM, DE *2,75 X 1,85* M</v>
          </cell>
          <cell r="C8085" t="str">
            <v xml:space="preserve">M2    </v>
          </cell>
          <cell r="D8085">
            <v>25.67</v>
          </cell>
        </row>
        <row r="8086">
          <cell r="A8086">
            <v>43126</v>
          </cell>
          <cell r="B8086" t="str">
            <v>CHAPA EM ACO GALVANIZADO PARA STEEL DECK, COM NERVURAS TRAPEZOIDAIS, LARGURA UTIL DE 915 MM E ESPESSURA DE 0,80 MM</v>
          </cell>
          <cell r="C8086" t="str">
            <v xml:space="preserve">M2    </v>
          </cell>
          <cell r="D8086">
            <v>128.66999999999999</v>
          </cell>
        </row>
        <row r="8087">
          <cell r="A8087">
            <v>43124</v>
          </cell>
          <cell r="B8087" t="str">
            <v>CHAPA EM ACO GALVANIZADO PARA STEEL DECK, COM NERVURAS TRAPEZOIDAIS, LARGURA UTIL DE 915 MM E ESPESSURA DE 0,95 MM</v>
          </cell>
          <cell r="C8087" t="str">
            <v xml:space="preserve">M2    </v>
          </cell>
          <cell r="D8087">
            <v>150.24</v>
          </cell>
        </row>
        <row r="8088">
          <cell r="A8088">
            <v>43125</v>
          </cell>
          <cell r="B8088" t="str">
            <v>CHAPA EM ACO GALVANIZADO PARA STEEL DECK, COM NERVURAS TRAPEZOIDAIS, LARGURA UTIL DE 915 MM E ESPESSURA DE 1,25 MM</v>
          </cell>
          <cell r="C8088" t="str">
            <v xml:space="preserve">M2    </v>
          </cell>
          <cell r="D8088">
            <v>194.84</v>
          </cell>
        </row>
        <row r="8089">
          <cell r="A8089">
            <v>40623</v>
          </cell>
          <cell r="B8089" t="str">
            <v>CHAPA PARA EMENDA DE VIGA, EM ACO GROSSO, QUALIDADE ESTRUTURAL, BITOLA 3/16 ", E= 4,75 MM, 4 FUROS, LARGURA 45 MM, COMPRIMENTO 500 MM</v>
          </cell>
          <cell r="C8089" t="str">
            <v xml:space="preserve">PAR   </v>
          </cell>
          <cell r="D8089">
            <v>104.33</v>
          </cell>
        </row>
        <row r="8090">
          <cell r="A8090">
            <v>43701</v>
          </cell>
          <cell r="B8090" t="str">
            <v>CHAPA/BOBINA LISA EM ALUMINIO, LIGA 1.200 - H14, QUALQUER ESPESSURA, QUALQUER LARGURA</v>
          </cell>
          <cell r="C8090" t="str">
            <v xml:space="preserve">KG    </v>
          </cell>
          <cell r="D8090">
            <v>33.86</v>
          </cell>
        </row>
        <row r="8091">
          <cell r="A8091">
            <v>12083</v>
          </cell>
          <cell r="B8091" t="str">
            <v>CHAVE BLINDADA TRIPOLAR PARA MOTORES, DO TIPO FACA, COM PORTA FUSIVEL DO TIPO CARTUCHO, CORRENTE NOMINAL DE 100 A, TENSAO NOMINAL DE 250 V</v>
          </cell>
          <cell r="C8091" t="str">
            <v xml:space="preserve">UN    </v>
          </cell>
          <cell r="D8091">
            <v>698.79</v>
          </cell>
        </row>
        <row r="8092">
          <cell r="A8092">
            <v>12081</v>
          </cell>
          <cell r="B8092" t="str">
            <v>CHAVE BLINDADA TRIPOLAR PARA MOTORES, DO TIPO FACA, COM PORTA FUSIVEL DO TIPO CARTUCHO, CORRENTE NOMINAL DE 30 A, TENSAO NOMINAL DE 250 V</v>
          </cell>
          <cell r="C8092" t="str">
            <v xml:space="preserve">UN    </v>
          </cell>
          <cell r="D8092">
            <v>236.31</v>
          </cell>
        </row>
        <row r="8093">
          <cell r="A8093">
            <v>12082</v>
          </cell>
          <cell r="B8093" t="str">
            <v>CHAVE BLINDADA TRIPOLAR PARA MOTORES, DO TIPO FACA, COM PORTA FUSIVEL DO TIPO CARTUCHO, CORRENTE NOMINAL DE 60 A, TENSAO NOMINAL DE 250 V</v>
          </cell>
          <cell r="C8093" t="str">
            <v xml:space="preserve">UN    </v>
          </cell>
          <cell r="D8093">
            <v>371.39</v>
          </cell>
        </row>
        <row r="8094">
          <cell r="A8094">
            <v>13354</v>
          </cell>
          <cell r="B8094" t="str">
            <v>CHAVE DE PARTIDA DIRETA TRIFASICA, COM CAIXA TERMOPLASTICA, COM FUSIVEL DE 25 A, PARA MOTOR COM POTENCIA DE 7,5 CV E TENSAO DE 380 V</v>
          </cell>
          <cell r="C8094" t="str">
            <v xml:space="preserve">UN    </v>
          </cell>
          <cell r="D8094">
            <v>554.67999999999995</v>
          </cell>
        </row>
        <row r="8095">
          <cell r="A8095">
            <v>14057</v>
          </cell>
          <cell r="B8095" t="str">
            <v>CHAVE DE PARTIDA DIRETA TRIFASICA, COM CAIXA TERMOPLASTICA, COM FUSIVEL DE 35 A, PARA MOTOR COM POTENCIA DE 5 CV E TENSAO DE 220 V</v>
          </cell>
          <cell r="C8095" t="str">
            <v xml:space="preserve">UN    </v>
          </cell>
          <cell r="D8095">
            <v>309.69</v>
          </cell>
        </row>
        <row r="8096">
          <cell r="A8096">
            <v>14058</v>
          </cell>
          <cell r="B8096" t="str">
            <v>CHAVE DE PARTIDA DIRETA TRIFASICA, COM CAIXA TERMOPLASTICA, COM FUSIVEL DE 63 A, PARA MOTOR COM POTENCIA DE 10 CV E TENSAO DE 220 V</v>
          </cell>
          <cell r="C8096" t="str">
            <v xml:space="preserve">UN    </v>
          </cell>
          <cell r="D8096">
            <v>488.52</v>
          </cell>
        </row>
        <row r="8097">
          <cell r="A8097">
            <v>20971</v>
          </cell>
          <cell r="B8097" t="str">
            <v>CHAVE DUPLA PARA CONEXOES TIPO STORZ, ENGATE RAPIDO 1 1/2" X 2 1/2", EM LATAO, PARA INSTALACAO PREDIAL COMBATE A INCENDIO</v>
          </cell>
          <cell r="C8097" t="str">
            <v xml:space="preserve">UN    </v>
          </cell>
          <cell r="D8097">
            <v>15.76</v>
          </cell>
        </row>
        <row r="8098">
          <cell r="A8098">
            <v>5047</v>
          </cell>
          <cell r="B8098" t="str">
            <v>CHAVE FUSIVEL PARA REDES DE DISTRIBUICAO, TENSAO DE 15,0 KV, CORRENTE NOMINAL DO PORTA FUSIVEL DE 100 A, CAPACIDADE DE INTERRUPCAO SIMETRICA DE 7,10 KA, CAPACIDADE DE INTERRUPCAO ASSIMETRICA 10,00 KA</v>
          </cell>
          <cell r="C8098" t="str">
            <v xml:space="preserve">UN    </v>
          </cell>
          <cell r="D8098">
            <v>332.83</v>
          </cell>
        </row>
        <row r="8099">
          <cell r="A8099">
            <v>13369</v>
          </cell>
          <cell r="B8099" t="str">
            <v>CHAVE SECCIONADORA-FUSIVEL BLINDADA TRIPOLAR, ABERTURA COM CARGA, PARA FUSIVEL NH00, CORRENTE NOMINAL DE 160 A, TENSAO DE 500 V</v>
          </cell>
          <cell r="C8099" t="str">
            <v xml:space="preserve">UN    </v>
          </cell>
          <cell r="D8099">
            <v>361.04</v>
          </cell>
        </row>
        <row r="8100">
          <cell r="A8100">
            <v>13370</v>
          </cell>
          <cell r="B8100" t="str">
            <v>CHAVE SECCIONADORA-FUSIVEL BLINDADA TRIPOLAR, ABERTURA COM CARGA, PARA FUSIVEL NH01, CORRENTE NOMINAL DE 250 A, TENSAO DE 500 V</v>
          </cell>
          <cell r="C8100" t="str">
            <v xml:space="preserve">UN    </v>
          </cell>
          <cell r="D8100">
            <v>500.48</v>
          </cell>
        </row>
        <row r="8101">
          <cell r="A8101">
            <v>13279</v>
          </cell>
          <cell r="B8101" t="str">
            <v>CHUMBADOR DE ACO TIPO PARABOLT, * 5/8" X 200* MM,  COM PORCA E ARRUELA</v>
          </cell>
          <cell r="C8101" t="str">
            <v xml:space="preserve">KG    </v>
          </cell>
          <cell r="D8101">
            <v>10.61</v>
          </cell>
        </row>
        <row r="8102">
          <cell r="A8102">
            <v>11977</v>
          </cell>
          <cell r="B8102" t="str">
            <v>CHUMBADOR DE ACO, DIAMETRO 1/2", COMPRIMENTO 75 MM</v>
          </cell>
          <cell r="C8102" t="str">
            <v xml:space="preserve">UN    </v>
          </cell>
          <cell r="D8102">
            <v>5.5</v>
          </cell>
        </row>
        <row r="8103">
          <cell r="A8103">
            <v>11975</v>
          </cell>
          <cell r="B8103" t="str">
            <v>CHUMBADOR DE ACO, DIAMETRO 5/8", COMPRIMENTO 6", COM PORCA</v>
          </cell>
          <cell r="C8103" t="str">
            <v xml:space="preserve">UN    </v>
          </cell>
          <cell r="D8103">
            <v>12.05</v>
          </cell>
        </row>
        <row r="8104">
          <cell r="A8104">
            <v>39746</v>
          </cell>
          <cell r="B8104" t="str">
            <v>CHUMBADOR DE ACO, 1" X 600 MM, PARA POSTES DE ACO COM BASE, INCLUSO PORCA E ARRUELA</v>
          </cell>
          <cell r="C8104" t="str">
            <v xml:space="preserve">UN    </v>
          </cell>
          <cell r="D8104">
            <v>134.13999999999999</v>
          </cell>
        </row>
        <row r="8105">
          <cell r="A8105">
            <v>11976</v>
          </cell>
          <cell r="B8105" t="str">
            <v>CHUMBADOR, DIAMETRO 1/4" COM PARAFUSO 1/4" X 40 MM</v>
          </cell>
          <cell r="C8105" t="str">
            <v xml:space="preserve">UN    </v>
          </cell>
          <cell r="D8105">
            <v>0.61</v>
          </cell>
        </row>
        <row r="8106">
          <cell r="A8106">
            <v>1368</v>
          </cell>
          <cell r="B8106" t="str">
            <v>CHUVEIRO COMUM EM PLASTICO BRANCO, COM CANO, 3 TEMPERATURAS, 5500 W (110/220 V)</v>
          </cell>
          <cell r="C8106" t="str">
            <v xml:space="preserve">UN    </v>
          </cell>
          <cell r="D8106">
            <v>69.599999999999994</v>
          </cell>
        </row>
        <row r="8107">
          <cell r="A8107">
            <v>1367</v>
          </cell>
          <cell r="B8107" t="str">
            <v>CHUVEIRO COMUM EM PLASTICO CROMADO, COM CANO, 4 TEMPERATURAS (110/220 V)</v>
          </cell>
          <cell r="C8107" t="str">
            <v xml:space="preserve">UN    </v>
          </cell>
          <cell r="D8107">
            <v>225.13</v>
          </cell>
        </row>
        <row r="8108">
          <cell r="A8108">
            <v>7608</v>
          </cell>
          <cell r="B8108" t="str">
            <v>CHUVEIRO PLASTICO BRANCO SIMPLES 5 '' PARA ACOPLAR EM HASTE 1/2 ", AGUA FRIA</v>
          </cell>
          <cell r="C8108" t="str">
            <v xml:space="preserve">UN    </v>
          </cell>
          <cell r="D8108">
            <v>5.93</v>
          </cell>
        </row>
        <row r="8109">
          <cell r="A8109">
            <v>41900</v>
          </cell>
          <cell r="B8109" t="str">
            <v>CIMENTO ASFALTICO DE PETROLEO A GRANEL (CAP) 30/45 (COLETADO CAIXA NA ANP ACRESCIDO DE ICMS)</v>
          </cell>
          <cell r="C8109" t="str">
            <v xml:space="preserve">KG    </v>
          </cell>
          <cell r="D8109">
            <v>3.77</v>
          </cell>
        </row>
        <row r="8110">
          <cell r="A8110">
            <v>41899</v>
          </cell>
          <cell r="B8110" t="str">
            <v>CIMENTO ASFALTICO DE PETROLEO A GRANEL (CAP) 50/70 (COLETADO CAIXA NA ANP ACRESCIDO DE ICMS)</v>
          </cell>
          <cell r="C8110" t="str">
            <v xml:space="preserve">T     </v>
          </cell>
          <cell r="D8110">
            <v>3817.48</v>
          </cell>
        </row>
        <row r="8111">
          <cell r="A8111">
            <v>1380</v>
          </cell>
          <cell r="B8111" t="str">
            <v>CIMENTO BRANCO</v>
          </cell>
          <cell r="C8111" t="str">
            <v xml:space="preserve">KG    </v>
          </cell>
          <cell r="D8111">
            <v>1.88</v>
          </cell>
        </row>
        <row r="8112">
          <cell r="A8112">
            <v>1375</v>
          </cell>
          <cell r="B8112" t="str">
            <v>CIMENTO IMPERMEABILIZANTE DE PEGA ULTRARRAPIDA PARA TAMPONAMENTOS</v>
          </cell>
          <cell r="C8112" t="str">
            <v xml:space="preserve">KG    </v>
          </cell>
          <cell r="D8112">
            <v>12.86</v>
          </cell>
        </row>
        <row r="8113">
          <cell r="A8113">
            <v>1379</v>
          </cell>
          <cell r="B8113" t="str">
            <v>CIMENTO PORTLAND COMPOSTO CP II-32</v>
          </cell>
          <cell r="C8113" t="str">
            <v xml:space="preserve">KG    </v>
          </cell>
          <cell r="D8113">
            <v>0.6</v>
          </cell>
        </row>
        <row r="8114">
          <cell r="A8114">
            <v>13284</v>
          </cell>
          <cell r="B8114" t="str">
            <v>CIMENTO PORTLAND DE ALTO FORNO (AF) CP III-40</v>
          </cell>
          <cell r="C8114" t="str">
            <v xml:space="preserve">KG    </v>
          </cell>
          <cell r="D8114">
            <v>0.6</v>
          </cell>
        </row>
        <row r="8115">
          <cell r="A8115">
            <v>25974</v>
          </cell>
          <cell r="B8115" t="str">
            <v>CIMENTO PORTLAND ESTRUTURAL BRANCO CPB-32</v>
          </cell>
          <cell r="C8115" t="str">
            <v xml:space="preserve">KG    </v>
          </cell>
          <cell r="D8115">
            <v>2.2599999999999998</v>
          </cell>
        </row>
        <row r="8116">
          <cell r="A8116">
            <v>34753</v>
          </cell>
          <cell r="B8116" t="str">
            <v>CIMENTO PORTLAND POZOLANICO CP IV-32</v>
          </cell>
          <cell r="C8116" t="str">
            <v xml:space="preserve">KG    </v>
          </cell>
          <cell r="D8116">
            <v>0.66</v>
          </cell>
        </row>
        <row r="8117">
          <cell r="A8117">
            <v>420</v>
          </cell>
          <cell r="B8117" t="str">
            <v>CINTA CIRCULAR EM ACO GALVANIZADO DE 150 MM DE DIAMETRO PARA FIXACAO DE CAIXA MEDICAO, INCLUI PARAFUSOS E PORCAS</v>
          </cell>
          <cell r="C8117" t="str">
            <v xml:space="preserve">UN    </v>
          </cell>
          <cell r="D8117">
            <v>23.69</v>
          </cell>
        </row>
        <row r="8118">
          <cell r="A8118">
            <v>12327</v>
          </cell>
          <cell r="B8118" t="str">
            <v>CINTA CIRCULAR EM ACO GALVANIZADO DE 210 MM DE DIAMETRO PARA INSTALACAO DE TRANSFORMADOR EM POSTE DE CONCRETO</v>
          </cell>
          <cell r="C8118" t="str">
            <v xml:space="preserve">UN    </v>
          </cell>
          <cell r="D8118">
            <v>28.22</v>
          </cell>
        </row>
        <row r="8119">
          <cell r="A8119">
            <v>36148</v>
          </cell>
          <cell r="B8119" t="str">
            <v>CINTURAO DE SEGURANCA TIPO PARAQUEDISTA, FIVELA EM ACO, AJUSTE NO SUSPENSARIO, CINTURA E PERNAS</v>
          </cell>
          <cell r="C8119" t="str">
            <v xml:space="preserve">UN    </v>
          </cell>
          <cell r="D8119">
            <v>66.239999999999995</v>
          </cell>
        </row>
        <row r="8120">
          <cell r="A8120">
            <v>12329</v>
          </cell>
          <cell r="B8120" t="str">
            <v>COBRE ELETROLITICO EM BARRA OU CHAPA</v>
          </cell>
          <cell r="C8120" t="str">
            <v xml:space="preserve">KG    </v>
          </cell>
          <cell r="D8120">
            <v>100.89</v>
          </cell>
        </row>
        <row r="8121">
          <cell r="A8121">
            <v>1339</v>
          </cell>
          <cell r="B8121" t="str">
            <v>COLA A BASE DE RESINA SINTETICA PARA CHAPA DE LAMINADO MELAMINICO</v>
          </cell>
          <cell r="C8121" t="str">
            <v xml:space="preserve">KG    </v>
          </cell>
          <cell r="D8121">
            <v>35.14</v>
          </cell>
        </row>
        <row r="8122">
          <cell r="A8122">
            <v>11849</v>
          </cell>
          <cell r="B8122" t="str">
            <v>COLA BRANCA BASE PVA</v>
          </cell>
          <cell r="C8122" t="str">
            <v xml:space="preserve">L     </v>
          </cell>
          <cell r="D8122">
            <v>9.09</v>
          </cell>
        </row>
        <row r="8123">
          <cell r="A8123">
            <v>37418</v>
          </cell>
          <cell r="B8123" t="str">
            <v>COLAR DE TOMADA EM POLIPROPILENO, PP, COM PARAFUSOS, PARA PEAD, 63 X 1/2" - LIGACAO PREDIAL DE AGUA</v>
          </cell>
          <cell r="C8123" t="str">
            <v xml:space="preserve">UN    </v>
          </cell>
          <cell r="D8123">
            <v>16.71</v>
          </cell>
        </row>
        <row r="8124">
          <cell r="A8124">
            <v>37419</v>
          </cell>
          <cell r="B8124" t="str">
            <v>COLAR DE TOMADA EM POLIPROPILENO, PP, COM PARAFUSOS, PARA PEAD, 63 X 3/4" - LIGACAO PREDIAL DE AGUA</v>
          </cell>
          <cell r="C8124" t="str">
            <v xml:space="preserve">UN    </v>
          </cell>
          <cell r="D8124">
            <v>17.16</v>
          </cell>
        </row>
        <row r="8125">
          <cell r="A8125">
            <v>1427</v>
          </cell>
          <cell r="B8125" t="str">
            <v>COLAR TOMADA PVC, COM TRAVAS, SAIDA COM ROSCA, DE 110 MM X 1/2" OU 110 MM X 3/4", PARA LIGACAO PREDIAL DE AGUA</v>
          </cell>
          <cell r="C8125" t="str">
            <v xml:space="preserve">UN    </v>
          </cell>
          <cell r="D8125">
            <v>18.95</v>
          </cell>
        </row>
        <row r="8126">
          <cell r="A8126">
            <v>1402</v>
          </cell>
          <cell r="B8126" t="str">
            <v>COLAR TOMADA PVC, COM TRAVAS, SAIDA COM ROSCA, DE 32 MM X 1/2" OU 32 MM X 3/4", PARA LIGACAO PREDIAL DE AGUA</v>
          </cell>
          <cell r="C8126" t="str">
            <v xml:space="preserve">UN    </v>
          </cell>
          <cell r="D8126">
            <v>6.56</v>
          </cell>
        </row>
        <row r="8127">
          <cell r="A8127">
            <v>1420</v>
          </cell>
          <cell r="B8127" t="str">
            <v>COLAR TOMADA PVC, COM TRAVAS, SAIDA COM ROSCA, DE 40 MM X 1/2" OU 40 MM X 3/4", PARA LIGACAO PREDIAL DE AGUA</v>
          </cell>
          <cell r="C8127" t="str">
            <v xml:space="preserve">UN    </v>
          </cell>
          <cell r="D8127">
            <v>8.43</v>
          </cell>
        </row>
        <row r="8128">
          <cell r="A8128">
            <v>1419</v>
          </cell>
          <cell r="B8128" t="str">
            <v>COLAR TOMADA PVC, COM TRAVAS, SAIDA COM ROSCA, DE 50 MM X 1/2" OU 50 MM X 3/4", PARA LIGACAO PREDIAL DE AGUA</v>
          </cell>
          <cell r="C8128" t="str">
            <v xml:space="preserve">UN    </v>
          </cell>
          <cell r="D8128">
            <v>10.19</v>
          </cell>
        </row>
        <row r="8129">
          <cell r="A8129">
            <v>1414</v>
          </cell>
          <cell r="B8129" t="str">
            <v>COLAR TOMADA PVC, COM TRAVAS, SAIDA COM ROSCA, DE 60 MM X 1/2" OU 60 MM X 3/4", PARA LIGACAO PREDIAL DE AGUA</v>
          </cell>
          <cell r="C8129" t="str">
            <v xml:space="preserve">UN    </v>
          </cell>
          <cell r="D8129">
            <v>9.9700000000000006</v>
          </cell>
        </row>
        <row r="8130">
          <cell r="A8130">
            <v>1413</v>
          </cell>
          <cell r="B8130" t="str">
            <v>COLAR TOMADA PVC, COM TRAVAS, SAIDA COM ROSCA, DE 75 MM X 1/2" OU 75 MM X 3/4", PARA LIGACAO PREDIAL DE AGUA</v>
          </cell>
          <cell r="C8130" t="str">
            <v xml:space="preserve">UN    </v>
          </cell>
          <cell r="D8130">
            <v>14.72</v>
          </cell>
        </row>
        <row r="8131">
          <cell r="A8131">
            <v>1412</v>
          </cell>
          <cell r="B8131" t="str">
            <v>COLAR TOMADA PVC, COM TRAVAS, SAIDA COM ROSCA, DE 85 MM X 1/2" OU 85 MM X 3/4", PARA LIGACAO PREDIAL DE AGUA</v>
          </cell>
          <cell r="C8131" t="str">
            <v xml:space="preserve">UN    </v>
          </cell>
          <cell r="D8131">
            <v>12.47</v>
          </cell>
        </row>
        <row r="8132">
          <cell r="A8132">
            <v>1411</v>
          </cell>
          <cell r="B8132" t="str">
            <v>COLAR TOMADA PVC, COM TRAVAS, SAIDA ROSCAVEL COM BUCHA DE LATAO, DE 110 MM X 1/2" OU 110 MM X 3/4", PARA LIGACAO PREDIAL DE AGUA</v>
          </cell>
          <cell r="C8132" t="str">
            <v xml:space="preserve">UN    </v>
          </cell>
          <cell r="D8132">
            <v>22.69</v>
          </cell>
        </row>
        <row r="8133">
          <cell r="A8133">
            <v>1406</v>
          </cell>
          <cell r="B8133" t="str">
            <v>COLAR TOMADA PVC, COM TRAVAS, SAIDA ROSCAVEL COM BUCHA DE LATAO, DE 60 MM X 1/2" OU 60 MM X 3/4", PARA LIGACAO PREDIAL DE AGUA</v>
          </cell>
          <cell r="C8133" t="str">
            <v xml:space="preserve">UN    </v>
          </cell>
          <cell r="D8133">
            <v>15.05</v>
          </cell>
        </row>
        <row r="8134">
          <cell r="A8134">
            <v>1407</v>
          </cell>
          <cell r="B8134" t="str">
            <v>COLAR TOMADA PVC, COM TRAVAS, SAIDA ROSCAVEL COM BUCHA DE LATAO, DE 75 MM X 1/2" OU 75 MM X 3/4", PARA LIGACAO PREDIAL DE AGUA</v>
          </cell>
          <cell r="C8134" t="str">
            <v xml:space="preserve">UN    </v>
          </cell>
          <cell r="D8134">
            <v>18.77</v>
          </cell>
        </row>
        <row r="8135">
          <cell r="A8135">
            <v>1404</v>
          </cell>
          <cell r="B8135" t="str">
            <v>COLAR TOMADA PVC, COM TRAVAS, SAIDA ROSCAVEL COM BUCHA DE LATAO, DE 85 MM X 1/2" OU 85 MM X 3/4", PARA LIGACAO PREDIAL DE AGUA</v>
          </cell>
          <cell r="C8135" t="str">
            <v xml:space="preserve">UN    </v>
          </cell>
          <cell r="D8135">
            <v>19.95</v>
          </cell>
        </row>
        <row r="8136">
          <cell r="A8136">
            <v>11281</v>
          </cell>
          <cell r="B8136" t="str">
            <v>COMPACTADOR DE SOLO A PERCUSSAO (SOQUETE), COM MOTOR GASOLINA DE 4 TEMPOS, PESO ENTRE 55 E 65 KG, FORCA DE IMPACTO DE 1.000 A 1.500 KGF, FREQUENCIA DE 600 A 700 GOLPES POR MINUTO, VELOCIDADE DE TRABALHO ENTRE 10 E 15 M/MIN, POTENCIA ENTRE 2,00 E 3,00 HP</v>
          </cell>
          <cell r="C8136" t="str">
            <v xml:space="preserve">UN    </v>
          </cell>
          <cell r="D8136">
            <v>10685</v>
          </cell>
        </row>
        <row r="8137">
          <cell r="A8137">
            <v>1442</v>
          </cell>
          <cell r="B8137" t="str">
            <v>COMPACTADOR DE SOLO TIPO PLACA VIBRATORIA REVERSIVEL, A GASOLINA, 4 TEMPOS, PESO DE 125 A 150 KG, FORCA CENTRIFUGA DE 2500 A 2800 KGF, LARG. TRABALHO DE 400 A 450 MM, FREQ VIBRACAO DE 4300 A 4500 RPM, VELOC. TRABALHO DE 15 A 20 M/MIN, POT. DE 5,5 A 6,0 HP</v>
          </cell>
          <cell r="C8137" t="str">
            <v xml:space="preserve">UN    </v>
          </cell>
          <cell r="D8137">
            <v>8969.9699999999993</v>
          </cell>
        </row>
        <row r="8138">
          <cell r="A8138">
            <v>13457</v>
          </cell>
          <cell r="B8138" t="str">
            <v>COMPACTADOR DE SOLO TIPO PLACA VIBRATORIA REVERSIVEL, A GASOLINA, 4 TEMPOS, PESO DE 150 A 175 KG, FORCA CENTRIFUGA DE 2800 A 3100 KGF, LARG. TRABALHO DE 450 A 520 MM, FREQ VIBRACAO DE 4000 A 4300 RPM, VELOC. TRABALHO DE 15 A 20 M/MIN, POT. DE 6,0 A 7,0 HP</v>
          </cell>
          <cell r="C8138" t="str">
            <v xml:space="preserve">UN    </v>
          </cell>
          <cell r="D8138">
            <v>7742.75</v>
          </cell>
        </row>
        <row r="8139">
          <cell r="A8139">
            <v>40699</v>
          </cell>
          <cell r="B8139"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8139" t="str">
            <v xml:space="preserve">UN    </v>
          </cell>
          <cell r="D8139">
            <v>5985.44</v>
          </cell>
        </row>
        <row r="8140">
          <cell r="A8140">
            <v>40701</v>
          </cell>
          <cell r="B8140"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8140" t="str">
            <v xml:space="preserve">UN    </v>
          </cell>
          <cell r="D8140">
            <v>105830.81</v>
          </cell>
        </row>
        <row r="8141">
          <cell r="A8141">
            <v>40700</v>
          </cell>
          <cell r="B8141"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8141" t="str">
            <v xml:space="preserve">UN    </v>
          </cell>
          <cell r="D8141">
            <v>13933.32</v>
          </cell>
        </row>
        <row r="8142">
          <cell r="A8142">
            <v>13458</v>
          </cell>
          <cell r="B8142" t="str">
            <v>COMPACTADOR DE SOLOS DE PERCURSAO (SOQUETE) COM MOTOR A GASOLINA 4 TEMPOS DE 4 HP (4 CV)</v>
          </cell>
          <cell r="C8142" t="str">
            <v xml:space="preserve">UN    </v>
          </cell>
          <cell r="D8142">
            <v>13240.1</v>
          </cell>
        </row>
        <row r="8143">
          <cell r="A8143">
            <v>36524</v>
          </cell>
          <cell r="B8143" t="str">
            <v>COMPRESSOR DE AR ESTACIONARIO, VAZAO 620 PCM, PRESSAO EFETIVA DE TRABALHO 109 PSI, MOTOR ELETRICO, POTENCIA 127 CV</v>
          </cell>
          <cell r="C8143" t="str">
            <v xml:space="preserve">UN    </v>
          </cell>
          <cell r="D8143">
            <v>108616.89</v>
          </cell>
        </row>
        <row r="8144">
          <cell r="A8144">
            <v>36526</v>
          </cell>
          <cell r="B8144" t="str">
            <v>COMPRESSOR DE AR REBOCAVEL VAZAO 400 PCM, PRESSAO EFETIVA DE TRABALHO 102 PSI, MOTOR DIESEL, POTENCIA 110 CV</v>
          </cell>
          <cell r="C8144" t="str">
            <v xml:space="preserve">UN    </v>
          </cell>
          <cell r="D8144">
            <v>87527.91</v>
          </cell>
        </row>
        <row r="8145">
          <cell r="A8145">
            <v>36523</v>
          </cell>
          <cell r="B8145" t="str">
            <v>COMPRESSOR DE AR REBOCAVEL VAZAO 748 PCM, PRESSAO EFETIVA DE TRABALHO 102 PSI, MOTOR DIESEL, POTENCIA 210 CV</v>
          </cell>
          <cell r="C8145" t="str">
            <v xml:space="preserve">UN    </v>
          </cell>
          <cell r="D8145">
            <v>187385.45</v>
          </cell>
        </row>
        <row r="8146">
          <cell r="A8146">
            <v>36527</v>
          </cell>
          <cell r="B8146" t="str">
            <v>COMPRESSOR DE AR REBOCAVEL VAZAO 860 PCM, PRESSAO EFETIVA DE TRABALHO 102 PSI, MOTOR DIESEL, POTENCIA 250 CV</v>
          </cell>
          <cell r="C8146" t="str">
            <v xml:space="preserve">UN    </v>
          </cell>
          <cell r="D8146">
            <v>203539.19</v>
          </cell>
        </row>
        <row r="8147">
          <cell r="A8147">
            <v>13803</v>
          </cell>
          <cell r="B8147" t="str">
            <v>COMPRESSOR DE AR REBOCAVEL, VAZAO *89* PCM, PRESSAO EFETIVA DE TRABALHO *102* PSI, MOTOR DIESEL, POTENCIA *20* CV</v>
          </cell>
          <cell r="C8147" t="str">
            <v xml:space="preserve">UN    </v>
          </cell>
          <cell r="D8147">
            <v>73598</v>
          </cell>
        </row>
        <row r="8148">
          <cell r="A8148">
            <v>38642</v>
          </cell>
          <cell r="B8148" t="str">
            <v>COMPRESSOR DE AR REBOCAVEL, VAZAO 152 PCM, PRESSAO EFETIVA DE TRABALHO 102 PSI, MOTOR DIESEL, POTENCIA 31,5 KW</v>
          </cell>
          <cell r="C8148" t="str">
            <v xml:space="preserve">UN    </v>
          </cell>
          <cell r="D8148">
            <v>47389.14</v>
          </cell>
        </row>
        <row r="8149">
          <cell r="A8149">
            <v>36522</v>
          </cell>
          <cell r="B8149" t="str">
            <v>COMPRESSOR DE AR REBOCAVEL, VAZAO 189 PCM, PRESSAO EFETIVA DE TRABALHO 102 PSI, MOTOR DIESEL, POTENCIA 63 CV</v>
          </cell>
          <cell r="C8149" t="str">
            <v xml:space="preserve">UN    </v>
          </cell>
          <cell r="D8149">
            <v>55113.01</v>
          </cell>
        </row>
        <row r="8150">
          <cell r="A8150">
            <v>36525</v>
          </cell>
          <cell r="B8150" t="str">
            <v>COMPRESSOR DE AR REBOCAVEL, VAZAO 250 PCM, PRESSAO EFETIVA DE TRABALHO 102 PSI, MOTOR DIESEL, POTENCIA 81 CV</v>
          </cell>
          <cell r="C8150" t="str">
            <v xml:space="preserve">UN    </v>
          </cell>
          <cell r="D8150">
            <v>73809.19</v>
          </cell>
        </row>
        <row r="8151">
          <cell r="A8151">
            <v>41991</v>
          </cell>
          <cell r="B8151" t="str">
            <v>COMPRESSOR DE AR, VAZAO DE 10 PCM, RESERVATORIO 100 L, PRESSAO DE TRABALHO ENTRE 6,9 E 9,7 BAR,  POTENCIA 2 HP, TENSAO 110/220 V (COLETADO CAIXA)</v>
          </cell>
          <cell r="C8151" t="str">
            <v xml:space="preserve">UN    </v>
          </cell>
          <cell r="D8151">
            <v>2727.35</v>
          </cell>
        </row>
        <row r="8152">
          <cell r="A8152">
            <v>34348</v>
          </cell>
          <cell r="B8152" t="str">
            <v>CONCERTINA CLIPADA (DUPLA) EM ACO GALVANIZADO DE ALTA RESISTENCIA, COM ESPIRAL DE 300 MM, D = 2,76 MM</v>
          </cell>
          <cell r="C8152" t="str">
            <v xml:space="preserve">M     </v>
          </cell>
          <cell r="D8152">
            <v>19.579999999999998</v>
          </cell>
        </row>
        <row r="8153">
          <cell r="A8153">
            <v>34347</v>
          </cell>
          <cell r="B8153" t="str">
            <v>CONCERTINA SIMPLES EM ACO GALVANIZADO DE ALTA RESISTENCIA, COM ESPIRAL DE 300 MM, D = 2,76 MM</v>
          </cell>
          <cell r="C8153" t="str">
            <v xml:space="preserve">M     </v>
          </cell>
          <cell r="D8153">
            <v>14</v>
          </cell>
        </row>
        <row r="8154">
          <cell r="A8154">
            <v>11146</v>
          </cell>
          <cell r="B8154" t="str">
            <v>CONCRETO AUTOADENSAVEL (CAA) CLASSE DE RESISTENCIA C15, ESPALHAMENTO SF2, INCLUI SERVICO DE BOMBEAMENTO (NBR 15823)</v>
          </cell>
          <cell r="C8154" t="str">
            <v xml:space="preserve">M3    </v>
          </cell>
          <cell r="D8154">
            <v>450.78</v>
          </cell>
        </row>
        <row r="8155">
          <cell r="A8155">
            <v>11147</v>
          </cell>
          <cell r="B8155" t="str">
            <v>CONCRETO AUTOADENSAVEL (CAA) CLASSE DE RESISTENCIA C20, ESPALHAMENTO SF2, INCLUI SERVICO DE BOMBEAMENTO (NBR 15823)</v>
          </cell>
          <cell r="C8155" t="str">
            <v xml:space="preserve">M3    </v>
          </cell>
          <cell r="D8155">
            <v>468.43</v>
          </cell>
        </row>
        <row r="8156">
          <cell r="A8156">
            <v>34872</v>
          </cell>
          <cell r="B8156" t="str">
            <v>CONCRETO AUTOADENSAVEL (CAA) CLASSE DE RESISTENCIA C25, ESPALHAMENTO SF2, INCLUI SERVICO DE BOMBEAMENTO (NBR 15823)</v>
          </cell>
          <cell r="C8156" t="str">
            <v xml:space="preserve">M3    </v>
          </cell>
          <cell r="D8156">
            <v>473.69</v>
          </cell>
        </row>
        <row r="8157">
          <cell r="A8157">
            <v>34491</v>
          </cell>
          <cell r="B8157" t="str">
            <v>CONCRETO AUTOADENSAVEL (CAA) CLASSE DE RESISTENCIA C30, ESPALHAMENTO SF2, INCLUI SERVICO DE BOMBEAMENTO (NBR 15823)</v>
          </cell>
          <cell r="C8157" t="str">
            <v xml:space="preserve">M3    </v>
          </cell>
          <cell r="D8157">
            <v>487.42</v>
          </cell>
        </row>
        <row r="8158">
          <cell r="A8158">
            <v>34770</v>
          </cell>
          <cell r="B8158" t="str">
            <v>CONCRETO BETUMINOSO USINADO A QUENTE (CBUQ) PARA PAVIMENTACAO ASFALTICA, PADRAO DNIT, FAIXA C, COM CAP 30/45 - AQUISICAO POSTO USINA</v>
          </cell>
          <cell r="C8158" t="str">
            <v xml:space="preserve">T     </v>
          </cell>
          <cell r="D8158">
            <v>333.5</v>
          </cell>
        </row>
        <row r="8159">
          <cell r="A8159">
            <v>1518</v>
          </cell>
          <cell r="B8159" t="str">
            <v>CONCRETO BETUMINOSO USINADO A QUENTE (CBUQ) PARA PAVIMENTACAO ASFALTICA, PADRAO DNIT, FAIXA C, COM CAP 50/70 - AQUISICAO POSTO USINA</v>
          </cell>
          <cell r="C8159" t="str">
            <v xml:space="preserve">T     </v>
          </cell>
          <cell r="D8159">
            <v>340</v>
          </cell>
        </row>
        <row r="8160">
          <cell r="A8160">
            <v>41965</v>
          </cell>
          <cell r="B8160" t="str">
            <v>CONCRETO BETUMINOSO USINADO A QUENTE (CBUQ) PARA PAVIMENTACAO ASFALTICA, PADRAO DNIT, PARA BINDER, COM CAP 50/70 - AQUISICAO POSTO USINA</v>
          </cell>
          <cell r="C8160" t="str">
            <v xml:space="preserve">T     </v>
          </cell>
          <cell r="D8160">
            <v>329.39</v>
          </cell>
        </row>
        <row r="8161">
          <cell r="A8161">
            <v>34492</v>
          </cell>
          <cell r="B8161" t="str">
            <v>CONCRETO USINADO BOMBEAVEL, CLASSE DE RESISTENCIA C20, COM BRITA 0 E 1, SLUMP = 100 +/- 20 MM, EXCLUI SERVICO DE BOMBEAMENTO (NBR 8953)</v>
          </cell>
          <cell r="C8161" t="str">
            <v xml:space="preserve">M3    </v>
          </cell>
          <cell r="D8161">
            <v>400.61</v>
          </cell>
        </row>
        <row r="8162">
          <cell r="A8162">
            <v>1524</v>
          </cell>
          <cell r="B8162" t="str">
            <v>CONCRETO USINADO BOMBEAVEL, CLASSE DE RESISTENCIA C20, COM BRITA 0 E 1, SLUMP = 100 +/- 20 MM, INCLUI SERVICO DE BOMBEAMENTO (NBR 8953)</v>
          </cell>
          <cell r="C8162" t="str">
            <v xml:space="preserve">M3    </v>
          </cell>
          <cell r="D8162">
            <v>432.5</v>
          </cell>
        </row>
        <row r="8163">
          <cell r="A8163">
            <v>38404</v>
          </cell>
          <cell r="B8163" t="str">
            <v>CONCRETO USINADO BOMBEAVEL, CLASSE DE RESISTENCIA C20, COM BRITA 0 E 1, SLUMP = 130 +/- 20 MM, EXCLUI SERVICO DE BOMBEAMENTO (NBR 8953)</v>
          </cell>
          <cell r="C8163" t="str">
            <v xml:space="preserve">M3    </v>
          </cell>
          <cell r="D8163">
            <v>414.95</v>
          </cell>
        </row>
        <row r="8164">
          <cell r="A8164">
            <v>39849</v>
          </cell>
          <cell r="B8164" t="str">
            <v>CONCRETO USINADO BOMBEAVEL, CLASSE DE RESISTENCIA C20, COM BRITA 0 E 1, SLUMP = 190 +/- 20 MM, INCLUI SERVICO DE BOMBEAMENTO (NBR 8953)</v>
          </cell>
          <cell r="C8164" t="str">
            <v xml:space="preserve">M3    </v>
          </cell>
          <cell r="D8164">
            <v>475.54</v>
          </cell>
        </row>
        <row r="8165">
          <cell r="A8165">
            <v>38464</v>
          </cell>
          <cell r="B8165" t="str">
            <v>CONCRETO USINADO BOMBEAVEL, CLASSE DE RESISTENCIA C20, COM BRITA 0, SLUMP = 220 +/- 20 MM, INCLUI SERVICO DE BOMBEAMENTO (NBR 8953)</v>
          </cell>
          <cell r="C8165" t="str">
            <v xml:space="preserve">M3    </v>
          </cell>
          <cell r="D8165">
            <v>482.44</v>
          </cell>
        </row>
        <row r="8166">
          <cell r="A8166">
            <v>34493</v>
          </cell>
          <cell r="B8166" t="str">
            <v>CONCRETO USINADO BOMBEAVEL, CLASSE DE RESISTENCIA C25, COM BRITA 0 E 1, SLUMP = 100 +/- 20 MM, EXCLUI SERVICO DE BOMBEAMENTO (NBR 8953)</v>
          </cell>
          <cell r="C8166" t="str">
            <v xml:space="preserve">M3    </v>
          </cell>
          <cell r="D8166">
            <v>411.9</v>
          </cell>
        </row>
        <row r="8167">
          <cell r="A8167">
            <v>1527</v>
          </cell>
          <cell r="B8167" t="str">
            <v>CONCRETO USINADO BOMBEAVEL, CLASSE DE RESISTENCIA C25, COM BRITA 0 E 1, SLUMP = 100 +/- 20 MM, INCLUI SERVICO DE BOMBEAMENTO (NBR 8953)</v>
          </cell>
          <cell r="C8167" t="str">
            <v xml:space="preserve">M3    </v>
          </cell>
          <cell r="D8167">
            <v>446.23</v>
          </cell>
        </row>
        <row r="8168">
          <cell r="A8168">
            <v>38405</v>
          </cell>
          <cell r="B8168" t="str">
            <v>CONCRETO USINADO BOMBEAVEL, CLASSE DE RESISTENCIA C25, COM BRITA 0 E 1, SLUMP = 130 +/- 20 MM, EXCLUI SERVICO DE BOMBEAMENTO (NBR 8953)</v>
          </cell>
          <cell r="C8168" t="str">
            <v xml:space="preserve">M3    </v>
          </cell>
          <cell r="D8168">
            <v>427.75</v>
          </cell>
        </row>
        <row r="8169">
          <cell r="A8169">
            <v>38408</v>
          </cell>
          <cell r="B8169" t="str">
            <v>CONCRETO USINADO BOMBEAVEL, CLASSE DE RESISTENCIA C25, COM BRITA 0 E 1, SLUMP = 190 +/- 20 MM, EXCLUI SERVICO DE BOMBEAMENTO (NBR 8953)</v>
          </cell>
          <cell r="C8169" t="str">
            <v xml:space="preserve">M3    </v>
          </cell>
          <cell r="D8169">
            <v>473.48</v>
          </cell>
        </row>
        <row r="8170">
          <cell r="A8170">
            <v>34494</v>
          </cell>
          <cell r="B8170" t="str">
            <v>CONCRETO USINADO BOMBEAVEL, CLASSE DE RESISTENCIA C30, COM BRITA 0 E 1, SLUMP = 100 +/- 20 MM, EXCLUI SERVICO DE BOMBEAMENTO (NBR 8953)</v>
          </cell>
          <cell r="C8170" t="str">
            <v xml:space="preserve">M3    </v>
          </cell>
          <cell r="D8170">
            <v>425.63</v>
          </cell>
        </row>
        <row r="8171">
          <cell r="A8171">
            <v>1525</v>
          </cell>
          <cell r="B8171" t="str">
            <v>CONCRETO USINADO BOMBEAVEL, CLASSE DE RESISTENCIA C30, COM BRITA 0 E 1, SLUMP = 100 +/- 20 MM, INCLUI SERVICO DE BOMBEAMENTO (NBR 8953)</v>
          </cell>
          <cell r="C8171" t="str">
            <v xml:space="preserve">M3    </v>
          </cell>
          <cell r="D8171">
            <v>459.96</v>
          </cell>
        </row>
        <row r="8172">
          <cell r="A8172">
            <v>38406</v>
          </cell>
          <cell r="B8172" t="str">
            <v>CONCRETO USINADO BOMBEAVEL, CLASSE DE RESISTENCIA C30, COM BRITA 0 E 1, SLUMP = 130 +/- 20 MM, EXCLUI SERVICO DE BOMBEAMENTO (NBR 8953)</v>
          </cell>
          <cell r="C8172" t="str">
            <v xml:space="preserve">M3    </v>
          </cell>
          <cell r="D8172">
            <v>451.68</v>
          </cell>
        </row>
        <row r="8173">
          <cell r="A8173">
            <v>38409</v>
          </cell>
          <cell r="B8173" t="str">
            <v>CONCRETO USINADO BOMBEAVEL, CLASSE DE RESISTENCIA C30, COM BRITA 0 E 1, SLUMP = 190 +/- 20 MM, EXCLUI SERVICO DE BOMBEAMENTO (NBR 8953)</v>
          </cell>
          <cell r="C8173" t="str">
            <v xml:space="preserve">M3    </v>
          </cell>
          <cell r="D8173">
            <v>476.71</v>
          </cell>
        </row>
        <row r="8174">
          <cell r="A8174">
            <v>43360</v>
          </cell>
          <cell r="B8174" t="str">
            <v>CONCRETO USINADO BOMBEAVEL, CLASSE DE RESISTENCIA C30, COM BRITA 0 E 1, SLUMP = 220 +/- 30 MM, EXCLUI SERVICO DE BOMBEAMENTO (NBR 8953)</v>
          </cell>
          <cell r="C8174" t="str">
            <v xml:space="preserve">M3    </v>
          </cell>
          <cell r="D8174">
            <v>497.07</v>
          </cell>
        </row>
        <row r="8175">
          <cell r="A8175">
            <v>34495</v>
          </cell>
          <cell r="B8175" t="str">
            <v>CONCRETO USINADO BOMBEAVEL, CLASSE DE RESISTENCIA C35, COM BRITA 0 E 1, SLUMP = 100 +/- 20 MM, EXCLUI SERVICO DE BOMBEAMENTO (NBR 8953)</v>
          </cell>
          <cell r="C8175" t="str">
            <v xml:space="preserve">M3    </v>
          </cell>
          <cell r="D8175">
            <v>439.36</v>
          </cell>
        </row>
        <row r="8176">
          <cell r="A8176">
            <v>11145</v>
          </cell>
          <cell r="B8176" t="str">
            <v>CONCRETO USINADO BOMBEAVEL, CLASSE DE RESISTENCIA C35, COM BRITA 0 E 1, SLUMP = 100 +/- 20 MM, INCLUI SERVICO DE BOMBEAMENTO (NBR 8953)</v>
          </cell>
          <cell r="C8176" t="str">
            <v xml:space="preserve">M3    </v>
          </cell>
          <cell r="D8176">
            <v>473.69</v>
          </cell>
        </row>
        <row r="8177">
          <cell r="A8177">
            <v>34496</v>
          </cell>
          <cell r="B8177" t="str">
            <v>CONCRETO USINADO BOMBEAVEL, CLASSE DE RESISTENCIA C40, COM BRITA 0 E 1, SLUMP = 100 +/- 20 MM, EXCLUI SERVICO DE BOMBEAMENTO (NBR 8953)</v>
          </cell>
          <cell r="C8177" t="str">
            <v xml:space="preserve">M3    </v>
          </cell>
          <cell r="D8177">
            <v>458.33</v>
          </cell>
        </row>
        <row r="8178">
          <cell r="A8178">
            <v>34479</v>
          </cell>
          <cell r="B8178" t="str">
            <v>CONCRETO USINADO BOMBEAVEL, CLASSE DE RESISTENCIA C40, COM BRITA 0 E 1, SLUMP = 100 +/- 20 MM, INCLUI SERVICO DE BOMBEAMENTO (NBR 8953)</v>
          </cell>
          <cell r="C8178" t="str">
            <v xml:space="preserve">M3    </v>
          </cell>
          <cell r="D8178">
            <v>487.42</v>
          </cell>
        </row>
        <row r="8179">
          <cell r="A8179">
            <v>34481</v>
          </cell>
          <cell r="B8179" t="str">
            <v>CONCRETO USINADO BOMBEAVEL, CLASSE DE RESISTENCIA C45, COM BRITA 0 E 1, SLUMP = 100 +/- 20 MM, INCLUI SERVICO DE BOMBEAMENTO (NBR 8953)</v>
          </cell>
          <cell r="C8179" t="str">
            <v xml:space="preserve">M3    </v>
          </cell>
          <cell r="D8179">
            <v>509.29</v>
          </cell>
        </row>
        <row r="8180">
          <cell r="A8180">
            <v>34483</v>
          </cell>
          <cell r="B8180" t="str">
            <v>CONCRETO USINADO BOMBEAVEL, CLASSE DE RESISTENCIA C50, COM BRITA 0 E 1, SLUMP = 100 +/- 20 MM, INCLUI SERVICO DE BOMBEAMENTO (NBR 8953)</v>
          </cell>
          <cell r="C8180" t="str">
            <v xml:space="preserve">M3    </v>
          </cell>
          <cell r="D8180">
            <v>544.14</v>
          </cell>
        </row>
        <row r="8181">
          <cell r="A8181">
            <v>34485</v>
          </cell>
          <cell r="B8181" t="str">
            <v>CONCRETO USINADO BOMBEAVEL, CLASSE DE RESISTENCIA C60, COM BRITA 0 E 1, SLUMP = 100 +/- 20 MM, INCLUI SERVICO DE BOMBEAMENTO (NBR 8953)</v>
          </cell>
          <cell r="C8181" t="str">
            <v xml:space="preserve">M3    </v>
          </cell>
          <cell r="D8181">
            <v>581.9</v>
          </cell>
        </row>
        <row r="8182">
          <cell r="A8182">
            <v>14041</v>
          </cell>
          <cell r="B8182" t="str">
            <v>CONCRETO USINADO CONVENCIONAL (NAO BOMBEAVEL) CLASSE DE RESISTENCIA C10, COM BRITA 1 E 2, SLUMP = 80 MM +/- 10 MM (NBR 8953)</v>
          </cell>
          <cell r="C8182" t="str">
            <v xml:space="preserve">M3    </v>
          </cell>
          <cell r="D8182">
            <v>378.26</v>
          </cell>
        </row>
        <row r="8183">
          <cell r="A8183">
            <v>1523</v>
          </cell>
          <cell r="B8183" t="str">
            <v>CONCRETO USINADO CONVENCIONAL (NAO BOMBEAVEL) CLASSE DE RESISTENCIA C15, COM BRITA 1 E 2, SLUMP = 80 MM +/- 10 MM (NBR 8953)</v>
          </cell>
          <cell r="C8183" t="str">
            <v xml:space="preserve">M3    </v>
          </cell>
          <cell r="D8183">
            <v>384.44</v>
          </cell>
        </row>
        <row r="8184">
          <cell r="A8184">
            <v>14052</v>
          </cell>
          <cell r="B8184" t="str">
            <v>CONDULETE DE ALUMINIO TIPO B, PARA ELETRODUTO ROSCAVEL DE 1/2", COM TAMPA CEGA</v>
          </cell>
          <cell r="C8184" t="str">
            <v xml:space="preserve">UN    </v>
          </cell>
          <cell r="D8184">
            <v>8.36</v>
          </cell>
        </row>
        <row r="8185">
          <cell r="A8185">
            <v>14054</v>
          </cell>
          <cell r="B8185" t="str">
            <v>CONDULETE DE ALUMINIO TIPO B, PARA ELETRODUTO ROSCAVEL DE 1", COM TAMPA CEGA</v>
          </cell>
          <cell r="C8185" t="str">
            <v xml:space="preserve">UN    </v>
          </cell>
          <cell r="D8185">
            <v>10.87</v>
          </cell>
        </row>
        <row r="8186">
          <cell r="A8186">
            <v>14053</v>
          </cell>
          <cell r="B8186" t="str">
            <v>CONDULETE DE ALUMINIO TIPO B, PARA ELETRODUTO ROSCAVEL DE 3/4", COM TAMPA CEGA</v>
          </cell>
          <cell r="C8186" t="str">
            <v xml:space="preserve">UN    </v>
          </cell>
          <cell r="D8186">
            <v>8.49</v>
          </cell>
        </row>
        <row r="8187">
          <cell r="A8187">
            <v>2558</v>
          </cell>
          <cell r="B8187" t="str">
            <v>CONDULETE DE ALUMINIO TIPO C, PARA ELETRODUTO ROSCAVEL DE 1/2", COM TAMPA CEGA</v>
          </cell>
          <cell r="C8187" t="str">
            <v xml:space="preserve">UN    </v>
          </cell>
          <cell r="D8187">
            <v>6.39</v>
          </cell>
        </row>
        <row r="8188">
          <cell r="A8188">
            <v>2560</v>
          </cell>
          <cell r="B8188" t="str">
            <v>CONDULETE DE ALUMINIO TIPO C, PARA ELETRODUTO ROSCAVEL DE 1", COM TAMPA CEGA</v>
          </cell>
          <cell r="C8188" t="str">
            <v xml:space="preserve">UN    </v>
          </cell>
          <cell r="D8188">
            <v>11.25</v>
          </cell>
        </row>
        <row r="8189">
          <cell r="A8189">
            <v>2559</v>
          </cell>
          <cell r="B8189" t="str">
            <v>CONDULETE DE ALUMINIO TIPO C, PARA ELETRODUTO ROSCAVEL DE 3/4", COM TAMPA CEGA</v>
          </cell>
          <cell r="C8189" t="str">
            <v xml:space="preserve">UN    </v>
          </cell>
          <cell r="D8189">
            <v>9</v>
          </cell>
        </row>
        <row r="8190">
          <cell r="A8190">
            <v>2592</v>
          </cell>
          <cell r="B8190" t="str">
            <v>CONDULETE DE ALUMINIO TIPO C, PARA ELETRODUTO ROSCAVEL DE 4", COM TAMPA CEGA</v>
          </cell>
          <cell r="C8190" t="str">
            <v xml:space="preserve">UN    </v>
          </cell>
          <cell r="D8190">
            <v>149.19999999999999</v>
          </cell>
        </row>
        <row r="8191">
          <cell r="A8191">
            <v>2566</v>
          </cell>
          <cell r="B8191" t="str">
            <v>CONDULETE DE ALUMINIO TIPO E, PARA ELETRODUTO ROSCAVEL DE 1  1/4", COM TAMPA CEGA</v>
          </cell>
          <cell r="C8191" t="str">
            <v xml:space="preserve">UN    </v>
          </cell>
          <cell r="D8191">
            <v>15.01</v>
          </cell>
        </row>
        <row r="8192">
          <cell r="A8192">
            <v>2589</v>
          </cell>
          <cell r="B8192" t="str">
            <v>CONDULETE DE ALUMINIO TIPO E, PARA ELETRODUTO ROSCAVEL DE 1 1/2", COM TAMPA CEGA</v>
          </cell>
          <cell r="C8192" t="str">
            <v xml:space="preserve">UN    </v>
          </cell>
          <cell r="D8192">
            <v>19.95</v>
          </cell>
        </row>
        <row r="8193">
          <cell r="A8193">
            <v>2591</v>
          </cell>
          <cell r="B8193" t="str">
            <v>CONDULETE DE ALUMINIO TIPO E, PARA ELETRODUTO ROSCAVEL DE 1/2", COM TAMPA CEGA</v>
          </cell>
          <cell r="C8193" t="str">
            <v xml:space="preserve">UN    </v>
          </cell>
          <cell r="D8193">
            <v>7.28</v>
          </cell>
        </row>
        <row r="8194">
          <cell r="A8194">
            <v>2590</v>
          </cell>
          <cell r="B8194" t="str">
            <v>CONDULETE DE ALUMINIO TIPO E, PARA ELETRODUTO ROSCAVEL DE 1", COM TAMPA CEGA</v>
          </cell>
          <cell r="C8194" t="str">
            <v xml:space="preserve">UN    </v>
          </cell>
          <cell r="D8194">
            <v>12.24</v>
          </cell>
        </row>
        <row r="8195">
          <cell r="A8195">
            <v>2567</v>
          </cell>
          <cell r="B8195" t="str">
            <v>CONDULETE DE ALUMINIO TIPO E, PARA ELETRODUTO ROSCAVEL DE 2", COM TAMPA CEGA</v>
          </cell>
          <cell r="C8195" t="str">
            <v xml:space="preserve">UN    </v>
          </cell>
          <cell r="D8195">
            <v>29.27</v>
          </cell>
        </row>
        <row r="8196">
          <cell r="A8196">
            <v>2565</v>
          </cell>
          <cell r="B8196" t="str">
            <v>CONDULETE DE ALUMINIO TIPO E, PARA ELETRODUTO ROSCAVEL DE 3/4", COM TAMPA CEGA</v>
          </cell>
          <cell r="C8196" t="str">
            <v xml:space="preserve">UN    </v>
          </cell>
          <cell r="D8196">
            <v>7.29</v>
          </cell>
        </row>
        <row r="8197">
          <cell r="A8197">
            <v>2568</v>
          </cell>
          <cell r="B8197" t="str">
            <v>CONDULETE DE ALUMINIO TIPO E, PARA ELETRODUTO ROSCAVEL DE 3", COM TAMPA CEGA</v>
          </cell>
          <cell r="C8197" t="str">
            <v xml:space="preserve">UN    </v>
          </cell>
          <cell r="D8197">
            <v>81.290000000000006</v>
          </cell>
        </row>
        <row r="8198">
          <cell r="A8198">
            <v>2594</v>
          </cell>
          <cell r="B8198" t="str">
            <v>CONDULETE DE ALUMINIO TIPO E, PARA ELETRODUTO ROSCAVEL DE 4", COM TAMPA CEGA</v>
          </cell>
          <cell r="C8198" t="str">
            <v xml:space="preserve">UN    </v>
          </cell>
          <cell r="D8198">
            <v>135.41999999999999</v>
          </cell>
        </row>
        <row r="8199">
          <cell r="A8199">
            <v>2587</v>
          </cell>
          <cell r="B8199" t="str">
            <v>CONDULETE DE ALUMINIO TIPO LR, PARA ELETRODUTO ROSCAVEL DE 1 1/2", COM TAMPA CEGA</v>
          </cell>
          <cell r="C8199" t="str">
            <v xml:space="preserve">UN    </v>
          </cell>
          <cell r="D8199">
            <v>23.08</v>
          </cell>
        </row>
        <row r="8200">
          <cell r="A8200">
            <v>2588</v>
          </cell>
          <cell r="B8200" t="str">
            <v>CONDULETE DE ALUMINIO TIPO LR, PARA ELETRODUTO ROSCAVEL DE 1 1/4", COM TAMPA CEGA</v>
          </cell>
          <cell r="C8200" t="str">
            <v xml:space="preserve">UN    </v>
          </cell>
          <cell r="D8200">
            <v>18.329999999999998</v>
          </cell>
        </row>
        <row r="8201">
          <cell r="A8201">
            <v>2569</v>
          </cell>
          <cell r="B8201" t="str">
            <v>CONDULETE DE ALUMINIO TIPO LR, PARA ELETRODUTO ROSCAVEL DE 1/2", COM TAMPA CEGA</v>
          </cell>
          <cell r="C8201" t="str">
            <v xml:space="preserve">UN    </v>
          </cell>
          <cell r="D8201">
            <v>7.06</v>
          </cell>
        </row>
        <row r="8202">
          <cell r="A8202">
            <v>2570</v>
          </cell>
          <cell r="B8202" t="str">
            <v>CONDULETE DE ALUMINIO TIPO LR, PARA ELETRODUTO ROSCAVEL DE 1", COM TAMPA CEGA</v>
          </cell>
          <cell r="C8202" t="str">
            <v xml:space="preserve">UN    </v>
          </cell>
          <cell r="D8202">
            <v>11.84</v>
          </cell>
        </row>
        <row r="8203">
          <cell r="A8203">
            <v>2571</v>
          </cell>
          <cell r="B8203" t="str">
            <v>CONDULETE DE ALUMINIO TIPO LR, PARA ELETRODUTO ROSCAVEL DE 2", COM TAMPA CEGA</v>
          </cell>
          <cell r="C8203" t="str">
            <v xml:space="preserve">UN    </v>
          </cell>
          <cell r="D8203">
            <v>35.15</v>
          </cell>
        </row>
        <row r="8204">
          <cell r="A8204">
            <v>2593</v>
          </cell>
          <cell r="B8204" t="str">
            <v>CONDULETE DE ALUMINIO TIPO LR, PARA ELETRODUTO ROSCAVEL DE 3/4", COM TAMPA CEGA</v>
          </cell>
          <cell r="C8204" t="str">
            <v xml:space="preserve">UN    </v>
          </cell>
          <cell r="D8204">
            <v>7.53</v>
          </cell>
        </row>
        <row r="8205">
          <cell r="A8205">
            <v>2572</v>
          </cell>
          <cell r="B8205" t="str">
            <v>CONDULETE DE ALUMINIO TIPO LR, PARA ELETRODUTO ROSCAVEL DE 3", COM TAMPA CEGA</v>
          </cell>
          <cell r="C8205" t="str">
            <v xml:space="preserve">UN    </v>
          </cell>
          <cell r="D8205">
            <v>103.95</v>
          </cell>
        </row>
        <row r="8206">
          <cell r="A8206">
            <v>2595</v>
          </cell>
          <cell r="B8206" t="str">
            <v>CONDULETE DE ALUMINIO TIPO LR, PARA ELETRODUTO ROSCAVEL DE 4", COM TAMPA CEGA</v>
          </cell>
          <cell r="C8206" t="str">
            <v xml:space="preserve">UN    </v>
          </cell>
          <cell r="D8206">
            <v>162.18</v>
          </cell>
        </row>
        <row r="8207">
          <cell r="A8207">
            <v>2576</v>
          </cell>
          <cell r="B8207" t="str">
            <v>CONDULETE DE ALUMINIO TIPO T, PARA ELETRODUTO ROSCAVEL DE 1 1/2", COM TAMPA CEGA</v>
          </cell>
          <cell r="C8207" t="str">
            <v xml:space="preserve">UN    </v>
          </cell>
          <cell r="D8207">
            <v>27.65</v>
          </cell>
        </row>
        <row r="8208">
          <cell r="A8208">
            <v>2575</v>
          </cell>
          <cell r="B8208" t="str">
            <v>CONDULETE DE ALUMINIO TIPO T, PARA ELETRODUTO ROSCAVEL DE 1 1/4", COM TAMPA CEGA</v>
          </cell>
          <cell r="C8208" t="str">
            <v xml:space="preserve">UN    </v>
          </cell>
          <cell r="D8208">
            <v>20.78</v>
          </cell>
        </row>
        <row r="8209">
          <cell r="A8209">
            <v>2573</v>
          </cell>
          <cell r="B8209" t="str">
            <v>CONDULETE DE ALUMINIO TIPO T, PARA ELETRODUTO ROSCAVEL DE 1/2", COM TAMPA CEGA</v>
          </cell>
          <cell r="C8209" t="str">
            <v xml:space="preserve">UN    </v>
          </cell>
          <cell r="D8209">
            <v>8.6300000000000008</v>
          </cell>
        </row>
        <row r="8210">
          <cell r="A8210">
            <v>2586</v>
          </cell>
          <cell r="B8210" t="str">
            <v>CONDULETE DE ALUMINIO TIPO T, PARA ELETRODUTO ROSCAVEL DE 1", COM TAMPA CEGA</v>
          </cell>
          <cell r="C8210" t="str">
            <v xml:space="preserve">UN    </v>
          </cell>
          <cell r="D8210">
            <v>13.99</v>
          </cell>
        </row>
        <row r="8211">
          <cell r="A8211">
            <v>2577</v>
          </cell>
          <cell r="B8211" t="str">
            <v>CONDULETE DE ALUMINIO TIPO T, PARA ELETRODUTO ROSCAVEL DE 2", COM TAMPA CEGA</v>
          </cell>
          <cell r="C8211" t="str">
            <v xml:space="preserve">UN    </v>
          </cell>
          <cell r="D8211">
            <v>37.46</v>
          </cell>
        </row>
        <row r="8212">
          <cell r="A8212">
            <v>2574</v>
          </cell>
          <cell r="B8212" t="str">
            <v>CONDULETE DE ALUMINIO TIPO T, PARA ELETRODUTO ROSCAVEL DE 3/4", COM TAMPA CEGA</v>
          </cell>
          <cell r="C8212" t="str">
            <v xml:space="preserve">UN    </v>
          </cell>
          <cell r="D8212">
            <v>8.69</v>
          </cell>
        </row>
        <row r="8213">
          <cell r="A8213">
            <v>2578</v>
          </cell>
          <cell r="B8213" t="str">
            <v>CONDULETE DE ALUMINIO TIPO T, PARA ELETRODUTO ROSCAVEL DE 3", COM TAMPA CEGA</v>
          </cell>
          <cell r="C8213" t="str">
            <v xml:space="preserve">UN    </v>
          </cell>
          <cell r="D8213">
            <v>116.96</v>
          </cell>
        </row>
        <row r="8214">
          <cell r="A8214">
            <v>2585</v>
          </cell>
          <cell r="B8214" t="str">
            <v>CONDULETE DE ALUMINIO TIPO T, PARA ELETRODUTO ROSCAVEL DE 4", COM TAMPA CEGA</v>
          </cell>
          <cell r="C8214" t="str">
            <v xml:space="preserve">UN    </v>
          </cell>
          <cell r="D8214">
            <v>160.5</v>
          </cell>
        </row>
        <row r="8215">
          <cell r="A8215">
            <v>12008</v>
          </cell>
          <cell r="B8215" t="str">
            <v>CONDULETE DE ALUMINIO TIPO TB, PARA ELETRODUTO ROSCAVEL DE 3", COM TAMPA CEGA</v>
          </cell>
          <cell r="C8215" t="str">
            <v xml:space="preserve">UN    </v>
          </cell>
          <cell r="D8215">
            <v>86.11</v>
          </cell>
        </row>
        <row r="8216">
          <cell r="A8216">
            <v>2582</v>
          </cell>
          <cell r="B8216" t="str">
            <v>CONDULETE DE ALUMINIO TIPO X, PARA ELETRODUTO ROSCAVEL DE 1 1/2", COM TAMPA CEGA</v>
          </cell>
          <cell r="C8216" t="str">
            <v xml:space="preserve">UN    </v>
          </cell>
          <cell r="D8216">
            <v>25.64</v>
          </cell>
        </row>
        <row r="8217">
          <cell r="A8217">
            <v>2597</v>
          </cell>
          <cell r="B8217" t="str">
            <v>CONDULETE DE ALUMINIO TIPO X, PARA ELETRODUTO ROSCAVEL DE 1 1/4", COM TAMPA CEGA</v>
          </cell>
          <cell r="C8217" t="str">
            <v xml:space="preserve">UN    </v>
          </cell>
          <cell r="D8217">
            <v>21.98</v>
          </cell>
        </row>
        <row r="8218">
          <cell r="A8218">
            <v>2579</v>
          </cell>
          <cell r="B8218" t="str">
            <v>CONDULETE DE ALUMINIO TIPO X, PARA ELETRODUTO ROSCAVEL DE 1/2", COM TAMPA CEGA</v>
          </cell>
          <cell r="C8218" t="str">
            <v xml:space="preserve">UN    </v>
          </cell>
          <cell r="D8218">
            <v>10.46</v>
          </cell>
        </row>
        <row r="8219">
          <cell r="A8219">
            <v>2581</v>
          </cell>
          <cell r="B8219" t="str">
            <v>CONDULETE DE ALUMINIO TIPO X, PARA ELETRODUTO ROSCAVEL DE 1", COM TAMPA CEGA</v>
          </cell>
          <cell r="C8219" t="str">
            <v xml:space="preserve">UN    </v>
          </cell>
          <cell r="D8219">
            <v>13.39</v>
          </cell>
        </row>
        <row r="8220">
          <cell r="A8220">
            <v>2596</v>
          </cell>
          <cell r="B8220" t="str">
            <v>CONDULETE DE ALUMINIO TIPO X, PARA ELETRODUTO ROSCAVEL DE 2", COM TAMPA CEGA</v>
          </cell>
          <cell r="C8220" t="str">
            <v xml:space="preserve">UN    </v>
          </cell>
          <cell r="D8220">
            <v>39.6</v>
          </cell>
        </row>
        <row r="8221">
          <cell r="A8221">
            <v>2580</v>
          </cell>
          <cell r="B8221" t="str">
            <v>CONDULETE DE ALUMINIO TIPO X, PARA ELETRODUTO ROSCAVEL DE 3/4", COM TAMPA CEGA</v>
          </cell>
          <cell r="C8221" t="str">
            <v xml:space="preserve">UN    </v>
          </cell>
          <cell r="D8221">
            <v>11.47</v>
          </cell>
        </row>
        <row r="8222">
          <cell r="A8222">
            <v>2583</v>
          </cell>
          <cell r="B8222" t="str">
            <v>CONDULETE DE ALUMINIO TIPO X, PARA ELETRODUTO ROSCAVEL DE 3", COM TAMPA CEGA</v>
          </cell>
          <cell r="C8222" t="str">
            <v xml:space="preserve">UN    </v>
          </cell>
          <cell r="D8222">
            <v>96.32</v>
          </cell>
        </row>
        <row r="8223">
          <cell r="A8223">
            <v>2584</v>
          </cell>
          <cell r="B8223" t="str">
            <v>CONDULETE DE ALUMINIO TIPO X, PARA ELETRODUTO ROSCAVEL DE 4", COM TAMPA CEGA</v>
          </cell>
          <cell r="C8223" t="str">
            <v xml:space="preserve">UN    </v>
          </cell>
          <cell r="D8223">
            <v>160.34</v>
          </cell>
        </row>
        <row r="8224">
          <cell r="A8224">
            <v>12010</v>
          </cell>
          <cell r="B8224" t="str">
            <v>CONDULETE EM PVC, TIPO "B", SEM TAMPA, DE 1/2" OU 3/4"</v>
          </cell>
          <cell r="C8224" t="str">
            <v xml:space="preserve">UN    </v>
          </cell>
          <cell r="D8224">
            <v>7.31</v>
          </cell>
        </row>
        <row r="8225">
          <cell r="A8225">
            <v>39329</v>
          </cell>
          <cell r="B8225" t="str">
            <v>CONDULETE EM PVC, TIPO "B", SEM TAMPA, DE 1"</v>
          </cell>
          <cell r="C8225" t="str">
            <v xml:space="preserve">UN    </v>
          </cell>
          <cell r="D8225">
            <v>7.64</v>
          </cell>
        </row>
        <row r="8226">
          <cell r="A8226">
            <v>39330</v>
          </cell>
          <cell r="B8226" t="str">
            <v>CONDULETE EM PVC, TIPO "C", SEM TAMPA, DE 1/2"</v>
          </cell>
          <cell r="C8226" t="str">
            <v xml:space="preserve">UN    </v>
          </cell>
          <cell r="D8226">
            <v>8.0399999999999991</v>
          </cell>
        </row>
        <row r="8227">
          <cell r="A8227">
            <v>39332</v>
          </cell>
          <cell r="B8227" t="str">
            <v>CONDULETE EM PVC, TIPO "C", SEM TAMPA, DE 1"</v>
          </cell>
          <cell r="C8227" t="str">
            <v xml:space="preserve">UN    </v>
          </cell>
          <cell r="D8227">
            <v>8.99</v>
          </cell>
        </row>
        <row r="8228">
          <cell r="A8228">
            <v>39331</v>
          </cell>
          <cell r="B8228" t="str">
            <v>CONDULETE EM PVC, TIPO "C", SEM TAMPA, DE 3/4"</v>
          </cell>
          <cell r="C8228" t="str">
            <v xml:space="preserve">UN    </v>
          </cell>
          <cell r="D8228">
            <v>7.15</v>
          </cell>
        </row>
        <row r="8229">
          <cell r="A8229">
            <v>39333</v>
          </cell>
          <cell r="B8229" t="str">
            <v>CONDULETE EM PVC, TIPO "E", SEM TAMPA, DE 1/2"</v>
          </cell>
          <cell r="C8229" t="str">
            <v xml:space="preserve">UN    </v>
          </cell>
          <cell r="D8229">
            <v>6.97</v>
          </cell>
        </row>
        <row r="8230">
          <cell r="A8230">
            <v>39335</v>
          </cell>
          <cell r="B8230" t="str">
            <v>CONDULETE EM PVC, TIPO "E", SEM TAMPA, DE 1"</v>
          </cell>
          <cell r="C8230" t="str">
            <v xml:space="preserve">UN    </v>
          </cell>
          <cell r="D8230">
            <v>8.07</v>
          </cell>
        </row>
        <row r="8231">
          <cell r="A8231">
            <v>39334</v>
          </cell>
          <cell r="B8231" t="str">
            <v>CONDULETE EM PVC, TIPO "E", SEM TAMPA, DE 3/4"</v>
          </cell>
          <cell r="C8231" t="str">
            <v xml:space="preserve">UN    </v>
          </cell>
          <cell r="D8231">
            <v>6.41</v>
          </cell>
        </row>
        <row r="8232">
          <cell r="A8232">
            <v>12016</v>
          </cell>
          <cell r="B8232" t="str">
            <v>CONDULETE EM PVC, TIPO "LB", SEM TAMPA, DE 1/2" OU 3/4"</v>
          </cell>
          <cell r="C8232" t="str">
            <v xml:space="preserve">UN    </v>
          </cell>
          <cell r="D8232">
            <v>8.0500000000000007</v>
          </cell>
        </row>
        <row r="8233">
          <cell r="A8233">
            <v>12015</v>
          </cell>
          <cell r="B8233" t="str">
            <v>CONDULETE EM PVC, TIPO "LB", SEM TAMPA, DE 1"</v>
          </cell>
          <cell r="C8233" t="str">
            <v xml:space="preserve">UN    </v>
          </cell>
          <cell r="D8233">
            <v>9.3699999999999992</v>
          </cell>
        </row>
        <row r="8234">
          <cell r="A8234">
            <v>12020</v>
          </cell>
          <cell r="B8234" t="str">
            <v>CONDULETE EM PVC, TIPO "LL", SEM TAMPA, DE 1/2" OU 3/4"</v>
          </cell>
          <cell r="C8234" t="str">
            <v xml:space="preserve">UN    </v>
          </cell>
          <cell r="D8234">
            <v>8.0500000000000007</v>
          </cell>
        </row>
        <row r="8235">
          <cell r="A8235">
            <v>12019</v>
          </cell>
          <cell r="B8235" t="str">
            <v>CONDULETE EM PVC, TIPO "LL", SEM TAMPA, DE 1"</v>
          </cell>
          <cell r="C8235" t="str">
            <v xml:space="preserve">UN    </v>
          </cell>
          <cell r="D8235">
            <v>9.3699999999999992</v>
          </cell>
        </row>
        <row r="8236">
          <cell r="A8236">
            <v>39336</v>
          </cell>
          <cell r="B8236" t="str">
            <v>CONDULETE EM PVC, TIPO "LR", SEM TAMPA, DE 1/2"</v>
          </cell>
          <cell r="C8236" t="str">
            <v xml:space="preserve">UN    </v>
          </cell>
          <cell r="D8236">
            <v>8.0399999999999991</v>
          </cell>
        </row>
        <row r="8237">
          <cell r="A8237">
            <v>39338</v>
          </cell>
          <cell r="B8237" t="str">
            <v>CONDULETE EM PVC, TIPO "LR", SEM TAMPA, DE 1"</v>
          </cell>
          <cell r="C8237" t="str">
            <v xml:space="preserve">UN    </v>
          </cell>
          <cell r="D8237">
            <v>8.99</v>
          </cell>
        </row>
        <row r="8238">
          <cell r="A8238">
            <v>39337</v>
          </cell>
          <cell r="B8238" t="str">
            <v>CONDULETE EM PVC, TIPO "LR", SEM TAMPA, DE 3/4"</v>
          </cell>
          <cell r="C8238" t="str">
            <v xml:space="preserve">UN    </v>
          </cell>
          <cell r="D8238">
            <v>7.15</v>
          </cell>
        </row>
        <row r="8239">
          <cell r="A8239">
            <v>39341</v>
          </cell>
          <cell r="B8239" t="str">
            <v>CONDULETE EM PVC, TIPO "T", SEM TAMPA, DE 1"</v>
          </cell>
          <cell r="C8239" t="str">
            <v xml:space="preserve">UN    </v>
          </cell>
          <cell r="D8239">
            <v>11.72</v>
          </cell>
        </row>
        <row r="8240">
          <cell r="A8240">
            <v>39340</v>
          </cell>
          <cell r="B8240" t="str">
            <v>CONDULETE EM PVC, TIPO "T", SEM TAMPA, DE 3/4"</v>
          </cell>
          <cell r="C8240" t="str">
            <v xml:space="preserve">UN    </v>
          </cell>
          <cell r="D8240">
            <v>8.6</v>
          </cell>
        </row>
        <row r="8241">
          <cell r="A8241">
            <v>12025</v>
          </cell>
          <cell r="B8241" t="str">
            <v>CONDULETE EM PVC, TIPO "TB", SEM TAMPA, DE 1/2" OU 3/4"</v>
          </cell>
          <cell r="C8241" t="str">
            <v xml:space="preserve">UN    </v>
          </cell>
          <cell r="D8241">
            <v>8.8800000000000008</v>
          </cell>
        </row>
        <row r="8242">
          <cell r="A8242">
            <v>39342</v>
          </cell>
          <cell r="B8242" t="str">
            <v>CONDULETE EM PVC, TIPO "TB", SEM TAMPA, DE 1"</v>
          </cell>
          <cell r="C8242" t="str">
            <v xml:space="preserve">UN    </v>
          </cell>
          <cell r="D8242">
            <v>11.72</v>
          </cell>
        </row>
        <row r="8243">
          <cell r="A8243">
            <v>39343</v>
          </cell>
          <cell r="B8243" t="str">
            <v>CONDULETE EM PVC, TIPO "X", SEM TAMPA, DE 1/2"</v>
          </cell>
          <cell r="C8243" t="str">
            <v xml:space="preserve">UN    </v>
          </cell>
          <cell r="D8243">
            <v>9.89</v>
          </cell>
        </row>
        <row r="8244">
          <cell r="A8244">
            <v>39345</v>
          </cell>
          <cell r="B8244" t="str">
            <v>CONDULETE EM PVC, TIPO "X", SEM TAMPA, DE 1"</v>
          </cell>
          <cell r="C8244" t="str">
            <v xml:space="preserve">UN    </v>
          </cell>
          <cell r="D8244">
            <v>13.39</v>
          </cell>
        </row>
        <row r="8245">
          <cell r="A8245">
            <v>39344</v>
          </cell>
          <cell r="B8245" t="str">
            <v>CONDULETE EM PVC, TIPO "X", SEM TAMPA, DE 3/4"</v>
          </cell>
          <cell r="C8245" t="str">
            <v xml:space="preserve">UN    </v>
          </cell>
          <cell r="D8245">
            <v>9.56</v>
          </cell>
        </row>
        <row r="8246">
          <cell r="A8246">
            <v>12623</v>
          </cell>
          <cell r="B8246" t="str">
            <v>CONDUTOR PLUVIAL, PVC, CIRCULAR, DIAMETRO ENTRE 80 E 100 MM, PARA DRENAGEM PREDIAL</v>
          </cell>
          <cell r="C8246" t="str">
            <v xml:space="preserve">M     </v>
          </cell>
          <cell r="D8246">
            <v>11.53</v>
          </cell>
        </row>
        <row r="8247">
          <cell r="A8247">
            <v>34498</v>
          </cell>
          <cell r="B8247" t="str">
            <v>CONE DE SINALIZACAO EM PVC FLEXIVEL, H = 70 / 76 CM (NBR 15071)</v>
          </cell>
          <cell r="C8247" t="str">
            <v xml:space="preserve">UN    </v>
          </cell>
          <cell r="D8247">
            <v>82.91</v>
          </cell>
        </row>
        <row r="8248">
          <cell r="A8248">
            <v>13244</v>
          </cell>
          <cell r="B8248" t="str">
            <v>CONE DE SINALIZACAO EM PVC RIGIDO COM FAIXA REFLETIVA, H = 70 / 76 CM</v>
          </cell>
          <cell r="C8248" t="str">
            <v xml:space="preserve">UN    </v>
          </cell>
          <cell r="D8248">
            <v>34.9</v>
          </cell>
        </row>
        <row r="8249">
          <cell r="A8249">
            <v>38998</v>
          </cell>
          <cell r="B8249" t="str">
            <v>CONECTOR / ADAPTADOR FEMEA, COM INSERTO METALICO, PPR, DN 25 MM X 1/2", PARA AGUA QUENTE E FRIA PREDIAL</v>
          </cell>
          <cell r="C8249" t="str">
            <v xml:space="preserve">UN    </v>
          </cell>
          <cell r="D8249">
            <v>12.42</v>
          </cell>
        </row>
        <row r="8250">
          <cell r="A8250">
            <v>38999</v>
          </cell>
          <cell r="B8250" t="str">
            <v>CONECTOR / ADAPTADOR FEMEA, COM INSERTO METALICO, PPR, DN 32 MM X 3/4", PARA AGUA QUENTE E FRIA PREDIAL</v>
          </cell>
          <cell r="C8250" t="str">
            <v xml:space="preserve">UN    </v>
          </cell>
          <cell r="D8250">
            <v>20.55</v>
          </cell>
        </row>
        <row r="8251">
          <cell r="A8251">
            <v>38996</v>
          </cell>
          <cell r="B8251" t="str">
            <v>CONECTOR / ADAPTADOR MACHO, COM INSERTO METALICO, PPR, DN 25 MM X 1/2", PARA AGUA QUENTE E FRIA PREDIAL</v>
          </cell>
          <cell r="C8251" t="str">
            <v xml:space="preserve">UN    </v>
          </cell>
          <cell r="D8251">
            <v>17.940000000000001</v>
          </cell>
        </row>
        <row r="8252">
          <cell r="A8252">
            <v>38997</v>
          </cell>
          <cell r="B8252" t="str">
            <v>CONECTOR / ADAPTADOR MACHO, COM INSERTO METALICO, PPR, DN 32 MM X 3/4", PARA AGUA QUENTE E FRIA PREDIAL</v>
          </cell>
          <cell r="C8252" t="str">
            <v xml:space="preserve">UN    </v>
          </cell>
          <cell r="D8252">
            <v>29.04</v>
          </cell>
        </row>
        <row r="8253">
          <cell r="A8253">
            <v>39862</v>
          </cell>
          <cell r="B8253" t="str">
            <v>CONECTOR BRONZE/LATAO (REF 603) SEM ANEL DE SOLDA, BOLSA X ROSCA F, 15 MM X 1/2"</v>
          </cell>
          <cell r="C8253" t="str">
            <v xml:space="preserve">UN    </v>
          </cell>
          <cell r="D8253">
            <v>9.92</v>
          </cell>
        </row>
        <row r="8254">
          <cell r="A8254">
            <v>39863</v>
          </cell>
          <cell r="B8254" t="str">
            <v>CONECTOR BRONZE/LATAO (REF 603) SEM ANEL DE SOLDA, BOLSA X ROSCA F, 22 MM X 1/2"</v>
          </cell>
          <cell r="C8254" t="str">
            <v xml:space="preserve">UN    </v>
          </cell>
          <cell r="D8254">
            <v>10.06</v>
          </cell>
        </row>
        <row r="8255">
          <cell r="A8255">
            <v>39864</v>
          </cell>
          <cell r="B8255" t="str">
            <v>CONECTOR BRONZE/LATAO (REF 603) SEM ANEL DE SOLDA, BOLSA X ROSCA F, 22 MM X 3/4"</v>
          </cell>
          <cell r="C8255" t="str">
            <v xml:space="preserve">UN    </v>
          </cell>
          <cell r="D8255">
            <v>12.49</v>
          </cell>
        </row>
        <row r="8256">
          <cell r="A8256">
            <v>39865</v>
          </cell>
          <cell r="B8256" t="str">
            <v>CONECTOR BRONZE/LATAO (REF 603) SEM ANEL DE SOLDA, BOLSA X ROSCA F, 28 MM X 1/2"</v>
          </cell>
          <cell r="C8256" t="str">
            <v xml:space="preserve">UN    </v>
          </cell>
          <cell r="D8256">
            <v>17.600000000000001</v>
          </cell>
        </row>
        <row r="8257">
          <cell r="A8257">
            <v>2517</v>
          </cell>
          <cell r="B8257" t="str">
            <v>CONECTOR CURVO 90 GRAUS DE ALUMINIO, BITOLA 1 1/2", PARA ADAPTAR ENTRADA DE ELETRODUTO METALICO FLEXIVEL EM QUADROS</v>
          </cell>
          <cell r="C8257" t="str">
            <v xml:space="preserve">UN    </v>
          </cell>
          <cell r="D8257">
            <v>15.97</v>
          </cell>
        </row>
        <row r="8258">
          <cell r="A8258">
            <v>2522</v>
          </cell>
          <cell r="B8258" t="str">
            <v>CONECTOR CURVO 90 GRAUS DE ALUMINIO, BITOLA 1 1/4", PARA ADAPTAR ENTRADA DE ELETRODUTO METALICO FLEXIVEL EM QUADROS</v>
          </cell>
          <cell r="C8258" t="str">
            <v xml:space="preserve">UN    </v>
          </cell>
          <cell r="D8258">
            <v>10.32</v>
          </cell>
        </row>
        <row r="8259">
          <cell r="A8259">
            <v>2548</v>
          </cell>
          <cell r="B8259" t="str">
            <v>CONECTOR CURVO 90 GRAUS DE ALUMINIO, BITOLA 1/2", PARA ADAPTAR ENTRADA DE ELETRODUTO METALICO FLEXIVEL EM QUADROS</v>
          </cell>
          <cell r="C8259" t="str">
            <v xml:space="preserve">UN    </v>
          </cell>
          <cell r="D8259">
            <v>6.35</v>
          </cell>
        </row>
        <row r="8260">
          <cell r="A8260">
            <v>2516</v>
          </cell>
          <cell r="B8260" t="str">
            <v>CONECTOR CURVO 90 GRAUS DE ALUMINIO, BITOLA 1", PARA ADAPTAR ENTRADA DE ELETRODUTO METALICO FLEXIVEL EM QUADROS</v>
          </cell>
          <cell r="C8260" t="str">
            <v xml:space="preserve">UN    </v>
          </cell>
          <cell r="D8260">
            <v>8.2899999999999991</v>
          </cell>
        </row>
        <row r="8261">
          <cell r="A8261">
            <v>2518</v>
          </cell>
          <cell r="B8261" t="str">
            <v>CONECTOR CURVO 90 GRAUS DE ALUMINIO, BITOLA 2 1/2", PARA ADAPTAR ENTRADA DE ELETRODUTO METALICO FLEXIVEL EM QUADROS</v>
          </cell>
          <cell r="C8261" t="str">
            <v xml:space="preserve">UN    </v>
          </cell>
          <cell r="D8261">
            <v>76.040000000000006</v>
          </cell>
        </row>
        <row r="8262">
          <cell r="A8262">
            <v>2521</v>
          </cell>
          <cell r="B8262" t="str">
            <v>CONECTOR CURVO 90 GRAUS DE ALUMINIO, BITOLA 2", PARA ADAPTAR ENTRADA DE ELETRODUTO METALICO FLEXIVEL EM QUADROS</v>
          </cell>
          <cell r="C8262" t="str">
            <v xml:space="preserve">UN    </v>
          </cell>
          <cell r="D8262">
            <v>32.369999999999997</v>
          </cell>
        </row>
        <row r="8263">
          <cell r="A8263">
            <v>2515</v>
          </cell>
          <cell r="B8263" t="str">
            <v>CONECTOR CURVO 90 GRAUS DE ALUMINIO, BITOLA 3/4", PARA ADAPTAR ENTRADA DE ELETRODUTO METALICO FLEXIVEL EM QUADROS</v>
          </cell>
          <cell r="C8263" t="str">
            <v xml:space="preserve">UN    </v>
          </cell>
          <cell r="D8263">
            <v>6.9</v>
          </cell>
        </row>
        <row r="8264">
          <cell r="A8264">
            <v>2519</v>
          </cell>
          <cell r="B8264" t="str">
            <v>CONECTOR CURVO 90 GRAUS DE ALUMINIO, BITOLA 3", PARA ADAPTAR ENTRADA DE ELETRODUTO METALICO FLEXIVEL EM QUADROS</v>
          </cell>
          <cell r="C8264" t="str">
            <v xml:space="preserve">UN    </v>
          </cell>
          <cell r="D8264">
            <v>91.69</v>
          </cell>
        </row>
        <row r="8265">
          <cell r="A8265">
            <v>2520</v>
          </cell>
          <cell r="B8265" t="str">
            <v>CONECTOR CURVO 90 GRAUS DE ALUMINIO, BITOLA 4", PARA ADAPTAR ENTRADA DE ELETRODUTO METALICO FLEXIVEL EM QUADROS</v>
          </cell>
          <cell r="C8265" t="str">
            <v xml:space="preserve">UN    </v>
          </cell>
          <cell r="D8265">
            <v>168.76</v>
          </cell>
        </row>
        <row r="8266">
          <cell r="A8266">
            <v>1602</v>
          </cell>
          <cell r="B8266" t="str">
            <v>CONECTOR DE ALUMINIO TIPO PRENSA CABO, BITOLA 1 1/2", PARA CABOS DE DIAMETRO DE 37 A 40 MM</v>
          </cell>
          <cell r="C8266" t="str">
            <v xml:space="preserve">UN    </v>
          </cell>
          <cell r="D8266">
            <v>37.39</v>
          </cell>
        </row>
        <row r="8267">
          <cell r="A8267">
            <v>1601</v>
          </cell>
          <cell r="B8267" t="str">
            <v>CONECTOR DE ALUMINIO TIPO PRENSA CABO, BITOLA 1 1/4", PARA CABOS DE DIAMETRO DE 31 A 34 MM</v>
          </cell>
          <cell r="C8267" t="str">
            <v xml:space="preserve">UN    </v>
          </cell>
          <cell r="D8267">
            <v>33.33</v>
          </cell>
        </row>
        <row r="8268">
          <cell r="A8268">
            <v>1598</v>
          </cell>
          <cell r="B8268" t="str">
            <v>CONECTOR DE ALUMINIO TIPO PRENSA CABO, BITOLA 1/2", PARA CABOS DE DIAMETRO DE 12,5 A 15 MM</v>
          </cell>
          <cell r="C8268" t="str">
            <v xml:space="preserve">UN    </v>
          </cell>
          <cell r="D8268">
            <v>9.86</v>
          </cell>
        </row>
        <row r="8269">
          <cell r="A8269">
            <v>1600</v>
          </cell>
          <cell r="B8269" t="str">
            <v>CONECTOR DE ALUMINIO TIPO PRENSA CABO, BITOLA 1", PARA CABOS DE DIAMETRO DE 22,5 A 25 MM</v>
          </cell>
          <cell r="C8269" t="str">
            <v xml:space="preserve">UN    </v>
          </cell>
          <cell r="D8269">
            <v>14.56</v>
          </cell>
        </row>
        <row r="8270">
          <cell r="A8270">
            <v>1603</v>
          </cell>
          <cell r="B8270" t="str">
            <v>CONECTOR DE ALUMINIO TIPO PRENSA CABO, BITOLA 2", PARA CABOS DE DIAMETRO DE 47,5 A 50 MM</v>
          </cell>
          <cell r="C8270" t="str">
            <v xml:space="preserve">UN    </v>
          </cell>
          <cell r="D8270">
            <v>56.46</v>
          </cell>
        </row>
        <row r="8271">
          <cell r="A8271">
            <v>1599</v>
          </cell>
          <cell r="B8271" t="str">
            <v>CONECTOR DE ALUMINIO TIPO PRENSA CABO, BITOLA 3/4", PARA CABOS DE DIAMETRO DE 17,5 A 20 MM</v>
          </cell>
          <cell r="C8271" t="str">
            <v xml:space="preserve">UN    </v>
          </cell>
          <cell r="D8271">
            <v>11.44</v>
          </cell>
        </row>
        <row r="8272">
          <cell r="A8272">
            <v>1597</v>
          </cell>
          <cell r="B8272" t="str">
            <v>CONECTOR DE ALUMINIO TIPO PRENSA CABO, BITOLA 3/8", PARA CABOS DE DIAMETRO DE 9 A 10 MM</v>
          </cell>
          <cell r="C8272" t="str">
            <v xml:space="preserve">UN    </v>
          </cell>
          <cell r="D8272">
            <v>9.27</v>
          </cell>
        </row>
        <row r="8273">
          <cell r="A8273">
            <v>39600</v>
          </cell>
          <cell r="B8273" t="str">
            <v>CONECTOR FEMEA RJ - 45, CATEGORIA 5 E</v>
          </cell>
          <cell r="C8273" t="str">
            <v xml:space="preserve">UN    </v>
          </cell>
          <cell r="D8273">
            <v>8.91</v>
          </cell>
        </row>
        <row r="8274">
          <cell r="A8274">
            <v>39601</v>
          </cell>
          <cell r="B8274" t="str">
            <v>CONECTOR FEMEA RJ - 45, CATEGORIA 6</v>
          </cell>
          <cell r="C8274" t="str">
            <v xml:space="preserve">UN    </v>
          </cell>
          <cell r="D8274">
            <v>15.49</v>
          </cell>
        </row>
        <row r="8275">
          <cell r="A8275">
            <v>39602</v>
          </cell>
          <cell r="B8275" t="str">
            <v>CONECTOR MACHO RJ - 45, CATEGORIA 5 E</v>
          </cell>
          <cell r="C8275" t="str">
            <v xml:space="preserve">UN    </v>
          </cell>
          <cell r="D8275">
            <v>1.02</v>
          </cell>
        </row>
        <row r="8276">
          <cell r="A8276">
            <v>39603</v>
          </cell>
          <cell r="B8276" t="str">
            <v>CONECTOR MACHO RJ - 45, CATEGORIA 6</v>
          </cell>
          <cell r="C8276" t="str">
            <v xml:space="preserve">UN    </v>
          </cell>
          <cell r="D8276">
            <v>1.74</v>
          </cell>
        </row>
        <row r="8277">
          <cell r="A8277">
            <v>11821</v>
          </cell>
          <cell r="B8277" t="str">
            <v>CONECTOR METALICO TIPO PARAFUSO FENDIDO (SPLIT BOLT), COM SEPARADOR DE CABOS BIMETALICOS, PARA CABOS ATE 25 MM2</v>
          </cell>
          <cell r="C8277" t="str">
            <v xml:space="preserve">UN    </v>
          </cell>
          <cell r="D8277">
            <v>7.61</v>
          </cell>
        </row>
        <row r="8278">
          <cell r="A8278">
            <v>1562</v>
          </cell>
          <cell r="B8278" t="str">
            <v>CONECTOR METALICO TIPO PARAFUSO FENDIDO (SPLIT BOLT), COM SEPARADOR DE CABOS BIMETALICOS, PARA CABOS ATE 50 MM2</v>
          </cell>
          <cell r="C8278" t="str">
            <v xml:space="preserve">UN    </v>
          </cell>
          <cell r="D8278">
            <v>12.47</v>
          </cell>
        </row>
        <row r="8279">
          <cell r="A8279">
            <v>1563</v>
          </cell>
          <cell r="B8279" t="str">
            <v>CONECTOR METALICO TIPO PARAFUSO FENDIDO (SPLIT BOLT), COM SEPARADOR DE CABOS BIMETALICOS, PARA CABOS ATE 70 MM2</v>
          </cell>
          <cell r="C8279" t="str">
            <v xml:space="preserve">UN    </v>
          </cell>
          <cell r="D8279">
            <v>16.739999999999998</v>
          </cell>
        </row>
        <row r="8280">
          <cell r="A8280">
            <v>11856</v>
          </cell>
          <cell r="B8280" t="str">
            <v>CONECTOR METALICO TIPO PARAFUSO FENDIDO (SPLIT BOLT), PARA CABOS ATE 10 MM2</v>
          </cell>
          <cell r="C8280" t="str">
            <v xml:space="preserve">UN    </v>
          </cell>
          <cell r="D8280">
            <v>4.99</v>
          </cell>
        </row>
        <row r="8281">
          <cell r="A8281">
            <v>11857</v>
          </cell>
          <cell r="B8281" t="str">
            <v>CONECTOR METALICO TIPO PARAFUSO FENDIDO (SPLIT BOLT), PARA CABOS ATE 120 MM2</v>
          </cell>
          <cell r="C8281" t="str">
            <v xml:space="preserve">UN    </v>
          </cell>
          <cell r="D8281">
            <v>26.26</v>
          </cell>
        </row>
        <row r="8282">
          <cell r="A8282">
            <v>11858</v>
          </cell>
          <cell r="B8282" t="str">
            <v>CONECTOR METALICO TIPO PARAFUSO FENDIDO (SPLIT BOLT), PARA CABOS ATE 150 MM2</v>
          </cell>
          <cell r="C8282" t="str">
            <v xml:space="preserve">UN    </v>
          </cell>
          <cell r="D8282">
            <v>32.590000000000003</v>
          </cell>
        </row>
        <row r="8283">
          <cell r="A8283">
            <v>1539</v>
          </cell>
          <cell r="B8283" t="str">
            <v>CONECTOR METALICO TIPO PARAFUSO FENDIDO (SPLIT BOLT), PARA CABOS ATE 16 MM2</v>
          </cell>
          <cell r="C8283" t="str">
            <v xml:space="preserve">UN    </v>
          </cell>
          <cell r="D8283">
            <v>5.86</v>
          </cell>
        </row>
        <row r="8284">
          <cell r="A8284">
            <v>11859</v>
          </cell>
          <cell r="B8284" t="str">
            <v>CONECTOR METALICO TIPO PARAFUSO FENDIDO (SPLIT BOLT), PARA CABOS ATE 185 MM2</v>
          </cell>
          <cell r="C8284" t="str">
            <v xml:space="preserve">UN    </v>
          </cell>
          <cell r="D8284">
            <v>44.34</v>
          </cell>
        </row>
        <row r="8285">
          <cell r="A8285">
            <v>1550</v>
          </cell>
          <cell r="B8285" t="str">
            <v>CONECTOR METALICO TIPO PARAFUSO FENDIDO (SPLIT BOLT), PARA CABOS ATE 25 MM2</v>
          </cell>
          <cell r="C8285" t="str">
            <v xml:space="preserve">UN    </v>
          </cell>
          <cell r="D8285">
            <v>6.18</v>
          </cell>
        </row>
        <row r="8286">
          <cell r="A8286">
            <v>11854</v>
          </cell>
          <cell r="B8286" t="str">
            <v>CONECTOR METALICO TIPO PARAFUSO FENDIDO (SPLIT BOLT), PARA CABOS ATE 35 MM2</v>
          </cell>
          <cell r="C8286" t="str">
            <v xml:space="preserve">UN    </v>
          </cell>
          <cell r="D8286">
            <v>7.73</v>
          </cell>
        </row>
        <row r="8287">
          <cell r="A8287">
            <v>11862</v>
          </cell>
          <cell r="B8287" t="str">
            <v>CONECTOR METALICO TIPO PARAFUSO FENDIDO (SPLIT BOLT), PARA CABOS ATE 50 MM2</v>
          </cell>
          <cell r="C8287" t="str">
            <v xml:space="preserve">UN    </v>
          </cell>
          <cell r="D8287">
            <v>10.84</v>
          </cell>
        </row>
        <row r="8288">
          <cell r="A8288">
            <v>11863</v>
          </cell>
          <cell r="B8288" t="str">
            <v>CONECTOR METALICO TIPO PARAFUSO FENDIDO (SPLIT BOLT), PARA CABOS ATE 6 MM2</v>
          </cell>
          <cell r="C8288" t="str">
            <v xml:space="preserve">UN    </v>
          </cell>
          <cell r="D8288">
            <v>4.38</v>
          </cell>
        </row>
        <row r="8289">
          <cell r="A8289">
            <v>11855</v>
          </cell>
          <cell r="B8289" t="str">
            <v>CONECTOR METALICO TIPO PARAFUSO FENDIDO (SPLIT BOLT), PARA CABOS ATE 70 MM2</v>
          </cell>
          <cell r="C8289" t="str">
            <v xml:space="preserve">UN    </v>
          </cell>
          <cell r="D8289">
            <v>16.18</v>
          </cell>
        </row>
        <row r="8290">
          <cell r="A8290">
            <v>11864</v>
          </cell>
          <cell r="B8290" t="str">
            <v>CONECTOR METALICO TIPO PARAFUSO FENDIDO (SPLIT BOLT), PARA CABOS ATE 95 MM2</v>
          </cell>
          <cell r="C8290" t="str">
            <v xml:space="preserve">UN    </v>
          </cell>
          <cell r="D8290">
            <v>24.47</v>
          </cell>
        </row>
        <row r="8291">
          <cell r="A8291">
            <v>2527</v>
          </cell>
          <cell r="B8291" t="str">
            <v>CONECTOR RETO DE ALUMINIO PARA ELETRODUTO DE 1 1/2", PARA ADAPTAR ENTRADA DE ELETRODUTO METALICO FLEXIVEL EM QUADROS</v>
          </cell>
          <cell r="C8291" t="str">
            <v xml:space="preserve">UN    </v>
          </cell>
          <cell r="D8291">
            <v>5.71</v>
          </cell>
        </row>
        <row r="8292">
          <cell r="A8292">
            <v>2526</v>
          </cell>
          <cell r="B8292" t="str">
            <v>CONECTOR RETO DE ALUMINIO PARA ELETRODUTO DE 1 1/4", PARA ADAPTAR ENTRADA DE ELETRODUTO METALICO FLEXIVEL EM QUADROS</v>
          </cell>
          <cell r="C8292" t="str">
            <v xml:space="preserve">UN    </v>
          </cell>
          <cell r="D8292">
            <v>3.66</v>
          </cell>
        </row>
        <row r="8293">
          <cell r="A8293">
            <v>2487</v>
          </cell>
          <cell r="B8293" t="str">
            <v>CONECTOR RETO DE ALUMINIO PARA ELETRODUTO DE 1/2", PARA ADAPTAR ENTRADA DE ELETRODUTO METALICO FLEXIVEL EM QUADROS</v>
          </cell>
          <cell r="C8293" t="str">
            <v xml:space="preserve">UN    </v>
          </cell>
          <cell r="D8293">
            <v>1.25</v>
          </cell>
        </row>
        <row r="8294">
          <cell r="A8294">
            <v>2483</v>
          </cell>
          <cell r="B8294" t="str">
            <v>CONECTOR RETO DE ALUMINIO PARA ELETRODUTO DE 1", PARA ADAPTAR ENTRADA DE ELETRODUTO METALICO FLEXIVEL EM QUADROS</v>
          </cell>
          <cell r="C8294" t="str">
            <v xml:space="preserve">UN    </v>
          </cell>
          <cell r="D8294">
            <v>2.61</v>
          </cell>
        </row>
        <row r="8295">
          <cell r="A8295">
            <v>2528</v>
          </cell>
          <cell r="B8295" t="str">
            <v>CONECTOR RETO DE ALUMINIO PARA ELETRODUTO DE 2 1/2", PARA ADAPTAR ENTRADA DE ELETRODUTO METALICO FLEXIVEL EM QUADROS</v>
          </cell>
          <cell r="C8295" t="str">
            <v xml:space="preserve">UN    </v>
          </cell>
          <cell r="D8295">
            <v>14.39</v>
          </cell>
        </row>
        <row r="8296">
          <cell r="A8296">
            <v>2489</v>
          </cell>
          <cell r="B8296" t="str">
            <v>CONECTOR RETO DE ALUMINIO PARA ELETRODUTO DE 2", PARA ADAPTAR ENTRADA DE ELETRODUTO METALICO FLEXIVEL EM QUADROS</v>
          </cell>
          <cell r="C8296" t="str">
            <v xml:space="preserve">UN    </v>
          </cell>
          <cell r="D8296">
            <v>6.33</v>
          </cell>
        </row>
        <row r="8297">
          <cell r="A8297">
            <v>2488</v>
          </cell>
          <cell r="B8297" t="str">
            <v>CONECTOR RETO DE ALUMINIO PARA ELETRODUTO DE 3/4", PARA ADAPTAR ENTRADA DE ELETRODUTO METALICO FLEXIVEL EM QUADROS</v>
          </cell>
          <cell r="C8297" t="str">
            <v xml:space="preserve">UN    </v>
          </cell>
          <cell r="D8297">
            <v>1.46</v>
          </cell>
        </row>
        <row r="8298">
          <cell r="A8298">
            <v>2484</v>
          </cell>
          <cell r="B8298" t="str">
            <v>CONECTOR RETO DE ALUMINIO PARA ELETRODUTO DE 3", PARA ADAPTAR ENTRADA DE ELETRODUTO METALICO FLEXIVEL EM QUADROS</v>
          </cell>
          <cell r="C8298" t="str">
            <v xml:space="preserve">UN    </v>
          </cell>
          <cell r="D8298">
            <v>20.9</v>
          </cell>
        </row>
        <row r="8299">
          <cell r="A8299">
            <v>2485</v>
          </cell>
          <cell r="B8299" t="str">
            <v>CONECTOR RETO DE ALUMINIO PARA ELETRODUTO DE 4", PARA ADAPTAR ENTRADA DE ELETRODUTO METALICO FLEXIVEL EM QUADROS</v>
          </cell>
          <cell r="C8299" t="str">
            <v xml:space="preserve">UN    </v>
          </cell>
          <cell r="D8299">
            <v>32.75</v>
          </cell>
        </row>
        <row r="8300">
          <cell r="A8300">
            <v>38005</v>
          </cell>
          <cell r="B8300" t="str">
            <v>CONECTOR, CPVC, SOLDAVEL, 15 MM X 1/2", PARA AGUA QUENTE</v>
          </cell>
          <cell r="C8300" t="str">
            <v xml:space="preserve">UN    </v>
          </cell>
          <cell r="D8300">
            <v>26.95</v>
          </cell>
        </row>
        <row r="8301">
          <cell r="A8301">
            <v>38006</v>
          </cell>
          <cell r="B8301" t="str">
            <v>CONECTOR, CPVC, SOLDAVEL, 22 MM X 1/2", PARA AGUA QUENTE</v>
          </cell>
          <cell r="C8301" t="str">
            <v xml:space="preserve">UN    </v>
          </cell>
          <cell r="D8301">
            <v>33.08</v>
          </cell>
        </row>
        <row r="8302">
          <cell r="A8302">
            <v>38428</v>
          </cell>
          <cell r="B8302" t="str">
            <v>CONECTOR, CPVC, SOLDAVEL, 22 MM X 3/4", PARA AGUA QUENTE</v>
          </cell>
          <cell r="C8302" t="str">
            <v xml:space="preserve">UN    </v>
          </cell>
          <cell r="D8302">
            <v>30.99</v>
          </cell>
        </row>
        <row r="8303">
          <cell r="A8303">
            <v>38007</v>
          </cell>
          <cell r="B8303" t="str">
            <v>CONECTOR, CPVC, SOLDAVEL, 28 MM X 1", PARA AGUA QUENTE</v>
          </cell>
          <cell r="C8303" t="str">
            <v xml:space="preserve">UN    </v>
          </cell>
          <cell r="D8303">
            <v>50.63</v>
          </cell>
        </row>
        <row r="8304">
          <cell r="A8304">
            <v>38008</v>
          </cell>
          <cell r="B8304" t="str">
            <v>CONECTOR, CPVC, SOLDAVEL, 35 MM X 1 1/4", PARA AGUA QUENTE</v>
          </cell>
          <cell r="C8304" t="str">
            <v xml:space="preserve">UN    </v>
          </cell>
          <cell r="D8304">
            <v>203.89</v>
          </cell>
        </row>
        <row r="8305">
          <cell r="A8305">
            <v>38009</v>
          </cell>
          <cell r="B8305" t="str">
            <v>CONECTOR, CPVC, SOLDAVEL, 42 MM X 1 1/2", PARA AGUA QUENTE</v>
          </cell>
          <cell r="C8305" t="str">
            <v xml:space="preserve">UN    </v>
          </cell>
          <cell r="D8305">
            <v>249.18</v>
          </cell>
        </row>
        <row r="8306">
          <cell r="A8306">
            <v>39279</v>
          </cell>
          <cell r="B8306" t="str">
            <v>CONEXAO FIXA, ROSCA FEMEA, EM PLASTICO, DN 16 MM X 1/2", PARA CONEXAO COM CRIMPAGEM EM TUBO PEX</v>
          </cell>
          <cell r="C8306" t="str">
            <v xml:space="preserve">UN    </v>
          </cell>
          <cell r="D8306">
            <v>13.59</v>
          </cell>
        </row>
        <row r="8307">
          <cell r="A8307">
            <v>38845</v>
          </cell>
          <cell r="B8307" t="str">
            <v>CONEXAO FIXA, ROSCA FEMEA, EM PLASTICO, DN 16 MM X 3/4", PARA CONEXAO COM CRIMPAGEM EM TUBO PEX</v>
          </cell>
          <cell r="C8307" t="str">
            <v xml:space="preserve">UN    </v>
          </cell>
          <cell r="D8307">
            <v>19.66</v>
          </cell>
        </row>
        <row r="8308">
          <cell r="A8308">
            <v>39280</v>
          </cell>
          <cell r="B8308" t="str">
            <v>CONEXAO FIXA, ROSCA FEMEA, EM PLASTICO, DN 20 MM X 1/2", PARA CONEXAO COM CRIMPAGEM EM TUBO PEX</v>
          </cell>
          <cell r="C8308" t="str">
            <v xml:space="preserve">UN    </v>
          </cell>
          <cell r="D8308">
            <v>17.62</v>
          </cell>
        </row>
        <row r="8309">
          <cell r="A8309">
            <v>39281</v>
          </cell>
          <cell r="B8309" t="str">
            <v>CONEXAO FIXA, ROSCA FEMEA, EM PLASTICO, DN 20 MM X 3/4", PARA CONEXAO COM CRIMPAGEM EM TUBO PEX</v>
          </cell>
          <cell r="C8309" t="str">
            <v xml:space="preserve">UN    </v>
          </cell>
          <cell r="D8309">
            <v>23.2</v>
          </cell>
        </row>
        <row r="8310">
          <cell r="A8310">
            <v>38849</v>
          </cell>
          <cell r="B8310" t="str">
            <v>CONEXAO FIXA, ROSCA FEMEA, EM PLASTICO, DN 25 MM X 1/2", PARA CONEXAO COM CRIMPAGEM EM TUBO PEX</v>
          </cell>
          <cell r="C8310" t="str">
            <v xml:space="preserve">UN    </v>
          </cell>
          <cell r="D8310">
            <v>19.87</v>
          </cell>
        </row>
        <row r="8311">
          <cell r="A8311">
            <v>39282</v>
          </cell>
          <cell r="B8311" t="str">
            <v>CONEXAO FIXA, ROSCA FEMEA, EM PLASTICO, DN 25 MM X 3/4", PARA CONEXAO COM CRIMPAGEM EM TUBO PEX</v>
          </cell>
          <cell r="C8311" t="str">
            <v xml:space="preserve">UN    </v>
          </cell>
          <cell r="D8311">
            <v>23.75</v>
          </cell>
        </row>
        <row r="8312">
          <cell r="A8312">
            <v>38852</v>
          </cell>
          <cell r="B8312" t="str">
            <v>CONEXAO FIXA, ROSCA FEMEA, EM PLASTICO, DN 32 MM X 3/4", PARA CONEXAO COM CRIMPAGEM EM TUBO PEX</v>
          </cell>
          <cell r="C8312" t="str">
            <v xml:space="preserve">UN    </v>
          </cell>
          <cell r="D8312">
            <v>32.31</v>
          </cell>
        </row>
        <row r="8313">
          <cell r="A8313">
            <v>38844</v>
          </cell>
          <cell r="B8313" t="str">
            <v>CONEXAO FIXA, ROSCA FEMEA, METALICA, COM ANEL DESLIZANTE, DN 16 MM X 1/2", PARA TUBO PEX</v>
          </cell>
          <cell r="C8313" t="str">
            <v xml:space="preserve">UN    </v>
          </cell>
          <cell r="D8313">
            <v>9.93</v>
          </cell>
        </row>
        <row r="8314">
          <cell r="A8314">
            <v>38846</v>
          </cell>
          <cell r="B8314" t="str">
            <v>CONEXAO FIXA, ROSCA FEMEA, METALICA, COM ANEL DESLIZANTE, DN 20 MM X 1/2", PARA TUBO PEX</v>
          </cell>
          <cell r="C8314" t="str">
            <v xml:space="preserve">UN    </v>
          </cell>
          <cell r="D8314">
            <v>10.86</v>
          </cell>
        </row>
        <row r="8315">
          <cell r="A8315">
            <v>38847</v>
          </cell>
          <cell r="B8315" t="str">
            <v>CONEXAO FIXA, ROSCA FEMEA, METALICA, COM ANEL DESLIZANTE, DN 20 MM X 3/4", PARA TUBO PEX</v>
          </cell>
          <cell r="C8315" t="str">
            <v xml:space="preserve">UN    </v>
          </cell>
          <cell r="D8315">
            <v>13.36</v>
          </cell>
        </row>
        <row r="8316">
          <cell r="A8316">
            <v>38850</v>
          </cell>
          <cell r="B8316" t="str">
            <v>CONEXAO FIXA, ROSCA FEMEA, METALICA, COM ANEL DESLIZANTE, DN 25 MM X 1", PARA TUBO PEX</v>
          </cell>
          <cell r="C8316" t="str">
            <v xml:space="preserve">UN    </v>
          </cell>
          <cell r="D8316">
            <v>18.57</v>
          </cell>
        </row>
        <row r="8317">
          <cell r="A8317">
            <v>38848</v>
          </cell>
          <cell r="B8317" t="str">
            <v>CONEXAO FIXA, ROSCA FEMEA, METALICA, COM ANEL DESLIZANTE, DN 25 MM X 3/4", PARA TUBO PEX</v>
          </cell>
          <cell r="C8317" t="str">
            <v xml:space="preserve">UN    </v>
          </cell>
          <cell r="D8317">
            <v>15.53</v>
          </cell>
        </row>
        <row r="8318">
          <cell r="A8318">
            <v>38851</v>
          </cell>
          <cell r="B8318" t="str">
            <v>CONEXAO FIXA, ROSCA FEMEA, METALICA, COM ANEL DESLIZANTE, DN 32 MM X 1", PARA TUBO PEX</v>
          </cell>
          <cell r="C8318" t="str">
            <v xml:space="preserve">UN    </v>
          </cell>
          <cell r="D8318">
            <v>28.24</v>
          </cell>
        </row>
        <row r="8319">
          <cell r="A8319">
            <v>38860</v>
          </cell>
          <cell r="B8319" t="str">
            <v>CONEXAO FIXA, ROSCA MACHO, METALICA, PARA TUBO PEX, DN 16 MM X 1/2"</v>
          </cell>
          <cell r="C8319" t="str">
            <v xml:space="preserve">UN    </v>
          </cell>
          <cell r="D8319">
            <v>7.98</v>
          </cell>
        </row>
        <row r="8320">
          <cell r="A8320">
            <v>38861</v>
          </cell>
          <cell r="B8320" t="str">
            <v>CONEXAO FIXA, ROSCA MACHO, METALICA, PARA TUBO PEX, DN 16 MM X 3/4"</v>
          </cell>
          <cell r="C8320" t="str">
            <v xml:space="preserve">UN    </v>
          </cell>
          <cell r="D8320">
            <v>10.74</v>
          </cell>
        </row>
        <row r="8321">
          <cell r="A8321">
            <v>38862</v>
          </cell>
          <cell r="B8321" t="str">
            <v>CONEXAO FIXA, ROSCA MACHO, METALICA, PARA TUBO PEX, DN 20 MM X 1/2"</v>
          </cell>
          <cell r="C8321" t="str">
            <v xml:space="preserve">UN    </v>
          </cell>
          <cell r="D8321">
            <v>9.0500000000000007</v>
          </cell>
        </row>
        <row r="8322">
          <cell r="A8322">
            <v>38863</v>
          </cell>
          <cell r="B8322" t="str">
            <v>CONEXAO FIXA, ROSCA MACHO, METALICA, PARA TUBO PEX, DN 20 MM X 3/4"</v>
          </cell>
          <cell r="C8322" t="str">
            <v xml:space="preserve">UN    </v>
          </cell>
          <cell r="D8322">
            <v>10.4</v>
          </cell>
        </row>
        <row r="8323">
          <cell r="A8323">
            <v>38865</v>
          </cell>
          <cell r="B8323" t="str">
            <v>CONEXAO FIXA, ROSCA MACHO, METALICA, PARA TUBO PEX, DN 25 MM X 1/2"</v>
          </cell>
          <cell r="C8323" t="str">
            <v xml:space="preserve">UN    </v>
          </cell>
          <cell r="D8323">
            <v>14.12</v>
          </cell>
        </row>
        <row r="8324">
          <cell r="A8324">
            <v>38864</v>
          </cell>
          <cell r="B8324" t="str">
            <v>CONEXAO FIXA, ROSCA MACHO, METALICA, PARA TUBO PEX, DN 25 MM X 1"</v>
          </cell>
          <cell r="C8324" t="str">
            <v xml:space="preserve">UN    </v>
          </cell>
          <cell r="D8324">
            <v>21.59</v>
          </cell>
        </row>
        <row r="8325">
          <cell r="A8325">
            <v>38866</v>
          </cell>
          <cell r="B8325" t="str">
            <v>CONEXAO FIXA, ROSCA MACHO, METALICA, PARA TUBO PEX, DN 25 MM X 3/4"</v>
          </cell>
          <cell r="C8325" t="str">
            <v xml:space="preserve">UN    </v>
          </cell>
          <cell r="D8325">
            <v>15.2</v>
          </cell>
        </row>
        <row r="8326">
          <cell r="A8326">
            <v>38868</v>
          </cell>
          <cell r="B8326" t="str">
            <v>CONEXAO FIXA, ROSCA MACHO, METALICA, PARA TUBO PEX, DN 32 MM X 1"</v>
          </cell>
          <cell r="C8326" t="str">
            <v xml:space="preserve">UN    </v>
          </cell>
          <cell r="D8326">
            <v>25.34</v>
          </cell>
        </row>
        <row r="8327">
          <cell r="A8327">
            <v>38853</v>
          </cell>
          <cell r="B8327" t="str">
            <v>CONEXAO MOVEL, ROSCA FEMEA, METALICA, COM ANEL DESLIZANTE, PARA TUBO PEX, DN 16 MM X 1/2"</v>
          </cell>
          <cell r="C8327" t="str">
            <v xml:space="preserve">UN    </v>
          </cell>
          <cell r="D8327">
            <v>8.18</v>
          </cell>
        </row>
        <row r="8328">
          <cell r="A8328">
            <v>38854</v>
          </cell>
          <cell r="B8328" t="str">
            <v>CONEXAO MOVEL, ROSCA FEMEA, METALICA, COM ANEL DESLIZANTE, PARA TUBO PEX, DN 16 MM X 3/4"</v>
          </cell>
          <cell r="C8328" t="str">
            <v xml:space="preserve">UN    </v>
          </cell>
          <cell r="D8328">
            <v>11.19</v>
          </cell>
        </row>
        <row r="8329">
          <cell r="A8329">
            <v>38855</v>
          </cell>
          <cell r="B8329" t="str">
            <v>CONEXAO MOVEL, ROSCA FEMEA, METALICA, COM ANEL DESLIZANTE, PARA TUBO PEX, DN 20 MM X 1/2"</v>
          </cell>
          <cell r="C8329" t="str">
            <v xml:space="preserve">UN    </v>
          </cell>
          <cell r="D8329">
            <v>8.3000000000000007</v>
          </cell>
        </row>
        <row r="8330">
          <cell r="A8330">
            <v>38856</v>
          </cell>
          <cell r="B8330" t="str">
            <v>CONEXAO MOVEL, ROSCA FEMEA, METALICA, COM ANEL DESLIZANTE, PARA TUBO PEX, DN 20 MM X 3/4"</v>
          </cell>
          <cell r="C8330" t="str">
            <v xml:space="preserve">UN    </v>
          </cell>
          <cell r="D8330">
            <v>13.33</v>
          </cell>
        </row>
        <row r="8331">
          <cell r="A8331">
            <v>38857</v>
          </cell>
          <cell r="B8331" t="str">
            <v>CONEXAO MOVEL, ROSCA FEMEA, METALICA, COM ANEL DESLIZANTE, PARA TUBO PEX, DN 25 MM X 1"</v>
          </cell>
          <cell r="C8331" t="str">
            <v xml:space="preserve">UN    </v>
          </cell>
          <cell r="D8331">
            <v>17.63</v>
          </cell>
        </row>
        <row r="8332">
          <cell r="A8332">
            <v>38858</v>
          </cell>
          <cell r="B8332" t="str">
            <v>CONEXAO MOVEL, ROSCA FEMEA, METALICA, COM ANEL DESLIZANTE, PARA TUBO PEX, DN 25 MM X 3/4"</v>
          </cell>
          <cell r="C8332" t="str">
            <v xml:space="preserve">UN    </v>
          </cell>
          <cell r="D8332">
            <v>16.03</v>
          </cell>
        </row>
        <row r="8333">
          <cell r="A8333">
            <v>38859</v>
          </cell>
          <cell r="B8333" t="str">
            <v>CONEXAO MOVEL, ROSCA FEMEA, METALICA, COM ANEL DESLIZANTE, PARA TUBO PEX, DN 32 MM X 1"</v>
          </cell>
          <cell r="C8333" t="str">
            <v xml:space="preserve">UN    </v>
          </cell>
          <cell r="D8333">
            <v>25.96</v>
          </cell>
        </row>
        <row r="8334">
          <cell r="A8334">
            <v>3104</v>
          </cell>
          <cell r="B8334" t="str">
            <v>CONJ. DE FERRAGENS PARA PORTA DE VIDRO TEMPERADO, EM ZAMAC CROMADO, CONTEMPLANDO: DOBRADICA INF.; DOBRADICA SUP.; PIVO PARA DOBRADICA INF.; PIVO PARA DOBRADICA SUP.; FECHADURA CENTRAL EM ZAMC CROMADO; CONTRA FECHADURA DE PRESSAO</v>
          </cell>
          <cell r="C8334" t="str">
            <v xml:space="preserve">CJ    </v>
          </cell>
          <cell r="D8334">
            <v>115.24</v>
          </cell>
        </row>
        <row r="8335">
          <cell r="A8335">
            <v>1607</v>
          </cell>
          <cell r="B8335" t="str">
            <v>CONJUNTO ARRUELAS DE VEDACAO 5/16" PARA TELHA FIBROCIMENTO (UMA ARRUELA METALICA E UMA ARRUELA PVC - CONICAS)</v>
          </cell>
          <cell r="C8335" t="str">
            <v xml:space="preserve">CJ    </v>
          </cell>
          <cell r="D8335">
            <v>0.22</v>
          </cell>
        </row>
        <row r="8336">
          <cell r="A8336">
            <v>38169</v>
          </cell>
          <cell r="B8336" t="str">
            <v>CONJUNTO DE FERRAGENS PIVO, PARA PORTA PIVOTANTE DE ATE 100 KG, REGULAVEL COM ESFERA , CROMADO - SUPERIOR E INFERIOR - COMPLETO</v>
          </cell>
          <cell r="C8336" t="str">
            <v xml:space="preserve">CJ    </v>
          </cell>
          <cell r="D8336">
            <v>83.51</v>
          </cell>
        </row>
        <row r="8337">
          <cell r="A8337">
            <v>6142</v>
          </cell>
          <cell r="B8337" t="str">
            <v>CONJUNTO DE LIGACAO PARA BACIA SANITARIA AJUSTAVEL, EM PLASTICO BRANCO, COM TUBO, CANOPLA E ESPUDE</v>
          </cell>
          <cell r="C8337" t="str">
            <v xml:space="preserve">UN    </v>
          </cell>
          <cell r="D8337">
            <v>7.56</v>
          </cell>
        </row>
        <row r="8338">
          <cell r="A8338">
            <v>11686</v>
          </cell>
          <cell r="B8338" t="str">
            <v>CONJUNTO DE LIGACAO PARA BACIA SANITARIA EM PLASTICO BRANCO COM TUBO, CANOPLA E ANEL DE EXPANSAO (TUBO 1.1/2 '' X 20 CM)</v>
          </cell>
          <cell r="C8338" t="str">
            <v xml:space="preserve">UN    </v>
          </cell>
          <cell r="D8338">
            <v>10.5</v>
          </cell>
        </row>
        <row r="8339">
          <cell r="A8339">
            <v>37598</v>
          </cell>
          <cell r="B8339" t="str">
            <v>CONJUNTO MONTADO ESTOPIM COM ESPOLETA COMUM NUMERO 8, COM CABECA ACENDEDORA, 1,5 M</v>
          </cell>
          <cell r="C8339" t="str">
            <v xml:space="preserve">UN    </v>
          </cell>
          <cell r="D8339">
            <v>22.83</v>
          </cell>
        </row>
        <row r="8340">
          <cell r="A8340">
            <v>25398</v>
          </cell>
          <cell r="B8340" t="str">
            <v>CONJUNTO PARA FUTSAL COM TRAVES OFICIAIS DE 3,00 X 2,00 M EM TUBO DE ACO GALVANIZADO 3" COM REQUADRO EM TUBO DE 1", PINTURA EM PRIMER COM TINTA ESMALTE SINTETICO E REDES DE POLIETILENO FIO 4 MM</v>
          </cell>
          <cell r="C8340" t="str">
            <v xml:space="preserve">UN    </v>
          </cell>
          <cell r="D8340">
            <v>3691.33</v>
          </cell>
        </row>
        <row r="8341">
          <cell r="A8341">
            <v>25399</v>
          </cell>
          <cell r="B8341" t="str">
            <v>CONJUNTO PARA QUADRA DE  VOLEI COM POSTES EM TUBO DE ACO GALVANIZADO 3", H = *255* CM, PINTURA EM TINTA ESMALTE SINTETICO, REDE DE NYLON COM 2 MM, MALHA 10 X 10 CM E ANTENAS OFICIAIS EM FIBRA DE VIDRO</v>
          </cell>
          <cell r="C8341" t="str">
            <v xml:space="preserve">UN    </v>
          </cell>
          <cell r="D8341">
            <v>2240.96</v>
          </cell>
        </row>
        <row r="8342">
          <cell r="A8342">
            <v>43440</v>
          </cell>
          <cell r="B8342" t="str">
            <v>CONJUNTO PRE-MOLDADO COMPOSTO POR GRELHA (0,99 X 0,45 M), QUADRO (1,10 X 0,52 M) E CANTONEIRA (1,10 X 0,35 M), EM CONCRETO ARMADO, COM FCK DE 21 MPA</v>
          </cell>
          <cell r="C8342" t="str">
            <v xml:space="preserve">UN    </v>
          </cell>
          <cell r="D8342">
            <v>379.5</v>
          </cell>
        </row>
        <row r="8343">
          <cell r="A8343">
            <v>10667</v>
          </cell>
          <cell r="B8343" t="str">
            <v>CONTAINER ALMOXARIFADO, DE *2,40* X *6,00* M, PADRAO SIMPLES, SEM REVESTIMENTO E SEM DIVISORIAS INTERNOS E SEM SANITARIO, PARA USO EM CANTEIRO DE OBRAS</v>
          </cell>
          <cell r="C8343" t="str">
            <v xml:space="preserve">UN    </v>
          </cell>
          <cell r="D8343">
            <v>13115</v>
          </cell>
        </row>
        <row r="8344">
          <cell r="A8344">
            <v>1613</v>
          </cell>
          <cell r="B8344" t="str">
            <v>CONTATOR TRIPOLAR, CORRENTE DE *110* A, TENSAO NOMINAL DE *500* V, CATEGORIA AC-2 E AC-3</v>
          </cell>
          <cell r="C8344" t="str">
            <v xml:space="preserve">UN    </v>
          </cell>
          <cell r="D8344">
            <v>1295.4100000000001</v>
          </cell>
        </row>
        <row r="8345">
          <cell r="A8345">
            <v>1626</v>
          </cell>
          <cell r="B8345" t="str">
            <v>CONTATOR TRIPOLAR, CORRENTE DE *185* A, TENSAO NOMINAL DE *500* V, CATEGORIA AC-2 E AC-3</v>
          </cell>
          <cell r="C8345" t="str">
            <v xml:space="preserve">UN    </v>
          </cell>
          <cell r="D8345">
            <v>1937.44</v>
          </cell>
        </row>
        <row r="8346">
          <cell r="A8346">
            <v>1625</v>
          </cell>
          <cell r="B8346" t="str">
            <v>CONTATOR TRIPOLAR, CORRENTE DE *22* A, TENSAO NOMINAL DE *500* V, CATEGORIA AC-2 E AC-3</v>
          </cell>
          <cell r="C8346" t="str">
            <v xml:space="preserve">UN    </v>
          </cell>
          <cell r="D8346">
            <v>135.32</v>
          </cell>
        </row>
        <row r="8347">
          <cell r="A8347">
            <v>1622</v>
          </cell>
          <cell r="B8347" t="str">
            <v>CONTATOR TRIPOLAR, CORRENTE DE *265* A, TENSAO NOMINAL DE *500* V, CATEGORIA AC-2 E AC-3</v>
          </cell>
          <cell r="C8347" t="str">
            <v xml:space="preserve">UN    </v>
          </cell>
          <cell r="D8347">
            <v>4372.01</v>
          </cell>
        </row>
        <row r="8348">
          <cell r="A8348">
            <v>1620</v>
          </cell>
          <cell r="B8348" t="str">
            <v>CONTATOR TRIPOLAR, CORRENTE DE *38* A, TENSAO NOMINAL DE *500* V, CATEGORIA AC-2 E AC-3</v>
          </cell>
          <cell r="C8348" t="str">
            <v xml:space="preserve">UN    </v>
          </cell>
          <cell r="D8348">
            <v>285.06</v>
          </cell>
        </row>
        <row r="8349">
          <cell r="A8349">
            <v>1629</v>
          </cell>
          <cell r="B8349" t="str">
            <v>CONTATOR TRIPOLAR, CORRENTE DE *500* A, TENSAO NOMINAL DE *500* V, CATEGORIA AC-2 E AC-3</v>
          </cell>
          <cell r="C8349" t="str">
            <v xml:space="preserve">UN    </v>
          </cell>
          <cell r="D8349">
            <v>10640.45</v>
          </cell>
        </row>
        <row r="8350">
          <cell r="A8350">
            <v>1627</v>
          </cell>
          <cell r="B8350" t="str">
            <v>CONTATOR TRIPOLAR, CORRENTE DE *65* A, TENSAO NOMINAL DE *500* V, CATEGORIA AC-2 E AC-3</v>
          </cell>
          <cell r="C8350" t="str">
            <v xml:space="preserve">UN    </v>
          </cell>
          <cell r="D8350">
            <v>544.89</v>
          </cell>
        </row>
        <row r="8351">
          <cell r="A8351">
            <v>1623</v>
          </cell>
          <cell r="B8351" t="str">
            <v>CONTATOR TRIPOLAR, CORRENTE DE 12 A, TENSAO NOMINAL DE *500* V, CATEGORIA AC-2 E AC-3</v>
          </cell>
          <cell r="C8351" t="str">
            <v xml:space="preserve">UN    </v>
          </cell>
          <cell r="D8351">
            <v>110.36</v>
          </cell>
        </row>
        <row r="8352">
          <cell r="A8352">
            <v>1619</v>
          </cell>
          <cell r="B8352" t="str">
            <v>CONTATOR TRIPOLAR, CORRENTE DE 25 A, TENSAO NOMINAL DE *500* V, CATEGORIA AC-2 E AC-3</v>
          </cell>
          <cell r="C8352" t="str">
            <v xml:space="preserve">UN    </v>
          </cell>
          <cell r="D8352">
            <v>151.81</v>
          </cell>
        </row>
        <row r="8353">
          <cell r="A8353">
            <v>1630</v>
          </cell>
          <cell r="B8353" t="str">
            <v>CONTATOR TRIPOLAR, CORRENTE DE 250 A, TENSAO NOMINAL DE *500* V, PARA ACIONAMENTO DE CAPACITORES</v>
          </cell>
          <cell r="C8353" t="str">
            <v xml:space="preserve">UN    </v>
          </cell>
          <cell r="D8353">
            <v>3342.5</v>
          </cell>
        </row>
        <row r="8354">
          <cell r="A8354">
            <v>1616</v>
          </cell>
          <cell r="B8354" t="str">
            <v>CONTATOR TRIPOLAR, CORRENTE DE 300 A, TENSAO NOMINAL DE *500* V, CATEGORIA AC-2 E AC-3</v>
          </cell>
          <cell r="C8354" t="str">
            <v xml:space="preserve">UN    </v>
          </cell>
          <cell r="D8354">
            <v>5140.82</v>
          </cell>
        </row>
        <row r="8355">
          <cell r="A8355">
            <v>1614</v>
          </cell>
          <cell r="B8355" t="str">
            <v>CONTATOR TRIPOLAR, CORRENTE DE 32 A, TENSAO NOMINAL DE *500* V, CATEGORIA AC-2 E AC-3</v>
          </cell>
          <cell r="C8355" t="str">
            <v xml:space="preserve">UN    </v>
          </cell>
          <cell r="D8355">
            <v>234.95</v>
          </cell>
        </row>
        <row r="8356">
          <cell r="A8356">
            <v>1617</v>
          </cell>
          <cell r="B8356" t="str">
            <v>CONTATOR TRIPOLAR, CORRENTE DE 400 A, TENSAO NOMINAL DE *500* V, CATEGORIA AC-2 E AC-3</v>
          </cell>
          <cell r="C8356" t="str">
            <v xml:space="preserve">UN    </v>
          </cell>
          <cell r="D8356">
            <v>6137.02</v>
          </cell>
        </row>
        <row r="8357">
          <cell r="A8357">
            <v>1621</v>
          </cell>
          <cell r="B8357" t="str">
            <v>CONTATOR TRIPOLAR, CORRENTE DE 45 A, TENSAO NOMINAL DE *500* V, CATEGORIA AC-2 E AC-3</v>
          </cell>
          <cell r="C8357" t="str">
            <v xml:space="preserve">UN    </v>
          </cell>
          <cell r="D8357">
            <v>420.21</v>
          </cell>
        </row>
        <row r="8358">
          <cell r="A8358">
            <v>1624</v>
          </cell>
          <cell r="B8358" t="str">
            <v>CONTATOR TRIPOLAR, CORRENTE DE 630 A, TENSAO NOMINAL DE *500* V, CATEGORIA AC-2 E AC-3</v>
          </cell>
          <cell r="C8358" t="str">
            <v xml:space="preserve">UN    </v>
          </cell>
          <cell r="D8358">
            <v>15085.11</v>
          </cell>
        </row>
        <row r="8359">
          <cell r="A8359">
            <v>1615</v>
          </cell>
          <cell r="B8359" t="str">
            <v>CONTATOR TRIPOLAR, CORRENTE DE 75 A, TENSAO NOMINAL DE *500* V, CATEGORIA AC-2 E AC-3</v>
          </cell>
          <cell r="C8359" t="str">
            <v xml:space="preserve">UN    </v>
          </cell>
          <cell r="D8359">
            <v>789.08</v>
          </cell>
        </row>
        <row r="8360">
          <cell r="A8360">
            <v>1612</v>
          </cell>
          <cell r="B8360" t="str">
            <v>CONTATOR TRIPOLAR, CORRENTE DE 9 A, TENSAO NOMINAL DE *500* V, CATEGORIA AC-2 E AC-3</v>
          </cell>
          <cell r="C8360" t="str">
            <v xml:space="preserve">UN    </v>
          </cell>
          <cell r="D8360">
            <v>103.93</v>
          </cell>
        </row>
        <row r="8361">
          <cell r="A8361">
            <v>1618</v>
          </cell>
          <cell r="B8361" t="str">
            <v>CONTATOR TRIPOLAR, CORRENTE DE 95 A, TENSAO NOMINAL DE *500* V, CATEGORIA AC-2 E AC-3</v>
          </cell>
          <cell r="C8361" t="str">
            <v xml:space="preserve">UN    </v>
          </cell>
          <cell r="D8361">
            <v>1084.32</v>
          </cell>
        </row>
        <row r="8362">
          <cell r="A8362">
            <v>14211</v>
          </cell>
          <cell r="B8362" t="str">
            <v>CONTRA-PORCA SEXTAVADA, DIAMETRO NOMINAL 1 3/8", ALTURA 35 MM</v>
          </cell>
          <cell r="C8362" t="str">
            <v xml:space="preserve">UN    </v>
          </cell>
          <cell r="D8362">
            <v>22.97</v>
          </cell>
        </row>
        <row r="8363">
          <cell r="A8363">
            <v>34500</v>
          </cell>
          <cell r="B8363" t="str">
            <v>COORDENADOR / GERENTE DE OBRA</v>
          </cell>
          <cell r="C8363" t="str">
            <v xml:space="preserve">H     </v>
          </cell>
          <cell r="D8363">
            <v>114.58</v>
          </cell>
        </row>
        <row r="8364">
          <cell r="A8364">
            <v>40934</v>
          </cell>
          <cell r="B8364" t="str">
            <v>COORDENADOR / GERENTE DE OBRA (MENSALISTA)</v>
          </cell>
          <cell r="C8364" t="str">
            <v xml:space="preserve">MES   </v>
          </cell>
          <cell r="D8364">
            <v>20298.95</v>
          </cell>
        </row>
        <row r="8365">
          <cell r="A8365">
            <v>38200</v>
          </cell>
          <cell r="B8365" t="str">
            <v>CORDA DE POLIAMIDA 12 MM TIPO BOMBEIRO, PARA TRABALHO EM ALTURA</v>
          </cell>
          <cell r="C8365" t="str">
            <v xml:space="preserve">100M  </v>
          </cell>
          <cell r="D8365">
            <v>589.02</v>
          </cell>
        </row>
        <row r="8366">
          <cell r="A8366">
            <v>39269</v>
          </cell>
          <cell r="B8366" t="str">
            <v>CORDAO DE COBRE, FLEXIVEL, TORCIDO, CLASSE 4 OU 5, ISOLACAO EM PVC/D, 300 V, 2 CONDUTORES DE 0,5 MM2</v>
          </cell>
          <cell r="C8366" t="str">
            <v xml:space="preserve">M     </v>
          </cell>
          <cell r="D8366">
            <v>1.34</v>
          </cell>
        </row>
        <row r="8367">
          <cell r="A8367">
            <v>11889</v>
          </cell>
          <cell r="B8367" t="str">
            <v>CORDAO DE COBRE, FLEXIVEL, TORCIDO, CLASSE 4 OU 5, ISOLACAO EM PVC/D, 300 V, 2 CONDUTORES DE 0,75 MM2</v>
          </cell>
          <cell r="C8367" t="str">
            <v xml:space="preserve">M     </v>
          </cell>
          <cell r="D8367">
            <v>1.87</v>
          </cell>
        </row>
        <row r="8368">
          <cell r="A8368">
            <v>39270</v>
          </cell>
          <cell r="B8368" t="str">
            <v>CORDAO DE COBRE, FLEXIVEL, TORCIDO, CLASSE 4 OU 5, ISOLACAO EM PVC/D, 300 V, 2 CONDUTORES DE 1,0 MM2</v>
          </cell>
          <cell r="C8368" t="str">
            <v xml:space="preserve">M     </v>
          </cell>
          <cell r="D8368">
            <v>2.23</v>
          </cell>
        </row>
        <row r="8369">
          <cell r="A8369">
            <v>11890</v>
          </cell>
          <cell r="B8369" t="str">
            <v>CORDAO DE COBRE, FLEXIVEL, TORCIDO, CLASSE 4 OU 5, ISOLACAO EM PVC/D, 300 V, 2 CONDUTORES DE 1,5 MM2</v>
          </cell>
          <cell r="C8369" t="str">
            <v xml:space="preserve">M     </v>
          </cell>
          <cell r="D8369">
            <v>2.9</v>
          </cell>
        </row>
        <row r="8370">
          <cell r="A8370">
            <v>11891</v>
          </cell>
          <cell r="B8370" t="str">
            <v>CORDAO DE COBRE, FLEXIVEL, TORCIDO, CLASSE 4 OU 5, ISOLACAO EM PVC/D, 300 V, 2 CONDUTORES DE 2,5 MM2</v>
          </cell>
          <cell r="C8370" t="str">
            <v xml:space="preserve">M     </v>
          </cell>
          <cell r="D8370">
            <v>4.78</v>
          </cell>
        </row>
        <row r="8371">
          <cell r="A8371">
            <v>11892</v>
          </cell>
          <cell r="B8371" t="str">
            <v>CORDAO DE COBRE, FLEXIVEL, TORCIDO, CLASSE 4 OU 5, ISOLACAO EM PVC/D, 300 V, 2 CONDUTORES DE 4 MM2</v>
          </cell>
          <cell r="C8371" t="str">
            <v xml:space="preserve">M     </v>
          </cell>
          <cell r="D8371">
            <v>7.37</v>
          </cell>
        </row>
        <row r="8372">
          <cell r="A8372">
            <v>37601</v>
          </cell>
          <cell r="B8372" t="str">
            <v>CORDEL DETONANTE, NP 05 G/M</v>
          </cell>
          <cell r="C8372" t="str">
            <v xml:space="preserve">M     </v>
          </cell>
          <cell r="D8372">
            <v>5.07</v>
          </cell>
        </row>
        <row r="8373">
          <cell r="A8373">
            <v>1634</v>
          </cell>
          <cell r="B8373" t="str">
            <v>CORDEL DETONANTE, NP 10 G/M</v>
          </cell>
          <cell r="C8373" t="str">
            <v xml:space="preserve">M     </v>
          </cell>
          <cell r="D8373">
            <v>5.24</v>
          </cell>
        </row>
        <row r="8374">
          <cell r="A8374">
            <v>5086</v>
          </cell>
          <cell r="B8374" t="str">
            <v>CORRENTE DE ELO CURTO COMUM, SOLDADA, GALVANIZADA, ESPESSURA DO ELO = 1/2" (12,5 MM)</v>
          </cell>
          <cell r="C8374" t="str">
            <v xml:space="preserve">KG    </v>
          </cell>
          <cell r="D8374">
            <v>34.57</v>
          </cell>
        </row>
        <row r="8375">
          <cell r="A8375">
            <v>11280</v>
          </cell>
          <cell r="B8375" t="str">
            <v>CORTADEIRA DE PISO DE CONCRETO E ASFALTO, PARA DISCO PADRAO DE DIAMETRO 350 MM (14") OU 450 MM (18") , MOTOR A GASOLINA, POTENCIA 13 HP, SEM DISCO</v>
          </cell>
          <cell r="C8375" t="str">
            <v xml:space="preserve">UN    </v>
          </cell>
          <cell r="D8375">
            <v>11977.4</v>
          </cell>
        </row>
        <row r="8376">
          <cell r="A8376">
            <v>40519</v>
          </cell>
          <cell r="B8376" t="str">
            <v>CORTADEIRA HIDRAULICA DE VERGALHAO, PARA ACO DE DIAMETRO ATE 50 MM, MOTOR ELETRICO TRIFASICO, POTENCIA DE 5,5 HP A 7,5 HP</v>
          </cell>
          <cell r="C8376" t="str">
            <v xml:space="preserve">UN    </v>
          </cell>
          <cell r="D8376">
            <v>98737.59</v>
          </cell>
        </row>
        <row r="8377">
          <cell r="A8377">
            <v>39869</v>
          </cell>
          <cell r="B8377" t="str">
            <v>COTOVELO BRONZE/LATAO (REF 707-3) SEM ANEL DE SOLDA, BOLSA X ROSCA F, 15MM X 1/2"</v>
          </cell>
          <cell r="C8377" t="str">
            <v xml:space="preserve">UN    </v>
          </cell>
          <cell r="D8377">
            <v>9.85</v>
          </cell>
        </row>
        <row r="8378">
          <cell r="A8378">
            <v>39870</v>
          </cell>
          <cell r="B8378" t="str">
            <v>COTOVELO BRONZE/LATAO (REF 707-3) SEM ANEL DE SOLDA, BOLSA X ROSCA F, 22MM X 1/2"</v>
          </cell>
          <cell r="C8378" t="str">
            <v xml:space="preserve">UN    </v>
          </cell>
          <cell r="D8378">
            <v>15.07</v>
          </cell>
        </row>
        <row r="8379">
          <cell r="A8379">
            <v>39871</v>
          </cell>
          <cell r="B8379" t="str">
            <v>COTOVELO BRONZE/LATAO (REF 707-3) SEM ANEL DE SOLDA, BOLSA X ROSCA F, 22MM X 3/4"</v>
          </cell>
          <cell r="C8379" t="str">
            <v xml:space="preserve">UN    </v>
          </cell>
          <cell r="D8379">
            <v>16.899999999999999</v>
          </cell>
        </row>
        <row r="8380">
          <cell r="A8380">
            <v>12722</v>
          </cell>
          <cell r="B8380" t="str">
            <v>COTOVELO DE COBRE 90 GRAUS (REF 607) SEM ANEL DE SOLDA, BOLSA X BOLSA, 104 MM</v>
          </cell>
          <cell r="C8380" t="str">
            <v xml:space="preserve">UN    </v>
          </cell>
          <cell r="D8380">
            <v>565.51</v>
          </cell>
        </row>
        <row r="8381">
          <cell r="A8381">
            <v>12714</v>
          </cell>
          <cell r="B8381" t="str">
            <v>COTOVELO DE COBRE 90 GRAUS (REF 607) SEM ANEL DE SOLDA, BOLSA X BOLSA, 15 MM</v>
          </cell>
          <cell r="C8381" t="str">
            <v xml:space="preserve">UN    </v>
          </cell>
          <cell r="D8381">
            <v>3.69</v>
          </cell>
        </row>
        <row r="8382">
          <cell r="A8382">
            <v>12715</v>
          </cell>
          <cell r="B8382" t="str">
            <v>COTOVELO DE COBRE 90 GRAUS (REF 607) SEM ANEL DE SOLDA, BOLSA X BOLSA, 22 MM</v>
          </cell>
          <cell r="C8382" t="str">
            <v xml:space="preserve">UN    </v>
          </cell>
          <cell r="D8382">
            <v>8.33</v>
          </cell>
        </row>
        <row r="8383">
          <cell r="A8383">
            <v>12716</v>
          </cell>
          <cell r="B8383" t="str">
            <v>COTOVELO DE COBRE 90 GRAUS (REF 607) SEM ANEL DE SOLDA, BOLSA X BOLSA, 28 MM</v>
          </cell>
          <cell r="C8383" t="str">
            <v xml:space="preserve">UN    </v>
          </cell>
          <cell r="D8383">
            <v>14.31</v>
          </cell>
        </row>
        <row r="8384">
          <cell r="A8384">
            <v>12717</v>
          </cell>
          <cell r="B8384" t="str">
            <v>COTOVELO DE COBRE 90 GRAUS (REF 607) SEM ANEL DE SOLDA, BOLSA X BOLSA, 35 MM</v>
          </cell>
          <cell r="C8384" t="str">
            <v xml:space="preserve">UN    </v>
          </cell>
          <cell r="D8384">
            <v>28.13</v>
          </cell>
        </row>
        <row r="8385">
          <cell r="A8385">
            <v>12718</v>
          </cell>
          <cell r="B8385" t="str">
            <v>COTOVELO DE COBRE 90 GRAUS (REF 607) SEM ANEL DE SOLDA, BOLSA X BOLSA, 42 MM</v>
          </cell>
          <cell r="C8385" t="str">
            <v xml:space="preserve">UN    </v>
          </cell>
          <cell r="D8385">
            <v>43.17</v>
          </cell>
        </row>
        <row r="8386">
          <cell r="A8386">
            <v>12719</v>
          </cell>
          <cell r="B8386" t="str">
            <v>COTOVELO DE COBRE 90 GRAUS (REF 607) SEM ANEL DE SOLDA, BOLSA X BOLSA, 54 MM</v>
          </cell>
          <cell r="C8386" t="str">
            <v xml:space="preserve">UN    </v>
          </cell>
          <cell r="D8386">
            <v>68.540000000000006</v>
          </cell>
        </row>
        <row r="8387">
          <cell r="A8387">
            <v>12720</v>
          </cell>
          <cell r="B8387" t="str">
            <v>COTOVELO DE COBRE 90 GRAUS (REF 607) SEM ANEL DE SOLDA, BOLSA X BOLSA, 66 MM</v>
          </cell>
          <cell r="C8387" t="str">
            <v xml:space="preserve">UN    </v>
          </cell>
          <cell r="D8387">
            <v>238.66</v>
          </cell>
        </row>
        <row r="8388">
          <cell r="A8388">
            <v>12721</v>
          </cell>
          <cell r="B8388" t="str">
            <v>COTOVELO DE COBRE 90 GRAUS (REF 607) SEM ANEL DE SOLDA, BOLSA X BOLSA, 79 MM</v>
          </cell>
          <cell r="C8388" t="str">
            <v xml:space="preserve">UN    </v>
          </cell>
          <cell r="D8388">
            <v>228.86</v>
          </cell>
        </row>
        <row r="8389">
          <cell r="A8389">
            <v>3468</v>
          </cell>
          <cell r="B8389" t="str">
            <v>COTOVELO DE REDUCAO 90 GRAUS DE FERRO GALVANIZADO, COM ROSCA BSP, DE 1 1/2" X 1"</v>
          </cell>
          <cell r="C8389" t="str">
            <v xml:space="preserve">UN    </v>
          </cell>
          <cell r="D8389">
            <v>25.87</v>
          </cell>
        </row>
        <row r="8390">
          <cell r="A8390">
            <v>3465</v>
          </cell>
          <cell r="B8390" t="str">
            <v>COTOVELO DE REDUCAO 90 GRAUS DE FERRO GALVANIZADO, COM ROSCA BSP, DE 1 1/2" X 3/4"</v>
          </cell>
          <cell r="C8390" t="str">
            <v xml:space="preserve">UN    </v>
          </cell>
          <cell r="D8390">
            <v>25.87</v>
          </cell>
        </row>
        <row r="8391">
          <cell r="A8391">
            <v>12403</v>
          </cell>
          <cell r="B8391" t="str">
            <v>COTOVELO DE REDUCAO 90 GRAUS DE FERRO GALVANIZADO, COM ROSCA BSP, DE 1 1/4" X 1"</v>
          </cell>
          <cell r="C8391" t="str">
            <v xml:space="preserve">UN    </v>
          </cell>
          <cell r="D8391">
            <v>18.440000000000001</v>
          </cell>
        </row>
        <row r="8392">
          <cell r="A8392">
            <v>3463</v>
          </cell>
          <cell r="B8392" t="str">
            <v>COTOVELO DE REDUCAO 90 GRAUS DE FERRO GALVANIZADO, COM ROSCA BSP, DE 1" X 1/2"</v>
          </cell>
          <cell r="C8392" t="str">
            <v xml:space="preserve">UN    </v>
          </cell>
          <cell r="D8392">
            <v>10.77</v>
          </cell>
        </row>
        <row r="8393">
          <cell r="A8393">
            <v>3464</v>
          </cell>
          <cell r="B8393" t="str">
            <v>COTOVELO DE REDUCAO 90 GRAUS DE FERRO GALVANIZADO, COM ROSCA BSP, DE 1" X 3/4"</v>
          </cell>
          <cell r="C8393" t="str">
            <v xml:space="preserve">UN    </v>
          </cell>
          <cell r="D8393">
            <v>10.77</v>
          </cell>
        </row>
        <row r="8394">
          <cell r="A8394">
            <v>3466</v>
          </cell>
          <cell r="B8394" t="str">
            <v>COTOVELO DE REDUCAO 90 GRAUS DE FERRO GALVANIZADO, COM ROSCA BSP, DE 2 1/2" X 2"</v>
          </cell>
          <cell r="C8394" t="str">
            <v xml:space="preserve">UN    </v>
          </cell>
          <cell r="D8394">
            <v>65.7</v>
          </cell>
        </row>
        <row r="8395">
          <cell r="A8395">
            <v>3467</v>
          </cell>
          <cell r="B8395" t="str">
            <v>COTOVELO DE REDUCAO 90 GRAUS DE FERRO GALVANIZADO, COM ROSCA BSP, DE 2" X 1 1/2"</v>
          </cell>
          <cell r="C8395" t="str">
            <v xml:space="preserve">UN    </v>
          </cell>
          <cell r="D8395">
            <v>37.1</v>
          </cell>
        </row>
        <row r="8396">
          <cell r="A8396">
            <v>3462</v>
          </cell>
          <cell r="B8396" t="str">
            <v>COTOVELO DE REDUCAO 90 GRAUS DE FERRO GALVANIZADO, COM ROSCA BSP, DE 3/4" X 1/2"</v>
          </cell>
          <cell r="C8396" t="str">
            <v xml:space="preserve">UN    </v>
          </cell>
          <cell r="D8396">
            <v>7.11</v>
          </cell>
        </row>
        <row r="8397">
          <cell r="A8397">
            <v>3446</v>
          </cell>
          <cell r="B8397" t="str">
            <v>COTOVELO 45 GRAUS DE FERRO GALVANIZADO, COM ROSCA BSP, DE 1 1/2"</v>
          </cell>
          <cell r="C8397" t="str">
            <v xml:space="preserve">UN    </v>
          </cell>
          <cell r="D8397">
            <v>21.87</v>
          </cell>
        </row>
        <row r="8398">
          <cell r="A8398">
            <v>3445</v>
          </cell>
          <cell r="B8398" t="str">
            <v>COTOVELO 45 GRAUS DE FERRO GALVANIZADO, COM ROSCA BSP, DE 1 1/4"</v>
          </cell>
          <cell r="C8398" t="str">
            <v xml:space="preserve">UN    </v>
          </cell>
          <cell r="D8398">
            <v>17.86</v>
          </cell>
        </row>
        <row r="8399">
          <cell r="A8399">
            <v>3441</v>
          </cell>
          <cell r="B8399" t="str">
            <v>COTOVELO 45 GRAUS DE FERRO GALVANIZADO, COM ROSCA BSP, DE 1/2"</v>
          </cell>
          <cell r="C8399" t="str">
            <v xml:space="preserve">UN    </v>
          </cell>
          <cell r="D8399">
            <v>5.04</v>
          </cell>
        </row>
        <row r="8400">
          <cell r="A8400">
            <v>3444</v>
          </cell>
          <cell r="B8400" t="str">
            <v>COTOVELO 45 GRAUS DE FERRO GALVANIZADO, COM ROSCA BSP, DE 1"</v>
          </cell>
          <cell r="C8400" t="str">
            <v xml:space="preserve">UN    </v>
          </cell>
          <cell r="D8400">
            <v>10.99</v>
          </cell>
        </row>
        <row r="8401">
          <cell r="A8401">
            <v>12402</v>
          </cell>
          <cell r="B8401" t="str">
            <v>COTOVELO 45 GRAUS DE FERRO GALVANIZADO, COM ROSCA BSP, DE 2 1/2"</v>
          </cell>
          <cell r="C8401" t="str">
            <v xml:space="preserve">UN    </v>
          </cell>
          <cell r="D8401">
            <v>61.49</v>
          </cell>
        </row>
        <row r="8402">
          <cell r="A8402">
            <v>3447</v>
          </cell>
          <cell r="B8402" t="str">
            <v>COTOVELO 45 GRAUS DE FERRO GALVANIZADO, COM ROSCA BSP, DE 2"</v>
          </cell>
          <cell r="C8402" t="str">
            <v xml:space="preserve">UN    </v>
          </cell>
          <cell r="D8402">
            <v>31.81</v>
          </cell>
        </row>
        <row r="8403">
          <cell r="A8403">
            <v>3442</v>
          </cell>
          <cell r="B8403" t="str">
            <v>COTOVELO 45 GRAUS DE FERRO GALVANIZADO, COM ROSCA BSP, DE 3/4"</v>
          </cell>
          <cell r="C8403" t="str">
            <v xml:space="preserve">UN    </v>
          </cell>
          <cell r="D8403">
            <v>7.54</v>
          </cell>
        </row>
        <row r="8404">
          <cell r="A8404">
            <v>3448</v>
          </cell>
          <cell r="B8404" t="str">
            <v>COTOVELO 45 GRAUS DE FERRO GALVANIZADO, COM ROSCA BSP, DE 3"</v>
          </cell>
          <cell r="C8404" t="str">
            <v xml:space="preserve">UN    </v>
          </cell>
          <cell r="D8404">
            <v>89.9</v>
          </cell>
        </row>
        <row r="8405">
          <cell r="A8405">
            <v>3449</v>
          </cell>
          <cell r="B8405" t="str">
            <v>COTOVELO 45 GRAUS DE FERRO GALVANIZADO, COM ROSCA BSP, DE 4"</v>
          </cell>
          <cell r="C8405" t="str">
            <v xml:space="preserve">UN    </v>
          </cell>
          <cell r="D8405">
            <v>157.52000000000001</v>
          </cell>
        </row>
        <row r="8406">
          <cell r="A8406">
            <v>37438</v>
          </cell>
          <cell r="B8406" t="str">
            <v>COTOVELO 45 GRAUS, PEAD PE 100, DE 125 MM, PARA ELETROFUSAO</v>
          </cell>
          <cell r="C8406" t="str">
            <v xml:space="preserve">UN    </v>
          </cell>
          <cell r="D8406">
            <v>177.3</v>
          </cell>
        </row>
        <row r="8407">
          <cell r="A8407">
            <v>37439</v>
          </cell>
          <cell r="B8407" t="str">
            <v>COTOVELO 45 GRAUS, PEAD PE 100, DE 200 MM, PARA ELETROFUSAO</v>
          </cell>
          <cell r="C8407" t="str">
            <v xml:space="preserve">UN    </v>
          </cell>
          <cell r="D8407">
            <v>1159.18</v>
          </cell>
        </row>
        <row r="8408">
          <cell r="A8408">
            <v>37435</v>
          </cell>
          <cell r="B8408" t="str">
            <v>COTOVELO 45 GRAUS, PEAD PE 100, DE 32 MM, PARA ELETROFUSAO</v>
          </cell>
          <cell r="C8408" t="str">
            <v xml:space="preserve">UN    </v>
          </cell>
          <cell r="D8408">
            <v>20.83</v>
          </cell>
        </row>
        <row r="8409">
          <cell r="A8409">
            <v>37436</v>
          </cell>
          <cell r="B8409" t="str">
            <v>COTOVELO 45 GRAUS, PEAD PE 100, DE 40 MM, PARA ELETROFUSAO</v>
          </cell>
          <cell r="C8409" t="str">
            <v xml:space="preserve">UN    </v>
          </cell>
          <cell r="D8409">
            <v>24.59</v>
          </cell>
        </row>
        <row r="8410">
          <cell r="A8410">
            <v>37437</v>
          </cell>
          <cell r="B8410" t="str">
            <v>COTOVELO 45 GRAUS, PEAD PE 100, DE 63 MM, PARA ELETROFUSAO</v>
          </cell>
          <cell r="C8410" t="str">
            <v xml:space="preserve">UN    </v>
          </cell>
          <cell r="D8410">
            <v>35.56</v>
          </cell>
        </row>
        <row r="8411">
          <cell r="A8411">
            <v>3473</v>
          </cell>
          <cell r="B8411" t="str">
            <v>COTOVELO 90 GRAUS DE FERRO GALVANIZADO, COM ROSCA BSP MACHO/FEMEA, DE 1 1/2"</v>
          </cell>
          <cell r="C8411" t="str">
            <v xml:space="preserve">UN    </v>
          </cell>
          <cell r="D8411">
            <v>24.73</v>
          </cell>
        </row>
        <row r="8412">
          <cell r="A8412">
            <v>3474</v>
          </cell>
          <cell r="B8412" t="str">
            <v>COTOVELO 90 GRAUS DE FERRO GALVANIZADO, COM ROSCA BSP MACHO/FEMEA, DE 1 1/4"</v>
          </cell>
          <cell r="C8412" t="str">
            <v xml:space="preserve">UN    </v>
          </cell>
          <cell r="D8412">
            <v>20.39</v>
          </cell>
        </row>
        <row r="8413">
          <cell r="A8413">
            <v>3450</v>
          </cell>
          <cell r="B8413" t="str">
            <v>COTOVELO 90 GRAUS DE FERRO GALVANIZADO, COM ROSCA BSP MACHO/FEMEA, DE 1/2"</v>
          </cell>
          <cell r="C8413" t="str">
            <v xml:space="preserve">UN    </v>
          </cell>
          <cell r="D8413">
            <v>5.91</v>
          </cell>
        </row>
        <row r="8414">
          <cell r="A8414">
            <v>3443</v>
          </cell>
          <cell r="B8414" t="str">
            <v>COTOVELO 90 GRAUS DE FERRO GALVANIZADO, COM ROSCA BSP MACHO/FEMEA, DE 1"</v>
          </cell>
          <cell r="C8414" t="str">
            <v xml:space="preserve">UN    </v>
          </cell>
          <cell r="D8414">
            <v>12.68</v>
          </cell>
        </row>
        <row r="8415">
          <cell r="A8415">
            <v>3453</v>
          </cell>
          <cell r="B8415" t="str">
            <v>COTOVELO 90 GRAUS DE FERRO GALVANIZADO, COM ROSCA BSP MACHO/FEMEA, DE 2 1/2"</v>
          </cell>
          <cell r="C8415" t="str">
            <v xml:space="preserve">UN    </v>
          </cell>
          <cell r="D8415">
            <v>72.19</v>
          </cell>
        </row>
        <row r="8416">
          <cell r="A8416">
            <v>3452</v>
          </cell>
          <cell r="B8416" t="str">
            <v>COTOVELO 90 GRAUS DE FERRO GALVANIZADO, COM ROSCA BSP MACHO/FEMEA, DE 2"</v>
          </cell>
          <cell r="C8416" t="str">
            <v xml:space="preserve">UN    </v>
          </cell>
          <cell r="D8416">
            <v>35.630000000000003</v>
          </cell>
        </row>
        <row r="8417">
          <cell r="A8417">
            <v>3451</v>
          </cell>
          <cell r="B8417" t="str">
            <v>COTOVELO 90 GRAUS DE FERRO GALVANIZADO, COM ROSCA BSP MACHO/FEMEA, DE 3/4"</v>
          </cell>
          <cell r="C8417" t="str">
            <v xml:space="preserve">UN    </v>
          </cell>
          <cell r="D8417">
            <v>7.07</v>
          </cell>
        </row>
        <row r="8418">
          <cell r="A8418">
            <v>3454</v>
          </cell>
          <cell r="B8418" t="str">
            <v>COTOVELO 90 GRAUS DE FERRO GALVANIZADO, COM ROSCA BSP MACHO/FEMEA, DE 3"</v>
          </cell>
          <cell r="C8418" t="str">
            <v xml:space="preserve">UN    </v>
          </cell>
          <cell r="D8418">
            <v>109.8</v>
          </cell>
        </row>
        <row r="8419">
          <cell r="A8419">
            <v>3458</v>
          </cell>
          <cell r="B8419" t="str">
            <v>COTOVELO 90 GRAUS DE FERRO GALVANIZADO, COM ROSCA BSP, DE 1 1/2"</v>
          </cell>
          <cell r="C8419" t="str">
            <v xml:space="preserve">UN    </v>
          </cell>
          <cell r="D8419">
            <v>19.82</v>
          </cell>
        </row>
        <row r="8420">
          <cell r="A8420">
            <v>3457</v>
          </cell>
          <cell r="B8420" t="str">
            <v>COTOVELO 90 GRAUS DE FERRO GALVANIZADO, COM ROSCA BSP, DE 1 1/4"</v>
          </cell>
          <cell r="C8420" t="str">
            <v xml:space="preserve">UN    </v>
          </cell>
          <cell r="D8420">
            <v>14.88</v>
          </cell>
        </row>
        <row r="8421">
          <cell r="A8421">
            <v>3455</v>
          </cell>
          <cell r="B8421" t="str">
            <v>COTOVELO 90 GRAUS DE FERRO GALVANIZADO, COM ROSCA BSP, DE 1/2"</v>
          </cell>
          <cell r="C8421" t="str">
            <v xml:space="preserve">UN    </v>
          </cell>
          <cell r="D8421">
            <v>4.22</v>
          </cell>
        </row>
        <row r="8422">
          <cell r="A8422">
            <v>3472</v>
          </cell>
          <cell r="B8422" t="str">
            <v>COTOVELO 90 GRAUS DE FERRO GALVANIZADO, COM ROSCA BSP, DE 1"</v>
          </cell>
          <cell r="C8422" t="str">
            <v xml:space="preserve">UN    </v>
          </cell>
          <cell r="D8422">
            <v>9.49</v>
          </cell>
        </row>
        <row r="8423">
          <cell r="A8423">
            <v>3470</v>
          </cell>
          <cell r="B8423" t="str">
            <v>COTOVELO 90 GRAUS DE FERRO GALVANIZADO, COM ROSCA BSP, DE 2 1/2"</v>
          </cell>
          <cell r="C8423" t="str">
            <v xml:space="preserve">UN    </v>
          </cell>
          <cell r="D8423">
            <v>55.36</v>
          </cell>
        </row>
        <row r="8424">
          <cell r="A8424">
            <v>3471</v>
          </cell>
          <cell r="B8424" t="str">
            <v>COTOVELO 90 GRAUS DE FERRO GALVANIZADO, COM ROSCA BSP, DE 2"</v>
          </cell>
          <cell r="C8424" t="str">
            <v xml:space="preserve">UN    </v>
          </cell>
          <cell r="D8424">
            <v>30.42</v>
          </cell>
        </row>
        <row r="8425">
          <cell r="A8425">
            <v>3456</v>
          </cell>
          <cell r="B8425" t="str">
            <v>COTOVELO 90 GRAUS DE FERRO GALVANIZADO, COM ROSCA BSP, DE 3/4"</v>
          </cell>
          <cell r="C8425" t="str">
            <v xml:space="preserve">UN    </v>
          </cell>
          <cell r="D8425">
            <v>6.32</v>
          </cell>
        </row>
        <row r="8426">
          <cell r="A8426">
            <v>3459</v>
          </cell>
          <cell r="B8426" t="str">
            <v>COTOVELO 90 GRAUS DE FERRO GALVANIZADO, COM ROSCA BSP, DE 3"</v>
          </cell>
          <cell r="C8426" t="str">
            <v xml:space="preserve">UN    </v>
          </cell>
          <cell r="D8426">
            <v>78.08</v>
          </cell>
        </row>
        <row r="8427">
          <cell r="A8427">
            <v>3469</v>
          </cell>
          <cell r="B8427" t="str">
            <v>COTOVELO 90 GRAUS DE FERRO GALVANIZADO, COM ROSCA BSP, DE 4"</v>
          </cell>
          <cell r="C8427" t="str">
            <v xml:space="preserve">UN    </v>
          </cell>
          <cell r="D8427">
            <v>148.49</v>
          </cell>
        </row>
        <row r="8428">
          <cell r="A8428">
            <v>3460</v>
          </cell>
          <cell r="B8428" t="str">
            <v>COTOVELO 90 GRAUS DE FERRO GALVANIZADO, COM ROSCA BSP, DE 5"</v>
          </cell>
          <cell r="C8428" t="str">
            <v xml:space="preserve">UN    </v>
          </cell>
          <cell r="D8428">
            <v>216.67</v>
          </cell>
        </row>
        <row r="8429">
          <cell r="A8429">
            <v>3461</v>
          </cell>
          <cell r="B8429" t="str">
            <v>COTOVELO 90 GRAUS DE FERRO GALVANIZADO, COM ROSCA BSP, DE 6"</v>
          </cell>
          <cell r="C8429" t="str">
            <v xml:space="preserve">UN    </v>
          </cell>
          <cell r="D8429">
            <v>553.80999999999995</v>
          </cell>
        </row>
        <row r="8430">
          <cell r="A8430">
            <v>37433</v>
          </cell>
          <cell r="B8430" t="str">
            <v>COTOVELO 90 GRAUS, PEAD PE 100, DE 125 MM, PARA ELETROFUSAO</v>
          </cell>
          <cell r="C8430" t="str">
            <v xml:space="preserve">UN    </v>
          </cell>
          <cell r="D8430">
            <v>177.3</v>
          </cell>
        </row>
        <row r="8431">
          <cell r="A8431">
            <v>37430</v>
          </cell>
          <cell r="B8431" t="str">
            <v>COTOVELO 90 GRAUS, PEAD PE 100, DE 20 MM, PARA ELETROFUSAO</v>
          </cell>
          <cell r="C8431" t="str">
            <v xml:space="preserve">UN    </v>
          </cell>
          <cell r="D8431">
            <v>22.22</v>
          </cell>
        </row>
        <row r="8432">
          <cell r="A8432">
            <v>37434</v>
          </cell>
          <cell r="B8432" t="str">
            <v>COTOVELO 90 GRAUS, PEAD PE 100, DE 200 MM, PARA ELETROFUSAO</v>
          </cell>
          <cell r="C8432" t="str">
            <v xml:space="preserve">UN    </v>
          </cell>
          <cell r="D8432">
            <v>1653.15</v>
          </cell>
        </row>
        <row r="8433">
          <cell r="A8433">
            <v>37431</v>
          </cell>
          <cell r="B8433" t="str">
            <v>COTOVELO 90 GRAUS, PEAD PE 100, DE 32 MM, PARA ELETROFUSAO</v>
          </cell>
          <cell r="C8433" t="str">
            <v xml:space="preserve">UN    </v>
          </cell>
          <cell r="D8433">
            <v>30.14</v>
          </cell>
        </row>
        <row r="8434">
          <cell r="A8434">
            <v>37432</v>
          </cell>
          <cell r="B8434" t="str">
            <v>COTOVELO 90 GRAUS, PEAD PE 100, DE 63 MM, PARA ELETROFUSAO</v>
          </cell>
          <cell r="C8434" t="str">
            <v xml:space="preserve">UN    </v>
          </cell>
          <cell r="D8434">
            <v>55.59</v>
          </cell>
        </row>
        <row r="8435">
          <cell r="A8435">
            <v>37413</v>
          </cell>
          <cell r="B8435" t="str">
            <v>COTOVELO/JOELHO COM ADAPTADOR, 90 GRAUS, EM POLIPROPILENO, PN 16, PARA TUBOS PEAD, 20 MM X 1/2" - LIGACAO PREDIAL DE AGUA</v>
          </cell>
          <cell r="C8435" t="str">
            <v xml:space="preserve">UN    </v>
          </cell>
          <cell r="D8435">
            <v>3.83</v>
          </cell>
        </row>
        <row r="8436">
          <cell r="A8436">
            <v>37414</v>
          </cell>
          <cell r="B8436" t="str">
            <v>COTOVELO/JOELHO COM ADAPTADOR, 90 GRAUS, EM POLIPROPILENO, PN 16, PARA TUBOS PEAD, 20 MM X 3/4" - LIGACAO PREDIAL DE AGUA</v>
          </cell>
          <cell r="C8436" t="str">
            <v xml:space="preserve">UN    </v>
          </cell>
          <cell r="D8436">
            <v>4.34</v>
          </cell>
        </row>
        <row r="8437">
          <cell r="A8437">
            <v>37415</v>
          </cell>
          <cell r="B8437" t="str">
            <v>COTOVELO/JOELHO COM ADAPTADOR, 90 GRAUS, EM POLIPROPILENO, PN 16, PARA TUBOS PEAD, 32 MM X 1" - LIGACAO PREDIAL DE AGUA</v>
          </cell>
          <cell r="C8437" t="str">
            <v xml:space="preserve">UN    </v>
          </cell>
          <cell r="D8437">
            <v>7.9</v>
          </cell>
        </row>
        <row r="8438">
          <cell r="A8438">
            <v>37416</v>
          </cell>
          <cell r="B8438" t="str">
            <v>COTOVELO/JOELHO 90 GRAUS, EM POLIPROPILENO, PN 16, PARA TUBOS PEAD, 20 X 20 MM - LIGACAO PREDIAL DE AGUA</v>
          </cell>
          <cell r="C8438" t="str">
            <v xml:space="preserve">UN    </v>
          </cell>
          <cell r="D8438">
            <v>3.58</v>
          </cell>
        </row>
        <row r="8439">
          <cell r="A8439">
            <v>37417</v>
          </cell>
          <cell r="B8439" t="str">
            <v>COTOVELO/JOELHO 90 GRAUS, EM POLIPROPILENO, PN 16, PARA TUBOS PEAD, 32 X 32 MM - LIGACAO PREDIAL DE AGUA</v>
          </cell>
          <cell r="C8439" t="str">
            <v xml:space="preserve">UN    </v>
          </cell>
          <cell r="D8439">
            <v>5.15</v>
          </cell>
        </row>
        <row r="8440">
          <cell r="A8440">
            <v>43590</v>
          </cell>
          <cell r="B8440" t="str">
            <v>CREMONA RETANGULAR INJETADA LISA COM CHAVE, COM CASTANHA / ALCA, EM LATAO, COM ACABAMENTO CROMADO, DE SOBREPOR / EMBUTIR</v>
          </cell>
          <cell r="C8440" t="str">
            <v xml:space="preserve">UN    </v>
          </cell>
          <cell r="D8440">
            <v>160.72</v>
          </cell>
        </row>
        <row r="8441">
          <cell r="A8441">
            <v>43589</v>
          </cell>
          <cell r="B8441" t="str">
            <v>CREMONA RETANGULAR INJETADA LISA, COM CASTANHA / ALCA, EM LATAO, COM ACABAMENTO CROMADO, DE SOBREPOR / EMBUTIR</v>
          </cell>
          <cell r="C8441" t="str">
            <v xml:space="preserve">UN    </v>
          </cell>
          <cell r="D8441">
            <v>29.08</v>
          </cell>
        </row>
        <row r="8442">
          <cell r="A8442">
            <v>34519</v>
          </cell>
          <cell r="B8442" t="str">
            <v>CRUZETA DE CONCRETO LEVE, COMP. 2000 MM SECAO, 90 X 90 MM</v>
          </cell>
          <cell r="C8442" t="str">
            <v xml:space="preserve">UN    </v>
          </cell>
          <cell r="D8442">
            <v>104.92</v>
          </cell>
        </row>
        <row r="8443">
          <cell r="A8443">
            <v>1649</v>
          </cell>
          <cell r="B8443" t="str">
            <v>CRUZETA DE FERRO GALVANIZADO, COM ROSCA BSP, DE 1 1/2"</v>
          </cell>
          <cell r="C8443" t="str">
            <v xml:space="preserve">UN    </v>
          </cell>
          <cell r="D8443">
            <v>46.75</v>
          </cell>
        </row>
        <row r="8444">
          <cell r="A8444">
            <v>1653</v>
          </cell>
          <cell r="B8444" t="str">
            <v>CRUZETA DE FERRO GALVANIZADO, COM ROSCA BSP, DE 1 1/4"</v>
          </cell>
          <cell r="C8444" t="str">
            <v xml:space="preserve">UN    </v>
          </cell>
          <cell r="D8444">
            <v>36.619999999999997</v>
          </cell>
        </row>
        <row r="8445">
          <cell r="A8445">
            <v>1647</v>
          </cell>
          <cell r="B8445" t="str">
            <v>CRUZETA DE FERRO GALVANIZADO, COM ROSCA BSP, DE 1/2"</v>
          </cell>
          <cell r="C8445" t="str">
            <v xml:space="preserve">UN    </v>
          </cell>
          <cell r="D8445">
            <v>13.11</v>
          </cell>
        </row>
        <row r="8446">
          <cell r="A8446">
            <v>1648</v>
          </cell>
          <cell r="B8446" t="str">
            <v>CRUZETA DE FERRO GALVANIZADO, COM ROSCA BSP, DE 1"</v>
          </cell>
          <cell r="C8446" t="str">
            <v xml:space="preserve">UN    </v>
          </cell>
          <cell r="D8446">
            <v>25.18</v>
          </cell>
        </row>
        <row r="8447">
          <cell r="A8447">
            <v>1651</v>
          </cell>
          <cell r="B8447" t="str">
            <v>CRUZETA DE FERRO GALVANIZADO, COM ROSCA BSP, DE 2 1/2"</v>
          </cell>
          <cell r="C8447" t="str">
            <v xml:space="preserve">UN    </v>
          </cell>
          <cell r="D8447">
            <v>116.81</v>
          </cell>
        </row>
        <row r="8448">
          <cell r="A8448">
            <v>1650</v>
          </cell>
          <cell r="B8448" t="str">
            <v>CRUZETA DE FERRO GALVANIZADO, COM ROSCA BSP, DE 2"</v>
          </cell>
          <cell r="C8448" t="str">
            <v xml:space="preserve">UN    </v>
          </cell>
          <cell r="D8448">
            <v>64.569999999999993</v>
          </cell>
        </row>
        <row r="8449">
          <cell r="A8449">
            <v>1654</v>
          </cell>
          <cell r="B8449" t="str">
            <v>CRUZETA DE FERRO GALVANIZADO, COM ROSCA BSP, DE 3/4"</v>
          </cell>
          <cell r="C8449" t="str">
            <v xml:space="preserve">UN    </v>
          </cell>
          <cell r="D8449">
            <v>18</v>
          </cell>
        </row>
        <row r="8450">
          <cell r="A8450">
            <v>1652</v>
          </cell>
          <cell r="B8450" t="str">
            <v>CRUZETA DE FERRO GALVANIZADO, COM ROSCA BSP, DE 3"</v>
          </cell>
          <cell r="C8450" t="str">
            <v xml:space="preserve">UN    </v>
          </cell>
          <cell r="D8450">
            <v>167.65</v>
          </cell>
        </row>
        <row r="8451">
          <cell r="A8451">
            <v>10510</v>
          </cell>
          <cell r="B8451" t="str">
            <v>CRUZETA DE MADEIRA TRATADA, *90 X 115 X 2400* MM, EM EUCALIPTO OU EQUIVALENTE DA REGIAO</v>
          </cell>
          <cell r="C8451" t="str">
            <v xml:space="preserve">UN    </v>
          </cell>
          <cell r="D8451">
            <v>92.05</v>
          </cell>
        </row>
        <row r="8452">
          <cell r="A8452">
            <v>1747</v>
          </cell>
          <cell r="B8452" t="str">
            <v>CUBA ACO INOX (AISI 304) DE EMBUTIR COM VALVULA DE 3 1/2 ", DE *56 X 33 X 12* CM</v>
          </cell>
          <cell r="C8452" t="str">
            <v xml:space="preserve">UN    </v>
          </cell>
          <cell r="D8452">
            <v>193.04</v>
          </cell>
        </row>
        <row r="8453">
          <cell r="A8453">
            <v>1744</v>
          </cell>
          <cell r="B8453" t="str">
            <v>CUBA ACO INOX (AISI 304) DE EMBUTIR COM VALVULA 3 1/2 ", DE *40 X 34 X 12* CM</v>
          </cell>
          <cell r="C8453" t="str">
            <v xml:space="preserve">UN    </v>
          </cell>
          <cell r="D8453">
            <v>133.71</v>
          </cell>
        </row>
        <row r="8454">
          <cell r="A8454">
            <v>1743</v>
          </cell>
          <cell r="B8454" t="str">
            <v>CUBA ACO INOX (AISI 304) DE EMBUTIR COM VALVULA 3 1/2 ", DE *46 X 30 X 12* CM</v>
          </cell>
          <cell r="C8454" t="str">
            <v xml:space="preserve">UN    </v>
          </cell>
          <cell r="D8454">
            <v>175.58</v>
          </cell>
        </row>
        <row r="8455">
          <cell r="A8455">
            <v>39640</v>
          </cell>
          <cell r="B8455" t="str">
            <v>CUMEEIRA ARTICULADA (ABA INFERIOR) PARA TELHA ONDULADA DE FIBROCIMENTO E = 4 MM, ABA *330* MM, COMPRIMENTO 500 MM (SEM AMIANTO)</v>
          </cell>
          <cell r="C8455" t="str">
            <v xml:space="preserve">UN    </v>
          </cell>
          <cell r="D8455">
            <v>8.61</v>
          </cell>
        </row>
        <row r="8456">
          <cell r="A8456">
            <v>11013</v>
          </cell>
          <cell r="B8456" t="str">
            <v>CUMEEIRA ARTICULADA (ABA INTERNA INFERIOR OU EXTERNA SUPERIOR) PARA TELHA ESTRUTURAL DE FIBROCIMENTO, 1 ABA, E = 6 MM (SEM AMIANTO)</v>
          </cell>
          <cell r="C8456" t="str">
            <v xml:space="preserve">UN    </v>
          </cell>
          <cell r="D8456">
            <v>17.72</v>
          </cell>
        </row>
        <row r="8457">
          <cell r="A8457">
            <v>11017</v>
          </cell>
          <cell r="B8457" t="str">
            <v>CUMEEIRA ARTICULADA (ABA SUPERIOR) PARA TELHA ONDULADA DE FIBROCIMENTO E = 4 MM, ABA *330* MM, COMPRIMENTO 500 MM (SEM AMIANTO)</v>
          </cell>
          <cell r="C8457" t="str">
            <v xml:space="preserve">UN    </v>
          </cell>
          <cell r="D8457">
            <v>7.56</v>
          </cell>
        </row>
        <row r="8458">
          <cell r="A8458">
            <v>20236</v>
          </cell>
          <cell r="B8458" t="str">
            <v>CUMEEIRA ARTICULADA (PAR) PARA TELHA ONDULADA DE FIBROCIMENTO, E = 6 MM, ABA 350 MM, COMPRIMENTO 1100 MM (SEM AMIANTO)</v>
          </cell>
          <cell r="C8458" t="str">
            <v xml:space="preserve">UN    </v>
          </cell>
          <cell r="D8458">
            <v>33.299999999999997</v>
          </cell>
        </row>
        <row r="8459">
          <cell r="A8459">
            <v>7215</v>
          </cell>
          <cell r="B8459" t="str">
            <v>CUMEEIRA NORMAL PARA TELHA ESTRUTURAL DE FIBROCIMENTO 1 ABA, E = 6 MM, COMPRIMENTO 608 MM (SEM AMIANTO)</v>
          </cell>
          <cell r="C8459" t="str">
            <v xml:space="preserve">UN    </v>
          </cell>
          <cell r="D8459">
            <v>28.51</v>
          </cell>
        </row>
        <row r="8460">
          <cell r="A8460">
            <v>7216</v>
          </cell>
          <cell r="B8460" t="str">
            <v>CUMEEIRA NORMAL PARA TELHA ESTRUTURAL DE FIBROCIMENTO 2 ABAS, E = 6 MM, DE 1050 X 935 MM (SEM AMIANTO)</v>
          </cell>
          <cell r="C8460" t="str">
            <v xml:space="preserve">UN    </v>
          </cell>
          <cell r="D8460">
            <v>119.17</v>
          </cell>
        </row>
        <row r="8461">
          <cell r="A8461">
            <v>20235</v>
          </cell>
          <cell r="B8461" t="str">
            <v>CUMEEIRA NORMAL PARA TELHA ONDULADA DE FIBROCIMENTO, E = 6 MM, ABA 300 MM, COMPRIMENTO 1100 MM (SEM AMIANTO)</v>
          </cell>
          <cell r="C8461" t="str">
            <v xml:space="preserve">UN    </v>
          </cell>
          <cell r="D8461">
            <v>60.25</v>
          </cell>
        </row>
        <row r="8462">
          <cell r="A8462">
            <v>7181</v>
          </cell>
          <cell r="B8462" t="str">
            <v>CUMEEIRA PARA TELHA CERAMICA, COMPRIMENTO DE *41* CM, RENDIMENTO DE *3* TELHAS/M</v>
          </cell>
          <cell r="C8462" t="str">
            <v xml:space="preserve">UN    </v>
          </cell>
          <cell r="D8462">
            <v>3.86</v>
          </cell>
        </row>
        <row r="8463">
          <cell r="A8463">
            <v>40742</v>
          </cell>
          <cell r="B8463" t="str">
            <v>CUMEEIRA PARA TELHA DE CONCRETO, PARA 2 AGUAS DE TELHADO, COR CINZA, RENDIMENTO DE *3* TELHAS/M</v>
          </cell>
          <cell r="C8463" t="str">
            <v xml:space="preserve">UN    </v>
          </cell>
          <cell r="D8463">
            <v>8.34</v>
          </cell>
        </row>
        <row r="8464">
          <cell r="A8464">
            <v>7214</v>
          </cell>
          <cell r="B8464" t="str">
            <v>CUMEEIRA SHED PARA TELHA ONDULADA DE FIBROCIMENTO, E = 6 MM, ABA 280 MM, COMPRIMENTO 1100 MM (SEM AMIANTO)</v>
          </cell>
          <cell r="C8464" t="str">
            <v xml:space="preserve">UN    </v>
          </cell>
          <cell r="D8464">
            <v>40.83</v>
          </cell>
        </row>
        <row r="8465">
          <cell r="A8465">
            <v>7219</v>
          </cell>
          <cell r="B8465" t="str">
            <v>CUMEEIRA UNIVERSAL PARA TELHA ONDULADA DE FIBROCIMENTO, E = 6 MM, ABA 210 MM, COMPRIMENTO 1100 MM (SEM AMIANTO)</v>
          </cell>
          <cell r="C8465" t="str">
            <v xml:space="preserve">UN    </v>
          </cell>
          <cell r="D8465">
            <v>42.26</v>
          </cell>
        </row>
        <row r="8466">
          <cell r="A8466">
            <v>37972</v>
          </cell>
          <cell r="B8466" t="str">
            <v>CURVA CPVC, 90 GRAUS, SOLDAVEL, 22 MM, PARA AGUA QUENTE</v>
          </cell>
          <cell r="C8466" t="str">
            <v xml:space="preserve">UN    </v>
          </cell>
          <cell r="D8466">
            <v>9.65</v>
          </cell>
        </row>
        <row r="8467">
          <cell r="A8467">
            <v>37973</v>
          </cell>
          <cell r="B8467" t="str">
            <v>CURVA CPVC, 90 GRAUS, SOLDAVEL, 28 MM, PARA AGUA QUENTE</v>
          </cell>
          <cell r="C8467" t="str">
            <v xml:space="preserve">UN    </v>
          </cell>
          <cell r="D8467">
            <v>15.45</v>
          </cell>
        </row>
        <row r="8468">
          <cell r="A8468">
            <v>37971</v>
          </cell>
          <cell r="B8468" t="str">
            <v>CURVA CPVC, 90 GRAUS, SOLDAVEL,15 MM, PARA AGUA QUENTE</v>
          </cell>
          <cell r="C8468" t="str">
            <v xml:space="preserve">UN    </v>
          </cell>
          <cell r="D8468">
            <v>5.8</v>
          </cell>
        </row>
        <row r="8469">
          <cell r="A8469">
            <v>20094</v>
          </cell>
          <cell r="B8469" t="str">
            <v>CURVA CURTA PVC, PB, JE, 45 GRAUS, DN 100 MM, PARA REDE COLETORA ESGOTO (NBR 10569)</v>
          </cell>
          <cell r="C8469" t="str">
            <v xml:space="preserve">UN    </v>
          </cell>
          <cell r="D8469">
            <v>27.18</v>
          </cell>
        </row>
        <row r="8470">
          <cell r="A8470">
            <v>20095</v>
          </cell>
          <cell r="B8470" t="str">
            <v>CURVA CURTA PVC, PB, JE, 90 GRAUS, DN 100 MM, PARA REDE COLETORA ESGOTO (NBR 10569)</v>
          </cell>
          <cell r="C8470" t="str">
            <v xml:space="preserve">UN    </v>
          </cell>
          <cell r="D8470">
            <v>34.61</v>
          </cell>
        </row>
        <row r="8471">
          <cell r="A8471">
            <v>1954</v>
          </cell>
          <cell r="B8471" t="str">
            <v>CURVA DE PVC 45 GRAUS, SOLDAVEL, 110 MM, PARA AGUA FRIA PREDIAL (NBR 5648)</v>
          </cell>
          <cell r="C8471" t="str">
            <v xml:space="preserve">UN    </v>
          </cell>
          <cell r="D8471">
            <v>128.21</v>
          </cell>
        </row>
        <row r="8472">
          <cell r="A8472">
            <v>1926</v>
          </cell>
          <cell r="B8472" t="str">
            <v>CURVA DE PVC 45 GRAUS, SOLDAVEL, 20 MM, PARA AGUA FRIA PREDIAL (NBR 5648)</v>
          </cell>
          <cell r="C8472" t="str">
            <v xml:space="preserve">UN    </v>
          </cell>
          <cell r="D8472">
            <v>1.69</v>
          </cell>
        </row>
        <row r="8473">
          <cell r="A8473">
            <v>1927</v>
          </cell>
          <cell r="B8473" t="str">
            <v>CURVA DE PVC 45 GRAUS, SOLDAVEL, 25 MM, PARA AGUA FRIA PREDIAL (NBR 5648)</v>
          </cell>
          <cell r="C8473" t="str">
            <v xml:space="preserve">UN    </v>
          </cell>
          <cell r="D8473">
            <v>2.23</v>
          </cell>
        </row>
        <row r="8474">
          <cell r="A8474">
            <v>1923</v>
          </cell>
          <cell r="B8474" t="str">
            <v>CURVA DE PVC 45 GRAUS, SOLDAVEL, 32 MM, PARA AGUA FRIA PREDIAL (NBR 5648)</v>
          </cell>
          <cell r="C8474" t="str">
            <v xml:space="preserve">UN    </v>
          </cell>
          <cell r="D8474">
            <v>3.66</v>
          </cell>
        </row>
        <row r="8475">
          <cell r="A8475">
            <v>1929</v>
          </cell>
          <cell r="B8475" t="str">
            <v>CURVA DE PVC 45 GRAUS, SOLDAVEL, 40 MM, PARA AGUA FRIA PREDIAL (NBR 5648)</v>
          </cell>
          <cell r="C8475" t="str">
            <v xml:space="preserve">UN    </v>
          </cell>
          <cell r="D8475">
            <v>5.99</v>
          </cell>
        </row>
        <row r="8476">
          <cell r="A8476">
            <v>1930</v>
          </cell>
          <cell r="B8476" t="str">
            <v>CURVA DE PVC 45 GRAUS, SOLDAVEL, 50 MM, PARA AGUA FRIA PREDIAL (NBR 5648)</v>
          </cell>
          <cell r="C8476" t="str">
            <v xml:space="preserve">UN    </v>
          </cell>
          <cell r="D8476">
            <v>11.61</v>
          </cell>
        </row>
        <row r="8477">
          <cell r="A8477">
            <v>1924</v>
          </cell>
          <cell r="B8477" t="str">
            <v>CURVA DE PVC 45 GRAUS, SOLDAVEL, 60 MM, PARA AGUA FRIA PREDIAL (NBR 5648)</v>
          </cell>
          <cell r="C8477" t="str">
            <v xml:space="preserve">UN    </v>
          </cell>
          <cell r="D8477">
            <v>20.010000000000002</v>
          </cell>
        </row>
        <row r="8478">
          <cell r="A8478">
            <v>1922</v>
          </cell>
          <cell r="B8478" t="str">
            <v>CURVA DE PVC 45 GRAUS, SOLDAVEL, 75 MM, PARA AGUA FRIA PREDIAL (NBR 5648)</v>
          </cell>
          <cell r="C8478" t="str">
            <v xml:space="preserve">UN    </v>
          </cell>
          <cell r="D8478">
            <v>29.72</v>
          </cell>
        </row>
        <row r="8479">
          <cell r="A8479">
            <v>1953</v>
          </cell>
          <cell r="B8479" t="str">
            <v>CURVA DE PVC 45 GRAUS, SOLDAVEL, 85 MM, PARA AGUA FRIA PREDIAL (NBR 5648)</v>
          </cell>
          <cell r="C8479" t="str">
            <v xml:space="preserve">UN    </v>
          </cell>
          <cell r="D8479">
            <v>51.94</v>
          </cell>
        </row>
        <row r="8480">
          <cell r="A8480">
            <v>1962</v>
          </cell>
          <cell r="B8480" t="str">
            <v>CURVA DE PVC 90 GRAUS, SOLDAVEL, 110 MM, PARA AGUA FRIA PREDIAL (NBR 5648)</v>
          </cell>
          <cell r="C8480" t="str">
            <v xml:space="preserve">UN    </v>
          </cell>
          <cell r="D8480">
            <v>169.95</v>
          </cell>
        </row>
        <row r="8481">
          <cell r="A8481">
            <v>1955</v>
          </cell>
          <cell r="B8481" t="str">
            <v>CURVA DE PVC 90 GRAUS, SOLDAVEL, 20 MM, PARA AGUA FRIA PREDIAL (NBR 5648)</v>
          </cell>
          <cell r="C8481" t="str">
            <v xml:space="preserve">UN    </v>
          </cell>
          <cell r="D8481">
            <v>2.2400000000000002</v>
          </cell>
        </row>
        <row r="8482">
          <cell r="A8482">
            <v>1956</v>
          </cell>
          <cell r="B8482" t="str">
            <v>CURVA DE PVC 90 GRAUS, SOLDAVEL, 25 MM, PARA AGUA FRIA PREDIAL (NBR 5648)</v>
          </cell>
          <cell r="C8482" t="str">
            <v xml:space="preserve">UN    </v>
          </cell>
          <cell r="D8482">
            <v>2.9</v>
          </cell>
        </row>
        <row r="8483">
          <cell r="A8483">
            <v>1957</v>
          </cell>
          <cell r="B8483" t="str">
            <v>CURVA DE PVC 90 GRAUS, SOLDAVEL, 32 MM, PARA AGUA FRIA PREDIAL (NBR 5648)</v>
          </cell>
          <cell r="C8483" t="str">
            <v xml:space="preserve">UN    </v>
          </cell>
          <cell r="D8483">
            <v>6.58</v>
          </cell>
        </row>
        <row r="8484">
          <cell r="A8484">
            <v>1958</v>
          </cell>
          <cell r="B8484" t="str">
            <v>CURVA DE PVC 90 GRAUS, SOLDAVEL, 40 MM, PARA AGUA FRIA PREDIAL (NBR 5648)</v>
          </cell>
          <cell r="C8484" t="str">
            <v xml:space="preserve">UN    </v>
          </cell>
          <cell r="D8484">
            <v>11.69</v>
          </cell>
        </row>
        <row r="8485">
          <cell r="A8485">
            <v>1959</v>
          </cell>
          <cell r="B8485" t="str">
            <v>CURVA DE PVC 90 GRAUS, SOLDAVEL, 50 MM, PARA AGUA FRIA PREDIAL (NBR 5648)</v>
          </cell>
          <cell r="C8485" t="str">
            <v xml:space="preserve">UN    </v>
          </cell>
          <cell r="D8485">
            <v>14.25</v>
          </cell>
        </row>
        <row r="8486">
          <cell r="A8486">
            <v>1925</v>
          </cell>
          <cell r="B8486" t="str">
            <v>CURVA DE PVC 90 GRAUS, SOLDAVEL, 60 MM, PARA AGUA FRIA PREDIAL (NBR 5648)</v>
          </cell>
          <cell r="C8486" t="str">
            <v xml:space="preserve">UN    </v>
          </cell>
          <cell r="D8486">
            <v>35.24</v>
          </cell>
        </row>
        <row r="8487">
          <cell r="A8487">
            <v>1960</v>
          </cell>
          <cell r="B8487" t="str">
            <v>CURVA DE PVC 90 GRAUS, SOLDAVEL, 75 MM, PARA AGUA FRIA PREDIAL (NBR 5648)</v>
          </cell>
          <cell r="C8487" t="str">
            <v xml:space="preserve">UN    </v>
          </cell>
          <cell r="D8487">
            <v>50.1</v>
          </cell>
        </row>
        <row r="8488">
          <cell r="A8488">
            <v>1961</v>
          </cell>
          <cell r="B8488" t="str">
            <v>CURVA DE PVC 90 GRAUS, SOLDAVEL, 85 MM, PARA AGUA FRIA PREDIAL (NBR 5648)</v>
          </cell>
          <cell r="C8488" t="str">
            <v xml:space="preserve">UN    </v>
          </cell>
          <cell r="D8488">
            <v>71.989999999999995</v>
          </cell>
        </row>
        <row r="8489">
          <cell r="A8489">
            <v>38426</v>
          </cell>
          <cell r="B8489" t="str">
            <v>CURVA DE PVC, 45 GRAUS, SERIE R, DN 100 MM, PARA ESGOTO OU AGUAS PLUVIAIS PREDIAIS</v>
          </cell>
          <cell r="C8489" t="str">
            <v xml:space="preserve">UN    </v>
          </cell>
          <cell r="D8489">
            <v>22.64</v>
          </cell>
        </row>
        <row r="8490">
          <cell r="A8490">
            <v>38423</v>
          </cell>
          <cell r="B8490" t="str">
            <v>CURVA DE PVC, 90 GRAUS, SERIE R, DN 100 MM, PARA ESGOTO OU AGUAS PLUVIAIS PREDIAIS</v>
          </cell>
          <cell r="C8490" t="str">
            <v xml:space="preserve">UN    </v>
          </cell>
          <cell r="D8490">
            <v>51.35</v>
          </cell>
        </row>
        <row r="8491">
          <cell r="A8491">
            <v>38421</v>
          </cell>
          <cell r="B8491" t="str">
            <v>CURVA DE PVC, 90 GRAUS, SERIE R, DN 50 MM, PARA ESGOTO OU AGUAS PLUVIAIS PREDIAIS</v>
          </cell>
          <cell r="C8491" t="str">
            <v xml:space="preserve">UN    </v>
          </cell>
          <cell r="D8491">
            <v>24.24</v>
          </cell>
        </row>
        <row r="8492">
          <cell r="A8492">
            <v>38422</v>
          </cell>
          <cell r="B8492" t="str">
            <v>CURVA DE PVC, 90 GRAUS, SERIE R, DN 75 MM, PARA ESGOTO OU AGUAS PLUVIAIS PREDIAIS</v>
          </cell>
          <cell r="C8492" t="str">
            <v xml:space="preserve">UN    </v>
          </cell>
          <cell r="D8492">
            <v>35.43</v>
          </cell>
        </row>
        <row r="8493">
          <cell r="A8493">
            <v>39866</v>
          </cell>
          <cell r="B8493" t="str">
            <v>CURVA DE TRANSPOSICAO BRONZE/LATAO (REF 736) SEM ANEL DE SOLDA, BOLSA X BOLSA, 15 MM</v>
          </cell>
          <cell r="C8493" t="str">
            <v xml:space="preserve">UN    </v>
          </cell>
          <cell r="D8493">
            <v>13.05</v>
          </cell>
        </row>
        <row r="8494">
          <cell r="A8494">
            <v>39867</v>
          </cell>
          <cell r="B8494" t="str">
            <v>CURVA DE TRANSPOSICAO BRONZE/LATAO (REF 736) SEM ANEL DE SOLDA, BOLSA X BOLSA, 22 MM</v>
          </cell>
          <cell r="C8494" t="str">
            <v xml:space="preserve">UN    </v>
          </cell>
          <cell r="D8494">
            <v>29.02</v>
          </cell>
        </row>
        <row r="8495">
          <cell r="A8495">
            <v>39868</v>
          </cell>
          <cell r="B8495" t="str">
            <v>CURVA DE TRANSPOSICAO BRONZE/LATAO (REF 736) SEM ANEL DE SOLDA, BOLSA X BOLSA, 28 MM</v>
          </cell>
          <cell r="C8495" t="str">
            <v xml:space="preserve">UN    </v>
          </cell>
          <cell r="D8495">
            <v>52.28</v>
          </cell>
        </row>
        <row r="8496">
          <cell r="A8496">
            <v>37999</v>
          </cell>
          <cell r="B8496" t="str">
            <v>CURVA DE TRANSPOSICAO, CPVC, SOLDAVEL, 15 MM</v>
          </cell>
          <cell r="C8496" t="str">
            <v xml:space="preserve">UN    </v>
          </cell>
          <cell r="D8496">
            <v>9.26</v>
          </cell>
        </row>
        <row r="8497">
          <cell r="A8497">
            <v>38000</v>
          </cell>
          <cell r="B8497" t="str">
            <v>CURVA DE TRANSPOSICAO, CPVC, SOLDAVEL, 22 MM</v>
          </cell>
          <cell r="C8497" t="str">
            <v xml:space="preserve">UN    </v>
          </cell>
          <cell r="D8497">
            <v>12.25</v>
          </cell>
        </row>
        <row r="8498">
          <cell r="A8498">
            <v>38129</v>
          </cell>
          <cell r="B8498" t="str">
            <v>CURVA DE TRANSPOSICAO, PVC SOLDAVEL, 20 MM, PARA AGUA FRIA PREDIAL</v>
          </cell>
          <cell r="C8498" t="str">
            <v xml:space="preserve">UN    </v>
          </cell>
          <cell r="D8498">
            <v>3.89</v>
          </cell>
        </row>
        <row r="8499">
          <cell r="A8499">
            <v>38025</v>
          </cell>
          <cell r="B8499" t="str">
            <v>CURVA DE TRANSPOSICAO, PVC, SOLDAVEL, 25 MM, PARA AGUA FRIA PREDIAL</v>
          </cell>
          <cell r="C8499" t="str">
            <v xml:space="preserve">UN    </v>
          </cell>
          <cell r="D8499">
            <v>6.5</v>
          </cell>
        </row>
        <row r="8500">
          <cell r="A8500">
            <v>38026</v>
          </cell>
          <cell r="B8500" t="str">
            <v>CURVA DE TRANSPOSICAO, PVC, SOLDAVEL, 32 MM, PARA AGUA FRIA PREDIAL</v>
          </cell>
          <cell r="C8500" t="str">
            <v xml:space="preserve">UN    </v>
          </cell>
          <cell r="D8500">
            <v>17.420000000000002</v>
          </cell>
        </row>
        <row r="8501">
          <cell r="A8501">
            <v>1858</v>
          </cell>
          <cell r="B8501" t="str">
            <v>CURVA LONGA PVC, PB, JE, 45 GRAUS, DN 100 MM, PARA REDE COLETORA ESGOTO (NBR 10569)</v>
          </cell>
          <cell r="C8501" t="str">
            <v xml:space="preserve">UN    </v>
          </cell>
          <cell r="D8501">
            <v>38.049999999999997</v>
          </cell>
        </row>
        <row r="8502">
          <cell r="A8502">
            <v>1844</v>
          </cell>
          <cell r="B8502" t="str">
            <v>CURVA LONGA PVC, PB, JE, 45 GRAUS, DN 150 MM, PARA REDE COLETORA ESGOTO (NBR 10569)</v>
          </cell>
          <cell r="C8502" t="str">
            <v xml:space="preserve">UN    </v>
          </cell>
          <cell r="D8502">
            <v>140.30000000000001</v>
          </cell>
        </row>
        <row r="8503">
          <cell r="A8503">
            <v>1863</v>
          </cell>
          <cell r="B8503" t="str">
            <v>CURVA LONGA PVC, PB, JE, 90 GRAUS, DN 100 MM, PARA REDE COLETORA ESGOTO (NBR 10569)</v>
          </cell>
          <cell r="C8503" t="str">
            <v xml:space="preserve">UN    </v>
          </cell>
          <cell r="D8503">
            <v>55.22</v>
          </cell>
        </row>
        <row r="8504">
          <cell r="A8504">
            <v>1865</v>
          </cell>
          <cell r="B8504" t="str">
            <v>CURVA LONGA PVC, PB, JE, 90 GRAUS, DN 150 MM, PARA REDE COLETORA ESGOTO (NBR 10569)</v>
          </cell>
          <cell r="C8504" t="str">
            <v xml:space="preserve">UN    </v>
          </cell>
          <cell r="D8504">
            <v>201.47</v>
          </cell>
        </row>
        <row r="8505">
          <cell r="A8505">
            <v>36355</v>
          </cell>
          <cell r="B8505" t="str">
            <v>CURVA PPR 90 GRAUS, DN 20 MM, PARA AGUA QUENTE PREDIAL</v>
          </cell>
          <cell r="C8505" t="str">
            <v xml:space="preserve">UN    </v>
          </cell>
          <cell r="D8505">
            <v>6.87</v>
          </cell>
        </row>
        <row r="8506">
          <cell r="A8506">
            <v>36356</v>
          </cell>
          <cell r="B8506" t="str">
            <v>CURVA PPR 90 GRAUS, DN 25 MM, PARA AGUA QUENTE PREDIAL</v>
          </cell>
          <cell r="C8506" t="str">
            <v xml:space="preserve">UN    </v>
          </cell>
          <cell r="D8506">
            <v>11.55</v>
          </cell>
        </row>
        <row r="8507">
          <cell r="A8507">
            <v>1932</v>
          </cell>
          <cell r="B8507" t="str">
            <v>CURVA PVC CURTA 90 G, DN 50 MM, PARA ESGOTO PREDIAL</v>
          </cell>
          <cell r="C8507" t="str">
            <v xml:space="preserve">UN    </v>
          </cell>
          <cell r="D8507">
            <v>8.75</v>
          </cell>
        </row>
        <row r="8508">
          <cell r="A8508">
            <v>1933</v>
          </cell>
          <cell r="B8508" t="str">
            <v>CURVA PVC CURTA 90 GRAUS, DN 40 MM, PARA ESGOTO PREDIAL</v>
          </cell>
          <cell r="C8508" t="str">
            <v xml:space="preserve">UN    </v>
          </cell>
          <cell r="D8508">
            <v>3.85</v>
          </cell>
        </row>
        <row r="8509">
          <cell r="A8509">
            <v>1951</v>
          </cell>
          <cell r="B8509" t="str">
            <v>CURVA PVC CURTA 90 GRAUS, DN 75 MM, PARA ESGOTO PREDIAL</v>
          </cell>
          <cell r="C8509" t="str">
            <v xml:space="preserve">UN    </v>
          </cell>
          <cell r="D8509">
            <v>17.11</v>
          </cell>
        </row>
        <row r="8510">
          <cell r="A8510">
            <v>1966</v>
          </cell>
          <cell r="B8510" t="str">
            <v>CURVA PVC CURTA 90 GRAUS, 100 MM, PARA ESGOTO PREDIAL</v>
          </cell>
          <cell r="C8510" t="str">
            <v xml:space="preserve">UN    </v>
          </cell>
          <cell r="D8510">
            <v>19.68</v>
          </cell>
        </row>
        <row r="8511">
          <cell r="A8511">
            <v>1952</v>
          </cell>
          <cell r="B8511" t="str">
            <v>CURVA PVC LEVE, 90 GRAUS, COM PONTA E BOLSA LISA, DN 150 MM</v>
          </cell>
          <cell r="C8511" t="str">
            <v xml:space="preserve">UN    </v>
          </cell>
          <cell r="D8511">
            <v>73.930000000000007</v>
          </cell>
        </row>
        <row r="8512">
          <cell r="A8512">
            <v>20104</v>
          </cell>
          <cell r="B8512" t="str">
            <v>CURVA PVC LEVE, 90 GRAUS, COM PONTA E BOLSA LISA, DN 250 MM</v>
          </cell>
          <cell r="C8512" t="str">
            <v xml:space="preserve">UN    </v>
          </cell>
          <cell r="D8512">
            <v>546.28</v>
          </cell>
        </row>
        <row r="8513">
          <cell r="A8513">
            <v>20105</v>
          </cell>
          <cell r="B8513" t="str">
            <v>CURVA PVC LEVE, 90 GRAUS, COM PONTA E BOLSA LISA, DN 300 MM</v>
          </cell>
          <cell r="C8513" t="str">
            <v xml:space="preserve">UN    </v>
          </cell>
          <cell r="D8513">
            <v>850.88</v>
          </cell>
        </row>
        <row r="8514">
          <cell r="A8514">
            <v>1965</v>
          </cell>
          <cell r="B8514" t="str">
            <v>CURVA PVC LONGA 45 GRAUS, 100 MM, PARA ESGOTO PREDIAL</v>
          </cell>
          <cell r="C8514" t="str">
            <v xml:space="preserve">UN    </v>
          </cell>
          <cell r="D8514">
            <v>39.909999999999997</v>
          </cell>
        </row>
        <row r="8515">
          <cell r="A8515">
            <v>10765</v>
          </cell>
          <cell r="B8515" t="str">
            <v>CURVA PVC LONGA 45G, DN 50 MM, PARA ESGOTO PREDIAL</v>
          </cell>
          <cell r="C8515" t="str">
            <v xml:space="preserve">UN    </v>
          </cell>
          <cell r="D8515">
            <v>10.09</v>
          </cell>
        </row>
        <row r="8516">
          <cell r="A8516">
            <v>10767</v>
          </cell>
          <cell r="B8516" t="str">
            <v>CURVA PVC LONGA 45G, DN 75 MM, PARA ESGOTO PREDIAL</v>
          </cell>
          <cell r="C8516" t="str">
            <v xml:space="preserve">UN    </v>
          </cell>
          <cell r="D8516">
            <v>33.049999999999997</v>
          </cell>
        </row>
        <row r="8517">
          <cell r="A8517">
            <v>1970</v>
          </cell>
          <cell r="B8517" t="str">
            <v>CURVA PVC LONGA 90 GRAUS, 100 MM, PARA ESGOTO PREDIAL</v>
          </cell>
          <cell r="C8517" t="str">
            <v xml:space="preserve">UN    </v>
          </cell>
          <cell r="D8517">
            <v>41.42</v>
          </cell>
        </row>
        <row r="8518">
          <cell r="A8518">
            <v>1967</v>
          </cell>
          <cell r="B8518" t="str">
            <v>CURVA PVC LONGA 90 GRAUS, 40 MM, PARA ESGOTO PREDIAL</v>
          </cell>
          <cell r="C8518" t="str">
            <v xml:space="preserve">UN    </v>
          </cell>
          <cell r="D8518">
            <v>4.6100000000000003</v>
          </cell>
        </row>
        <row r="8519">
          <cell r="A8519">
            <v>1968</v>
          </cell>
          <cell r="B8519" t="str">
            <v>CURVA PVC LONGA 90 GRAUS, 50 MM, PARA ESGOTO PREDIAL</v>
          </cell>
          <cell r="C8519" t="str">
            <v xml:space="preserve">UN    </v>
          </cell>
          <cell r="D8519">
            <v>9.66</v>
          </cell>
        </row>
        <row r="8520">
          <cell r="A8520">
            <v>1969</v>
          </cell>
          <cell r="B8520" t="str">
            <v>CURVA PVC LONGA 90 GRAUS, 75 MM, PARA ESGOTO PREDIAL</v>
          </cell>
          <cell r="C8520" t="str">
            <v xml:space="preserve">UN    </v>
          </cell>
          <cell r="D8520">
            <v>28.41</v>
          </cell>
        </row>
        <row r="8521">
          <cell r="A8521">
            <v>1839</v>
          </cell>
          <cell r="B8521" t="str">
            <v>CURVA PVC PBA, JE, PB, 22 GRAUS, DN 100 / DE 110 MM, PARA REDE AGUA (NBR 10351)</v>
          </cell>
          <cell r="C8521" t="str">
            <v xml:space="preserve">UN    </v>
          </cell>
          <cell r="D8521">
            <v>135.82</v>
          </cell>
        </row>
        <row r="8522">
          <cell r="A8522">
            <v>1835</v>
          </cell>
          <cell r="B8522" t="str">
            <v>CURVA PVC PBA, JE, PB, 22 GRAUS, DN 50 / DE 60 MM, PARA REDE AGUA (NBR 10351)</v>
          </cell>
          <cell r="C8522" t="str">
            <v xml:space="preserve">UN    </v>
          </cell>
          <cell r="D8522">
            <v>28.87</v>
          </cell>
        </row>
        <row r="8523">
          <cell r="A8523">
            <v>1823</v>
          </cell>
          <cell r="B8523" t="str">
            <v>CURVA PVC PBA, JE, PB, 22 GRAUS, DN 75 / DE 85 MM, PARA REDE AGUA (NBR 10351)</v>
          </cell>
          <cell r="C8523" t="str">
            <v xml:space="preserve">UN    </v>
          </cell>
          <cell r="D8523">
            <v>55.83</v>
          </cell>
        </row>
        <row r="8524">
          <cell r="A8524">
            <v>1827</v>
          </cell>
          <cell r="B8524" t="str">
            <v>CURVA PVC PBA, JE, PB, 45 GRAUS, DN 100 / DE 110 MM, PARA REDE AGUA (NBR 10351)</v>
          </cell>
          <cell r="C8524" t="str">
            <v xml:space="preserve">UN    </v>
          </cell>
          <cell r="D8524">
            <v>134.5</v>
          </cell>
        </row>
        <row r="8525">
          <cell r="A8525">
            <v>1831</v>
          </cell>
          <cell r="B8525" t="str">
            <v>CURVA PVC PBA, JE, PB, 45 GRAUS, DN 50 / DE 60 MM, PARA REDE AGUA (NBR 10351)</v>
          </cell>
          <cell r="C8525" t="str">
            <v xml:space="preserve">UN    </v>
          </cell>
          <cell r="D8525">
            <v>29.36</v>
          </cell>
        </row>
        <row r="8526">
          <cell r="A8526">
            <v>1825</v>
          </cell>
          <cell r="B8526" t="str">
            <v>CURVA PVC PBA, JE, PB, 45 GRAUS, DN 75 / DE 85 MM, PARA REDE AGUA (NBR 10351)</v>
          </cell>
          <cell r="C8526" t="str">
            <v xml:space="preserve">UN    </v>
          </cell>
          <cell r="D8526">
            <v>72.459999999999994</v>
          </cell>
        </row>
        <row r="8527">
          <cell r="A8527">
            <v>1828</v>
          </cell>
          <cell r="B8527" t="str">
            <v>CURVA PVC PBA, JE, PB, 90 GRAUS, DN 100 / DE 110 MM, PARA REDE AGUA (NBR 10351)</v>
          </cell>
          <cell r="C8527" t="str">
            <v xml:space="preserve">UN    </v>
          </cell>
          <cell r="D8527">
            <v>164.13</v>
          </cell>
        </row>
        <row r="8528">
          <cell r="A8528">
            <v>1845</v>
          </cell>
          <cell r="B8528" t="str">
            <v>CURVA PVC PBA, JE, PB, 90 GRAUS, DN 50 / DE 60 MM, PARA REDE AGUA (NBR 10351)</v>
          </cell>
          <cell r="C8528" t="str">
            <v xml:space="preserve">UN    </v>
          </cell>
          <cell r="D8528">
            <v>36.79</v>
          </cell>
        </row>
        <row r="8529">
          <cell r="A8529">
            <v>1824</v>
          </cell>
          <cell r="B8529" t="str">
            <v>CURVA PVC PBA, JE, PB, 90 GRAUS, DN 75 / DE 85 MM, PARA REDE AGUA (NBR 10351)</v>
          </cell>
          <cell r="C8529" t="str">
            <v xml:space="preserve">UN    </v>
          </cell>
          <cell r="D8529">
            <v>86.86</v>
          </cell>
        </row>
        <row r="8530">
          <cell r="A8530">
            <v>1941</v>
          </cell>
          <cell r="B8530" t="str">
            <v>CURVA PVC 90 GRAUS, ROSCAVEL, 1 1/2",  AGUA FRIA PREDIAL</v>
          </cell>
          <cell r="C8530" t="str">
            <v xml:space="preserve">UN    </v>
          </cell>
          <cell r="D8530">
            <v>25.12</v>
          </cell>
        </row>
        <row r="8531">
          <cell r="A8531">
            <v>1940</v>
          </cell>
          <cell r="B8531" t="str">
            <v>CURVA PVC 90 GRAUS, ROSCAVEL, 1 1/4",  AGUA FRIA PREDIAL</v>
          </cell>
          <cell r="C8531" t="str">
            <v xml:space="preserve">UN    </v>
          </cell>
          <cell r="D8531">
            <v>18.98</v>
          </cell>
        </row>
        <row r="8532">
          <cell r="A8532">
            <v>1937</v>
          </cell>
          <cell r="B8532" t="str">
            <v>CURVA PVC 90 GRAUS, ROSCAVEL, 1/2",  AGUA FRIA PREDIAL</v>
          </cell>
          <cell r="C8532" t="str">
            <v xml:space="preserve">UN    </v>
          </cell>
          <cell r="D8532">
            <v>3.94</v>
          </cell>
        </row>
        <row r="8533">
          <cell r="A8533">
            <v>1939</v>
          </cell>
          <cell r="B8533" t="str">
            <v>CURVA PVC 90 GRAUS, ROSCAVEL, 1",  AGUA FRIA PREDIAL</v>
          </cell>
          <cell r="C8533" t="str">
            <v xml:space="preserve">UN    </v>
          </cell>
          <cell r="D8533">
            <v>7.8</v>
          </cell>
        </row>
        <row r="8534">
          <cell r="A8534">
            <v>1942</v>
          </cell>
          <cell r="B8534" t="str">
            <v>CURVA PVC 90 GRAUS, ROSCAVEL, 2",  AGUA FRIA PREDIAL</v>
          </cell>
          <cell r="C8534" t="str">
            <v xml:space="preserve">UN    </v>
          </cell>
          <cell r="D8534">
            <v>35.840000000000003</v>
          </cell>
        </row>
        <row r="8535">
          <cell r="A8535">
            <v>1938</v>
          </cell>
          <cell r="B8535" t="str">
            <v>CURVA PVC 90 GRAUS, ROSCAVEL, 3/4",  AGUA FRIA PREDIAL</v>
          </cell>
          <cell r="C8535" t="str">
            <v xml:space="preserve">UN    </v>
          </cell>
          <cell r="D8535">
            <v>4.99</v>
          </cell>
        </row>
        <row r="8536">
          <cell r="A8536">
            <v>42692</v>
          </cell>
          <cell r="B8536" t="str">
            <v>CURVA PVC, BB, JE, 45 GRAUS, DN 200 MM, PARA TUBO CORRUGADO E/OU LISO, REDE COLETORA ESGOTO (NBR 10569)</v>
          </cell>
          <cell r="C8536" t="str">
            <v xml:space="preserve">UN    </v>
          </cell>
          <cell r="D8536">
            <v>446.99</v>
          </cell>
        </row>
        <row r="8537">
          <cell r="A8537">
            <v>42693</v>
          </cell>
          <cell r="B8537" t="str">
            <v>CURVA PVC, BB, JE, 45 GRAUS, DN 250 MM, PARA TUBO CORRUGADO E/OU LISO, REDE COLETORA ESGOTO (NBR 10569)</v>
          </cell>
          <cell r="C8537" t="str">
            <v xml:space="preserve">UN    </v>
          </cell>
          <cell r="D8537">
            <v>735.26</v>
          </cell>
        </row>
        <row r="8538">
          <cell r="A8538">
            <v>42695</v>
          </cell>
          <cell r="B8538" t="str">
            <v>CURVA PVC, BB, JE, 90 GRAUS, DN 200 MM, PARA TUBO CORRUGADO E/OU LISO, REDE COLETORA ESGOTO (NBR 10569)</v>
          </cell>
          <cell r="C8538" t="str">
            <v xml:space="preserve">UN    </v>
          </cell>
          <cell r="D8538">
            <v>559.05999999999995</v>
          </cell>
        </row>
        <row r="8539">
          <cell r="A8539">
            <v>42694</v>
          </cell>
          <cell r="B8539" t="str">
            <v>CURVA PVC, BB, JE, 90 GRAUS, DN 250 MM, PARA TUBO CORRUGADO E/OU LISO, REDE COLETORA ESGOTO (NBR 10569)</v>
          </cell>
          <cell r="C8539" t="str">
            <v xml:space="preserve">UN    </v>
          </cell>
          <cell r="D8539">
            <v>826.5</v>
          </cell>
        </row>
        <row r="8540">
          <cell r="A8540">
            <v>20097</v>
          </cell>
          <cell r="B8540" t="str">
            <v>CURVA PVC, SERIE R, 87.30 GRAUS, CURTA, 100 MM, PARA ESGOTO OU AGUAS PLUVIAIS PREDIAIS (PARA PE-DE-COLUNA)</v>
          </cell>
          <cell r="C8540" t="str">
            <v xml:space="preserve">UN    </v>
          </cell>
          <cell r="D8540">
            <v>39.130000000000003</v>
          </cell>
        </row>
        <row r="8541">
          <cell r="A8541">
            <v>20098</v>
          </cell>
          <cell r="B8541" t="str">
            <v>CURVA PVC, SERIE R, 87.30 GRAUS, CURTA, 150 MM, PARA ESGOTO OU AGUAS PLUVIAIS PREDIAIS (PARA PE-DE-COLUNA)</v>
          </cell>
          <cell r="C8541" t="str">
            <v xml:space="preserve">UN    </v>
          </cell>
          <cell r="D8541">
            <v>131.94999999999999</v>
          </cell>
        </row>
        <row r="8542">
          <cell r="A8542">
            <v>20096</v>
          </cell>
          <cell r="B8542" t="str">
            <v>CURVA PVC, SERIE R, 87.30 GRAUS, CURTA, 75 MM, PARA ESGOTO OU AGUAS PLUVIAIS PREDIAIS (PARA PE-DE-COLUNA)</v>
          </cell>
          <cell r="C8542" t="str">
            <v xml:space="preserve">UN    </v>
          </cell>
          <cell r="D8542">
            <v>25.6</v>
          </cell>
        </row>
        <row r="8543">
          <cell r="A8543">
            <v>1964</v>
          </cell>
          <cell r="B8543" t="str">
            <v>CURVA PVC, 45 GRAUS, CURTA, PB, DN 100 MM, PARA ESGOTO PREDIAL</v>
          </cell>
          <cell r="C8543" t="str">
            <v xml:space="preserve">UN    </v>
          </cell>
          <cell r="D8543">
            <v>23.67</v>
          </cell>
        </row>
        <row r="8544">
          <cell r="A8544">
            <v>1880</v>
          </cell>
          <cell r="B8544" t="str">
            <v>CURVA 135 GRAUS, DE PVC RIGIDO ROSCAVEL, DE 1", PARA ELETRODUTO</v>
          </cell>
          <cell r="C8544" t="str">
            <v xml:space="preserve">UN    </v>
          </cell>
          <cell r="D8544">
            <v>2.39</v>
          </cell>
        </row>
        <row r="8545">
          <cell r="A8545">
            <v>39274</v>
          </cell>
          <cell r="B8545" t="str">
            <v>CURVA 135 GRAUS, DE PVC RIGIDO ROSCAVEL, DE 3/4", PARA ELETRODUTO</v>
          </cell>
          <cell r="C8545" t="str">
            <v xml:space="preserve">UN    </v>
          </cell>
          <cell r="D8545">
            <v>1.85</v>
          </cell>
        </row>
        <row r="8546">
          <cell r="A8546">
            <v>2628</v>
          </cell>
          <cell r="B8546" t="str">
            <v>CURVA 135 GRAUS, PARA ELETRODUTO, EM ACO GALVANIZADO ELETROLITICO, DIAMETRO DE 100 MM (4")</v>
          </cell>
          <cell r="C8546" t="str">
            <v xml:space="preserve">UN    </v>
          </cell>
          <cell r="D8546">
            <v>215.39</v>
          </cell>
        </row>
        <row r="8547">
          <cell r="A8547">
            <v>2622</v>
          </cell>
          <cell r="B8547" t="str">
            <v>CURVA 135 GRAUS, PARA ELETRODUTO, EM ACO GALVANIZADO ELETROLITICO, DIAMETRO DE 15 MM (1/2")</v>
          </cell>
          <cell r="C8547" t="str">
            <v xml:space="preserve">UN    </v>
          </cell>
          <cell r="D8547">
            <v>5.1100000000000003</v>
          </cell>
        </row>
        <row r="8548">
          <cell r="A8548">
            <v>2623</v>
          </cell>
          <cell r="B8548" t="str">
            <v>CURVA 135 GRAUS, PARA ELETRODUTO, EM ACO GALVANIZADO ELETROLITICO, DIAMETRO DE 20 MM (3/4")</v>
          </cell>
          <cell r="C8548" t="str">
            <v xml:space="preserve">UN    </v>
          </cell>
          <cell r="D8548">
            <v>6.15</v>
          </cell>
        </row>
        <row r="8549">
          <cell r="A8549">
            <v>2624</v>
          </cell>
          <cell r="B8549" t="str">
            <v>CURVA 135 GRAUS, PARA ELETRODUTO, EM ACO GALVANIZADO ELETROLITICO, DIAMETRO DE 25 MM (1")</v>
          </cell>
          <cell r="C8549" t="str">
            <v xml:space="preserve">UN    </v>
          </cell>
          <cell r="D8549">
            <v>9.7899999999999991</v>
          </cell>
        </row>
        <row r="8550">
          <cell r="A8550">
            <v>2625</v>
          </cell>
          <cell r="B8550" t="str">
            <v>CURVA 135 GRAUS, PARA ELETRODUTO, EM ACO GALVANIZADO ELETROLITICO, DIAMETRO DE 32 MM (1 1/4")</v>
          </cell>
          <cell r="C8550" t="str">
            <v xml:space="preserve">UN    </v>
          </cell>
          <cell r="D8550">
            <v>20.67</v>
          </cell>
        </row>
        <row r="8551">
          <cell r="A8551">
            <v>2626</v>
          </cell>
          <cell r="B8551" t="str">
            <v>CURVA 135 GRAUS, PARA ELETRODUTO, EM ACO GALVANIZADO ELETROLITICO, DIAMETRO DE 40 MM (1 1/2")</v>
          </cell>
          <cell r="C8551" t="str">
            <v xml:space="preserve">UN    </v>
          </cell>
          <cell r="D8551">
            <v>30.28</v>
          </cell>
        </row>
        <row r="8552">
          <cell r="A8552">
            <v>2630</v>
          </cell>
          <cell r="B8552" t="str">
            <v>CURVA 135 GRAUS, PARA ELETRODUTO, EM ACO GALVANIZADO ELETROLITICO, DIAMETRO DE 50 MM (2")</v>
          </cell>
          <cell r="C8552" t="str">
            <v xml:space="preserve">UN    </v>
          </cell>
          <cell r="D8552">
            <v>46.06</v>
          </cell>
        </row>
        <row r="8553">
          <cell r="A8553">
            <v>2627</v>
          </cell>
          <cell r="B8553" t="str">
            <v>CURVA 135 GRAUS, PARA ELETRODUTO, EM ACO GALVANIZADO ELETROLITICO, DIAMETRO DE 65 MM (2 1/2")</v>
          </cell>
          <cell r="C8553" t="str">
            <v xml:space="preserve">UN    </v>
          </cell>
          <cell r="D8553">
            <v>81.13</v>
          </cell>
        </row>
        <row r="8554">
          <cell r="A8554">
            <v>2629</v>
          </cell>
          <cell r="B8554" t="str">
            <v>CURVA 135 GRAUS, PARA ELETRODUTO, EM ACO GALVANIZADO ELETROLITICO, DIAMETRO DE 80 MM (3")</v>
          </cell>
          <cell r="C8554" t="str">
            <v xml:space="preserve">UN    </v>
          </cell>
          <cell r="D8554">
            <v>109.73</v>
          </cell>
        </row>
        <row r="8555">
          <cell r="A8555">
            <v>12033</v>
          </cell>
          <cell r="B8555" t="str">
            <v>CURVA 180 GRAUS, DE PVC RIGIDO ROSCAVEL, DE 1 1/2", PARA ELETRODUTO</v>
          </cell>
          <cell r="C8555" t="str">
            <v xml:space="preserve">UN    </v>
          </cell>
          <cell r="D8555">
            <v>7.63</v>
          </cell>
        </row>
        <row r="8556">
          <cell r="A8556">
            <v>40408</v>
          </cell>
          <cell r="B8556" t="str">
            <v>CURVA 180 GRAUS, DE PVC RIGIDO ROSCAVEL, DE 1 1/4", PARA ELETRODUTO</v>
          </cell>
          <cell r="C8556" t="str">
            <v xml:space="preserve">UN    </v>
          </cell>
          <cell r="D8556">
            <v>5.01</v>
          </cell>
        </row>
        <row r="8557">
          <cell r="A8557">
            <v>40409</v>
          </cell>
          <cell r="B8557" t="str">
            <v>CURVA 180 GRAUS, DE PVC RIGIDO ROSCAVEL, DE 1/2", PARA ELETRODUTO</v>
          </cell>
          <cell r="C8557" t="str">
            <v xml:space="preserve">UN    </v>
          </cell>
          <cell r="D8557">
            <v>1.77</v>
          </cell>
        </row>
        <row r="8558">
          <cell r="A8558">
            <v>39276</v>
          </cell>
          <cell r="B8558" t="str">
            <v>CURVA 180 GRAUS, DE PVC RIGIDO ROSCAVEL, DE 1", PARA ELETRODUTO</v>
          </cell>
          <cell r="C8558" t="str">
            <v xml:space="preserve">UN    </v>
          </cell>
          <cell r="D8558">
            <v>4.5199999999999996</v>
          </cell>
        </row>
        <row r="8559">
          <cell r="A8559">
            <v>39277</v>
          </cell>
          <cell r="B8559" t="str">
            <v>CURVA 180 GRAUS, DE PVC RIGIDO ROSCAVEL, DE 2", PARA ELETRODUTO</v>
          </cell>
          <cell r="C8559" t="str">
            <v xml:space="preserve">UN    </v>
          </cell>
          <cell r="D8559">
            <v>12.2</v>
          </cell>
        </row>
        <row r="8560">
          <cell r="A8560">
            <v>12034</v>
          </cell>
          <cell r="B8560" t="str">
            <v>CURVA 180 GRAUS, DE PVC RIGIDO ROSCAVEL, DE 3/4", PARA ELETRODUTO</v>
          </cell>
          <cell r="C8560" t="str">
            <v xml:space="preserve">UN    </v>
          </cell>
          <cell r="D8560">
            <v>3.46</v>
          </cell>
        </row>
        <row r="8561">
          <cell r="A8561">
            <v>39879</v>
          </cell>
          <cell r="B8561" t="str">
            <v>CURVA 45 GRAUS DE COBRE (REF 606) SEM ANEL DE SOLDA, BOLSA X BOLSA, 15 MM</v>
          </cell>
          <cell r="C8561" t="str">
            <v xml:space="preserve">UN    </v>
          </cell>
          <cell r="D8561">
            <v>3.67</v>
          </cell>
        </row>
        <row r="8562">
          <cell r="A8562">
            <v>39880</v>
          </cell>
          <cell r="B8562" t="str">
            <v>CURVA 45 GRAUS DE COBRE (REF 606) SEM ANEL DE SOLDA, BOLSA X BOLSA, 22 MM</v>
          </cell>
          <cell r="C8562" t="str">
            <v xml:space="preserve">UN    </v>
          </cell>
          <cell r="D8562">
            <v>8.1199999999999992</v>
          </cell>
        </row>
        <row r="8563">
          <cell r="A8563">
            <v>39881</v>
          </cell>
          <cell r="B8563" t="str">
            <v>CURVA 45 GRAUS DE COBRE (REF 606) SEM ANEL DE SOLDA, BOLSA X BOLSA, 28 MM</v>
          </cell>
          <cell r="C8563" t="str">
            <v xml:space="preserve">UN    </v>
          </cell>
          <cell r="D8563">
            <v>13.04</v>
          </cell>
        </row>
        <row r="8564">
          <cell r="A8564">
            <v>39882</v>
          </cell>
          <cell r="B8564" t="str">
            <v>CURVA 45 GRAUS DE COBRE (REF 606) SEM ANEL DE SOLDA, BOLSA X BOLSA, 35 MM</v>
          </cell>
          <cell r="C8564" t="str">
            <v xml:space="preserve">UN    </v>
          </cell>
          <cell r="D8564">
            <v>34.35</v>
          </cell>
        </row>
        <row r="8565">
          <cell r="A8565">
            <v>39883</v>
          </cell>
          <cell r="B8565" t="str">
            <v>CURVA 45 GRAUS DE COBRE (REF 606) SEM ANEL DE SOLDA, BOLSA X BOLSA, 42 MM</v>
          </cell>
          <cell r="C8565" t="str">
            <v xml:space="preserve">UN    </v>
          </cell>
          <cell r="D8565">
            <v>54.86</v>
          </cell>
        </row>
        <row r="8566">
          <cell r="A8566">
            <v>39884</v>
          </cell>
          <cell r="B8566" t="str">
            <v>CURVA 45 GRAUS DE COBRE (REF 606) SEM ANEL DE SOLDA, BOLSA X BOLSA, 54 MM</v>
          </cell>
          <cell r="C8566" t="str">
            <v xml:space="preserve">UN    </v>
          </cell>
          <cell r="D8566">
            <v>81.48</v>
          </cell>
        </row>
        <row r="8567">
          <cell r="A8567">
            <v>39885</v>
          </cell>
          <cell r="B8567" t="str">
            <v>CURVA 45 GRAUS DE COBRE (REF 606) SEM ANEL DE SOLDA, BOLSA X BOLSA, 66 MM</v>
          </cell>
          <cell r="C8567" t="str">
            <v xml:space="preserve">UN    </v>
          </cell>
          <cell r="D8567">
            <v>193.66</v>
          </cell>
        </row>
        <row r="8568">
          <cell r="A8568">
            <v>1777</v>
          </cell>
          <cell r="B8568" t="str">
            <v>CURVA 45 GRAUS DE FERRO GALVANIZADO, COM ROSCA BSP FEMEA, DE 1 1/2"</v>
          </cell>
          <cell r="C8568" t="str">
            <v xml:space="preserve">UN    </v>
          </cell>
          <cell r="D8568">
            <v>50.41</v>
          </cell>
        </row>
        <row r="8569">
          <cell r="A8569">
            <v>1819</v>
          </cell>
          <cell r="B8569" t="str">
            <v>CURVA 45 GRAUS DE FERRO GALVANIZADO, COM ROSCA BSP FEMEA, DE 1 1/4"</v>
          </cell>
          <cell r="C8569" t="str">
            <v xml:space="preserve">UN    </v>
          </cell>
          <cell r="D8569">
            <v>36.67</v>
          </cell>
        </row>
        <row r="8570">
          <cell r="A8570">
            <v>1775</v>
          </cell>
          <cell r="B8570" t="str">
            <v>CURVA 45 GRAUS DE FERRO GALVANIZADO, COM ROSCA BSP FEMEA, DE 1/2"</v>
          </cell>
          <cell r="C8570" t="str">
            <v xml:space="preserve">UN    </v>
          </cell>
          <cell r="D8570">
            <v>10.97</v>
          </cell>
        </row>
        <row r="8571">
          <cell r="A8571">
            <v>1776</v>
          </cell>
          <cell r="B8571" t="str">
            <v>CURVA 45 GRAUS DE FERRO GALVANIZADO, COM ROSCA BSP FEMEA, DE 1"</v>
          </cell>
          <cell r="C8571" t="str">
            <v xml:space="preserve">UN    </v>
          </cell>
          <cell r="D8571">
            <v>29.84</v>
          </cell>
        </row>
        <row r="8572">
          <cell r="A8572">
            <v>1778</v>
          </cell>
          <cell r="B8572" t="str">
            <v>CURVA 45 GRAUS DE FERRO GALVANIZADO, COM ROSCA BSP FEMEA, DE 2 1/2"</v>
          </cell>
          <cell r="C8572" t="str">
            <v xml:space="preserve">UN    </v>
          </cell>
          <cell r="D8572">
            <v>122.02</v>
          </cell>
        </row>
        <row r="8573">
          <cell r="A8573">
            <v>1818</v>
          </cell>
          <cell r="B8573" t="str">
            <v>CURVA 45 GRAUS DE FERRO GALVANIZADO, COM ROSCA BSP FEMEA, DE 2"</v>
          </cell>
          <cell r="C8573" t="str">
            <v xml:space="preserve">UN    </v>
          </cell>
          <cell r="D8573">
            <v>80.989999999999995</v>
          </cell>
        </row>
        <row r="8574">
          <cell r="A8574">
            <v>1820</v>
          </cell>
          <cell r="B8574" t="str">
            <v>CURVA 45 GRAUS DE FERRO GALVANIZADO, COM ROSCA BSP FEMEA, DE 3/4"</v>
          </cell>
          <cell r="C8574" t="str">
            <v xml:space="preserve">UN    </v>
          </cell>
          <cell r="D8574">
            <v>15.84</v>
          </cell>
        </row>
        <row r="8575">
          <cell r="A8575">
            <v>1779</v>
          </cell>
          <cell r="B8575" t="str">
            <v>CURVA 45 GRAUS DE FERRO GALVANIZADO, COM ROSCA BSP FEMEA, DE 3"</v>
          </cell>
          <cell r="C8575" t="str">
            <v xml:space="preserve">UN    </v>
          </cell>
          <cell r="D8575">
            <v>177.46</v>
          </cell>
        </row>
        <row r="8576">
          <cell r="A8576">
            <v>1780</v>
          </cell>
          <cell r="B8576" t="str">
            <v>CURVA 45 GRAUS DE FERRO GALVANIZADO, COM ROSCA BSP FEMEA, DE 4"</v>
          </cell>
          <cell r="C8576" t="str">
            <v xml:space="preserve">UN    </v>
          </cell>
          <cell r="D8576">
            <v>365.84</v>
          </cell>
        </row>
        <row r="8577">
          <cell r="A8577">
            <v>1783</v>
          </cell>
          <cell r="B8577" t="str">
            <v>CURVA 45 GRAUS DE FERRO GALVANIZADO, COM ROSCA BSP MACHO/FEMEA, DE 1 1/2"</v>
          </cell>
          <cell r="C8577" t="str">
            <v xml:space="preserve">UN    </v>
          </cell>
          <cell r="D8577">
            <v>38.68</v>
          </cell>
        </row>
        <row r="8578">
          <cell r="A8578">
            <v>1782</v>
          </cell>
          <cell r="B8578" t="str">
            <v>CURVA 45 GRAUS DE FERRO GALVANIZADO, COM ROSCA BSP MACHO/FEMEA, DE 1 1/4"</v>
          </cell>
          <cell r="C8578" t="str">
            <v xml:space="preserve">UN    </v>
          </cell>
          <cell r="D8578">
            <v>30.58</v>
          </cell>
        </row>
        <row r="8579">
          <cell r="A8579">
            <v>1817</v>
          </cell>
          <cell r="B8579" t="str">
            <v>CURVA 45 GRAUS DE FERRO GALVANIZADO, COM ROSCA BSP MACHO/FEMEA, DE 1/2"</v>
          </cell>
          <cell r="C8579" t="str">
            <v xml:space="preserve">UN    </v>
          </cell>
          <cell r="D8579">
            <v>9.11</v>
          </cell>
        </row>
        <row r="8580">
          <cell r="A8580">
            <v>1781</v>
          </cell>
          <cell r="B8580" t="str">
            <v>CURVA 45 GRAUS DE FERRO GALVANIZADO, COM ROSCA BSP MACHO/FEMEA, DE 1"</v>
          </cell>
          <cell r="C8580" t="str">
            <v xml:space="preserve">UN    </v>
          </cell>
          <cell r="D8580">
            <v>19.920000000000002</v>
          </cell>
        </row>
        <row r="8581">
          <cell r="A8581">
            <v>1784</v>
          </cell>
          <cell r="B8581" t="str">
            <v>CURVA 45 GRAUS DE FERRO GALVANIZADO, COM ROSCA BSP MACHO/FEMEA, DE 2 1/2"</v>
          </cell>
          <cell r="C8581" t="str">
            <v xml:space="preserve">UN    </v>
          </cell>
          <cell r="D8581">
            <v>109.22</v>
          </cell>
        </row>
        <row r="8582">
          <cell r="A8582">
            <v>1810</v>
          </cell>
          <cell r="B8582" t="str">
            <v>CURVA 45 GRAUS DE FERRO GALVANIZADO, COM ROSCA BSP MACHO/FEMEA, DE 2"</v>
          </cell>
          <cell r="C8582" t="str">
            <v xml:space="preserve">UN    </v>
          </cell>
          <cell r="D8582">
            <v>60.58</v>
          </cell>
        </row>
        <row r="8583">
          <cell r="A8583">
            <v>1811</v>
          </cell>
          <cell r="B8583" t="str">
            <v>CURVA 45 GRAUS DE FERRO GALVANIZADO, COM ROSCA BSP MACHO/FEMEA, DE 3/4"</v>
          </cell>
          <cell r="C8583" t="str">
            <v xml:space="preserve">UN    </v>
          </cell>
          <cell r="D8583">
            <v>13.1</v>
          </cell>
        </row>
        <row r="8584">
          <cell r="A8584">
            <v>1812</v>
          </cell>
          <cell r="B8584" t="str">
            <v>CURVA 45 GRAUS DE FERRO GALVANIZADO, COM ROSCA BSP MACHO/FEMEA, DE 3"</v>
          </cell>
          <cell r="C8584" t="str">
            <v xml:space="preserve">UN    </v>
          </cell>
          <cell r="D8584">
            <v>152.93</v>
          </cell>
        </row>
        <row r="8585">
          <cell r="A8585">
            <v>40386</v>
          </cell>
          <cell r="B8585" t="str">
            <v>CURVA 45 GRAUS EM ACO CARBONO, SOLDAVEL, PRESSAO 3.000 LBS, DN 1 1/2"</v>
          </cell>
          <cell r="C8585" t="str">
            <v xml:space="preserve">UN    </v>
          </cell>
          <cell r="D8585">
            <v>59.12</v>
          </cell>
        </row>
        <row r="8586">
          <cell r="A8586">
            <v>40384</v>
          </cell>
          <cell r="B8586" t="str">
            <v>CURVA 45 GRAUS EM ACO CARBONO, SOLDAVEL, PRESSAO 3.000 LBS, DN 1 1/4"</v>
          </cell>
          <cell r="C8586" t="str">
            <v xml:space="preserve">UN    </v>
          </cell>
          <cell r="D8586">
            <v>40.47</v>
          </cell>
        </row>
        <row r="8587">
          <cell r="A8587">
            <v>40379</v>
          </cell>
          <cell r="B8587" t="str">
            <v>CURVA 45 GRAUS EM ACO CARBONO, SOLDAVEL, PRESSAO 3.000 LBS, DN 1/2"</v>
          </cell>
          <cell r="C8587" t="str">
            <v xml:space="preserve">UN    </v>
          </cell>
          <cell r="D8587">
            <v>13.99</v>
          </cell>
        </row>
        <row r="8588">
          <cell r="A8588">
            <v>40423</v>
          </cell>
          <cell r="B8588" t="str">
            <v>CURVA 45 GRAUS EM ACO CARBONO, SOLDAVEL, PRESSAO 3.000 LBS, DN 1"</v>
          </cell>
          <cell r="C8588" t="str">
            <v xml:space="preserve">UN    </v>
          </cell>
          <cell r="D8588">
            <v>26.48</v>
          </cell>
        </row>
        <row r="8589">
          <cell r="A8589">
            <v>40389</v>
          </cell>
          <cell r="B8589" t="str">
            <v>CURVA 45 GRAUS EM ACO CARBONO, SOLDAVEL, PRESSAO 3.000 LBS, DN 2 1/2"</v>
          </cell>
          <cell r="C8589" t="str">
            <v xml:space="preserve">UN    </v>
          </cell>
          <cell r="D8589">
            <v>167.93</v>
          </cell>
        </row>
        <row r="8590">
          <cell r="A8590">
            <v>40388</v>
          </cell>
          <cell r="B8590" t="str">
            <v>CURVA 45 GRAUS EM ACO CARBONO, SOLDAVEL, PRESSAO 3.000 LBS, DN 2"</v>
          </cell>
          <cell r="C8590" t="str">
            <v xml:space="preserve">UN    </v>
          </cell>
          <cell r="D8590">
            <v>84.06</v>
          </cell>
        </row>
        <row r="8591">
          <cell r="A8591">
            <v>40381</v>
          </cell>
          <cell r="B8591" t="str">
            <v>CURVA 45 GRAUS EM ACO CARBONO, SOLDAVEL, PRESSAO 3.000 LBS, DN 3/4"</v>
          </cell>
          <cell r="C8591" t="str">
            <v xml:space="preserve">UN    </v>
          </cell>
          <cell r="D8591">
            <v>18.66</v>
          </cell>
        </row>
        <row r="8592">
          <cell r="A8592">
            <v>40391</v>
          </cell>
          <cell r="B8592" t="str">
            <v>CURVA 45 GRAUS EM ACO CARBONO, SOLDAVEL, PRESSAO 3.000 LBS, DN 3"</v>
          </cell>
          <cell r="C8592" t="str">
            <v xml:space="preserve">UN    </v>
          </cell>
          <cell r="D8592">
            <v>435.87</v>
          </cell>
        </row>
        <row r="8593">
          <cell r="A8593">
            <v>40414</v>
          </cell>
          <cell r="B8593" t="str">
            <v>CURVA 45 GRAUS RANHURADA EM FERRO FUNDIDO, DN 50 MM (2")</v>
          </cell>
          <cell r="C8593" t="str">
            <v xml:space="preserve">UN    </v>
          </cell>
          <cell r="D8593">
            <v>20.71</v>
          </cell>
        </row>
        <row r="8594">
          <cell r="A8594">
            <v>40416</v>
          </cell>
          <cell r="B8594" t="str">
            <v>CURVA 45 GRAUS RANHURADA EM FERRO FUNDIDO, DN 65 MM (2 1/2")</v>
          </cell>
          <cell r="C8594" t="str">
            <v xml:space="preserve">UN    </v>
          </cell>
          <cell r="D8594">
            <v>28.63</v>
          </cell>
        </row>
        <row r="8595">
          <cell r="A8595">
            <v>40418</v>
          </cell>
          <cell r="B8595" t="str">
            <v>CURVA 45 GRAUS RANHURADA EM FERRO FUNDIDO, DN 80 MM (3")</v>
          </cell>
          <cell r="C8595" t="str">
            <v xml:space="preserve">UN    </v>
          </cell>
          <cell r="D8595">
            <v>34.15</v>
          </cell>
        </row>
        <row r="8596">
          <cell r="A8596">
            <v>2609</v>
          </cell>
          <cell r="B8596" t="str">
            <v>CURVA 45 GRAUS, PARA ELETRODUTO, EM ACO GALVANIZADO ELETROLITICO, DIAMETRO DE 20 MM (3/4")</v>
          </cell>
          <cell r="C8596" t="str">
            <v xml:space="preserve">UN    </v>
          </cell>
          <cell r="D8596">
            <v>4.8</v>
          </cell>
        </row>
        <row r="8597">
          <cell r="A8597">
            <v>2634</v>
          </cell>
          <cell r="B8597" t="str">
            <v>CURVA 45 GRAUS, PARA ELETRODUTO, EM ACO GALVANIZADO ELETROLITICO, DIAMETRO DE 25 MM (1")</v>
          </cell>
          <cell r="C8597" t="str">
            <v xml:space="preserve">UN    </v>
          </cell>
          <cell r="D8597">
            <v>6.31</v>
          </cell>
        </row>
        <row r="8598">
          <cell r="A8598">
            <v>2611</v>
          </cell>
          <cell r="B8598" t="str">
            <v>CURVA 45 GRAUS, PARA ELETRODUTO, EM ACO GALVANIZADO ELETROLITICO, DIAMETRO DE 40 MM (1 1/2")</v>
          </cell>
          <cell r="C8598" t="str">
            <v xml:space="preserve">UN    </v>
          </cell>
          <cell r="D8598">
            <v>17.79</v>
          </cell>
        </row>
        <row r="8599">
          <cell r="A8599">
            <v>34359</v>
          </cell>
          <cell r="B8599" t="str">
            <v>CURVA 90 GRAUS DE BARRA CHATA EM ALUMINIO 3/4 " X 1/4 " X 300 MM</v>
          </cell>
          <cell r="C8599" t="str">
            <v xml:space="preserve">UN    </v>
          </cell>
          <cell r="D8599">
            <v>9.34</v>
          </cell>
        </row>
        <row r="8600">
          <cell r="A8600">
            <v>1789</v>
          </cell>
          <cell r="B8600" t="str">
            <v>CURVA 90 GRAUS DE FERRO GALVANIZADO, COM ROSCA BSP FEMEA, DE 1 1/2"</v>
          </cell>
          <cell r="C8600" t="str">
            <v xml:space="preserve">UN    </v>
          </cell>
          <cell r="D8600">
            <v>48.38</v>
          </cell>
        </row>
        <row r="8601">
          <cell r="A8601">
            <v>1788</v>
          </cell>
          <cell r="B8601" t="str">
            <v>CURVA 90 GRAUS DE FERRO GALVANIZADO, COM ROSCA BSP FEMEA, DE 1 1/4"</v>
          </cell>
          <cell r="C8601" t="str">
            <v xml:space="preserve">UN    </v>
          </cell>
          <cell r="D8601">
            <v>38.78</v>
          </cell>
        </row>
        <row r="8602">
          <cell r="A8602">
            <v>1786</v>
          </cell>
          <cell r="B8602" t="str">
            <v>CURVA 90 GRAUS DE FERRO GALVANIZADO, COM ROSCA BSP FEMEA, DE 1/2"</v>
          </cell>
          <cell r="C8602" t="str">
            <v xml:space="preserve">UN    </v>
          </cell>
          <cell r="D8602">
            <v>9.6300000000000008</v>
          </cell>
        </row>
        <row r="8603">
          <cell r="A8603">
            <v>1787</v>
          </cell>
          <cell r="B8603" t="str">
            <v>CURVA 90 GRAUS DE FERRO GALVANIZADO, COM ROSCA BSP FEMEA, DE 1"</v>
          </cell>
          <cell r="C8603" t="str">
            <v xml:space="preserve">UN    </v>
          </cell>
          <cell r="D8603">
            <v>23.06</v>
          </cell>
        </row>
        <row r="8604">
          <cell r="A8604">
            <v>1791</v>
          </cell>
          <cell r="B8604" t="str">
            <v>CURVA 90 GRAUS DE FERRO GALVANIZADO, COM ROSCA BSP FEMEA, DE 2 1/2"</v>
          </cell>
          <cell r="C8604" t="str">
            <v xml:space="preserve">UN    </v>
          </cell>
          <cell r="D8604">
            <v>139.83000000000001</v>
          </cell>
        </row>
        <row r="8605">
          <cell r="A8605">
            <v>1790</v>
          </cell>
          <cell r="B8605" t="str">
            <v>CURVA 90 GRAUS DE FERRO GALVANIZADO, COM ROSCA BSP FEMEA, DE 2"</v>
          </cell>
          <cell r="C8605" t="str">
            <v xml:space="preserve">UN    </v>
          </cell>
          <cell r="D8605">
            <v>80.569999999999993</v>
          </cell>
        </row>
        <row r="8606">
          <cell r="A8606">
            <v>1813</v>
          </cell>
          <cell r="B8606" t="str">
            <v>CURVA 90 GRAUS DE FERRO GALVANIZADO, COM ROSCA BSP FEMEA, DE 3/4"</v>
          </cell>
          <cell r="C8606" t="str">
            <v xml:space="preserve">UN    </v>
          </cell>
          <cell r="D8606">
            <v>15.28</v>
          </cell>
        </row>
        <row r="8607">
          <cell r="A8607">
            <v>1792</v>
          </cell>
          <cell r="B8607" t="str">
            <v>CURVA 90 GRAUS DE FERRO GALVANIZADO, COM ROSCA BSP FEMEA, DE 3"</v>
          </cell>
          <cell r="C8607" t="str">
            <v xml:space="preserve">UN    </v>
          </cell>
          <cell r="D8607">
            <v>188.74</v>
          </cell>
        </row>
        <row r="8608">
          <cell r="A8608">
            <v>1793</v>
          </cell>
          <cell r="B8608" t="str">
            <v>CURVA 90 GRAUS DE FERRO GALVANIZADO, COM ROSCA BSP FEMEA, DE 4"</v>
          </cell>
          <cell r="C8608" t="str">
            <v xml:space="preserve">UN    </v>
          </cell>
          <cell r="D8608">
            <v>381.39</v>
          </cell>
        </row>
        <row r="8609">
          <cell r="A8609">
            <v>1809</v>
          </cell>
          <cell r="B8609" t="str">
            <v>CURVA 90 GRAUS DE FERRO GALVANIZADO, COM ROSCA BSP MACHO/FEMEA, DE 1 1/2"</v>
          </cell>
          <cell r="C8609" t="str">
            <v xml:space="preserve">UN    </v>
          </cell>
          <cell r="D8609">
            <v>45.36</v>
          </cell>
        </row>
        <row r="8610">
          <cell r="A8610">
            <v>1814</v>
          </cell>
          <cell r="B8610" t="str">
            <v>CURVA 90 GRAUS DE FERRO GALVANIZADO, COM ROSCA BSP MACHO/FEMEA, DE 1 1/4"</v>
          </cell>
          <cell r="C8610" t="str">
            <v xml:space="preserve">UN    </v>
          </cell>
          <cell r="D8610">
            <v>37.26</v>
          </cell>
        </row>
        <row r="8611">
          <cell r="A8611">
            <v>1803</v>
          </cell>
          <cell r="B8611" t="str">
            <v>CURVA 90 GRAUS DE FERRO GALVANIZADO, COM ROSCA BSP MACHO/FEMEA, DE 1/2"</v>
          </cell>
          <cell r="C8611" t="str">
            <v xml:space="preserve">UN    </v>
          </cell>
          <cell r="D8611">
            <v>9.42</v>
          </cell>
        </row>
        <row r="8612">
          <cell r="A8612">
            <v>1805</v>
          </cell>
          <cell r="B8612" t="str">
            <v>CURVA 90 GRAUS DE FERRO GALVANIZADO, COM ROSCA BSP MACHO/FEMEA, DE 1"</v>
          </cell>
          <cell r="C8612" t="str">
            <v xml:space="preserve">UN    </v>
          </cell>
          <cell r="D8612">
            <v>21.62</v>
          </cell>
        </row>
        <row r="8613">
          <cell r="A8613">
            <v>1821</v>
          </cell>
          <cell r="B8613" t="str">
            <v>CURVA 90 GRAUS DE FERRO GALVANIZADO, COM ROSCA BSP MACHO/FEMEA, DE 2 1/2"</v>
          </cell>
          <cell r="C8613" t="str">
            <v xml:space="preserve">UN    </v>
          </cell>
          <cell r="D8613">
            <v>127.75</v>
          </cell>
        </row>
        <row r="8614">
          <cell r="A8614">
            <v>1806</v>
          </cell>
          <cell r="B8614" t="str">
            <v>CURVA 90 GRAUS DE FERRO GALVANIZADO, COM ROSCA BSP MACHO/FEMEA, DE 2"</v>
          </cell>
          <cell r="C8614" t="str">
            <v xml:space="preserve">UN    </v>
          </cell>
          <cell r="D8614">
            <v>76.040000000000006</v>
          </cell>
        </row>
        <row r="8615">
          <cell r="A8615">
            <v>1804</v>
          </cell>
          <cell r="B8615" t="str">
            <v>CURVA 90 GRAUS DE FERRO GALVANIZADO, COM ROSCA BSP MACHO/FEMEA, DE 3/4"</v>
          </cell>
          <cell r="C8615" t="str">
            <v xml:space="preserve">UN    </v>
          </cell>
          <cell r="D8615">
            <v>13.4</v>
          </cell>
        </row>
        <row r="8616">
          <cell r="A8616">
            <v>1807</v>
          </cell>
          <cell r="B8616" t="str">
            <v>CURVA 90 GRAUS DE FERRO GALVANIZADO, COM ROSCA BSP MACHO/FEMEA, DE 3"</v>
          </cell>
          <cell r="C8616" t="str">
            <v xml:space="preserve">UN    </v>
          </cell>
          <cell r="D8616">
            <v>182.71</v>
          </cell>
        </row>
        <row r="8617">
          <cell r="A8617">
            <v>1808</v>
          </cell>
          <cell r="B8617" t="str">
            <v>CURVA 90 GRAUS DE FERRO GALVANIZADO, COM ROSCA BSP MACHO/FEMEA, DE 4"</v>
          </cell>
          <cell r="C8617" t="str">
            <v xml:space="preserve">UN    </v>
          </cell>
          <cell r="D8617">
            <v>366.29</v>
          </cell>
        </row>
        <row r="8618">
          <cell r="A8618">
            <v>1797</v>
          </cell>
          <cell r="B8618" t="str">
            <v>CURVA 90 GRAUS DE FERRO GALVANIZADO, COM ROSCA BSP MACHO, DE 1 1/2"</v>
          </cell>
          <cell r="C8618" t="str">
            <v xml:space="preserve">UN    </v>
          </cell>
          <cell r="D8618">
            <v>54.93</v>
          </cell>
        </row>
        <row r="8619">
          <cell r="A8619">
            <v>1796</v>
          </cell>
          <cell r="B8619" t="str">
            <v>CURVA 90 GRAUS DE FERRO GALVANIZADO, COM ROSCA BSP MACHO, DE 1 1/4"</v>
          </cell>
          <cell r="C8619" t="str">
            <v xml:space="preserve">UN    </v>
          </cell>
          <cell r="D8619">
            <v>42.14</v>
          </cell>
        </row>
        <row r="8620">
          <cell r="A8620">
            <v>1794</v>
          </cell>
          <cell r="B8620" t="str">
            <v>CURVA 90 GRAUS DE FERRO GALVANIZADO, COM ROSCA BSP MACHO, DE 1/2"</v>
          </cell>
          <cell r="C8620" t="str">
            <v xml:space="preserve">UN    </v>
          </cell>
          <cell r="D8620">
            <v>10.06</v>
          </cell>
        </row>
        <row r="8621">
          <cell r="A8621">
            <v>1816</v>
          </cell>
          <cell r="B8621" t="str">
            <v>CURVA 90 GRAUS DE FERRO GALVANIZADO, COM ROSCA BSP MACHO, DE 1"</v>
          </cell>
          <cell r="C8621" t="str">
            <v xml:space="preserve">UN    </v>
          </cell>
          <cell r="D8621">
            <v>22.68</v>
          </cell>
        </row>
        <row r="8622">
          <cell r="A8622">
            <v>1815</v>
          </cell>
          <cell r="B8622" t="str">
            <v>CURVA 90 GRAUS DE FERRO GALVANIZADO, COM ROSCA BSP MACHO, DE 2 1/2"</v>
          </cell>
          <cell r="C8622" t="str">
            <v xml:space="preserve">UN    </v>
          </cell>
          <cell r="D8622">
            <v>174.19</v>
          </cell>
        </row>
        <row r="8623">
          <cell r="A8623">
            <v>1798</v>
          </cell>
          <cell r="B8623" t="str">
            <v>CURVA 90 GRAUS DE FERRO GALVANIZADO, COM ROSCA BSP MACHO, DE 2"</v>
          </cell>
          <cell r="C8623" t="str">
            <v xml:space="preserve">UN    </v>
          </cell>
          <cell r="D8623">
            <v>77.94</v>
          </cell>
        </row>
        <row r="8624">
          <cell r="A8624">
            <v>1795</v>
          </cell>
          <cell r="B8624" t="str">
            <v>CURVA 90 GRAUS DE FERRO GALVANIZADO, COM ROSCA BSP MACHO, DE 3/4"</v>
          </cell>
          <cell r="C8624" t="str">
            <v xml:space="preserve">UN    </v>
          </cell>
          <cell r="D8624">
            <v>13.93</v>
          </cell>
        </row>
        <row r="8625">
          <cell r="A8625">
            <v>1799</v>
          </cell>
          <cell r="B8625" t="str">
            <v>CURVA 90 GRAUS DE FERRO GALVANIZADO, COM ROSCA BSP MACHO, DE 3"</v>
          </cell>
          <cell r="C8625" t="str">
            <v xml:space="preserve">UN    </v>
          </cell>
          <cell r="D8625">
            <v>226.86</v>
          </cell>
        </row>
        <row r="8626">
          <cell r="A8626">
            <v>1800</v>
          </cell>
          <cell r="B8626" t="str">
            <v>CURVA 90 GRAUS DE FERRO GALVANIZADO, COM ROSCA BSP MACHO, DE 4"</v>
          </cell>
          <cell r="C8626" t="str">
            <v xml:space="preserve">UN    </v>
          </cell>
          <cell r="D8626">
            <v>433.12</v>
          </cell>
        </row>
        <row r="8627">
          <cell r="A8627">
            <v>1802</v>
          </cell>
          <cell r="B8627" t="str">
            <v>CURVA 90 GRAUS DE FERRO GALVANIZADO, COM ROSCA BSP MACHO, DE 6"</v>
          </cell>
          <cell r="C8627" t="str">
            <v xml:space="preserve">UN    </v>
          </cell>
          <cell r="D8627">
            <v>1083.4100000000001</v>
          </cell>
        </row>
        <row r="8628">
          <cell r="A8628">
            <v>40385</v>
          </cell>
          <cell r="B8628" t="str">
            <v>CURVA 90 GRAUS EM ACO CARBONO, RAIO CURTO, SOLDAVEL, PRESSAO 3.000 LBS, DN 1 1/2"</v>
          </cell>
          <cell r="C8628" t="str">
            <v xml:space="preserve">UN    </v>
          </cell>
          <cell r="D8628">
            <v>59.12</v>
          </cell>
        </row>
        <row r="8629">
          <cell r="A8629">
            <v>40383</v>
          </cell>
          <cell r="B8629" t="str">
            <v>CURVA 90 GRAUS EM ACO CARBONO, RAIO CURTO, SOLDAVEL, PRESSAO 3.000 LBS, DN 1 1/4"</v>
          </cell>
          <cell r="C8629" t="str">
            <v xml:space="preserve">UN    </v>
          </cell>
          <cell r="D8629">
            <v>40.47</v>
          </cell>
        </row>
        <row r="8630">
          <cell r="A8630">
            <v>40378</v>
          </cell>
          <cell r="B8630" t="str">
            <v>CURVA 90 GRAUS EM ACO CARBONO, RAIO CURTO, SOLDAVEL, PRESSAO 3.000 LBS, DN 1/2"</v>
          </cell>
          <cell r="C8630" t="str">
            <v xml:space="preserve">UN    </v>
          </cell>
          <cell r="D8630">
            <v>13.99</v>
          </cell>
        </row>
        <row r="8631">
          <cell r="A8631">
            <v>40382</v>
          </cell>
          <cell r="B8631" t="str">
            <v>CURVA 90 GRAUS EM ACO CARBONO, RAIO CURTO, SOLDAVEL, PRESSAO 3.000 LBS, DN 1"</v>
          </cell>
          <cell r="C8631" t="str">
            <v xml:space="preserve">UN    </v>
          </cell>
          <cell r="D8631">
            <v>26.48</v>
          </cell>
        </row>
        <row r="8632">
          <cell r="A8632">
            <v>40422</v>
          </cell>
          <cell r="B8632" t="str">
            <v>CURVA 90 GRAUS EM ACO CARBONO, RAIO CURTO, SOLDAVEL, PRESSAO 3.000 LBS, DN 2 1/2"</v>
          </cell>
          <cell r="C8632" t="str">
            <v xml:space="preserve">UN    </v>
          </cell>
          <cell r="D8632">
            <v>180.4</v>
          </cell>
        </row>
        <row r="8633">
          <cell r="A8633">
            <v>40387</v>
          </cell>
          <cell r="B8633" t="str">
            <v>CURVA 90 GRAUS EM ACO CARBONO, RAIO CURTO, SOLDAVEL, PRESSAO 3.000 LBS, DN 2"</v>
          </cell>
          <cell r="C8633" t="str">
            <v xml:space="preserve">UN    </v>
          </cell>
          <cell r="D8633">
            <v>91.85</v>
          </cell>
        </row>
        <row r="8634">
          <cell r="A8634">
            <v>40380</v>
          </cell>
          <cell r="B8634" t="str">
            <v>CURVA 90 GRAUS EM ACO CARBONO, RAIO CURTO, SOLDAVEL, PRESSAO 3.000 LBS, DN 3/4"</v>
          </cell>
          <cell r="C8634" t="str">
            <v xml:space="preserve">UN    </v>
          </cell>
          <cell r="D8634">
            <v>18.66</v>
          </cell>
        </row>
        <row r="8635">
          <cell r="A8635">
            <v>40390</v>
          </cell>
          <cell r="B8635" t="str">
            <v>CURVA 90 GRAUS EM ACO CARBONO, RAIO CURTO, SOLDAVEL, PRESSAO 3.000 LBS, DN 3"</v>
          </cell>
          <cell r="C8635" t="str">
            <v xml:space="preserve">UN    </v>
          </cell>
          <cell r="D8635">
            <v>379.94</v>
          </cell>
        </row>
        <row r="8636">
          <cell r="A8636">
            <v>40413</v>
          </cell>
          <cell r="B8636" t="str">
            <v>CURVA 90 GRAUS RANHURADA EM FERRO FUNDIDO, DN 50 MM (2")</v>
          </cell>
          <cell r="C8636" t="str">
            <v xml:space="preserve">UN    </v>
          </cell>
          <cell r="D8636">
            <v>22.5</v>
          </cell>
        </row>
        <row r="8637">
          <cell r="A8637">
            <v>40415</v>
          </cell>
          <cell r="B8637" t="str">
            <v>CURVA 90 GRAUS RANHURADA EM FERRO FUNDIDO, DN 65 MM (2 1/2")</v>
          </cell>
          <cell r="C8637" t="str">
            <v xml:space="preserve">UN    </v>
          </cell>
          <cell r="D8637">
            <v>32.06</v>
          </cell>
        </row>
        <row r="8638">
          <cell r="A8638">
            <v>40417</v>
          </cell>
          <cell r="B8638" t="str">
            <v>CURVA 90 GRAUS RANHURADA EM FERRO FUNDIDO, DN 80 MM (3")</v>
          </cell>
          <cell r="C8638" t="str">
            <v xml:space="preserve">UN    </v>
          </cell>
          <cell r="D8638">
            <v>37.82</v>
          </cell>
        </row>
        <row r="8639">
          <cell r="A8639">
            <v>39271</v>
          </cell>
          <cell r="B8639" t="str">
            <v>CURVA 90 GRAUS, CURTA, DE PVC RIGIDO ROSCAVEL, DE 1/2", PARA ELETRODUTO</v>
          </cell>
          <cell r="C8639" t="str">
            <v xml:space="preserve">UN    </v>
          </cell>
          <cell r="D8639">
            <v>1.54</v>
          </cell>
        </row>
        <row r="8640">
          <cell r="A8640">
            <v>39273</v>
          </cell>
          <cell r="B8640" t="str">
            <v>CURVA 90 GRAUS, CURTA, DE PVC RIGIDO ROSCAVEL, DE 1", PARA ELETRODUTO</v>
          </cell>
          <cell r="C8640" t="str">
            <v xml:space="preserve">UN    </v>
          </cell>
          <cell r="D8640">
            <v>2.61</v>
          </cell>
        </row>
        <row r="8641">
          <cell r="A8641">
            <v>39272</v>
          </cell>
          <cell r="B8641" t="str">
            <v>CURVA 90 GRAUS, CURTA, DE PVC RIGIDO ROSCAVEL, DE 3/4", PARA ELETRODUTO</v>
          </cell>
          <cell r="C8641" t="str">
            <v xml:space="preserve">UN    </v>
          </cell>
          <cell r="D8641">
            <v>1.89</v>
          </cell>
        </row>
        <row r="8642">
          <cell r="A8642">
            <v>1875</v>
          </cell>
          <cell r="B8642" t="str">
            <v>CURVA 90 GRAUS, LONGA, DE PVC RIGIDO ROSCAVEL, DE 1 1/2", PARA ELETRODUTO</v>
          </cell>
          <cell r="C8642" t="str">
            <v xml:space="preserve">UN    </v>
          </cell>
          <cell r="D8642">
            <v>4.17</v>
          </cell>
        </row>
        <row r="8643">
          <cell r="A8643">
            <v>1874</v>
          </cell>
          <cell r="B8643" t="str">
            <v>CURVA 90 GRAUS, LONGA, DE PVC RIGIDO ROSCAVEL, DE 1 1/4", PARA ELETRODUTO</v>
          </cell>
          <cell r="C8643" t="str">
            <v xml:space="preserve">UN    </v>
          </cell>
          <cell r="D8643">
            <v>3.44</v>
          </cell>
        </row>
        <row r="8644">
          <cell r="A8644">
            <v>1870</v>
          </cell>
          <cell r="B8644" t="str">
            <v>CURVA 90 GRAUS, LONGA, DE PVC RIGIDO ROSCAVEL, DE 1/2", PARA ELETRODUTO</v>
          </cell>
          <cell r="C8644" t="str">
            <v xml:space="preserve">UN    </v>
          </cell>
          <cell r="D8644">
            <v>1.99</v>
          </cell>
        </row>
        <row r="8645">
          <cell r="A8645">
            <v>1884</v>
          </cell>
          <cell r="B8645" t="str">
            <v>CURVA 90 GRAUS, LONGA, DE PVC RIGIDO ROSCAVEL, DE 1", PARA ELETRODUTO</v>
          </cell>
          <cell r="C8645" t="str">
            <v xml:space="preserve">UN    </v>
          </cell>
          <cell r="D8645">
            <v>3.05</v>
          </cell>
        </row>
        <row r="8646">
          <cell r="A8646">
            <v>1887</v>
          </cell>
          <cell r="B8646" t="str">
            <v>CURVA 90 GRAUS, LONGA, DE PVC RIGIDO ROSCAVEL, DE 2 1/2", PARA ELETRODUTO</v>
          </cell>
          <cell r="C8646" t="str">
            <v xml:space="preserve">UN    </v>
          </cell>
          <cell r="D8646">
            <v>17.3</v>
          </cell>
        </row>
        <row r="8647">
          <cell r="A8647">
            <v>1876</v>
          </cell>
          <cell r="B8647" t="str">
            <v>CURVA 90 GRAUS, LONGA, DE PVC RIGIDO ROSCAVEL, DE 2", PARA ELETRODUTO</v>
          </cell>
          <cell r="C8647" t="str">
            <v xml:space="preserve">UN    </v>
          </cell>
          <cell r="D8647">
            <v>6.78</v>
          </cell>
        </row>
        <row r="8648">
          <cell r="A8648">
            <v>1879</v>
          </cell>
          <cell r="B8648" t="str">
            <v>CURVA 90 GRAUS, LONGA, DE PVC RIGIDO ROSCAVEL, DE 3/4", PARA ELETRODUTO</v>
          </cell>
          <cell r="C8648" t="str">
            <v xml:space="preserve">UN    </v>
          </cell>
          <cell r="D8648">
            <v>2.0099999999999998</v>
          </cell>
        </row>
        <row r="8649">
          <cell r="A8649">
            <v>1877</v>
          </cell>
          <cell r="B8649" t="str">
            <v>CURVA 90 GRAUS, LONGA, DE PVC RIGIDO ROSCAVEL, DE 3", PARA ELETRODUTO</v>
          </cell>
          <cell r="C8649" t="str">
            <v xml:space="preserve">UN    </v>
          </cell>
          <cell r="D8649">
            <v>17.32</v>
          </cell>
        </row>
        <row r="8650">
          <cell r="A8650">
            <v>1878</v>
          </cell>
          <cell r="B8650" t="str">
            <v>CURVA 90 GRAUS, LONGA, DE PVC RIGIDO ROSCAVEL, DE 4", PARA ELETRODUTO</v>
          </cell>
          <cell r="C8650" t="str">
            <v xml:space="preserve">UN    </v>
          </cell>
          <cell r="D8650">
            <v>34.81</v>
          </cell>
        </row>
        <row r="8651">
          <cell r="A8651">
            <v>2621</v>
          </cell>
          <cell r="B8651" t="str">
            <v>CURVA 90 GRAUS, PARA ELETRODUTO, EM ACO GALVANIZADO ELETROLITICO, DIAMETRO DE 100 MM (4")</v>
          </cell>
          <cell r="C8651" t="str">
            <v xml:space="preserve">UN    </v>
          </cell>
          <cell r="D8651">
            <v>152.18</v>
          </cell>
        </row>
        <row r="8652">
          <cell r="A8652">
            <v>2616</v>
          </cell>
          <cell r="B8652" t="str">
            <v>CURVA 90 GRAUS, PARA ELETRODUTO, EM ACO GALVANIZADO ELETROLITICO, DIAMETRO DE 15 MM (1/2")</v>
          </cell>
          <cell r="C8652" t="str">
            <v xml:space="preserve">UN    </v>
          </cell>
          <cell r="D8652">
            <v>4.3</v>
          </cell>
        </row>
        <row r="8653">
          <cell r="A8653">
            <v>2633</v>
          </cell>
          <cell r="B8653" t="str">
            <v>CURVA 90 GRAUS, PARA ELETRODUTO, EM ACO GALVANIZADO ELETROLITICO, DIAMETRO DE 20 MM (3/4")</v>
          </cell>
          <cell r="C8653" t="str">
            <v xml:space="preserve">UN    </v>
          </cell>
          <cell r="D8653">
            <v>4.87</v>
          </cell>
        </row>
        <row r="8654">
          <cell r="A8654">
            <v>2617</v>
          </cell>
          <cell r="B8654" t="str">
            <v>CURVA 90 GRAUS, PARA ELETRODUTO, EM ACO GALVANIZADO ELETROLITICO, DIAMETRO DE 25 MM (1")</v>
          </cell>
          <cell r="C8654" t="str">
            <v xml:space="preserve">UN    </v>
          </cell>
          <cell r="D8654">
            <v>6.62</v>
          </cell>
        </row>
        <row r="8655">
          <cell r="A8655">
            <v>2618</v>
          </cell>
          <cell r="B8655" t="str">
            <v>CURVA 90 GRAUS, PARA ELETRODUTO, EM ACO GALVANIZADO ELETROLITICO, DIAMETRO DE 32 MM (1 1/4")</v>
          </cell>
          <cell r="C8655" t="str">
            <v xml:space="preserve">UN    </v>
          </cell>
          <cell r="D8655">
            <v>15.07</v>
          </cell>
        </row>
        <row r="8656">
          <cell r="A8656">
            <v>2632</v>
          </cell>
          <cell r="B8656" t="str">
            <v>CURVA 90 GRAUS, PARA ELETRODUTO, EM ACO GALVANIZADO ELETROLITICO, DIAMETRO DE 40 MM (1 1/2")</v>
          </cell>
          <cell r="C8656" t="str">
            <v xml:space="preserve">UN    </v>
          </cell>
          <cell r="D8656">
            <v>18.38</v>
          </cell>
        </row>
        <row r="8657">
          <cell r="A8657">
            <v>2631</v>
          </cell>
          <cell r="B8657" t="str">
            <v>CURVA 90 GRAUS, PARA ELETRODUTO, EM ACO GALVANIZADO ELETROLITICO, DIAMETRO DE 50 MM (2")</v>
          </cell>
          <cell r="C8657" t="str">
            <v xml:space="preserve">UN    </v>
          </cell>
          <cell r="D8657">
            <v>26.99</v>
          </cell>
        </row>
        <row r="8658">
          <cell r="A8658">
            <v>2619</v>
          </cell>
          <cell r="B8658" t="str">
            <v>CURVA 90 GRAUS, PARA ELETRODUTO, EM ACO GALVANIZADO ELETROLITICO, DIAMETRO DE 65 MM (2 1/2")</v>
          </cell>
          <cell r="C8658" t="str">
            <v xml:space="preserve">UN    </v>
          </cell>
          <cell r="D8658">
            <v>68.349999999999994</v>
          </cell>
        </row>
        <row r="8659">
          <cell r="A8659">
            <v>2620</v>
          </cell>
          <cell r="B8659" t="str">
            <v>CURVA 90 GRAUS, PARA ELETRODUTO, EM ACO GALVANIZADO ELETROLITICO, DIAMETRO DE 80 MM (3")</v>
          </cell>
          <cell r="C8659" t="str">
            <v xml:space="preserve">UN    </v>
          </cell>
          <cell r="D8659">
            <v>89.73</v>
          </cell>
        </row>
        <row r="8660">
          <cell r="A8660">
            <v>25968</v>
          </cell>
          <cell r="B8660" t="str">
            <v>DENTE PARA FRESADORA</v>
          </cell>
          <cell r="C8660" t="str">
            <v xml:space="preserve">UN    </v>
          </cell>
          <cell r="D8660">
            <v>38.25</v>
          </cell>
        </row>
        <row r="8661">
          <cell r="A8661">
            <v>38369</v>
          </cell>
          <cell r="B8661" t="str">
            <v>DESEMPENADEIRA DE ACO DENTADA 12 X *25* CM, DENTES 8 X 8 MM, CABO FECHADO DE MADEIRA</v>
          </cell>
          <cell r="C8661" t="str">
            <v xml:space="preserve">UN    </v>
          </cell>
          <cell r="D8661">
            <v>16</v>
          </cell>
        </row>
        <row r="8662">
          <cell r="A8662">
            <v>38370</v>
          </cell>
          <cell r="B8662" t="str">
            <v>DESEMPENADEIRA DE ACO LISA 12 X *25* CM COM CABO FECHADO DE MADEIRA</v>
          </cell>
          <cell r="C8662" t="str">
            <v xml:space="preserve">UN    </v>
          </cell>
          <cell r="D8662">
            <v>16</v>
          </cell>
        </row>
        <row r="8663">
          <cell r="A8663">
            <v>38372</v>
          </cell>
          <cell r="B8663" t="str">
            <v>DESEMPENADEIRA PLASTICA LISA *14 X 27* CM</v>
          </cell>
          <cell r="C8663" t="str">
            <v xml:space="preserve">UN    </v>
          </cell>
          <cell r="D8663">
            <v>20.22</v>
          </cell>
        </row>
        <row r="8664">
          <cell r="A8664">
            <v>2357</v>
          </cell>
          <cell r="B8664" t="str">
            <v>DESENHISTA COPISTA</v>
          </cell>
          <cell r="C8664" t="str">
            <v xml:space="preserve">H     </v>
          </cell>
          <cell r="D8664">
            <v>16.03</v>
          </cell>
        </row>
        <row r="8665">
          <cell r="A8665">
            <v>40806</v>
          </cell>
          <cell r="B8665" t="str">
            <v>DESENHISTA COPISTA (MENSALISTA)</v>
          </cell>
          <cell r="C8665" t="str">
            <v xml:space="preserve">MES   </v>
          </cell>
          <cell r="D8665">
            <v>2841.35</v>
          </cell>
        </row>
        <row r="8666">
          <cell r="A8666">
            <v>2355</v>
          </cell>
          <cell r="B8666" t="str">
            <v>DESENHISTA DETALHISTA</v>
          </cell>
          <cell r="C8666" t="str">
            <v xml:space="preserve">H     </v>
          </cell>
          <cell r="D8666">
            <v>21.26</v>
          </cell>
        </row>
        <row r="8667">
          <cell r="A8667">
            <v>40805</v>
          </cell>
          <cell r="B8667" t="str">
            <v>DESENHISTA DETALHISTA (MENSALISTA)</v>
          </cell>
          <cell r="C8667" t="str">
            <v xml:space="preserve">MES   </v>
          </cell>
          <cell r="D8667">
            <v>3766.89</v>
          </cell>
        </row>
        <row r="8668">
          <cell r="A8668">
            <v>2358</v>
          </cell>
          <cell r="B8668" t="str">
            <v>DESENHISTA PROJETISTA</v>
          </cell>
          <cell r="C8668" t="str">
            <v xml:space="preserve">H     </v>
          </cell>
          <cell r="D8668">
            <v>16.989999999999998</v>
          </cell>
        </row>
        <row r="8669">
          <cell r="A8669">
            <v>40807</v>
          </cell>
          <cell r="B8669" t="str">
            <v>DESENHISTA PROJETISTA (MENSALISTA)</v>
          </cell>
          <cell r="C8669" t="str">
            <v xml:space="preserve">MES   </v>
          </cell>
          <cell r="D8669">
            <v>3010.99</v>
          </cell>
        </row>
        <row r="8670">
          <cell r="A8670">
            <v>2359</v>
          </cell>
          <cell r="B8670" t="str">
            <v>DESENHISTA TECNICO AUXILIAR</v>
          </cell>
          <cell r="C8670" t="str">
            <v xml:space="preserve">H     </v>
          </cell>
          <cell r="D8670">
            <v>16.97</v>
          </cell>
        </row>
        <row r="8671">
          <cell r="A8671">
            <v>40808</v>
          </cell>
          <cell r="B8671" t="str">
            <v>DESENHISTA TECNICO AUXILIAR (MENSALISTA)</v>
          </cell>
          <cell r="C8671" t="str">
            <v xml:space="preserve">MES   </v>
          </cell>
          <cell r="D8671">
            <v>3010.14</v>
          </cell>
        </row>
        <row r="8672">
          <cell r="A8672">
            <v>43144</v>
          </cell>
          <cell r="B8672" t="str">
            <v>DESMOLDANTE PARA CONCRETO ESTAMPADO</v>
          </cell>
          <cell r="C8672" t="str">
            <v xml:space="preserve">KG    </v>
          </cell>
          <cell r="D8672">
            <v>28.53</v>
          </cell>
        </row>
        <row r="8673">
          <cell r="A8673">
            <v>39397</v>
          </cell>
          <cell r="B8673" t="str">
            <v>DESMOLDANTE PARA FORMAS METALICAS A BASE DE OLEO VEGETAL</v>
          </cell>
          <cell r="C8673" t="str">
            <v xml:space="preserve">L     </v>
          </cell>
          <cell r="D8673">
            <v>13</v>
          </cell>
        </row>
        <row r="8674">
          <cell r="A8674">
            <v>2692</v>
          </cell>
          <cell r="B8674" t="str">
            <v>DESMOLDANTE PROTETOR PARA FORMAS DE MADEIRA, DE BASE OLEOSA EMULSIONADA EM AGUA</v>
          </cell>
          <cell r="C8674" t="str">
            <v xml:space="preserve">L     </v>
          </cell>
          <cell r="D8674">
            <v>5.24</v>
          </cell>
        </row>
        <row r="8675">
          <cell r="A8675">
            <v>5330</v>
          </cell>
          <cell r="B8675" t="str">
            <v>DILUENTE EPOXI</v>
          </cell>
          <cell r="C8675" t="str">
            <v xml:space="preserve">L     </v>
          </cell>
          <cell r="D8675">
            <v>36.08</v>
          </cell>
        </row>
        <row r="8676">
          <cell r="A8676">
            <v>26017</v>
          </cell>
          <cell r="B8676" t="str">
            <v>DISCO DE BORRACHA PARA LIXADEIRA RIGIDO 7 " COM ARRUELA CENTRAL</v>
          </cell>
          <cell r="C8676" t="str">
            <v xml:space="preserve">UN    </v>
          </cell>
          <cell r="D8676">
            <v>35.94</v>
          </cell>
        </row>
        <row r="8677">
          <cell r="A8677">
            <v>25931</v>
          </cell>
          <cell r="B8677" t="str">
            <v>DISCO DE CORTE DIAMANTADO SEGMENTADO DIAMETRO DE 180 MM PARA ESMERILHADEIRA 7 "</v>
          </cell>
          <cell r="C8677" t="str">
            <v xml:space="preserve">UN    </v>
          </cell>
          <cell r="D8677">
            <v>114.22</v>
          </cell>
        </row>
        <row r="8678">
          <cell r="A8678">
            <v>38140</v>
          </cell>
          <cell r="B8678" t="str">
            <v>DISCO DE CORTE DIAMANTADO SEGMENTADO PARA CONCRETO, DIAMETRO DE 110 MM, FURO DE 20 MM</v>
          </cell>
          <cell r="C8678" t="str">
            <v xml:space="preserve">UN    </v>
          </cell>
          <cell r="D8678">
            <v>27.7</v>
          </cell>
        </row>
        <row r="8679">
          <cell r="A8679">
            <v>13887</v>
          </cell>
          <cell r="B8679" t="str">
            <v>DISCO DE CORTE DIAMANTADO SEGMENTADO PARA CONCRETO, DIAMETRO DE 350 MM, FURO DE 1 " (14 X 1 ")</v>
          </cell>
          <cell r="C8679" t="str">
            <v xml:space="preserve">UN    </v>
          </cell>
          <cell r="D8679">
            <v>655.81</v>
          </cell>
        </row>
        <row r="8680">
          <cell r="A8680">
            <v>26018</v>
          </cell>
          <cell r="B8680" t="str">
            <v>DISCO DE CORTE PARA METAL COM DUAS TELAS 12 X 1/8 X 3/4 " (300 X 3,2 X 19,05 MM)</v>
          </cell>
          <cell r="C8680" t="str">
            <v xml:space="preserve">UN    </v>
          </cell>
          <cell r="D8680">
            <v>29.19</v>
          </cell>
        </row>
        <row r="8681">
          <cell r="A8681">
            <v>26019</v>
          </cell>
          <cell r="B8681" t="str">
            <v>DISCO DE DESBASTE PARA METAL FERROSO EM GERAL, COM TRES TELAS,  9 X 1/4 X 7/8 " (228,6 X 6,4 X 22,2 MM)</v>
          </cell>
          <cell r="C8681" t="str">
            <v xml:space="preserve">UN    </v>
          </cell>
          <cell r="D8681">
            <v>27.57</v>
          </cell>
        </row>
        <row r="8682">
          <cell r="A8682">
            <v>26020</v>
          </cell>
          <cell r="B8682" t="str">
            <v>DISCO DE LIXA PARA METAL, DIAMETRO = 180 MM, GRAO 120</v>
          </cell>
          <cell r="C8682" t="str">
            <v xml:space="preserve">UN    </v>
          </cell>
          <cell r="D8682">
            <v>7.18</v>
          </cell>
        </row>
        <row r="8683">
          <cell r="A8683">
            <v>34544</v>
          </cell>
          <cell r="B8683" t="str">
            <v>DISJUNTOR  TERMOMAGNETICO TRIPOLAR 3 X 400 A / ICC - 25 KA</v>
          </cell>
          <cell r="C8683" t="str">
            <v xml:space="preserve">UN    </v>
          </cell>
          <cell r="D8683">
            <v>1214.07</v>
          </cell>
        </row>
        <row r="8684">
          <cell r="A8684">
            <v>34729</v>
          </cell>
          <cell r="B8684" t="str">
            <v>DISJUNTOR TERMICO E MAGNETICO AJUSTAVEIS, TRIPOLAR DE 100 ATE 250A, CAPACIDADE DE INTERRUPCAO DE 35KA</v>
          </cell>
          <cell r="C8684" t="str">
            <v xml:space="preserve">UN    </v>
          </cell>
          <cell r="D8684">
            <v>955.05</v>
          </cell>
        </row>
        <row r="8685">
          <cell r="A8685">
            <v>34734</v>
          </cell>
          <cell r="B8685" t="str">
            <v>DISJUNTOR TERMICO E MAGNETICO AJUSTAVEIS, TRIPOLAR DE 300 ATE 400A, CAPACIDADE DE INTERRUPCAO DE 35KA</v>
          </cell>
          <cell r="C8685" t="str">
            <v xml:space="preserve">UN    </v>
          </cell>
          <cell r="D8685">
            <v>1478.73</v>
          </cell>
        </row>
        <row r="8686">
          <cell r="A8686">
            <v>34738</v>
          </cell>
          <cell r="B8686" t="str">
            <v>DISJUNTOR TERMICO E MAGNETICO AJUSTAVEIS, TRIPOLAR DE 450 ATE 600A, CAPACIDADE DE INTERRUPCAO DE 35KA</v>
          </cell>
          <cell r="C8686" t="str">
            <v xml:space="preserve">UN    </v>
          </cell>
          <cell r="D8686">
            <v>3454.78</v>
          </cell>
        </row>
        <row r="8687">
          <cell r="A8687">
            <v>2391</v>
          </cell>
          <cell r="B8687" t="str">
            <v>DISJUNTOR TERMOMAGNETICO TRIPOLAR 125A</v>
          </cell>
          <cell r="C8687" t="str">
            <v xml:space="preserve">UN    </v>
          </cell>
          <cell r="D8687">
            <v>280.99</v>
          </cell>
        </row>
        <row r="8688">
          <cell r="A8688">
            <v>2374</v>
          </cell>
          <cell r="B8688" t="str">
            <v>DISJUNTOR TERMOMAGNETICO TRIPOLAR 150 A / 600 V, TIPO FXD / ICC - 35 KA</v>
          </cell>
          <cell r="C8688" t="str">
            <v xml:space="preserve">UN    </v>
          </cell>
          <cell r="D8688">
            <v>318.77</v>
          </cell>
        </row>
        <row r="8689">
          <cell r="A8689">
            <v>2377</v>
          </cell>
          <cell r="B8689" t="str">
            <v>DISJUNTOR TERMOMAGNETICO TRIPOLAR 200 A / 600 V, TIPO FXD / ICC - 35 KA</v>
          </cell>
          <cell r="C8689" t="str">
            <v xml:space="preserve">UN    </v>
          </cell>
          <cell r="D8689">
            <v>447.36</v>
          </cell>
        </row>
        <row r="8690">
          <cell r="A8690">
            <v>2393</v>
          </cell>
          <cell r="B8690" t="str">
            <v>DISJUNTOR TERMOMAGNETICO TRIPOLAR 250 A / 600 V, TIPO FXD</v>
          </cell>
          <cell r="C8690" t="str">
            <v xml:space="preserve">UN    </v>
          </cell>
          <cell r="D8690">
            <v>749.17</v>
          </cell>
        </row>
        <row r="8691">
          <cell r="A8691">
            <v>34705</v>
          </cell>
          <cell r="B8691" t="str">
            <v>DISJUNTOR TERMOMAGNETICO TRIPOLAR 3  X 250 A/ICC - 25 KA</v>
          </cell>
          <cell r="C8691" t="str">
            <v xml:space="preserve">UN    </v>
          </cell>
          <cell r="D8691">
            <v>655.25</v>
          </cell>
        </row>
        <row r="8692">
          <cell r="A8692">
            <v>34707</v>
          </cell>
          <cell r="B8692" t="str">
            <v>DISJUNTOR TERMOMAGNETICO TRIPOLAR 3 X 350 A/ICC - 25 KA</v>
          </cell>
          <cell r="C8692" t="str">
            <v xml:space="preserve">UN    </v>
          </cell>
          <cell r="D8692">
            <v>1214.2</v>
          </cell>
        </row>
        <row r="8693">
          <cell r="A8693">
            <v>2378</v>
          </cell>
          <cell r="B8693" t="str">
            <v>DISJUNTOR TERMOMAGNETICO TRIPOLAR 300 A / 600 V, TIPO JXD / ICC - 40 KA</v>
          </cell>
          <cell r="C8693" t="str">
            <v xml:space="preserve">UN    </v>
          </cell>
          <cell r="D8693">
            <v>1029.08</v>
          </cell>
        </row>
        <row r="8694">
          <cell r="A8694">
            <v>2379</v>
          </cell>
          <cell r="B8694" t="str">
            <v>DISJUNTOR TERMOMAGNETICO TRIPOLAR 400 A / 600 V, TIPO JXD / ICC - 40 KA</v>
          </cell>
          <cell r="C8694" t="str">
            <v xml:space="preserve">UN    </v>
          </cell>
          <cell r="D8694">
            <v>1029.08</v>
          </cell>
        </row>
        <row r="8695">
          <cell r="A8695">
            <v>2376</v>
          </cell>
          <cell r="B8695" t="str">
            <v>DISJUNTOR TERMOMAGNETICO TRIPOLAR 600 A / 600 V, TIPO LXD / ICC - 40 KA</v>
          </cell>
          <cell r="C8695" t="str">
            <v xml:space="preserve">UN    </v>
          </cell>
          <cell r="D8695">
            <v>1694.89</v>
          </cell>
        </row>
        <row r="8696">
          <cell r="A8696">
            <v>2394</v>
          </cell>
          <cell r="B8696" t="str">
            <v>DISJUNTOR TERMOMAGNETICO TRIPOLAR 800 A / 600 V, TIPO LMXD</v>
          </cell>
          <cell r="C8696" t="str">
            <v xml:space="preserve">UN    </v>
          </cell>
          <cell r="D8696">
            <v>3623.37</v>
          </cell>
        </row>
        <row r="8697">
          <cell r="A8697">
            <v>34686</v>
          </cell>
          <cell r="B8697" t="str">
            <v>DISJUNTOR TIPO DIN / IEC, MONOPOLAR DE 40  ATE 50A</v>
          </cell>
          <cell r="C8697" t="str">
            <v xml:space="preserve">UN    </v>
          </cell>
          <cell r="D8697">
            <v>10.87</v>
          </cell>
        </row>
        <row r="8698">
          <cell r="A8698">
            <v>34616</v>
          </cell>
          <cell r="B8698" t="str">
            <v>DISJUNTOR TIPO DIN/IEC, BIPOLAR DE 6 ATE 32A</v>
          </cell>
          <cell r="C8698" t="str">
            <v xml:space="preserve">UN    </v>
          </cell>
          <cell r="D8698">
            <v>42.04</v>
          </cell>
        </row>
        <row r="8699">
          <cell r="A8699">
            <v>34623</v>
          </cell>
          <cell r="B8699" t="str">
            <v>DISJUNTOR TIPO DIN/IEC, BIPOLAR 40 ATE 50A</v>
          </cell>
          <cell r="C8699" t="str">
            <v xml:space="preserve">UN    </v>
          </cell>
          <cell r="D8699">
            <v>41.4</v>
          </cell>
        </row>
        <row r="8700">
          <cell r="A8700">
            <v>34628</v>
          </cell>
          <cell r="B8700" t="str">
            <v>DISJUNTOR TIPO DIN/IEC, BIPOLAR 63 A</v>
          </cell>
          <cell r="C8700" t="str">
            <v xml:space="preserve">UN    </v>
          </cell>
          <cell r="D8700">
            <v>59.3</v>
          </cell>
        </row>
        <row r="8701">
          <cell r="A8701">
            <v>34653</v>
          </cell>
          <cell r="B8701" t="str">
            <v>DISJUNTOR TIPO DIN/IEC, MONOPOLAR DE 6  ATE  32A</v>
          </cell>
          <cell r="C8701" t="str">
            <v xml:space="preserve">UN    </v>
          </cell>
          <cell r="D8701">
            <v>7.33</v>
          </cell>
        </row>
        <row r="8702">
          <cell r="A8702">
            <v>34688</v>
          </cell>
          <cell r="B8702" t="str">
            <v>DISJUNTOR TIPO DIN/IEC, MONOPOLAR DE 63 A</v>
          </cell>
          <cell r="C8702" t="str">
            <v xml:space="preserve">UN    </v>
          </cell>
          <cell r="D8702">
            <v>13.29</v>
          </cell>
        </row>
        <row r="8703">
          <cell r="A8703">
            <v>34709</v>
          </cell>
          <cell r="B8703" t="str">
            <v>DISJUNTOR TIPO DIN/IEC, TRIPOLAR DE 10 ATE 50A</v>
          </cell>
          <cell r="C8703" t="str">
            <v xml:space="preserve">UN    </v>
          </cell>
          <cell r="D8703">
            <v>51.51</v>
          </cell>
        </row>
        <row r="8704">
          <cell r="A8704">
            <v>34714</v>
          </cell>
          <cell r="B8704" t="str">
            <v>DISJUNTOR TIPO DIN/IEC, TRIPOLAR 63 A</v>
          </cell>
          <cell r="C8704" t="str">
            <v xml:space="preserve">UN    </v>
          </cell>
          <cell r="D8704">
            <v>61.52</v>
          </cell>
        </row>
        <row r="8705">
          <cell r="A8705">
            <v>2388</v>
          </cell>
          <cell r="B8705" t="str">
            <v>DISJUNTOR TIPO NEMA, BIPOLAR 10  ATE  50 A, TENSAO MAXIMA 415 V</v>
          </cell>
          <cell r="C8705" t="str">
            <v xml:space="preserve">UN    </v>
          </cell>
          <cell r="D8705">
            <v>51.13</v>
          </cell>
        </row>
        <row r="8706">
          <cell r="A8706">
            <v>34606</v>
          </cell>
          <cell r="B8706" t="str">
            <v>DISJUNTOR TIPO NEMA, BIPOLAR 60 ATE 100A, TENSAO MAXIMA 415 V</v>
          </cell>
          <cell r="C8706" t="str">
            <v xml:space="preserve">UN    </v>
          </cell>
          <cell r="D8706">
            <v>78.42</v>
          </cell>
        </row>
        <row r="8707">
          <cell r="A8707">
            <v>34689</v>
          </cell>
          <cell r="B8707" t="str">
            <v>DISJUNTOR TIPO NEMA, MONOPOLAR DE 60 ATE 70A, TENSAO MAXIMA DE 240 V</v>
          </cell>
          <cell r="C8707" t="str">
            <v xml:space="preserve">UN    </v>
          </cell>
          <cell r="D8707">
            <v>24.97</v>
          </cell>
        </row>
        <row r="8708">
          <cell r="A8708">
            <v>2370</v>
          </cell>
          <cell r="B8708" t="str">
            <v>DISJUNTOR TIPO NEMA, MONOPOLAR 10 ATE 30A, TENSAO MAXIMA DE 240 V</v>
          </cell>
          <cell r="C8708" t="str">
            <v xml:space="preserve">UN    </v>
          </cell>
          <cell r="D8708">
            <v>9.5</v>
          </cell>
        </row>
        <row r="8709">
          <cell r="A8709">
            <v>2386</v>
          </cell>
          <cell r="B8709" t="str">
            <v>DISJUNTOR TIPO NEMA, MONOPOLAR 35  ATE  50 A, TENSAO MAXIMA DE 240 V</v>
          </cell>
          <cell r="C8709" t="str">
            <v xml:space="preserve">UN    </v>
          </cell>
          <cell r="D8709">
            <v>15.93</v>
          </cell>
        </row>
        <row r="8710">
          <cell r="A8710">
            <v>2392</v>
          </cell>
          <cell r="B8710" t="str">
            <v>DISJUNTOR TIPO NEMA, TRIPOLAR 10  ATE  50A, TENSAO MAXIMA DE 415 V</v>
          </cell>
          <cell r="C8710" t="str">
            <v xml:space="preserve">UN    </v>
          </cell>
          <cell r="D8710">
            <v>63.77</v>
          </cell>
        </row>
        <row r="8711">
          <cell r="A8711">
            <v>2373</v>
          </cell>
          <cell r="B8711" t="str">
            <v>DISJUNTOR TIPO NEMA, TRIPOLAR 60 ATE 100 A, TENSAO MAXIMA DE 415 V</v>
          </cell>
          <cell r="C8711" t="str">
            <v xml:space="preserve">UN    </v>
          </cell>
          <cell r="D8711">
            <v>89.85</v>
          </cell>
        </row>
        <row r="8712">
          <cell r="A8712">
            <v>39465</v>
          </cell>
          <cell r="B8712" t="str">
            <v>DISPOSITIVO DPS CLASSE II, 1 POLO, TENSAO MAXIMA DE 175 V, CORRENTE MAXIMA DE *20* KA (TIPO AC)</v>
          </cell>
          <cell r="C8712" t="str">
            <v xml:space="preserve">UN    </v>
          </cell>
          <cell r="D8712">
            <v>54.88</v>
          </cell>
        </row>
        <row r="8713">
          <cell r="A8713">
            <v>39466</v>
          </cell>
          <cell r="B8713" t="str">
            <v>DISPOSITIVO DPS CLASSE II, 1 POLO, TENSAO MAXIMA DE 175 V, CORRENTE MAXIMA DE *30* KA (TIPO AC)</v>
          </cell>
          <cell r="C8713" t="str">
            <v xml:space="preserve">UN    </v>
          </cell>
          <cell r="D8713">
            <v>61.75</v>
          </cell>
        </row>
        <row r="8714">
          <cell r="A8714">
            <v>39467</v>
          </cell>
          <cell r="B8714" t="str">
            <v>DISPOSITIVO DPS CLASSE II, 1 POLO, TENSAO MAXIMA DE 175 V, CORRENTE MAXIMA DE *45* KA (TIPO AC)</v>
          </cell>
          <cell r="C8714" t="str">
            <v xml:space="preserve">UN    </v>
          </cell>
          <cell r="D8714">
            <v>78.98</v>
          </cell>
        </row>
        <row r="8715">
          <cell r="A8715">
            <v>39468</v>
          </cell>
          <cell r="B8715" t="str">
            <v>DISPOSITIVO DPS CLASSE II, 1 POLO, TENSAO MAXIMA DE 175 V, CORRENTE MAXIMA DE *90* KA (TIPO AC)</v>
          </cell>
          <cell r="C8715" t="str">
            <v xml:space="preserve">UN    </v>
          </cell>
          <cell r="D8715">
            <v>140.38999999999999</v>
          </cell>
        </row>
        <row r="8716">
          <cell r="A8716">
            <v>39469</v>
          </cell>
          <cell r="B8716" t="str">
            <v>DISPOSITIVO DPS CLASSE II, 1 POLO, TENSAO MAXIMA DE 275 V, CORRENTE MAXIMA DE *20* KA (TIPO AC)</v>
          </cell>
          <cell r="C8716" t="str">
            <v xml:space="preserve">UN    </v>
          </cell>
          <cell r="D8716">
            <v>57.19</v>
          </cell>
        </row>
        <row r="8717">
          <cell r="A8717">
            <v>39470</v>
          </cell>
          <cell r="B8717" t="str">
            <v>DISPOSITIVO DPS CLASSE II, 1 POLO, TENSAO MAXIMA DE 275 V, CORRENTE MAXIMA DE *30* KA (TIPO AC)</v>
          </cell>
          <cell r="C8717" t="str">
            <v xml:space="preserve">UN    </v>
          </cell>
          <cell r="D8717">
            <v>70.260000000000005</v>
          </cell>
        </row>
        <row r="8718">
          <cell r="A8718">
            <v>39471</v>
          </cell>
          <cell r="B8718" t="str">
            <v>DISPOSITIVO DPS CLASSE II, 1 POLO, TENSAO MAXIMA DE 275 V, CORRENTE MAXIMA DE *45* KA (TIPO AC)</v>
          </cell>
          <cell r="C8718" t="str">
            <v xml:space="preserve">UN    </v>
          </cell>
          <cell r="D8718">
            <v>84.44</v>
          </cell>
        </row>
        <row r="8719">
          <cell r="A8719">
            <v>39472</v>
          </cell>
          <cell r="B8719" t="str">
            <v>DISPOSITIVO DPS CLASSE II, 1 POLO, TENSAO MAXIMA DE 275 V, CORRENTE MAXIMA DE *90* KA (TIPO AC)</v>
          </cell>
          <cell r="C8719" t="str">
            <v xml:space="preserve">UN    </v>
          </cell>
          <cell r="D8719">
            <v>146.72</v>
          </cell>
        </row>
        <row r="8720">
          <cell r="A8720">
            <v>39473</v>
          </cell>
          <cell r="B8720" t="str">
            <v>DISPOSITIVO DPS CLASSE II, 1 POLO, TENSAO MAXIMA DE 385 V, CORRENTE MAXIMA DE *20* KA (TIPO AC)</v>
          </cell>
          <cell r="C8720" t="str">
            <v xml:space="preserve">UN    </v>
          </cell>
          <cell r="D8720">
            <v>94.78</v>
          </cell>
        </row>
        <row r="8721">
          <cell r="A8721">
            <v>39474</v>
          </cell>
          <cell r="B8721" t="str">
            <v>DISPOSITIVO DPS CLASSE II, 1 POLO, TENSAO MAXIMA DE 385 V, CORRENTE MAXIMA DE *30* KA (TIPO AC)</v>
          </cell>
          <cell r="C8721" t="str">
            <v xml:space="preserve">UN    </v>
          </cell>
          <cell r="D8721">
            <v>101.04</v>
          </cell>
        </row>
        <row r="8722">
          <cell r="A8722">
            <v>39475</v>
          </cell>
          <cell r="B8722" t="str">
            <v>DISPOSITIVO DPS CLASSE II, 1 POLO, TENSAO MAXIMA DE 385 V, CORRENTE MAXIMA DE *45* KA (TIPO AC)</v>
          </cell>
          <cell r="C8722" t="str">
            <v xml:space="preserve">UN    </v>
          </cell>
          <cell r="D8722">
            <v>114.64</v>
          </cell>
        </row>
        <row r="8723">
          <cell r="A8723">
            <v>39476</v>
          </cell>
          <cell r="B8723" t="str">
            <v>DISPOSITIVO DPS CLASSE II, 1 POLO, TENSAO MAXIMA DE 385 V, CORRENTE MAXIMA DE *90* KA (TIPO AC)</v>
          </cell>
          <cell r="C8723" t="str">
            <v xml:space="preserve">UN    </v>
          </cell>
          <cell r="D8723">
            <v>215.8</v>
          </cell>
        </row>
        <row r="8724">
          <cell r="A8724">
            <v>39477</v>
          </cell>
          <cell r="B8724" t="str">
            <v>DISPOSITIVO DPS CLASSE II, 1 POLO, TENSAO MAXIMA DE 460 V, CORRENTE MAXIMA DE *20* KA (TIPO AC)</v>
          </cell>
          <cell r="C8724" t="str">
            <v xml:space="preserve">UN    </v>
          </cell>
          <cell r="D8724">
            <v>105.74</v>
          </cell>
        </row>
        <row r="8725">
          <cell r="A8725">
            <v>39478</v>
          </cell>
          <cell r="B8725" t="str">
            <v>DISPOSITIVO DPS CLASSE II, 1 POLO, TENSAO MAXIMA DE 460 V, CORRENTE MAXIMA DE *30* KA (TIPO AC)</v>
          </cell>
          <cell r="C8725" t="str">
            <v xml:space="preserve">UN    </v>
          </cell>
          <cell r="D8725">
            <v>109.01</v>
          </cell>
        </row>
        <row r="8726">
          <cell r="A8726">
            <v>39479</v>
          </cell>
          <cell r="B8726" t="str">
            <v>DISPOSITIVO DPS CLASSE II, 1 POLO, TENSAO MAXIMA DE 460 V, CORRENTE MAXIMA DE *45* KA (TIPO AC)</v>
          </cell>
          <cell r="C8726" t="str">
            <v xml:space="preserve">UN    </v>
          </cell>
          <cell r="D8726">
            <v>128.44</v>
          </cell>
        </row>
        <row r="8727">
          <cell r="A8727">
            <v>39480</v>
          </cell>
          <cell r="B8727" t="str">
            <v>DISPOSITIVO DPS CLASSE II, 1 POLO, TENSAO MAXIMA DE 460 V, CORRENTE MAXIMA DE *90* KA (TIPO AC)</v>
          </cell>
          <cell r="C8727" t="str">
            <v xml:space="preserve">UN    </v>
          </cell>
          <cell r="D8727">
            <v>265.02</v>
          </cell>
        </row>
        <row r="8728">
          <cell r="A8728">
            <v>39459</v>
          </cell>
          <cell r="B8728" t="str">
            <v>DISPOSITIVO DR, 2 POLOS, SENSIBILIDADE DE 30 MA, CORRENTE DE 100 A, TIPO AC</v>
          </cell>
          <cell r="C8728" t="str">
            <v xml:space="preserve">UN    </v>
          </cell>
          <cell r="D8728">
            <v>224.94</v>
          </cell>
        </row>
        <row r="8729">
          <cell r="A8729">
            <v>39445</v>
          </cell>
          <cell r="B8729" t="str">
            <v>DISPOSITIVO DR, 2 POLOS, SENSIBILIDADE DE 30 MA, CORRENTE DE 25 A, TIPO AC</v>
          </cell>
          <cell r="C8729" t="str">
            <v xml:space="preserve">UN    </v>
          </cell>
          <cell r="D8729">
            <v>112.94</v>
          </cell>
        </row>
        <row r="8730">
          <cell r="A8730">
            <v>39446</v>
          </cell>
          <cell r="B8730" t="str">
            <v>DISPOSITIVO DR, 2 POLOS, SENSIBILIDADE DE 30 MA, CORRENTE DE 40 A, TIPO AC</v>
          </cell>
          <cell r="C8730" t="str">
            <v xml:space="preserve">UN    </v>
          </cell>
          <cell r="D8730">
            <v>114.95</v>
          </cell>
        </row>
        <row r="8731">
          <cell r="A8731">
            <v>39447</v>
          </cell>
          <cell r="B8731" t="str">
            <v>DISPOSITIVO DR, 2 POLOS, SENSIBILIDADE DE 30 MA, CORRENTE DE 63 A, TIPO AC</v>
          </cell>
          <cell r="C8731" t="str">
            <v xml:space="preserve">UN    </v>
          </cell>
          <cell r="D8731">
            <v>122.93</v>
          </cell>
        </row>
        <row r="8732">
          <cell r="A8732">
            <v>39448</v>
          </cell>
          <cell r="B8732" t="str">
            <v>DISPOSITIVO DR, 2 POLOS, SENSIBILIDADE DE 30 MA, CORRENTE DE 80 A, TIPO AC</v>
          </cell>
          <cell r="C8732" t="str">
            <v xml:space="preserve">UN    </v>
          </cell>
          <cell r="D8732">
            <v>209.61</v>
          </cell>
        </row>
        <row r="8733">
          <cell r="A8733">
            <v>39450</v>
          </cell>
          <cell r="B8733" t="str">
            <v>DISPOSITIVO DR, 2 POLOS, SENSIBILIDADE DE 300 MA, CORRENTE DE 25 A, TIPO AC</v>
          </cell>
          <cell r="C8733" t="str">
            <v xml:space="preserve">UN    </v>
          </cell>
          <cell r="D8733">
            <v>127.89</v>
          </cell>
        </row>
        <row r="8734">
          <cell r="A8734">
            <v>39451</v>
          </cell>
          <cell r="B8734" t="str">
            <v>DISPOSITIVO DR, 2 POLOS, SENSIBILIDADE DE 300 MA, CORRENTE DE 40 A, TIPO AC</v>
          </cell>
          <cell r="C8734" t="str">
            <v xml:space="preserve">UN    </v>
          </cell>
          <cell r="D8734">
            <v>139.49</v>
          </cell>
        </row>
        <row r="8735">
          <cell r="A8735">
            <v>39452</v>
          </cell>
          <cell r="B8735" t="str">
            <v>DISPOSITIVO DR, 2 POLOS, SENSIBILIDADE DE 300 MA, CORRENTE DE 63 A, TIPO AC</v>
          </cell>
          <cell r="C8735" t="str">
            <v xml:space="preserve">UN    </v>
          </cell>
          <cell r="D8735">
            <v>140.32</v>
          </cell>
        </row>
        <row r="8736">
          <cell r="A8736">
            <v>39523</v>
          </cell>
          <cell r="B8736" t="str">
            <v>DISPOSITIVO DR, 2 POLOS, SENSIBILIDADE DE 300 MA, CORRENTE DE 80 A, TIPO  AC</v>
          </cell>
          <cell r="C8736" t="str">
            <v xml:space="preserve">UN    </v>
          </cell>
          <cell r="D8736">
            <v>234.82</v>
          </cell>
        </row>
        <row r="8737">
          <cell r="A8737">
            <v>39449</v>
          </cell>
          <cell r="B8737" t="str">
            <v>DISPOSITIVO DR, 4 POLOS, SENSIBILIDADE DE 30 MA, CORRENTE DE 100 A, TIPO AC</v>
          </cell>
          <cell r="C8737" t="str">
            <v xml:space="preserve">UN    </v>
          </cell>
          <cell r="D8737">
            <v>260.05</v>
          </cell>
        </row>
        <row r="8738">
          <cell r="A8738">
            <v>39455</v>
          </cell>
          <cell r="B8738" t="str">
            <v>DISPOSITIVO DR, 4 POLOS, SENSIBILIDADE DE 30 MA, CORRENTE DE 25 A, TIPO AC</v>
          </cell>
          <cell r="C8738" t="str">
            <v xml:space="preserve">UN    </v>
          </cell>
          <cell r="D8738">
            <v>128.68</v>
          </cell>
        </row>
        <row r="8739">
          <cell r="A8739">
            <v>39456</v>
          </cell>
          <cell r="B8739" t="str">
            <v>DISPOSITIVO DR, 4 POLOS, SENSIBILIDADE DE 30 MA, CORRENTE DE 40 A, TIPO AC</v>
          </cell>
          <cell r="C8739" t="str">
            <v xml:space="preserve">UN    </v>
          </cell>
          <cell r="D8739">
            <v>128.77000000000001</v>
          </cell>
        </row>
        <row r="8740">
          <cell r="A8740">
            <v>39457</v>
          </cell>
          <cell r="B8740" t="str">
            <v>DISPOSITIVO DR, 4 POLOS, SENSIBILIDADE DE 30 MA, CORRENTE DE 63 A, TIPO AC</v>
          </cell>
          <cell r="C8740" t="str">
            <v xml:space="preserve">UN    </v>
          </cell>
          <cell r="D8740">
            <v>140.38</v>
          </cell>
        </row>
        <row r="8741">
          <cell r="A8741">
            <v>39458</v>
          </cell>
          <cell r="B8741" t="str">
            <v>DISPOSITIVO DR, 4 POLOS, SENSIBILIDADE DE 30 MA, CORRENTE DE 80 A, TIPO AC</v>
          </cell>
          <cell r="C8741" t="str">
            <v xml:space="preserve">UN    </v>
          </cell>
          <cell r="D8741">
            <v>261.97000000000003</v>
          </cell>
        </row>
        <row r="8742">
          <cell r="A8742">
            <v>39464</v>
          </cell>
          <cell r="B8742" t="str">
            <v>DISPOSITIVO DR, 4 POLOS, SENSIBILIDADE DE 300 MA, CORRENTE DE 100 A, TIPO AC</v>
          </cell>
          <cell r="C8742" t="str">
            <v xml:space="preserve">UN    </v>
          </cell>
          <cell r="D8742">
            <v>421.27</v>
          </cell>
        </row>
        <row r="8743">
          <cell r="A8743">
            <v>39460</v>
          </cell>
          <cell r="B8743" t="str">
            <v>DISPOSITIVO DR, 4 POLOS, SENSIBILIDADE DE 300 MA, CORRENTE DE 25 A, TIPO AC</v>
          </cell>
          <cell r="C8743" t="str">
            <v xml:space="preserve">UN    </v>
          </cell>
          <cell r="D8743">
            <v>159.77000000000001</v>
          </cell>
        </row>
        <row r="8744">
          <cell r="A8744">
            <v>39461</v>
          </cell>
          <cell r="B8744" t="str">
            <v>DISPOSITIVO DR, 4 POLOS, SENSIBILIDADE DE 300 MA, CORRENTE DE 40 A, TIPO AC</v>
          </cell>
          <cell r="C8744" t="str">
            <v xml:space="preserve">UN    </v>
          </cell>
          <cell r="D8744">
            <v>187.22</v>
          </cell>
        </row>
        <row r="8745">
          <cell r="A8745">
            <v>39462</v>
          </cell>
          <cell r="B8745" t="str">
            <v>DISPOSITIVO DR, 4 POLOS, SENSIBILIDADE DE 300 MA, CORRENTE DE 63 A, TIPO AC</v>
          </cell>
          <cell r="C8745" t="str">
            <v xml:space="preserve">UN    </v>
          </cell>
          <cell r="D8745">
            <v>180.43</v>
          </cell>
        </row>
        <row r="8746">
          <cell r="A8746">
            <v>39463</v>
          </cell>
          <cell r="B8746" t="str">
            <v>DISPOSITIVO DR, 4 POLOS, SENSIBILIDADE DE 300 MA, CORRENTE DE 80 A, TIPO AC</v>
          </cell>
          <cell r="C8746" t="str">
            <v xml:space="preserve">UN    </v>
          </cell>
          <cell r="D8746">
            <v>418</v>
          </cell>
        </row>
        <row r="8747">
          <cell r="A8747">
            <v>26039</v>
          </cell>
          <cell r="B8747" t="str">
            <v>DISTRIBUIDOR DE AGREGADOS AUTOPROPELIDO, CAP 3 M3, A DIESEL, 6 CC, 176 CV</v>
          </cell>
          <cell r="C8747" t="str">
            <v xml:space="preserve">UN    </v>
          </cell>
          <cell r="D8747">
            <v>282304.84999999998</v>
          </cell>
        </row>
        <row r="8748">
          <cell r="A8748">
            <v>2401</v>
          </cell>
          <cell r="B8748" t="str">
            <v>DISTRIBUIDOR DE AGREGADOS REBOCAVEL, CAPACIDADE 1,9 M3, LARGURA DE TRABALHO 3,66 M</v>
          </cell>
          <cell r="C8748" t="str">
            <v xml:space="preserve">UN    </v>
          </cell>
          <cell r="D8748">
            <v>64933.24</v>
          </cell>
        </row>
        <row r="8749">
          <cell r="A8749">
            <v>38870</v>
          </cell>
          <cell r="B8749" t="str">
            <v>DISTRIBUIDOR METALICO, COM ROSCA, 2 SAIDAS, DN 1" X 1/2", PARA CONEXAO COM ANEL DESLIZANTE EM TUBO PEX</v>
          </cell>
          <cell r="C8749" t="str">
            <v xml:space="preserve">UN    </v>
          </cell>
          <cell r="D8749">
            <v>46.47</v>
          </cell>
        </row>
        <row r="8750">
          <cell r="A8750">
            <v>38869</v>
          </cell>
          <cell r="B8750" t="str">
            <v>DISTRIBUIDOR METALICO, COM ROSCA, 2 SAIDAS, DN 3/4" X 1/2", PARA CONEXAO COM ANEL DESLIZANTE EM TUBO PEX</v>
          </cell>
          <cell r="C8750" t="str">
            <v xml:space="preserve">UN    </v>
          </cell>
          <cell r="D8750">
            <v>40.99</v>
          </cell>
        </row>
        <row r="8751">
          <cell r="A8751">
            <v>38872</v>
          </cell>
          <cell r="B8751" t="str">
            <v>DISTRIBUIDOR METALICO, COM ROSCA, 3 SAIDAS, DN 1" X 1/2", PARA CONEXAO COM ANEL DESLIZANTE EM TUBO PEX</v>
          </cell>
          <cell r="C8751" t="str">
            <v xml:space="preserve">UN    </v>
          </cell>
          <cell r="D8751">
            <v>63.47</v>
          </cell>
        </row>
        <row r="8752">
          <cell r="A8752">
            <v>38871</v>
          </cell>
          <cell r="B8752" t="str">
            <v>DISTRIBUIDOR METALICO, COM ROSCA, 3 SAIDAS, DN 3/4" X 1/2", PARA CONEXAO COM ANEL DESLIZANTE EM TUBO PEX</v>
          </cell>
          <cell r="C8752" t="str">
            <v xml:space="preserve">UN    </v>
          </cell>
          <cell r="D8752">
            <v>51.06</v>
          </cell>
        </row>
        <row r="8753">
          <cell r="A8753">
            <v>39283</v>
          </cell>
          <cell r="B8753" t="str">
            <v>DISTRIBUIDOR, PLASTICO, 2 SAIDAS, DN 32 X 16 MM, PARA CONEXAO COM CRIMPAGEM EM TUBO PEX</v>
          </cell>
          <cell r="C8753" t="str">
            <v xml:space="preserve">UN    </v>
          </cell>
          <cell r="D8753">
            <v>159.03</v>
          </cell>
        </row>
        <row r="8754">
          <cell r="A8754">
            <v>39284</v>
          </cell>
          <cell r="B8754" t="str">
            <v>DISTRIBUIDOR, PLASTICO, 2 SAIDAS, DN 32 X 20 MM, PARA CONEXAO COM CRIMPAGEM EM TUBO PEX</v>
          </cell>
          <cell r="C8754" t="str">
            <v xml:space="preserve">UN    </v>
          </cell>
          <cell r="D8754">
            <v>172.34</v>
          </cell>
        </row>
        <row r="8755">
          <cell r="A8755">
            <v>39285</v>
          </cell>
          <cell r="B8755" t="str">
            <v>DISTRIBUIDOR, PLASTICO, 2 SAIDAS, DN 32 X 25 MM, PARA CONEXAO COM CRIMPAGEM EM TUBO PEX</v>
          </cell>
          <cell r="C8755" t="str">
            <v xml:space="preserve">UN    </v>
          </cell>
          <cell r="D8755">
            <v>174.82</v>
          </cell>
        </row>
        <row r="8756">
          <cell r="A8756">
            <v>39286</v>
          </cell>
          <cell r="B8756" t="str">
            <v>DISTRIBUIDOR, PLASTICO, 3 SAIDAS, DN 32 X 16 MM, PARA CONEXAO COM CRIMPAGEM EM TUBO PEX</v>
          </cell>
          <cell r="C8756" t="str">
            <v xml:space="preserve">UN    </v>
          </cell>
          <cell r="D8756">
            <v>171.01</v>
          </cell>
        </row>
        <row r="8757">
          <cell r="A8757">
            <v>39287</v>
          </cell>
          <cell r="B8757" t="str">
            <v>DISTRIBUIDOR, PLASTICO, 3 SAIDAS, DN 32 X 20 MM, PARA CONEXAO COM CRIMPAGEM EM TUBO PEX</v>
          </cell>
          <cell r="C8757" t="str">
            <v xml:space="preserve">UN    </v>
          </cell>
          <cell r="D8757">
            <v>200.8</v>
          </cell>
        </row>
        <row r="8758">
          <cell r="A8758">
            <v>39288</v>
          </cell>
          <cell r="B8758" t="str">
            <v>DISTRIBUIDOR, PLASTICO, 3 SAIDAS, DN 32 X 25 MM, PARA CONEXAO COM CRIMPAGEM EM TUBO PEX</v>
          </cell>
          <cell r="C8758" t="str">
            <v xml:space="preserve">UN    </v>
          </cell>
          <cell r="D8758">
            <v>214.3</v>
          </cell>
        </row>
        <row r="8759">
          <cell r="A8759">
            <v>2414</v>
          </cell>
          <cell r="B8759" t="str">
            <v>DIVISORIA (N2) PAINEL/VIDRO - PAINEL C/ MSO/COMEIA E=35MM - MONTANTE/RODAPE DUPLO ACO GALV PINTADO - COLOCADA</v>
          </cell>
          <cell r="C8759" t="str">
            <v xml:space="preserve">M2    </v>
          </cell>
          <cell r="D8759">
            <v>127.52</v>
          </cell>
        </row>
        <row r="8760">
          <cell r="A8760">
            <v>2413</v>
          </cell>
          <cell r="B8760" t="str">
            <v>DIVISORIA (N2) PAINEL/VIDRO - PAINEL C/ MSO/COMEIA E=35MM - PERFIS SIMPLES ACO GALV PINTADO - COLOCADA</v>
          </cell>
          <cell r="C8760" t="str">
            <v xml:space="preserve">M2    </v>
          </cell>
          <cell r="D8760">
            <v>122.68</v>
          </cell>
        </row>
        <row r="8761">
          <cell r="A8761">
            <v>2405</v>
          </cell>
          <cell r="B8761" t="str">
            <v>DIVISORIA (N2) PAINEL/VIDRO - PAINEL MSO/COMEIA E=35MM - MONTANTE/RODAPE DUPLO ALUMINIO ANOD NAT - COLOCADA</v>
          </cell>
          <cell r="C8761" t="str">
            <v xml:space="preserve">M2    </v>
          </cell>
          <cell r="D8761">
            <v>142.79</v>
          </cell>
        </row>
        <row r="8762">
          <cell r="A8762">
            <v>13361</v>
          </cell>
          <cell r="B8762" t="str">
            <v>DIVISORIA (N2) PAINEL/VIDRO - PAINEL MSO/COMEIA E=35MM - PERFIS SIMPLES ALUMINIO ANOD NAT - COLOCADA</v>
          </cell>
          <cell r="C8762" t="str">
            <v xml:space="preserve">M2    </v>
          </cell>
          <cell r="D8762">
            <v>119.45</v>
          </cell>
        </row>
        <row r="8763">
          <cell r="A8763">
            <v>11987</v>
          </cell>
          <cell r="B8763" t="str">
            <v>DIVISORIA (N2) PAINEL/VIDRO - PAINEL VERMICULITA E=35MM - PERFIS SIMPLES ALUMINIO ANOD NATURAL - COLOCADA</v>
          </cell>
          <cell r="C8763" t="str">
            <v xml:space="preserve">M2    </v>
          </cell>
          <cell r="D8763">
            <v>319.62</v>
          </cell>
        </row>
        <row r="8764">
          <cell r="A8764">
            <v>2416</v>
          </cell>
          <cell r="B8764" t="str">
            <v>DIVISORIA (N3) PAINEL/VIDRO/PAINEL MSO/COMEIA E=35MM - MONTANTE/RODAPE DUPLO ACO GALV PINTADO - COLOCADA</v>
          </cell>
          <cell r="C8764" t="str">
            <v xml:space="preserve">M2    </v>
          </cell>
          <cell r="D8764">
            <v>141.41</v>
          </cell>
        </row>
        <row r="8765">
          <cell r="A8765">
            <v>2412</v>
          </cell>
          <cell r="B8765" t="str">
            <v>DIVISORIA (N3) PAINEL/VIDRO/PAINEL MSO/COMEIA E=35MM - MONTANTE/RODAPE DUPLO ALUMINIO ANOD NAT - COLOCADA</v>
          </cell>
          <cell r="C8765" t="str">
            <v xml:space="preserve">M2    </v>
          </cell>
          <cell r="D8765">
            <v>136.56</v>
          </cell>
        </row>
        <row r="8766">
          <cell r="A8766">
            <v>2411</v>
          </cell>
          <cell r="B8766" t="str">
            <v>DIVISORIA (N3) PAINEL/VIDRO/PAINEL MSO/COMEIA E=35MM - PERFIS SIMPLES ACO GALV PINTADO - COLOCADA</v>
          </cell>
          <cell r="C8766" t="str">
            <v xml:space="preserve">M2    </v>
          </cell>
          <cell r="D8766">
            <v>119.45</v>
          </cell>
        </row>
        <row r="8767">
          <cell r="A8767">
            <v>2406</v>
          </cell>
          <cell r="B8767" t="str">
            <v>DIVISORIA (N3) PAINEL/VIDRO/PAINEL MSO/COMEIA E=35MM - PERFIS SIMPLES ALUMINIO ANOD NAT - COLOCADA</v>
          </cell>
          <cell r="C8767" t="str">
            <v xml:space="preserve">M2    </v>
          </cell>
          <cell r="D8767">
            <v>116.22</v>
          </cell>
        </row>
        <row r="8768">
          <cell r="A8768">
            <v>10571</v>
          </cell>
          <cell r="B8768" t="str">
            <v>DIVISORIA (N3) PAINEL/VIDRO/PAINEL VERMICULITA E=35MM - MONTANTE/RODAPE DUPLO ALUMINIO ANOD NATURAL - COLOCADA</v>
          </cell>
          <cell r="C8768" t="str">
            <v xml:space="preserve">M2    </v>
          </cell>
          <cell r="D8768">
            <v>284.11</v>
          </cell>
        </row>
        <row r="8769">
          <cell r="A8769">
            <v>11985</v>
          </cell>
          <cell r="B8769" t="str">
            <v>DIVISORIA (N3) PAINEL/VIDRO/PAINEL VERMICULITA E=35MM - MONTANTE/RODAPE PERFIL DUPLO ACO GALV PINTADO - COLOCADA</v>
          </cell>
          <cell r="C8769" t="str">
            <v xml:space="preserve">M2    </v>
          </cell>
          <cell r="D8769">
            <v>274.42</v>
          </cell>
        </row>
        <row r="8770">
          <cell r="A8770">
            <v>2410</v>
          </cell>
          <cell r="B8770" t="str">
            <v>DIVISORIA CEGA (N1) - PAINEL MSO/COMEIA E=35MM - MONTANTE/RODAPE DUPLO   ACO GALV PINTADO - COLOCADA</v>
          </cell>
          <cell r="C8770" t="str">
            <v xml:space="preserve">M2    </v>
          </cell>
          <cell r="D8770">
            <v>121.07</v>
          </cell>
        </row>
        <row r="8771">
          <cell r="A8771">
            <v>2417</v>
          </cell>
          <cell r="B8771" t="str">
            <v>DIVISORIA CEGA (N1) - PAINEL MSO/COMEIA E=35MM - MONTANTE/RODAPE DUPLO ALUMINIO ANOD NAT - COLOCADA</v>
          </cell>
          <cell r="C8771" t="str">
            <v xml:space="preserve">M2    </v>
          </cell>
          <cell r="D8771">
            <v>129.13999999999999</v>
          </cell>
        </row>
        <row r="8772">
          <cell r="A8772">
            <v>2415</v>
          </cell>
          <cell r="B8772" t="str">
            <v>DIVISORIA CEGA (N1) - PAINEL MSO/COMEIA E=35MM - PERFIS SIMPLES ACO GALV PINTADO   - COLOCADA</v>
          </cell>
          <cell r="C8772" t="str">
            <v xml:space="preserve">M2    </v>
          </cell>
          <cell r="D8772">
            <v>103.31</v>
          </cell>
        </row>
        <row r="8773">
          <cell r="A8773">
            <v>13360</v>
          </cell>
          <cell r="B8773" t="str">
            <v>DIVISORIA CEGA (N1) - PAINEL MSO/COMEIA E=35MM - PERFIS SIMPLES ALUMINIO ANOD NAT - COLOCADA</v>
          </cell>
          <cell r="C8773" t="str">
            <v xml:space="preserve">M2    </v>
          </cell>
          <cell r="D8773">
            <v>103.31</v>
          </cell>
        </row>
        <row r="8774">
          <cell r="A8774">
            <v>11983</v>
          </cell>
          <cell r="B8774" t="str">
            <v>DIVISORIA CEGA (N1) - PAINEL VERMICULITA E=35MM - MONTANTE/RODAPE PERFIS SIMPLES ACO GALV PINTADO - COLOCADA</v>
          </cell>
          <cell r="C8774" t="str">
            <v xml:space="preserve">M2    </v>
          </cell>
          <cell r="D8774">
            <v>251.82</v>
          </cell>
        </row>
        <row r="8775">
          <cell r="A8775">
            <v>11986</v>
          </cell>
          <cell r="B8775" t="str">
            <v>DIVISORIA CEGA (N1) - PAINEL VERMICULITA E=35MM - PERFIS SIMPLES ALUMINIO ANOD NATURAL - COLOCADA</v>
          </cell>
          <cell r="C8775" t="str">
            <v xml:space="preserve">M2    </v>
          </cell>
          <cell r="D8775">
            <v>306.70999999999998</v>
          </cell>
        </row>
        <row r="8776">
          <cell r="A8776">
            <v>25976</v>
          </cell>
          <cell r="B8776" t="str">
            <v>DIVISORIA EM GRANITO, COM DUAS FACES POLIDAS, TIPO ANDORINHA/ QUARTZ/ CASTELO/ CORUMBA OU OUTROS EQUIVALENTES DA REGIAO, E=  *3,0* CM</v>
          </cell>
          <cell r="C8776" t="str">
            <v xml:space="preserve">M2    </v>
          </cell>
          <cell r="D8776">
            <v>468.42</v>
          </cell>
        </row>
        <row r="8777">
          <cell r="A8777">
            <v>10629</v>
          </cell>
          <cell r="B8777" t="str">
            <v>DIVISORIA EM MARMORE, COM DUAS FACES POLIDAS, BRANCO COMUM, E=  *3,0* CM</v>
          </cell>
          <cell r="C8777" t="str">
            <v xml:space="preserve">M2    </v>
          </cell>
          <cell r="D8777">
            <v>525.88</v>
          </cell>
        </row>
        <row r="8778">
          <cell r="A8778">
            <v>10698</v>
          </cell>
          <cell r="B8778" t="str">
            <v>DIVISORIA, PLACA  PRE-MOLDADA EM GRANILITE, MARMORITE OU GRANITINA,  E = *3 CM</v>
          </cell>
          <cell r="C8778" t="str">
            <v xml:space="preserve">M2    </v>
          </cell>
          <cell r="D8778">
            <v>158.78</v>
          </cell>
        </row>
        <row r="8779">
          <cell r="A8779">
            <v>40521</v>
          </cell>
          <cell r="B8779" t="str">
            <v>DOBRADEIRA ELETROMECANICA DE VERGALHAO, PARA ACO DE DIAMETRO ATE 1 1/2 "Â, MOTOR ELETRICO TRIFASICO, POTENCIA DE 3 HP ATE 5 HP</v>
          </cell>
          <cell r="C8779" t="str">
            <v xml:space="preserve">UN    </v>
          </cell>
          <cell r="D8779">
            <v>104645.96</v>
          </cell>
        </row>
        <row r="8780">
          <cell r="A8780">
            <v>2432</v>
          </cell>
          <cell r="B8780" t="str">
            <v>DOBRADICA EM ACO/FERRO, 3 1/2" X  3", E= 1,9  A 2 MM, COM ANEL,  CROMADO OU ZINCADO, TAMPA BOLA, COM PARAFUSOS</v>
          </cell>
          <cell r="C8780" t="str">
            <v xml:space="preserve">UN    </v>
          </cell>
          <cell r="D8780">
            <v>18.260000000000002</v>
          </cell>
        </row>
        <row r="8781">
          <cell r="A8781">
            <v>2433</v>
          </cell>
          <cell r="B8781" t="str">
            <v>DOBRADICA EM ACO/FERRO, 3" X 2 1/2", E= 1,2 A 1,8 MM, SEM ANEL,  CROMADO OU ZINCADO, TAMPA CHATA, COM PARAFUSOS</v>
          </cell>
          <cell r="C8781" t="str">
            <v xml:space="preserve">UN    </v>
          </cell>
          <cell r="D8781">
            <v>6.18</v>
          </cell>
        </row>
        <row r="8782">
          <cell r="A8782">
            <v>2420</v>
          </cell>
          <cell r="B8782" t="str">
            <v>DOBRADICA EM ACO/FERRO, 3" X 2 1/2", E= 1,9 A 2 MM, SEM ANEL,  CROMADO OU ZINCADO, TAMPA BOLA, COM PARAFUSOS</v>
          </cell>
          <cell r="C8782" t="str">
            <v xml:space="preserve">UN    </v>
          </cell>
          <cell r="D8782">
            <v>10.62</v>
          </cell>
        </row>
        <row r="8783">
          <cell r="A8783">
            <v>11447</v>
          </cell>
          <cell r="B8783" t="str">
            <v>DOBRADICA EM LATAO, 3 " X 2 1/2 ", E= 1,9 A 2 MM, COM ANEL, CROMADO, TAMPA BOLA, COM PARAFUSOS</v>
          </cell>
          <cell r="C8783" t="str">
            <v xml:space="preserve">UN    </v>
          </cell>
          <cell r="D8783">
            <v>20.99</v>
          </cell>
        </row>
        <row r="8784">
          <cell r="A8784">
            <v>11451</v>
          </cell>
          <cell r="B8784" t="str">
            <v>DOBRADICA TIPO VAI-E-VEM EM ACO/FERRO, TAMANHO 3'', GALVANIZADO, COM PARAFUSOS</v>
          </cell>
          <cell r="C8784" t="str">
            <v xml:space="preserve">UN    </v>
          </cell>
          <cell r="D8784">
            <v>56.28</v>
          </cell>
        </row>
        <row r="8785">
          <cell r="A8785">
            <v>11116</v>
          </cell>
          <cell r="B8785" t="str">
            <v>DOMOS INDIVIDUAL EM ACRILICO BRANCO *95 X 95* CM, SEM INSTALACAO</v>
          </cell>
          <cell r="C8785" t="str">
            <v xml:space="preserve">UN    </v>
          </cell>
          <cell r="D8785">
            <v>554.66</v>
          </cell>
        </row>
        <row r="8786">
          <cell r="A8786">
            <v>38411</v>
          </cell>
          <cell r="B8786" t="str">
            <v>DOSADOR DE AREIA, CAPACIDADE DE *26* LITROS</v>
          </cell>
          <cell r="C8786" t="str">
            <v xml:space="preserve">UN    </v>
          </cell>
          <cell r="D8786">
            <v>1308.49</v>
          </cell>
        </row>
        <row r="8787">
          <cell r="A8787">
            <v>1370</v>
          </cell>
          <cell r="B8787" t="str">
            <v>DUCHA HIGIENICA PLASTICA COM REGISTRO METALICO 1/2 "</v>
          </cell>
          <cell r="C8787" t="str">
            <v xml:space="preserve">UN    </v>
          </cell>
          <cell r="D8787">
            <v>94.78</v>
          </cell>
        </row>
        <row r="8788">
          <cell r="A8788">
            <v>38189</v>
          </cell>
          <cell r="B8788" t="str">
            <v>DUCHA METALICA DE PAREDE, ARTICULAVEL, COM BRACO/CANO, SEM DESVIADOR</v>
          </cell>
          <cell r="C8788" t="str">
            <v xml:space="preserve">UN    </v>
          </cell>
          <cell r="D8788">
            <v>194.01</v>
          </cell>
        </row>
        <row r="8789">
          <cell r="A8789">
            <v>38190</v>
          </cell>
          <cell r="B8789" t="str">
            <v>DUCHA METALICA DE PAREDE, ARTICULAVEL, COM DESVIADOR E DUCHA MANUAL</v>
          </cell>
          <cell r="C8789" t="str">
            <v xml:space="preserve">UN    </v>
          </cell>
          <cell r="D8789">
            <v>436.27</v>
          </cell>
        </row>
        <row r="8790">
          <cell r="A8790">
            <v>36516</v>
          </cell>
          <cell r="B8790" t="str">
            <v>DUMPER COM CAPACIDADE DE CARGA DE 1700 KG, PARTIDA ELETRICA, MOTOR DIESEL COM POTENCIA DE 16 CV</v>
          </cell>
          <cell r="C8790" t="str">
            <v xml:space="preserve">UN    </v>
          </cell>
          <cell r="D8790">
            <v>93726.62</v>
          </cell>
        </row>
        <row r="8791">
          <cell r="A8791">
            <v>34777</v>
          </cell>
          <cell r="B8791" t="str">
            <v>ELEMENTO VAZADO CERAMICO DIAGONAL (TIPO FLOR/QUADRADO/XIS) 25 X 18 X 7 CM</v>
          </cell>
          <cell r="C8791" t="str">
            <v xml:space="preserve">UN    </v>
          </cell>
          <cell r="D8791">
            <v>3.42</v>
          </cell>
        </row>
        <row r="8792">
          <cell r="A8792">
            <v>7272</v>
          </cell>
          <cell r="B8792" t="str">
            <v>ELEMENTO VAZADO CERAMICO QUADRADO (RETO OU REDONDO), *7 A 9 X 20 X 20* CM (L X A X C)</v>
          </cell>
          <cell r="C8792" t="str">
            <v xml:space="preserve">UN    </v>
          </cell>
          <cell r="D8792">
            <v>2.88</v>
          </cell>
        </row>
        <row r="8793">
          <cell r="A8793">
            <v>10605</v>
          </cell>
          <cell r="B8793" t="str">
            <v>ELEMENTO VAZADO DE CONCRETO, QUADRICULADO, 1 FURO *10 X 10 X 10* CM</v>
          </cell>
          <cell r="C8793" t="str">
            <v xml:space="preserve">UN    </v>
          </cell>
          <cell r="D8793">
            <v>3.9</v>
          </cell>
        </row>
        <row r="8794">
          <cell r="A8794">
            <v>10604</v>
          </cell>
          <cell r="B8794" t="str">
            <v>ELEMENTO VAZADO DE CONCRETO, QUADRICULADO, 1 FURO *20 X 10 X 7* CM</v>
          </cell>
          <cell r="C8794" t="str">
            <v xml:space="preserve">UN    </v>
          </cell>
          <cell r="D8794">
            <v>9.1</v>
          </cell>
        </row>
        <row r="8795">
          <cell r="A8795">
            <v>672</v>
          </cell>
          <cell r="B8795" t="str">
            <v>ELEMENTO VAZADO DE CONCRETO, QUADRICULADO, 1 FURO *20 X 20 X 6,5* CM</v>
          </cell>
          <cell r="C8795" t="str">
            <v xml:space="preserve">UN    </v>
          </cell>
          <cell r="D8795">
            <v>12.51</v>
          </cell>
        </row>
        <row r="8796">
          <cell r="A8796">
            <v>668</v>
          </cell>
          <cell r="B8796" t="str">
            <v>ELEMENTO VAZADO DE CONCRETO, QUADRICULADO, 16 FUROS *29 X 29 X 6* CM</v>
          </cell>
          <cell r="C8796" t="str">
            <v xml:space="preserve">UN    </v>
          </cell>
          <cell r="D8796">
            <v>15.1</v>
          </cell>
        </row>
        <row r="8797">
          <cell r="A8797">
            <v>10578</v>
          </cell>
          <cell r="B8797" t="str">
            <v>ELEMENTO VAZADO DE CONCRETO, QUADRICULADO, 16 FUROS *33 X 33 X 10* CM</v>
          </cell>
          <cell r="C8797" t="str">
            <v xml:space="preserve">UN    </v>
          </cell>
          <cell r="D8797">
            <v>17.59</v>
          </cell>
        </row>
        <row r="8798">
          <cell r="A8798">
            <v>666</v>
          </cell>
          <cell r="B8798" t="str">
            <v>ELEMENTO VAZADO DE CONCRETO, QUADRICULADO, 16 FUROS *40 X 40 X 7* CM</v>
          </cell>
          <cell r="C8798" t="str">
            <v xml:space="preserve">UN    </v>
          </cell>
          <cell r="D8798">
            <v>19.559999999999999</v>
          </cell>
        </row>
        <row r="8799">
          <cell r="A8799">
            <v>665</v>
          </cell>
          <cell r="B8799" t="str">
            <v>ELEMENTO VAZADO DE CONCRETO, QUADRICULADO, 16 FUROS *50 X 50 X 7* CM</v>
          </cell>
          <cell r="C8799" t="str">
            <v xml:space="preserve">UN    </v>
          </cell>
          <cell r="D8799">
            <v>26.16</v>
          </cell>
        </row>
        <row r="8800">
          <cell r="A8800">
            <v>10577</v>
          </cell>
          <cell r="B8800" t="str">
            <v>ELEMENTO VAZADO DE CONCRETO, QUADRICULADO, 25 FUROS *50 X 50 X 5* CM</v>
          </cell>
          <cell r="C8800" t="str">
            <v xml:space="preserve">UN    </v>
          </cell>
          <cell r="D8800">
            <v>23.21</v>
          </cell>
        </row>
        <row r="8801">
          <cell r="A8801">
            <v>10583</v>
          </cell>
          <cell r="B8801" t="str">
            <v>ELEMENTO VAZADO DE CONCRETO, VENEZIANA *39 X 22 X 15* CM</v>
          </cell>
          <cell r="C8801" t="str">
            <v xml:space="preserve">UN    </v>
          </cell>
          <cell r="D8801">
            <v>12.06</v>
          </cell>
        </row>
        <row r="8802">
          <cell r="A8802">
            <v>10579</v>
          </cell>
          <cell r="B8802" t="str">
            <v>ELEMENTO VAZADO DE CONCRETO, VENEZIANA *39 X 29 X 10* CM</v>
          </cell>
          <cell r="C8802" t="str">
            <v xml:space="preserve">UN    </v>
          </cell>
          <cell r="D8802">
            <v>21.01</v>
          </cell>
        </row>
        <row r="8803">
          <cell r="A8803">
            <v>10582</v>
          </cell>
          <cell r="B8803" t="str">
            <v>ELEMENTO VAZADO DE CONCRETO, VENEZIANA *40 X 10 X 10* CM</v>
          </cell>
          <cell r="C8803" t="str">
            <v xml:space="preserve">UN    </v>
          </cell>
          <cell r="D8803">
            <v>10.61</v>
          </cell>
        </row>
        <row r="8804">
          <cell r="A8804">
            <v>2436</v>
          </cell>
          <cell r="B8804" t="str">
            <v>ELETRICISTA</v>
          </cell>
          <cell r="C8804" t="str">
            <v xml:space="preserve">H     </v>
          </cell>
          <cell r="D8804">
            <v>14.12</v>
          </cell>
        </row>
        <row r="8805">
          <cell r="A8805">
            <v>40918</v>
          </cell>
          <cell r="B8805" t="str">
            <v>ELETRICISTA (MENSALISTA)</v>
          </cell>
          <cell r="C8805" t="str">
            <v xml:space="preserve">MES   </v>
          </cell>
          <cell r="D8805">
            <v>2502.29</v>
          </cell>
        </row>
        <row r="8806">
          <cell r="A8806">
            <v>2439</v>
          </cell>
          <cell r="B8806" t="str">
            <v>ELETRICISTA DE MANUTENCAO INDUSTRIAL</v>
          </cell>
          <cell r="C8806" t="str">
            <v xml:space="preserve">H     </v>
          </cell>
          <cell r="D8806">
            <v>14.12</v>
          </cell>
        </row>
        <row r="8807">
          <cell r="A8807">
            <v>40923</v>
          </cell>
          <cell r="B8807" t="str">
            <v>ELETRICISTA DE MANUTENCAO INDUSTRIAL (MENSALISTA)</v>
          </cell>
          <cell r="C8807" t="str">
            <v xml:space="preserve">MES   </v>
          </cell>
          <cell r="D8807">
            <v>2502.29</v>
          </cell>
        </row>
        <row r="8808">
          <cell r="A8808">
            <v>10998</v>
          </cell>
          <cell r="B8808" t="str">
            <v>ELETRODO REVESTIDO AWS - E-6010, DIAMETRO IGUAL A 4,00 MM</v>
          </cell>
          <cell r="C8808" t="str">
            <v xml:space="preserve">KG    </v>
          </cell>
          <cell r="D8808">
            <v>16.45</v>
          </cell>
        </row>
        <row r="8809">
          <cell r="A8809">
            <v>11002</v>
          </cell>
          <cell r="B8809" t="str">
            <v>ELETRODO REVESTIDO AWS - E6013, DIAMETRO IGUAL A 2,50 MM</v>
          </cell>
          <cell r="C8809" t="str">
            <v xml:space="preserve">KG    </v>
          </cell>
          <cell r="D8809">
            <v>15.07</v>
          </cell>
        </row>
        <row r="8810">
          <cell r="A8810">
            <v>10999</v>
          </cell>
          <cell r="B8810" t="str">
            <v>ELETRODO REVESTIDO AWS - E6013, DIAMETRO IGUAL A 4,00 MM</v>
          </cell>
          <cell r="C8810" t="str">
            <v xml:space="preserve">KG    </v>
          </cell>
          <cell r="D8810">
            <v>14.48</v>
          </cell>
        </row>
        <row r="8811">
          <cell r="A8811">
            <v>10997</v>
          </cell>
          <cell r="B8811" t="str">
            <v>ELETRODO REVESTIDO AWS - E7018, DIAMETRO IGUAL A 4,00 MM</v>
          </cell>
          <cell r="C8811" t="str">
            <v xml:space="preserve">KG    </v>
          </cell>
          <cell r="D8811">
            <v>15.7</v>
          </cell>
        </row>
        <row r="8812">
          <cell r="A8812">
            <v>2685</v>
          </cell>
          <cell r="B8812" t="str">
            <v>ELETRODUTO DE PVC RIGIDO ROSCAVEL DE 1 ", SEM LUVA</v>
          </cell>
          <cell r="C8812" t="str">
            <v xml:space="preserve">M     </v>
          </cell>
          <cell r="D8812">
            <v>4.22</v>
          </cell>
        </row>
        <row r="8813">
          <cell r="A8813">
            <v>2680</v>
          </cell>
          <cell r="B8813" t="str">
            <v>ELETRODUTO DE PVC RIGIDO ROSCAVEL DE 1 1/2 ", SEM LUVA</v>
          </cell>
          <cell r="C8813" t="str">
            <v xml:space="preserve">M     </v>
          </cell>
          <cell r="D8813">
            <v>6.18</v>
          </cell>
        </row>
        <row r="8814">
          <cell r="A8814">
            <v>2684</v>
          </cell>
          <cell r="B8814" t="str">
            <v>ELETRODUTO DE PVC RIGIDO ROSCAVEL DE 1 1/4 ", SEM LUVA</v>
          </cell>
          <cell r="C8814" t="str">
            <v xml:space="preserve">M     </v>
          </cell>
          <cell r="D8814">
            <v>5.62</v>
          </cell>
        </row>
        <row r="8815">
          <cell r="A8815">
            <v>2673</v>
          </cell>
          <cell r="B8815" t="str">
            <v>ELETRODUTO DE PVC RIGIDO ROSCAVEL DE 1/2 ", SEM LUVA</v>
          </cell>
          <cell r="C8815" t="str">
            <v xml:space="preserve">M     </v>
          </cell>
          <cell r="D8815">
            <v>2.17</v>
          </cell>
        </row>
        <row r="8816">
          <cell r="A8816">
            <v>2681</v>
          </cell>
          <cell r="B8816" t="str">
            <v>ELETRODUTO DE PVC RIGIDO ROSCAVEL DE 2 ", SEM LUVA</v>
          </cell>
          <cell r="C8816" t="str">
            <v xml:space="preserve">M     </v>
          </cell>
          <cell r="D8816">
            <v>10.09</v>
          </cell>
        </row>
        <row r="8817">
          <cell r="A8817">
            <v>2682</v>
          </cell>
          <cell r="B8817" t="str">
            <v>ELETRODUTO DE PVC RIGIDO ROSCAVEL DE 2 1/2 ", SEM LUVA</v>
          </cell>
          <cell r="C8817" t="str">
            <v xml:space="preserve">M     </v>
          </cell>
          <cell r="D8817">
            <v>14.73</v>
          </cell>
        </row>
        <row r="8818">
          <cell r="A8818">
            <v>2686</v>
          </cell>
          <cell r="B8818" t="str">
            <v>ELETRODUTO DE PVC RIGIDO ROSCAVEL DE 3 ", SEM LUVA</v>
          </cell>
          <cell r="C8818" t="str">
            <v xml:space="preserve">M     </v>
          </cell>
          <cell r="D8818">
            <v>18.47</v>
          </cell>
        </row>
        <row r="8819">
          <cell r="A8819">
            <v>2674</v>
          </cell>
          <cell r="B8819" t="str">
            <v>ELETRODUTO DE PVC RIGIDO ROSCAVEL DE 3/4 ", SEM LUVA</v>
          </cell>
          <cell r="C8819" t="str">
            <v xml:space="preserve">M     </v>
          </cell>
          <cell r="D8819">
            <v>2.7</v>
          </cell>
        </row>
        <row r="8820">
          <cell r="A8820">
            <v>2683</v>
          </cell>
          <cell r="B8820" t="str">
            <v>ELETRODUTO DE PVC RIGIDO ROSCAVEL DE 4 ", SEM LUVA</v>
          </cell>
          <cell r="C8820" t="str">
            <v xml:space="preserve">M     </v>
          </cell>
          <cell r="D8820">
            <v>29.11</v>
          </cell>
        </row>
        <row r="8821">
          <cell r="A8821">
            <v>2676</v>
          </cell>
          <cell r="B8821" t="str">
            <v>ELETRODUTO DE PVC RIGIDO SOLDAVEL, CLASSE B, DE 20 MM</v>
          </cell>
          <cell r="C8821" t="str">
            <v xml:space="preserve">M     </v>
          </cell>
          <cell r="D8821">
            <v>1.26</v>
          </cell>
        </row>
        <row r="8822">
          <cell r="A8822">
            <v>2678</v>
          </cell>
          <cell r="B8822" t="str">
            <v>ELETRODUTO DE PVC RIGIDO SOLDAVEL, CLASSE B, DE 25 MM</v>
          </cell>
          <cell r="C8822" t="str">
            <v xml:space="preserve">M     </v>
          </cell>
          <cell r="D8822">
            <v>1.58</v>
          </cell>
        </row>
        <row r="8823">
          <cell r="A8823">
            <v>2679</v>
          </cell>
          <cell r="B8823" t="str">
            <v>ELETRODUTO DE PVC RIGIDO SOLDAVEL, CLASSE B, DE 32 MM</v>
          </cell>
          <cell r="C8823" t="str">
            <v xml:space="preserve">M     </v>
          </cell>
          <cell r="D8823">
            <v>2.4300000000000002</v>
          </cell>
        </row>
        <row r="8824">
          <cell r="A8824">
            <v>12070</v>
          </cell>
          <cell r="B8824" t="str">
            <v>ELETRODUTO DE PVC RIGIDO SOLDAVEL, CLASSE B, DE 40 MM</v>
          </cell>
          <cell r="C8824" t="str">
            <v xml:space="preserve">M     </v>
          </cell>
          <cell r="D8824">
            <v>3.39</v>
          </cell>
        </row>
        <row r="8825">
          <cell r="A8825">
            <v>2675</v>
          </cell>
          <cell r="B8825" t="str">
            <v>ELETRODUTO DE PVC RIGIDO SOLDAVEL, CLASSE B, DE 50 MM</v>
          </cell>
          <cell r="C8825" t="str">
            <v xml:space="preserve">M     </v>
          </cell>
          <cell r="D8825">
            <v>4.4000000000000004</v>
          </cell>
        </row>
        <row r="8826">
          <cell r="A8826">
            <v>12067</v>
          </cell>
          <cell r="B8826" t="str">
            <v>ELETRODUTO DE PVC RIGIDO SOLDAVEL, CLASSE B, DE 60 MM</v>
          </cell>
          <cell r="C8826" t="str">
            <v xml:space="preserve">M     </v>
          </cell>
          <cell r="D8826">
            <v>5.98</v>
          </cell>
        </row>
        <row r="8827">
          <cell r="A8827">
            <v>40401</v>
          </cell>
          <cell r="B8827" t="str">
            <v>ELETRODUTO FLEXIVEL PLANO EM PEAD, COR PRETA E LARANJA,  DIAMETRO 32 MM</v>
          </cell>
          <cell r="C8827" t="str">
            <v xml:space="preserve">M     </v>
          </cell>
          <cell r="D8827">
            <v>2.16</v>
          </cell>
        </row>
        <row r="8828">
          <cell r="A8828">
            <v>40402</v>
          </cell>
          <cell r="B8828" t="str">
            <v>ELETRODUTO FLEXIVEL PLANO EM PEAD, COR PRETA E LARANJA,  DIAMETRO 40 MM</v>
          </cell>
          <cell r="C8828" t="str">
            <v xml:space="preserve">M     </v>
          </cell>
          <cell r="D8828">
            <v>2.78</v>
          </cell>
        </row>
        <row r="8829">
          <cell r="A8829">
            <v>40400</v>
          </cell>
          <cell r="B8829" t="str">
            <v>ELETRODUTO FLEXIVEL PLANO EM PEAD, COR PRETA E LARANJA, DIAMETRO 25 MM</v>
          </cell>
          <cell r="C8829" t="str">
            <v xml:space="preserve">M     </v>
          </cell>
          <cell r="D8829">
            <v>1.47</v>
          </cell>
        </row>
        <row r="8830">
          <cell r="A8830">
            <v>2504</v>
          </cell>
          <cell r="B8830" t="str">
            <v>ELETRODUTO FLEXIVEL, EM ACO GALVANIZADO, REVESTIDO EXTERNAMENTE COM PVC PRETO, DIAMETRO EXTERNO DE 25 MM (3/4"), TIPO SEALTUBO</v>
          </cell>
          <cell r="C8830" t="str">
            <v xml:space="preserve">M     </v>
          </cell>
          <cell r="D8830">
            <v>11.06</v>
          </cell>
        </row>
        <row r="8831">
          <cell r="A8831">
            <v>2501</v>
          </cell>
          <cell r="B8831" t="str">
            <v>ELETRODUTO FLEXIVEL, EM ACO GALVANIZADO, REVESTIDO EXTERNAMENTE COM PVC PRETO, DIAMETRO EXTERNO DE 32 MM (1"), TIPO SEALTUBO</v>
          </cell>
          <cell r="C8831" t="str">
            <v xml:space="preserve">M     </v>
          </cell>
          <cell r="D8831">
            <v>14.51</v>
          </cell>
        </row>
        <row r="8832">
          <cell r="A8832">
            <v>2502</v>
          </cell>
          <cell r="B8832" t="str">
            <v>ELETRODUTO FLEXIVEL, EM ACO GALVANIZADO, REVESTIDO EXTERNAMENTE COM PVC PRETO, DIAMETRO EXTERNO DE 40 MM (1 1/4"), TIPO SEALTUBO</v>
          </cell>
          <cell r="C8832" t="str">
            <v xml:space="preserve">M     </v>
          </cell>
          <cell r="D8832">
            <v>21.89</v>
          </cell>
        </row>
        <row r="8833">
          <cell r="A8833">
            <v>2503</v>
          </cell>
          <cell r="B8833" t="str">
            <v>ELETRODUTO FLEXIVEL, EM ACO GALVANIZADO, REVESTIDO EXTERNAMENTE COM PVC PRETO, DIAMETRO EXTERNO DE 50 MM( 1 1/2"), TIPO SEALTUBO</v>
          </cell>
          <cell r="C8833" t="str">
            <v xml:space="preserve">M     </v>
          </cell>
          <cell r="D8833">
            <v>28.17</v>
          </cell>
        </row>
        <row r="8834">
          <cell r="A8834">
            <v>2500</v>
          </cell>
          <cell r="B8834" t="str">
            <v>ELETRODUTO FLEXIVEL, EM ACO GALVANIZADO, REVESTIDO EXTERNAMENTE COM PVC PRETO, DIAMETRO EXTERNO DE 60 MM (2"), TIPO SEALTUBO</v>
          </cell>
          <cell r="C8834" t="str">
            <v xml:space="preserve">M     </v>
          </cell>
          <cell r="D8834">
            <v>37.520000000000003</v>
          </cell>
        </row>
        <row r="8835">
          <cell r="A8835">
            <v>2505</v>
          </cell>
          <cell r="B8835" t="str">
            <v>ELETRODUTO FLEXIVEL, EM ACO GALVANIZADO, REVESTIDO EXTERNAMENTE COM PVC PRETO, DIAMETRO EXTERNO DE 75 MM (2 1/2"), TIPO SEALTUBO</v>
          </cell>
          <cell r="C8835" t="str">
            <v xml:space="preserve">M     </v>
          </cell>
          <cell r="D8835">
            <v>58.48</v>
          </cell>
        </row>
        <row r="8836">
          <cell r="A8836">
            <v>12056</v>
          </cell>
          <cell r="B8836" t="str">
            <v>ELETRODUTO FLEXIVEL, EM ACO, TIPO CONDUITE, DIAMETRO DE 1 1/2"</v>
          </cell>
          <cell r="C8836" t="str">
            <v xml:space="preserve">M     </v>
          </cell>
          <cell r="D8836">
            <v>23.63</v>
          </cell>
        </row>
        <row r="8837">
          <cell r="A8837">
            <v>12057</v>
          </cell>
          <cell r="B8837" t="str">
            <v>ELETRODUTO FLEXIVEL, EM ACO, TIPO CONDUITE, DIAMETRO DE 1 1/4"</v>
          </cell>
          <cell r="C8837" t="str">
            <v xml:space="preserve">M     </v>
          </cell>
          <cell r="D8837">
            <v>20.07</v>
          </cell>
        </row>
        <row r="8838">
          <cell r="A8838">
            <v>12059</v>
          </cell>
          <cell r="B8838" t="str">
            <v>ELETRODUTO FLEXIVEL, EM ACO, TIPO CONDUITE, DIAMETRO DE 1/2"</v>
          </cell>
          <cell r="C8838" t="str">
            <v xml:space="preserve">M     </v>
          </cell>
          <cell r="D8838">
            <v>7.04</v>
          </cell>
        </row>
        <row r="8839">
          <cell r="A8839">
            <v>12058</v>
          </cell>
          <cell r="B8839" t="str">
            <v>ELETRODUTO FLEXIVEL, EM ACO, TIPO CONDUITE, DIAMETRO DE 1"</v>
          </cell>
          <cell r="C8839" t="str">
            <v xml:space="preserve">M     </v>
          </cell>
          <cell r="D8839">
            <v>12.51</v>
          </cell>
        </row>
        <row r="8840">
          <cell r="A8840">
            <v>12060</v>
          </cell>
          <cell r="B8840" t="str">
            <v>ELETRODUTO FLEXIVEL, EM ACO, TIPO CONDUITE, DIAMETRO DE 2 1/2"</v>
          </cell>
          <cell r="C8840" t="str">
            <v xml:space="preserve">M     </v>
          </cell>
          <cell r="D8840">
            <v>52.15</v>
          </cell>
        </row>
        <row r="8841">
          <cell r="A8841">
            <v>12061</v>
          </cell>
          <cell r="B8841" t="str">
            <v>ELETRODUTO FLEXIVEL, EM ACO, TIPO CONDUITE, DIAMETRO DE 2"</v>
          </cell>
          <cell r="C8841" t="str">
            <v xml:space="preserve">M     </v>
          </cell>
          <cell r="D8841">
            <v>31.84</v>
          </cell>
        </row>
        <row r="8842">
          <cell r="A8842">
            <v>12062</v>
          </cell>
          <cell r="B8842" t="str">
            <v>ELETRODUTO FLEXIVEL, EM ACO, TIPO CONDUITE, DIAMETRO DE 3"</v>
          </cell>
          <cell r="C8842" t="str">
            <v xml:space="preserve">M     </v>
          </cell>
          <cell r="D8842">
            <v>58.72</v>
          </cell>
        </row>
        <row r="8843">
          <cell r="A8843">
            <v>21137</v>
          </cell>
          <cell r="B8843" t="str">
            <v>ELETRODUTO METALICO FLEXIVEL REVESTIDO COM PVC PRETO, DIAMETRO EXTERNO DE 15 MM (3/8"), TIPO COPEX</v>
          </cell>
          <cell r="C8843" t="str">
            <v xml:space="preserve">M     </v>
          </cell>
          <cell r="D8843">
            <v>10.199999999999999</v>
          </cell>
        </row>
        <row r="8844">
          <cell r="A8844">
            <v>2687</v>
          </cell>
          <cell r="B8844" t="str">
            <v>ELETRODUTO PVC FLEXIVEL CORRUGADO, COR AMARELA, DE 16 MM</v>
          </cell>
          <cell r="C8844" t="str">
            <v xml:space="preserve">M     </v>
          </cell>
          <cell r="D8844">
            <v>1.1000000000000001</v>
          </cell>
        </row>
        <row r="8845">
          <cell r="A8845">
            <v>2689</v>
          </cell>
          <cell r="B8845" t="str">
            <v>ELETRODUTO PVC FLEXIVEL CORRUGADO, COR AMARELA, DE 20 MM</v>
          </cell>
          <cell r="C8845" t="str">
            <v xml:space="preserve">M     </v>
          </cell>
          <cell r="D8845">
            <v>1.31</v>
          </cell>
        </row>
        <row r="8846">
          <cell r="A8846">
            <v>2688</v>
          </cell>
          <cell r="B8846" t="str">
            <v>ELETRODUTO PVC FLEXIVEL CORRUGADO, COR AMARELA, DE 25 MM</v>
          </cell>
          <cell r="C8846" t="str">
            <v xml:space="preserve">M     </v>
          </cell>
          <cell r="D8846">
            <v>1.42</v>
          </cell>
        </row>
        <row r="8847">
          <cell r="A8847">
            <v>2690</v>
          </cell>
          <cell r="B8847" t="str">
            <v>ELETRODUTO PVC FLEXIVEL CORRUGADO, COR AMARELA, DE 32 MM</v>
          </cell>
          <cell r="C8847" t="str">
            <v xml:space="preserve">M     </v>
          </cell>
          <cell r="D8847">
            <v>2.4300000000000002</v>
          </cell>
        </row>
        <row r="8848">
          <cell r="A8848">
            <v>39243</v>
          </cell>
          <cell r="B8848" t="str">
            <v>ELETRODUTO PVC FLEXIVEL CORRUGADO, REFORCADO, COR LARANJA, DE 20 MM, PARA LAJES E PISOS</v>
          </cell>
          <cell r="C8848" t="str">
            <v xml:space="preserve">M     </v>
          </cell>
          <cell r="D8848">
            <v>1.6</v>
          </cell>
        </row>
        <row r="8849">
          <cell r="A8849">
            <v>39244</v>
          </cell>
          <cell r="B8849" t="str">
            <v>ELETRODUTO PVC FLEXIVEL CORRUGADO, REFORCADO, COR LARANJA, DE 25 MM, PARA LAJES E PISOS</v>
          </cell>
          <cell r="C8849" t="str">
            <v xml:space="preserve">M     </v>
          </cell>
          <cell r="D8849">
            <v>2.16</v>
          </cell>
        </row>
        <row r="8850">
          <cell r="A8850">
            <v>39245</v>
          </cell>
          <cell r="B8850" t="str">
            <v>ELETRODUTO PVC FLEXIVEL CORRUGADO, REFORCADO, COR LARANJA, DE 32 MM, PARA LAJES E PISOS</v>
          </cell>
          <cell r="C8850" t="str">
            <v xml:space="preserve">M     </v>
          </cell>
          <cell r="D8850">
            <v>4.16</v>
          </cell>
        </row>
        <row r="8851">
          <cell r="A8851">
            <v>39254</v>
          </cell>
          <cell r="B8851" t="str">
            <v>ELETRODUTO/CONDULETE DE PVC RIGIDO, LISO, COR CINZA, DE 1/2", PARA INSTALACOES APARENTES (NBR 5410)</v>
          </cell>
          <cell r="C8851" t="str">
            <v xml:space="preserve">M     </v>
          </cell>
          <cell r="D8851">
            <v>6.23</v>
          </cell>
        </row>
        <row r="8852">
          <cell r="A8852">
            <v>39255</v>
          </cell>
          <cell r="B8852" t="str">
            <v>ELETRODUTO/CONDULETE DE PVC RIGIDO, LISO, COR CINZA, DE 1", PARA INSTALACOES APARENTES (NBR 5410)</v>
          </cell>
          <cell r="C8852" t="str">
            <v xml:space="preserve">M     </v>
          </cell>
          <cell r="D8852">
            <v>11.53</v>
          </cell>
        </row>
        <row r="8853">
          <cell r="A8853">
            <v>39253</v>
          </cell>
          <cell r="B8853" t="str">
            <v>ELETRODUTO/CONDULETE DE PVC RIGIDO, LISO, COR CINZA, DE 3/4", PARA INSTALACOES APARENTES (NBR 5410)</v>
          </cell>
          <cell r="C8853" t="str">
            <v xml:space="preserve">M     </v>
          </cell>
          <cell r="D8853">
            <v>7.94</v>
          </cell>
        </row>
        <row r="8854">
          <cell r="A8854">
            <v>2446</v>
          </cell>
          <cell r="B8854" t="str">
            <v>ELETRODUTO/DUTO PEAD FLEXIVEL PAREDE SIMPLES, CORRUGACAO HELICOIDAL, COR PRETA, SEM ROSCA, DE 2",  PARA CABEAMENTO SUBTERRANEO (NBR 15715)</v>
          </cell>
          <cell r="C8854" t="str">
            <v xml:space="preserve">M     </v>
          </cell>
          <cell r="D8854">
            <v>5.4</v>
          </cell>
        </row>
        <row r="8855">
          <cell r="A8855">
            <v>2442</v>
          </cell>
          <cell r="B8855" t="str">
            <v>ELETRODUTO/DUTO PEAD FLEXIVEL PAREDE SIMPLES, CORRUGACAO HELICOIDAL, COR PRETA, SEM ROSCA, DE 3",  PARA CABEAMENTO SUBTERRANEO (NBR 15715)</v>
          </cell>
          <cell r="C8855" t="str">
            <v xml:space="preserve">M     </v>
          </cell>
          <cell r="D8855">
            <v>7.56</v>
          </cell>
        </row>
        <row r="8856">
          <cell r="A8856">
            <v>39246</v>
          </cell>
          <cell r="B8856" t="str">
            <v>ELETRODUTODUTO PEAD FLEXIVEL PAREDE SIMPLES, CORRUGACAO HELICOIDAL, COR PRETA, SEM ROSCA, DE 1 1/2",  PARA CABEAMENTO SUBTERRANEO (NBR 15715)</v>
          </cell>
          <cell r="C8856" t="str">
            <v xml:space="preserve">M     </v>
          </cell>
          <cell r="D8856">
            <v>3.76</v>
          </cell>
        </row>
        <row r="8857">
          <cell r="A8857">
            <v>39247</v>
          </cell>
          <cell r="B8857" t="str">
            <v>ELETRODUTODUTO PEAD FLEXIVEL PAREDE SIMPLES, CORRUGACAO HELICOIDAL, COR PRETA, SEM ROSCA, DE 1 1/4",  PARA CABEAMENTO SUBTERRANEO (NBR 15715)</v>
          </cell>
          <cell r="C8857" t="str">
            <v xml:space="preserve">M     </v>
          </cell>
          <cell r="D8857">
            <v>3.28</v>
          </cell>
        </row>
        <row r="8858">
          <cell r="A8858">
            <v>39248</v>
          </cell>
          <cell r="B8858" t="str">
            <v>ELETRODUTODUTO PEAD FLEXIVEL PAREDE SIMPLES, CORRUGACAO HELICOIDAL, COR PRETA, SEM ROSCA, DE 4",  PARA CABEAMENTO SUBTERRANEO (NBR 15715)</v>
          </cell>
          <cell r="C8858" t="str">
            <v xml:space="preserve">M     </v>
          </cell>
          <cell r="D8858">
            <v>10.54</v>
          </cell>
        </row>
        <row r="8859">
          <cell r="A8859">
            <v>2438</v>
          </cell>
          <cell r="B8859" t="str">
            <v>ELETROTECNICO</v>
          </cell>
          <cell r="C8859" t="str">
            <v xml:space="preserve">H     </v>
          </cell>
          <cell r="D8859">
            <v>14.27</v>
          </cell>
        </row>
        <row r="8860">
          <cell r="A8860">
            <v>40922</v>
          </cell>
          <cell r="B8860" t="str">
            <v>ELETROTECNICO (MENSALISTA)</v>
          </cell>
          <cell r="C8860" t="str">
            <v xml:space="preserve">MES   </v>
          </cell>
          <cell r="D8860">
            <v>2530.11</v>
          </cell>
        </row>
        <row r="8861">
          <cell r="A8861">
            <v>36486</v>
          </cell>
          <cell r="B8861" t="str">
            <v>ELEVADOR DE CARGA A CABO, CABINE SEMI FECHADA 2,0 X 1,5 X 2,0 M, CAPACIDADE DE CARGA 1000 KG, TORRE  2,38 X 2,21 X 15 M, GUINCHO DE EMBREAGEM, FREIO DE SEGURANCA, LIMITADOR DE VELOCIDADE E CANCELA</v>
          </cell>
          <cell r="C8861" t="str">
            <v xml:space="preserve">UN    </v>
          </cell>
          <cell r="D8861">
            <v>43193.83</v>
          </cell>
        </row>
        <row r="8862">
          <cell r="A8862">
            <v>37777</v>
          </cell>
          <cell r="B8862" t="str">
            <v>ELEVADOR DE CREMALHEIRA CABINE FECHADA 1,5 X 2,5 X 2,35 M (UMA POR TORRE), CAPACIDADE DE CARGA 1200 KG (15 PESSOAS), TORRE  24 M (16 MODULOS), FREIO DE SEGURANCA, LIMITADOR DE CARGA</v>
          </cell>
          <cell r="C8862" t="str">
            <v xml:space="preserve">UN    </v>
          </cell>
          <cell r="D8862">
            <v>203355.73</v>
          </cell>
        </row>
        <row r="8863">
          <cell r="A8863">
            <v>12624</v>
          </cell>
          <cell r="B8863" t="str">
            <v>EMENDA PARA CALHA PLUVIAL, PVC, DIAMETRO ENTRE 119 E 170 MM, PARA DRENAGEM PREDIAL</v>
          </cell>
          <cell r="C8863" t="str">
            <v xml:space="preserve">UN    </v>
          </cell>
          <cell r="D8863">
            <v>11.07</v>
          </cell>
        </row>
        <row r="8864">
          <cell r="A8864">
            <v>517</v>
          </cell>
          <cell r="B8864" t="str">
            <v>EMULSAO ASFALTICA ANIONICA</v>
          </cell>
          <cell r="C8864" t="str">
            <v xml:space="preserve">L     </v>
          </cell>
          <cell r="D8864">
            <v>7.52</v>
          </cell>
        </row>
        <row r="8865">
          <cell r="A8865">
            <v>41904</v>
          </cell>
          <cell r="B8865" t="str">
            <v>EMULSAO ASFALTICA CATIONICA RL-1C PARA USO EM PAVIMENTACAO ASFALTICA (COLETADO CAIXA NA ANP ACRESCIDO DE ICMS)</v>
          </cell>
          <cell r="C8865" t="str">
            <v xml:space="preserve">T     </v>
          </cell>
          <cell r="D8865">
            <v>2865.36</v>
          </cell>
        </row>
        <row r="8866">
          <cell r="A8866">
            <v>41905</v>
          </cell>
          <cell r="B8866" t="str">
            <v>EMULSAO ASFALTICA CATIONICA RR-1C PARA USO EM PAVIMENTACAO ASFALTICA (COLETADO CAIXA NA ANP ACRESCIDO DE ICMS)</v>
          </cell>
          <cell r="C8866" t="str">
            <v xml:space="preserve">KG    </v>
          </cell>
          <cell r="D8866">
            <v>2.44</v>
          </cell>
        </row>
        <row r="8867">
          <cell r="A8867">
            <v>41903</v>
          </cell>
          <cell r="B8867" t="str">
            <v>EMULSAO ASFALTICA CATIONICA RR-2C PARA USO EM PAVIMENTACAO ASFALTICA (COLETADO CAIXA NA ANP ACRESCIDO DE ICMS)</v>
          </cell>
          <cell r="C8867" t="str">
            <v xml:space="preserve">KG    </v>
          </cell>
          <cell r="D8867">
            <v>2.61</v>
          </cell>
        </row>
        <row r="8868">
          <cell r="A8868">
            <v>37534</v>
          </cell>
          <cell r="B8868" t="str">
            <v>EMULSAO EXPLOSIVA EM CARTUCHOS DE 1" X 12", DENSIDADE 1.15 G/CM3, INICIACAO ESPOLETA N. 8 / CORDEL</v>
          </cell>
          <cell r="C8868" t="str">
            <v xml:space="preserve">KG    </v>
          </cell>
          <cell r="D8868">
            <v>15.19</v>
          </cell>
        </row>
        <row r="8869">
          <cell r="A8869">
            <v>37535</v>
          </cell>
          <cell r="B8869" t="str">
            <v>EMULSAO EXPLOSIVA EM CARTUCHOS DE 1" X 24", DENSIDADE 1.15 G/CM3, INICIACAO ESPOLETA N. 8 / CORDEL</v>
          </cell>
          <cell r="C8869" t="str">
            <v xml:space="preserve">KG    </v>
          </cell>
          <cell r="D8869">
            <v>15.19</v>
          </cell>
        </row>
        <row r="8870">
          <cell r="A8870">
            <v>37533</v>
          </cell>
          <cell r="B8870" t="str">
            <v>EMULSAO EXPLOSIVA EM CARTUCHOS DE 1" X 8", DENSIDADE 1.15 G/CM3, INICIACAO ESPOLETA N. 8 / CORDEL</v>
          </cell>
          <cell r="C8870" t="str">
            <v xml:space="preserve">KG    </v>
          </cell>
          <cell r="D8870">
            <v>15.19</v>
          </cell>
        </row>
        <row r="8871">
          <cell r="A8871">
            <v>37537</v>
          </cell>
          <cell r="B8871" t="str">
            <v>EMULSAO EXPLOSIVA EM CARTUCHOS DE 2 1/2" X 24", DENSIDADE 1.15 G/CM3, INICIACAO ESPOLETA N. 8 / CORDEL</v>
          </cell>
          <cell r="C8871" t="str">
            <v xml:space="preserve">KG    </v>
          </cell>
          <cell r="D8871">
            <v>11.5</v>
          </cell>
        </row>
        <row r="8872">
          <cell r="A8872">
            <v>37536</v>
          </cell>
          <cell r="B8872" t="str">
            <v>EMULSAO EXPLOSIVA EM CARTUCHOS DE 2 1/4" X 24", DENSIDADE 1.15 G/CM3, INICIACAO ESPOLETA N. 8 / CORDEL</v>
          </cell>
          <cell r="C8872" t="str">
            <v xml:space="preserve">KG    </v>
          </cell>
          <cell r="D8872">
            <v>11.5</v>
          </cell>
        </row>
        <row r="8873">
          <cell r="A8873">
            <v>37532</v>
          </cell>
          <cell r="B8873" t="str">
            <v>EMULSAO EXPLOSIVA EM CARTUCHOS DE 2" X 24", DENSIDADE 1.15 G/CM3, INICIACAO ESPOLETA N. 8 / CORDEL</v>
          </cell>
          <cell r="C8873" t="str">
            <v xml:space="preserve">KG    </v>
          </cell>
          <cell r="D8873">
            <v>11.5</v>
          </cell>
        </row>
        <row r="8874">
          <cell r="A8874">
            <v>2696</v>
          </cell>
          <cell r="B8874" t="str">
            <v>ENCANADOR OU BOMBEIRO HIDRAULICO</v>
          </cell>
          <cell r="C8874" t="str">
            <v xml:space="preserve">H     </v>
          </cell>
          <cell r="D8874">
            <v>14.12</v>
          </cell>
        </row>
        <row r="8875">
          <cell r="A8875">
            <v>40928</v>
          </cell>
          <cell r="B8875" t="str">
            <v>ENCANADOR OU BOMBEIRO HIDRAULICO (MENSALISTA)</v>
          </cell>
          <cell r="C8875" t="str">
            <v xml:space="preserve">MES   </v>
          </cell>
          <cell r="D8875">
            <v>2502.29</v>
          </cell>
        </row>
        <row r="8876">
          <cell r="A8876">
            <v>4083</v>
          </cell>
          <cell r="B8876" t="str">
            <v>ENCARREGADO GERAL DE OBRAS</v>
          </cell>
          <cell r="C8876" t="str">
            <v xml:space="preserve">H     </v>
          </cell>
          <cell r="D8876">
            <v>18.28</v>
          </cell>
        </row>
        <row r="8877">
          <cell r="A8877">
            <v>40818</v>
          </cell>
          <cell r="B8877" t="str">
            <v>ENCARREGADO GERAL DE OBRAS (MENSALISTA)</v>
          </cell>
          <cell r="C8877" t="str">
            <v xml:space="preserve">MES   </v>
          </cell>
          <cell r="D8877">
            <v>3238.65</v>
          </cell>
        </row>
        <row r="8878">
          <cell r="A8878">
            <v>43146</v>
          </cell>
          <cell r="B8878" t="str">
            <v>ENDURECEDOR MINERAL DE BASE CIMENTICIA PARA PISO DE CONCRETO</v>
          </cell>
          <cell r="C8878" t="str">
            <v xml:space="preserve">KG    </v>
          </cell>
          <cell r="D8878">
            <v>6.72</v>
          </cell>
        </row>
        <row r="8879">
          <cell r="A8879">
            <v>2705</v>
          </cell>
          <cell r="B8879" t="str">
            <v>ENERGIA ELETRICA ATE 2000 KWH INDUSTRIAL, SEM DEMANDA</v>
          </cell>
          <cell r="C8879" t="str">
            <v xml:space="preserve">KW/H  </v>
          </cell>
          <cell r="D8879">
            <v>0.82</v>
          </cell>
        </row>
        <row r="8880">
          <cell r="A8880">
            <v>14250</v>
          </cell>
          <cell r="B8880" t="str">
            <v>ENERGIA ELETRICA COMERCIAL, BAIXA TENSAO, RELATIVA AO CONSUMO DE ATE 100 KWH, INCLUINDO ICMS, PIS/PASEP E COFINS</v>
          </cell>
          <cell r="C8880" t="str">
            <v xml:space="preserve">KW/H  </v>
          </cell>
          <cell r="D8880">
            <v>0.84</v>
          </cell>
        </row>
        <row r="8881">
          <cell r="A8881">
            <v>11683</v>
          </cell>
          <cell r="B8881" t="str">
            <v>ENGATE / RABICHO FLEXIVEL INOX 1/2 " X 30 CM</v>
          </cell>
          <cell r="C8881" t="str">
            <v xml:space="preserve">UN    </v>
          </cell>
          <cell r="D8881">
            <v>35.43</v>
          </cell>
        </row>
        <row r="8882">
          <cell r="A8882">
            <v>11684</v>
          </cell>
          <cell r="B8882" t="str">
            <v>ENGATE / RABICHO FLEXIVEL INOX 1/2 " X 40 CM</v>
          </cell>
          <cell r="C8882" t="str">
            <v xml:space="preserve">UN    </v>
          </cell>
          <cell r="D8882">
            <v>38.78</v>
          </cell>
        </row>
        <row r="8883">
          <cell r="A8883">
            <v>6141</v>
          </cell>
          <cell r="B8883" t="str">
            <v>ENGATE/RABICHO FLEXIVEL PLASTICO (PVC OU ABS) BRANCO 1/2 " X 30 CM</v>
          </cell>
          <cell r="C8883" t="str">
            <v xml:space="preserve">UN    </v>
          </cell>
          <cell r="D8883">
            <v>3.85</v>
          </cell>
        </row>
        <row r="8884">
          <cell r="A8884">
            <v>11681</v>
          </cell>
          <cell r="B8884" t="str">
            <v>ENGATE/RABICHO FLEXIVEL PLASTICO (PVC OU ABS) BRANCO 1/2 " X 40 CM</v>
          </cell>
          <cell r="C8884" t="str">
            <v xml:space="preserve">UN    </v>
          </cell>
          <cell r="D8884">
            <v>6.43</v>
          </cell>
        </row>
        <row r="8885">
          <cell r="A8885">
            <v>2706</v>
          </cell>
          <cell r="B8885" t="str">
            <v>ENGENHEIRO CIVIL DE OBRA JUNIOR</v>
          </cell>
          <cell r="C8885" t="str">
            <v xml:space="preserve">H     </v>
          </cell>
          <cell r="D8885">
            <v>78.16</v>
          </cell>
        </row>
        <row r="8886">
          <cell r="A8886">
            <v>40811</v>
          </cell>
          <cell r="B8886" t="str">
            <v>ENGENHEIRO CIVIL DE OBRA JUNIOR (MENSALISTA)</v>
          </cell>
          <cell r="C8886" t="str">
            <v xml:space="preserve">MES   </v>
          </cell>
          <cell r="D8886">
            <v>13847.35</v>
          </cell>
        </row>
        <row r="8887">
          <cell r="A8887">
            <v>2707</v>
          </cell>
          <cell r="B8887" t="str">
            <v>ENGENHEIRO CIVIL DE OBRA PLENO</v>
          </cell>
          <cell r="C8887" t="str">
            <v xml:space="preserve">H     </v>
          </cell>
          <cell r="D8887">
            <v>88.96</v>
          </cell>
        </row>
        <row r="8888">
          <cell r="A8888">
            <v>40813</v>
          </cell>
          <cell r="B8888" t="str">
            <v>ENGENHEIRO CIVIL DE OBRA PLENO (MENSALISTA)</v>
          </cell>
          <cell r="C8888" t="str">
            <v xml:space="preserve">MES   </v>
          </cell>
          <cell r="D8888">
            <v>15761.12</v>
          </cell>
        </row>
        <row r="8889">
          <cell r="A8889">
            <v>2708</v>
          </cell>
          <cell r="B8889" t="str">
            <v>ENGENHEIRO CIVIL DE OBRA SENIOR</v>
          </cell>
          <cell r="C8889" t="str">
            <v xml:space="preserve">H     </v>
          </cell>
          <cell r="D8889">
            <v>121.6</v>
          </cell>
        </row>
        <row r="8890">
          <cell r="A8890">
            <v>40814</v>
          </cell>
          <cell r="B8890" t="str">
            <v>ENGENHEIRO CIVIL DE OBRA SENIOR (MENSALISTA)</v>
          </cell>
          <cell r="C8890" t="str">
            <v xml:space="preserve">MES   </v>
          </cell>
          <cell r="D8890">
            <v>21545.040000000001</v>
          </cell>
        </row>
        <row r="8891">
          <cell r="A8891">
            <v>34779</v>
          </cell>
          <cell r="B8891" t="str">
            <v>ENGENHEIRO CIVIL JUNIOR</v>
          </cell>
          <cell r="C8891" t="str">
            <v xml:space="preserve">H     </v>
          </cell>
          <cell r="D8891">
            <v>79.3</v>
          </cell>
        </row>
        <row r="8892">
          <cell r="A8892">
            <v>40936</v>
          </cell>
          <cell r="B8892" t="str">
            <v>ENGENHEIRO CIVIL JUNIOR (MENSALISTA)</v>
          </cell>
          <cell r="C8892" t="str">
            <v xml:space="preserve">MES   </v>
          </cell>
          <cell r="D8892">
            <v>14049.35</v>
          </cell>
        </row>
        <row r="8893">
          <cell r="A8893">
            <v>34780</v>
          </cell>
          <cell r="B8893" t="str">
            <v>ENGENHEIRO CIVIL PLENO</v>
          </cell>
          <cell r="C8893" t="str">
            <v xml:space="preserve">H     </v>
          </cell>
          <cell r="D8893">
            <v>89.45</v>
          </cell>
        </row>
        <row r="8894">
          <cell r="A8894">
            <v>40937</v>
          </cell>
          <cell r="B8894" t="str">
            <v>ENGENHEIRO CIVIL PLENO (MENSALISTA)</v>
          </cell>
          <cell r="C8894" t="str">
            <v xml:space="preserve">MES   </v>
          </cell>
          <cell r="D8894">
            <v>15850.44</v>
          </cell>
        </row>
        <row r="8895">
          <cell r="A8895">
            <v>34782</v>
          </cell>
          <cell r="B8895" t="str">
            <v>ENGENHEIRO CIVIL SENIOR</v>
          </cell>
          <cell r="C8895" t="str">
            <v xml:space="preserve">H     </v>
          </cell>
          <cell r="D8895">
            <v>122.6</v>
          </cell>
        </row>
        <row r="8896">
          <cell r="A8896">
            <v>40938</v>
          </cell>
          <cell r="B8896" t="str">
            <v>ENGENHEIRO CIVIL SENIOR (MENSALISTA)</v>
          </cell>
          <cell r="C8896" t="str">
            <v xml:space="preserve">MES   </v>
          </cell>
          <cell r="D8896">
            <v>21721.53</v>
          </cell>
        </row>
        <row r="8897">
          <cell r="A8897">
            <v>34783</v>
          </cell>
          <cell r="B8897" t="str">
            <v>ENGENHEIRO ELETRICISTA</v>
          </cell>
          <cell r="C8897" t="str">
            <v xml:space="preserve">H     </v>
          </cell>
          <cell r="D8897">
            <v>74.540000000000006</v>
          </cell>
        </row>
        <row r="8898">
          <cell r="A8898">
            <v>40939</v>
          </cell>
          <cell r="B8898" t="str">
            <v>ENGENHEIRO ELETRICISTA (MENSALISTA)</v>
          </cell>
          <cell r="C8898" t="str">
            <v xml:space="preserve">MES   </v>
          </cell>
          <cell r="D8898">
            <v>13208.12</v>
          </cell>
        </row>
        <row r="8899">
          <cell r="A8899">
            <v>34785</v>
          </cell>
          <cell r="B8899" t="str">
            <v>ENGENHEIRO SANITARISTA</v>
          </cell>
          <cell r="C8899" t="str">
            <v xml:space="preserve">H     </v>
          </cell>
          <cell r="D8899">
            <v>73.8</v>
          </cell>
        </row>
        <row r="8900">
          <cell r="A8900">
            <v>40940</v>
          </cell>
          <cell r="B8900" t="str">
            <v>ENGENHEIRO SANITARISTA (MENSALISTA)</v>
          </cell>
          <cell r="C8900" t="str">
            <v xml:space="preserve">MES   </v>
          </cell>
          <cell r="D8900">
            <v>13078.04</v>
          </cell>
        </row>
        <row r="8901">
          <cell r="A8901">
            <v>38403</v>
          </cell>
          <cell r="B8901" t="str">
            <v>ENXADA ESTREITA *25 X 23* CM COM CABO</v>
          </cell>
          <cell r="C8901" t="str">
            <v xml:space="preserve">UN    </v>
          </cell>
          <cell r="D8901">
            <v>39.61</v>
          </cell>
        </row>
        <row r="8902">
          <cell r="A8902">
            <v>43482</v>
          </cell>
          <cell r="B8902" t="str">
            <v>EPI - FAMILIA ALMOXARIFE - HORISTA (ENCARGOS COMPLEMENTARES - COLETADO CAIXA)</v>
          </cell>
          <cell r="C8902" t="str">
            <v xml:space="preserve">H     </v>
          </cell>
          <cell r="D8902">
            <v>0.57999999999999996</v>
          </cell>
        </row>
        <row r="8903">
          <cell r="A8903">
            <v>43494</v>
          </cell>
          <cell r="B8903" t="str">
            <v>EPI - FAMILIA ALMOXARIFE - MENSALISTA (ENCARGOS COMPLEMENTARES - COLETADO CAIXA)</v>
          </cell>
          <cell r="C8903" t="str">
            <v xml:space="preserve">MES   </v>
          </cell>
          <cell r="D8903">
            <v>108.8</v>
          </cell>
        </row>
        <row r="8904">
          <cell r="A8904">
            <v>43483</v>
          </cell>
          <cell r="B8904" t="str">
            <v>EPI - FAMILIA CARPINTEIRO DE FORMAS - HORISTA (ENCARGOS COMPLEMENTARES - COLETADO CAIXA)</v>
          </cell>
          <cell r="C8904" t="str">
            <v xml:space="preserve">H     </v>
          </cell>
          <cell r="D8904">
            <v>1.05</v>
          </cell>
        </row>
        <row r="8905">
          <cell r="A8905">
            <v>43495</v>
          </cell>
          <cell r="B8905" t="str">
            <v>EPI - FAMILIA CARPINTEIRO DE FORMAS - MENSALISTA (ENCARGOS COMPLEMENTARES - COLETADO CAIXA)</v>
          </cell>
          <cell r="C8905" t="str">
            <v xml:space="preserve">MES   </v>
          </cell>
          <cell r="D8905">
            <v>197.14</v>
          </cell>
        </row>
        <row r="8906">
          <cell r="A8906">
            <v>43484</v>
          </cell>
          <cell r="B8906" t="str">
            <v>EPI - FAMILIA ELETRICISTA - HORISTA (ENCARGOS COMPLEMENTARES - COLETADO CAIXA)</v>
          </cell>
          <cell r="C8906" t="str">
            <v xml:space="preserve">H     </v>
          </cell>
          <cell r="D8906">
            <v>0.91</v>
          </cell>
        </row>
        <row r="8907">
          <cell r="A8907">
            <v>43496</v>
          </cell>
          <cell r="B8907" t="str">
            <v>EPI - FAMILIA ELETRICISTA - MENSALISTA (ENCARGOS COMPLEMENTARES - COLETADO CAIXA)</v>
          </cell>
          <cell r="C8907" t="str">
            <v xml:space="preserve">MES   </v>
          </cell>
          <cell r="D8907">
            <v>171.87</v>
          </cell>
        </row>
        <row r="8908">
          <cell r="A8908">
            <v>43485</v>
          </cell>
          <cell r="B8908" t="str">
            <v>EPI - FAMILIA ENCANADOR - HORISTA (ENCARGOS COMPLEMENTARES - COLETADO CAIXA)</v>
          </cell>
          <cell r="C8908" t="str">
            <v xml:space="preserve">H     </v>
          </cell>
          <cell r="D8908">
            <v>0.8</v>
          </cell>
        </row>
        <row r="8909">
          <cell r="A8909">
            <v>43497</v>
          </cell>
          <cell r="B8909" t="str">
            <v>EPI - FAMILIA ENCANADOR - MENSALISTA (ENCARGOS COMPLEMENTARES - COLETADO CAIXA)</v>
          </cell>
          <cell r="C8909" t="str">
            <v xml:space="preserve">MES   </v>
          </cell>
          <cell r="D8909">
            <v>151.31</v>
          </cell>
        </row>
        <row r="8910">
          <cell r="A8910">
            <v>43487</v>
          </cell>
          <cell r="B8910" t="str">
            <v>EPI - FAMILIA ENCARREGADO GERAL - HORISTA (ENCARGOS COMPLEMENTARES - COLETADO CAIXA)</v>
          </cell>
          <cell r="C8910" t="str">
            <v xml:space="preserve">H     </v>
          </cell>
          <cell r="D8910">
            <v>0.94</v>
          </cell>
        </row>
        <row r="8911">
          <cell r="A8911">
            <v>43499</v>
          </cell>
          <cell r="B8911" t="str">
            <v>EPI - FAMILIA ENCARREGADO GERAL - MENSALISTA (ENCARGOS COMPLEMENTARES - COLETADO CAIXA)</v>
          </cell>
          <cell r="C8911" t="str">
            <v xml:space="preserve">MES   </v>
          </cell>
          <cell r="D8911">
            <v>177.24</v>
          </cell>
        </row>
        <row r="8912">
          <cell r="A8912">
            <v>43486</v>
          </cell>
          <cell r="B8912" t="str">
            <v>EPI - FAMILIA ENGENHEIRO CIVIL - HORISTA (ENCARGOS COMPLEMENTARES - COLETADO CAIXA)</v>
          </cell>
          <cell r="C8912" t="str">
            <v xml:space="preserve">H     </v>
          </cell>
          <cell r="D8912">
            <v>0.55000000000000004</v>
          </cell>
        </row>
        <row r="8913">
          <cell r="A8913">
            <v>43498</v>
          </cell>
          <cell r="B8913" t="str">
            <v>EPI - FAMILIA ENGENHEIRO CIVIL - MENSALISTA (ENCARGOS COMPLEMENTARES - COLETADO CAIXA)</v>
          </cell>
          <cell r="C8913" t="str">
            <v xml:space="preserve">MES   </v>
          </cell>
          <cell r="D8913">
            <v>103.22</v>
          </cell>
        </row>
        <row r="8914">
          <cell r="A8914">
            <v>43488</v>
          </cell>
          <cell r="B8914" t="str">
            <v>EPI - FAMILIA OPERADOR ESCAVADEIRA - HORISTA (ENCARGOS COMPLEMENTARES - COLETADO CAIXA)</v>
          </cell>
          <cell r="C8914" t="str">
            <v xml:space="preserve">H     </v>
          </cell>
          <cell r="D8914">
            <v>0.63</v>
          </cell>
        </row>
        <row r="8915">
          <cell r="A8915">
            <v>43500</v>
          </cell>
          <cell r="B8915" t="str">
            <v>EPI - FAMILIA OPERADOR ESCAVADEIRA - MENSALISTA (ENCARGOS COMPLEMENTARES - COLETADO CAIXA)</v>
          </cell>
          <cell r="C8915" t="str">
            <v xml:space="preserve">MES   </v>
          </cell>
          <cell r="D8915">
            <v>119.49</v>
          </cell>
        </row>
        <row r="8916">
          <cell r="A8916">
            <v>43489</v>
          </cell>
          <cell r="B8916" t="str">
            <v>EPI - FAMILIA PEDREIRO - HORISTA (ENCARGOS COMPLEMENTARES - COLETADO CAIXA)</v>
          </cell>
          <cell r="C8916" t="str">
            <v xml:space="preserve">H     </v>
          </cell>
          <cell r="D8916">
            <v>0.95</v>
          </cell>
        </row>
        <row r="8917">
          <cell r="A8917">
            <v>43501</v>
          </cell>
          <cell r="B8917" t="str">
            <v>EPI - FAMILIA PEDREIRO - MENSALISTA (ENCARGOS COMPLEMENTARES - COLETADO CAIXA)</v>
          </cell>
          <cell r="C8917" t="str">
            <v xml:space="preserve">MES   </v>
          </cell>
          <cell r="D8917">
            <v>178.44</v>
          </cell>
        </row>
        <row r="8918">
          <cell r="A8918">
            <v>43490</v>
          </cell>
          <cell r="B8918" t="str">
            <v>EPI - FAMILIA PINTOR - HORISTA (ENCARGOS COMPLEMENTARES - COLETADO CAIXA)</v>
          </cell>
          <cell r="C8918" t="str">
            <v xml:space="preserve">H     </v>
          </cell>
          <cell r="D8918">
            <v>1.33</v>
          </cell>
        </row>
        <row r="8919">
          <cell r="A8919">
            <v>43502</v>
          </cell>
          <cell r="B8919" t="str">
            <v>EPI - FAMILIA PINTOR - MENSALISTA (ENCARGOS COMPLEMENTARES - COLETADO CAIXA)</v>
          </cell>
          <cell r="C8919" t="str">
            <v xml:space="preserve">MES   </v>
          </cell>
          <cell r="D8919">
            <v>250.26</v>
          </cell>
        </row>
        <row r="8920">
          <cell r="A8920">
            <v>43491</v>
          </cell>
          <cell r="B8920" t="str">
            <v>EPI - FAMILIA SERVENTE - HORISTA (ENCARGOS COMPLEMENTARES - COLETADO CAIXA)</v>
          </cell>
          <cell r="C8920" t="str">
            <v xml:space="preserve">H     </v>
          </cell>
          <cell r="D8920">
            <v>1.01</v>
          </cell>
        </row>
        <row r="8921">
          <cell r="A8921">
            <v>43503</v>
          </cell>
          <cell r="B8921" t="str">
            <v>EPI - FAMILIA SERVENTE - MENSALISTA (ENCARGOS COMPLEMENTARES - COLETADO CAIXA)</v>
          </cell>
          <cell r="C8921" t="str">
            <v xml:space="preserve">MES   </v>
          </cell>
          <cell r="D8921">
            <v>191.25</v>
          </cell>
        </row>
        <row r="8922">
          <cell r="A8922">
            <v>43492</v>
          </cell>
          <cell r="B8922" t="str">
            <v>EPI - FAMILIA SOLDADOR - HORISTA (ENCARGOS COMPLEMENTARES - COLETADO CAIXA)</v>
          </cell>
          <cell r="C8922" t="str">
            <v xml:space="preserve">H     </v>
          </cell>
          <cell r="D8922">
            <v>1.3</v>
          </cell>
        </row>
        <row r="8923">
          <cell r="A8923">
            <v>43504</v>
          </cell>
          <cell r="B8923" t="str">
            <v>EPI - FAMILIA SOLDADOR - MENSALISTA (ENCARGOS COMPLEMENTARES - COLETADO CAIXA)</v>
          </cell>
          <cell r="C8923" t="str">
            <v xml:space="preserve">MES   </v>
          </cell>
          <cell r="D8923">
            <v>244.54</v>
          </cell>
        </row>
        <row r="8924">
          <cell r="A8924">
            <v>43493</v>
          </cell>
          <cell r="B8924" t="str">
            <v>EPI - FAMILIA TOPOGRAFO - HORISTA (ENCARGOS COMPLEMENTARES - COLETADO CAIXA)</v>
          </cell>
          <cell r="C8924" t="str">
            <v xml:space="preserve">H     </v>
          </cell>
          <cell r="D8924">
            <v>0.52</v>
          </cell>
        </row>
        <row r="8925">
          <cell r="A8925">
            <v>43505</v>
          </cell>
          <cell r="B8925" t="str">
            <v>EPI - FAMILIA TOPOGRAFO - MENSALISTA (ENCARGOS COMPLEMENTARES - COLETADO CAIXA)</v>
          </cell>
          <cell r="C8925" t="str">
            <v xml:space="preserve">MES   </v>
          </cell>
          <cell r="D8925">
            <v>98.01</v>
          </cell>
        </row>
        <row r="8926">
          <cell r="A8926">
            <v>37774</v>
          </cell>
          <cell r="B8926" t="str">
            <v>EQUIPAMENTO DE LIMPEZA COMBINADO (VACUO/ALTA PRESSAO) 95% VACUO, TANQUE 7000 L, BOMBA 140 KGF/CM2 66 L/MIN COM MOTOR INDEPENDENTE A DIESEL DE 60 CV (INCLUI MONTAGEM, NAO INCLUI CAMINHAO)</v>
          </cell>
          <cell r="C8926" t="str">
            <v xml:space="preserve">UN    </v>
          </cell>
          <cell r="D8926">
            <v>229881.24</v>
          </cell>
        </row>
        <row r="8927">
          <cell r="A8927">
            <v>38630</v>
          </cell>
          <cell r="B8927" t="str">
            <v>EQUIPAMENTO PARA DEMARCACAO DE FAIXAS DE TRAFEGO A FRIO, A SER MONTADO SOBRE CAMINHAO DE PBT MINIMO DE 9 T E DISTANCIA MINIMA ENTRE EIXOS DE 4,3 M, CAPACIDADE PARA 800 L DE TINTA (INCLUI MONTAGEM, NAO INCLUI CAMINHAO)</v>
          </cell>
          <cell r="C8927" t="str">
            <v xml:space="preserve">UN    </v>
          </cell>
          <cell r="D8927">
            <v>1432812.5</v>
          </cell>
        </row>
        <row r="8928">
          <cell r="A8928">
            <v>38629</v>
          </cell>
          <cell r="B8928" t="str">
            <v>EQUIPAMENTO PARA DEMARCACAO DE FAIXAS DE TRAFEGO A QUENTE, A SER MONTADO SOBRE CAMINHAO DE PBT MINIMO DE 17 T E DISTANCIA MINIMA ENTRE EIXOS DE 5,2 M, CAPACIDADE PARA 1.000 KG DE MATERIAL TERMOPLASTICO (INCLUI MONTAGEM, NAO INCLUI CAMINHAO E NEM COMPRESSOR DE AR)</v>
          </cell>
          <cell r="C8928" t="str">
            <v xml:space="preserve">UN    </v>
          </cell>
          <cell r="D8928">
            <v>2132812.5</v>
          </cell>
        </row>
        <row r="8929">
          <cell r="A8929">
            <v>38476</v>
          </cell>
          <cell r="B8929" t="str">
            <v>ESCADA DUPLA DE ABRIR EM ALUMINIO, MODELO PINTOR, 8 DEGRAUS</v>
          </cell>
          <cell r="C8929" t="str">
            <v xml:space="preserve">UN    </v>
          </cell>
          <cell r="D8929">
            <v>297.70999999999998</v>
          </cell>
        </row>
        <row r="8930">
          <cell r="A8930">
            <v>38477</v>
          </cell>
          <cell r="B8930" t="str">
            <v>ESCADA EXTENSIVEL EM ALUMINIO COM 6,00 M ESTENDIDA</v>
          </cell>
          <cell r="C8930" t="str">
            <v xml:space="preserve">UN    </v>
          </cell>
          <cell r="D8930">
            <v>843.11</v>
          </cell>
        </row>
        <row r="8931">
          <cell r="A8931">
            <v>40635</v>
          </cell>
          <cell r="B8931" t="str">
            <v>ESCAVADEIRA HIDRAULICA SOBRE ESTEIRA, COM GARRA GIRATORIA DE MANDIBULAS, PESO OPERACIONAL ENTRE 22,00 E 25,50 TON, POTENCIA LIQUIDA ENTRE 150 E 160 HP</v>
          </cell>
          <cell r="C8931" t="str">
            <v xml:space="preserve">UN    </v>
          </cell>
          <cell r="D8931">
            <v>576995.99</v>
          </cell>
        </row>
        <row r="8932">
          <cell r="A8932">
            <v>36483</v>
          </cell>
          <cell r="B8932" t="str">
            <v>ESCAVADEIRA HIDRAULICA SOBRE ESTEIRAS CACAMBA 0,40 A 1,20 M3, PESO OPERACIONAL 21,19 T, POTENCIA LIQUIDA 173 HP</v>
          </cell>
          <cell r="C8932" t="str">
            <v xml:space="preserve">UN    </v>
          </cell>
          <cell r="D8932">
            <v>522850.79</v>
          </cell>
        </row>
        <row r="8933">
          <cell r="A8933">
            <v>14525</v>
          </cell>
          <cell r="B8933" t="str">
            <v>ESCAVADEIRA HIDRAULICA SOBRE ESTEIRAS COM CACAMBA DE 1,20 M3, PESO OPERACIONAL 21 T, POTENCIA BRUTA 155 HP</v>
          </cell>
          <cell r="C8933" t="str">
            <v xml:space="preserve">UN    </v>
          </cell>
          <cell r="D8933">
            <v>547455.54</v>
          </cell>
        </row>
        <row r="8934">
          <cell r="A8934">
            <v>36482</v>
          </cell>
          <cell r="B8934" t="str">
            <v>ESCAVADEIRA HIDRAULICA SOBRE ESTEIRAS, CACAMBA  0,80 M3, PESO OPERACIONAL 17,8 T, POTENCIA LIQUIDA 110 HP</v>
          </cell>
          <cell r="C8934" t="str">
            <v xml:space="preserve">UN    </v>
          </cell>
          <cell r="D8934">
            <v>469519.37</v>
          </cell>
        </row>
        <row r="8935">
          <cell r="A8935">
            <v>36408</v>
          </cell>
          <cell r="B8935" t="str">
            <v>ESCAVADEIRA HIDRAULICA SOBRE ESTEIRAS, CACAMBA 0,4 A 1,70 M3, PESO OPERACIONAL 23,2 T, POTENCIA BRUTA 183 HP</v>
          </cell>
          <cell r="C8935" t="str">
            <v xml:space="preserve">UN    </v>
          </cell>
          <cell r="D8935">
            <v>560988.15</v>
          </cell>
        </row>
        <row r="8936">
          <cell r="A8936">
            <v>2723</v>
          </cell>
          <cell r="B8936" t="str">
            <v>ESCAVADEIRA HIDRAULICA SOBRE ESTEIRAS, CACAMBA 0,62M3, PESO OPERACIONAL 12,61T, POTENCIA LIQUIDA 95HP</v>
          </cell>
          <cell r="C8936" t="str">
            <v xml:space="preserve">UN    </v>
          </cell>
          <cell r="D8936">
            <v>430583.01</v>
          </cell>
        </row>
        <row r="8937">
          <cell r="A8937">
            <v>36481</v>
          </cell>
          <cell r="B8937" t="str">
            <v>ESCAVADEIRA HIDRAULICA SOBRE ESTEIRAS, CACAMBA 0,80 A 1,30 M3, PESO OPERACIONAL 22,18 T, POTENCIA LIQUIDA 170 HP</v>
          </cell>
          <cell r="C8937" t="str">
            <v xml:space="preserve">UN    </v>
          </cell>
          <cell r="D8937">
            <v>513624.02</v>
          </cell>
        </row>
        <row r="8938">
          <cell r="A8938">
            <v>10685</v>
          </cell>
          <cell r="B8938" t="str">
            <v>ESCAVADEIRA HIDRAULICA SOBRE ESTEIRAS, CACAMBA 0,80M3, PESO OPERACIONAL 17T, POTENCIA BRUTA 111HP</v>
          </cell>
          <cell r="C8938" t="str">
            <v xml:space="preserve">UN    </v>
          </cell>
          <cell r="D8938">
            <v>492094.87</v>
          </cell>
        </row>
        <row r="8939">
          <cell r="A8939">
            <v>40636</v>
          </cell>
          <cell r="B8939" t="str">
            <v>ESCAVADEIRA HIDRAULICA SOBRE ESTEIRAS, CAPACIDADE DA CACAMBA ENTRE 1,20 E 1,50 M3, PESO OPERACIONAL ENTRE 20,00 E 22,00 TON, POTENCIA LIQUIDA ENTRE 150 E 155 HP, EQUIPADA COM CLAMSHELL</v>
          </cell>
          <cell r="C8939" t="str">
            <v xml:space="preserve">UN    </v>
          </cell>
          <cell r="D8939">
            <v>555466.84</v>
          </cell>
        </row>
        <row r="8940">
          <cell r="A8940">
            <v>4111</v>
          </cell>
          <cell r="B8940" t="str">
            <v>ESCORA PRE-MOLDADA EM CONCRETO, *10 X 10* CM, H = 2,30M</v>
          </cell>
          <cell r="C8940" t="str">
            <v xml:space="preserve">UN    </v>
          </cell>
          <cell r="D8940">
            <v>35.74</v>
          </cell>
        </row>
        <row r="8941">
          <cell r="A8941">
            <v>26021</v>
          </cell>
          <cell r="B8941" t="str">
            <v>ESCOVA CIRCULAR EM ACO LATONADO, 6 X 1 " (DIAMETRO X ESPESSURA), FURO DE 1 1/4 ", FIO ONDULADO *0,30* MM</v>
          </cell>
          <cell r="C8941" t="str">
            <v xml:space="preserve">UN    </v>
          </cell>
          <cell r="D8941">
            <v>66.36</v>
          </cell>
        </row>
        <row r="8942">
          <cell r="A8942">
            <v>12</v>
          </cell>
          <cell r="B8942" t="str">
            <v>ESCOVA DE ACO, COM CABO, *4  X 15* FILEIRAS DE CERDAS</v>
          </cell>
          <cell r="C8942" t="str">
            <v xml:space="preserve">UN    </v>
          </cell>
          <cell r="D8942">
            <v>12.99</v>
          </cell>
        </row>
        <row r="8943">
          <cell r="A8943">
            <v>37554</v>
          </cell>
          <cell r="B8943" t="str">
            <v>ESGUICHO JATO REGULAVEL, TIPO ELKHART, ENGATE RAPIDO 1 1/2", PARA COMBATE A INCENDIO</v>
          </cell>
          <cell r="C8943" t="str">
            <v xml:space="preserve">UN    </v>
          </cell>
          <cell r="D8943">
            <v>194.36</v>
          </cell>
        </row>
        <row r="8944">
          <cell r="A8944">
            <v>37555</v>
          </cell>
          <cell r="B8944" t="str">
            <v>ESGUICHO JATO REGULAVEL, TIPO ELKHART, ENGATE RAPIDO 2 1/2", PARA COMBATE A INCENDIO</v>
          </cell>
          <cell r="C8944" t="str">
            <v xml:space="preserve">UN    </v>
          </cell>
          <cell r="D8944">
            <v>236.42</v>
          </cell>
        </row>
        <row r="8945">
          <cell r="A8945">
            <v>10902</v>
          </cell>
          <cell r="B8945" t="str">
            <v>ESGUICHO TIPO JATO SOLIDO, EM LATAO, ENGATE RAPIDO 1 1/2" X 13 MM, PARA MANGUEIRA EM INSTALACAO PREDIAL COMBATE A INCENDIO</v>
          </cell>
          <cell r="C8945" t="str">
            <v xml:space="preserve">UN    </v>
          </cell>
          <cell r="D8945">
            <v>59.32</v>
          </cell>
        </row>
        <row r="8946">
          <cell r="A8946">
            <v>20965</v>
          </cell>
          <cell r="B8946" t="str">
            <v>ESGUICHO TIPO JATO SOLIDO, EM LATAO, ENGATE RAPIDO 1 1/2" X 16 MM, PARA MANGUEIRA EM INSTALACAO PREDIAL COMBATE A INCENDIO</v>
          </cell>
          <cell r="C8946" t="str">
            <v xml:space="preserve">UN    </v>
          </cell>
          <cell r="D8946">
            <v>59.87</v>
          </cell>
        </row>
        <row r="8947">
          <cell r="A8947">
            <v>20966</v>
          </cell>
          <cell r="B8947" t="str">
            <v>ESGUICHO TIPO JATO SOLIDO, EM LATAO, ENGATE RAPIDO 1 1/2" X 19 MM, PARA MANGUEIRA EM INSTALACAO PREDIAL COMBATE A INCENDIO</v>
          </cell>
          <cell r="C8947" t="str">
            <v xml:space="preserve">UN    </v>
          </cell>
          <cell r="D8947">
            <v>64.47</v>
          </cell>
        </row>
        <row r="8948">
          <cell r="A8948">
            <v>10903</v>
          </cell>
          <cell r="B8948" t="str">
            <v>ESGUICHO TIPO JATO SOLIDO, EM LATAO, ENGATE RAPIDO 2 1/2" X 13 MM, PARA MANGUEIRA EM INSTALACAO PREDIAL COMBATE A INCENDIO</v>
          </cell>
          <cell r="C8948" t="str">
            <v xml:space="preserve">UN    </v>
          </cell>
          <cell r="D8948">
            <v>97.72</v>
          </cell>
        </row>
        <row r="8949">
          <cell r="A8949">
            <v>20967</v>
          </cell>
          <cell r="B8949" t="str">
            <v>ESGUICHO TIPO JATO SOLIDO, EM LATAO, ENGATE RAPIDO 2 1/2" X 16 MM, PARA MANGUEIRA EM INSTALACAO PREDIAL COMBATE A INCENDIO</v>
          </cell>
          <cell r="C8949" t="str">
            <v xml:space="preserve">UN    </v>
          </cell>
          <cell r="D8949">
            <v>97.72</v>
          </cell>
        </row>
        <row r="8950">
          <cell r="A8950">
            <v>20968</v>
          </cell>
          <cell r="B8950" t="str">
            <v>ESGUICHO TIPO JATO SOLIDO, EM LATAO, ENGATE RAPIDO 2 1/2" X 19 MM, PARA MANGUEIRA EM INSTALACAO PREDIAL COMBATE A INCENDIO</v>
          </cell>
          <cell r="C8950" t="str">
            <v xml:space="preserve">UN    </v>
          </cell>
          <cell r="D8950">
            <v>107.18</v>
          </cell>
        </row>
        <row r="8951">
          <cell r="A8951">
            <v>11359</v>
          </cell>
          <cell r="B8951" t="str">
            <v>ESMERILHADEIRA ANGULAR ELETRICA, DIAMETRO DO DISCO 7 '' (180 MM), ROTACAO 8500 RPM, POTENCIA 2400 W</v>
          </cell>
          <cell r="C8951" t="str">
            <v xml:space="preserve">UN    </v>
          </cell>
          <cell r="D8951">
            <v>866.95</v>
          </cell>
        </row>
        <row r="8952">
          <cell r="A8952">
            <v>39017</v>
          </cell>
          <cell r="B8952" t="str">
            <v>ESPACADOR / DISTANCIADOR CIRCULAR COM ENTRADA LATERAL, EM PLASTICO, PARA VERGALHAO *4,2 A 12,5* MM, COBRIMENTO 20 MM</v>
          </cell>
          <cell r="C8952" t="str">
            <v xml:space="preserve">UN    </v>
          </cell>
          <cell r="D8952">
            <v>0.18</v>
          </cell>
        </row>
        <row r="8953">
          <cell r="A8953">
            <v>39315</v>
          </cell>
          <cell r="B8953" t="str">
            <v>ESPACADOR / DISTANCIADOR TIPO GARRA DUPLA, EM PLASTICO, COBRIMENTO *20* MM, PARA FERRAGENS DE LAJES E FUNDO DE VIGAS</v>
          </cell>
          <cell r="C8953" t="str">
            <v xml:space="preserve">UN    </v>
          </cell>
          <cell r="D8953">
            <v>0.28999999999999998</v>
          </cell>
        </row>
        <row r="8954">
          <cell r="A8954">
            <v>39016</v>
          </cell>
          <cell r="B8954" t="str">
            <v>ESPACADOR / DISTANCIADOR TIPO PINO EM PLASTICO, PARA VERGALHAO ATE 10 MM, PARA APOIO DE ARMADURA</v>
          </cell>
          <cell r="C8954" t="str">
            <v xml:space="preserve">UN    </v>
          </cell>
          <cell r="D8954">
            <v>0.28999999999999998</v>
          </cell>
        </row>
        <row r="8955">
          <cell r="A8955">
            <v>40432</v>
          </cell>
          <cell r="B8955" t="str">
            <v>ESPACADOR / SEPARADOR DE BARRA , METALICO, TIPO CARAMBOLA, PARA TIRANTES, 25 X 84 MM</v>
          </cell>
          <cell r="C8955" t="str">
            <v xml:space="preserve">UN    </v>
          </cell>
          <cell r="D8955">
            <v>2.2799999999999998</v>
          </cell>
        </row>
        <row r="8956">
          <cell r="A8956">
            <v>39481</v>
          </cell>
          <cell r="B8956" t="str">
            <v>ESPACADOR OU DISTANCIADOR, EM PLASTICO, TIPO APOIO DE CORDOALHA (CARANGUEJO), PARA ARMADURA NEGATIVA E PROTENSAO, COBRIMENTO 50 MM</v>
          </cell>
          <cell r="C8956" t="str">
            <v xml:space="preserve">UN    </v>
          </cell>
          <cell r="D8956">
            <v>1.43</v>
          </cell>
        </row>
        <row r="8957">
          <cell r="A8957">
            <v>40433</v>
          </cell>
          <cell r="B8957" t="str">
            <v>ESPACADOR/SEPARADOR DE CORDOALHA TIPO DISCO 12 FUROS DE 14 MM, PARA TIRANTES</v>
          </cell>
          <cell r="C8957" t="str">
            <v xml:space="preserve">UN    </v>
          </cell>
          <cell r="D8957">
            <v>1.26</v>
          </cell>
        </row>
        <row r="8958">
          <cell r="A8958">
            <v>20219</v>
          </cell>
          <cell r="B8958" t="str">
            <v>ESPARGIDOR DE ASFALTO PRESSURIZADO, REBOCAVEL, TANQUE DE 2500 L, PNEUMATICO,  COM MOTOR A GASOLINA 3,4HP</v>
          </cell>
          <cell r="C8958" t="str">
            <v xml:space="preserve">UN    </v>
          </cell>
          <cell r="D8958">
            <v>83700</v>
          </cell>
        </row>
        <row r="8959">
          <cell r="A8959">
            <v>36484</v>
          </cell>
          <cell r="B8959" t="str">
            <v>ESPARGIDOR DE ASFALTO PRESSURIZADO, TANQUE 6 M3 COM ISOLACAO TERMICA, AQUECIDO COM 2 MACARICOS, COM BARRA ESPARGIDORA 3,60 M, A SER MONTADO SOBRE CAMINHAO</v>
          </cell>
          <cell r="C8959" t="str">
            <v xml:space="preserve">UN    </v>
          </cell>
          <cell r="D8959">
            <v>177679.85</v>
          </cell>
        </row>
        <row r="8960">
          <cell r="A8960">
            <v>38367</v>
          </cell>
          <cell r="B8960" t="str">
            <v>ESPATULA DE ACO INOX COM CABO DE MADEIRA, LARGURA 8 CM</v>
          </cell>
          <cell r="C8960" t="str">
            <v xml:space="preserve">UN    </v>
          </cell>
          <cell r="D8960">
            <v>15.99</v>
          </cell>
        </row>
        <row r="8961">
          <cell r="A8961">
            <v>38368</v>
          </cell>
          <cell r="B8961" t="str">
            <v>ESPATULA DE PLASTICO LISA, LARGURA 10 CM</v>
          </cell>
          <cell r="C8961" t="str">
            <v xml:space="preserve">UN    </v>
          </cell>
          <cell r="D8961">
            <v>7.86</v>
          </cell>
        </row>
        <row r="8962">
          <cell r="A8962">
            <v>38091</v>
          </cell>
          <cell r="B8962" t="str">
            <v>ESPELHO / PLACA CEGA 4" X 2", PARA INSTALACAO DE TOMADAS E INTERRUPTORES</v>
          </cell>
          <cell r="C8962" t="str">
            <v xml:space="preserve">UN    </v>
          </cell>
          <cell r="D8962">
            <v>1.58</v>
          </cell>
        </row>
        <row r="8963">
          <cell r="A8963">
            <v>38095</v>
          </cell>
          <cell r="B8963" t="str">
            <v>ESPELHO / PLACA CEGA 4" X 4", PARA INSTALACAO DE TOMADAS E INTERRUPTORES</v>
          </cell>
          <cell r="C8963" t="str">
            <v xml:space="preserve">UN    </v>
          </cell>
          <cell r="D8963">
            <v>3.35</v>
          </cell>
        </row>
        <row r="8964">
          <cell r="A8964">
            <v>38092</v>
          </cell>
          <cell r="B8964" t="str">
            <v>ESPELHO / PLACA DE 1 POSTO 4" X 2", PARA INSTALACAO DE TOMADAS E INTERRUPTORES</v>
          </cell>
          <cell r="C8964" t="str">
            <v xml:space="preserve">UN    </v>
          </cell>
          <cell r="D8964">
            <v>1.5</v>
          </cell>
        </row>
        <row r="8965">
          <cell r="A8965">
            <v>38093</v>
          </cell>
          <cell r="B8965" t="str">
            <v>ESPELHO / PLACA DE 2 POSTOS 4" X 2", PARA INSTALACAO DE TOMADAS E INTERRUPTORES</v>
          </cell>
          <cell r="C8965" t="str">
            <v xml:space="preserve">UN    </v>
          </cell>
          <cell r="D8965">
            <v>1.55</v>
          </cell>
        </row>
        <row r="8966">
          <cell r="A8966">
            <v>38096</v>
          </cell>
          <cell r="B8966" t="str">
            <v>ESPELHO / PLACA DE 2 POSTOS 4" X 4", PARA INSTALACAO DE TOMADAS E INTERRUPTORES</v>
          </cell>
          <cell r="C8966" t="str">
            <v xml:space="preserve">UN    </v>
          </cell>
          <cell r="D8966">
            <v>3.6</v>
          </cell>
        </row>
        <row r="8967">
          <cell r="A8967">
            <v>38094</v>
          </cell>
          <cell r="B8967" t="str">
            <v>ESPELHO / PLACA DE 3 POSTOS 4" X 2", PARA INSTALACAO DE TOMADAS E INTERRUPTORES</v>
          </cell>
          <cell r="C8967" t="str">
            <v xml:space="preserve">UN    </v>
          </cell>
          <cell r="D8967">
            <v>1.9</v>
          </cell>
        </row>
        <row r="8968">
          <cell r="A8968">
            <v>38097</v>
          </cell>
          <cell r="B8968" t="str">
            <v>ESPELHO / PLACA DE 4 POSTOS 4" X 4", PARA INSTALACAO DE TOMADAS E INTERRUPTORES</v>
          </cell>
          <cell r="C8968" t="str">
            <v xml:space="preserve">UN    </v>
          </cell>
          <cell r="D8968">
            <v>3.86</v>
          </cell>
        </row>
        <row r="8969">
          <cell r="A8969">
            <v>38098</v>
          </cell>
          <cell r="B8969" t="str">
            <v>ESPELHO / PLACA DE 6 POSTOS 4" X 4", PARA INSTALACAO DE TOMADAS E INTERRUPTORES</v>
          </cell>
          <cell r="C8969" t="str">
            <v xml:space="preserve">UN    </v>
          </cell>
          <cell r="D8969">
            <v>3.86</v>
          </cell>
        </row>
        <row r="8970">
          <cell r="A8970">
            <v>11186</v>
          </cell>
          <cell r="B8970" t="str">
            <v>ESPELHO CRISTAL E = 4 MM</v>
          </cell>
          <cell r="C8970" t="str">
            <v xml:space="preserve">M2    </v>
          </cell>
          <cell r="D8970">
            <v>414.71</v>
          </cell>
        </row>
        <row r="8971">
          <cell r="A8971">
            <v>11558</v>
          </cell>
          <cell r="B8971" t="str">
            <v>ESPELHO, RETO OU CURVO, EM LATAO CROMADO, ESPESSURA ATE 6 MM, LARGURA *40*MM, ALTURA *180*MM - PARA FECHADURA DE EMBUTIR</v>
          </cell>
          <cell r="C8971" t="str">
            <v xml:space="preserve">PAR   </v>
          </cell>
          <cell r="D8971">
            <v>15.15</v>
          </cell>
        </row>
        <row r="8972">
          <cell r="A8972">
            <v>11557</v>
          </cell>
          <cell r="B8972" t="str">
            <v>ESPELHO, RETO OU CURVO, EM LATAO CROMADO, ESPESSURA MINIMA 6 MM, LARGURA *43*MM, ALTURA *230*MM - PARA FECHADURA DE EMBUTIR</v>
          </cell>
          <cell r="C8972" t="str">
            <v xml:space="preserve">PAR   </v>
          </cell>
          <cell r="D8972">
            <v>38.340000000000003</v>
          </cell>
        </row>
        <row r="8973">
          <cell r="A8973">
            <v>2759</v>
          </cell>
          <cell r="B8973" t="str">
            <v>ESPOLETA SIMPLES N 8.</v>
          </cell>
          <cell r="C8973" t="str">
            <v xml:space="preserve">UN    </v>
          </cell>
          <cell r="D8973">
            <v>5.8</v>
          </cell>
        </row>
        <row r="8974">
          <cell r="A8974">
            <v>38124</v>
          </cell>
          <cell r="B8974" t="str">
            <v>ESPUMA EXPANSIVA DE POLIURETANO, APLICACAO MANUAL - 500 ML</v>
          </cell>
          <cell r="C8974" t="str">
            <v xml:space="preserve">UN    </v>
          </cell>
          <cell r="D8974">
            <v>29.99</v>
          </cell>
        </row>
        <row r="8975">
          <cell r="A8975">
            <v>38380</v>
          </cell>
          <cell r="B8975" t="str">
            <v>ESQUADRO DE ACO 12 " (300 MM), CABO DE ALUMINIO</v>
          </cell>
          <cell r="C8975" t="str">
            <v xml:space="preserve">UN    </v>
          </cell>
          <cell r="D8975">
            <v>25.41</v>
          </cell>
        </row>
        <row r="8976">
          <cell r="A8976">
            <v>20059</v>
          </cell>
          <cell r="B8976" t="str">
            <v>ESQUADRO INTERNO OU EXTERNO PARA CALHA PLUVIAL, PVC, DIAMETRO ENTRE 119 E 170 MM, PARA DRENAGEM PREDIAL</v>
          </cell>
          <cell r="C8976" t="str">
            <v xml:space="preserve">UN    </v>
          </cell>
          <cell r="D8976">
            <v>15.71</v>
          </cell>
        </row>
        <row r="8977">
          <cell r="A8977">
            <v>42429</v>
          </cell>
          <cell r="B8977" t="str">
            <v>ESQUI TRIPLO, EM TUBO DE ACO CARBONO, PINTURA NO PROCESSO ELETROSTATICO - EQUIPAMENTO DE GINASTICA PARA ACADEMIA AO AR LIVRE / ACADEMIA DA TERCEIRA IDADE - ATI</v>
          </cell>
          <cell r="C8977" t="str">
            <v xml:space="preserve">UN    </v>
          </cell>
          <cell r="D8977">
            <v>4775.51</v>
          </cell>
        </row>
        <row r="8978">
          <cell r="A8978">
            <v>39616</v>
          </cell>
          <cell r="B8978" t="str">
            <v>ESTABILIZADOR BIVOLT AUTOMATICO, 1000 VA</v>
          </cell>
          <cell r="C8978" t="str">
            <v xml:space="preserve">UN    </v>
          </cell>
          <cell r="D8978">
            <v>459.8</v>
          </cell>
        </row>
        <row r="8979">
          <cell r="A8979">
            <v>39618</v>
          </cell>
          <cell r="B8979" t="str">
            <v>ESTABILIZADOR BIVOLT AUTOMATICO, 1500 VA</v>
          </cell>
          <cell r="C8979" t="str">
            <v xml:space="preserve">UN    </v>
          </cell>
          <cell r="D8979">
            <v>834</v>
          </cell>
        </row>
        <row r="8980">
          <cell r="A8980">
            <v>39619</v>
          </cell>
          <cell r="B8980" t="str">
            <v>ESTABILIZADOR BIVOLT AUTOMATICO, 2000 VA</v>
          </cell>
          <cell r="C8980" t="str">
            <v xml:space="preserve">UN    </v>
          </cell>
          <cell r="D8980">
            <v>1142.24</v>
          </cell>
        </row>
        <row r="8981">
          <cell r="A8981">
            <v>39613</v>
          </cell>
          <cell r="B8981" t="str">
            <v>ESTABILIZADOR BIVOLT AUTOMATICO, 300 VA</v>
          </cell>
          <cell r="C8981" t="str">
            <v xml:space="preserve">UN    </v>
          </cell>
          <cell r="D8981">
            <v>182.64</v>
          </cell>
        </row>
        <row r="8982">
          <cell r="A8982">
            <v>39614</v>
          </cell>
          <cell r="B8982" t="str">
            <v>ESTABILIZADOR BIVOLT AUTOMATICO, 500 VA</v>
          </cell>
          <cell r="C8982" t="str">
            <v xml:space="preserve">UN    </v>
          </cell>
          <cell r="D8982">
            <v>266.45999999999998</v>
          </cell>
        </row>
        <row r="8983">
          <cell r="A8983">
            <v>38538</v>
          </cell>
          <cell r="B8983" t="str">
            <v>ESTACA PRE-MOLDADA MACICA DE CONCRETO VIBRADO ARMADO, PARA CARGA DE 25 T, SECAO QUADRADA DE *16 X 16*, COM ANEL METALICO INCORPORADO A PECA (SOMENTE FORNECIMENTO)</v>
          </cell>
          <cell r="C8983" t="str">
            <v xml:space="preserve">M     </v>
          </cell>
          <cell r="D8983">
            <v>56</v>
          </cell>
        </row>
        <row r="8984">
          <cell r="A8984">
            <v>38539</v>
          </cell>
          <cell r="B8984" t="str">
            <v>ESTACA PRE-MOLDADA MACICA DE CONCRETO VIBRADO ARMADO, PARA CARGA DE 50 T, SECAO QUADRADA, COM ANEL METALICO INCORPORADO A PECA (SOMENTE FORNECIMENTO)</v>
          </cell>
          <cell r="C8984" t="str">
            <v xml:space="preserve">M     </v>
          </cell>
          <cell r="D8984">
            <v>76.150000000000006</v>
          </cell>
        </row>
        <row r="8985">
          <cell r="A8985">
            <v>38540</v>
          </cell>
          <cell r="B8985" t="str">
            <v>ESTACA PRE-MOLDADA VAZADA DE CONCRETO CENTRIFUGADO, PARA CARGA DE 100 T, SECAO CIRCULAR, COM ANEL METALICO INCORPORADO A PECA (SOMENTE FORNECIMENTO)</v>
          </cell>
          <cell r="C8985" t="str">
            <v xml:space="preserve">M     </v>
          </cell>
          <cell r="D8985">
            <v>195.16</v>
          </cell>
        </row>
        <row r="8986">
          <cell r="A8986">
            <v>38384</v>
          </cell>
          <cell r="B8986" t="str">
            <v>ESTILETE DE METAL, LAMINA 18 MM</v>
          </cell>
          <cell r="C8986" t="str">
            <v xml:space="preserve">UN    </v>
          </cell>
          <cell r="D8986">
            <v>20.38</v>
          </cell>
        </row>
        <row r="8987">
          <cell r="A8987">
            <v>13</v>
          </cell>
          <cell r="B8987" t="str">
            <v>ESTOPA</v>
          </cell>
          <cell r="C8987" t="str">
            <v xml:space="preserve">KG    </v>
          </cell>
          <cell r="D8987">
            <v>20</v>
          </cell>
        </row>
        <row r="8988">
          <cell r="A8988">
            <v>2762</v>
          </cell>
          <cell r="B8988" t="str">
            <v>ESTOPIM SIMPLES</v>
          </cell>
          <cell r="C8988" t="str">
            <v xml:space="preserve">M     </v>
          </cell>
          <cell r="D8988">
            <v>7.25</v>
          </cell>
        </row>
        <row r="8989">
          <cell r="A8989">
            <v>21142</v>
          </cell>
          <cell r="B8989" t="str">
            <v>ESTRIBO COM PARAFUSO EM CHAPA DE FERRO FUNDIDO DE 2" X 3/16" X 35 CM, SECAO "U", PARA MADEIRAMENTO DE TELHADO</v>
          </cell>
          <cell r="C8989" t="str">
            <v xml:space="preserve">UN    </v>
          </cell>
          <cell r="D8989">
            <v>28.05</v>
          </cell>
        </row>
        <row r="8990">
          <cell r="A8990">
            <v>4223</v>
          </cell>
          <cell r="B8990" t="str">
            <v>ETANOL</v>
          </cell>
          <cell r="C8990" t="str">
            <v xml:space="preserve">L     </v>
          </cell>
          <cell r="D8990">
            <v>3.95</v>
          </cell>
        </row>
        <row r="8991">
          <cell r="A8991">
            <v>37372</v>
          </cell>
          <cell r="B8991" t="str">
            <v>EXAMES - HORISTA (COLETADO CAIXA)</v>
          </cell>
          <cell r="C8991" t="str">
            <v xml:space="preserve">H     </v>
          </cell>
          <cell r="D8991">
            <v>0.55000000000000004</v>
          </cell>
        </row>
        <row r="8992">
          <cell r="A8992">
            <v>40863</v>
          </cell>
          <cell r="B8992" t="str">
            <v>EXAMES - MENSALISTA (COLETADO CAIXA)</v>
          </cell>
          <cell r="C8992" t="str">
            <v xml:space="preserve">MES   </v>
          </cell>
          <cell r="D8992">
            <v>103.7</v>
          </cell>
        </row>
        <row r="8993">
          <cell r="A8993">
            <v>38475</v>
          </cell>
          <cell r="B8993" t="str">
            <v>EXTENSAO DE SOLDA 201 ACETILENO, E = *1,5 A 2,5* MM</v>
          </cell>
          <cell r="C8993" t="str">
            <v xml:space="preserve">UN    </v>
          </cell>
          <cell r="D8993">
            <v>29.3</v>
          </cell>
        </row>
        <row r="8994">
          <cell r="A8994">
            <v>38474</v>
          </cell>
          <cell r="B8994" t="str">
            <v>EXTENSAO DE SOLDA 201 GLP, E = *2,5 A 4,0* MM</v>
          </cell>
          <cell r="C8994" t="str">
            <v xml:space="preserve">UN    </v>
          </cell>
          <cell r="D8994">
            <v>36.229999999999997</v>
          </cell>
        </row>
        <row r="8995">
          <cell r="A8995">
            <v>10886</v>
          </cell>
          <cell r="B8995" t="str">
            <v>EXTINTOR DE INCENDIO PORTATIL COM CARGA DE AGUA PRESSURIZADA DE 10 L, CLASSE A</v>
          </cell>
          <cell r="C8995" t="str">
            <v xml:space="preserve">UN    </v>
          </cell>
          <cell r="D8995">
            <v>137.81</v>
          </cell>
        </row>
        <row r="8996">
          <cell r="A8996">
            <v>10888</v>
          </cell>
          <cell r="B8996" t="str">
            <v>EXTINTOR DE INCENDIO PORTATIL COM CARGA DE GAS CARBONICO CO2 DE 4 KG, CLASSE BC</v>
          </cell>
          <cell r="C8996" t="str">
            <v xml:space="preserve">UN    </v>
          </cell>
          <cell r="D8996">
            <v>436.15</v>
          </cell>
        </row>
        <row r="8997">
          <cell r="A8997">
            <v>10889</v>
          </cell>
          <cell r="B8997" t="str">
            <v>EXTINTOR DE INCENDIO PORTATIL COM CARGA DE GAS CARBONICO CO2 DE 6 KG, CLASSE BC</v>
          </cell>
          <cell r="C8997" t="str">
            <v xml:space="preserve">UN    </v>
          </cell>
          <cell r="D8997">
            <v>472.5</v>
          </cell>
        </row>
        <row r="8998">
          <cell r="A8998">
            <v>10890</v>
          </cell>
          <cell r="B8998" t="str">
            <v>EXTINTOR DE INCENDIO PORTATIL COM CARGA DE PO QUIMICO SECO (PQS) DE 12 KG, CLASSE BC</v>
          </cell>
          <cell r="C8998" t="str">
            <v xml:space="preserve">UN    </v>
          </cell>
          <cell r="D8998">
            <v>218.07</v>
          </cell>
        </row>
        <row r="8999">
          <cell r="A8999">
            <v>10891</v>
          </cell>
          <cell r="B8999" t="str">
            <v>EXTINTOR DE INCENDIO PORTATIL COM CARGA DE PO QUIMICO SECO (PQS) DE 4 KG, CLASSE BC</v>
          </cell>
          <cell r="C8999" t="str">
            <v xml:space="preserve">UN    </v>
          </cell>
          <cell r="D8999">
            <v>133.26</v>
          </cell>
        </row>
        <row r="9000">
          <cell r="A9000">
            <v>10892</v>
          </cell>
          <cell r="B9000" t="str">
            <v>EXTINTOR DE INCENDIO PORTATIL COM CARGA DE PO QUIMICO SECO (PQS) DE 6 KG, CLASSE BC</v>
          </cell>
          <cell r="C9000" t="str">
            <v xml:space="preserve">UN    </v>
          </cell>
          <cell r="D9000">
            <v>157.5</v>
          </cell>
        </row>
        <row r="9001">
          <cell r="A9001">
            <v>20977</v>
          </cell>
          <cell r="B9001" t="str">
            <v>EXTINTOR DE INCENDIO PORTATIL COM CARGA DE PO QUIMICO SECO (PQS) DE 8 KG, CLASSE BC</v>
          </cell>
          <cell r="C9001" t="str">
            <v xml:space="preserve">UN    </v>
          </cell>
          <cell r="D9001">
            <v>187.78</v>
          </cell>
        </row>
        <row r="9002">
          <cell r="A9002">
            <v>3073</v>
          </cell>
          <cell r="B9002" t="str">
            <v>EXTREMIDADE PVC PBA, BF, JE, DN 100/ DE 110 MM (NBR 10351)</v>
          </cell>
          <cell r="C9002" t="str">
            <v xml:space="preserve">UN    </v>
          </cell>
          <cell r="D9002">
            <v>197.82</v>
          </cell>
        </row>
        <row r="9003">
          <cell r="A9003">
            <v>3068</v>
          </cell>
          <cell r="B9003" t="str">
            <v>EXTREMIDADE PVC PBA, BF, JE, DN 50 / DE 60 MM (NBR 10351)</v>
          </cell>
          <cell r="C9003" t="str">
            <v xml:space="preserve">UN    </v>
          </cell>
          <cell r="D9003">
            <v>39.549999999999997</v>
          </cell>
        </row>
        <row r="9004">
          <cell r="A9004">
            <v>3074</v>
          </cell>
          <cell r="B9004" t="str">
            <v>EXTREMIDADE PVC PBA, BF, JE, DN 75/ DE 85 MM (NBR 10351)</v>
          </cell>
          <cell r="C9004" t="str">
            <v xml:space="preserve">UN    </v>
          </cell>
          <cell r="D9004">
            <v>124.89</v>
          </cell>
        </row>
        <row r="9005">
          <cell r="A9005">
            <v>3076</v>
          </cell>
          <cell r="B9005" t="str">
            <v>EXTREMIDADE PVC PBA, PF, JE, DN 100 / DE 110 MM (NBR 10351)</v>
          </cell>
          <cell r="C9005" t="str">
            <v xml:space="preserve">UN    </v>
          </cell>
          <cell r="D9005">
            <v>162.63</v>
          </cell>
        </row>
        <row r="9006">
          <cell r="A9006">
            <v>3072</v>
          </cell>
          <cell r="B9006" t="str">
            <v>EXTREMIDADE PVC PBA, PF, JE, DN 50/ DE 60 MM (NBR 10351)</v>
          </cell>
          <cell r="C9006" t="str">
            <v xml:space="preserve">UN    </v>
          </cell>
          <cell r="D9006">
            <v>40.97</v>
          </cell>
        </row>
        <row r="9007">
          <cell r="A9007">
            <v>3075</v>
          </cell>
          <cell r="B9007" t="str">
            <v>EXTREMIDADE PVC PBA, PF, JE, DN 75 / DE 85 MM (NBR 10351)</v>
          </cell>
          <cell r="C9007" t="str">
            <v xml:space="preserve">UN    </v>
          </cell>
          <cell r="D9007">
            <v>102.77</v>
          </cell>
        </row>
        <row r="9008">
          <cell r="A9008">
            <v>10780</v>
          </cell>
          <cell r="B9008" t="str">
            <v>EXTREMIDADE/TUBETE PARA HIDROMETRO PVC, COM ROSCA, CURTA, COM BUCHA LATAO, 1/2"</v>
          </cell>
          <cell r="C9008" t="str">
            <v xml:space="preserve">UN    </v>
          </cell>
          <cell r="D9008">
            <v>8.68</v>
          </cell>
        </row>
        <row r="9009">
          <cell r="A9009">
            <v>10781</v>
          </cell>
          <cell r="B9009" t="str">
            <v>EXTREMIDADE/TUBETE PARA HIDROMETRO PVC, COM ROSCA, CURTA, COM BUCHA LATAO, 3/4"</v>
          </cell>
          <cell r="C9009" t="str">
            <v xml:space="preserve">UN    </v>
          </cell>
          <cell r="D9009">
            <v>13.93</v>
          </cell>
        </row>
        <row r="9010">
          <cell r="A9010">
            <v>20106</v>
          </cell>
          <cell r="B9010" t="str">
            <v>EXTREMIDADE/TUBETE PARA HIDROMETRO PVC, COM ROSCA, CURTA, SEM BUCHA LATAO, 1/2"</v>
          </cell>
          <cell r="C9010" t="str">
            <v xml:space="preserve">UN    </v>
          </cell>
          <cell r="D9010">
            <v>4.59</v>
          </cell>
        </row>
        <row r="9011">
          <cell r="A9011">
            <v>20107</v>
          </cell>
          <cell r="B9011" t="str">
            <v>EXTREMIDADE/TUBETE PARA HIDROMETRO PVC, COM ROSCA, CURTA, SEM BUCHA LATAO, 3/4"</v>
          </cell>
          <cell r="C9011" t="str">
            <v xml:space="preserve">UN    </v>
          </cell>
          <cell r="D9011">
            <v>5.26</v>
          </cell>
        </row>
        <row r="9012">
          <cell r="A9012">
            <v>20108</v>
          </cell>
          <cell r="B9012" t="str">
            <v>EXTREMIDADE/TUBETE PARA HIDROMETRO PVC, COM ROSCA, LONGA, SEM BUCHA LATAO, 1/2"</v>
          </cell>
          <cell r="C9012" t="str">
            <v xml:space="preserve">UN    </v>
          </cell>
          <cell r="D9012">
            <v>6.94</v>
          </cell>
        </row>
        <row r="9013">
          <cell r="A9013">
            <v>20109</v>
          </cell>
          <cell r="B9013" t="str">
            <v>EXTREMIDADE/TUBETE PARA HIDROMETRO PVC, COM ROSCA, LONGA, SEM BUCHA LATAO, 3/4"</v>
          </cell>
          <cell r="C9013" t="str">
            <v xml:space="preserve">UN    </v>
          </cell>
          <cell r="D9013">
            <v>8.68</v>
          </cell>
        </row>
        <row r="9014">
          <cell r="A9014">
            <v>43612</v>
          </cell>
          <cell r="B9014" t="str">
            <v>FECHADRUA BICO DE PAPAGAIO PARA PORTA DE CORRER EXTERNA, EM ACO INOX COM ACABAMENTO CROMADO, MAQUINA COM 45 MM, INCLUINDO CHAVE TIPO CILINDRO</v>
          </cell>
          <cell r="C9014" t="str">
            <v xml:space="preserve">CJ    </v>
          </cell>
          <cell r="D9014">
            <v>72.790000000000006</v>
          </cell>
        </row>
        <row r="9015">
          <cell r="A9015">
            <v>43613</v>
          </cell>
          <cell r="B9015" t="str">
            <v>FECHADRUA BICO DE PAPAGAIO PARA PORTA DE CORRER INTERNA, EM ACO INOX COM ACABAMENTO CROMADO, MAQUINA COM 45 MM, INCLUINDO CHAVE TIPO BIPARTIDA</v>
          </cell>
          <cell r="C9015" t="str">
            <v xml:space="preserve">CJ    </v>
          </cell>
          <cell r="D9015">
            <v>60.26</v>
          </cell>
        </row>
        <row r="9016">
          <cell r="A9016">
            <v>11480</v>
          </cell>
          <cell r="B9016" t="str">
            <v>FECHADURA AUXILIAR DE SEGURANÃA PARA PORTA EXTERNA, EM ACO INOX, BROCA DE 45 A 55 MM, LINGUETA COM 3 AVANCOS, INCLUINDO 2 CHAVES TIPO CILINDRO</v>
          </cell>
          <cell r="C9016" t="str">
            <v xml:space="preserve">CJ    </v>
          </cell>
          <cell r="D9016">
            <v>92.48</v>
          </cell>
        </row>
        <row r="9017">
          <cell r="A9017">
            <v>11469</v>
          </cell>
          <cell r="B9017" t="str">
            <v>FECHADURA DE EMBUTIR PARA GAVETA E MOVEIS DE MADEIRA, EM ACO INOX COM ACABAMENTO CROMADO, COM ABAS LATERAIS, CILINDRO COM 22 MM DE DIAMETRO, INCLUINDO CHAVE COM PERFIL METALICO E CAPA ESCAMOTEAVEL</v>
          </cell>
          <cell r="C9017" t="str">
            <v xml:space="preserve">UN    </v>
          </cell>
          <cell r="D9017">
            <v>9.8699999999999992</v>
          </cell>
        </row>
        <row r="9018">
          <cell r="A9018">
            <v>11468</v>
          </cell>
          <cell r="B9018" t="str">
            <v>FECHADURA DE SOBREPOR PARA GAVETAS E ARMARIOS, EM ACO INOX COM ACABAMENTO CROMADO, COM CILINDRO DE APROX 20 MM</v>
          </cell>
          <cell r="C9018" t="str">
            <v xml:space="preserve">UN    </v>
          </cell>
          <cell r="D9018">
            <v>9.8800000000000008</v>
          </cell>
        </row>
        <row r="9019">
          <cell r="A9019">
            <v>11484</v>
          </cell>
          <cell r="B9019" t="str">
            <v>FECHADURA DE SOBREPOR PARA PORTAO, EM ACO INOX COM ACABAMENTO CROMADO, CAIXA DE 100 MM, INCLUINDO CHAVE TIPO CILINDRO</v>
          </cell>
          <cell r="C9019" t="str">
            <v xml:space="preserve">UN    </v>
          </cell>
          <cell r="D9019">
            <v>43.38</v>
          </cell>
        </row>
        <row r="9020">
          <cell r="A9020">
            <v>38155</v>
          </cell>
          <cell r="B9020" t="str">
            <v>FECHADURA DE SOBREPOR PARA PORTAO, EM ACO INOX COM ACABAMENTO CROMADO, CAIXA DE 100 MM, INCLUINDO CHAVE TIPO TETRA</v>
          </cell>
          <cell r="C9020" t="str">
            <v xml:space="preserve">UN    </v>
          </cell>
          <cell r="D9020">
            <v>67.36</v>
          </cell>
        </row>
        <row r="9021">
          <cell r="A9021">
            <v>11467</v>
          </cell>
          <cell r="B9021" t="str">
            <v>FECHADURA DE SOBREPOR TIPO CAIXAO, EM FERRO COM ACABAMENTO RESINADO, SEM MACANETA, SEM CILINDRO, INCLUINDO CHAVE TIPO SIMPLES</v>
          </cell>
          <cell r="C9021" t="str">
            <v xml:space="preserve">UN    </v>
          </cell>
          <cell r="D9021">
            <v>15.39</v>
          </cell>
        </row>
        <row r="9022">
          <cell r="A9022">
            <v>38153</v>
          </cell>
          <cell r="B9022" t="str">
            <v>FECHADURA ESPELHO PARA PORTA DE BANHEIRO, EM ACO INOX (MAQUINA, TESTA E CONTRA-TESTA) E EM ZAMAC (MACANETA, LINGUETA E TRINCOS) COM ACABAMENTO CROMADO, MAQUINA DE 40 MM, INCLUINDO CHAVE TIPO TRANQUETA</v>
          </cell>
          <cell r="C9022" t="str">
            <v xml:space="preserve">CJ    </v>
          </cell>
          <cell r="D9022">
            <v>39.31</v>
          </cell>
        </row>
        <row r="9023">
          <cell r="A9023">
            <v>43607</v>
          </cell>
          <cell r="B9023" t="str">
            <v>FECHADURA ESPELHO PARA PORTA DE BANHEIRO, EM ACO INOX (MAQUINA, TESTA E CONTRA-TESTA) E EM ZAMAC (MACANETA, LINGUETA E TRINCOS) COM ACABAMENTO CROMADO, MAQUINA DE 55 MM, INCLUINDO CHAVE TIPO TRANQUETA</v>
          </cell>
          <cell r="C9023" t="str">
            <v xml:space="preserve">UN    </v>
          </cell>
          <cell r="D9023">
            <v>74.36</v>
          </cell>
        </row>
        <row r="9024">
          <cell r="A9024">
            <v>3080</v>
          </cell>
          <cell r="B9024" t="str">
            <v>FECHADURA ESPELHO PARA PORTA EXTERNA, EM ACO INOX (MAQUINA, TESTA E CONTRA-TESTA) E EM ZAMAC (MACANETA, LINGUETA E TRINCOS) COM ACABAMENTO CROMADO, MAQUINA DE 40 MM, INCLUINDO CHAVE TIPO CILINDRO</v>
          </cell>
          <cell r="C9024" t="str">
            <v xml:space="preserve">CJ    </v>
          </cell>
          <cell r="D9024">
            <v>50</v>
          </cell>
        </row>
        <row r="9025">
          <cell r="A9025">
            <v>3081</v>
          </cell>
          <cell r="B9025" t="str">
            <v>FECHADURA ESPELHO PARA PORTA EXTERNA, EM ACO INOX (MAQUINA, TESTA E CONTRA-TESTA) E EM ZAMAC (MACANETA, LINGUETA E TRINCOS) COM ACABAMENTO CROMADO, MAQUINA DE 55 MM, INCLUINDO CHAVE TIPO CILINDRO</v>
          </cell>
          <cell r="C9025" t="str">
            <v xml:space="preserve">CJ    </v>
          </cell>
          <cell r="D9025">
            <v>98.92</v>
          </cell>
        </row>
        <row r="9026">
          <cell r="A9026">
            <v>3090</v>
          </cell>
          <cell r="B9026" t="str">
            <v>FECHADURA ESPELHO PARA PORTA INTERNA, EM ACO INOX (MAQUINA, TESTA E CONTRA-TESTA) E EM ZAMAC (MACANETA, LINGUETA E TRINCOS) COM ACABAMENTO CROMADO, MAQUINA DE 40 MM, INCLUINDO CHAVE TIPO INTERNA</v>
          </cell>
          <cell r="C9026" t="str">
            <v xml:space="preserve">CJ    </v>
          </cell>
          <cell r="D9026">
            <v>44.63</v>
          </cell>
        </row>
        <row r="9027">
          <cell r="A9027">
            <v>43611</v>
          </cell>
          <cell r="B9027" t="str">
            <v>FECHADURA ESPELHO PARA PORTA INTERNA, EM ACO INOX (MAQUINA, TESTA E CONTRA-TESTA) E EM ZAMAC (MACANETA, LINGUETA E TRINCOS) COM ACABAMENTO CROMADO, MAQUINA DE 55 MM, INCLUINDO CHAVE TIPO INTERNA</v>
          </cell>
          <cell r="C9027" t="str">
            <v xml:space="preserve">CJ    </v>
          </cell>
          <cell r="D9027">
            <v>74.05</v>
          </cell>
        </row>
        <row r="9028">
          <cell r="A9028">
            <v>3103</v>
          </cell>
          <cell r="B9028" t="str">
            <v>FECHADURA PARA PORTA PIVOTANTE DE VIDRO TEMPERADO, EM ACO INOX COM ACABAMENTO CROMADO, RECORTE PADRAO SANTA MARINA, COM CILINDRO EM LATAO, INCLUINDO CHAVE TIPO CILINDRO</v>
          </cell>
          <cell r="C9028" t="str">
            <v xml:space="preserve">UN    </v>
          </cell>
          <cell r="D9028">
            <v>37</v>
          </cell>
        </row>
        <row r="9029">
          <cell r="A9029">
            <v>3097</v>
          </cell>
          <cell r="B9029" t="str">
            <v>FECHADURA ROSETA REDONDA PARA PORTA DE BANHEIRO, EM ACO INOX (MAQUINA, TESTA E CONTRA-TESTA) E EM ZAMAC (MACANETA, LINGUETA E TRINCOS) COM ACABAMENTO CROMADO, MAQUINA DE 40 MM, INCLUINDO CHAVE TIPO TRANQUETA</v>
          </cell>
          <cell r="C9029" t="str">
            <v xml:space="preserve">CJ    </v>
          </cell>
          <cell r="D9029">
            <v>55.98</v>
          </cell>
        </row>
        <row r="9030">
          <cell r="A9030">
            <v>3099</v>
          </cell>
          <cell r="B9030" t="str">
            <v>FECHADURA ROSETA REDONDA PARA PORTA DE BANHEIRO, EM ACO INOX (MAQUINA, TESTA E CONTRA-TESTA) E EM ZAMAC (MACANETA, LINGUETA E TRINCOS) COM ACABAMENTO CROMADO, MAQUINA DE 55 MM, INCLUINDO CHAVE TIPO TRANQUETA</v>
          </cell>
          <cell r="C9030" t="str">
            <v xml:space="preserve">CJ    </v>
          </cell>
          <cell r="D9030">
            <v>89.64</v>
          </cell>
        </row>
        <row r="9031">
          <cell r="A9031">
            <v>38151</v>
          </cell>
          <cell r="B9031" t="str">
            <v>FECHADURA ROSETA REDONDA PARA PORTA EXTERNA, EM ACO INOX (MAQUINA, TESTA E CONTRA-TESTA) E EM ZAMAC (MACANETA, LINGUETA E TRINCOS) COM ACABAMENTO CROMADO, MAQUINA DE 40 MM, INCLUINDO CHAVE TIPO CILINDRO</v>
          </cell>
          <cell r="C9031" t="str">
            <v xml:space="preserve">CJ    </v>
          </cell>
          <cell r="D9031">
            <v>64.98</v>
          </cell>
        </row>
        <row r="9032">
          <cell r="A9032">
            <v>38152</v>
          </cell>
          <cell r="B9032" t="str">
            <v>FECHADURA ROSETA REDONDA PARA PORTA EXTERNA, EM ACO INOX (MAQUINA, TESTA E CONTRA-TESTA) E EM ZAMAC (MACANETA, LINGUETA E TRINCOS) COM ACABAMENTO CROMADO, MAQUINA DE 55 MM, INCLUINDO CHAVE TIPO CILINDRO</v>
          </cell>
          <cell r="C9032" t="str">
            <v xml:space="preserve">CJ    </v>
          </cell>
          <cell r="D9032">
            <v>104.83</v>
          </cell>
        </row>
        <row r="9033">
          <cell r="A9033">
            <v>43610</v>
          </cell>
          <cell r="B9033" t="str">
            <v>FECHADURA ROSETA REDONDA PARA PORTA INTERNA, EM ACO INOX (MAQUINA, TESTA E CONTRA-TESTA) E EM ZAMAC (MACANETA, LINGUETA E TRINCOS) COM ACABAMENTO CROMADO, MAQUINA DE 40 MM, INCLUINDO CHAVE TIPO INTERNA</v>
          </cell>
          <cell r="C9033" t="str">
            <v xml:space="preserve">UN    </v>
          </cell>
          <cell r="D9033">
            <v>55.54</v>
          </cell>
        </row>
        <row r="9034">
          <cell r="A9034">
            <v>3093</v>
          </cell>
          <cell r="B9034" t="str">
            <v>FECHADURA ROSETA REDONDA PARA PORTA INTERNA, EM ACO INOX (MAQUINA, TESTA E CONTRA-TESTA) E EM ZAMAC (MACANETA, LINGUETA E TRINCOS) COM ACABAMENTO CROMADO, MAQUINA DE 55 MM, INCLUINDO CHAVE TIPO INTERNA</v>
          </cell>
          <cell r="C9034" t="str">
            <v xml:space="preserve">CJ    </v>
          </cell>
          <cell r="D9034">
            <v>89.64</v>
          </cell>
        </row>
        <row r="9035">
          <cell r="A9035">
            <v>38165</v>
          </cell>
          <cell r="B9035" t="str">
            <v>FECHO / FECHADURA COM PUXADOR CONCHA, COM TRANCA TIPO TRAVA, PARA JANELA / PORTA DE CORRER (INCLUI TESTA, FECHADURA, PUXADOR) - COMPLETA</v>
          </cell>
          <cell r="C9035" t="str">
            <v xml:space="preserve">CJ    </v>
          </cell>
          <cell r="D9035">
            <v>72.87</v>
          </cell>
        </row>
        <row r="9036">
          <cell r="A9036">
            <v>38177</v>
          </cell>
          <cell r="B9036" t="str">
            <v>FECHO / TRINCO TIPO AVIAO, EM ZAMAC CROMADO, *60* MM, PARA JANELAS - INCLUI PARAFUSOS</v>
          </cell>
          <cell r="C9036" t="str">
            <v xml:space="preserve">UN    </v>
          </cell>
          <cell r="D9036">
            <v>21.65</v>
          </cell>
        </row>
        <row r="9037">
          <cell r="A9037">
            <v>11458</v>
          </cell>
          <cell r="B9037" t="str">
            <v>FECHO DE SEGURANCA, TIPO BATOM, EM LATAO / ZAMAC, CROMADO, PARA PORTAS E JANELAS - INCLUI PARAFUSOS</v>
          </cell>
          <cell r="C9037" t="str">
            <v xml:space="preserve">UN    </v>
          </cell>
          <cell r="D9037">
            <v>25.85</v>
          </cell>
        </row>
        <row r="9038">
          <cell r="A9038">
            <v>3108</v>
          </cell>
          <cell r="B9038" t="str">
            <v>FECHO QUEBRA UNHA, EM LATAO COM ACABAMENTO CROMADO, DE EMBUTIR, COM COMANDO ALAVANCA, ALTURA DE DE 22 CM, LARGURA MINIMA DE 1,90 CM E ESPESSURA MINIMA DE 1,90 MM, PARA PORTAS E JANELAS (INCLUI PARAFUSOS)</v>
          </cell>
          <cell r="C9038" t="str">
            <v xml:space="preserve">UN    </v>
          </cell>
          <cell r="D9038">
            <v>109.89</v>
          </cell>
        </row>
        <row r="9039">
          <cell r="A9039">
            <v>3105</v>
          </cell>
          <cell r="B9039" t="str">
            <v>FECHO QUEBRA UNHA, EM LATAO COM ACABAMENTO CROMADO, DE EMBUTIR, COM COMANDO ALAVANCA, ALTURA DE DE 40 CM, LARGURA MINIMA DE 1,90 CM E ESPESSURA MINIMA DE 1,90 MM, PARA PORTAS E JANELAS (INCLUI PARAFUSOS)</v>
          </cell>
          <cell r="C9039" t="str">
            <v xml:space="preserve">UN    </v>
          </cell>
          <cell r="D9039">
            <v>143.72999999999999</v>
          </cell>
        </row>
        <row r="9040">
          <cell r="A9040">
            <v>38178</v>
          </cell>
          <cell r="B9040" t="str">
            <v>FECHO QUEBRA UNHA, EM LATAO COM ACABAMENTO CROMADO, DE EMBUTIR, COM COMANDO DESLIZANTE, ALTURA DE 12 CM, LARGURA MINIMA DE 1,90 CM E ESPESSURA MINIMA DE 1,90 MM</v>
          </cell>
          <cell r="C9040" t="str">
            <v xml:space="preserve">UN    </v>
          </cell>
          <cell r="D9040">
            <v>23.82</v>
          </cell>
        </row>
        <row r="9041">
          <cell r="A9041">
            <v>43575</v>
          </cell>
          <cell r="B9041" t="str">
            <v>FECHO QUEBRA UNHA, EM LATAO COM ACABAMENTO CROMADO, DE EMBUTIR, COM COMANDO DESLIZANTE, ALTURA DE 22 CM, LARGURA MINIMA DE 1,90 CM E ESPESSURA MINIMA DE 1,90 MM</v>
          </cell>
          <cell r="C9041" t="str">
            <v xml:space="preserve">UN    </v>
          </cell>
          <cell r="D9041">
            <v>51.62</v>
          </cell>
        </row>
        <row r="9042">
          <cell r="A9042">
            <v>43577</v>
          </cell>
          <cell r="B9042" t="str">
            <v>FECHO QUEBRA UNHA, EM LATAO COM ACABAMENTO CROMADO, DE EMBUTIR, COM COMANDO DESLIZANTE, ALTURA DE 40 CM, LARGURA MINIMA DE 1,90 CM E ESPESSURA MINIMA DE 1,90 MM</v>
          </cell>
          <cell r="C9042" t="str">
            <v xml:space="preserve">UN    </v>
          </cell>
          <cell r="D9042">
            <v>89.74</v>
          </cell>
        </row>
        <row r="9043">
          <cell r="A9043">
            <v>42481</v>
          </cell>
          <cell r="B9043" t="str">
            <v>FELTRO EM LA DE ROCHA, 1 FACE REVESTIDA COM PAPEL ALUMINIZADO, EM ROLO, DENSIDADE = 32 KG/M3, E=*50* MM (COLETADO CAIXA)</v>
          </cell>
          <cell r="C9043" t="str">
            <v xml:space="preserve">M2    </v>
          </cell>
          <cell r="D9043">
            <v>29.26</v>
          </cell>
        </row>
        <row r="9044">
          <cell r="A9044">
            <v>43458</v>
          </cell>
          <cell r="B9044" t="str">
            <v>FERRAMENTAS - FAMILIA ALMOXARIFE - HORISTA (ENCARGOS COMPLEMENTARES - COLETADO CAIXA)</v>
          </cell>
          <cell r="C9044" t="str">
            <v xml:space="preserve">H     </v>
          </cell>
          <cell r="D9044">
            <v>0.04</v>
          </cell>
        </row>
        <row r="9045">
          <cell r="A9045">
            <v>43470</v>
          </cell>
          <cell r="B9045" t="str">
            <v>FERRAMENTAS - FAMILIA ALMOXARIFE - MENSALISTA (ENCARGOS COMPLEMENTARES - COLETADO CAIXA)</v>
          </cell>
          <cell r="C9045" t="str">
            <v xml:space="preserve">MES   </v>
          </cell>
          <cell r="D9045">
            <v>7.9</v>
          </cell>
        </row>
        <row r="9046">
          <cell r="A9046">
            <v>43459</v>
          </cell>
          <cell r="B9046" t="str">
            <v>FERRAMENTAS - FAMILIA CARPINTEIRO DE FORMAS - HORISTA (ENCARGOS COMPLEMENTARES - COLETADO CAIXA)</v>
          </cell>
          <cell r="C9046" t="str">
            <v xml:space="preserve">H     </v>
          </cell>
          <cell r="D9046">
            <v>0.38</v>
          </cell>
        </row>
        <row r="9047">
          <cell r="A9047">
            <v>43471</v>
          </cell>
          <cell r="B9047" t="str">
            <v>FERRAMENTAS - FAMILIA CARPINTEIRO DE FORMAS - MENSALISTA (ENCARGOS COMPLEMENTARES - COLETADO CAIXA)</v>
          </cell>
          <cell r="C9047" t="str">
            <v xml:space="preserve">MES   </v>
          </cell>
          <cell r="D9047">
            <v>71.44</v>
          </cell>
        </row>
        <row r="9048">
          <cell r="A9048">
            <v>43460</v>
          </cell>
          <cell r="B9048" t="str">
            <v>FERRAMENTAS - FAMILIA ELETRICISTA - HORISTA (ENCARGOS COMPLEMENTARES - COLETADO CAIXA)</v>
          </cell>
          <cell r="C9048" t="str">
            <v xml:space="preserve">H     </v>
          </cell>
          <cell r="D9048">
            <v>0.62</v>
          </cell>
        </row>
        <row r="9049">
          <cell r="A9049">
            <v>43472</v>
          </cell>
          <cell r="B9049" t="str">
            <v>FERRAMENTAS - FAMILIA ELETRICISTA - MENSALISTA (ENCARGOS COMPLEMENTARES - COLETADO CAIXA)</v>
          </cell>
          <cell r="C9049" t="str">
            <v xml:space="preserve">MES   </v>
          </cell>
          <cell r="D9049">
            <v>117.38</v>
          </cell>
        </row>
        <row r="9050">
          <cell r="A9050">
            <v>43461</v>
          </cell>
          <cell r="B9050" t="str">
            <v>FERRAMENTAS - FAMILIA ENCANADOR - HORISTA (ENCARGOS COMPLEMENTARES - COLETADO CAIXA)</v>
          </cell>
          <cell r="C9050" t="str">
            <v xml:space="preserve">H     </v>
          </cell>
          <cell r="D9050">
            <v>0.28000000000000003</v>
          </cell>
        </row>
        <row r="9051">
          <cell r="A9051">
            <v>43473</v>
          </cell>
          <cell r="B9051" t="str">
            <v>FERRAMENTAS - FAMILIA ENCANADOR - MENSALISTA (ENCARGOS COMPLEMENTARES - COLETADO CAIXA)</v>
          </cell>
          <cell r="C9051" t="str">
            <v xml:space="preserve">MES   </v>
          </cell>
          <cell r="D9051">
            <v>53.34</v>
          </cell>
        </row>
        <row r="9052">
          <cell r="A9052">
            <v>43463</v>
          </cell>
          <cell r="B9052" t="str">
            <v>FERRAMENTAS - FAMILIA ENCARREGADO GERAL - HORISTA (ENCARGOS COMPLEMENTARES - COLETADO CAIXA)</v>
          </cell>
          <cell r="C9052" t="str">
            <v xml:space="preserve">H     </v>
          </cell>
          <cell r="D9052">
            <v>0.08</v>
          </cell>
        </row>
        <row r="9053">
          <cell r="A9053">
            <v>43475</v>
          </cell>
          <cell r="B9053" t="str">
            <v>FERRAMENTAS - FAMILIA ENCARREGADO GERAL - MENSALISTA (ENCARGOS COMPLEMENTARES - COLETADO CAIXA)</v>
          </cell>
          <cell r="C9053" t="str">
            <v xml:space="preserve">MES   </v>
          </cell>
          <cell r="D9053">
            <v>14.97</v>
          </cell>
        </row>
        <row r="9054">
          <cell r="A9054">
            <v>43462</v>
          </cell>
          <cell r="B9054" t="str">
            <v>FERRAMENTAS - FAMILIA ENGENHEIRO CIVIL - HORISTA (ENCARGOS COMPLEMENTARES - COLETADO CAIXA)</v>
          </cell>
          <cell r="C9054" t="str">
            <v xml:space="preserve">H     </v>
          </cell>
          <cell r="D9054">
            <v>0.01</v>
          </cell>
        </row>
        <row r="9055">
          <cell r="A9055">
            <v>43474</v>
          </cell>
          <cell r="B9055" t="str">
            <v>FERRAMENTAS - FAMILIA ENGENHEIRO CIVIL - MENSALISTA (ENCARGOS COMPLEMENTARES - COLETADO CAIXA)</v>
          </cell>
          <cell r="C9055" t="str">
            <v xml:space="preserve">MES   </v>
          </cell>
          <cell r="D9055">
            <v>1.6</v>
          </cell>
        </row>
        <row r="9056">
          <cell r="A9056">
            <v>43464</v>
          </cell>
          <cell r="B9056" t="str">
            <v>FERRAMENTAS - FAMILIA OPERADOR ESCAVADEIRA - HORISTA (ENCARGOS COMPLEMENTARES - COLETADO CAIXA)</v>
          </cell>
          <cell r="C9056" t="str">
            <v xml:space="preserve">H     </v>
          </cell>
          <cell r="D9056">
            <v>0.01</v>
          </cell>
        </row>
        <row r="9057">
          <cell r="A9057">
            <v>43476</v>
          </cell>
          <cell r="B9057" t="str">
            <v>FERRAMENTAS - FAMILIA OPERADOR ESCAVADEIRA - MENSALISTA (ENCARGOS COMPLEMENTARES - COLETADO CAIXA)</v>
          </cell>
          <cell r="C9057" t="str">
            <v xml:space="preserve">MES   </v>
          </cell>
          <cell r="D9057">
            <v>0.01</v>
          </cell>
        </row>
        <row r="9058">
          <cell r="A9058">
            <v>43465</v>
          </cell>
          <cell r="B9058" t="str">
            <v>FERRAMENTAS - FAMILIA PEDREIRO - HORISTA (ENCARGOS COMPLEMENTARES - COLETADO CAIXA)</v>
          </cell>
          <cell r="C9058" t="str">
            <v xml:space="preserve">H     </v>
          </cell>
          <cell r="D9058">
            <v>0.57999999999999996</v>
          </cell>
        </row>
        <row r="9059">
          <cell r="A9059">
            <v>43477</v>
          </cell>
          <cell r="B9059" t="str">
            <v>FERRAMENTAS - FAMILIA PEDREIRO - MENSALISTA (ENCARGOS COMPLEMENTARES - COLETADO CAIXA)</v>
          </cell>
          <cell r="C9059" t="str">
            <v xml:space="preserve">MES   </v>
          </cell>
          <cell r="D9059">
            <v>110.22</v>
          </cell>
        </row>
        <row r="9060">
          <cell r="A9060">
            <v>43466</v>
          </cell>
          <cell r="B9060" t="str">
            <v>FERRAMENTAS - FAMILIA PINTOR - HORISTA (ENCARGOS COMPLEMENTARES - COLETADO CAIXA)</v>
          </cell>
          <cell r="C9060" t="str">
            <v xml:space="preserve">H     </v>
          </cell>
          <cell r="D9060">
            <v>1.27</v>
          </cell>
        </row>
        <row r="9061">
          <cell r="A9061">
            <v>43478</v>
          </cell>
          <cell r="B9061" t="str">
            <v>FERRAMENTAS - FAMILIA PINTOR - MENSALISTA (ENCARGOS COMPLEMENTARES - COLETADO CAIXA)</v>
          </cell>
          <cell r="C9061" t="str">
            <v xml:space="preserve">MES   </v>
          </cell>
          <cell r="D9061">
            <v>240.1</v>
          </cell>
        </row>
        <row r="9062">
          <cell r="A9062">
            <v>43467</v>
          </cell>
          <cell r="B9062" t="str">
            <v>FERRAMENTAS - FAMILIA SERVENTE - HORISTA (ENCARGOS COMPLEMENTARES - COLETADO CAIXA)</v>
          </cell>
          <cell r="C9062" t="str">
            <v xml:space="preserve">H     </v>
          </cell>
          <cell r="D9062">
            <v>0.41</v>
          </cell>
        </row>
        <row r="9063">
          <cell r="A9063">
            <v>43479</v>
          </cell>
          <cell r="B9063" t="str">
            <v>FERRAMENTAS - FAMILIA SERVENTE - MENSALISTA (ENCARGOS COMPLEMENTARES - COLETADO CAIXA)</v>
          </cell>
          <cell r="C9063" t="str">
            <v xml:space="preserve">MES   </v>
          </cell>
          <cell r="D9063">
            <v>76.97</v>
          </cell>
        </row>
        <row r="9064">
          <cell r="A9064">
            <v>43468</v>
          </cell>
          <cell r="B9064" t="str">
            <v>FERRAMENTAS - FAMILIA SOLDADOR - HORISTA (ENCARGOS COMPLEMENTARES - COLETADO CAIXA)</v>
          </cell>
          <cell r="C9064" t="str">
            <v xml:space="preserve">H     </v>
          </cell>
          <cell r="D9064">
            <v>0.89</v>
          </cell>
        </row>
        <row r="9065">
          <cell r="A9065">
            <v>43480</v>
          </cell>
          <cell r="B9065" t="str">
            <v>FERRAMENTAS - FAMILIA SOLDADOR - MENSALISTA (ENCARGOS COMPLEMENTARES - COLETADO CAIXA)</v>
          </cell>
          <cell r="C9065" t="str">
            <v xml:space="preserve">MES   </v>
          </cell>
          <cell r="D9065">
            <v>167.28</v>
          </cell>
        </row>
        <row r="9066">
          <cell r="A9066">
            <v>43469</v>
          </cell>
          <cell r="B9066" t="str">
            <v>FERRAMENTAS - FAMILIA TOPOGRAFO - HORISTA (ENCARGOS COMPLEMENTARES - COLETADO CAIXA)</v>
          </cell>
          <cell r="C9066" t="str">
            <v xml:space="preserve">H     </v>
          </cell>
          <cell r="D9066">
            <v>0.06</v>
          </cell>
        </row>
        <row r="9067">
          <cell r="A9067">
            <v>43481</v>
          </cell>
          <cell r="B9067" t="str">
            <v>FERRAMENTAS - FAMILIA TOPOGRAFO - MENSALISTA (ENCARGOS COMPLEMENTARES - COLETADO CAIXA)</v>
          </cell>
          <cell r="C9067" t="str">
            <v xml:space="preserve">MES   </v>
          </cell>
          <cell r="D9067">
            <v>10.78</v>
          </cell>
        </row>
        <row r="9068">
          <cell r="A9068">
            <v>3119</v>
          </cell>
          <cell r="B9068" t="str">
            <v>FERROLHO COM FECHO / TRINCO REDONDO, EM ACO GALVANIZADO / ZINCADO, DE SOBREPOR, COM COMPRIMENTO DE 2" E ESPESSURA MINIMA DA CHAPA DE 0,90 MM, PARA PORTAS E JANELAS</v>
          </cell>
          <cell r="C9068" t="str">
            <v xml:space="preserve">UN    </v>
          </cell>
          <cell r="D9068">
            <v>2.8</v>
          </cell>
        </row>
        <row r="9069">
          <cell r="A9069">
            <v>3122</v>
          </cell>
          <cell r="B9069" t="str">
            <v>FERROLHO COM FECHO / TRINCO REDONDO, EM ACO GALVANIZADO / ZINCADO, DE SOBREPOR, COM COMPRIMENTO DE 3" A 4" E ESPESSURA MINIMA DA CHAPA DE 0,90 MM</v>
          </cell>
          <cell r="C9069" t="str">
            <v xml:space="preserve">UN    </v>
          </cell>
          <cell r="D9069">
            <v>5.69</v>
          </cell>
        </row>
        <row r="9070">
          <cell r="A9070">
            <v>3121</v>
          </cell>
          <cell r="B9070" t="str">
            <v>FERROLHO COM FECHO / TRINCO REDONDO, EM ACO GALVANIZADO / ZINCADO, DE SOBREPOR, COM COMPRIMENTO DE 5" E ESPESSURA MINIMA DA CHAPA DE 0,90 MM</v>
          </cell>
          <cell r="C9070" t="str">
            <v xml:space="preserve">UN    </v>
          </cell>
          <cell r="D9070">
            <v>6.45</v>
          </cell>
        </row>
        <row r="9071">
          <cell r="A9071">
            <v>3120</v>
          </cell>
          <cell r="B9071" t="str">
            <v>FERROLHO COM FECHO / TRINCO REDONDO, EM ACO GALVANIZADO / ZINCADO, DE SOBREPOR, COM COMPRIMENTO DE 6" E ESPESSURA MINIMA DA CHAPA DE 1,50 MM</v>
          </cell>
          <cell r="C9071" t="str">
            <v xml:space="preserve">UN    </v>
          </cell>
          <cell r="D9071">
            <v>12.23</v>
          </cell>
        </row>
        <row r="9072">
          <cell r="A9072">
            <v>11455</v>
          </cell>
          <cell r="B9072" t="str">
            <v>FERROLHO COM FECHO / TRINCO REDONDO, EM ACO GALVANIZADO / ZINCADO, DE SOBREPOR, COM COMPRIMENTO DE 8" E ESPESSURA MINIMA DA CHAPA DE 1,50 MM</v>
          </cell>
          <cell r="C9072" t="str">
            <v xml:space="preserve">UN    </v>
          </cell>
          <cell r="D9072">
            <v>17.7</v>
          </cell>
        </row>
        <row r="9073">
          <cell r="A9073">
            <v>11456</v>
          </cell>
          <cell r="B9073" t="str">
            <v>FERROLHO COM FECHO /TRINCO REDONDO, EM ACO GALVANIZADO / ZINCADO, DE SOBREPOR, COM COMPRIMENTO DE 10" A 12" E ESPESSURA MINIMA DA CHAPA DE 1,50 MM</v>
          </cell>
          <cell r="C9073" t="str">
            <v xml:space="preserve">UN    </v>
          </cell>
          <cell r="D9073">
            <v>21.15</v>
          </cell>
        </row>
        <row r="9074">
          <cell r="A9074">
            <v>3107</v>
          </cell>
          <cell r="B9074" t="str">
            <v>FERROLHO COM FECHO CHATO E PORTA CADEADO , EM ACO GALVANIZADO / ZINCADO, DE SOBREPOR, COM COMPRIMENTO DE 3" A 4", CHAPA COM ESPESSURA MINIMA DE 0,90 MM E LARGURA MINIMA DE 3,20 CM (FECHO SIMPLES / LEVE) (INCLUI PARAFUSOS)</v>
          </cell>
          <cell r="C9074" t="str">
            <v xml:space="preserve">UN    </v>
          </cell>
          <cell r="D9074">
            <v>8.92</v>
          </cell>
        </row>
        <row r="9075">
          <cell r="A9075">
            <v>43583</v>
          </cell>
          <cell r="B9075" t="str">
            <v>FERROLHO COM FECHO CHATO E PORTA CADEADO , EM ACO GALVANIZADO / ZINCADO, DE SOBREPOR, COM COMPRIMENTO DE 3" A 4", CHAPA COM ESPESSURA MINIMA DE 1,70 MM E LARGURA MINIMA DE 5,00 CM (FECHO REFORCADO)</v>
          </cell>
          <cell r="C9075" t="str">
            <v xml:space="preserve">UN    </v>
          </cell>
          <cell r="D9075">
            <v>10.06</v>
          </cell>
        </row>
        <row r="9076">
          <cell r="A9076">
            <v>43586</v>
          </cell>
          <cell r="B9076" t="str">
            <v>FERROLHO COM FECHO CHATO E PORTA CADEADO , EM ACO GALVANIZADO / ZINCADO, DE SOBREPOR, COM COMPRIMENTO DE 5", CHAPA COM ESPESSURA MINIMA DE 0,90 MM E LARGURA MINIMA DE 3,20 CM (FECHO SIMPLES)</v>
          </cell>
          <cell r="C9076" t="str">
            <v xml:space="preserve">UN    </v>
          </cell>
          <cell r="D9076">
            <v>10.31</v>
          </cell>
        </row>
        <row r="9077">
          <cell r="A9077">
            <v>11461</v>
          </cell>
          <cell r="B9077" t="str">
            <v>FERROLHO COM FECHO CHATO E PORTA CADEADO , EM ACO GALVANIZADO / ZINCADO, DE SOBREPOR, COM COMPRIMENTO DE 5", CHAPA COM ESPESSURA MINIMA DE 1,70 MM E LARGURA MINIMA DE 5,00 CM (FECHO REFORCADO)</v>
          </cell>
          <cell r="C9077" t="str">
            <v xml:space="preserve">UN    </v>
          </cell>
          <cell r="D9077">
            <v>11.24</v>
          </cell>
        </row>
        <row r="9078">
          <cell r="A9078">
            <v>43587</v>
          </cell>
          <cell r="B9078" t="str">
            <v>FERROLHO COM FECHO CHATO E PORTA CADEADO , EM ACO GALVANIZADO / ZINCADO, DE SOBREPOR, COM COMPRIMENTO DE 6", CHAPA COM ESPESSURA MINIMA DE 0,90 MM E LARGURA MINIMA DE 3,80 CM (FECHO SIMPLES)</v>
          </cell>
          <cell r="C9078" t="str">
            <v xml:space="preserve">UN    </v>
          </cell>
          <cell r="D9078">
            <v>12.97</v>
          </cell>
        </row>
        <row r="9079">
          <cell r="A9079">
            <v>3106</v>
          </cell>
          <cell r="B9079" t="str">
            <v>FERROLHO COM FECHO CHATO E PORTA CADEADO , EM ACO GALVANIZADO / ZINCADO, DE SOBREPOR, COM COMPRIMENTO DE 6", CHAPA COM ESPESSURA MINIMA DE 1,70 MM E LARGURA /MINIMA DE 5,00 CM (FECHO REFORCADO) (INCLUI PARAFUSOS)</v>
          </cell>
          <cell r="C9079" t="str">
            <v xml:space="preserve">UN    </v>
          </cell>
          <cell r="D9079">
            <v>16.45</v>
          </cell>
        </row>
        <row r="9080">
          <cell r="A9080">
            <v>25951</v>
          </cell>
          <cell r="B9080" t="str">
            <v>FERTILIZANTE NPK - 10:10:10</v>
          </cell>
          <cell r="C9080" t="str">
            <v xml:space="preserve">KG    </v>
          </cell>
          <cell r="D9080">
            <v>2.64</v>
          </cell>
        </row>
        <row r="9081">
          <cell r="A9081">
            <v>3123</v>
          </cell>
          <cell r="B9081" t="str">
            <v>FERTILIZANTE NPK - 4: 14: 8</v>
          </cell>
          <cell r="C9081" t="str">
            <v xml:space="preserve">KG    </v>
          </cell>
          <cell r="D9081">
            <v>2.46</v>
          </cell>
        </row>
        <row r="9082">
          <cell r="A9082">
            <v>38125</v>
          </cell>
          <cell r="B9082" t="str">
            <v>FERTILIZANTE ORGANICO COMPOSTO, CLASSE A</v>
          </cell>
          <cell r="C9082" t="str">
            <v xml:space="preserve">KG    </v>
          </cell>
          <cell r="D9082">
            <v>0.85</v>
          </cell>
        </row>
        <row r="9083">
          <cell r="A9083">
            <v>39014</v>
          </cell>
          <cell r="B9083" t="str">
            <v>FIBRA DE ACO PARA REFORCO DO CONCRETO, SOLTA, TIPO A-I, FATOR DE FORMA *50* L / D, COMPRIMENTO DE *30* MM E RESISTENCIA A TRACAO DO ACO MAIOR 1000 MPA</v>
          </cell>
          <cell r="C9083" t="str">
            <v xml:space="preserve">KG    </v>
          </cell>
          <cell r="D9083">
            <v>8.64</v>
          </cell>
        </row>
        <row r="9084">
          <cell r="A9084">
            <v>39365</v>
          </cell>
          <cell r="B9084" t="str">
            <v>FILTRO ANAEROBIO, EM POLIETILENO DE ALTA DENSIDADE (PEAD), CAPACIDADE *1100* LITROS (NBR 13969)</v>
          </cell>
          <cell r="C9084" t="str">
            <v xml:space="preserve">UN    </v>
          </cell>
          <cell r="D9084">
            <v>1034.75</v>
          </cell>
        </row>
        <row r="9085">
          <cell r="A9085">
            <v>39366</v>
          </cell>
          <cell r="B9085" t="str">
            <v>FILTRO ANAEROBIO, EM POLIETILENO DE ALTA DENSIDADE (PEAD), CAPACIDADE *2800* LITROS (NBR 13969)</v>
          </cell>
          <cell r="C9085" t="str">
            <v xml:space="preserve">UN    </v>
          </cell>
          <cell r="D9085">
            <v>2649.41</v>
          </cell>
        </row>
        <row r="9086">
          <cell r="A9086">
            <v>39367</v>
          </cell>
          <cell r="B9086" t="str">
            <v>FILTRO ANAEROBIO, EM POLIETILENO DE ALTA DENSIDADE (PEAD), CAPACIDADE *5000* LITROS (NBR 13969)</v>
          </cell>
          <cell r="C9086" t="str">
            <v xml:space="preserve">UN    </v>
          </cell>
          <cell r="D9086">
            <v>3621.27</v>
          </cell>
        </row>
        <row r="9087">
          <cell r="A9087">
            <v>37394</v>
          </cell>
          <cell r="B9087" t="str">
            <v>FINCAPINO CURTO CALIBRE 22 VERMELHO, CARGA MEDIA (ACAO DIRETA)</v>
          </cell>
          <cell r="C9087" t="str">
            <v xml:space="preserve">CENTO </v>
          </cell>
          <cell r="D9087">
            <v>40.57</v>
          </cell>
        </row>
        <row r="9088">
          <cell r="A9088">
            <v>14146</v>
          </cell>
          <cell r="B9088" t="str">
            <v>FINCAPINO LONGO CALIBRE 22, CARGA FORTE (ACAO DIRETA)</v>
          </cell>
          <cell r="C9088" t="str">
            <v xml:space="preserve">CENTO </v>
          </cell>
          <cell r="D9088">
            <v>65.239999999999995</v>
          </cell>
        </row>
        <row r="9089">
          <cell r="A9089">
            <v>38134</v>
          </cell>
          <cell r="B9089" t="str">
            <v>FIO COBRE NU DE 150 A 500 MM2, PARA TENSOES DE ATE 600 V</v>
          </cell>
          <cell r="C9089" t="str">
            <v xml:space="preserve">KG    </v>
          </cell>
          <cell r="D9089">
            <v>71.48</v>
          </cell>
        </row>
        <row r="9090">
          <cell r="A9090">
            <v>38132</v>
          </cell>
          <cell r="B9090" t="str">
            <v>FIO COBRE NU DE 16 A 35 MM2, PARA TENSOES DE ATE 600 V</v>
          </cell>
          <cell r="C9090" t="str">
            <v xml:space="preserve">KG    </v>
          </cell>
          <cell r="D9090">
            <v>72.91</v>
          </cell>
        </row>
        <row r="9091">
          <cell r="A9091">
            <v>38133</v>
          </cell>
          <cell r="B9091" t="str">
            <v>FIO COBRE NU DE 50 A 120 MM2, PARA TENSOES DE ATE 600 V</v>
          </cell>
          <cell r="C9091" t="str">
            <v xml:space="preserve">KG    </v>
          </cell>
          <cell r="D9091">
            <v>70.52</v>
          </cell>
        </row>
        <row r="9092">
          <cell r="A9092">
            <v>938</v>
          </cell>
          <cell r="B9092" t="str">
            <v>FIO DE COBRE, SOLIDO, CLASSE 1, ISOLACAO EM PVC/A, ANTICHAMA BWF-B, 450/750V, SECAO NOMINAL 1,5 MM2</v>
          </cell>
          <cell r="C9092" t="str">
            <v xml:space="preserve">M     </v>
          </cell>
          <cell r="D9092">
            <v>1.43</v>
          </cell>
        </row>
        <row r="9093">
          <cell r="A9093">
            <v>937</v>
          </cell>
          <cell r="B9093" t="str">
            <v>FIO DE COBRE, SOLIDO, CLASSE 1, ISOLACAO EM PVC/A, ANTICHAMA BWF-B, 450/750V, SECAO NOMINAL 10 MM2</v>
          </cell>
          <cell r="C9093" t="str">
            <v xml:space="preserve">M     </v>
          </cell>
          <cell r="D9093">
            <v>8.8800000000000008</v>
          </cell>
        </row>
        <row r="9094">
          <cell r="A9094">
            <v>939</v>
          </cell>
          <cell r="B9094" t="str">
            <v>FIO DE COBRE, SOLIDO, CLASSE 1, ISOLACAO EM PVC/A, ANTICHAMA BWF-B, 450/750V, SECAO NOMINAL 2,5 MM2</v>
          </cell>
          <cell r="C9094" t="str">
            <v xml:space="preserve">M     </v>
          </cell>
          <cell r="D9094">
            <v>2.29</v>
          </cell>
        </row>
        <row r="9095">
          <cell r="A9095">
            <v>944</v>
          </cell>
          <cell r="B9095" t="str">
            <v>FIO DE COBRE, SOLIDO, CLASSE 1, ISOLACAO EM PVC/A, ANTICHAMA BWF-B, 450/750V, SECAO NOMINAL 4 MM2</v>
          </cell>
          <cell r="C9095" t="str">
            <v xml:space="preserve">M     </v>
          </cell>
          <cell r="D9095">
            <v>3.93</v>
          </cell>
        </row>
        <row r="9096">
          <cell r="A9096">
            <v>940</v>
          </cell>
          <cell r="B9096" t="str">
            <v>FIO DE COBRE, SOLIDO, CLASSE 1, ISOLACAO EM PVC/A, ANTICHAMA BWF-B, 450/750V, SECAO NOMINAL 6 MM2</v>
          </cell>
          <cell r="C9096" t="str">
            <v xml:space="preserve">M     </v>
          </cell>
          <cell r="D9096">
            <v>5.42</v>
          </cell>
        </row>
        <row r="9097">
          <cell r="A9097">
            <v>936</v>
          </cell>
          <cell r="B9097" t="str">
            <v>FIO TELEFONICO EXTERNO (FE) EM ACO COBREADO, ISOLACAO EM PEAD OU PVC ANTI-CHAMA, 2 CONDUTORES</v>
          </cell>
          <cell r="C9097" t="str">
            <v xml:space="preserve">M     </v>
          </cell>
          <cell r="D9097">
            <v>1.56</v>
          </cell>
        </row>
        <row r="9098">
          <cell r="A9098">
            <v>935</v>
          </cell>
          <cell r="B9098" t="str">
            <v>FIO TELEFONICO INTERNO (FI) EM COBRE ESTANHADO, ISOLACAO EM PVC ANTICHAMA, 2 CONDUTORES DE 0,6 MM (NBR 9115:2005)</v>
          </cell>
          <cell r="C9098" t="str">
            <v xml:space="preserve">M     </v>
          </cell>
          <cell r="D9098">
            <v>1.19</v>
          </cell>
        </row>
        <row r="9099">
          <cell r="A9099">
            <v>406</v>
          </cell>
          <cell r="B9099" t="str">
            <v>FITA ACO INOX PARA CINTAR POSTE, L = 19 MM, E = 0,5 MM (ROLO DE 30M)</v>
          </cell>
          <cell r="C9099" t="str">
            <v xml:space="preserve">UN    </v>
          </cell>
          <cell r="D9099">
            <v>83.41</v>
          </cell>
        </row>
        <row r="9100">
          <cell r="A9100">
            <v>42529</v>
          </cell>
          <cell r="B9100" t="str">
            <v>FITA ADESIVA ALUMINIZADA, PARA INSTALACAO DE MANTAS DE SUBCOBERTURA,  L = *5* CM</v>
          </cell>
          <cell r="C9100" t="str">
            <v xml:space="preserve">M     </v>
          </cell>
          <cell r="D9100">
            <v>1.17</v>
          </cell>
        </row>
        <row r="9101">
          <cell r="A9101">
            <v>39634</v>
          </cell>
          <cell r="B9101" t="str">
            <v>FITA ADESIVA ANTICORROSIVA DE PVC FLEXIVEL, COR PRETA, PARA PROTECAO TUBULACAO, 50 MM X 30 M (L X C), E= *0,25* MM</v>
          </cell>
          <cell r="C9101" t="str">
            <v xml:space="preserve">M     </v>
          </cell>
          <cell r="D9101">
            <v>9.6</v>
          </cell>
        </row>
        <row r="9102">
          <cell r="A9102">
            <v>39701</v>
          </cell>
          <cell r="B9102" t="str">
            <v>FITA ADESIVA ASFALTICA ALUMINIZADA MULTIUSO, L = 10 CM, ROLO DE 10 M</v>
          </cell>
          <cell r="C9102" t="str">
            <v xml:space="preserve">UN    </v>
          </cell>
          <cell r="D9102">
            <v>91.45</v>
          </cell>
        </row>
        <row r="9103">
          <cell r="A9103">
            <v>12815</v>
          </cell>
          <cell r="B9103" t="str">
            <v>FITA CREPE ROLO DE 25 MM X 50 M</v>
          </cell>
          <cell r="C9103" t="str">
            <v xml:space="preserve">UN    </v>
          </cell>
          <cell r="D9103">
            <v>8.9700000000000006</v>
          </cell>
        </row>
        <row r="9104">
          <cell r="A9104">
            <v>407</v>
          </cell>
          <cell r="B9104" t="str">
            <v>FITA DE ALUMINIO PARA PROTECAO DO CONDUTOR LARGURA 10 MM</v>
          </cell>
          <cell r="C9104" t="str">
            <v xml:space="preserve">KG    </v>
          </cell>
          <cell r="D9104">
            <v>50.38</v>
          </cell>
        </row>
        <row r="9105">
          <cell r="A9105">
            <v>39431</v>
          </cell>
          <cell r="B9105" t="str">
            <v>FITA DE PAPEL MICROPERFURADO, 50 X 150 MM, PARA TRATAMENTO DE JUNTAS DE CHAPA DE GESSO PARA DRYWALL</v>
          </cell>
          <cell r="C9105" t="str">
            <v xml:space="preserve">M     </v>
          </cell>
          <cell r="D9105">
            <v>0.21</v>
          </cell>
        </row>
        <row r="9106">
          <cell r="A9106">
            <v>39432</v>
          </cell>
          <cell r="B9106" t="str">
            <v>FITA DE PAPEL REFORCADA COM LAMINA DE METAL PARA REFORCO DE CANTOS DE CHAPA DE GESSO PARA DRYWALL</v>
          </cell>
          <cell r="C9106" t="str">
            <v xml:space="preserve">M     </v>
          </cell>
          <cell r="D9106">
            <v>2.77</v>
          </cell>
        </row>
        <row r="9107">
          <cell r="A9107">
            <v>20111</v>
          </cell>
          <cell r="B9107" t="str">
            <v>FITA ISOLANTE ADESIVA ANTICHAMA, USO ATE 750 V, EM ROLO DE 19 MM X 20 M</v>
          </cell>
          <cell r="C9107" t="str">
            <v xml:space="preserve">UN    </v>
          </cell>
          <cell r="D9107">
            <v>10</v>
          </cell>
        </row>
        <row r="9108">
          <cell r="A9108">
            <v>21127</v>
          </cell>
          <cell r="B9108" t="str">
            <v>FITA ISOLANTE ADESIVA ANTICHAMA, USO ATE 750 V, EM ROLO DE 19 MM X 5 M</v>
          </cell>
          <cell r="C9108" t="str">
            <v xml:space="preserve">UN    </v>
          </cell>
          <cell r="D9108">
            <v>3.78</v>
          </cell>
        </row>
        <row r="9109">
          <cell r="A9109">
            <v>404</v>
          </cell>
          <cell r="B9109" t="str">
            <v>FITA ISOLANTE DE BORRACHA AUTOFUSAO, USO ATE 69 KV (ALTA TENSAO)</v>
          </cell>
          <cell r="C9109" t="str">
            <v xml:space="preserve">M     </v>
          </cell>
          <cell r="D9109">
            <v>1.36</v>
          </cell>
        </row>
        <row r="9110">
          <cell r="A9110">
            <v>14151</v>
          </cell>
          <cell r="B9110" t="str">
            <v>FITA METALICA GRAVADA, L = 17 MM, ROLO DE 25 M, CARGA RECOMENDADA = *120* KGF</v>
          </cell>
          <cell r="C9110" t="str">
            <v xml:space="preserve">UN    </v>
          </cell>
          <cell r="D9110">
            <v>46.89</v>
          </cell>
        </row>
        <row r="9111">
          <cell r="A9111">
            <v>14153</v>
          </cell>
          <cell r="B9111" t="str">
            <v>FITA METALICA PERFURADA, L = *18* MM, ROLO DE 30 M, CARGA RECOMENDADA = *30* KGF</v>
          </cell>
          <cell r="C9111" t="str">
            <v xml:space="preserve">UN    </v>
          </cell>
          <cell r="D9111">
            <v>53</v>
          </cell>
        </row>
        <row r="9112">
          <cell r="A9112">
            <v>14152</v>
          </cell>
          <cell r="B9112" t="str">
            <v>FITA METALICA PERFURADA, L = 17 MM, ROLO DE 30 M, CARGA RECOMENDADA = *19* KGF</v>
          </cell>
          <cell r="C9112" t="str">
            <v xml:space="preserve">UN    </v>
          </cell>
          <cell r="D9112">
            <v>40.69</v>
          </cell>
        </row>
        <row r="9113">
          <cell r="A9113">
            <v>14154</v>
          </cell>
          <cell r="B9113" t="str">
            <v>FITA METALICA PERFURADA, L = 25 MM, ROLO DE 30 M, CARGA RECOMENDADA = *222,5* KGF</v>
          </cell>
          <cell r="C9113" t="str">
            <v xml:space="preserve">UN    </v>
          </cell>
          <cell r="D9113">
            <v>142.41999999999999</v>
          </cell>
        </row>
        <row r="9114">
          <cell r="A9114">
            <v>42015</v>
          </cell>
          <cell r="B9114" t="str">
            <v>FITA PLASTICA ZEBRADA PARA DEMARCACAO DE AREAS, LARGURA = 7 CM, SEM ADESIVO (COLETADO CAIXA)</v>
          </cell>
          <cell r="C9114" t="str">
            <v xml:space="preserve">M     </v>
          </cell>
          <cell r="D9114">
            <v>1.6</v>
          </cell>
        </row>
        <row r="9115">
          <cell r="A9115">
            <v>3146</v>
          </cell>
          <cell r="B9115" t="str">
            <v>FITA VEDA ROSCA EM ROLOS DE 18 MM X 10 M (L X C)</v>
          </cell>
          <cell r="C9115" t="str">
            <v xml:space="preserve">UN    </v>
          </cell>
          <cell r="D9115">
            <v>4.93</v>
          </cell>
        </row>
        <row r="9116">
          <cell r="A9116">
            <v>3143</v>
          </cell>
          <cell r="B9116" t="str">
            <v>FITA VEDA ROSCA EM ROLOS DE 18 MM X 25 M (L X C)</v>
          </cell>
          <cell r="C9116" t="str">
            <v xml:space="preserve">UN    </v>
          </cell>
          <cell r="D9116">
            <v>11.21</v>
          </cell>
        </row>
        <row r="9117">
          <cell r="A9117">
            <v>3148</v>
          </cell>
          <cell r="B9117" t="str">
            <v>FITA VEDA ROSCA EM ROLOS DE 18 MM X 50 M (L X C)</v>
          </cell>
          <cell r="C9117" t="str">
            <v xml:space="preserve">UN    </v>
          </cell>
          <cell r="D9117">
            <v>18.18</v>
          </cell>
        </row>
        <row r="9118">
          <cell r="A9118">
            <v>4310</v>
          </cell>
          <cell r="B9118" t="str">
            <v>FIXADOR DE ABA AUTOTRAVANTE PARA TELHA DE FIBROCIMENTO, TIPO CANALETE 90 OU KALHETAO</v>
          </cell>
          <cell r="C9118" t="str">
            <v xml:space="preserve">UN    </v>
          </cell>
          <cell r="D9118">
            <v>2.68</v>
          </cell>
        </row>
        <row r="9119">
          <cell r="A9119">
            <v>4311</v>
          </cell>
          <cell r="B9119" t="str">
            <v>FIXADOR DE ABA SIMPLES PARA TELHA DE FIBROCIMENTO, TIPO CANALETA 49 OU KALHETA</v>
          </cell>
          <cell r="C9119" t="str">
            <v xml:space="preserve">UN    </v>
          </cell>
          <cell r="D9119">
            <v>1.88</v>
          </cell>
        </row>
        <row r="9120">
          <cell r="A9120">
            <v>4312</v>
          </cell>
          <cell r="B9120" t="str">
            <v>FIXADOR DE ABA SIMPLES PARA TELHA DE FIBROCIMENTO, TIPO CANALETA 90 OU KALHETAO</v>
          </cell>
          <cell r="C9120" t="str">
            <v xml:space="preserve">UN    </v>
          </cell>
          <cell r="D9120">
            <v>2.64</v>
          </cell>
        </row>
        <row r="9121">
          <cell r="A9121">
            <v>13261</v>
          </cell>
          <cell r="B9121" t="str">
            <v>FLANELA *30 X 40* CM</v>
          </cell>
          <cell r="C9121" t="str">
            <v xml:space="preserve">UN    </v>
          </cell>
          <cell r="D9121">
            <v>3.07</v>
          </cell>
        </row>
        <row r="9122">
          <cell r="A9122">
            <v>3255</v>
          </cell>
          <cell r="B9122" t="str">
            <v>FLANGE PVC, ROSCAVEL SEXTAVADO SEM FUROS 3/4"</v>
          </cell>
          <cell r="C9122" t="str">
            <v xml:space="preserve">UN    </v>
          </cell>
          <cell r="D9122">
            <v>7.16</v>
          </cell>
        </row>
        <row r="9123">
          <cell r="A9123">
            <v>3254</v>
          </cell>
          <cell r="B9123" t="str">
            <v>FLANGE PVC, ROSCAVEL, SEXTAVADO, SEM FUROS 3"</v>
          </cell>
          <cell r="C9123" t="str">
            <v xml:space="preserve">UN    </v>
          </cell>
          <cell r="D9123">
            <v>116.38</v>
          </cell>
        </row>
        <row r="9124">
          <cell r="A9124">
            <v>3259</v>
          </cell>
          <cell r="B9124" t="str">
            <v>FLANGE PVC, ROSCAVEL, SEXTAVADO, SEM FUROS, 1 1/2"</v>
          </cell>
          <cell r="C9124" t="str">
            <v xml:space="preserve">UN    </v>
          </cell>
          <cell r="D9124">
            <v>13.98</v>
          </cell>
        </row>
        <row r="9125">
          <cell r="A9125">
            <v>3258</v>
          </cell>
          <cell r="B9125" t="str">
            <v>FLANGE PVC, ROSCAVEL, SEXTAVADO, SEM FUROS, 1 1/4"</v>
          </cell>
          <cell r="C9125" t="str">
            <v xml:space="preserve">UN    </v>
          </cell>
          <cell r="D9125">
            <v>8.4499999999999993</v>
          </cell>
        </row>
        <row r="9126">
          <cell r="A9126">
            <v>3251</v>
          </cell>
          <cell r="B9126" t="str">
            <v>FLANGE PVC, ROSCAVEL, SEXTAVADO, SEM FUROS, 1/2"</v>
          </cell>
          <cell r="C9126" t="str">
            <v xml:space="preserve">UN    </v>
          </cell>
          <cell r="D9126">
            <v>4.9800000000000004</v>
          </cell>
        </row>
        <row r="9127">
          <cell r="A9127">
            <v>3256</v>
          </cell>
          <cell r="B9127" t="str">
            <v>FLANGE PVC, ROSCAVEL, SEXTAVADO, SEM FUROS, 1"</v>
          </cell>
          <cell r="C9127" t="str">
            <v xml:space="preserve">UN    </v>
          </cell>
          <cell r="D9127">
            <v>9.43</v>
          </cell>
        </row>
        <row r="9128">
          <cell r="A9128">
            <v>3261</v>
          </cell>
          <cell r="B9128" t="str">
            <v>FLANGE PVC, ROSCAVEL, SEXTAVADO, SEM FUROS, 2 1/2"</v>
          </cell>
          <cell r="C9128" t="str">
            <v xml:space="preserve">UN    </v>
          </cell>
          <cell r="D9128">
            <v>102.92</v>
          </cell>
        </row>
        <row r="9129">
          <cell r="A9129">
            <v>3260</v>
          </cell>
          <cell r="B9129" t="str">
            <v>FLANGE PVC, ROSCAVEL, SEXTAVADO, SEM FUROS, 2"</v>
          </cell>
          <cell r="C9129" t="str">
            <v xml:space="preserve">UN    </v>
          </cell>
          <cell r="D9129">
            <v>17.68</v>
          </cell>
        </row>
        <row r="9130">
          <cell r="A9130">
            <v>3272</v>
          </cell>
          <cell r="B9130" t="str">
            <v>FLANGE SEXTAVADO DE FERRO GALVANIZADO, COM ROSCA BSP, DE 1 1/2"</v>
          </cell>
          <cell r="C9130" t="str">
            <v xml:space="preserve">UN    </v>
          </cell>
          <cell r="D9130">
            <v>32.229999999999997</v>
          </cell>
        </row>
        <row r="9131">
          <cell r="A9131">
            <v>3265</v>
          </cell>
          <cell r="B9131" t="str">
            <v>FLANGE SEXTAVADO DE FERRO GALVANIZADO, COM ROSCA BSP, DE 1 1/4"</v>
          </cell>
          <cell r="C9131" t="str">
            <v xml:space="preserve">UN    </v>
          </cell>
          <cell r="D9131">
            <v>25.61</v>
          </cell>
        </row>
        <row r="9132">
          <cell r="A9132">
            <v>3262</v>
          </cell>
          <cell r="B9132" t="str">
            <v>FLANGE SEXTAVADO DE FERRO GALVANIZADO, COM ROSCA BSP, DE 1/2"</v>
          </cell>
          <cell r="C9132" t="str">
            <v xml:space="preserve">UN    </v>
          </cell>
          <cell r="D9132">
            <v>11.21</v>
          </cell>
        </row>
        <row r="9133">
          <cell r="A9133">
            <v>3264</v>
          </cell>
          <cell r="B9133" t="str">
            <v>FLANGE SEXTAVADO DE FERRO GALVANIZADO, COM ROSCA BSP, DE 1"</v>
          </cell>
          <cell r="C9133" t="str">
            <v xml:space="preserve">UN    </v>
          </cell>
          <cell r="D9133">
            <v>18.41</v>
          </cell>
        </row>
        <row r="9134">
          <cell r="A9134">
            <v>3267</v>
          </cell>
          <cell r="B9134" t="str">
            <v>FLANGE SEXTAVADO DE FERRO GALVANIZADO, COM ROSCA BSP, DE 2 1/2"</v>
          </cell>
          <cell r="C9134" t="str">
            <v xml:space="preserve">UN    </v>
          </cell>
          <cell r="D9134">
            <v>60.14</v>
          </cell>
        </row>
        <row r="9135">
          <cell r="A9135">
            <v>3266</v>
          </cell>
          <cell r="B9135" t="str">
            <v>FLANGE SEXTAVADO DE FERRO GALVANIZADO, COM ROSCA BSP, DE 2"</v>
          </cell>
          <cell r="C9135" t="str">
            <v xml:space="preserve">UN    </v>
          </cell>
          <cell r="D9135">
            <v>38.26</v>
          </cell>
        </row>
        <row r="9136">
          <cell r="A9136">
            <v>3263</v>
          </cell>
          <cell r="B9136" t="str">
            <v>FLANGE SEXTAVADO DE FERRO GALVANIZADO, COM ROSCA BSP, DE 3/4"</v>
          </cell>
          <cell r="C9136" t="str">
            <v xml:space="preserve">UN    </v>
          </cell>
          <cell r="D9136">
            <v>15.31</v>
          </cell>
        </row>
        <row r="9137">
          <cell r="A9137">
            <v>3268</v>
          </cell>
          <cell r="B9137" t="str">
            <v>FLANGE SEXTAVADO DE FERRO GALVANIZADO, COM ROSCA BSP, DE 3"</v>
          </cell>
          <cell r="C9137" t="str">
            <v xml:space="preserve">UN    </v>
          </cell>
          <cell r="D9137">
            <v>81.319999999999993</v>
          </cell>
        </row>
        <row r="9138">
          <cell r="A9138">
            <v>3271</v>
          </cell>
          <cell r="B9138" t="str">
            <v>FLANGE SEXTAVADO DE FERRO GALVANIZADO, COM ROSCA BSP, DE 4"</v>
          </cell>
          <cell r="C9138" t="str">
            <v xml:space="preserve">UN    </v>
          </cell>
          <cell r="D9138">
            <v>120.22</v>
          </cell>
        </row>
        <row r="9139">
          <cell r="A9139">
            <v>3270</v>
          </cell>
          <cell r="B9139" t="str">
            <v>FLANGE SEXTAVADO DE FERRO GALVANIZADO, COM ROSCA BSP, DE 6"</v>
          </cell>
          <cell r="C9139" t="str">
            <v xml:space="preserve">UN    </v>
          </cell>
          <cell r="D9139">
            <v>201.98</v>
          </cell>
        </row>
        <row r="9140">
          <cell r="A9140">
            <v>3275</v>
          </cell>
          <cell r="B9140" t="str">
            <v>FORRO COMPOSTO POR PAINEIS DE LA DE VIDRO, REVESTIDOS EM PVC MICROPERFURADO, DE *1250 X 625* MM, ESPESSURA 15 MM (COM COLOCACAO)</v>
          </cell>
          <cell r="C9140" t="str">
            <v xml:space="preserve">M2    </v>
          </cell>
          <cell r="D9140">
            <v>107.01</v>
          </cell>
        </row>
        <row r="9141">
          <cell r="A9141">
            <v>39512</v>
          </cell>
          <cell r="B9141" t="str">
            <v>FORRO DE FIBRA MINERAL EM PLACAS DE 1250 X 625 MM, E = 15 MM, BORDA RETA, COM PINTURA ANTIMOFO, APOIADO EM PERFIL DE ACO GALVANIZADO COM 24 MM DE BASE - INSTALADO</v>
          </cell>
          <cell r="C9141" t="str">
            <v xml:space="preserve">M2    </v>
          </cell>
          <cell r="D9141">
            <v>110.96</v>
          </cell>
        </row>
        <row r="9142">
          <cell r="A9142">
            <v>39511</v>
          </cell>
          <cell r="B9142" t="str">
            <v>FORRO DE FIBRA MINERAL EM PLACAS DE 625 X 625 MM, E = 15 MM, BORDA RETA, COM PINTURA ANTIMOFO, APOIADO EM PERFIL DE ACO GALVANIZADO COM 24 MM DE BASE - INSTALADO</v>
          </cell>
          <cell r="C9142" t="str">
            <v xml:space="preserve">M2    </v>
          </cell>
          <cell r="D9142">
            <v>121.03</v>
          </cell>
        </row>
        <row r="9143">
          <cell r="A9143">
            <v>39513</v>
          </cell>
          <cell r="B9143" t="str">
            <v>FORRO DE FIBRA MINERAL EM PLACAS DE 625 X 625 MM, E = 15/16 MM, BORDA REBAIXADA, COM PINTURA ANTIMOFO, APOIADO EM PERFIL DE ACO GALVANIZADO COM 24 MM DE BASE - INSTALADO</v>
          </cell>
          <cell r="C9143" t="str">
            <v xml:space="preserve">M2    </v>
          </cell>
          <cell r="D9143">
            <v>129.81</v>
          </cell>
        </row>
        <row r="9144">
          <cell r="A9144">
            <v>3286</v>
          </cell>
          <cell r="B9144" t="str">
            <v>FORRO DE MADEIRA CEDRINHO OU EQUIVALENTE DA REGIAO, ENCAIXE MACHO/FEMEA COM FRISO, *10 X 1* CM (SEM COLOCACAO)</v>
          </cell>
          <cell r="C9144" t="str">
            <v xml:space="preserve">M2    </v>
          </cell>
          <cell r="D9144">
            <v>62.2</v>
          </cell>
        </row>
        <row r="9145">
          <cell r="A9145">
            <v>3287</v>
          </cell>
          <cell r="B9145" t="str">
            <v>FORRO DE MADEIRA CUMARU/IPE CHAMPANHE OU EQUIVALENTE DA REGIAO, ENCAIXE MACHO/FEMEA COM FRISO, *10 X 1* CM (SEM COLOCACAO)</v>
          </cell>
          <cell r="C9145" t="str">
            <v xml:space="preserve">M2    </v>
          </cell>
          <cell r="D9145">
            <v>94</v>
          </cell>
        </row>
        <row r="9146">
          <cell r="A9146">
            <v>3283</v>
          </cell>
          <cell r="B9146" t="str">
            <v>FORRO DE MADEIRA PINUS OU EQUIVALENTE DA REGIAO, ENCAIXE MACHO/FEMEA COM FRISO, *10 X 1* CM (SEM COLOCACAO)</v>
          </cell>
          <cell r="C9146" t="str">
            <v xml:space="preserve">M2    </v>
          </cell>
          <cell r="D9146">
            <v>19.739999999999998</v>
          </cell>
        </row>
        <row r="9147">
          <cell r="A9147">
            <v>11587</v>
          </cell>
          <cell r="B9147" t="str">
            <v>FORRO DE PVC LISO, BRANCO, REGUA DE 10 CM, ESPESSURA DE 8 MM A 10 MM (COM COLOCACAO / SEM ESTRUTURA METALICA)</v>
          </cell>
          <cell r="C9147" t="str">
            <v xml:space="preserve">M2    </v>
          </cell>
          <cell r="D9147">
            <v>73.38</v>
          </cell>
        </row>
        <row r="9148">
          <cell r="A9148">
            <v>36225</v>
          </cell>
          <cell r="B9148" t="str">
            <v>FORRO DE PVC LISO, BRANCO, REGUA DE 20 CM, ESPESSURA DE 8 MM A 10 MM, COMPRIMENTO 6 M (SEM COLOCACAO)</v>
          </cell>
          <cell r="C9148" t="str">
            <v xml:space="preserve">M2    </v>
          </cell>
          <cell r="D9148">
            <v>29.81</v>
          </cell>
        </row>
        <row r="9149">
          <cell r="A9149">
            <v>36230</v>
          </cell>
          <cell r="B9149" t="str">
            <v>FORRO DE PVC, FRISADO, BRANCO, REGUA DE 10 CM, ESPESSURA DE 8 MM A 10 MM E COMPRIMENTO 6 M (SEM COLOCACAO)</v>
          </cell>
          <cell r="C9149" t="str">
            <v xml:space="preserve">M2    </v>
          </cell>
          <cell r="D9149">
            <v>21.9</v>
          </cell>
        </row>
        <row r="9150">
          <cell r="A9150">
            <v>36238</v>
          </cell>
          <cell r="B9150" t="str">
            <v>FORRO DE PVC, FRISADO, BRANCO, REGUA DE 20 CM, ESPESSURA DE 8 MM A 10 MM E COMPRIMENTO 6 M (SEM COLOCACAO)</v>
          </cell>
          <cell r="C9150" t="str">
            <v xml:space="preserve">M2    </v>
          </cell>
          <cell r="D9150">
            <v>21.4</v>
          </cell>
        </row>
        <row r="9151">
          <cell r="A9151">
            <v>39363</v>
          </cell>
          <cell r="B9151" t="str">
            <v>FOSSA SEPTICA, SEM FILTRO, PARA 15 A 30 CONTRIBUINTES, CILINDRICA, COM TAMPA, EM POLIETILENO DE ALTA DENSIDADE (PEAD), CAPACIDADE APROXIMADA DE 5500 LITROS (NBR 7229)</v>
          </cell>
          <cell r="C9151" t="str">
            <v xml:space="preserve">UN    </v>
          </cell>
          <cell r="D9151">
            <v>4214.9799999999996</v>
          </cell>
        </row>
        <row r="9152">
          <cell r="A9152">
            <v>39361</v>
          </cell>
          <cell r="B9152" t="str">
            <v>FOSSA SEPTICA, SEM FILTRO, PARA 4 A 7 CONTRIBUINTES, CILINDRICA,  COM TAMPA, EM POLIETILENO DE ALTA DENSIDADE (PEAD), CAPACIDADE APROXIMADA DE 1100 LITROS (NBR 7229)</v>
          </cell>
          <cell r="C9152" t="str">
            <v xml:space="preserve">UN    </v>
          </cell>
          <cell r="D9152">
            <v>1083.8499999999999</v>
          </cell>
        </row>
        <row r="9153">
          <cell r="A9153">
            <v>39362</v>
          </cell>
          <cell r="B9153" t="str">
            <v>FOSSA SEPTICA, SEM FILTRO, PARA 8 A 14 CONTRIBUINTES, CILINDRICA, COM TAMPA, EM POLIETILENO DE ALTA DENSIDADE (PEAD), CAPACIDADE APROXIMADA DE 3000 LITROS (NBR 7229)</v>
          </cell>
          <cell r="C9153" t="str">
            <v xml:space="preserve">UN    </v>
          </cell>
          <cell r="D9153">
            <v>3335.29</v>
          </cell>
        </row>
        <row r="9154">
          <cell r="A9154">
            <v>39364</v>
          </cell>
          <cell r="B9154" t="str">
            <v>FOSSA SEPTICA,SEM FILTRO, PARA 40 A 52 CONTRIBUINTES, CILINDRICA, COM TAMPA, EM POLIETILENO DE ALTA DENSIDADE (PEAD), CAPACIDADE APROXIMADA DE 10000 LITROS (NBR 7229)</v>
          </cell>
          <cell r="C9154" t="str">
            <v xml:space="preserve">UN    </v>
          </cell>
          <cell r="D9154">
            <v>9634.24</v>
          </cell>
        </row>
        <row r="9155">
          <cell r="A9155">
            <v>14576</v>
          </cell>
          <cell r="B9155" t="str">
            <v>FRESADORA DE ASFALTO A FRIO SOBRE ESTEIRAS, LARG. FRESAGEM 2,00 M, POT. 410 KW/550 HP</v>
          </cell>
          <cell r="C9155" t="str">
            <v xml:space="preserve">UN    </v>
          </cell>
          <cell r="D9155">
            <v>4186460.85</v>
          </cell>
        </row>
        <row r="9156">
          <cell r="A9156">
            <v>13877</v>
          </cell>
          <cell r="B9156" t="str">
            <v>FRESADORA DE ASFALTO A FRIO SOBRE RODAS, LARG. FRESAGEM 1,00 M, POT. 155 KW/208 HP</v>
          </cell>
          <cell r="C9156" t="str">
            <v xml:space="preserve">UN    </v>
          </cell>
          <cell r="D9156">
            <v>1792161.45</v>
          </cell>
        </row>
        <row r="9157">
          <cell r="A9157">
            <v>7307</v>
          </cell>
          <cell r="B9157" t="str">
            <v>FUNDO ANTICORROSIVO PARA METAIS FERROSOS (ZARCAO)</v>
          </cell>
          <cell r="C9157" t="str">
            <v xml:space="preserve">L     </v>
          </cell>
          <cell r="D9157">
            <v>26.93</v>
          </cell>
        </row>
        <row r="9158">
          <cell r="A9158">
            <v>38122</v>
          </cell>
          <cell r="B9158" t="str">
            <v>FUNDO PREPARADOR ACRILICO BASE AGUA</v>
          </cell>
          <cell r="C9158" t="str">
            <v xml:space="preserve">L     </v>
          </cell>
          <cell r="D9158">
            <v>6.9</v>
          </cell>
        </row>
        <row r="9159">
          <cell r="A9159">
            <v>38633</v>
          </cell>
          <cell r="B9159" t="str">
            <v>FURO PARA TORNEIRA OU OUTROS ACESSORIOS  EM BANCADA DE MARMORE/ GRANITO OU OUTRO TIPO DE PEDRA NATURAL</v>
          </cell>
          <cell r="C9159" t="str">
            <v xml:space="preserve">UN    </v>
          </cell>
          <cell r="D9159">
            <v>18.39</v>
          </cell>
        </row>
        <row r="9160">
          <cell r="A9160">
            <v>12344</v>
          </cell>
          <cell r="B9160" t="str">
            <v>FUSIVEL DIAZED 20 A TAMANHO DII, CAPACIDADE DE INTERRUPCAO DE 50 KA EM VCA E 8 KA EM VCC, TENSAO NOMIMNAL DE 500 V</v>
          </cell>
          <cell r="C9160" t="str">
            <v xml:space="preserve">UN    </v>
          </cell>
          <cell r="D9160">
            <v>2.78</v>
          </cell>
        </row>
        <row r="9161">
          <cell r="A9161">
            <v>12343</v>
          </cell>
          <cell r="B9161" t="str">
            <v>FUSIVEL DIAZED 35 A TAMANHO DIII, CAPACIDADE DE INTERRUPCAO DE 50 KA EM VCA E 8 KA EM VCC, TENSAO NOMIMNAL DE 500 V</v>
          </cell>
          <cell r="C9161" t="str">
            <v xml:space="preserve">UN    </v>
          </cell>
          <cell r="D9161">
            <v>4.3099999999999996</v>
          </cell>
        </row>
        <row r="9162">
          <cell r="A9162">
            <v>3295</v>
          </cell>
          <cell r="B9162" t="str">
            <v>FUSIVEL NH *36* A 80 AMPERES, TAMANHO 00, CAPACIDADE DE INTERRUPCAO DE 120 KA, TENSAO NOMIMNAL DE 500 V</v>
          </cell>
          <cell r="C9162" t="str">
            <v xml:space="preserve">UN    </v>
          </cell>
          <cell r="D9162">
            <v>15.07</v>
          </cell>
        </row>
        <row r="9163">
          <cell r="A9163">
            <v>3302</v>
          </cell>
          <cell r="B9163" t="str">
            <v>FUSIVEL NH 100 A TAMANHO 00, CAPACIDADE DE INTERRUPCAO DE 120 KA, TENSAO NOMIMNAL DE 500 V</v>
          </cell>
          <cell r="C9163" t="str">
            <v xml:space="preserve">UN    </v>
          </cell>
          <cell r="D9163">
            <v>15.75</v>
          </cell>
        </row>
        <row r="9164">
          <cell r="A9164">
            <v>3297</v>
          </cell>
          <cell r="B9164" t="str">
            <v>FUSIVEL NH 125 A TAMANHO 00, CAPACIDADE DE INTERRUPCAO DE 120 KA, TENSAO NOMIMNAL DE 500 V</v>
          </cell>
          <cell r="C9164" t="str">
            <v xml:space="preserve">UN    </v>
          </cell>
          <cell r="D9164">
            <v>16.809999999999999</v>
          </cell>
        </row>
        <row r="9165">
          <cell r="A9165">
            <v>3294</v>
          </cell>
          <cell r="B9165" t="str">
            <v>FUSIVEL NH 160 A TAMANHO 00, CAPACIDADE DE INTERRUPCAO DE 120 KA, TENSAO NOMIMNAL DE 500 V</v>
          </cell>
          <cell r="C9165" t="str">
            <v xml:space="preserve">UN    </v>
          </cell>
          <cell r="D9165">
            <v>17.07</v>
          </cell>
        </row>
        <row r="9166">
          <cell r="A9166">
            <v>3292</v>
          </cell>
          <cell r="B9166" t="str">
            <v>FUSIVEL NH 20 A TAMANHO 000, CAPACIDADE DE INTERRUPCAO DE 120 KA, TENSAO NOMIMNAL DE 500 V</v>
          </cell>
          <cell r="C9166" t="str">
            <v xml:space="preserve">UN    </v>
          </cell>
          <cell r="D9166">
            <v>16.04</v>
          </cell>
        </row>
        <row r="9167">
          <cell r="A9167">
            <v>3298</v>
          </cell>
          <cell r="B9167" t="str">
            <v>FUSIVEL NH 200 A 250 AMPERES, TAMANHO 1, CAPACIDADE DE INTERRUPCAO DE 120 KA, TENSAO NOMIMNAL DE 500 V</v>
          </cell>
          <cell r="C9167" t="str">
            <v xml:space="preserve">UN    </v>
          </cell>
          <cell r="D9167">
            <v>37.590000000000003</v>
          </cell>
        </row>
        <row r="9168">
          <cell r="A9168">
            <v>11596</v>
          </cell>
          <cell r="B9168" t="str">
            <v>GABIAO  TIPO CAIXA, MALHA HEXAGONAL 8 X 10 CM (ZN/AL), FIO 2,7 MM, DIMENSOES 2,0 X 1,0 X 0,5 M (C X L X A)</v>
          </cell>
          <cell r="C9168" t="str">
            <v xml:space="preserve">UN    </v>
          </cell>
          <cell r="D9168">
            <v>427.37</v>
          </cell>
        </row>
        <row r="9169">
          <cell r="A9169">
            <v>34802</v>
          </cell>
          <cell r="B9169" t="str">
            <v>GABIAO MANTA (COLCHAO) MALHA HEXAGONAL 6 X 8 CM (ZN/AL REVESTIDO COM POLIMERO), DIMENSOES 4,0 X 2,0 X 0,17 M (C X L X A) FIO 2 MM</v>
          </cell>
          <cell r="C9169" t="str">
            <v xml:space="preserve">UN    </v>
          </cell>
          <cell r="D9169">
            <v>1173.69</v>
          </cell>
        </row>
        <row r="9170">
          <cell r="A9170">
            <v>11588</v>
          </cell>
          <cell r="B9170" t="str">
            <v>GABIAO MANTA (COLCHAO) MALHA HEXAGONAL 6 X 8 CM (ZN/AL REVESTIDO COM POLIMERO), FIO 2 MM, DIMENSOES 4,0 X 2,0 X 0,23 M (C X L X A)</v>
          </cell>
          <cell r="C9170" t="str">
            <v xml:space="preserve">UN    </v>
          </cell>
          <cell r="D9170">
            <v>1266.23</v>
          </cell>
        </row>
        <row r="9171">
          <cell r="A9171">
            <v>34383</v>
          </cell>
          <cell r="B9171" t="str">
            <v>GABIAO MANTA (COLCHAO) MALHA HEXAGONAL 6 X 8 CM (ZN/AL REVESTIDO COM POLIMERO), FIO 2 MM, DIMENSOES 4,0 X 2,0 X 0,3 M (C X L X A)</v>
          </cell>
          <cell r="C9171" t="str">
            <v xml:space="preserve">UN    </v>
          </cell>
          <cell r="D9171">
            <v>1392.94</v>
          </cell>
        </row>
        <row r="9172">
          <cell r="A9172">
            <v>40451</v>
          </cell>
          <cell r="B9172" t="str">
            <v>GABIAO MANTA (COLCHAO) MALHA HEXAGONAL 6 X 8 CM (ZN/AL REVESTIDO COM POLIMERO), FIO 2,0 MM, DIMENSOES 5,0 X 2,0 X 0,17 M (C X L X A)</v>
          </cell>
          <cell r="C9172" t="str">
            <v xml:space="preserve">M2    </v>
          </cell>
          <cell r="D9172">
            <v>112.6</v>
          </cell>
        </row>
        <row r="9173">
          <cell r="A9173">
            <v>40453</v>
          </cell>
          <cell r="B9173" t="str">
            <v>GABIAO MANTA (COLCHAO) MALHA HEXAGONAL 6 X 8 CM (ZN/AL REVESTIDO COM POLIMERO), FIO 2,0 MM, DIMENSOES 5,0 X 2,0 X 0,23 M (C X L X A)</v>
          </cell>
          <cell r="C9173" t="str">
            <v xml:space="preserve">M2    </v>
          </cell>
          <cell r="D9173">
            <v>121.83</v>
          </cell>
        </row>
        <row r="9174">
          <cell r="A9174">
            <v>40452</v>
          </cell>
          <cell r="B9174" t="str">
            <v>GABIAO MANTA (COLCHAO) MALHA HEXAGONAL 6 X 8 CM (ZN/AL REVESTIDO COM POLIMERO), FIO 2,0 MM, DIMENSOES 5,0 X 2,0 X 0,30 M (C X L X A)</v>
          </cell>
          <cell r="C9174" t="str">
            <v xml:space="preserve">M2    </v>
          </cell>
          <cell r="D9174">
            <v>133.63</v>
          </cell>
        </row>
        <row r="9175">
          <cell r="A9175">
            <v>11594</v>
          </cell>
          <cell r="B9175" t="str">
            <v>GABIAO SACO MALHA HEXAGONAL 8 X 10 CM (ZN/AL REVESTIDO COM POLIMERO),  FIO 2,4 MM, DIMENSOES 3,0 X 0,65 M</v>
          </cell>
          <cell r="C9175" t="str">
            <v xml:space="preserve">UN    </v>
          </cell>
          <cell r="D9175">
            <v>403.58</v>
          </cell>
        </row>
        <row r="9176">
          <cell r="A9176">
            <v>3311</v>
          </cell>
          <cell r="B9176" t="str">
            <v>GABIAO SACO MALHA HEXAGONAL 8 X 10 CM (ZN/AL REVESTIDO COM POLIMERO), FIO 2,4 MM, H = 0,65 M</v>
          </cell>
          <cell r="C9176" t="str">
            <v xml:space="preserve">M3    </v>
          </cell>
          <cell r="D9176">
            <v>403.58</v>
          </cell>
        </row>
        <row r="9177">
          <cell r="A9177">
            <v>11599</v>
          </cell>
          <cell r="B9177" t="str">
            <v>GABIAO SACO MALHA HEXAGONAL 8 X 10 CM (ZN/AL), FIO 2,7 MM, DIMENSOES 4,0 X 0,65 M</v>
          </cell>
          <cell r="C9177" t="str">
            <v xml:space="preserve">UN    </v>
          </cell>
          <cell r="D9177">
            <v>536.72</v>
          </cell>
        </row>
        <row r="9178">
          <cell r="A9178">
            <v>11593</v>
          </cell>
          <cell r="B9178" t="str">
            <v>GABIAO TIPO CAIXA MALHA HEXAGONAL 8 X 10 CM (ZN/AL REVESTIDO COM POLIMERO),  FIO 2,4 MM, DIMENSOES 2,0 X 1,0 X 1,0 M (C X L X A)</v>
          </cell>
          <cell r="C9178" t="str">
            <v xml:space="preserve">UN    </v>
          </cell>
          <cell r="D9178">
            <v>752.44</v>
          </cell>
        </row>
        <row r="9179">
          <cell r="A9179">
            <v>3314</v>
          </cell>
          <cell r="B9179" t="str">
            <v>GABIAO TIPO CAIXA MALHA HEXAGONAL 8 X 10 CM (ZN/AL REVESTIDO COM POLIMERO),  FIO 2,4 MM, H = 0,50 M</v>
          </cell>
          <cell r="C9179" t="str">
            <v xml:space="preserve">M3    </v>
          </cell>
          <cell r="D9179">
            <v>538.15</v>
          </cell>
        </row>
        <row r="9180">
          <cell r="A9180">
            <v>11597</v>
          </cell>
          <cell r="B9180" t="str">
            <v>GABIAO TIPO CAIXA MALHA HEXAGONAL 8 X 10 CM (ZN/AL), FIO 2,7 MM, DIMENSOES 2,0 X 1,0 X 1,0 M (C X L X A)</v>
          </cell>
          <cell r="C9180" t="str">
            <v xml:space="preserve">UN    </v>
          </cell>
          <cell r="D9180">
            <v>625.79999999999995</v>
          </cell>
        </row>
        <row r="9181">
          <cell r="A9181">
            <v>3309</v>
          </cell>
          <cell r="B9181" t="str">
            <v>GABIAO TIPO CAIXA MALHA HEXAGONAL 8 X 10 CM (ZN/AL), FIO 2,7 MM, H = 0,50 M</v>
          </cell>
          <cell r="C9181" t="str">
            <v xml:space="preserve">M3    </v>
          </cell>
          <cell r="D9181">
            <v>427.37</v>
          </cell>
        </row>
        <row r="9182">
          <cell r="A9182">
            <v>34612</v>
          </cell>
          <cell r="B9182" t="str">
            <v>GABIAO TIPO CAIXA PARA SOLO REFORCADO, MALHA HEXAGONAL DE DUPLA TORCAO 8 X 10 CM (ZN/AL REVESTIDO COM POLIMERO), FIO 2,7 MM, DIMENSOES 2,0 X 1,0 X 0,5 M, COM CAUDA DE 3,0 M</v>
          </cell>
          <cell r="C9182" t="str">
            <v xml:space="preserve">UN    </v>
          </cell>
          <cell r="D9182">
            <v>774.01</v>
          </cell>
        </row>
        <row r="9183">
          <cell r="A9183">
            <v>34635</v>
          </cell>
          <cell r="B9183" t="str">
            <v>GABIAO TIPO CAIXA PARA SOLO REFORCADO, MALHA HEXAGONAL DE DUPLA TORCAO 8 X 10 CM (ZN/AL REVESTIDO COM POLIMERO), FIO 2,7 MM, DIMENSOES 2,0 X 1,0 X 1,0 M, COM CAUDA DE 3,0 M</v>
          </cell>
          <cell r="C9183" t="str">
            <v xml:space="preserve">UN    </v>
          </cell>
          <cell r="D9183">
            <v>995.34</v>
          </cell>
        </row>
        <row r="9184">
          <cell r="A9184">
            <v>34633</v>
          </cell>
          <cell r="B9184" t="str">
            <v>GABIAO TIPO CAIXA PARA SOLO REFORCADO, MALHA HEXAGONAL DE DUPLA TORCAO 8 X 10 CM (ZN/AL REVESTIDO COM POLIMERO), FIO 2,7 MM, DIMENSOES 2,0 X 1,0 X 1,0 M, COM CAUDA DE 4,0 M</v>
          </cell>
          <cell r="C9184" t="str">
            <v xml:space="preserve">UN    </v>
          </cell>
          <cell r="D9184">
            <v>1097.1300000000001</v>
          </cell>
        </row>
        <row r="9185">
          <cell r="A9185">
            <v>40440</v>
          </cell>
          <cell r="B9185" t="str">
            <v>GABIAO TIPO CAIXA PARA SOLO REFORCADO, MALHA HEXAGONAL 8 X 10 CM (ZN/AL REVESTIDO COM POLIMERO), FIO 2,7 MM, DIMENSOES 2,0 X 1,0 X 0,5 M, COM CAUDA DE 4,0 M</v>
          </cell>
          <cell r="C9185" t="str">
            <v xml:space="preserve">M3    </v>
          </cell>
          <cell r="D9185">
            <v>560.54</v>
          </cell>
        </row>
        <row r="9186">
          <cell r="A9186">
            <v>40441</v>
          </cell>
          <cell r="B9186" t="str">
            <v>GABIAO TIPO CAIXA PARA SOLO REFORCADO, MALHA HEXAGONAL 8 X 10 CM (ZN/AL REVESTIDO COM POLIMERO), FIO 2,7 MM, DIMENSOES 2,0 X 1,0 X 1,0 M, COM CAUDA DE 4,0 M</v>
          </cell>
          <cell r="C9186" t="str">
            <v xml:space="preserve">M3    </v>
          </cell>
          <cell r="D9186">
            <v>357.87</v>
          </cell>
        </row>
        <row r="9187">
          <cell r="A9187">
            <v>40449</v>
          </cell>
          <cell r="B9187" t="str">
            <v>GABIAO TIPO CAIXA TRAPEZOIDAL, MALHA HEXAGONAL 10 X 12 CM (ZN/AL REVESTIDO COM POLIMERO) FIO 2,7 MM, FACE COM 65 GRAUS, COM GEOSSINTETICO, DIMENSOES 2,0 X 1,5 X 1,0 M (C X L X A)</v>
          </cell>
          <cell r="C9187" t="str">
            <v xml:space="preserve">M3    </v>
          </cell>
          <cell r="D9187">
            <v>300.85000000000002</v>
          </cell>
        </row>
        <row r="9188">
          <cell r="A9188">
            <v>34800</v>
          </cell>
          <cell r="B9188" t="str">
            <v>GABIAO TIPO CAIXA, MALHA HEXAGONAL 8 X 10 CM (ZN/AL REVESTIDO COM POLIMERO), FIO DE 2,4 MM, DIMENSOES 2,0 x 1,0 x 1,0 M (C X L X A)</v>
          </cell>
          <cell r="C9188" t="str">
            <v xml:space="preserve">M3    </v>
          </cell>
          <cell r="D9188">
            <v>376.22</v>
          </cell>
        </row>
        <row r="9189">
          <cell r="A9189">
            <v>11592</v>
          </cell>
          <cell r="B9189" t="str">
            <v>GABIAO TIPO CAIXA, MALHA HEXAGONAL 8 X 10 CM (ZN/AL REVESTIDO COM POLIMERO), FIO 2,4 MM, DIMENSOES 2,0 X 1,0 X 0,5 M (C X L X A)</v>
          </cell>
          <cell r="C9189" t="str">
            <v xml:space="preserve">UN    </v>
          </cell>
          <cell r="D9189">
            <v>538.15</v>
          </cell>
        </row>
        <row r="9190">
          <cell r="A9190">
            <v>40438</v>
          </cell>
          <cell r="B9190" t="str">
            <v>GABIAO TIPO CAIXA, MALHA HEXAGONAL 8 X 10 CM (ZN/AL), FIO DE 2,7 MM, DIMENSOES 2,0 X 1,0 X 1,0 M (C X L X A)</v>
          </cell>
          <cell r="C9190" t="str">
            <v xml:space="preserve">M3    </v>
          </cell>
          <cell r="D9190">
            <v>250.64</v>
          </cell>
        </row>
        <row r="9191">
          <cell r="A9191">
            <v>40436</v>
          </cell>
          <cell r="B9191" t="str">
            <v>GABIAO TIPO CAIXA, MALHA HEXAGONAL 8 X 10 CM (ZN/AL), FIO DE 2,7 MM, DIMENSOES 5,0 X 1,0 X 1,0 M (C X L X A)</v>
          </cell>
          <cell r="C9191" t="str">
            <v xml:space="preserve">M3    </v>
          </cell>
          <cell r="D9191">
            <v>312.52999999999997</v>
          </cell>
        </row>
        <row r="9192">
          <cell r="A9192">
            <v>4315</v>
          </cell>
          <cell r="B9192" t="str">
            <v>GANCHO CHATO EM FERRO GALVANIZADO,  L = 110 MM, RECOBRIMENTO = 100MM, SECAO 1/8 X 1/2" (3 MM X 12 MM), PARA FIXAR TELHA DE FIBROCIMENTO ONDULADA</v>
          </cell>
          <cell r="C9192" t="str">
            <v xml:space="preserve">UN    </v>
          </cell>
          <cell r="D9192">
            <v>1.94</v>
          </cell>
        </row>
        <row r="9193">
          <cell r="A9193">
            <v>42482</v>
          </cell>
          <cell r="B9193" t="str">
            <v>GANCHO L COM ROSCA, PARA FIXAR TELHA EM MADEIRA, 1/4" X 350 MM (COLETADO CAIXA)</v>
          </cell>
          <cell r="C9193" t="str">
            <v xml:space="preserve">UN    </v>
          </cell>
          <cell r="D9193">
            <v>2.59</v>
          </cell>
        </row>
        <row r="9194">
          <cell r="A9194">
            <v>402</v>
          </cell>
          <cell r="B9194" t="str">
            <v>GANCHO OLHAL EM ACO GALVANIZADO, ESPESSURA 16MM, ABERTURA 21MM</v>
          </cell>
          <cell r="C9194" t="str">
            <v xml:space="preserve">UN    </v>
          </cell>
          <cell r="D9194">
            <v>10.55</v>
          </cell>
        </row>
        <row r="9195">
          <cell r="A9195">
            <v>4226</v>
          </cell>
          <cell r="B9195" t="str">
            <v>GAS DE COZINHA - GLP</v>
          </cell>
          <cell r="C9195" t="str">
            <v xml:space="preserve">KG    </v>
          </cell>
          <cell r="D9195">
            <v>8.0299999999999994</v>
          </cell>
        </row>
        <row r="9196">
          <cell r="A9196">
            <v>4222</v>
          </cell>
          <cell r="B9196" t="str">
            <v>GASOLINA COMUM</v>
          </cell>
          <cell r="C9196" t="str">
            <v xml:space="preserve">L     </v>
          </cell>
          <cell r="D9196">
            <v>5.48</v>
          </cell>
        </row>
        <row r="9197">
          <cell r="A9197">
            <v>34804</v>
          </cell>
          <cell r="B9197" t="str">
            <v>GEOGRELHA TECIDA COM FILAMENTOS DE POLIESTER + PVC, RESISTENCIA LONGITUDINAL: 90 KN/M, RESISTENCIA TRANSVERSAL: 30 KN/M, ALONGAMENTO = 12 POR CENTO</v>
          </cell>
          <cell r="C9197" t="str">
            <v xml:space="preserve">M2    </v>
          </cell>
          <cell r="D9197">
            <v>45.43</v>
          </cell>
        </row>
        <row r="9198">
          <cell r="A9198">
            <v>4013</v>
          </cell>
          <cell r="B9198" t="str">
            <v>GEOTEXTIL NAO TECIDO AGULHADO DE FILAMENTOS CONTINUOS 100% POLIESTER, RESITENCIA A TRACAO = 09 KN/M</v>
          </cell>
          <cell r="C9198" t="str">
            <v xml:space="preserve">M2    </v>
          </cell>
          <cell r="D9198">
            <v>6.45</v>
          </cell>
        </row>
        <row r="9199">
          <cell r="A9199">
            <v>4011</v>
          </cell>
          <cell r="B9199" t="str">
            <v>GEOTEXTIL NAO TECIDO AGULHADO DE FILAMENTOS CONTINUOS 100% POLIESTER, RESITENCIA A TRACAO = 10 KN/M</v>
          </cell>
          <cell r="C9199" t="str">
            <v xml:space="preserve">M2    </v>
          </cell>
          <cell r="D9199">
            <v>7.2</v>
          </cell>
        </row>
        <row r="9200">
          <cell r="A9200">
            <v>4021</v>
          </cell>
          <cell r="B9200" t="str">
            <v>GEOTEXTIL NAO TECIDO AGULHADO DE FILAMENTOS CONTINUOS 100% POLIESTER, RESITENCIA A TRACAO = 14 KN/M</v>
          </cell>
          <cell r="C9200" t="str">
            <v xml:space="preserve">M2    </v>
          </cell>
          <cell r="D9200">
            <v>8.98</v>
          </cell>
        </row>
        <row r="9201">
          <cell r="A9201">
            <v>4019</v>
          </cell>
          <cell r="B9201" t="str">
            <v>GEOTEXTIL NAO TECIDO AGULHADO DE FILAMENTOS CONTINUOS 100% POLIESTER, RESITENCIA A TRACAO = 16 KN/M</v>
          </cell>
          <cell r="C9201" t="str">
            <v xml:space="preserve">M2    </v>
          </cell>
          <cell r="D9201">
            <v>10.78</v>
          </cell>
        </row>
        <row r="9202">
          <cell r="A9202">
            <v>4012</v>
          </cell>
          <cell r="B9202" t="str">
            <v>GEOTEXTIL NAO TECIDO AGULHADO DE FILAMENTOS CONTINUOS 100% POLIESTER, RESITENCIA A TRACAO = 21 KN/M</v>
          </cell>
          <cell r="C9202" t="str">
            <v xml:space="preserve">M2    </v>
          </cell>
          <cell r="D9202">
            <v>14.45</v>
          </cell>
        </row>
        <row r="9203">
          <cell r="A9203">
            <v>4020</v>
          </cell>
          <cell r="B9203" t="str">
            <v>GEOTEXTIL NAO TECIDO AGULHADO DE FILAMENTOS CONTINUOS 100% POLIESTER, RESITENCIA A TRACAO = 26 KN/M</v>
          </cell>
          <cell r="C9203" t="str">
            <v xml:space="preserve">M2    </v>
          </cell>
          <cell r="D9203">
            <v>18.100000000000001</v>
          </cell>
        </row>
        <row r="9204">
          <cell r="A9204">
            <v>4018</v>
          </cell>
          <cell r="B9204" t="str">
            <v>GEOTEXTIL NAO TECIDO AGULHADO DE FILAMENTOS CONTINUOS 100% POLIESTER, RESITENCIA A TRACAO = 31 KN/M</v>
          </cell>
          <cell r="C9204" t="str">
            <v xml:space="preserve">M2    </v>
          </cell>
          <cell r="D9204">
            <v>21.68</v>
          </cell>
        </row>
        <row r="9205">
          <cell r="A9205">
            <v>36498</v>
          </cell>
          <cell r="B9205" t="str">
            <v>GERADOR PORTATIL MONOFASICO, POTENCIA 5500 VA, MOTOR A GASOLINA, POTENCIA DO MOTOR 13 CV</v>
          </cell>
          <cell r="C9205" t="str">
            <v xml:space="preserve">UN    </v>
          </cell>
          <cell r="D9205">
            <v>4384.34</v>
          </cell>
        </row>
        <row r="9206">
          <cell r="A9206">
            <v>12872</v>
          </cell>
          <cell r="B9206" t="str">
            <v>GESSEIRO</v>
          </cell>
          <cell r="C9206" t="str">
            <v xml:space="preserve">H     </v>
          </cell>
          <cell r="D9206">
            <v>13.66</v>
          </cell>
        </row>
        <row r="9207">
          <cell r="A9207">
            <v>41075</v>
          </cell>
          <cell r="B9207" t="str">
            <v>GESSEIRO (MENSALISTA)</v>
          </cell>
          <cell r="C9207" t="str">
            <v xml:space="preserve">MES   </v>
          </cell>
          <cell r="D9207">
            <v>2420.84</v>
          </cell>
        </row>
        <row r="9208">
          <cell r="A9208">
            <v>3315</v>
          </cell>
          <cell r="B9208" t="str">
            <v>GESSO EM PO PARA REVESTIMENTOS/MOLDURAS/SANCAS E USO GERAL</v>
          </cell>
          <cell r="C9208" t="str">
            <v xml:space="preserve">KG    </v>
          </cell>
          <cell r="D9208">
            <v>0.53</v>
          </cell>
        </row>
        <row r="9209">
          <cell r="A9209">
            <v>36870</v>
          </cell>
          <cell r="B9209" t="str">
            <v>GESSO PROJETADO</v>
          </cell>
          <cell r="C9209" t="str">
            <v xml:space="preserve">KG    </v>
          </cell>
          <cell r="D9209">
            <v>0.79</v>
          </cell>
        </row>
        <row r="9210">
          <cell r="A9210">
            <v>5092</v>
          </cell>
          <cell r="B9210" t="str">
            <v>GONZO DE EMBUTIR, EM LATAO / ZAMAC, *20 X 48* MM, PARA JANELA BASCULANTE / PIVOTANTE -  INCLUI PARAFUSOS</v>
          </cell>
          <cell r="C9210" t="str">
            <v xml:space="preserve">PAR   </v>
          </cell>
          <cell r="D9210">
            <v>18.54</v>
          </cell>
        </row>
        <row r="9211">
          <cell r="A9211">
            <v>11462</v>
          </cell>
          <cell r="B9211" t="str">
            <v>GONZO DE SOBREPOR, EM LATAO / ZAMAC, PARA JANELA PIVOTANTE - INCLUI PARAFUSOS</v>
          </cell>
          <cell r="C9211" t="str">
            <v xml:space="preserve">PAR   </v>
          </cell>
          <cell r="D9211">
            <v>18.96</v>
          </cell>
        </row>
        <row r="9212">
          <cell r="A9212">
            <v>36529</v>
          </cell>
          <cell r="B9212" t="str">
            <v>GRADE DE DISCOS COM CONTROLE REMOTO, REBOCAVEL, COM 24 DISCOS 24" X 6 MM, COM PNEUS PARA TRANSPORTE</v>
          </cell>
          <cell r="C9212" t="str">
            <v xml:space="preserve">UN    </v>
          </cell>
          <cell r="D9212">
            <v>43367.34</v>
          </cell>
        </row>
        <row r="9213">
          <cell r="A9213">
            <v>3318</v>
          </cell>
          <cell r="B9213" t="str">
            <v>GRADE DE DISCOS MECANICA 20X24" COM 20 DISCOS 24" X 6MM  COM PNEUS PARA TRANSPORTE</v>
          </cell>
          <cell r="C9213" t="str">
            <v xml:space="preserve">UN    </v>
          </cell>
          <cell r="D9213">
            <v>34000</v>
          </cell>
        </row>
        <row r="9214">
          <cell r="A9214">
            <v>3324</v>
          </cell>
          <cell r="B9214" t="str">
            <v>GRAMA BATATAIS EM PLACAS, SEM PLANTIO</v>
          </cell>
          <cell r="C9214" t="str">
            <v xml:space="preserve">M2    </v>
          </cell>
          <cell r="D9214">
            <v>6.42</v>
          </cell>
        </row>
        <row r="9215">
          <cell r="A9215">
            <v>3322</v>
          </cell>
          <cell r="B9215" t="str">
            <v>GRAMA ESMERALDA OU SAO CARLOS OU CURITIBANA, EM PLACAS, SEM PLANTIO</v>
          </cell>
          <cell r="C9215" t="str">
            <v xml:space="preserve">M2    </v>
          </cell>
          <cell r="D9215">
            <v>9</v>
          </cell>
        </row>
        <row r="9216">
          <cell r="A9216">
            <v>5076</v>
          </cell>
          <cell r="B9216" t="str">
            <v>GRAMPO DE ACO POLIDO 1 " X 9</v>
          </cell>
          <cell r="C9216" t="str">
            <v xml:space="preserve">KG    </v>
          </cell>
          <cell r="D9216">
            <v>13.35</v>
          </cell>
        </row>
        <row r="9217">
          <cell r="A9217">
            <v>5077</v>
          </cell>
          <cell r="B9217" t="str">
            <v>GRAMPO DE ACO POLIDO 7/8 " X 9</v>
          </cell>
          <cell r="C9217" t="str">
            <v xml:space="preserve">KG    </v>
          </cell>
          <cell r="D9217">
            <v>14.75</v>
          </cell>
        </row>
        <row r="9218">
          <cell r="A9218">
            <v>11837</v>
          </cell>
          <cell r="B9218" t="str">
            <v>GRAMPO LINHA VIVA DE LATAO ESTANHADO, DIAMETRO DO CONDUTOR PRINCIPAL DE 10 A 120 MM2, DIAMETRO DA DERIVACAO DE 10 A 70 MM2</v>
          </cell>
          <cell r="C9218" t="str">
            <v xml:space="preserve">UN    </v>
          </cell>
          <cell r="D9218">
            <v>40.590000000000003</v>
          </cell>
        </row>
        <row r="9219">
          <cell r="A9219">
            <v>38055</v>
          </cell>
          <cell r="B9219" t="str">
            <v>GRAMPO METALICO TIPO OLHAL PARA HASTE DE ATERRAMENTO DE 1/2'', CONDUTOR DE *10* A 50 MM2</v>
          </cell>
          <cell r="C9219" t="str">
            <v xml:space="preserve">UN    </v>
          </cell>
          <cell r="D9219">
            <v>3.68</v>
          </cell>
        </row>
        <row r="9220">
          <cell r="A9220">
            <v>415</v>
          </cell>
          <cell r="B9220" t="str">
            <v>GRAMPO METALICO TIPO OLHAL PARA HASTE DE ATERRAMENTO DE 1'', CONDUTOR DE *10* A 50 MM2</v>
          </cell>
          <cell r="C9220" t="str">
            <v xml:space="preserve">UN    </v>
          </cell>
          <cell r="D9220">
            <v>16.64</v>
          </cell>
        </row>
        <row r="9221">
          <cell r="A9221">
            <v>416</v>
          </cell>
          <cell r="B9221" t="str">
            <v>GRAMPO METALICO TIPO OLHAL PARA HASTE DE ATERRAMENTO DE 3/4'', CONDUTOR DE *10* A 50 MM2</v>
          </cell>
          <cell r="C9221" t="str">
            <v xml:space="preserve">UN    </v>
          </cell>
          <cell r="D9221">
            <v>6.09</v>
          </cell>
        </row>
        <row r="9222">
          <cell r="A9222">
            <v>425</v>
          </cell>
          <cell r="B9222" t="str">
            <v>GRAMPO METALICO TIPO OLHAL PARA HASTE DE ATERRAMENTO DE 5/8'', CONDUTOR DE *10* A 50 MM2</v>
          </cell>
          <cell r="C9222" t="str">
            <v xml:space="preserve">UN    </v>
          </cell>
          <cell r="D9222">
            <v>3.77</v>
          </cell>
        </row>
        <row r="9223">
          <cell r="A9223">
            <v>426</v>
          </cell>
          <cell r="B9223" t="str">
            <v>GRAMPO METALICO TIPO U PARA HASTE DE ATERRAMENTO DE ATE 3/4'', CONDUTOR DE 10 A 25 MM2</v>
          </cell>
          <cell r="C9223" t="str">
            <v xml:space="preserve">UN    </v>
          </cell>
          <cell r="D9223">
            <v>20.8</v>
          </cell>
        </row>
        <row r="9224">
          <cell r="A9224">
            <v>38056</v>
          </cell>
          <cell r="B9224" t="str">
            <v>GRAMPO METALICO TIPO U PARA HASTE DE ATERRAMENTO DE ATE 5/8'', CONDUTOR DE 10 A 25 MM2</v>
          </cell>
          <cell r="C9224" t="str">
            <v xml:space="preserve">UN    </v>
          </cell>
          <cell r="D9224">
            <v>20.32</v>
          </cell>
        </row>
        <row r="9225">
          <cell r="A9225">
            <v>1564</v>
          </cell>
          <cell r="B9225" t="str">
            <v>GRAMPO PARALELO METALICO PARA CABO DE 6 A 50 MM2, COM 2 PARAFUSOS</v>
          </cell>
          <cell r="C9225" t="str">
            <v xml:space="preserve">UN    </v>
          </cell>
          <cell r="D9225">
            <v>7.75</v>
          </cell>
        </row>
        <row r="9226">
          <cell r="A9226">
            <v>11032</v>
          </cell>
          <cell r="B9226" t="str">
            <v>GRAMPO U DE 5/8 " N8 EM FERRO GALVANIZADO</v>
          </cell>
          <cell r="C9226" t="str">
            <v xml:space="preserve">UN    </v>
          </cell>
          <cell r="D9226">
            <v>10.95</v>
          </cell>
        </row>
        <row r="9227">
          <cell r="A9227">
            <v>36786</v>
          </cell>
          <cell r="B9227" t="str">
            <v>GRANALHA DE ACO, ANGULAR (GRIT), PARA JATEAMENTO, PENEIRA 0,117 A 1,00 MM, (SAE G-40 A G-80)</v>
          </cell>
          <cell r="C9227" t="str">
            <v>SC25KG</v>
          </cell>
          <cell r="D9227">
            <v>142.68</v>
          </cell>
        </row>
        <row r="9228">
          <cell r="A9228">
            <v>36785</v>
          </cell>
          <cell r="B9228" t="str">
            <v>GRANALHA DE ACO, ANGULAR (GRIT), PARA JATEAMENTO, PENEIRA 1,41 A 1,19 MM (SAE G16)</v>
          </cell>
          <cell r="C9228" t="str">
            <v>SC25KG</v>
          </cell>
          <cell r="D9228">
            <v>123.98</v>
          </cell>
        </row>
        <row r="9229">
          <cell r="A9229">
            <v>36782</v>
          </cell>
          <cell r="B9229" t="str">
            <v>GRANALHA DE ACO, ESFERICA (SHOT), PARA JATEAMENTO, PENEIRA 0,40 A 1,00 MM (SAE S-170 A S-280)</v>
          </cell>
          <cell r="C9229" t="str">
            <v>SC25KG</v>
          </cell>
          <cell r="D9229">
            <v>147.99</v>
          </cell>
        </row>
        <row r="9230">
          <cell r="A9230">
            <v>25930</v>
          </cell>
          <cell r="B9230" t="str">
            <v>GRANALHA DE ACO, ESFERICA (SHOT), PARA JATEAMENTO, PENEIRA 1,19 A 1,00 MM (SAE S390)</v>
          </cell>
          <cell r="C9230" t="str">
            <v>SC25KG</v>
          </cell>
          <cell r="D9230">
            <v>166.69</v>
          </cell>
        </row>
        <row r="9231">
          <cell r="A9231">
            <v>4824</v>
          </cell>
          <cell r="B9231" t="str">
            <v>GRANILHA/ GRANA/ PEDRISCO OU AGREGADO EM MARMORE/ GRANITO/ QUARTZO E CALCARIO, PRETO, CINZA, PALHA OU BRANCO</v>
          </cell>
          <cell r="C9231" t="str">
            <v xml:space="preserve">KG    </v>
          </cell>
          <cell r="D9231">
            <v>0.49</v>
          </cell>
        </row>
        <row r="9232">
          <cell r="A9232">
            <v>11795</v>
          </cell>
          <cell r="B9232" t="str">
            <v>GRANITO PARA BANCADA, POLIDO, TIPO ANDORINHA/ QUARTZ/ CASTELO/ CORUMBA OU OUTROS EQUIVALENTES DA REGIAO, E=  *2,5* CM</v>
          </cell>
          <cell r="C9232" t="str">
            <v xml:space="preserve">M2    </v>
          </cell>
          <cell r="D9232">
            <v>422.64</v>
          </cell>
        </row>
        <row r="9233">
          <cell r="A9233">
            <v>134</v>
          </cell>
          <cell r="B9233" t="str">
            <v>GRAUTE CIMENTICIO PARA USO GERAL</v>
          </cell>
          <cell r="C9233" t="str">
            <v xml:space="preserve">KG    </v>
          </cell>
          <cell r="D9233">
            <v>1.28</v>
          </cell>
        </row>
        <row r="9234">
          <cell r="A9234">
            <v>4229</v>
          </cell>
          <cell r="B9234" t="str">
            <v>GRAXA LUBRIFICANTE</v>
          </cell>
          <cell r="C9234" t="str">
            <v xml:space="preserve">KG    </v>
          </cell>
          <cell r="D9234">
            <v>25.44</v>
          </cell>
        </row>
        <row r="9235">
          <cell r="A9235">
            <v>11244</v>
          </cell>
          <cell r="B9235" t="str">
            <v>GRELHA FOFO ARTICULADA, CARGA MAXIMA 1,5 T, *300 X 1000* MM, E= *15* MM</v>
          </cell>
          <cell r="C9235" t="str">
            <v xml:space="preserve">UN    </v>
          </cell>
          <cell r="D9235">
            <v>219.41</v>
          </cell>
        </row>
        <row r="9236">
          <cell r="A9236">
            <v>11245</v>
          </cell>
          <cell r="B9236" t="str">
            <v>GRELHA FOFO SIMPLES COM REQUADRO, CARGA MAXIMA  12,5 T, *300 X 1000* MM, E= *15* MM, AREA ESTACIONAMENTO CARRO PASSEIO</v>
          </cell>
          <cell r="C9236" t="str">
            <v xml:space="preserve">UN    </v>
          </cell>
          <cell r="D9236">
            <v>303.48</v>
          </cell>
        </row>
        <row r="9237">
          <cell r="A9237">
            <v>11235</v>
          </cell>
          <cell r="B9237" t="str">
            <v>GRELHA FOFO SIMPLES COM REQUADRO, CARGA MAXIMA 1,5 T, 150 X 1000 MM, E= *15* MM</v>
          </cell>
          <cell r="C9237" t="str">
            <v xml:space="preserve">UN    </v>
          </cell>
          <cell r="D9237">
            <v>167.44</v>
          </cell>
        </row>
        <row r="9238">
          <cell r="A9238">
            <v>11236</v>
          </cell>
          <cell r="B9238" t="str">
            <v>GRELHA FOFO SIMPLES COM REQUADRO, CARGA MAXIMA 1,5 T, 200 X 1000 MM, E= *15* MM</v>
          </cell>
          <cell r="C9238" t="str">
            <v xml:space="preserve">UN    </v>
          </cell>
          <cell r="D9238">
            <v>212.79</v>
          </cell>
        </row>
        <row r="9239">
          <cell r="A9239">
            <v>11731</v>
          </cell>
          <cell r="B9239" t="str">
            <v>GRELHA PVC BRANCA QUADRADA, 150 X 150 MM</v>
          </cell>
          <cell r="C9239" t="str">
            <v xml:space="preserve">UN    </v>
          </cell>
          <cell r="D9239">
            <v>5.56</v>
          </cell>
        </row>
        <row r="9240">
          <cell r="A9240">
            <v>11732</v>
          </cell>
          <cell r="B9240" t="str">
            <v>GRELHA PVC CROMADA REDONDA, 150 MM</v>
          </cell>
          <cell r="C9240" t="str">
            <v xml:space="preserve">UN    </v>
          </cell>
          <cell r="D9240">
            <v>28.24</v>
          </cell>
        </row>
        <row r="9241">
          <cell r="A9241">
            <v>36494</v>
          </cell>
          <cell r="B9241" t="str">
            <v>GRUA ASCENCIONAL, LANCA DE 30 M, CAPACIDADE DE 1,0 T A 30 M, ALTURA ATE 39 M</v>
          </cell>
          <cell r="C9241" t="str">
            <v xml:space="preserve">UN    </v>
          </cell>
          <cell r="D9241">
            <v>443168.75</v>
          </cell>
        </row>
        <row r="9242">
          <cell r="A9242">
            <v>36493</v>
          </cell>
          <cell r="B9242" t="str">
            <v>GRUA ASCENCIONAL, LANCA DE 42 M, CAPACIDADE DE 1,5 T A 30 M, ALTURA ATE 39 M</v>
          </cell>
          <cell r="C9242" t="str">
            <v xml:space="preserve">UN    </v>
          </cell>
          <cell r="D9242">
            <v>502092.19</v>
          </cell>
        </row>
        <row r="9243">
          <cell r="A9243">
            <v>36492</v>
          </cell>
          <cell r="B9243" t="str">
            <v>GRUA ASCENCIONAL, LANCA DE 50 M, CAPACIDADE DE 2,33 T A 30 M, ALTURA ATE 48 M</v>
          </cell>
          <cell r="C9243" t="str">
            <v xml:space="preserve">UN    </v>
          </cell>
          <cell r="D9243">
            <v>932696.87</v>
          </cell>
        </row>
        <row r="9244">
          <cell r="A9244">
            <v>13333</v>
          </cell>
          <cell r="B9244" t="str">
            <v>GRUPO DE SOLDAGEM C/ GERADOR A DIESEL 60 CV PARA SOLDA ELETRICA, SOBRE 04 RODAS, COM MOTOR 4 CILINDROS</v>
          </cell>
          <cell r="C9244" t="str">
            <v xml:space="preserve">UN    </v>
          </cell>
          <cell r="D9244">
            <v>121412.6</v>
          </cell>
        </row>
        <row r="9245">
          <cell r="A9245">
            <v>13533</v>
          </cell>
          <cell r="B9245" t="str">
            <v>GRUPO DE SOLDAGEM COM GERADOR A DIESEL 30 CV, PARA SOLDA ELETRICA, SOBRE DUAS RODAS</v>
          </cell>
          <cell r="C9245" t="str">
            <v xml:space="preserve">UN    </v>
          </cell>
          <cell r="D9245">
            <v>108529.37</v>
          </cell>
        </row>
        <row r="9246">
          <cell r="A9246">
            <v>36499</v>
          </cell>
          <cell r="B9246" t="str">
            <v>GRUPO GERADOR A GASOLINA, POTENCIA NOMINAL 2,2 KW, TENSAO DE SAIDA 110/220 V, MOTOR POTENCIA 6,5 HP</v>
          </cell>
          <cell r="C9246" t="str">
            <v xml:space="preserve">UN    </v>
          </cell>
          <cell r="D9246">
            <v>2367.54</v>
          </cell>
        </row>
        <row r="9247">
          <cell r="A9247">
            <v>39585</v>
          </cell>
          <cell r="B9247" t="str">
            <v>GRUPO GERADOR DIESEL, COM CARENAGEM, POTENCIA STANDART ENTRE 100 E 110 KVA, VELOCIDADE DE 1800 RPM, FREQUENCIA DE 60 HZ</v>
          </cell>
          <cell r="C9247" t="str">
            <v xml:space="preserve">UN    </v>
          </cell>
          <cell r="D9247">
            <v>78396.11</v>
          </cell>
        </row>
        <row r="9248">
          <cell r="A9248">
            <v>39586</v>
          </cell>
          <cell r="B9248" t="str">
            <v>GRUPO GERADOR DIESEL, COM CARENAGEM, POTENCIA STANDART ENTRE 140 E 150 KVA, VELOCIDADE DE 1800 RPM, FREQUENCIA DE 60 HZ</v>
          </cell>
          <cell r="C9248" t="str">
            <v xml:space="preserve">UN    </v>
          </cell>
          <cell r="D9248">
            <v>91953.33</v>
          </cell>
        </row>
        <row r="9249">
          <cell r="A9249">
            <v>39587</v>
          </cell>
          <cell r="B9249" t="str">
            <v>GRUPO GERADOR DIESEL, COM CARENAGEM, POTENCIA STANDART ENTRE 210 E 220 KVA, VELOCIDADE DE 1800 RPM, FREQUENCIA DE 60 HZ</v>
          </cell>
          <cell r="C9249" t="str">
            <v xml:space="preserve">UN    </v>
          </cell>
          <cell r="D9249">
            <v>111994.44</v>
          </cell>
        </row>
        <row r="9250">
          <cell r="A9250">
            <v>39588</v>
          </cell>
          <cell r="B9250" t="str">
            <v>GRUPO GERADOR DIESEL, COM CARENAGEM, POTENCIA STANDART ENTRE 250 E 260 KVA, VELOCIDADE DE 1800 RPM, FREQUENCIA DE 60 HZ</v>
          </cell>
          <cell r="C9250" t="str">
            <v xml:space="preserve">UN    </v>
          </cell>
          <cell r="D9250">
            <v>129677.77</v>
          </cell>
        </row>
        <row r="9251">
          <cell r="A9251">
            <v>39584</v>
          </cell>
          <cell r="B9251" t="str">
            <v>GRUPO GERADOR DIESEL, COM CARENAGEM, POTENCIA STANDART ENTRE 50 E 55 KVA, VELOCIDADE DE 1800 RPM, FREQUENCIA DE 60 HZ</v>
          </cell>
          <cell r="C9251" t="str">
            <v xml:space="preserve">UN    </v>
          </cell>
          <cell r="D9251">
            <v>69813.8</v>
          </cell>
        </row>
        <row r="9252">
          <cell r="A9252">
            <v>39590</v>
          </cell>
          <cell r="B9252" t="str">
            <v>GRUPO GERADOR DIESEL, SEM CARENAGEM, POTENCIA STANDART ENTRE 100 E 110 KVA, VELOCIDADE DE 1800 RPM, FREQUENCIA DE 60 HZ</v>
          </cell>
          <cell r="C9252" t="str">
            <v xml:space="preserve">UN    </v>
          </cell>
          <cell r="D9252">
            <v>68139.77</v>
          </cell>
        </row>
        <row r="9253">
          <cell r="A9253">
            <v>39592</v>
          </cell>
          <cell r="B9253" t="str">
            <v>GRUPO GERADOR DIESEL, SEM CARENAGEM, POTENCIA STANDART ENTRE 210 E 220 KVA, VELOCIDADE DE 1800 RPM, FREQUENCIA DE 60 HZ</v>
          </cell>
          <cell r="C9253" t="str">
            <v xml:space="preserve">UN    </v>
          </cell>
          <cell r="D9253">
            <v>97918.5</v>
          </cell>
        </row>
        <row r="9254">
          <cell r="A9254">
            <v>39593</v>
          </cell>
          <cell r="B9254" t="str">
            <v>GRUPO GERADOR DIESEL, SEM CARENAGEM, POTENCIA STANDART ENTRE 250 E 260 KVA, VELOCIDADE DE 1800 RPM, FREQUENCIA DE 60 HZ</v>
          </cell>
          <cell r="C9254" t="str">
            <v xml:space="preserve">UN    </v>
          </cell>
          <cell r="D9254">
            <v>111994.44</v>
          </cell>
        </row>
        <row r="9255">
          <cell r="A9255">
            <v>14254</v>
          </cell>
          <cell r="B9255" t="str">
            <v>GRUPO GERADOR DIESEL, SEM CARENAGEM, POTENCIA STANDART ENTRE 80 E 90 KVA, VELOCIDADE DE 1800 RPM, FREQUENCIA DE 60 HZ</v>
          </cell>
          <cell r="C9255" t="str">
            <v xml:space="preserve">UN    </v>
          </cell>
          <cell r="D9255">
            <v>63660</v>
          </cell>
        </row>
        <row r="9256">
          <cell r="A9256">
            <v>25987</v>
          </cell>
          <cell r="B9256" t="str">
            <v>GRUPO GERADOR ESTACIONARIO SILENCIADO, POTENCIA 50 KVA, MOTOR DIESEL</v>
          </cell>
          <cell r="C9256" t="str">
            <v xml:space="preserve">UN    </v>
          </cell>
          <cell r="D9256">
            <v>53161.18</v>
          </cell>
        </row>
        <row r="9257">
          <cell r="A9257">
            <v>25019</v>
          </cell>
          <cell r="B9257" t="str">
            <v>GRUPO GERADOR ESTACIONARIO, MOTOR DIESEL POTENCIA 170 KVA</v>
          </cell>
          <cell r="C9257" t="str">
            <v xml:space="preserve">UN    </v>
          </cell>
          <cell r="D9257">
            <v>91124.2</v>
          </cell>
        </row>
        <row r="9258">
          <cell r="A9258">
            <v>36501</v>
          </cell>
          <cell r="B9258" t="str">
            <v>GRUPO GERADOR ESTACIONARIO, POTENCIA 150 KVA, MOTOR DIESEL</v>
          </cell>
          <cell r="C9258" t="str">
            <v xml:space="preserve">UN    </v>
          </cell>
          <cell r="D9258">
            <v>81131.94</v>
          </cell>
        </row>
        <row r="9259">
          <cell r="A9259">
            <v>25986</v>
          </cell>
          <cell r="B9259" t="str">
            <v>GRUPO GERADOR ESTACIONARIO, SILENCIADO, POTENCIA 180 KVA, MOTOR DIESEL</v>
          </cell>
          <cell r="C9259" t="str">
            <v xml:space="preserve">UN    </v>
          </cell>
          <cell r="D9259">
            <v>97536.14</v>
          </cell>
        </row>
        <row r="9260">
          <cell r="A9260">
            <v>36500</v>
          </cell>
          <cell r="B9260" t="str">
            <v>GRUPO GERADOR REBOCAVEL, POTENCIA *66* KVA, MOTOR A DIESEL</v>
          </cell>
          <cell r="C9260" t="str">
            <v xml:space="preserve">UN    </v>
          </cell>
          <cell r="D9260">
            <v>57333.73</v>
          </cell>
        </row>
        <row r="9261">
          <cell r="A9261">
            <v>20017</v>
          </cell>
          <cell r="B9261" t="str">
            <v>GUARNICAO/ ALIZAR/ VISTA MACICA, E= *1* CM, L= *4,5* CM, EM CEDRINHO/ ANGELIM COMERCIAL/  EUCALIPTO/ CURUPIXA/ PEROBA/ CUMARU OU EQUIVALENTE DA REGIAO</v>
          </cell>
          <cell r="C9261" t="str">
            <v xml:space="preserve">M     </v>
          </cell>
          <cell r="D9261">
            <v>3.39</v>
          </cell>
        </row>
        <row r="9262">
          <cell r="A9262">
            <v>20007</v>
          </cell>
          <cell r="B9262" t="str">
            <v>GUARNICAO/ ALIZAR/ VISTA MACICA, E= *1* CM, L= *4,5* CM, EM PINUS/ TAUARI/ VIROLA OU EQUIVALENTE DA REGIAO</v>
          </cell>
          <cell r="C9262" t="str">
            <v xml:space="preserve">M     </v>
          </cell>
          <cell r="D9262">
            <v>2.6</v>
          </cell>
        </row>
        <row r="9263">
          <cell r="A9263">
            <v>39836</v>
          </cell>
          <cell r="B9263" t="str">
            <v>GUARNICAO/ALIZAR/VISTA, E = *1,3* CM, L = *5,0* CM HASTE REGULAVEL = *35* MM, EM MDF/PVC WOOD/ POLIESTIRENO OU MADEIRA LAMINADA, PRIMER BRANCO</v>
          </cell>
          <cell r="C9263" t="str">
            <v xml:space="preserve">JG    </v>
          </cell>
          <cell r="D9263">
            <v>172.39</v>
          </cell>
        </row>
        <row r="9264">
          <cell r="A9264">
            <v>39830</v>
          </cell>
          <cell r="B9264" t="str">
            <v>GUARNICAO/ALIZAR/VISTA, E = *1,3* CM, L = *7,0* CM, EM POLIESTIRENO, BRANCO</v>
          </cell>
          <cell r="C9264" t="str">
            <v xml:space="preserve">JG    </v>
          </cell>
          <cell r="D9264">
            <v>196.61</v>
          </cell>
        </row>
        <row r="9265">
          <cell r="A9265">
            <v>39831</v>
          </cell>
          <cell r="B9265" t="str">
            <v>GUARNICAO/ALIZAR/VISTA, E = *1,5* CM, L = *5,0* CM, EM POLIESTIRENO, BRANCO</v>
          </cell>
          <cell r="C9265" t="str">
            <v xml:space="preserve">JG    </v>
          </cell>
          <cell r="D9265">
            <v>196.2</v>
          </cell>
        </row>
        <row r="9266">
          <cell r="A9266">
            <v>36888</v>
          </cell>
          <cell r="B9266" t="str">
            <v>GUARNICAO/MOLDURA DE ACABAMENTO PARA ESQUADRIA DE ALUMINIO ANODIZADO NATURAL, PARA 1 FACE</v>
          </cell>
          <cell r="C9266" t="str">
            <v xml:space="preserve">M     </v>
          </cell>
          <cell r="D9266">
            <v>15.32</v>
          </cell>
        </row>
        <row r="9267">
          <cell r="A9267">
            <v>40527</v>
          </cell>
          <cell r="B9267" t="str">
            <v>GUINCHO DE ALAVANCA MANUAL, CAPACIDADE DE 1,6 T, COM 20 M DE CABO DE ACO (AQUISICAO)</v>
          </cell>
          <cell r="C9267" t="str">
            <v xml:space="preserve">UN    </v>
          </cell>
          <cell r="D9267">
            <v>2612.9</v>
          </cell>
        </row>
        <row r="9268">
          <cell r="A9268">
            <v>36497</v>
          </cell>
          <cell r="B9268" t="str">
            <v>GUINCHO DE ALAVANCA MANUAL, CAPACIDADE 3,2 T COM 20 M DE CABO DE ACO DIAMETRO 16,3 MM</v>
          </cell>
          <cell r="C9268" t="str">
            <v xml:space="preserve">UN    </v>
          </cell>
          <cell r="D9268">
            <v>2982.91</v>
          </cell>
        </row>
        <row r="9269">
          <cell r="A9269">
            <v>36487</v>
          </cell>
          <cell r="B9269" t="str">
            <v>GUINCHO ELETRICO DE COLUNA, CAPACIDADE 400 KG, COM MOTO FREIO, MOTOR TRIFASICO DE 1,25 CV</v>
          </cell>
          <cell r="C9269" t="str">
            <v xml:space="preserve">UN    </v>
          </cell>
          <cell r="D9269">
            <v>5193.7</v>
          </cell>
        </row>
        <row r="9270">
          <cell r="A9270">
            <v>25952</v>
          </cell>
          <cell r="B9270" t="str">
            <v>GUINDASTE HIDRAULICO AUTOPROPELIDO, COM LANCA TELESCOPICA 28,80 M, CAPACIDADE MAXIMA 30 T, POTENCIA 97 KW, TRACAO 4 X 4</v>
          </cell>
          <cell r="C9270" t="str">
            <v xml:space="preserve">UN    </v>
          </cell>
          <cell r="D9270">
            <v>774948.69</v>
          </cell>
        </row>
        <row r="9271">
          <cell r="A9271">
            <v>25954</v>
          </cell>
          <cell r="B9271" t="str">
            <v>GUINDASTE HIDRAULICO AUTOPROPELIDO, COM LANCA TELESCOPICA 40 M, CAPACIDADE MAXIMA 60 T, POTENCIA 260 KW, TRACAO 6 X 6</v>
          </cell>
          <cell r="C9271" t="str">
            <v xml:space="preserve">UN    </v>
          </cell>
          <cell r="D9271">
            <v>1490285.94</v>
          </cell>
        </row>
        <row r="9272">
          <cell r="A9272">
            <v>25953</v>
          </cell>
          <cell r="B9272" t="str">
            <v>GUINDASTE HIDRAULICO AUTOPROPELIDO, COM LANCA TELESCOPICA 50 M, CAPACIDADE MAXIMA 100 T, POTENCIA 350 KW, TRACAO 10 X 6</v>
          </cell>
          <cell r="C9272" t="str">
            <v xml:space="preserve">UN    </v>
          </cell>
          <cell r="D9272">
            <v>2533486.09</v>
          </cell>
        </row>
        <row r="9273">
          <cell r="A9273">
            <v>37776</v>
          </cell>
          <cell r="B9273" t="str">
            <v>GUINDAUTO HIDRAULICO, CAPACIDADE MAXIMA DE CARGA 10000 KG, MOMENTO MAXIMO DE CARGA 23 TM , ALCANCE MAXIMO HORIZONTAL 11,80 M, PARA MONTAGEM SOBRE CHASSI DE CAMINHAO PBT MINIMO 15000 KG (INCLUI MONTAGEM, NAO INCLUI CAMINHAO)</v>
          </cell>
          <cell r="C9273" t="str">
            <v xml:space="preserve">UN    </v>
          </cell>
          <cell r="D9273">
            <v>155270.31</v>
          </cell>
        </row>
        <row r="9274">
          <cell r="A9274">
            <v>37775</v>
          </cell>
          <cell r="B9274" t="str">
            <v>GUINDAUTO HIDRAULICO, CAPACIDADE MAXIMA DE CARGA 14340 KG, MOMENTO MAXIMO DE CARGA 42,3 TM, ALCANCE MAXIMO HORIZONTAL 16,80 M, PARA MONTAGEM SOBRE CHASSI DE CAMINHAO PBT MINIMO 23000 KG (INCLUI MONTAGEM, NAO INCLUI CAMINHAO)</v>
          </cell>
          <cell r="C9274" t="str">
            <v xml:space="preserve">UN    </v>
          </cell>
          <cell r="D9274">
            <v>244562.5</v>
          </cell>
        </row>
        <row r="9275">
          <cell r="A9275">
            <v>36491</v>
          </cell>
          <cell r="B9275" t="str">
            <v>GUINDAUTO HIDRAULICO, CAPACIDADE MAXIMA DE CARGA 30000 KG, MOMENTO MAXIMO DE CARGA 92,2 TM , ALCANCE MAXIMO HORIZONTAL  22,00 M, PARA MONTAGEM SOBRE CHASSI DE CAMINHAO PBT MINIMO 30000 KG (INCLUI MONTAGEM, NAO INCLUI CAMINHAO)</v>
          </cell>
          <cell r="C9275" t="str">
            <v xml:space="preserve">UN    </v>
          </cell>
          <cell r="D9275">
            <v>905687.5</v>
          </cell>
        </row>
        <row r="9276">
          <cell r="A9276">
            <v>10712</v>
          </cell>
          <cell r="B9276" t="str">
            <v>GUINDAUTO HIDRAULICO, CAPACIDADE MAXIMA DE CARGA 3300 KG, MOMENTO MAXIMO DE CARGA 5,8 TM , ALCANCE MAXIMO HORIZONTAL  7,60 M, PARA MONTAGEM SOBRE CHASSI DE CAMINHAO PBT MINIMO 8000 KG (INCLUI MONTAGEM, NAO INCLUI CAMINHAO)</v>
          </cell>
          <cell r="C9276" t="str">
            <v xml:space="preserve">UN    </v>
          </cell>
          <cell r="D9276">
            <v>61140.62</v>
          </cell>
        </row>
        <row r="9277">
          <cell r="A9277">
            <v>3363</v>
          </cell>
          <cell r="B9277" t="str">
            <v>GUINDAUTO HIDRAULICO, CAPACIDADE MAXIMA DE CARGA 6200 KG, MOMENTO MAXIMO DE CARGA 11,7 TM , ALCANCE MAXIMO HORIZONTAL  9,70 M, PARA MONTAGEM SOBRE CHASSI DE CAMINHAO PBT MINIMO 13000 KG (INCLUI MONTAGEM, NAO INCLUI CAMINHAO)</v>
          </cell>
          <cell r="C9277" t="str">
            <v xml:space="preserve">UN    </v>
          </cell>
          <cell r="D9277">
            <v>86000</v>
          </cell>
        </row>
        <row r="9278">
          <cell r="A9278">
            <v>3365</v>
          </cell>
          <cell r="B9278" t="str">
            <v>GUINDAUTO HIDRAULICO, CAPACIDADE MAXIMA DE CARGA 8500 KG, MOMENTO MAXIMO DE CARGA 30,4 TM , ALCANCE MAXIMO HORIZONTAL  14,30 M, PARA MONTAGEM SOBRE CHASSI DE CAMINHAO PBT MINIMO 23000 KG (INCLUI MONTAGEM, NAO INCLUI CAMINHAO)</v>
          </cell>
          <cell r="C9278" t="str">
            <v xml:space="preserve">UN    </v>
          </cell>
          <cell r="D9278">
            <v>201025</v>
          </cell>
        </row>
        <row r="9279">
          <cell r="A9279">
            <v>7569</v>
          </cell>
          <cell r="B9279" t="str">
            <v>HASTE ANCORA EM ACO GALVANIZADO, DIMENSOES 16 MM X 2000 MM</v>
          </cell>
          <cell r="C9279" t="str">
            <v xml:space="preserve">UN    </v>
          </cell>
          <cell r="D9279">
            <v>49.28</v>
          </cell>
        </row>
        <row r="9280">
          <cell r="A9280">
            <v>34349</v>
          </cell>
          <cell r="B9280" t="str">
            <v>HASTE DE ACO GALVANIZADO PARA FIXACAO DE CONCERTINA 2 "/3 M</v>
          </cell>
          <cell r="C9280" t="str">
            <v xml:space="preserve">UN    </v>
          </cell>
          <cell r="D9280">
            <v>23.97</v>
          </cell>
        </row>
        <row r="9281">
          <cell r="A9281">
            <v>11991</v>
          </cell>
          <cell r="B9281" t="str">
            <v>HASTE DE ATERRAMENTO EM ACO GALVANIZADO TIPO CANTONEIRA COM 2,00 M DE COMPRIMENTO, 25 X 25 MM E CHAPA DE 3/16"</v>
          </cell>
          <cell r="C9281" t="str">
            <v xml:space="preserve">UN    </v>
          </cell>
          <cell r="D9281">
            <v>46.24</v>
          </cell>
        </row>
        <row r="9282">
          <cell r="A9282">
            <v>20062</v>
          </cell>
          <cell r="B9282" t="str">
            <v>HASTE METALICA PARA FIXACAO DE CALHA PLUVIAL,  ZINCADA, DOBRADA 90 GRAUS</v>
          </cell>
          <cell r="C9282" t="str">
            <v xml:space="preserve">UN    </v>
          </cell>
          <cell r="D9282">
            <v>13.75</v>
          </cell>
        </row>
        <row r="9283">
          <cell r="A9283">
            <v>11029</v>
          </cell>
          <cell r="B9283" t="str">
            <v>HASTE RETA PARA GANCHO DE FERRO GALVANIZADO, COM ROSCA 1/4 " X 30 CM PARA FIXACAO DE TELHA METALICA, INCLUI PORCA E ARRUELAS DE VEDACAO</v>
          </cell>
          <cell r="C9283" t="str">
            <v xml:space="preserve">CJ    </v>
          </cell>
          <cell r="D9283">
            <v>1.68</v>
          </cell>
        </row>
        <row r="9284">
          <cell r="A9284">
            <v>4316</v>
          </cell>
          <cell r="B9284" t="str">
            <v>HASTE RETA PARA GANCHO DE FERRO GALVANIZADO, COM ROSCA 1/4 " X 40 CM PARA FIXACAO DE TELHA DE FIBROCIMENTO, INCLUI PORCA SEXTAVADA DE  ZINCO</v>
          </cell>
          <cell r="C9284" t="str">
            <v xml:space="preserve">UN    </v>
          </cell>
          <cell r="D9284">
            <v>1.69</v>
          </cell>
        </row>
        <row r="9285">
          <cell r="A9285">
            <v>4313</v>
          </cell>
          <cell r="B9285" t="str">
            <v>HASTE RETA PARA GANCHO DE FERRO GALVANIZADO, COM ROSCA 5/16" X 35 CM PARA FIXACAO DE TELHA DE FIBROCIMENTO, INCLUI PORCA E ARRUELAS DE VEDACAO</v>
          </cell>
          <cell r="C9285" t="str">
            <v xml:space="preserve">CJ    </v>
          </cell>
          <cell r="D9285">
            <v>2.4300000000000002</v>
          </cell>
        </row>
        <row r="9286">
          <cell r="A9286">
            <v>4317</v>
          </cell>
          <cell r="B9286" t="str">
            <v>HASTE RETA PARA GANCHO DE FERRO GALVANIZADO, COM ROSCA 5/16" X 40 CM PARA FIXACAO DE TELHA DE FIBROCIMENTO, INCLUI PORCA SEXTAVADA DE  ZINCO</v>
          </cell>
          <cell r="C9286" t="str">
            <v xml:space="preserve">UN    </v>
          </cell>
          <cell r="D9286">
            <v>2.77</v>
          </cell>
        </row>
        <row r="9287">
          <cell r="A9287">
            <v>4314</v>
          </cell>
          <cell r="B9287" t="str">
            <v>HASTE RETA PARA GANCHO DE FERRO GALVANIZADO, COM ROSCA 5/16" X 45 CM PARA FIXACAO DE TELHA DE FIBROCIMENTO, INCLUI PORCA E ARRUELAS DE VEDACAO</v>
          </cell>
          <cell r="C9287" t="str">
            <v xml:space="preserve">CJ    </v>
          </cell>
          <cell r="D9287">
            <v>3.24</v>
          </cell>
        </row>
        <row r="9288">
          <cell r="A9288">
            <v>10921</v>
          </cell>
          <cell r="B9288" t="str">
            <v>HIDRANTE DE COLUNA COMPLETO, EM FERRO FUNDIDO, DN = 100 MM, COM REGISTRO, CUNHA DE BORRACHA, CURVA DESSIMETRICA, EXTREMIDADE E TAMPAS (INCLUI KIT FIXACAO)</v>
          </cell>
          <cell r="C9288" t="str">
            <v xml:space="preserve">UN    </v>
          </cell>
          <cell r="D9288">
            <v>4065</v>
          </cell>
        </row>
        <row r="9289">
          <cell r="A9289">
            <v>10922</v>
          </cell>
          <cell r="B9289" t="str">
            <v>HIDRANTE DE COLUNA COMPLETO, EM FERRO FUNDIDO, DN = 75 MM, COM REGISTRO, CUNHA DE BORRACHA, CURVA DESSIMETRICA, EXTREMIDADE E TAMPAS (INCLUI KIT FIXACAO)</v>
          </cell>
          <cell r="C9289" t="str">
            <v xml:space="preserve">UN    </v>
          </cell>
          <cell r="D9289">
            <v>3681.97</v>
          </cell>
        </row>
        <row r="9290">
          <cell r="A9290">
            <v>10923</v>
          </cell>
          <cell r="B9290" t="str">
            <v>HIDRANTE SUBTERRANEO, EM FERRO FUNDIDO, COM CURVA CURTA E CAIXA, DN 75 MM</v>
          </cell>
          <cell r="C9290" t="str">
            <v xml:space="preserve">UN    </v>
          </cell>
          <cell r="D9290">
            <v>2176.1999999999998</v>
          </cell>
        </row>
        <row r="9291">
          <cell r="A9291">
            <v>10924</v>
          </cell>
          <cell r="B9291" t="str">
            <v>HIDRANTE SUBTERRANEO, EM FERRO FUNDIDO, COM CURVA LONGA E CAIXA, DN 75 MM</v>
          </cell>
          <cell r="C9291" t="str">
            <v xml:space="preserve">UN    </v>
          </cell>
          <cell r="D9291">
            <v>2291.96</v>
          </cell>
        </row>
        <row r="9292">
          <cell r="A9292">
            <v>37772</v>
          </cell>
          <cell r="B9292" t="str">
            <v>HIDROJATEADORA PARA DESOBSTRUCAO DE REDES E GALERIAS, TANQUE 7000 L, BOMBA TRIPLEX 120 KGF/CM2 128 L/MIN (INCLUI MONTAGEM, NAO INCLUI CAMINHAO)</v>
          </cell>
          <cell r="C9292" t="str">
            <v xml:space="preserve">UN    </v>
          </cell>
          <cell r="D9292">
            <v>139524.93</v>
          </cell>
        </row>
        <row r="9293">
          <cell r="A9293">
            <v>37771</v>
          </cell>
          <cell r="B9293" t="str">
            <v>HIDROJATEADORA PARA DESOBSTRUCAO DE REDES E GALERIAS, TANQUE 7000 L, BOMBA TRIPLEX 140 KGF/CM2 260 L/MIN ALIMENTADA POR MOTOR INDEPENDENTE A DIESEL POTENCIA 125 CV (INCLUI MONTAGEM, NAO INCLUI CAMINHAO)</v>
          </cell>
          <cell r="C9293" t="str">
            <v xml:space="preserve">UN    </v>
          </cell>
          <cell r="D9293">
            <v>148432.29999999999</v>
          </cell>
        </row>
        <row r="9294">
          <cell r="A9294">
            <v>12770</v>
          </cell>
          <cell r="B9294" t="str">
            <v>HIDROMETRO MULTIJATO, VAZAO MAXIMA DE 10,0 M3/H, DE 1"</v>
          </cell>
          <cell r="C9294" t="str">
            <v xml:space="preserve">UN    </v>
          </cell>
          <cell r="D9294">
            <v>440.19</v>
          </cell>
        </row>
        <row r="9295">
          <cell r="A9295">
            <v>12772</v>
          </cell>
          <cell r="B9295" t="str">
            <v>HIDROMETRO MULTIJATO, VAZAO MAXIMA DE 20,0 M3/H, DE 1 1/2"</v>
          </cell>
          <cell r="C9295" t="str">
            <v xml:space="preserve">UN    </v>
          </cell>
          <cell r="D9295">
            <v>731.6</v>
          </cell>
        </row>
        <row r="9296">
          <cell r="A9296">
            <v>12768</v>
          </cell>
          <cell r="B9296" t="str">
            <v>HIDROMETRO MULTIJATO, VAZAO MAXIMA DE 30,0 M3/H, DE 2"</v>
          </cell>
          <cell r="C9296" t="str">
            <v xml:space="preserve">UN    </v>
          </cell>
          <cell r="D9296">
            <v>1029.2</v>
          </cell>
        </row>
        <row r="9297">
          <cell r="A9297">
            <v>12775</v>
          </cell>
          <cell r="B9297" t="str">
            <v>HIDROMETRO MULTIJATO, VAZAO MAXIMA DE 7,0 M3/H, DE 1"</v>
          </cell>
          <cell r="C9297" t="str">
            <v xml:space="preserve">UN    </v>
          </cell>
          <cell r="D9297">
            <v>322.39</v>
          </cell>
        </row>
        <row r="9298">
          <cell r="A9298">
            <v>12769</v>
          </cell>
          <cell r="B9298" t="str">
            <v>HIDROMETRO UNIJATO, VAZAO MAXIMA DE 1,5 M3/H, DE 1/2"</v>
          </cell>
          <cell r="C9298" t="str">
            <v xml:space="preserve">UN    </v>
          </cell>
          <cell r="D9298">
            <v>84.32</v>
          </cell>
        </row>
        <row r="9299">
          <cell r="A9299">
            <v>12773</v>
          </cell>
          <cell r="B9299" t="str">
            <v>HIDROMETRO UNIJATO, VAZAO MAXIMA DE 3,0 M3/H, DE 1/2"</v>
          </cell>
          <cell r="C9299" t="str">
            <v xml:space="preserve">UN    </v>
          </cell>
          <cell r="D9299">
            <v>90.51</v>
          </cell>
        </row>
        <row r="9300">
          <cell r="A9300">
            <v>12774</v>
          </cell>
          <cell r="B9300" t="str">
            <v>HIDROMETRO UNIJATO, VAZAO MAXIMA DE 5,0 M3/H, DE 3/4"</v>
          </cell>
          <cell r="C9300" t="str">
            <v xml:space="preserve">UN    </v>
          </cell>
          <cell r="D9300">
            <v>111.59</v>
          </cell>
        </row>
        <row r="9301">
          <cell r="A9301">
            <v>12776</v>
          </cell>
          <cell r="B9301" t="str">
            <v>HIDROMETRO WOLTMANN, VAZAO MAXIMA DE 50,0 M3/H, DE 2"</v>
          </cell>
          <cell r="C9301" t="str">
            <v xml:space="preserve">UN    </v>
          </cell>
          <cell r="D9301">
            <v>1661.6</v>
          </cell>
        </row>
        <row r="9302">
          <cell r="A9302">
            <v>12777</v>
          </cell>
          <cell r="B9302" t="str">
            <v>HIDROMETRO WOLTMANN, VAZAO MAXIMA DE 80,0 M3/H, DE 3"</v>
          </cell>
          <cell r="C9302" t="str">
            <v xml:space="preserve">UN    </v>
          </cell>
          <cell r="D9302">
            <v>2169.9899999999998</v>
          </cell>
        </row>
        <row r="9303">
          <cell r="A9303">
            <v>3391</v>
          </cell>
          <cell r="B9303" t="str">
            <v>IGNITOR PARA LAMPADA DE VAPOR DE SODIO / VAPOR METALICO ATE 2000 W, TENSAO DE PULSO ENTRE 600 A 750 V</v>
          </cell>
          <cell r="C9303" t="str">
            <v xml:space="preserve">UN    </v>
          </cell>
          <cell r="D9303">
            <v>23.71</v>
          </cell>
        </row>
        <row r="9304">
          <cell r="A9304">
            <v>3389</v>
          </cell>
          <cell r="B9304" t="str">
            <v>IGNITOR PARA LAMPADA DE VAPOR DE SODIO / VAPOR METALICO ATE 400 W, TENSAO DE PULSO ENTRE 3000 A 4500 V</v>
          </cell>
          <cell r="C9304" t="str">
            <v xml:space="preserve">UN    </v>
          </cell>
          <cell r="D9304">
            <v>12.3</v>
          </cell>
        </row>
        <row r="9305">
          <cell r="A9305">
            <v>3390</v>
          </cell>
          <cell r="B9305" t="str">
            <v>IGNITOR PARA LAMPADA DE VAPOR DE SODIO / VAPOR METALICO ATE 400 W, TENSAO DE PULSO ENTRE 580 A 750 V</v>
          </cell>
          <cell r="C9305" t="str">
            <v xml:space="preserve">UN    </v>
          </cell>
          <cell r="D9305">
            <v>13.84</v>
          </cell>
        </row>
        <row r="9306">
          <cell r="A9306">
            <v>12873</v>
          </cell>
          <cell r="B9306" t="str">
            <v>IMPERMEABILIZADOR</v>
          </cell>
          <cell r="C9306" t="str">
            <v xml:space="preserve">H     </v>
          </cell>
          <cell r="D9306">
            <v>14.47</v>
          </cell>
        </row>
        <row r="9307">
          <cell r="A9307">
            <v>41076</v>
          </cell>
          <cell r="B9307" t="str">
            <v>IMPERMEABILIZADOR (MENSALISTA)</v>
          </cell>
          <cell r="C9307" t="str">
            <v xml:space="preserve">MES   </v>
          </cell>
          <cell r="D9307">
            <v>2565.5300000000002</v>
          </cell>
        </row>
        <row r="9308">
          <cell r="A9308">
            <v>140</v>
          </cell>
          <cell r="B9308" t="str">
            <v>IMPERMEABILIZANTE FLEXIVEL BRANCO DE BASE ACRILICA PARA COBERTURAS</v>
          </cell>
          <cell r="C9308" t="str">
            <v xml:space="preserve">KG    </v>
          </cell>
          <cell r="D9308">
            <v>14.35</v>
          </cell>
        </row>
        <row r="9309">
          <cell r="A9309">
            <v>151</v>
          </cell>
          <cell r="B9309" t="str">
            <v>IMPERMEABILIZANTE INCOLOR PARA TRATAMENTO DE FACHADAS E TELHAS, BASE SILICONE</v>
          </cell>
          <cell r="C9309" t="str">
            <v xml:space="preserve">L     </v>
          </cell>
          <cell r="D9309">
            <v>21.18</v>
          </cell>
        </row>
        <row r="9310">
          <cell r="A9310">
            <v>7340</v>
          </cell>
          <cell r="B9310" t="str">
            <v>IMUNIZANTE PARA MADEIRA, INCOLOR</v>
          </cell>
          <cell r="C9310" t="str">
            <v xml:space="preserve">L     </v>
          </cell>
          <cell r="D9310">
            <v>25.53</v>
          </cell>
        </row>
        <row r="9311">
          <cell r="A9311">
            <v>2701</v>
          </cell>
          <cell r="B9311" t="str">
            <v>INSTALADOR DE TUBULACOES (TUBOS/EQUIPAMENTOS)</v>
          </cell>
          <cell r="C9311" t="str">
            <v xml:space="preserve">H     </v>
          </cell>
          <cell r="D9311">
            <v>10.48</v>
          </cell>
        </row>
        <row r="9312">
          <cell r="A9312">
            <v>40929</v>
          </cell>
          <cell r="B9312" t="str">
            <v>INSTALADOR DE TUBULACOES (TUBOS/EQUIPAMENTOS) (MENSALISTA)</v>
          </cell>
          <cell r="C9312" t="str">
            <v xml:space="preserve">MES   </v>
          </cell>
          <cell r="D9312">
            <v>1859.92</v>
          </cell>
        </row>
        <row r="9313">
          <cell r="A9313">
            <v>38114</v>
          </cell>
          <cell r="B9313" t="str">
            <v>INTERRUPTOR BIPOLAR SIMPLES 10 A, 250 V (APENAS MODULO)</v>
          </cell>
          <cell r="C9313" t="str">
            <v xml:space="preserve">UN    </v>
          </cell>
          <cell r="D9313">
            <v>11.62</v>
          </cell>
        </row>
        <row r="9314">
          <cell r="A9314">
            <v>38064</v>
          </cell>
          <cell r="B9314" t="str">
            <v>INTERRUPTOR BIPOLAR 10A, 250V, CONJUNTO MONTADO PARA EMBUTIR 4" X 2" (PLACA + SUPORTE + MODULO)</v>
          </cell>
          <cell r="C9314" t="str">
            <v xml:space="preserve">UN    </v>
          </cell>
          <cell r="D9314">
            <v>13</v>
          </cell>
        </row>
        <row r="9315">
          <cell r="A9315">
            <v>38115</v>
          </cell>
          <cell r="B9315" t="str">
            <v>INTERRUPTOR INTERMEDIARIO 10 A, 250 V (APENAS MODULO)</v>
          </cell>
          <cell r="C9315" t="str">
            <v xml:space="preserve">UN    </v>
          </cell>
          <cell r="D9315">
            <v>12.41</v>
          </cell>
        </row>
        <row r="9316">
          <cell r="A9316">
            <v>38065</v>
          </cell>
          <cell r="B9316" t="str">
            <v>INTERRUPTOR INTERMEDIARIO 10A, 250V, CONJUNTO MONTADO PARA EMBUTIR 4" X 2" (PLACA + SUPORTE + MODULO)</v>
          </cell>
          <cell r="C9316" t="str">
            <v xml:space="preserve">UN    </v>
          </cell>
          <cell r="D9316">
            <v>18.440000000000001</v>
          </cell>
        </row>
        <row r="9317">
          <cell r="A9317">
            <v>38078</v>
          </cell>
          <cell r="B9317" t="str">
            <v>INTERRUPTOR PARALELO + TOMADA 2P+T 10A, 250V, CONJUNTO MONTADO PARA EMBUTIR 4" X 2" (PLACA + SUPORTE + MODULOS)</v>
          </cell>
          <cell r="C9317" t="str">
            <v xml:space="preserve">UN    </v>
          </cell>
          <cell r="D9317">
            <v>10.76</v>
          </cell>
        </row>
        <row r="9318">
          <cell r="A9318">
            <v>38113</v>
          </cell>
          <cell r="B9318" t="str">
            <v>INTERRUPTOR PARALELO 10A, 250V (APENAS MODULO)</v>
          </cell>
          <cell r="C9318" t="str">
            <v xml:space="preserve">UN    </v>
          </cell>
          <cell r="D9318">
            <v>5.84</v>
          </cell>
        </row>
        <row r="9319">
          <cell r="A9319">
            <v>38063</v>
          </cell>
          <cell r="B9319" t="str">
            <v>INTERRUPTOR PARALELO 10A, 250V, CONJUNTO MONTADO PARA EMBUTIR 4" X 2" (PLACA + SUPORTE + MODULO)</v>
          </cell>
          <cell r="C9319" t="str">
            <v xml:space="preserve">UN    </v>
          </cell>
          <cell r="D9319">
            <v>6.27</v>
          </cell>
        </row>
        <row r="9320">
          <cell r="A9320">
            <v>38080</v>
          </cell>
          <cell r="B9320" t="str">
            <v>INTERRUPTOR SIMPLES + INTERRUPTOR PARALELO + TOMADA 2P+T 10A, 250V, CONJUNTO MONTADO PARA EMBUTIR 4" X 2" (PLACA + SUPORTE + MODULOS)</v>
          </cell>
          <cell r="C9320" t="str">
            <v xml:space="preserve">UN    </v>
          </cell>
          <cell r="D9320">
            <v>18.68</v>
          </cell>
        </row>
        <row r="9321">
          <cell r="A9321">
            <v>38069</v>
          </cell>
          <cell r="B9321" t="str">
            <v>INTERRUPTOR SIMPLES + INTERRUPTOR PARALELO 10A, 250V, CONJUNTO MONTADO PARA EMBUTIR 4" X 2" (PLACA + SUPORTE + MODULOS)</v>
          </cell>
          <cell r="C9321" t="str">
            <v xml:space="preserve">UN    </v>
          </cell>
          <cell r="D9321">
            <v>10.220000000000001</v>
          </cell>
        </row>
        <row r="9322">
          <cell r="A9322">
            <v>38077</v>
          </cell>
          <cell r="B9322" t="str">
            <v>INTERRUPTOR SIMPLES + TOMADA 2P+T 10A, 250V, CONJUNTO MONTADO PARA EMBUTIR 4" X 2" (PLACA + SUPORTE + MODULOS)</v>
          </cell>
          <cell r="C9322" t="str">
            <v xml:space="preserve">UN    </v>
          </cell>
          <cell r="D9322">
            <v>9.98</v>
          </cell>
        </row>
        <row r="9323">
          <cell r="A9323">
            <v>38073</v>
          </cell>
          <cell r="B9323" t="str">
            <v>INTERRUPTOR SIMPLES + 2 INTERRUPTORES PARALELOS 10A, 250V, CONJUNTO MONTADO PARA EMBUTIR 4" X 2" (PLACA + SUPORTE + MODULOS)</v>
          </cell>
          <cell r="C9323" t="str">
            <v xml:space="preserve">UN    </v>
          </cell>
          <cell r="D9323">
            <v>15.21</v>
          </cell>
        </row>
        <row r="9324">
          <cell r="A9324">
            <v>38112</v>
          </cell>
          <cell r="B9324" t="str">
            <v>INTERRUPTOR SIMPLES 10A, 250V (APENAS MODULO)</v>
          </cell>
          <cell r="C9324" t="str">
            <v xml:space="preserve">UN    </v>
          </cell>
          <cell r="D9324">
            <v>4.4800000000000004</v>
          </cell>
        </row>
        <row r="9325">
          <cell r="A9325">
            <v>38062</v>
          </cell>
          <cell r="B9325" t="str">
            <v>INTERRUPTOR SIMPLES 10A, 250V, CONJUNTO MONTADO PARA EMBUTIR 4" X 2" (PLACA + SUPORTE + MODULO)</v>
          </cell>
          <cell r="C9325" t="str">
            <v xml:space="preserve">UN    </v>
          </cell>
          <cell r="D9325">
            <v>4.5999999999999996</v>
          </cell>
        </row>
        <row r="9326">
          <cell r="A9326">
            <v>12128</v>
          </cell>
          <cell r="B9326" t="str">
            <v>INTERRUPTOR SIMPLES 10A, 250V, CONJUNTO MONTADO PARA SOBREPOR 4" X 2" (CAIXA + MODULO)</v>
          </cell>
          <cell r="C9326" t="str">
            <v xml:space="preserve">UN    </v>
          </cell>
          <cell r="D9326">
            <v>6.15</v>
          </cell>
        </row>
        <row r="9327">
          <cell r="A9327">
            <v>12129</v>
          </cell>
          <cell r="B9327" t="str">
            <v>INTERRUPTOR SIMPLES 10A, 250V, CONJUNTO MONTADO PARA SOBREPOR 4" X 2" (CAIXA + 2 MODULOS)</v>
          </cell>
          <cell r="C9327" t="str">
            <v xml:space="preserve">UN    </v>
          </cell>
          <cell r="D9327">
            <v>8.1300000000000008</v>
          </cell>
        </row>
        <row r="9328">
          <cell r="A9328">
            <v>38081</v>
          </cell>
          <cell r="B9328" t="str">
            <v>INTERRUPTORES PARALELOS (2 MODULOS) + TOMADA 2P+T 10A, 250V, CONJUNTO MONTADO PARA EMBUTIR 4" X 2" (PLACA + SUPORTE + MODULOS)</v>
          </cell>
          <cell r="C9328" t="str">
            <v xml:space="preserve">UN    </v>
          </cell>
          <cell r="D9328">
            <v>15.85</v>
          </cell>
        </row>
        <row r="9329">
          <cell r="A9329">
            <v>38070</v>
          </cell>
          <cell r="B9329" t="str">
            <v>INTERRUPTORES PARALELOS (2 MODULOS) 10A, 250V, CONJUNTO MONTADO PARA EMBUTIR 4" X 2" (PLACA + SUPORTE + MODULOS)</v>
          </cell>
          <cell r="C9329" t="str">
            <v xml:space="preserve">UN    </v>
          </cell>
          <cell r="D9329">
            <v>10.92</v>
          </cell>
        </row>
        <row r="9330">
          <cell r="A9330">
            <v>38074</v>
          </cell>
          <cell r="B9330" t="str">
            <v>INTERRUPTORES PARALELOS (3 MODULOS) 10A, 250V, CONJUNTO MONTADO PARA EMBUTIR 4" X 2" (PLACA + SUPORTE + MODULO)</v>
          </cell>
          <cell r="C9330" t="str">
            <v xml:space="preserve">UN    </v>
          </cell>
          <cell r="D9330">
            <v>16.600000000000001</v>
          </cell>
        </row>
        <row r="9331">
          <cell r="A9331">
            <v>38079</v>
          </cell>
          <cell r="B9331" t="str">
            <v>INTERRUPTORES SIMPLES (2 MODULOS) + TOMADA 2P+T 10A, 250V, CONJUNTO MONTADO PARA EMBUTIR 4" X 2" (PLACA + SUPORTE + MODULOS)</v>
          </cell>
          <cell r="C9331" t="str">
            <v xml:space="preserve">UN    </v>
          </cell>
          <cell r="D9331">
            <v>14.25</v>
          </cell>
        </row>
        <row r="9332">
          <cell r="A9332">
            <v>38072</v>
          </cell>
          <cell r="B9332" t="str">
            <v>INTERRUPTORES SIMPLES (2 MODULOS) + 1 INTERRUPTOR PARALELO 10A, 250V, CONJUNTO MONTADO PARA EMBUTIR 4" X 2" (PLACA + SUPORTE + MODULOS)</v>
          </cell>
          <cell r="C9332" t="str">
            <v xml:space="preserve">UN    </v>
          </cell>
          <cell r="D9332">
            <v>13.69</v>
          </cell>
        </row>
        <row r="9333">
          <cell r="A9333">
            <v>38068</v>
          </cell>
          <cell r="B9333" t="str">
            <v>INTERRUPTORES SIMPLES (2 MODULOS) 10A, 250V, CONJUNTO MONTADO PARA EMBUTIR 4" X 2" (PLACA + SUPORTE + MODULOS)</v>
          </cell>
          <cell r="C9333" t="str">
            <v xml:space="preserve">UN    </v>
          </cell>
          <cell r="D9333">
            <v>9.4499999999999993</v>
          </cell>
        </row>
        <row r="9334">
          <cell r="A9334">
            <v>38071</v>
          </cell>
          <cell r="B9334" t="str">
            <v>INTERRUPTORES SIMPLES (3 MODULOS) 10A, 250V, CONJUNTO MONTADO PARA EMBUTIR 4" X 2" (PLACA + SUPORTE + MODULOS)</v>
          </cell>
          <cell r="C9334" t="str">
            <v xml:space="preserve">UN    </v>
          </cell>
          <cell r="D9334">
            <v>11.3</v>
          </cell>
        </row>
        <row r="9335">
          <cell r="A9335">
            <v>38412</v>
          </cell>
          <cell r="B9335" t="str">
            <v>INVERSOR DE SOLDA MONOFASICO DE 160 A, POTENCIA DE 5400 W, TENSAO DE 220 V, TURBO VENTILADO, PROTECAO POR FUSIVEL TERMICO, PARA ELETRODOS DE 2,0 A 4,0 MM</v>
          </cell>
          <cell r="C9335" t="str">
            <v xml:space="preserve">UN    </v>
          </cell>
          <cell r="D9335">
            <v>1990</v>
          </cell>
        </row>
        <row r="9336">
          <cell r="A9336">
            <v>3405</v>
          </cell>
          <cell r="B9336" t="str">
            <v>ISOLADOR DE PORCELANA SUSPENSO, DISCO TIPO GARFO OLHAL, DIAMETRO DE 152 MM, PARA TENSAO DE *15* KV</v>
          </cell>
          <cell r="C9336" t="str">
            <v xml:space="preserve">UN    </v>
          </cell>
          <cell r="D9336">
            <v>68.180000000000007</v>
          </cell>
        </row>
        <row r="9337">
          <cell r="A9337">
            <v>3394</v>
          </cell>
          <cell r="B9337" t="str">
            <v>ISOLADOR DE PORCELANA, TIPO BUCHA, PARA TENSAO DE *15* KV</v>
          </cell>
          <cell r="C9337" t="str">
            <v xml:space="preserve">UN    </v>
          </cell>
          <cell r="D9337">
            <v>359.91</v>
          </cell>
        </row>
        <row r="9338">
          <cell r="A9338">
            <v>3393</v>
          </cell>
          <cell r="B9338" t="str">
            <v>ISOLADOR DE PORCELANA, TIPO BUCHA, PARA TENSAO DE *35* KV</v>
          </cell>
          <cell r="C9338" t="str">
            <v xml:space="preserve">UN    </v>
          </cell>
          <cell r="D9338">
            <v>612.79</v>
          </cell>
        </row>
        <row r="9339">
          <cell r="A9339">
            <v>3406</v>
          </cell>
          <cell r="B9339" t="str">
            <v>ISOLADOR DE PORCELANA, TIPO PINO MONOCORPO, PARA TENSAO DE *15* KV</v>
          </cell>
          <cell r="C9339" t="str">
            <v xml:space="preserve">UN    </v>
          </cell>
          <cell r="D9339">
            <v>20.87</v>
          </cell>
        </row>
        <row r="9340">
          <cell r="A9340">
            <v>3395</v>
          </cell>
          <cell r="B9340" t="str">
            <v>ISOLADOR DE PORCELANA, TIPO PINO MONOCORPO, PARA TENSAO DE *35* KV</v>
          </cell>
          <cell r="C9340" t="str">
            <v xml:space="preserve">UN    </v>
          </cell>
          <cell r="D9340">
            <v>88.04</v>
          </cell>
        </row>
        <row r="9341">
          <cell r="A9341">
            <v>3398</v>
          </cell>
          <cell r="B9341" t="str">
            <v>ISOLADOR DE PORCELANA, TIPO ROLDANA, DIMENSOES DE *72* X *72* MM, PARA USO EM BAIXA TENSAO</v>
          </cell>
          <cell r="C9341" t="str">
            <v xml:space="preserve">UN    </v>
          </cell>
          <cell r="D9341">
            <v>4.18</v>
          </cell>
        </row>
        <row r="9342">
          <cell r="A9342">
            <v>34379</v>
          </cell>
          <cell r="B9342" t="str">
            <v>JANELA BASCULANTE EM ALUMINIO, 100 X 100 CM (A X L), ACABAMENTO ACET OU BRILHANTE, BATENTE/REQUADRO DE 3 A 14 CM, COM VIDRO, SEM GUARNICAO/ALIZAR</v>
          </cell>
          <cell r="C9342" t="str">
            <v xml:space="preserve">UN    </v>
          </cell>
          <cell r="D9342">
            <v>467.22</v>
          </cell>
        </row>
        <row r="9343">
          <cell r="A9343">
            <v>34377</v>
          </cell>
          <cell r="B9343" t="str">
            <v>JANELA BASCULANTE EM ALUMINIO, 80 X 60 CM (A X L), ACABAMENTO ACET OU BRILHANTE, BATENTE/REQUADRO DE 3 A 14 CM, COM VIDRO, SEM GUARNICAO/ALIZAR</v>
          </cell>
          <cell r="C9343" t="str">
            <v xml:space="preserve">UN    </v>
          </cell>
          <cell r="D9343">
            <v>347.05</v>
          </cell>
        </row>
        <row r="9344">
          <cell r="A9344">
            <v>40662</v>
          </cell>
          <cell r="B9344" t="str">
            <v>JANELA BASCULANTE EM MADEIRA PINUS/ EUCALIPTO/ TAUARI/ VIROLA OU EQUIVALENTE DA REGIAO, *60 X 60*, CAIXA DO BATENTE/ MARCO E = *10* CM, 2 BASCULAS PARA VIDRO, COM FERRAGENS (SEM VIDRO, SEM GUARNICAO/ALIZAR E SEM ACABAMENTO)</v>
          </cell>
          <cell r="C9344" t="str">
            <v xml:space="preserve">UN    </v>
          </cell>
          <cell r="D9344">
            <v>201.19</v>
          </cell>
        </row>
        <row r="9345">
          <cell r="A9345">
            <v>3437</v>
          </cell>
          <cell r="B9345" t="str">
            <v>JANELA BASCULANTE EM MADEIRA PINUS/ EUCALIPTO/ TAUARI/ VIROLA OU EQUIVALENTE DA REGIAO, CAIXA DO BATENTE/ MARCO *10* CM, *2* FOLHAS BASCULANTES PARA VIDRO, COM FERRAGENS (SEM VIDRO, SEM GUARNICAO/ALIZAR E SEM ACABAMENTO)</v>
          </cell>
          <cell r="C9345" t="str">
            <v xml:space="preserve">M2    </v>
          </cell>
          <cell r="D9345">
            <v>558.88</v>
          </cell>
        </row>
        <row r="9346">
          <cell r="A9346">
            <v>11190</v>
          </cell>
          <cell r="B9346" t="str">
            <v>JANELA BASCULANTE, ACO, COM BATENTE/REQUADRO, 60 X 60 CM (SEM VIDROS)</v>
          </cell>
          <cell r="C9346" t="str">
            <v xml:space="preserve">UN    </v>
          </cell>
          <cell r="D9346">
            <v>158</v>
          </cell>
        </row>
        <row r="9347">
          <cell r="A9347">
            <v>3428</v>
          </cell>
          <cell r="B9347" t="str">
            <v>JANELA DE ABRIR EM MADEIRA IMBUIA/CEDRO ARANA/CEDRO ROSA OU EQUIVALENTE DA REGIAO, CAIXA DO BATENTE/MARCO *10* CM, 2 FOLHAS DE ABRIR TIPO VENEZIANA E 2 FOLHAS DE ABRIR PARA VIDRO, COM GUARNICAO/ALIZAR, COM FERRAGENS, (SEM VIDRO E SEM ACABAMENTO)</v>
          </cell>
          <cell r="C9347" t="str">
            <v xml:space="preserve">M2    </v>
          </cell>
          <cell r="D9347">
            <v>829</v>
          </cell>
        </row>
        <row r="9348">
          <cell r="A9348">
            <v>3429</v>
          </cell>
          <cell r="B9348" t="str">
            <v>JANELA DE ABRIR EM MADEIRA PINUS/EUCALIPTO/ TAUARI/ VIROLA OU EQUIVALENTE DA REGIAO, CAIXA DO BATENTE/MARCO *10* CM, 2 FOLHAS DE ABRIR TIPO VENEZIANA E 2 FOLHAS GUILHOTINA PARA VIDRO, COM FERRAGENS (SEM VIDRO,SEM GUARNICAO/ALIZAR E SEM ACABAMENTO)</v>
          </cell>
          <cell r="C9348" t="str">
            <v xml:space="preserve">M2    </v>
          </cell>
          <cell r="D9348">
            <v>473.64</v>
          </cell>
        </row>
        <row r="9349">
          <cell r="A9349">
            <v>34370</v>
          </cell>
          <cell r="B9349" t="str">
            <v>JANELA DE CORRER EM ALUMINIO, VENEZIANA, 120 X 120 CM (A X L), 3 FLS (2 VENEZIANAS E 1 VIDRO), SEM BANDEIRA, ACABAMENTO ACET OU BRILHANTE, BATENTE/REQUADRO DE 6 A 14 CM, COM VIDRO, SEM GUARNICAO/ALIZAR</v>
          </cell>
          <cell r="C9349" t="str">
            <v xml:space="preserve">UN    </v>
          </cell>
          <cell r="D9349">
            <v>1053.44</v>
          </cell>
        </row>
        <row r="9350">
          <cell r="A9350">
            <v>34372</v>
          </cell>
          <cell r="B9350" t="str">
            <v>JANELA DE CORRER EM ALUMINIO, VENEZIANA, 120 X 150 CM (A X L), 6 FLS (4 VENEZIANAS E 2 VIDROS), SEM BANDEIRA, ACABAMENTO ACET OU BRILHANTE, BATENTE/REQUADRO DE 6 A 14 CM, COM VIDRO, SEM GUARNICAO/ALIZAR</v>
          </cell>
          <cell r="C9350" t="str">
            <v xml:space="preserve">UN    </v>
          </cell>
          <cell r="D9350">
            <v>1465.5</v>
          </cell>
        </row>
        <row r="9351">
          <cell r="A9351">
            <v>36896</v>
          </cell>
          <cell r="B9351" t="str">
            <v>JANELA DE CORRER EM ALUMINIO, 100 X 120 CM (A X L), 2 FLS,  SEM BANDEIRA,  ACABAMENTO ACET OU BRILHANTE, BATENTE/REQUADRO DE 6 A 14 CM, COM VIDRO, SEM GUARNICAO</v>
          </cell>
          <cell r="C9351" t="str">
            <v xml:space="preserve">UN    </v>
          </cell>
          <cell r="D9351">
            <v>604.45000000000005</v>
          </cell>
        </row>
        <row r="9352">
          <cell r="A9352">
            <v>34367</v>
          </cell>
          <cell r="B9352" t="str">
            <v>JANELA DE CORRER EM ALUMINIO, 100 X 150 CM (A X L), 2 FLS,  SEM BANDEIRA,  ACABAMENTO ACET OU BRILHANTE, BATENTE/REQUADRO DE 6 A 14 CM, COM VIDRO, SEM GUARNICAO/ALIZAR</v>
          </cell>
          <cell r="C9352" t="str">
            <v xml:space="preserve">UN    </v>
          </cell>
          <cell r="D9352">
            <v>710.01</v>
          </cell>
        </row>
        <row r="9353">
          <cell r="A9353">
            <v>36897</v>
          </cell>
          <cell r="B9353" t="str">
            <v>JANELA DE CORRER EM ALUMINIO, 100 X 150 CM (A X L), 4 FLS, SEM BANDEIRA, ACABAMENTO ACET OU BRILHANTE, BATENTE/REQUADRO DE 6 A 14 CM, COM VIDRO, SEM GUARNICAO/ALIZAR</v>
          </cell>
          <cell r="C9353" t="str">
            <v xml:space="preserve">UN    </v>
          </cell>
          <cell r="D9353">
            <v>837.26</v>
          </cell>
        </row>
        <row r="9354">
          <cell r="A9354">
            <v>597</v>
          </cell>
          <cell r="B9354" t="str">
            <v>JANELA DE CORRER EM ALUMINIO, 100 X 150 CM (A X L), 4 FLS, SEM BANDEIRA, ACABAMENTO ACET OU BRILHANTE, COM VIDRO, COM GUARNICAO PARA 1 FACE</v>
          </cell>
          <cell r="C9354" t="str">
            <v xml:space="preserve">M2    </v>
          </cell>
          <cell r="D9354">
            <v>618.41999999999996</v>
          </cell>
        </row>
        <row r="9355">
          <cell r="A9355">
            <v>34369</v>
          </cell>
          <cell r="B9355" t="str">
            <v>JANELA DE CORRER EM ALUMINIO, 100 X 200 CM, 4 FLS,  BANDEIRA COM BASCULA,  ACABAMENTO ACET OU BRILHANTE, BATENTE/REQUADRO DE 6 A 14 CM, COM VIDRO, SEM GUARNICAO/ALIZAR</v>
          </cell>
          <cell r="C9355" t="str">
            <v xml:space="preserve">UN    </v>
          </cell>
          <cell r="D9355">
            <v>991.99</v>
          </cell>
        </row>
        <row r="9356">
          <cell r="A9356">
            <v>34362</v>
          </cell>
          <cell r="B9356" t="str">
            <v>JANELA DE CORRER EM ALUMINIO, 120 X 120 CM (A X L), 2 FLS, SEM BANDEIRA, ACABAMENTO ACET OU BRILHANTE,  BATENTE/REQUADRO DE 6 A 14 CM, COM VIDRO, SEM GUARNICAO/ALIZAR</v>
          </cell>
          <cell r="C9356" t="str">
            <v xml:space="preserve">UN    </v>
          </cell>
          <cell r="D9356">
            <v>688.32</v>
          </cell>
        </row>
        <row r="9357">
          <cell r="A9357">
            <v>34364</v>
          </cell>
          <cell r="B9357" t="str">
            <v>JANELA DE CORRER EM ALUMINIO, 120 X 150 CM (A X L), 4 FLS, BANDEIRA COM BASCULA,  ACABAMENTO ACET OU BRILHANTE, BATENTE/REQUADRO DE 6 A 14 CM, COM VIDRO, SEM GUARNICAO/ALIZAR</v>
          </cell>
          <cell r="C9357" t="str">
            <v xml:space="preserve">UN    </v>
          </cell>
          <cell r="D9357">
            <v>970.3</v>
          </cell>
        </row>
        <row r="9358">
          <cell r="A9358">
            <v>40659</v>
          </cell>
          <cell r="B9358"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9358" t="str">
            <v xml:space="preserve">M2    </v>
          </cell>
          <cell r="D9358">
            <v>790.73</v>
          </cell>
        </row>
        <row r="9359">
          <cell r="A9359">
            <v>40660</v>
          </cell>
          <cell r="B9359"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9359" t="str">
            <v xml:space="preserve">M2    </v>
          </cell>
          <cell r="D9359">
            <v>1002.16</v>
          </cell>
        </row>
        <row r="9360">
          <cell r="A9360">
            <v>40661</v>
          </cell>
          <cell r="B9360"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9360" t="str">
            <v xml:space="preserve">M2    </v>
          </cell>
          <cell r="D9360">
            <v>616.15</v>
          </cell>
        </row>
        <row r="9361">
          <cell r="A9361">
            <v>3421</v>
          </cell>
          <cell r="B9361" t="str">
            <v>JANELA EM MADEIRA CEDRINHO/ ANGELIM COMERCIAL/ CURUPIXA/ CUMARU OU EQUIVALENTE DA REGIAO, CAIXA DO BATENTE/MARCO *10* CM, 2 FOLHAS DE ABRIR TIPO VENEZIANA E 2 FOLHAS GUILHOTINA PARA VIDRO, COM GUARNICAO/ALIZAR, COM FERRAGENS (SEM VIDRO E SEM ACABAMENTO)</v>
          </cell>
          <cell r="C9361" t="str">
            <v xml:space="preserve">M2    </v>
          </cell>
          <cell r="D9361">
            <v>620.87</v>
          </cell>
        </row>
        <row r="9362">
          <cell r="A9362">
            <v>599</v>
          </cell>
          <cell r="B9362" t="str">
            <v>JANELA FIXA EM ALUMINIO, 60  X 80 CM (A X L), BATENTE/REQUADRO DE 3 A 14 CM, COM VIDRO, SEM GUARNICAO/ALIZAR</v>
          </cell>
          <cell r="C9362" t="str">
            <v xml:space="preserve">M2    </v>
          </cell>
          <cell r="D9362">
            <v>524.19000000000005</v>
          </cell>
        </row>
        <row r="9363">
          <cell r="A9363">
            <v>601</v>
          </cell>
          <cell r="B9363" t="str">
            <v>JANELA MAXIM AR EM ALUMINIO, 80 X 60 CM (A X L), BATENTE/REQUADRO DE 4 A 14 CM, COM VIDRO, SEM GUARNICAO/ALIZAR</v>
          </cell>
          <cell r="C9363" t="str">
            <v xml:space="preserve">M2    </v>
          </cell>
          <cell r="D9363">
            <v>707.13</v>
          </cell>
        </row>
        <row r="9364">
          <cell r="A9364">
            <v>34381</v>
          </cell>
          <cell r="B9364" t="str">
            <v>JANELA MAXIM AR EM ALUMINIO, 80 X 60 CM (A X L), BATENTE/REQUADRO DE 4 A 14 CM, COM VIDRO, SEM GUARNICAO/ALIZAR</v>
          </cell>
          <cell r="C9364" t="str">
            <v xml:space="preserve">UN    </v>
          </cell>
          <cell r="D9364">
            <v>354.28</v>
          </cell>
        </row>
        <row r="9365">
          <cell r="A9365">
            <v>3423</v>
          </cell>
          <cell r="B9365" t="str">
            <v>JANELA MAXIM AR EM MADEIRA CEDRINHO/ ANGELIM COMERCIAL/ CURUPIXA/ CUMARU OU EQUIVALENTE DA REGIAO, CAIXA DO BATENTE/MARCO *10* CM, 1 FOLHA  PARA VIDRO, COM GUARNICAO/ALIZAR, COM FERRAGENS, (SEM VIDRO E SEM ACABAMENTO)</v>
          </cell>
          <cell r="C9365" t="str">
            <v xml:space="preserve">M2    </v>
          </cell>
          <cell r="D9365">
            <v>875.57</v>
          </cell>
        </row>
        <row r="9366">
          <cell r="A9366">
            <v>34797</v>
          </cell>
          <cell r="B9366" t="str">
            <v>JANELA MAXIMO AR, ACO, BATENTE / REQUADRO DE 6 A 14 CM, PINT ANTICORROSIVA, SEM VIDRO, COM GRADE, 1 FL, 60  X 80 CM (A X L)</v>
          </cell>
          <cell r="C9366" t="str">
            <v xml:space="preserve">UN    </v>
          </cell>
          <cell r="D9366">
            <v>344.15</v>
          </cell>
        </row>
        <row r="9367">
          <cell r="A9367">
            <v>25964</v>
          </cell>
          <cell r="B9367" t="str">
            <v>JARDINEIRO</v>
          </cell>
          <cell r="C9367" t="str">
            <v xml:space="preserve">H     </v>
          </cell>
          <cell r="D9367">
            <v>13.22</v>
          </cell>
        </row>
        <row r="9368">
          <cell r="A9368">
            <v>41077</v>
          </cell>
          <cell r="B9368" t="str">
            <v>JARDINEIRO (MENSALISTA)</v>
          </cell>
          <cell r="C9368" t="str">
            <v xml:space="preserve">MES   </v>
          </cell>
          <cell r="D9368">
            <v>2343.13</v>
          </cell>
        </row>
        <row r="9369">
          <cell r="A9369">
            <v>20159</v>
          </cell>
          <cell r="B9369" t="str">
            <v>JOELHO COM VISITA, PVC SERIE R, 90 GRAUS, 100 X 75 MM, PARA ESGOTO OU AGUAS PLUVIAIS PREDIAIS</v>
          </cell>
          <cell r="C9369" t="str">
            <v xml:space="preserve">UN    </v>
          </cell>
          <cell r="D9369">
            <v>48.85</v>
          </cell>
        </row>
        <row r="9370">
          <cell r="A9370">
            <v>37963</v>
          </cell>
          <cell r="B9370" t="str">
            <v>JOELHO CPVC, SOLDAVEL, 45 GRAUS, 15 MM, PARA AGUA QUENTE</v>
          </cell>
          <cell r="C9370" t="str">
            <v xml:space="preserve">UN    </v>
          </cell>
          <cell r="D9370">
            <v>5.29</v>
          </cell>
        </row>
        <row r="9371">
          <cell r="A9371">
            <v>37964</v>
          </cell>
          <cell r="B9371" t="str">
            <v>JOELHO CPVC, SOLDAVEL, 45 GRAUS, 22 MM, PARA AGUA QUENTE</v>
          </cell>
          <cell r="C9371" t="str">
            <v xml:space="preserve">UN    </v>
          </cell>
          <cell r="D9371">
            <v>8.82</v>
          </cell>
        </row>
        <row r="9372">
          <cell r="A9372">
            <v>37965</v>
          </cell>
          <cell r="B9372" t="str">
            <v>JOELHO CPVC, SOLDAVEL, 45 GRAUS, 28 MM, PARA AGUA QUENTE</v>
          </cell>
          <cell r="C9372" t="str">
            <v xml:space="preserve">UN    </v>
          </cell>
          <cell r="D9372">
            <v>12.79</v>
          </cell>
        </row>
        <row r="9373">
          <cell r="A9373">
            <v>37966</v>
          </cell>
          <cell r="B9373" t="str">
            <v>JOELHO CPVC, SOLDAVEL, 45 GRAUS, 35 MM, PARA AGUA QUENTE</v>
          </cell>
          <cell r="C9373" t="str">
            <v xml:space="preserve">UN    </v>
          </cell>
          <cell r="D9373">
            <v>23.17</v>
          </cell>
        </row>
        <row r="9374">
          <cell r="A9374">
            <v>37967</v>
          </cell>
          <cell r="B9374" t="str">
            <v>JOELHO CPVC, SOLDAVEL, 45 GRAUS, 42 MM, PARA AGUA QUENTE</v>
          </cell>
          <cell r="C9374" t="str">
            <v xml:space="preserve">UN    </v>
          </cell>
          <cell r="D9374">
            <v>37.15</v>
          </cell>
        </row>
        <row r="9375">
          <cell r="A9375">
            <v>37968</v>
          </cell>
          <cell r="B9375" t="str">
            <v>JOELHO CPVC, SOLDAVEL, 45 GRAUS, 54 MM, PARA AGUA QUENTE</v>
          </cell>
          <cell r="C9375" t="str">
            <v xml:space="preserve">UN    </v>
          </cell>
          <cell r="D9375">
            <v>81.47</v>
          </cell>
        </row>
        <row r="9376">
          <cell r="A9376">
            <v>37969</v>
          </cell>
          <cell r="B9376" t="str">
            <v>JOELHO CPVC, SOLDAVEL, 45 GRAUS, 73 MM, PARA AGUA QUENTE</v>
          </cell>
          <cell r="C9376" t="str">
            <v xml:space="preserve">UN    </v>
          </cell>
          <cell r="D9376">
            <v>217.65</v>
          </cell>
        </row>
        <row r="9377">
          <cell r="A9377">
            <v>37970</v>
          </cell>
          <cell r="B9377" t="str">
            <v>JOELHO CPVC, SOLDAVEL, 45 GRAUS, 89 MM, PARA AGUA QUENTE</v>
          </cell>
          <cell r="C9377" t="str">
            <v xml:space="preserve">UN    </v>
          </cell>
          <cell r="D9377">
            <v>253.9</v>
          </cell>
        </row>
        <row r="9378">
          <cell r="A9378">
            <v>21118</v>
          </cell>
          <cell r="B9378" t="str">
            <v>JOELHO CPVC, SOLDAVEL, 90 GRAUS, 15 MM, PARA AGUA QUENTE</v>
          </cell>
          <cell r="C9378" t="str">
            <v xml:space="preserve">UN    </v>
          </cell>
          <cell r="D9378">
            <v>4</v>
          </cell>
        </row>
        <row r="9379">
          <cell r="A9379">
            <v>37956</v>
          </cell>
          <cell r="B9379" t="str">
            <v>JOELHO CPVC, SOLDAVEL, 90 GRAUS, 22 MM, PARA AGUA QUENTE</v>
          </cell>
          <cell r="C9379" t="str">
            <v xml:space="preserve">UN    </v>
          </cell>
          <cell r="D9379">
            <v>6.34</v>
          </cell>
        </row>
        <row r="9380">
          <cell r="A9380">
            <v>37957</v>
          </cell>
          <cell r="B9380" t="str">
            <v>JOELHO CPVC, SOLDAVEL, 90 GRAUS, 28 MM, PARA AGUA QUENTE</v>
          </cell>
          <cell r="C9380" t="str">
            <v xml:space="preserve">UN    </v>
          </cell>
          <cell r="D9380">
            <v>13.36</v>
          </cell>
        </row>
        <row r="9381">
          <cell r="A9381">
            <v>37958</v>
          </cell>
          <cell r="B9381" t="str">
            <v>JOELHO CPVC, SOLDAVEL, 90 GRAUS, 35 MM, PARA AGUA QUENTE</v>
          </cell>
          <cell r="C9381" t="str">
            <v xml:space="preserve">UN    </v>
          </cell>
          <cell r="D9381">
            <v>23.17</v>
          </cell>
        </row>
        <row r="9382">
          <cell r="A9382">
            <v>37959</v>
          </cell>
          <cell r="B9382" t="str">
            <v>JOELHO CPVC, SOLDAVEL, 90 GRAUS, 42 MM, PARA AGUA QUENTE</v>
          </cell>
          <cell r="C9382" t="str">
            <v xml:space="preserve">UN    </v>
          </cell>
          <cell r="D9382">
            <v>37.15</v>
          </cell>
        </row>
        <row r="9383">
          <cell r="A9383">
            <v>37960</v>
          </cell>
          <cell r="B9383" t="str">
            <v>JOELHO CPVC, SOLDAVEL, 90 GRAUS, 54 MM, PARA AGUA QUENTE</v>
          </cell>
          <cell r="C9383" t="str">
            <v xml:space="preserve">UN    </v>
          </cell>
          <cell r="D9383">
            <v>80</v>
          </cell>
        </row>
        <row r="9384">
          <cell r="A9384">
            <v>37961</v>
          </cell>
          <cell r="B9384" t="str">
            <v>JOELHO CPVC, SOLDAVEL, 90 GRAUS, 73 MM, PARA AGUA QUENTE</v>
          </cell>
          <cell r="C9384" t="str">
            <v xml:space="preserve">UN    </v>
          </cell>
          <cell r="D9384">
            <v>212.25</v>
          </cell>
        </row>
        <row r="9385">
          <cell r="A9385">
            <v>37962</v>
          </cell>
          <cell r="B9385" t="str">
            <v>JOELHO CPVC, SOLDAVEL, 90 GRAUS, 89 MM, PARA AGUA QUENTE</v>
          </cell>
          <cell r="C9385" t="str">
            <v xml:space="preserve">UN    </v>
          </cell>
          <cell r="D9385">
            <v>246.63</v>
          </cell>
        </row>
        <row r="9386">
          <cell r="A9386">
            <v>3533</v>
          </cell>
          <cell r="B9386" t="str">
            <v>JOELHO DE REDUCAO, PVC SOLDAVEL, 90 GRAUS,  25 MM X 20 MM, PARA AGUA FRIA PREDIAL</v>
          </cell>
          <cell r="C9386" t="str">
            <v xml:space="preserve">UN    </v>
          </cell>
          <cell r="D9386">
            <v>2.14</v>
          </cell>
        </row>
        <row r="9387">
          <cell r="A9387">
            <v>3538</v>
          </cell>
          <cell r="B9387" t="str">
            <v>JOELHO DE REDUCAO, PVC SOLDAVEL, 90 GRAUS,  32 MM X 25 MM, PARA AGUA FRIA PREDIAL</v>
          </cell>
          <cell r="C9387" t="str">
            <v xml:space="preserve">UN    </v>
          </cell>
          <cell r="D9387">
            <v>3.7</v>
          </cell>
        </row>
        <row r="9388">
          <cell r="A9388">
            <v>3497</v>
          </cell>
          <cell r="B9388" t="str">
            <v>JOELHO DE REDUCAO, PVC, ROSCAVEL COM BUCHA DE LATAO, 90 GRAUS,  3/4" X 1/2", PARA AGUA FRIA PREDIAL</v>
          </cell>
          <cell r="C9388" t="str">
            <v xml:space="preserve">UN    </v>
          </cell>
          <cell r="D9388">
            <v>13.84</v>
          </cell>
        </row>
        <row r="9389">
          <cell r="A9389">
            <v>3498</v>
          </cell>
          <cell r="B9389" t="str">
            <v>JOELHO DE REDUCAO, PVC, ROSCAVEL, 90 GRAUS, 1" X 3/4", PARA AGUA FRIA PREDIAL</v>
          </cell>
          <cell r="C9389" t="str">
            <v xml:space="preserve">UN    </v>
          </cell>
          <cell r="D9389">
            <v>4.3899999999999997</v>
          </cell>
        </row>
        <row r="9390">
          <cell r="A9390">
            <v>3496</v>
          </cell>
          <cell r="B9390" t="str">
            <v>JOELHO DE REDUCAO, PVC, ROSCAVEL, 90 GRAUS, 3/4" X 1/2", PARA AGUA FRIA PREDIAL</v>
          </cell>
          <cell r="C9390" t="str">
            <v xml:space="preserve">UN    </v>
          </cell>
          <cell r="D9390">
            <v>3.55</v>
          </cell>
        </row>
        <row r="9391">
          <cell r="A9391">
            <v>38429</v>
          </cell>
          <cell r="B9391" t="str">
            <v>JOELHO DE TRANSICAO, CPVC, SOLDAVEL, 90 GRAUS, 15 MM X 1/2", PARA AGUA QUENTE</v>
          </cell>
          <cell r="C9391" t="str">
            <v xml:space="preserve">UN    </v>
          </cell>
          <cell r="D9391">
            <v>13.51</v>
          </cell>
        </row>
        <row r="9392">
          <cell r="A9392">
            <v>38431</v>
          </cell>
          <cell r="B9392" t="str">
            <v>JOELHO DE TRANSICAO, CPVC, SOLDAVEL, 90 GRAUS, 22 MM X 1/2", PARA AGUA QUENTE</v>
          </cell>
          <cell r="C9392" t="str">
            <v xml:space="preserve">UN    </v>
          </cell>
          <cell r="D9392">
            <v>21.4</v>
          </cell>
        </row>
        <row r="9393">
          <cell r="A9393">
            <v>38430</v>
          </cell>
          <cell r="B9393" t="str">
            <v>JOELHO DE TRANSICAO, CPVC, SOLDAVEL, 90 GRAUS, 22 MM X 3/4", PARA AGUA QUENTE</v>
          </cell>
          <cell r="C9393" t="str">
            <v xml:space="preserve">UN    </v>
          </cell>
          <cell r="D9393">
            <v>27.35</v>
          </cell>
        </row>
        <row r="9394">
          <cell r="A9394">
            <v>36348</v>
          </cell>
          <cell r="B9394" t="str">
            <v>JOELHO PPR 45 GRAUS, SOLDAVEL,  DN 20 MM, PARA AGUA QUENTE PREDIAL</v>
          </cell>
          <cell r="C9394" t="str">
            <v xml:space="preserve">UN    </v>
          </cell>
          <cell r="D9394">
            <v>1.64</v>
          </cell>
        </row>
        <row r="9395">
          <cell r="A9395">
            <v>36349</v>
          </cell>
          <cell r="B9395" t="str">
            <v>JOELHO PPR 45 GRAUS, SOLDAVEL, DN 25 MM, PARA AGUA QUENTE PREDIAL</v>
          </cell>
          <cell r="C9395" t="str">
            <v xml:space="preserve">UN    </v>
          </cell>
          <cell r="D9395">
            <v>2.46</v>
          </cell>
        </row>
        <row r="9396">
          <cell r="A9396">
            <v>38433</v>
          </cell>
          <cell r="B9396" t="str">
            <v>JOELHO PPR, 45 GRAUS, SOLDAVEL, DN 32 MM, PARA AGUA QUENTE PREDIAL</v>
          </cell>
          <cell r="C9396" t="str">
            <v xml:space="preserve">UN    </v>
          </cell>
          <cell r="D9396">
            <v>4.55</v>
          </cell>
        </row>
        <row r="9397">
          <cell r="A9397">
            <v>38440</v>
          </cell>
          <cell r="B9397" t="str">
            <v>JOELHO PPR, 90 GRAUS, SOLDAVEL, DN 110 MM, PARA AGUA QUENTE PREDIAL</v>
          </cell>
          <cell r="C9397" t="str">
            <v xml:space="preserve">UN    </v>
          </cell>
          <cell r="D9397">
            <v>157.04</v>
          </cell>
        </row>
        <row r="9398">
          <cell r="A9398">
            <v>36359</v>
          </cell>
          <cell r="B9398" t="str">
            <v>JOELHO PPR, 90 GRAUS, SOLDAVEL, DN 20 MM, PARA AGUA QUENTE PREDIAL</v>
          </cell>
          <cell r="C9398" t="str">
            <v xml:space="preserve">UN    </v>
          </cell>
          <cell r="D9398">
            <v>1.95</v>
          </cell>
        </row>
        <row r="9399">
          <cell r="A9399">
            <v>36360</v>
          </cell>
          <cell r="B9399" t="str">
            <v>JOELHO PPR, 90 GRAUS, SOLDAVEL, DN 25 MM, PARA AGUA QUENTE PREDIAL</v>
          </cell>
          <cell r="C9399" t="str">
            <v xml:space="preserve">UN    </v>
          </cell>
          <cell r="D9399">
            <v>3.01</v>
          </cell>
        </row>
        <row r="9400">
          <cell r="A9400">
            <v>38434</v>
          </cell>
          <cell r="B9400" t="str">
            <v>JOELHO PPR, 90 GRAUS, SOLDAVEL, DN 32 MM, PARA AGUA QUENTE PREDIAL</v>
          </cell>
          <cell r="C9400" t="str">
            <v xml:space="preserve">UN    </v>
          </cell>
          <cell r="D9400">
            <v>4.6100000000000003</v>
          </cell>
        </row>
        <row r="9401">
          <cell r="A9401">
            <v>38435</v>
          </cell>
          <cell r="B9401" t="str">
            <v>JOELHO PPR, 90 GRAUS, SOLDAVEL, DN 40 MM, PARA AGUA QUENTE PREDIAL</v>
          </cell>
          <cell r="C9401" t="str">
            <v xml:space="preserve">UN    </v>
          </cell>
          <cell r="D9401">
            <v>8.76</v>
          </cell>
        </row>
        <row r="9402">
          <cell r="A9402">
            <v>38436</v>
          </cell>
          <cell r="B9402" t="str">
            <v>JOELHO PPR, 90 GRAUS, SOLDAVEL, DN 50 MM, PARA AGUA QUENTE PREDIAL</v>
          </cell>
          <cell r="C9402" t="str">
            <v xml:space="preserve">UN    </v>
          </cell>
          <cell r="D9402">
            <v>18.100000000000001</v>
          </cell>
        </row>
        <row r="9403">
          <cell r="A9403">
            <v>38437</v>
          </cell>
          <cell r="B9403" t="str">
            <v>JOELHO PPR, 90 GRAUS, SOLDAVEL, DN 63 MM, PARA AGUA QUENTE PREDIAL</v>
          </cell>
          <cell r="C9403" t="str">
            <v xml:space="preserve">UN    </v>
          </cell>
          <cell r="D9403">
            <v>27.19</v>
          </cell>
        </row>
        <row r="9404">
          <cell r="A9404">
            <v>38438</v>
          </cell>
          <cell r="B9404" t="str">
            <v>JOELHO PPR, 90 GRAUS, SOLDAVEL, DN 75 MM, PARA AGUA QUENTE PREDIAL</v>
          </cell>
          <cell r="C9404" t="str">
            <v xml:space="preserve">UN    </v>
          </cell>
          <cell r="D9404">
            <v>68.7</v>
          </cell>
        </row>
        <row r="9405">
          <cell r="A9405">
            <v>38439</v>
          </cell>
          <cell r="B9405" t="str">
            <v>JOELHO PPR, 90 GRAUS, SOLDAVEL, DN 90 MM, PARA AGUA QUENTE PREDIAL</v>
          </cell>
          <cell r="C9405" t="str">
            <v xml:space="preserve">UN    </v>
          </cell>
          <cell r="D9405">
            <v>104.71</v>
          </cell>
        </row>
        <row r="9406">
          <cell r="A9406">
            <v>10836</v>
          </cell>
          <cell r="B9406" t="str">
            <v>JOELHO PVC COM VISITA, 90 GRAUS, DN 100 X 50 MM, SERIE NORMAL, PARA ESGOTO PREDIAL</v>
          </cell>
          <cell r="C9406" t="str">
            <v xml:space="preserve">UN    </v>
          </cell>
          <cell r="D9406">
            <v>17.13</v>
          </cell>
        </row>
        <row r="9407">
          <cell r="A9407">
            <v>20128</v>
          </cell>
          <cell r="B9407" t="str">
            <v>JOELHO PVC LEVE, 45 GRAUS, DN 150 MM, PARA ESGOTO PREDIAL</v>
          </cell>
          <cell r="C9407" t="str">
            <v xml:space="preserve">UN    </v>
          </cell>
          <cell r="D9407">
            <v>50.19</v>
          </cell>
        </row>
        <row r="9408">
          <cell r="A9408">
            <v>20131</v>
          </cell>
          <cell r="B9408" t="str">
            <v>JOELHO PVC LEVE, 90 GRAUS, DN 150 MM, PARA ESGOTO PREDIAL</v>
          </cell>
          <cell r="C9408" t="str">
            <v xml:space="preserve">UN    </v>
          </cell>
          <cell r="D9408">
            <v>45.81</v>
          </cell>
        </row>
        <row r="9409">
          <cell r="A9409">
            <v>3521</v>
          </cell>
          <cell r="B9409" t="str">
            <v>JOELHO PVC,  SOLDAVEL COM ROSCA, 90 GRAUS, 20 MM X 1/2", PARA AGUA FRIA PREDIAL</v>
          </cell>
          <cell r="C9409" t="str">
            <v xml:space="preserve">UN    </v>
          </cell>
          <cell r="D9409">
            <v>1.86</v>
          </cell>
        </row>
        <row r="9410">
          <cell r="A9410">
            <v>3531</v>
          </cell>
          <cell r="B9410" t="str">
            <v>JOELHO PVC,  SOLDAVEL COM ROSCA, 90 GRAUS, 25 MM X 1/2", PARA AGUA FRIA PREDIAL</v>
          </cell>
          <cell r="C9410" t="str">
            <v xml:space="preserve">UN    </v>
          </cell>
          <cell r="D9410">
            <v>2.11</v>
          </cell>
        </row>
        <row r="9411">
          <cell r="A9411">
            <v>3522</v>
          </cell>
          <cell r="B9411" t="str">
            <v>JOELHO PVC,  SOLDAVEL COM ROSCA, 90 GRAUS, 25 MM X 3/4", PARA AGUA FRIA PREDIAL</v>
          </cell>
          <cell r="C9411" t="str">
            <v xml:space="preserve">UN    </v>
          </cell>
          <cell r="D9411">
            <v>3.14</v>
          </cell>
        </row>
        <row r="9412">
          <cell r="A9412">
            <v>3527</v>
          </cell>
          <cell r="B9412" t="str">
            <v>JOELHO PVC,  SOLDAVEL COM ROSCA, 90 GRAUS, 32 MM X 3/4", PARA AGUA FRIA PREDIAL</v>
          </cell>
          <cell r="C9412" t="str">
            <v xml:space="preserve">UN    </v>
          </cell>
          <cell r="D9412">
            <v>10.8</v>
          </cell>
        </row>
        <row r="9413">
          <cell r="A9413">
            <v>10835</v>
          </cell>
          <cell r="B9413" t="str">
            <v>JOELHO PVC, COM BOLSA E ANEL, 90 GRAUS, DN 40 X *38* MM, SERIE NORMAL, PARA ESGOTO PREDIAL</v>
          </cell>
          <cell r="C9413" t="str">
            <v xml:space="preserve">UN    </v>
          </cell>
          <cell r="D9413">
            <v>3.58</v>
          </cell>
        </row>
        <row r="9414">
          <cell r="A9414">
            <v>3475</v>
          </cell>
          <cell r="B9414" t="str">
            <v>JOELHO PVC, ROSCAVEL, 45 GRAUS, 1/2", PARA AGUA FRIA PREDIAL</v>
          </cell>
          <cell r="C9414" t="str">
            <v xml:space="preserve">UN    </v>
          </cell>
          <cell r="D9414">
            <v>3.63</v>
          </cell>
        </row>
        <row r="9415">
          <cell r="A9415">
            <v>3485</v>
          </cell>
          <cell r="B9415" t="str">
            <v>JOELHO PVC, ROSCAVEL, 45 GRAUS, 1", PARA AGUA FRIA PREDIAL</v>
          </cell>
          <cell r="C9415" t="str">
            <v xml:space="preserve">UN    </v>
          </cell>
          <cell r="D9415">
            <v>11.6</v>
          </cell>
        </row>
        <row r="9416">
          <cell r="A9416">
            <v>3534</v>
          </cell>
          <cell r="B9416" t="str">
            <v>JOELHO PVC, ROSCAVEL, 45 GRAUS, 3/4", PARA AGUA FRIA PREDIAL</v>
          </cell>
          <cell r="C9416" t="str">
            <v xml:space="preserve">UN    </v>
          </cell>
          <cell r="D9416">
            <v>4.58</v>
          </cell>
        </row>
        <row r="9417">
          <cell r="A9417">
            <v>3543</v>
          </cell>
          <cell r="B9417" t="str">
            <v>JOELHO PVC, ROSCAVEL, 90 GRAUS, 1/2", PARA AGUA FRIA PREDIAL</v>
          </cell>
          <cell r="C9417" t="str">
            <v xml:space="preserve">UN    </v>
          </cell>
          <cell r="D9417">
            <v>2.2999999999999998</v>
          </cell>
        </row>
        <row r="9418">
          <cell r="A9418">
            <v>3482</v>
          </cell>
          <cell r="B9418" t="str">
            <v>JOELHO PVC, ROSCAVEL, 90 GRAUS, 1", PARA AGUA FRIA PREDIAL</v>
          </cell>
          <cell r="C9418" t="str">
            <v xml:space="preserve">UN    </v>
          </cell>
          <cell r="D9418">
            <v>5.83</v>
          </cell>
        </row>
        <row r="9419">
          <cell r="A9419">
            <v>3505</v>
          </cell>
          <cell r="B9419" t="str">
            <v>JOELHO PVC, ROSCAVEL, 90 GRAUS, 3/4", PARA AGUA FRIA PREDIAL</v>
          </cell>
          <cell r="C9419" t="str">
            <v xml:space="preserve">UN    </v>
          </cell>
          <cell r="D9419">
            <v>3.3</v>
          </cell>
        </row>
        <row r="9420">
          <cell r="A9420">
            <v>3516</v>
          </cell>
          <cell r="B9420" t="str">
            <v>JOELHO PVC, SOLDAVEL, BB, 45 GRAUS, DN 40 MM, PARA ESGOTO PREDIAL</v>
          </cell>
          <cell r="C9420" t="str">
            <v xml:space="preserve">UN    </v>
          </cell>
          <cell r="D9420">
            <v>0.94</v>
          </cell>
        </row>
        <row r="9421">
          <cell r="A9421">
            <v>3517</v>
          </cell>
          <cell r="B9421" t="str">
            <v>JOELHO PVC, SOLDAVEL, BB, 90 GRAUS, DN 40 MM, PARA ESGOTO PREDIAL</v>
          </cell>
          <cell r="C9421" t="str">
            <v xml:space="preserve">UN    </v>
          </cell>
          <cell r="D9421">
            <v>3.27</v>
          </cell>
        </row>
        <row r="9422">
          <cell r="A9422">
            <v>3515</v>
          </cell>
          <cell r="B9422" t="str">
            <v>JOELHO PVC, SOLDAVEL, COM BUCHA DE LATAO, 90 GRAUS, 20 MM X 1/2", PARA AGUA FRIA PREDIAL</v>
          </cell>
          <cell r="C9422" t="str">
            <v xml:space="preserve">UN    </v>
          </cell>
          <cell r="D9422">
            <v>5.35</v>
          </cell>
        </row>
        <row r="9423">
          <cell r="A9423">
            <v>20147</v>
          </cell>
          <cell r="B9423" t="str">
            <v>JOELHO PVC, SOLDAVEL, COM BUCHA DE LATAO, 90 GRAUS, 25 MM X 1/2", PARA AGUA FRIA PREDIAL</v>
          </cell>
          <cell r="C9423" t="str">
            <v xml:space="preserve">UN    </v>
          </cell>
          <cell r="D9423">
            <v>5.76</v>
          </cell>
        </row>
        <row r="9424">
          <cell r="A9424">
            <v>3524</v>
          </cell>
          <cell r="B9424" t="str">
            <v>JOELHO PVC, SOLDAVEL, COM BUCHA DE LATAO, 90 GRAUS, 25 MM X 3/4", PARA AGUA FRIA PREDIAL</v>
          </cell>
          <cell r="C9424" t="str">
            <v xml:space="preserve">UN    </v>
          </cell>
          <cell r="D9424">
            <v>6.83</v>
          </cell>
        </row>
        <row r="9425">
          <cell r="A9425">
            <v>3532</v>
          </cell>
          <cell r="B9425" t="str">
            <v>JOELHO PVC, SOLDAVEL, COM BUCHA DE LATAO, 90 GRAUS, 32 MM X 3/4", PARA AGUA FRIA PREDIAL</v>
          </cell>
          <cell r="C9425" t="str">
            <v xml:space="preserve">UN    </v>
          </cell>
          <cell r="D9425">
            <v>12.5</v>
          </cell>
        </row>
        <row r="9426">
          <cell r="A9426">
            <v>3528</v>
          </cell>
          <cell r="B9426" t="str">
            <v>JOELHO PVC, SOLDAVEL, PB, 45 GRAUS, DN 100 MM, PARA ESGOTO PREDIAL</v>
          </cell>
          <cell r="C9426" t="str">
            <v xml:space="preserve">UN    </v>
          </cell>
          <cell r="D9426">
            <v>7.38</v>
          </cell>
        </row>
        <row r="9427">
          <cell r="A9427">
            <v>37952</v>
          </cell>
          <cell r="B9427" t="str">
            <v>JOELHO PVC, SOLDAVEL, PB, 45 GRAUS, DN 150 MM, PARA ESGOTO PREDIAL</v>
          </cell>
          <cell r="C9427" t="str">
            <v xml:space="preserve">UN    </v>
          </cell>
          <cell r="D9427">
            <v>52.62</v>
          </cell>
        </row>
        <row r="9428">
          <cell r="A9428">
            <v>37951</v>
          </cell>
          <cell r="B9428" t="str">
            <v>JOELHO PVC, SOLDAVEL, PB, 45 GRAUS, DN 40 MM, PARA ESGOTO PREDIAL</v>
          </cell>
          <cell r="C9428" t="str">
            <v xml:space="preserve">UN    </v>
          </cell>
          <cell r="D9428">
            <v>1.91</v>
          </cell>
        </row>
        <row r="9429">
          <cell r="A9429">
            <v>3518</v>
          </cell>
          <cell r="B9429" t="str">
            <v>JOELHO PVC, SOLDAVEL, PB, 45 GRAUS, DN 50 MM, PARA ESGOTO PREDIAL</v>
          </cell>
          <cell r="C9429" t="str">
            <v xml:space="preserve">UN    </v>
          </cell>
          <cell r="D9429">
            <v>2.8</v>
          </cell>
        </row>
        <row r="9430">
          <cell r="A9430">
            <v>3519</v>
          </cell>
          <cell r="B9430" t="str">
            <v>JOELHO PVC, SOLDAVEL, PB, 45 GRAUS, DN 75 MM, PARA ESGOTO PREDIAL</v>
          </cell>
          <cell r="C9430" t="str">
            <v xml:space="preserve">UN    </v>
          </cell>
          <cell r="D9430">
            <v>6.63</v>
          </cell>
        </row>
        <row r="9431">
          <cell r="A9431">
            <v>3520</v>
          </cell>
          <cell r="B9431" t="str">
            <v>JOELHO PVC, SOLDAVEL, PB, 90 GRAUS, DN 100 MM, PARA ESGOTO PREDIAL</v>
          </cell>
          <cell r="C9431" t="str">
            <v xml:space="preserve">UN    </v>
          </cell>
          <cell r="D9431">
            <v>7.43</v>
          </cell>
        </row>
        <row r="9432">
          <cell r="A9432">
            <v>37950</v>
          </cell>
          <cell r="B9432" t="str">
            <v>JOELHO PVC, SOLDAVEL, PB, 90 GRAUS, DN 150 MM, PARA ESGOTO PREDIAL</v>
          </cell>
          <cell r="C9432" t="str">
            <v xml:space="preserve">UN    </v>
          </cell>
          <cell r="D9432">
            <v>45.81</v>
          </cell>
        </row>
        <row r="9433">
          <cell r="A9433">
            <v>37949</v>
          </cell>
          <cell r="B9433" t="str">
            <v>JOELHO PVC, SOLDAVEL, PB, 90 GRAUS, DN 40 MM, PARA ESGOTO PREDIAL</v>
          </cell>
          <cell r="C9433" t="str">
            <v xml:space="preserve">UN    </v>
          </cell>
          <cell r="D9433">
            <v>1.67</v>
          </cell>
        </row>
        <row r="9434">
          <cell r="A9434">
            <v>3526</v>
          </cell>
          <cell r="B9434" t="str">
            <v>JOELHO PVC, SOLDAVEL, PB, 90 GRAUS, DN 50 MM, PARA ESGOTO PREDIAL</v>
          </cell>
          <cell r="C9434" t="str">
            <v xml:space="preserve">UN    </v>
          </cell>
          <cell r="D9434">
            <v>2.25</v>
          </cell>
        </row>
        <row r="9435">
          <cell r="A9435">
            <v>3509</v>
          </cell>
          <cell r="B9435" t="str">
            <v>JOELHO PVC, SOLDAVEL, PB, 90 GRAUS, DN 75 MM, PARA ESGOTO PREDIAL</v>
          </cell>
          <cell r="C9435" t="str">
            <v xml:space="preserve">UN    </v>
          </cell>
          <cell r="D9435">
            <v>5.85</v>
          </cell>
        </row>
        <row r="9436">
          <cell r="A9436">
            <v>3530</v>
          </cell>
          <cell r="B9436" t="str">
            <v>JOELHO PVC, SOLDAVEL, 90 GRAUS, 110 MM, PARA AGUA FRIA PREDIAL</v>
          </cell>
          <cell r="C9436" t="str">
            <v xml:space="preserve">UN    </v>
          </cell>
          <cell r="D9436">
            <v>215.21</v>
          </cell>
        </row>
        <row r="9437">
          <cell r="A9437">
            <v>3542</v>
          </cell>
          <cell r="B9437" t="str">
            <v>JOELHO PVC, SOLDAVEL, 90 GRAUS, 20 MM, PARA AGUA FRIA PREDIAL</v>
          </cell>
          <cell r="C9437" t="str">
            <v xml:space="preserve">UN    </v>
          </cell>
          <cell r="D9437">
            <v>0.5</v>
          </cell>
        </row>
        <row r="9438">
          <cell r="A9438">
            <v>3529</v>
          </cell>
          <cell r="B9438" t="str">
            <v>JOELHO PVC, SOLDAVEL, 90 GRAUS, 25 MM, PARA AGUA FRIA PREDIAL</v>
          </cell>
          <cell r="C9438" t="str">
            <v xml:space="preserve">UN    </v>
          </cell>
          <cell r="D9438">
            <v>0.69</v>
          </cell>
        </row>
        <row r="9439">
          <cell r="A9439">
            <v>3536</v>
          </cell>
          <cell r="B9439" t="str">
            <v>JOELHO PVC, SOLDAVEL, 90 GRAUS, 32 MM, PARA AGUA FRIA PREDIAL</v>
          </cell>
          <cell r="C9439" t="str">
            <v xml:space="preserve">UN    </v>
          </cell>
          <cell r="D9439">
            <v>2.06</v>
          </cell>
        </row>
        <row r="9440">
          <cell r="A9440">
            <v>3535</v>
          </cell>
          <cell r="B9440" t="str">
            <v>JOELHO PVC, SOLDAVEL, 90 GRAUS, 40 MM, PARA AGUA FRIA PREDIAL</v>
          </cell>
          <cell r="C9440" t="str">
            <v xml:space="preserve">UN    </v>
          </cell>
          <cell r="D9440">
            <v>4.8899999999999997</v>
          </cell>
        </row>
        <row r="9441">
          <cell r="A9441">
            <v>3540</v>
          </cell>
          <cell r="B9441" t="str">
            <v>JOELHO PVC, SOLDAVEL, 90 GRAUS, 50 MM, PARA AGUA FRIA PREDIAL</v>
          </cell>
          <cell r="C9441" t="str">
            <v xml:space="preserve">UN    </v>
          </cell>
          <cell r="D9441">
            <v>5.29</v>
          </cell>
        </row>
        <row r="9442">
          <cell r="A9442">
            <v>3539</v>
          </cell>
          <cell r="B9442" t="str">
            <v>JOELHO PVC, SOLDAVEL, 90 GRAUS, 60 MM, PARA AGUA FRIA PREDIAL</v>
          </cell>
          <cell r="C9442" t="str">
            <v xml:space="preserve">UN    </v>
          </cell>
          <cell r="D9442">
            <v>22.95</v>
          </cell>
        </row>
        <row r="9443">
          <cell r="A9443">
            <v>3513</v>
          </cell>
          <cell r="B9443" t="str">
            <v>JOELHO PVC, SOLDAVEL, 90 GRAUS, 85 MM, PARA AGUA FRIA PREDIAL</v>
          </cell>
          <cell r="C9443" t="str">
            <v xml:space="preserve">UN    </v>
          </cell>
          <cell r="D9443">
            <v>102.02</v>
          </cell>
        </row>
        <row r="9444">
          <cell r="A9444">
            <v>3492</v>
          </cell>
          <cell r="B9444" t="str">
            <v>JOELHO PVC, 45 GRAUS, ROSCAVEL,  1 1/2", AGUA FRIA PREDIAL</v>
          </cell>
          <cell r="C9444" t="str">
            <v xml:space="preserve">UN    </v>
          </cell>
          <cell r="D9444">
            <v>19.64</v>
          </cell>
        </row>
        <row r="9445">
          <cell r="A9445">
            <v>3491</v>
          </cell>
          <cell r="B9445" t="str">
            <v>JOELHO PVC, 45 GRAUS, ROSCAVEL, 1 1/4",  AGUA FRIA PREDIAL</v>
          </cell>
          <cell r="C9445" t="str">
            <v xml:space="preserve">UN    </v>
          </cell>
          <cell r="D9445">
            <v>11.2</v>
          </cell>
        </row>
        <row r="9446">
          <cell r="A9446">
            <v>3493</v>
          </cell>
          <cell r="B9446" t="str">
            <v>JOELHO PVC, 45 GRAUS, ROSCAVEL, 2", AGUA FRIA PREDIAL</v>
          </cell>
          <cell r="C9446" t="str">
            <v xml:space="preserve">UN    </v>
          </cell>
          <cell r="D9446">
            <v>26.85</v>
          </cell>
        </row>
        <row r="9447">
          <cell r="A9447">
            <v>12628</v>
          </cell>
          <cell r="B9447" t="str">
            <v>JOELHO PVC, 60 GRAUS, DIAMETRO ENTRE 80 E 100 MM, PARA DRENAGEM PLUVIAL PREDIAL</v>
          </cell>
          <cell r="C9447" t="str">
            <v xml:space="preserve">UN    </v>
          </cell>
          <cell r="D9447">
            <v>6.97</v>
          </cell>
        </row>
        <row r="9448">
          <cell r="A9448">
            <v>12629</v>
          </cell>
          <cell r="B9448" t="str">
            <v>JOELHO PVC, 90 GRAUS, DIAMETRO ENTRE 80 E 100 MM, PARA DRENAGEM PLUVIAL PREDIAL</v>
          </cell>
          <cell r="C9448" t="str">
            <v xml:space="preserve">UN    </v>
          </cell>
          <cell r="D9448">
            <v>7.56</v>
          </cell>
        </row>
        <row r="9449">
          <cell r="A9449">
            <v>3481</v>
          </cell>
          <cell r="B9449" t="str">
            <v>JOELHO PVC, 90 GRAUS, ROSCAVEL, 1 1/2",  AGUA FRIA PREDIAL</v>
          </cell>
          <cell r="C9449" t="str">
            <v xml:space="preserve">UN    </v>
          </cell>
          <cell r="D9449">
            <v>13.6</v>
          </cell>
        </row>
        <row r="9450">
          <cell r="A9450">
            <v>3510</v>
          </cell>
          <cell r="B9450" t="str">
            <v>JOELHO PVC, 90 GRAUS, ROSCAVEL, 1 1/4", AGUA FRIA PREDIAL</v>
          </cell>
          <cell r="C9450" t="str">
            <v xml:space="preserve">UN    </v>
          </cell>
          <cell r="D9450">
            <v>12.71</v>
          </cell>
        </row>
        <row r="9451">
          <cell r="A9451">
            <v>3508</v>
          </cell>
          <cell r="B9451" t="str">
            <v>JOELHO PVC, 90 GRAUS, ROSCAVEL, 2", AGUA FRIA PREDIAL</v>
          </cell>
          <cell r="C9451" t="str">
            <v xml:space="preserve">UN    </v>
          </cell>
          <cell r="D9451">
            <v>33.229999999999997</v>
          </cell>
        </row>
        <row r="9452">
          <cell r="A9452">
            <v>38939</v>
          </cell>
          <cell r="B9452" t="str">
            <v>JOELHO ROSCA FEMEA MOVEL, METALICO, PARA CONEXAO COM ANEL DESLIZANTE EM TUBO PEX, DN 16 MM X 1/2"</v>
          </cell>
          <cell r="C9452" t="str">
            <v xml:space="preserve">UN    </v>
          </cell>
          <cell r="D9452">
            <v>16.45</v>
          </cell>
        </row>
        <row r="9453">
          <cell r="A9453">
            <v>38940</v>
          </cell>
          <cell r="B9453" t="str">
            <v>JOELHO ROSCA FEMEA MOVEL, METALICO, PARA CONEXAO COM ANEL DESLIZANTE EM TUBO PEX, DN 20 MM X 1/2"</v>
          </cell>
          <cell r="C9453" t="str">
            <v xml:space="preserve">UN    </v>
          </cell>
          <cell r="D9453">
            <v>25.12</v>
          </cell>
        </row>
        <row r="9454">
          <cell r="A9454">
            <v>38941</v>
          </cell>
          <cell r="B9454" t="str">
            <v>JOELHO ROSCA FEMEA MOVEL, METALICO, PARA CONEXAO COM ANEL DESLIZANTE EM TUBO PEX, DN 20 MM X 3/4"</v>
          </cell>
          <cell r="C9454" t="str">
            <v xml:space="preserve">UN    </v>
          </cell>
          <cell r="D9454">
            <v>29.67</v>
          </cell>
        </row>
        <row r="9455">
          <cell r="A9455">
            <v>38942</v>
          </cell>
          <cell r="B9455" t="str">
            <v>JOELHO ROSCA FEMEA MOVEL, METALICO, PARA CONEXAO COM ANEL DESLIZANTE EM TUBO PEX, DN 25 MM X 3/4"</v>
          </cell>
          <cell r="C9455" t="str">
            <v xml:space="preserve">UN    </v>
          </cell>
          <cell r="D9455">
            <v>33.24</v>
          </cell>
        </row>
        <row r="9456">
          <cell r="A9456">
            <v>38987</v>
          </cell>
          <cell r="B9456" t="str">
            <v>JOELHO 45 GRAUS, PPR, SOLDAVEL, F/ F, DN 40 MM, PARA AQUA QUENTE E FRIA PREDIAL</v>
          </cell>
          <cell r="C9456" t="str">
            <v xml:space="preserve">UN    </v>
          </cell>
          <cell r="D9456">
            <v>8.15</v>
          </cell>
        </row>
        <row r="9457">
          <cell r="A9457">
            <v>38988</v>
          </cell>
          <cell r="B9457" t="str">
            <v>JOELHO 45 GRAUS, PPR, SOLDAVEL, F/ F, DN 50 MM, PARA AQUA QUENTE E FRIA PREDIAL</v>
          </cell>
          <cell r="C9457" t="str">
            <v xml:space="preserve">UN    </v>
          </cell>
          <cell r="D9457">
            <v>18.93</v>
          </cell>
        </row>
        <row r="9458">
          <cell r="A9458">
            <v>38989</v>
          </cell>
          <cell r="B9458" t="str">
            <v>JOELHO 45 GRAUS, PPR, SOLDAVEL, F/ F, DN 63 MM, PARA AQUA QUENTE E FRIA PREDIAL</v>
          </cell>
          <cell r="C9458" t="str">
            <v xml:space="preserve">UN    </v>
          </cell>
          <cell r="D9458">
            <v>25.16</v>
          </cell>
        </row>
        <row r="9459">
          <cell r="A9459">
            <v>38990</v>
          </cell>
          <cell r="B9459" t="str">
            <v>JOELHO 45 GRAUS, PPR, SOLDAVEL, F/ F, DN 75 MM, PARA AQUA QUENTE E FRIA PREDIAL</v>
          </cell>
          <cell r="C9459" t="str">
            <v xml:space="preserve">UN    </v>
          </cell>
          <cell r="D9459">
            <v>66.319999999999993</v>
          </cell>
        </row>
        <row r="9460">
          <cell r="A9460">
            <v>38991</v>
          </cell>
          <cell r="B9460" t="str">
            <v>JOELHO 45 GRAUS, PPR, SOLDAVEL, F/ F, DN 90 MM, PARA AQUA QUENTE E FRIA PREDIAL</v>
          </cell>
          <cell r="C9460" t="str">
            <v xml:space="preserve">UN    </v>
          </cell>
          <cell r="D9460">
            <v>133.99</v>
          </cell>
        </row>
        <row r="9461">
          <cell r="A9461">
            <v>38913</v>
          </cell>
          <cell r="B9461" t="str">
            <v>JOELHO 90 GRAUS, METALICO, PARA CONEXAO COM ANEL DESLIZANTE EM TUBO PEX, DN 16 MM</v>
          </cell>
          <cell r="C9461" t="str">
            <v xml:space="preserve">UN    </v>
          </cell>
          <cell r="D9461">
            <v>15.27</v>
          </cell>
        </row>
        <row r="9462">
          <cell r="A9462">
            <v>38914</v>
          </cell>
          <cell r="B9462" t="str">
            <v>JOELHO 90 GRAUS, METALICO, PARA CONEXAO COM ANEL DESLIZANTE EM TUBO PEX, DN 20 MM</v>
          </cell>
          <cell r="C9462" t="str">
            <v xml:space="preserve">UN    </v>
          </cell>
          <cell r="D9462">
            <v>17.71</v>
          </cell>
        </row>
        <row r="9463">
          <cell r="A9463">
            <v>38915</v>
          </cell>
          <cell r="B9463" t="str">
            <v>JOELHO 90 GRAUS, METALICO, PARA CONEXAO COM ANEL DESLIZANTE EM TUBO PEX, DN 25 MM</v>
          </cell>
          <cell r="C9463" t="str">
            <v xml:space="preserve">UN    </v>
          </cell>
          <cell r="D9463">
            <v>30.75</v>
          </cell>
        </row>
        <row r="9464">
          <cell r="A9464">
            <v>38916</v>
          </cell>
          <cell r="B9464" t="str">
            <v>JOELHO 90 GRAUS, METALICO, PARA CONEXAO COM ANEL DESLIZANTE EM TUBO PEX, DN 32 MM</v>
          </cell>
          <cell r="C9464" t="str">
            <v xml:space="preserve">UN    </v>
          </cell>
          <cell r="D9464">
            <v>40.56</v>
          </cell>
        </row>
        <row r="9465">
          <cell r="A9465">
            <v>39300</v>
          </cell>
          <cell r="B9465" t="str">
            <v>JOELHO 90 GRAUS, PLASTICO, PARA CONEXAO COM CRIMPAGEM EM TUBO PEX, DN 16 MM</v>
          </cell>
          <cell r="C9465" t="str">
            <v xml:space="preserve">UN    </v>
          </cell>
          <cell r="D9465">
            <v>13.79</v>
          </cell>
        </row>
        <row r="9466">
          <cell r="A9466">
            <v>39301</v>
          </cell>
          <cell r="B9466" t="str">
            <v>JOELHO 90 GRAUS, PLASTICO, PARA CONEXAO COM CRIMPAGEM EM TUBO PEX, DN 20 MM</v>
          </cell>
          <cell r="C9466" t="str">
            <v xml:space="preserve">UN    </v>
          </cell>
          <cell r="D9466">
            <v>19.14</v>
          </cell>
        </row>
        <row r="9467">
          <cell r="A9467">
            <v>39302</v>
          </cell>
          <cell r="B9467" t="str">
            <v>JOELHO 90 GRAUS, PLASTICO, PARA CONEXAO COM CRIMPAGEM EM TUBO PEX, DN 25 MM</v>
          </cell>
          <cell r="C9467" t="str">
            <v xml:space="preserve">UN    </v>
          </cell>
          <cell r="D9467">
            <v>24.05</v>
          </cell>
        </row>
        <row r="9468">
          <cell r="A9468">
            <v>39303</v>
          </cell>
          <cell r="B9468" t="str">
            <v>JOELHO 90 GRAUS, PLASTICO, PARA CONEXAO COM CRIMPAGEM EM TUBO PEX, DN 32 MM</v>
          </cell>
          <cell r="C9468" t="str">
            <v xml:space="preserve">UN    </v>
          </cell>
          <cell r="D9468">
            <v>42.28</v>
          </cell>
        </row>
        <row r="9469">
          <cell r="A9469">
            <v>38923</v>
          </cell>
          <cell r="B9469" t="str">
            <v>JOELHO 90 GRAUS, ROSCA FEMEA TERMINAL, METALICO, PARA CONEXAO COM ANEL DESLIZANTE EM TUBO PEX, DN 16 MM X 1/2"</v>
          </cell>
          <cell r="C9469" t="str">
            <v xml:space="preserve">UN    </v>
          </cell>
          <cell r="D9469">
            <v>13.47</v>
          </cell>
        </row>
        <row r="9470">
          <cell r="A9470">
            <v>38925</v>
          </cell>
          <cell r="B9470" t="str">
            <v>JOELHO 90 GRAUS, ROSCA FEMEA TERMINAL, METALICO, PARA CONEXAO COM ANEL DESLIZANTE EM TUBO PEX, DN 20 MM X 1/2"</v>
          </cell>
          <cell r="C9470" t="str">
            <v xml:space="preserve">UN    </v>
          </cell>
          <cell r="D9470">
            <v>14.47</v>
          </cell>
        </row>
        <row r="9471">
          <cell r="A9471">
            <v>38926</v>
          </cell>
          <cell r="B9471" t="str">
            <v>JOELHO 90 GRAUS, ROSCA FEMEA TERMINAL, METALICO, PARA CONEXAO COM ANEL DESLIZANTE EM TUBO PEX, DN 20 MM X 3/4"</v>
          </cell>
          <cell r="C9471" t="str">
            <v xml:space="preserve">UN    </v>
          </cell>
          <cell r="D9471">
            <v>20.67</v>
          </cell>
        </row>
        <row r="9472">
          <cell r="A9472">
            <v>38927</v>
          </cell>
          <cell r="B9472" t="str">
            <v>JOELHO 90 GRAUS, ROSCA FEMEA TERMINAL, METALICO, PARA CONEXAO COM ANEL DESLIZANTE EM TUBO PEX, DN 25 MM X 3/4"</v>
          </cell>
          <cell r="C9472" t="str">
            <v xml:space="preserve">UN    </v>
          </cell>
          <cell r="D9472">
            <v>22.11</v>
          </cell>
        </row>
        <row r="9473">
          <cell r="A9473">
            <v>39304</v>
          </cell>
          <cell r="B9473" t="str">
            <v>JOELHO 90 GRAUS, ROSCA FEMEA TERMINAL, PLASTICO, PARA CONEXAO COM CRIMPAGEM EM TUBO PEX, DN 16 MM X 1/2"</v>
          </cell>
          <cell r="C9473" t="str">
            <v xml:space="preserve">UN    </v>
          </cell>
          <cell r="D9473">
            <v>17.03</v>
          </cell>
        </row>
        <row r="9474">
          <cell r="A9474">
            <v>38924</v>
          </cell>
          <cell r="B9474" t="str">
            <v>JOELHO 90 GRAUS, ROSCA FEMEA TERMINAL, PLASTICO, PARA CONEXAO COM CRIMPAGEM EM TUBO PEX, DN 16 MM X 3/4"</v>
          </cell>
          <cell r="C9474" t="str">
            <v xml:space="preserve">UN    </v>
          </cell>
          <cell r="D9474">
            <v>24.27</v>
          </cell>
        </row>
        <row r="9475">
          <cell r="A9475">
            <v>39305</v>
          </cell>
          <cell r="B9475" t="str">
            <v>JOELHO 90 GRAUS, ROSCA FEMEA TERMINAL, PLASTICO, PARA CONEXAO COM CRIMPAGEM EM TUBO PEX, DN 20 MM X 1/2"</v>
          </cell>
          <cell r="C9475" t="str">
            <v xml:space="preserve">UN    </v>
          </cell>
          <cell r="D9475">
            <v>22.3</v>
          </cell>
        </row>
        <row r="9476">
          <cell r="A9476">
            <v>39306</v>
          </cell>
          <cell r="B9476" t="str">
            <v>JOELHO 90 GRAUS, ROSCA FEMEA TERMINAL, PLASTICO, PARA CONEXAO COM CRIMPAGEM EM TUBO PEX, DN 20 MM X 3/4"</v>
          </cell>
          <cell r="C9476" t="str">
            <v xml:space="preserve">UN    </v>
          </cell>
          <cell r="D9476">
            <v>27.9</v>
          </cell>
        </row>
        <row r="9477">
          <cell r="A9477">
            <v>38928</v>
          </cell>
          <cell r="B9477" t="str">
            <v>JOELHO 90 GRAUS, ROSCA FEMEA TERMINAL, PLASTICO, PARA CONEXAO COM CRIMPAGEM EM TUBO PEX, DN 25 MM X 1/2"</v>
          </cell>
          <cell r="C9477" t="str">
            <v xml:space="preserve">UN    </v>
          </cell>
          <cell r="D9477">
            <v>24.5</v>
          </cell>
        </row>
        <row r="9478">
          <cell r="A9478">
            <v>38929</v>
          </cell>
          <cell r="B9478" t="str">
            <v>JOELHO 90 GRAUS, ROSCA FEMEA TERMINAL, PLASTICO, PARA CONEXAO COM CRIMPAGEM EM TUBO PEX, DN 25 MM X 1"</v>
          </cell>
          <cell r="C9478" t="str">
            <v xml:space="preserve">UN    </v>
          </cell>
          <cell r="D9478">
            <v>43.45</v>
          </cell>
        </row>
        <row r="9479">
          <cell r="A9479">
            <v>39307</v>
          </cell>
          <cell r="B9479" t="str">
            <v>JOELHO 90 GRAUS, ROSCA FEMEA TERMINAL, PLASTICO, PARA CONEXAO COM CRIMPAGEM EM TUBO PEX, DN 25 MM X 3/4"</v>
          </cell>
          <cell r="C9479" t="str">
            <v xml:space="preserve">UN    </v>
          </cell>
          <cell r="D9479">
            <v>32.11</v>
          </cell>
        </row>
        <row r="9480">
          <cell r="A9480">
            <v>38930</v>
          </cell>
          <cell r="B9480" t="str">
            <v>JOELHO 90 GRAUS, ROSCA FEMEA TERMINAL, PLASTICO, PARA CONEXAO COM CRIMPAGEM EM TUBO PEX, DN 32 MM X 1"</v>
          </cell>
          <cell r="C9480" t="str">
            <v xml:space="preserve">UN    </v>
          </cell>
          <cell r="D9480">
            <v>54.58</v>
          </cell>
        </row>
        <row r="9481">
          <cell r="A9481">
            <v>38931</v>
          </cell>
          <cell r="B9481" t="str">
            <v>JOELHO 90 GRAUS, ROSCA MACHO TERMINAL, METALICO, PARA CONEXAO COM ANEL DESLIZANTE EM TUBO PEX, DN 16 MM X 1/2"</v>
          </cell>
          <cell r="C9481" t="str">
            <v xml:space="preserve">UN    </v>
          </cell>
          <cell r="D9481">
            <v>13.74</v>
          </cell>
        </row>
        <row r="9482">
          <cell r="A9482">
            <v>38932</v>
          </cell>
          <cell r="B9482" t="str">
            <v>JOELHO 90 GRAUS, ROSCA MACHO TERMINAL, METALICO, PARA CONEXAO COM ANEL DESLIZANTE EM TUBO PEX, DN 20 MM X 1/2"</v>
          </cell>
          <cell r="C9482" t="str">
            <v xml:space="preserve">UN    </v>
          </cell>
          <cell r="D9482">
            <v>13.88</v>
          </cell>
        </row>
        <row r="9483">
          <cell r="A9483">
            <v>38934</v>
          </cell>
          <cell r="B9483" t="str">
            <v>JOELHO 90 GRAUS, ROSCA MACHO TERMINAL, METALICO, PARA CONEXAO COM ANEL DESLIZANTE EM TUBO PEX, DN 20 MM X 3/4"</v>
          </cell>
          <cell r="C9483" t="str">
            <v xml:space="preserve">UN    </v>
          </cell>
          <cell r="D9483">
            <v>20.51</v>
          </cell>
        </row>
        <row r="9484">
          <cell r="A9484">
            <v>38935</v>
          </cell>
          <cell r="B9484" t="str">
            <v>JOELHO 90 GRAUS, ROSCA MACHO TERMINAL, METALICO, PARA CONEXAO COM ANEL DESLIZANTE EM TUBO PEX, DN 25 MM X 3/4"</v>
          </cell>
          <cell r="C9484" t="str">
            <v xml:space="preserve">UN    </v>
          </cell>
          <cell r="D9484">
            <v>21.95</v>
          </cell>
        </row>
        <row r="9485">
          <cell r="A9485">
            <v>38936</v>
          </cell>
          <cell r="B9485" t="str">
            <v>JOELHO 90 GRAUS, ROSCA MACHO TERMINAL, PLASTICO, PARA CONEXAO COM CRIMPAGEM EM TUBO PEX, DN 25 MM X 1/2"</v>
          </cell>
          <cell r="C9485" t="str">
            <v xml:space="preserve">UN    </v>
          </cell>
          <cell r="D9485">
            <v>23.51</v>
          </cell>
        </row>
        <row r="9486">
          <cell r="A9486">
            <v>38937</v>
          </cell>
          <cell r="B9486" t="str">
            <v>JOELHO 90 GRAUS, ROSCA MACHO TERMINAL, PLASTICO, PARA CONEXAO COM CRIMPAGEM EM TUBO PEX, DN 25 MM X 1"</v>
          </cell>
          <cell r="C9486" t="str">
            <v xml:space="preserve">UN    </v>
          </cell>
          <cell r="D9486">
            <v>28.65</v>
          </cell>
        </row>
        <row r="9487">
          <cell r="A9487">
            <v>38938</v>
          </cell>
          <cell r="B9487" t="str">
            <v>JOELHO 90 GRAUS, ROSCA MACHO TERMINAL, PLASTICO, PARA CONEXAO COM CRIMPAGEM EM TUBO PEX, DN 32 MM X 1"</v>
          </cell>
          <cell r="C9487" t="str">
            <v xml:space="preserve">UN    </v>
          </cell>
          <cell r="D9487">
            <v>42.6</v>
          </cell>
        </row>
        <row r="9488">
          <cell r="A9488">
            <v>3489</v>
          </cell>
          <cell r="B9488" t="str">
            <v>JOELHO, PVC COM ROSCA E BUCHA LATAO, 90 GRAUS,  3/4", PARA AGUA FRIA PREDIAL</v>
          </cell>
          <cell r="C9488" t="str">
            <v xml:space="preserve">UN    </v>
          </cell>
          <cell r="D9488">
            <v>12.56</v>
          </cell>
        </row>
        <row r="9489">
          <cell r="A9489">
            <v>20151</v>
          </cell>
          <cell r="B9489" t="str">
            <v>JOELHO, PVC SERIE R, 45 GRAUS, DN 100 MM, PARA ESGOTO OU AGUAS PLUVIAIS PREDIAIS</v>
          </cell>
          <cell r="C9489" t="str">
            <v xml:space="preserve">UN    </v>
          </cell>
          <cell r="D9489">
            <v>20.63</v>
          </cell>
        </row>
        <row r="9490">
          <cell r="A9490">
            <v>20152</v>
          </cell>
          <cell r="B9490" t="str">
            <v>JOELHO, PVC SERIE R, 45 GRAUS, DN 150 MM, PARA ESGOTO OU AGUAS PLUVIAIS PREDIAIS</v>
          </cell>
          <cell r="C9490" t="str">
            <v xml:space="preserve">UN    </v>
          </cell>
          <cell r="D9490">
            <v>71.790000000000006</v>
          </cell>
        </row>
        <row r="9491">
          <cell r="A9491">
            <v>20148</v>
          </cell>
          <cell r="B9491" t="str">
            <v>JOELHO, PVC SERIE R, 45 GRAUS, DN 40 MM, PARA ESGOTO OU AGUAS PLUVIAIS PREDIAIS</v>
          </cell>
          <cell r="C9491" t="str">
            <v xml:space="preserve">UN    </v>
          </cell>
          <cell r="D9491">
            <v>4.0999999999999996</v>
          </cell>
        </row>
        <row r="9492">
          <cell r="A9492">
            <v>20149</v>
          </cell>
          <cell r="B9492" t="str">
            <v>JOELHO, PVC SERIE R, 45 GRAUS, DN 50 MM, PARA ESGOTO OU AGUAS PLUVIAIS PREDIAIS</v>
          </cell>
          <cell r="C9492" t="str">
            <v xml:space="preserve">UN    </v>
          </cell>
          <cell r="D9492">
            <v>6.35</v>
          </cell>
        </row>
        <row r="9493">
          <cell r="A9493">
            <v>20150</v>
          </cell>
          <cell r="B9493" t="str">
            <v>JOELHO, PVC SERIE R, 45 GRAUS, DN 75 MM, PARA ESGOTO OU AGUAS PLUVIAIS PREDIAIS</v>
          </cell>
          <cell r="C9493" t="str">
            <v xml:space="preserve">UN    </v>
          </cell>
          <cell r="D9493">
            <v>14.81</v>
          </cell>
        </row>
        <row r="9494">
          <cell r="A9494">
            <v>20157</v>
          </cell>
          <cell r="B9494" t="str">
            <v>JOELHO, PVC SERIE R, 90 GRAUS, DN 100 MM, PARA ESGOTO OU AGUAS PLUVIAIS PREDIAIS</v>
          </cell>
          <cell r="C9494" t="str">
            <v xml:space="preserve">UN    </v>
          </cell>
          <cell r="D9494">
            <v>27.83</v>
          </cell>
        </row>
        <row r="9495">
          <cell r="A9495">
            <v>20158</v>
          </cell>
          <cell r="B9495" t="str">
            <v>JOELHO, PVC SERIE R, 90 GRAUS, DN 150 MM, PARA ESGOTO OU AGUAS PLUVIAIS PREDIAIS</v>
          </cell>
          <cell r="C9495" t="str">
            <v xml:space="preserve">UN    </v>
          </cell>
          <cell r="D9495">
            <v>92.48</v>
          </cell>
        </row>
        <row r="9496">
          <cell r="A9496">
            <v>20154</v>
          </cell>
          <cell r="B9496" t="str">
            <v>JOELHO, PVC SERIE R, 90 GRAUS, DN 40 MM, PARA ESGOTO OU AGUAS PLUVIAIS PREDIAIS</v>
          </cell>
          <cell r="C9496" t="str">
            <v xml:space="preserve">UN    </v>
          </cell>
          <cell r="D9496">
            <v>5.27</v>
          </cell>
        </row>
        <row r="9497">
          <cell r="A9497">
            <v>20155</v>
          </cell>
          <cell r="B9497" t="str">
            <v>JOELHO, PVC SERIE R, 90 GRAUS, DN 50 MM, PARA ESGOTO OU AGUAS PLUVIAIS PREDIAIS</v>
          </cell>
          <cell r="C9497" t="str">
            <v xml:space="preserve">UN    </v>
          </cell>
          <cell r="D9497">
            <v>7.9</v>
          </cell>
        </row>
        <row r="9498">
          <cell r="A9498">
            <v>20156</v>
          </cell>
          <cell r="B9498" t="str">
            <v>JOELHO, PVC SERIE R, 90 GRAUS, DN 75 MM, PARA ESGOTO OU AGUAS PLUVIAIS PREDIAIS</v>
          </cell>
          <cell r="C9498" t="str">
            <v xml:space="preserve">UN    </v>
          </cell>
          <cell r="D9498">
            <v>17.77</v>
          </cell>
        </row>
        <row r="9499">
          <cell r="A9499">
            <v>3512</v>
          </cell>
          <cell r="B9499" t="str">
            <v>JOELHO, PVC SOLDAVEL, 45 GRAUS, 110 MM, PARA AGUA FRIA PREDIAL</v>
          </cell>
          <cell r="C9499" t="str">
            <v xml:space="preserve">UN    </v>
          </cell>
          <cell r="D9499">
            <v>196.81</v>
          </cell>
        </row>
        <row r="9500">
          <cell r="A9500">
            <v>3499</v>
          </cell>
          <cell r="B9500" t="str">
            <v>JOELHO, PVC SOLDAVEL, 45 GRAUS, 20 MM, PARA AGUA FRIA PREDIAL</v>
          </cell>
          <cell r="C9500" t="str">
            <v xml:space="preserve">UN    </v>
          </cell>
          <cell r="D9500">
            <v>0.83</v>
          </cell>
        </row>
        <row r="9501">
          <cell r="A9501">
            <v>3500</v>
          </cell>
          <cell r="B9501" t="str">
            <v>JOELHO, PVC SOLDAVEL, 45 GRAUS, 25 MM, PARA AGUA FRIA PREDIAL</v>
          </cell>
          <cell r="C9501" t="str">
            <v xml:space="preserve">UN    </v>
          </cell>
          <cell r="D9501">
            <v>1.41</v>
          </cell>
        </row>
        <row r="9502">
          <cell r="A9502">
            <v>3501</v>
          </cell>
          <cell r="B9502" t="str">
            <v>JOELHO, PVC SOLDAVEL, 45 GRAUS, 32 MM, PARA AGUA FRIA PREDIAL</v>
          </cell>
          <cell r="C9502" t="str">
            <v xml:space="preserve">UN    </v>
          </cell>
          <cell r="D9502">
            <v>4.08</v>
          </cell>
        </row>
        <row r="9503">
          <cell r="A9503">
            <v>3502</v>
          </cell>
          <cell r="B9503" t="str">
            <v>JOELHO, PVC SOLDAVEL, 45 GRAUS, 40 MM, PARA AGUA FRIA PREDIAL</v>
          </cell>
          <cell r="C9503" t="str">
            <v xml:space="preserve">UN    </v>
          </cell>
          <cell r="D9503">
            <v>5.81</v>
          </cell>
        </row>
        <row r="9504">
          <cell r="A9504">
            <v>3503</v>
          </cell>
          <cell r="B9504" t="str">
            <v>JOELHO, PVC SOLDAVEL, 45 GRAUS, 50 MM, PARA AGUA FRIA PREDIAL</v>
          </cell>
          <cell r="C9504" t="str">
            <v xml:space="preserve">UN    </v>
          </cell>
          <cell r="D9504">
            <v>6.95</v>
          </cell>
        </row>
        <row r="9505">
          <cell r="A9505">
            <v>3477</v>
          </cell>
          <cell r="B9505" t="str">
            <v>JOELHO, PVC SOLDAVEL, 45 GRAUS, 60 MM, PARA AGUA FRIA PREDIAL</v>
          </cell>
          <cell r="C9505" t="str">
            <v xml:space="preserve">UN    </v>
          </cell>
          <cell r="D9505">
            <v>26.94</v>
          </cell>
        </row>
        <row r="9506">
          <cell r="A9506">
            <v>3478</v>
          </cell>
          <cell r="B9506" t="str">
            <v>JOELHO, PVC SOLDAVEL, 45 GRAUS, 75 MM, PARA AGUA FRIA PREDIAL</v>
          </cell>
          <cell r="C9506" t="str">
            <v xml:space="preserve">UN    </v>
          </cell>
          <cell r="D9506">
            <v>61.9</v>
          </cell>
        </row>
        <row r="9507">
          <cell r="A9507">
            <v>3525</v>
          </cell>
          <cell r="B9507" t="str">
            <v>JOELHO, PVC SOLDAVEL, 45 GRAUS, 85 MM, PARA AGUA FRIA PREDIAL</v>
          </cell>
          <cell r="C9507" t="str">
            <v xml:space="preserve">UN    </v>
          </cell>
          <cell r="D9507">
            <v>73.44</v>
          </cell>
        </row>
        <row r="9508">
          <cell r="A9508">
            <v>3511</v>
          </cell>
          <cell r="B9508" t="str">
            <v>JOELHO, PVC SOLDAVEL, 90 GRAUS, 75 MM, PARA AGUA FRIA PREDIAL</v>
          </cell>
          <cell r="C9508" t="str">
            <v xml:space="preserve">UN    </v>
          </cell>
          <cell r="D9508">
            <v>86.17</v>
          </cell>
        </row>
        <row r="9509">
          <cell r="A9509">
            <v>38917</v>
          </cell>
          <cell r="B9509" t="str">
            <v>JOELHO, ROSCA FEMEA, COM BASE FIXA, METALICO, PARA CONEXAO COM ANEL DESLIZANTE EM TUBO PEX, DN 16 MM X 1/2"</v>
          </cell>
          <cell r="C9509" t="str">
            <v xml:space="preserve">UN    </v>
          </cell>
          <cell r="D9509">
            <v>13.15</v>
          </cell>
        </row>
        <row r="9510">
          <cell r="A9510">
            <v>38919</v>
          </cell>
          <cell r="B9510" t="str">
            <v>JOELHO, ROSCA FEMEA, COM BASE FIXA, METALICO, PARA CONEXAO COM ANEL DESLIZANTE EM TUBO PEX, DN 20 MM X 1/2"</v>
          </cell>
          <cell r="C9510" t="str">
            <v xml:space="preserve">UN    </v>
          </cell>
          <cell r="D9510">
            <v>19.559999999999999</v>
          </cell>
        </row>
        <row r="9511">
          <cell r="A9511">
            <v>38922</v>
          </cell>
          <cell r="B9511" t="str">
            <v>JOELHO, ROSCA FEMEA, COM BASE FIXA, METALICO, PARA CONEXAO COM ANEL DESLIZANTE EM TUBO PEX, DN 25 MM X 3/4"</v>
          </cell>
          <cell r="C9511" t="str">
            <v xml:space="preserve">UN    </v>
          </cell>
          <cell r="D9511">
            <v>25.27</v>
          </cell>
        </row>
        <row r="9512">
          <cell r="A9512">
            <v>38921</v>
          </cell>
          <cell r="B9512" t="str">
            <v>JOELHO, ROSCA FEMEA, COM BASE FIXA, PLASTICO, PARA CONEXAO COM CRIMPAGEM EM TUBO PEX, DN 25 MM X 1/2"</v>
          </cell>
          <cell r="C9512" t="str">
            <v xml:space="preserve">UN    </v>
          </cell>
          <cell r="D9512">
            <v>31.25</v>
          </cell>
        </row>
        <row r="9513">
          <cell r="A9513">
            <v>38918</v>
          </cell>
          <cell r="B9513" t="str">
            <v>JOELHO, ROSCA FEMEA, COM BASE FIXA, PLASTICO, PARA CONEXAO POR CRIMPAGEM EM TUBO PEX, DN 16 MM X 3/4"</v>
          </cell>
          <cell r="C9513" t="str">
            <v xml:space="preserve">UN    </v>
          </cell>
          <cell r="D9513">
            <v>29.7</v>
          </cell>
        </row>
        <row r="9514">
          <cell r="A9514">
            <v>38920</v>
          </cell>
          <cell r="B9514" t="str">
            <v>JOELHO, ROSCA FEMEA, COM BASE FIXA, PLASTICO, PARA CONEXAO POR CRIMPAGEM EM TUBO PEX, DN 20 MM X 3/4"</v>
          </cell>
          <cell r="C9514" t="str">
            <v xml:space="preserve">UN    </v>
          </cell>
          <cell r="D9514">
            <v>37.130000000000003</v>
          </cell>
        </row>
        <row r="9515">
          <cell r="A9515">
            <v>12032</v>
          </cell>
          <cell r="B9515" t="str">
            <v>JOGO DE TRANQUETA E ROSETA QUADRADA DE SOBREPOR SEM FUROS, EM LATAO CROMADO, *50 X 50* MM, PARA FECHADURA DE PORTA DE BANHEIRO</v>
          </cell>
          <cell r="C9515" t="str">
            <v xml:space="preserve">JG    </v>
          </cell>
          <cell r="D9515">
            <v>57.7</v>
          </cell>
        </row>
        <row r="9516">
          <cell r="A9516">
            <v>12030</v>
          </cell>
          <cell r="B9516" t="str">
            <v>JOGO DE TRANQUETA E ROSETA REDONDA DE SOBREPOR SEM FUROS, EM LATAO CROMADO, DIAMETRO *50* MM, PARA FECHADURA DE PORTA DE BANHEIRO</v>
          </cell>
          <cell r="C9516" t="str">
            <v xml:space="preserve">JG    </v>
          </cell>
          <cell r="D9516">
            <v>54.21</v>
          </cell>
        </row>
        <row r="9517">
          <cell r="A9517">
            <v>10908</v>
          </cell>
          <cell r="B9517" t="str">
            <v>JUNCAO DE REDUCAO INVERTIDA, PVC SOLDAVEL, 100 X 50 MM, SERIE NORMAL PARA ESGOTO PREDIAL</v>
          </cell>
          <cell r="C9517" t="str">
            <v xml:space="preserve">UN    </v>
          </cell>
          <cell r="D9517">
            <v>15.58</v>
          </cell>
        </row>
        <row r="9518">
          <cell r="A9518">
            <v>10909</v>
          </cell>
          <cell r="B9518" t="str">
            <v>JUNCAO DE REDUCAO INVERTIDA, PVC SOLDAVEL, 100 X 75 MM, SERIE NORMAL PARA ESGOTO PREDIAL</v>
          </cell>
          <cell r="C9518" t="str">
            <v xml:space="preserve">UN    </v>
          </cell>
          <cell r="D9518">
            <v>24.85</v>
          </cell>
        </row>
        <row r="9519">
          <cell r="A9519">
            <v>3669</v>
          </cell>
          <cell r="B9519" t="str">
            <v>JUNCAO DE REDUCAO INVERTIDA, PVC SOLDAVEL, 75 X 50 MM, SERIE NORMAL PARA ESGOTO PREDIAL</v>
          </cell>
          <cell r="C9519" t="str">
            <v xml:space="preserve">UN    </v>
          </cell>
          <cell r="D9519">
            <v>10.65</v>
          </cell>
        </row>
        <row r="9520">
          <cell r="A9520">
            <v>20138</v>
          </cell>
          <cell r="B9520" t="str">
            <v>JUNCAO DE REDUCAO SIMPLES, COM BOLSA PARA ANEL, PVC LEVE,  150 X 100 MM, PARA ESGOTO PREDIAL</v>
          </cell>
          <cell r="C9520" t="str">
            <v xml:space="preserve">UN    </v>
          </cell>
          <cell r="D9520">
            <v>52.91</v>
          </cell>
        </row>
        <row r="9521">
          <cell r="A9521">
            <v>20139</v>
          </cell>
          <cell r="B9521" t="str">
            <v>JUNCAO DUPLA, PVC SERIE R, DN 100 X 100 X 100 MM, PARA ESGOTO OU AGUAS PLUVIAIS PREDIAIS</v>
          </cell>
          <cell r="C9521" t="str">
            <v xml:space="preserve">UN    </v>
          </cell>
          <cell r="D9521">
            <v>88.9</v>
          </cell>
        </row>
        <row r="9522">
          <cell r="A9522">
            <v>3668</v>
          </cell>
          <cell r="B9522" t="str">
            <v>JUNCAO DUPLA, PVC SOLDAVEL, DN 100 X 100 X 100 MM , SERIE NORMAL PARA ESGOTO PREDIAL</v>
          </cell>
          <cell r="C9522" t="str">
            <v xml:space="preserve">UN    </v>
          </cell>
          <cell r="D9522">
            <v>35.25</v>
          </cell>
        </row>
        <row r="9523">
          <cell r="A9523">
            <v>3656</v>
          </cell>
          <cell r="B9523" t="str">
            <v>JUNCAO DUPLA, PVC SOLDAVEL, DN 75 X 75 X 75 MM , SERIE NORMAL PARA ESGOTO PREDIAL</v>
          </cell>
          <cell r="C9523" t="str">
            <v xml:space="preserve">UN    </v>
          </cell>
          <cell r="D9523">
            <v>17.47</v>
          </cell>
        </row>
        <row r="9524">
          <cell r="A9524">
            <v>10911</v>
          </cell>
          <cell r="B9524" t="str">
            <v>JUNCAO INVERTIDA, PVC SOLDAVEL, 75 X 75 MM, SERIE NORMAL PARA ESGOTO PREDIAL</v>
          </cell>
          <cell r="C9524" t="str">
            <v xml:space="preserve">UN    </v>
          </cell>
          <cell r="D9524">
            <v>19.39</v>
          </cell>
        </row>
        <row r="9525">
          <cell r="A9525">
            <v>3654</v>
          </cell>
          <cell r="B9525" t="str">
            <v>JUNCAO PVC  ROSCAVEL, 45 GRAUS, 1/2", PARA AGUA FRIA PREDIAL</v>
          </cell>
          <cell r="C9525" t="str">
            <v xml:space="preserve">UN    </v>
          </cell>
          <cell r="D9525">
            <v>4.37</v>
          </cell>
        </row>
        <row r="9526">
          <cell r="A9526">
            <v>3664</v>
          </cell>
          <cell r="B9526" t="str">
            <v>JUNCAO PVC  ROSCAVEL, 45 GRAUS, 3/4", PARA AGUA FRIA PREDIAL</v>
          </cell>
          <cell r="C9526" t="str">
            <v xml:space="preserve">UN    </v>
          </cell>
          <cell r="D9526">
            <v>5.42</v>
          </cell>
        </row>
        <row r="9527">
          <cell r="A9527">
            <v>3657</v>
          </cell>
          <cell r="B9527" t="str">
            <v>JUNCAO PVC, 45 GRAUS, ROSCAVEL, 1 1/4", AGUA FRIA PREDIAL</v>
          </cell>
          <cell r="C9527" t="str">
            <v xml:space="preserve">UN    </v>
          </cell>
          <cell r="D9527">
            <v>5.85</v>
          </cell>
        </row>
        <row r="9528">
          <cell r="A9528">
            <v>12625</v>
          </cell>
          <cell r="B9528" t="str">
            <v>JUNCAO PVC, 60 GRAUS, CIRCULAR,  DIAMETRO ENTRE 80 E 100 MM, PARA DRENAGEM PLUVIAL PREDIAL</v>
          </cell>
          <cell r="C9528" t="str">
            <v xml:space="preserve">UN    </v>
          </cell>
          <cell r="D9528">
            <v>9.56</v>
          </cell>
        </row>
        <row r="9529">
          <cell r="A9529">
            <v>20136</v>
          </cell>
          <cell r="B9529" t="str">
            <v>JUNCAO SIMPLES, PVC LEVE, 150 MM, PARA ESGOTO PREDIAL</v>
          </cell>
          <cell r="C9529" t="str">
            <v xml:space="preserve">UN    </v>
          </cell>
          <cell r="D9529">
            <v>119.41</v>
          </cell>
        </row>
        <row r="9530">
          <cell r="A9530">
            <v>20144</v>
          </cell>
          <cell r="B9530" t="str">
            <v>JUNCAO SIMPLES, PVC SERIE R, DN 100 X 100 MM, PARA ESGOTO OU AGUAS PLUVIAIS PREDIAIS</v>
          </cell>
          <cell r="C9530" t="str">
            <v xml:space="preserve">UN    </v>
          </cell>
          <cell r="D9530">
            <v>52.45</v>
          </cell>
        </row>
        <row r="9531">
          <cell r="A9531">
            <v>20143</v>
          </cell>
          <cell r="B9531" t="str">
            <v>JUNCAO SIMPLES, PVC SERIE R, DN 100 X 75 MM, PARA ESGOTO OU AGUAS PLUVIAIS PREDIAIS</v>
          </cell>
          <cell r="C9531" t="str">
            <v xml:space="preserve">UN    </v>
          </cell>
          <cell r="D9531">
            <v>48.99</v>
          </cell>
        </row>
        <row r="9532">
          <cell r="A9532">
            <v>20145</v>
          </cell>
          <cell r="B9532" t="str">
            <v>JUNCAO SIMPLES, PVC SERIE R, DN 150 X 100 MM, PARA ESGOTO OU AGUAS PLUVIAIS PREDIAIS</v>
          </cell>
          <cell r="C9532" t="str">
            <v xml:space="preserve">UN    </v>
          </cell>
          <cell r="D9532">
            <v>139.01</v>
          </cell>
        </row>
        <row r="9533">
          <cell r="A9533">
            <v>20146</v>
          </cell>
          <cell r="B9533" t="str">
            <v>JUNCAO SIMPLES, PVC SERIE R, DN 150 X 150 MM, PARA ESGOTO OU AGUAS PLUVIAIS PREDIAIS</v>
          </cell>
          <cell r="C9533" t="str">
            <v xml:space="preserve">UN    </v>
          </cell>
          <cell r="D9533">
            <v>156.76</v>
          </cell>
        </row>
        <row r="9534">
          <cell r="A9534">
            <v>20140</v>
          </cell>
          <cell r="B9534" t="str">
            <v>JUNCAO SIMPLES, PVC SERIE R, DN 40 X 40 MM, PARA ESGOTO OU AGUAS PLUVIAIS PREDIAIS</v>
          </cell>
          <cell r="C9534" t="str">
            <v xml:space="preserve">UN    </v>
          </cell>
          <cell r="D9534">
            <v>6.24</v>
          </cell>
        </row>
        <row r="9535">
          <cell r="A9535">
            <v>20141</v>
          </cell>
          <cell r="B9535" t="str">
            <v>JUNCAO SIMPLES, PVC SERIE R, DN 50 X 50 MM, PARA ESGOTO OU AGUAS PLUVIAIS PREDIAIS</v>
          </cell>
          <cell r="C9535" t="str">
            <v xml:space="preserve">UN    </v>
          </cell>
          <cell r="D9535">
            <v>10.95</v>
          </cell>
        </row>
        <row r="9536">
          <cell r="A9536">
            <v>20142</v>
          </cell>
          <cell r="B9536" t="str">
            <v>JUNCAO SIMPLES, PVC SERIE R, DN 75 X 75 MM, PARA ESGOTO OU AGUAS PLUVIAIS PREDIAIS</v>
          </cell>
          <cell r="C9536" t="str">
            <v xml:space="preserve">UN    </v>
          </cell>
          <cell r="D9536">
            <v>33.520000000000003</v>
          </cell>
        </row>
        <row r="9537">
          <cell r="A9537">
            <v>3659</v>
          </cell>
          <cell r="B9537" t="str">
            <v>JUNCAO SIMPLES, PVC, DN 100 X 50 MM, SERIE NORMAL PARA ESGOTO PREDIAL</v>
          </cell>
          <cell r="C9537" t="str">
            <v xml:space="preserve">UN    </v>
          </cell>
          <cell r="D9537">
            <v>14.54</v>
          </cell>
        </row>
        <row r="9538">
          <cell r="A9538">
            <v>3660</v>
          </cell>
          <cell r="B9538" t="str">
            <v>JUNCAO SIMPLES, PVC, DN 100 X 75 MM, SERIE NORMAL PARA ESGOTO PREDIAL</v>
          </cell>
          <cell r="C9538" t="str">
            <v xml:space="preserve">UN    </v>
          </cell>
          <cell r="D9538">
            <v>20.96</v>
          </cell>
        </row>
        <row r="9539">
          <cell r="A9539">
            <v>3662</v>
          </cell>
          <cell r="B9539" t="str">
            <v>JUNCAO SIMPLES, PVC, DN 50 X 50 MM, SERIE NORMAL PARA ESGOTO PREDIAL</v>
          </cell>
          <cell r="C9539" t="str">
            <v xml:space="preserve">UN    </v>
          </cell>
          <cell r="D9539">
            <v>7.91</v>
          </cell>
        </row>
        <row r="9540">
          <cell r="A9540">
            <v>3661</v>
          </cell>
          <cell r="B9540" t="str">
            <v>JUNCAO SIMPLES, PVC, DN 75 X 50 MM, SERIE NORMAL PARA ESGOTO PREDIAL</v>
          </cell>
          <cell r="C9540" t="str">
            <v xml:space="preserve">UN    </v>
          </cell>
          <cell r="D9540">
            <v>11.65</v>
          </cell>
        </row>
        <row r="9541">
          <cell r="A9541">
            <v>3658</v>
          </cell>
          <cell r="B9541" t="str">
            <v>JUNCAO SIMPLES, PVC, DN 75 X 75 MM, SERIE NORMAL PARA ESGOTO PREDIAL</v>
          </cell>
          <cell r="C9541" t="str">
            <v xml:space="preserve">UN    </v>
          </cell>
          <cell r="D9541">
            <v>14.83</v>
          </cell>
        </row>
        <row r="9542">
          <cell r="A9542">
            <v>3670</v>
          </cell>
          <cell r="B9542" t="str">
            <v>JUNCAO SIMPLES, PVC, 45 GRAUS, DN 100 X 100 MM, SERIE NORMAL PARA ESGOTO PREDIAL</v>
          </cell>
          <cell r="C9542" t="str">
            <v xml:space="preserve">UN    </v>
          </cell>
          <cell r="D9542">
            <v>19.350000000000001</v>
          </cell>
        </row>
        <row r="9543">
          <cell r="A9543">
            <v>3666</v>
          </cell>
          <cell r="B9543" t="str">
            <v>JUNCAO SIMPLES, PVC, 45 GRAUS, DN 40 X 40 MM, SERIE NORMAL PARA ESGOTO PREDIAL</v>
          </cell>
          <cell r="C9543" t="str">
            <v xml:space="preserve">UN    </v>
          </cell>
          <cell r="D9543">
            <v>3.27</v>
          </cell>
        </row>
        <row r="9544">
          <cell r="A9544">
            <v>14157</v>
          </cell>
          <cell r="B9544" t="str">
            <v>JUNCAO 2 GARRAS PARA FITA PERFURADA</v>
          </cell>
          <cell r="C9544" t="str">
            <v xml:space="preserve">UN    </v>
          </cell>
          <cell r="D9544">
            <v>1.21</v>
          </cell>
        </row>
        <row r="9545">
          <cell r="A9545">
            <v>3653</v>
          </cell>
          <cell r="B9545" t="str">
            <v>JUNCAO, PVC, 45 GRAUS, JE, BBB, DN 100 MM, PARA REDE COLETORA DE ESGOTO (NBR 10569)</v>
          </cell>
          <cell r="C9545" t="str">
            <v xml:space="preserve">UN    </v>
          </cell>
          <cell r="D9545">
            <v>112.55</v>
          </cell>
        </row>
        <row r="9546">
          <cell r="A9546">
            <v>3649</v>
          </cell>
          <cell r="B9546" t="str">
            <v>JUNCAO, PVC, 45 GRAUS, JE, BBB, DN 150 MM, PARA REDE COLETORA DE ESGOTO (NBR 10569)</v>
          </cell>
          <cell r="C9546" t="str">
            <v xml:space="preserve">UN    </v>
          </cell>
          <cell r="D9546">
            <v>233.12</v>
          </cell>
        </row>
        <row r="9547">
          <cell r="A9547">
            <v>42696</v>
          </cell>
          <cell r="B9547" t="str">
            <v>JUNCAO, PVC, 45 GRAUS, JE, BBB, DN 150 MM, PARA TUBO CORRUGADO E/OU LISO, REDE COLETORA DE ESGOTO (NBR 10569)</v>
          </cell>
          <cell r="C9547" t="str">
            <v xml:space="preserve">UN    </v>
          </cell>
          <cell r="D9547">
            <v>652.25</v>
          </cell>
        </row>
        <row r="9548">
          <cell r="A9548">
            <v>42697</v>
          </cell>
          <cell r="B9548" t="str">
            <v>JUNCAO, PVC, 45 GRAUS, JE, BBB, DN 200 MM, PARA TUBO CORRUGADO E/OU LISO, REDE COLETORA DE ESGOTO (NBR 10569)</v>
          </cell>
          <cell r="C9548" t="str">
            <v xml:space="preserve">UN    </v>
          </cell>
          <cell r="D9548">
            <v>982.31</v>
          </cell>
        </row>
        <row r="9549">
          <cell r="A9549">
            <v>42698</v>
          </cell>
          <cell r="B9549" t="str">
            <v>JUNCAO, PVC, 45 GRAUS, JE, BBB, DN 250 MM, PARA TUBO CORRUGADO E/OU LISO, REDE COLETORA DE ESGOTO (NBR 10569)</v>
          </cell>
          <cell r="C9549" t="str">
            <v xml:space="preserve">UN    </v>
          </cell>
          <cell r="D9549">
            <v>1368.32</v>
          </cell>
        </row>
        <row r="9550">
          <cell r="A9550">
            <v>39875</v>
          </cell>
          <cell r="B9550" t="str">
            <v>JUNTA DE EXPANSAO BRONZE/LATAO (REF 900), PONTA X PONTA, 35 MM</v>
          </cell>
          <cell r="C9550" t="str">
            <v xml:space="preserve">UN    </v>
          </cell>
          <cell r="D9550">
            <v>464.2</v>
          </cell>
        </row>
        <row r="9551">
          <cell r="A9551">
            <v>39876</v>
          </cell>
          <cell r="B9551" t="str">
            <v>JUNTA DE EXPANSAO BRONZE/LATAO (REF 900), PONTA X PONTA, 42 MM</v>
          </cell>
          <cell r="C9551" t="str">
            <v xml:space="preserve">UN    </v>
          </cell>
          <cell r="D9551">
            <v>581.17999999999995</v>
          </cell>
        </row>
        <row r="9552">
          <cell r="A9552">
            <v>39877</v>
          </cell>
          <cell r="B9552" t="str">
            <v>JUNTA DE EXPANSAO BRONZE/LATAO (REF 900), PONTA X PONTA, 54 MM</v>
          </cell>
          <cell r="C9552" t="str">
            <v xml:space="preserve">UN    </v>
          </cell>
          <cell r="D9552">
            <v>806.07</v>
          </cell>
        </row>
        <row r="9553">
          <cell r="A9553">
            <v>39878</v>
          </cell>
          <cell r="B9553" t="str">
            <v>JUNTA DE EXPANSAO BRONZE/LATAO (REF 900), PONTA X PONTA, 66 MM</v>
          </cell>
          <cell r="C9553" t="str">
            <v xml:space="preserve">UN    </v>
          </cell>
          <cell r="D9553">
            <v>1064.68</v>
          </cell>
        </row>
        <row r="9554">
          <cell r="A9554">
            <v>39872</v>
          </cell>
          <cell r="B9554" t="str">
            <v>JUNTA DE EXPANSAO DE COBRE (REF 900), PONTA X PONTA, 15 MM</v>
          </cell>
          <cell r="C9554" t="str">
            <v xml:space="preserve">UN    </v>
          </cell>
          <cell r="D9554">
            <v>318.33</v>
          </cell>
        </row>
        <row r="9555">
          <cell r="A9555">
            <v>39873</v>
          </cell>
          <cell r="B9555" t="str">
            <v>JUNTA DE EXPANSAO DE COBRE (REF 900), PONTA X PONTA, 22 MM</v>
          </cell>
          <cell r="C9555" t="str">
            <v xml:space="preserve">UN    </v>
          </cell>
          <cell r="D9555">
            <v>369.25</v>
          </cell>
        </row>
        <row r="9556">
          <cell r="A9556">
            <v>39874</v>
          </cell>
          <cell r="B9556" t="str">
            <v>JUNTA DE EXPANSAO DE COBRE (REF 900), PONTA X PONTA, 28 MM</v>
          </cell>
          <cell r="C9556" t="str">
            <v xml:space="preserve">UN    </v>
          </cell>
          <cell r="D9556">
            <v>405.57</v>
          </cell>
        </row>
        <row r="9557">
          <cell r="A9557">
            <v>3674</v>
          </cell>
          <cell r="B9557" t="str">
            <v>JUNTA DILATACAO ELASTICA PARA CONCRETO (FUGENBAND) O-12, ATE 5 MCA</v>
          </cell>
          <cell r="C9557" t="str">
            <v xml:space="preserve">M     </v>
          </cell>
          <cell r="D9557">
            <v>53.01</v>
          </cell>
        </row>
        <row r="9558">
          <cell r="A9558">
            <v>3681</v>
          </cell>
          <cell r="B9558" t="str">
            <v>JUNTA DILATACAO ELASTICA PARA CONCRETO (FUGENBAND) O-22, ATE 30 MCA</v>
          </cell>
          <cell r="C9558" t="str">
            <v xml:space="preserve">M     </v>
          </cell>
          <cell r="D9558">
            <v>78.87</v>
          </cell>
        </row>
        <row r="9559">
          <cell r="A9559">
            <v>3676</v>
          </cell>
          <cell r="B9559" t="str">
            <v>JUNTA DILATACAO ELASTICA PARA CONCRETO (FUGENBAND) O-35/10, ATE 100 MCA</v>
          </cell>
          <cell r="C9559" t="str">
            <v xml:space="preserve">M     </v>
          </cell>
          <cell r="D9559">
            <v>296.81</v>
          </cell>
        </row>
        <row r="9560">
          <cell r="A9560">
            <v>3679</v>
          </cell>
          <cell r="B9560" t="str">
            <v>JUNTA DILATACAO ELASTICA PARA CONCRETO (FUGENBAND) O-35/6, ATE 100 MCA</v>
          </cell>
          <cell r="C9560" t="str">
            <v xml:space="preserve">M     </v>
          </cell>
          <cell r="D9560">
            <v>245.56</v>
          </cell>
        </row>
        <row r="9561">
          <cell r="A9561">
            <v>3672</v>
          </cell>
          <cell r="B9561" t="str">
            <v>JUNTA PLASTICA DE DILATACAO PARA PISOS, COR CINZA, 10 X 4,5 MM (ALTURA X ESPESSURA)</v>
          </cell>
          <cell r="C9561" t="str">
            <v xml:space="preserve">M     </v>
          </cell>
          <cell r="D9561">
            <v>0.83</v>
          </cell>
        </row>
        <row r="9562">
          <cell r="A9562">
            <v>3671</v>
          </cell>
          <cell r="B9562" t="str">
            <v>JUNTA PLASTICA DE DILATACAO PARA PISOS, COR CINZA, 17 X 3 MM (ALTURA X ESPESSURA)</v>
          </cell>
          <cell r="C9562" t="str">
            <v xml:space="preserve">M     </v>
          </cell>
          <cell r="D9562">
            <v>0.79</v>
          </cell>
        </row>
        <row r="9563">
          <cell r="A9563">
            <v>3673</v>
          </cell>
          <cell r="B9563" t="str">
            <v>JUNTA PLASTICA DE DILATACAO PARA PISOS, COR CINZA, 27 X 3 MM (ALTURA X ESPESSURA)</v>
          </cell>
          <cell r="C9563" t="str">
            <v xml:space="preserve">M     </v>
          </cell>
          <cell r="D9563">
            <v>1.24</v>
          </cell>
        </row>
        <row r="9564">
          <cell r="A9564">
            <v>38394</v>
          </cell>
          <cell r="B9564" t="str">
            <v>KIT ACESSORIOS PARA COMPRESSOR DE AR, 5 PECAS (PISTOLAS PINTURA, LIMPEZA E PULVERIZACAO, CALIBRADOR E MANGUEIRA)</v>
          </cell>
          <cell r="C9564" t="str">
            <v xml:space="preserve">UN    </v>
          </cell>
          <cell r="D9564">
            <v>321.57</v>
          </cell>
        </row>
        <row r="9565">
          <cell r="A9565">
            <v>3729</v>
          </cell>
          <cell r="B9565" t="str">
            <v>KIT CAVALETE, PVC, COM REGISTRO, PARA HIDROMETRO, BITOLAS 1/2" OU 3/4" - COMPLETO</v>
          </cell>
          <cell r="C9565" t="str">
            <v xml:space="preserve">UN    </v>
          </cell>
          <cell r="D9565">
            <v>73.069999999999993</v>
          </cell>
        </row>
        <row r="9566">
          <cell r="A9566">
            <v>39357</v>
          </cell>
          <cell r="B9566"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566" t="str">
            <v xml:space="preserve">UN    </v>
          </cell>
          <cell r="D9566">
            <v>119.45</v>
          </cell>
        </row>
        <row r="9567">
          <cell r="A9567">
            <v>39358</v>
          </cell>
          <cell r="B9567"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567" t="str">
            <v xml:space="preserve">UN    </v>
          </cell>
          <cell r="D9567">
            <v>130.97999999999999</v>
          </cell>
        </row>
        <row r="9568">
          <cell r="A9568">
            <v>39356</v>
          </cell>
          <cell r="B956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568" t="str">
            <v xml:space="preserve">UN    </v>
          </cell>
          <cell r="D9568">
            <v>223.46</v>
          </cell>
        </row>
        <row r="9569">
          <cell r="A9569">
            <v>39355</v>
          </cell>
          <cell r="B9569"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569" t="str">
            <v xml:space="preserve">UN    </v>
          </cell>
          <cell r="D9569">
            <v>192.29</v>
          </cell>
        </row>
        <row r="9570">
          <cell r="A9570">
            <v>39353</v>
          </cell>
          <cell r="B9570"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570" t="str">
            <v xml:space="preserve">UN    </v>
          </cell>
          <cell r="D9570">
            <v>263.7</v>
          </cell>
        </row>
        <row r="9571">
          <cell r="A9571">
            <v>39354</v>
          </cell>
          <cell r="B9571"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571" t="str">
            <v xml:space="preserve">UN    </v>
          </cell>
          <cell r="D9571">
            <v>262.82</v>
          </cell>
        </row>
        <row r="9572">
          <cell r="A9572">
            <v>39398</v>
          </cell>
          <cell r="B9572" t="str">
            <v>KIT DE ACESSORIOS PARA BANHEIRO EM METAL CROMADO, 5 PECAS</v>
          </cell>
          <cell r="C9572" t="str">
            <v xml:space="preserve">UN    </v>
          </cell>
          <cell r="D9572">
            <v>73.81</v>
          </cell>
        </row>
        <row r="9573">
          <cell r="A9573">
            <v>13343</v>
          </cell>
          <cell r="B9573" t="str">
            <v>KIT DE MATERIAIS PARA BRACADEIRA PARA FIXACAO EM POSTE CIRCULAR, CONTEM TRES FIXADORES E UM ROLO DE FITA DE 3 M EM ACO CARBONO</v>
          </cell>
          <cell r="C9573" t="str">
            <v xml:space="preserve">UN    </v>
          </cell>
          <cell r="D9573">
            <v>22.87</v>
          </cell>
        </row>
        <row r="9574">
          <cell r="A9574">
            <v>12118</v>
          </cell>
          <cell r="B9574" t="str">
            <v>KIT DE PROTECAO ARSTOP PARA AR CONDICIONADO, TOMADA PADRAO 2P+T 20 A, COM DISJUNTOR UNIPOLAR DIN 20A</v>
          </cell>
          <cell r="C9574" t="str">
            <v xml:space="preserve">UN    </v>
          </cell>
          <cell r="D9574">
            <v>14.77</v>
          </cell>
        </row>
        <row r="9575">
          <cell r="A9575">
            <v>39482</v>
          </cell>
          <cell r="B9575" t="str">
            <v>KIT PORTA PRONTA DE MADEIRA, FOLHA LEVE (NBR 15930) DE 600 X 2100 MM OU 700 X 2100 MM, DE 35 MM A 40 MM DE ESPESSURA, COM MARCO EM ACO, NUCLEO COLMEIA, CAPA LISA EM HDF, ACABAMENTO MELAMINICO BRANCO (INCLUI MARCO, ALIZARES, DOBRADICAS E FECHADURA)</v>
          </cell>
          <cell r="C9575" t="str">
            <v xml:space="preserve">UN    </v>
          </cell>
          <cell r="D9575">
            <v>548.79999999999995</v>
          </cell>
        </row>
        <row r="9576">
          <cell r="A9576">
            <v>39486</v>
          </cell>
          <cell r="B9576" t="str">
            <v>KIT PORTA PRONTA DE MADEIRA, FOLHA LEVE (NBR 15930) DE 600 X 2100 MM OU 700 X 2100 MM, DE 35 MM A 40 MM DE ESPESSURA, NUCLEO COLMEIA, ESTRUTURA USINADA PARA FECHADURA, CAPA LISA EM HDF, ACABAMENTO EM PRIMER PARA PINTURA (INCLUI MARCO, ALIZARES E DOBRADICAS)</v>
          </cell>
          <cell r="C9576" t="str">
            <v xml:space="preserve">UN    </v>
          </cell>
          <cell r="D9576">
            <v>447.9</v>
          </cell>
        </row>
        <row r="9577">
          <cell r="A9577">
            <v>39484</v>
          </cell>
          <cell r="B9577" t="str">
            <v>KIT PORTA PRONTA DE MADEIRA, FOLHA LEVE (NBR 15930) DE 800 X 2100 MM, DE 35 MM A 40 MM DE ESPESSURA, COM MARCO EM ACO, NUCLEO COLMEIA, CAPA LISA EM HDF, ACABAMENTO MELAMINICO BRANCO (INCLUI MARCO, ALIZARES, DOBRADICAS E FECHADURA)</v>
          </cell>
          <cell r="C9577" t="str">
            <v xml:space="preserve">UN    </v>
          </cell>
          <cell r="D9577">
            <v>548.79999999999995</v>
          </cell>
        </row>
        <row r="9578">
          <cell r="A9578">
            <v>39488</v>
          </cell>
          <cell r="B9578" t="str">
            <v>KIT PORTA PRONTA DE MADEIRA, FOLHA LEVE (NBR 15930) DE 800 X 2100 MM, DE 35 MM A 40 MM DE ESPESSURA, NUCLEO COLMEIA, ESTRUTURA USINADA PARA FECHADURA, CAPA LISA EM HDF, ACABAMENTO EM PRIMER PARA PINTURA (INCLUI MARCO, ALIZARES E DOBRADICAS)</v>
          </cell>
          <cell r="C9578" t="str">
            <v xml:space="preserve">UN    </v>
          </cell>
          <cell r="D9578">
            <v>455.23</v>
          </cell>
        </row>
        <row r="9579">
          <cell r="A9579">
            <v>39485</v>
          </cell>
          <cell r="B9579" t="str">
            <v>KIT PORTA PRONTA DE MADEIRA, FOLHA LEVE (NBR 15930) DE 900 X 2100 MM, DE 35 MM A 40 MM DE ESPESSURA, COM MARCO EM ACO, NUCLEO COLMEIA, CAPA LISA EM HDF, ACABAMENTO MELAMINICO BRANCO (INCLUI MARCO, ALIZARES, DOBRADICAS E FECHADURA)</v>
          </cell>
          <cell r="C9579" t="str">
            <v xml:space="preserve">UN    </v>
          </cell>
          <cell r="D9579">
            <v>548.79999999999995</v>
          </cell>
        </row>
        <row r="9580">
          <cell r="A9580">
            <v>39489</v>
          </cell>
          <cell r="B9580" t="str">
            <v>KIT PORTA PRONTA DE MADEIRA, FOLHA LEVE (NBR 15930) DE 900 X 2100 MM, DE 35 MM A 40 MM DE ESPESSURA, NUCLEO COLMEIA, ESTRUTURA USINADA PARA FECHADURA, CAPA LISA EM HDF, ACABAMENTO EM PRIMER PARA PINTURA (INCLUI MARCO, ALIZARES E DOBRADICAS)</v>
          </cell>
          <cell r="C9580" t="str">
            <v xml:space="preserve">UN    </v>
          </cell>
          <cell r="D9580">
            <v>462.95</v>
          </cell>
        </row>
        <row r="9581">
          <cell r="A9581">
            <v>39490</v>
          </cell>
          <cell r="B9581" t="str">
            <v>KIT PORTA PRONTA DE MADEIRA, FOLHA MEDIA (NBR 15930) DE 600 X 2100 MM OU 700 X 2100 MM, DE 35 MM A 40 MM DE ESPESSURA, NUCLEO SEMI-SOLIDO (SARRAFEADO), ESTRUTURA USINADA PARA FECHADURA, CAPA LISA EM HDF, ACABAMENTO MELAMINICO BRANCO (INCLUI MARCO, ALIZARES E DOBRADICAS)</v>
          </cell>
          <cell r="C9581" t="str">
            <v xml:space="preserve">UN    </v>
          </cell>
          <cell r="D9581">
            <v>689.86</v>
          </cell>
        </row>
        <row r="9582">
          <cell r="A9582">
            <v>39494</v>
          </cell>
          <cell r="B9582" t="str">
            <v>KIT PORTA PRONTA DE MADEIRA, FOLHA MEDIA (NBR 15930) DE 600 X 2100 MM, DE 35 MM A 40 MM DE ESPESSURA, NUCLEO SEMI-SOLIDO (SARRAFEADO), ESTRUTURA USINADA PARA FECHADURA, CAPA LISA EM HDF, ACABAMENTO EM PRIMER PARA PINTURA (INCLUI MARCO, ALIZARES E DOBRADICAS)</v>
          </cell>
          <cell r="C9582" t="str">
            <v xml:space="preserve">UN    </v>
          </cell>
          <cell r="D9582">
            <v>495.38</v>
          </cell>
        </row>
        <row r="9583">
          <cell r="A9583">
            <v>39495</v>
          </cell>
          <cell r="B9583" t="str">
            <v>KIT PORTA PRONTA DE MADEIRA, FOLHA MEDIA (NBR 15930) DE 700 X 2100 MM, DE 35 MM A 40 MM DE ESPESSURA, NUCLEO SEMI-SOLIDO (SARRAFEADO), ESTRUTURA USINADA PARA FECHADURA, CAPA LISA EM HDF, ACABAMENTO EM PRIMER PARA PINTURA (INCLUI MARCO, ALIZARES E DOBRADICAS)</v>
          </cell>
          <cell r="C9583" t="str">
            <v xml:space="preserve">UN    </v>
          </cell>
          <cell r="D9583">
            <v>558.22</v>
          </cell>
        </row>
        <row r="9584">
          <cell r="A9584">
            <v>39496</v>
          </cell>
          <cell r="B9584" t="str">
            <v>KIT PORTA PRONTA DE MADEIRA, FOLHA MEDIA (NBR 15930) DE 800 X 2100 MM, DE 35 MM A 40 MM DE ESPESSURA,  NUCLEO SEMI-SOLIDO (SARRAFEADO), ESTRUTURA USINADA PARA FECHADURA, CAPA LISA EM HDF, ACABAMENTO EM PRIMER PARA PINTURA (INCLUI MARCO, ALIZARES E DOBRADICAS)</v>
          </cell>
          <cell r="C9584" t="str">
            <v xml:space="preserve">UN    </v>
          </cell>
          <cell r="D9584">
            <v>614.04</v>
          </cell>
        </row>
        <row r="9585">
          <cell r="A9585">
            <v>39492</v>
          </cell>
          <cell r="B9585" t="str">
            <v>KIT PORTA PRONTA DE MADEIRA, FOLHA MEDIA (NBR 15930) DE 800 X 2100 MM, DE 35 MM A 40 MM DE ESPESSURA, NUCLEO SEMI-SOLIDO (SARRAFEADO), ESTRUTURA USINADA PARA FECHADURA, CAPA LISA EM HDF, ACABAMENTO MELAMINICO BRANCO (INCLUI MARCO, ALIZARES E DOBRADICAS)</v>
          </cell>
          <cell r="C9585" t="str">
            <v xml:space="preserve">UN    </v>
          </cell>
          <cell r="D9585">
            <v>710.9</v>
          </cell>
        </row>
        <row r="9586">
          <cell r="A9586">
            <v>39497</v>
          </cell>
          <cell r="B9586" t="str">
            <v>KIT PORTA PRONTA DE MADEIRA, FOLHA MEDIA (NBR 15930) DE 900 X 2100 MM, DE 35 MM A 40 MM DE ESPESSURA, NUCLEO SEMI-SOLIDO (SARRAFEADO), ESTRUTURA USINADA PARA FECHADURA, CAPA LISA EM HDF, ACABAMENTO EM PRIMER PARA PINTURA (INCLUI MARCO, ALIZARES E DOBRADICAS)</v>
          </cell>
          <cell r="C9586" t="str">
            <v xml:space="preserve">UN    </v>
          </cell>
          <cell r="D9586">
            <v>642.13</v>
          </cell>
        </row>
        <row r="9587">
          <cell r="A9587">
            <v>39493</v>
          </cell>
          <cell r="B9587" t="str">
            <v>KIT PORTA PRONTA DE MADEIRA, FOLHA MEDIA (NBR 15930) DE 900 X 2100 MM, DE 35 MM A 40 MM DE ESPESSURA, NUCLEO SEMI-SOLIDO (SARRAFEADO), ESTRUTURA USINADA PARA FECHADURA, CAPA LISA EM HDF, ACABAMENTO MELAMINICO BRANCO (INCLUI MARCO, ALIZARES E DOBRADICAS)</v>
          </cell>
          <cell r="C9587" t="str">
            <v xml:space="preserve">UN    </v>
          </cell>
          <cell r="D9587">
            <v>762.5</v>
          </cell>
        </row>
        <row r="9588">
          <cell r="A9588">
            <v>39500</v>
          </cell>
          <cell r="B9588" t="str">
            <v>KIT PORTA PRONTA DE MADEIRA, FOLHA PESADA (NBR 15930) DE 800 X 2100 MM, DE 40 MM  A 45 MM DE ESPESSURA, NUCLEO SOLIDO, CAPA LISA EM HDF, ACABAMENTO MELAMINICO BRANCO (INCLUI MARCO, ALIZARES, DOBRADICAS E FECHADURA EXTERNA)</v>
          </cell>
          <cell r="C9588" t="str">
            <v xml:space="preserve">UN    </v>
          </cell>
          <cell r="D9588">
            <v>831.95</v>
          </cell>
        </row>
        <row r="9589">
          <cell r="A9589">
            <v>39498</v>
          </cell>
          <cell r="B9589" t="str">
            <v>KIT PORTA PRONTA DE MADEIRA, FOLHA PESADA (NBR 15930) DE 800 X 2100 MM, DE 40 MM A 45 MM DE ESPESSURA , NUCLEO SOLIDO, ESTRUTURA USINADA PARA FECHADURA, CAPA LISA EM HDF, ACABAMENTO EM LAMINADO NATURAL COM VERNIZ (INCLUI MARCO, ALIZARES E DOBRADICAS)</v>
          </cell>
          <cell r="C9589" t="str">
            <v xml:space="preserve">UN    </v>
          </cell>
          <cell r="D9589">
            <v>1026.08</v>
          </cell>
        </row>
        <row r="9590">
          <cell r="A9590">
            <v>43628</v>
          </cell>
          <cell r="B9590" t="str">
            <v>KIT PORTA PRONTA DE MADEIRA, FOLHA PESADA (NBR 15930) DE 800 X 2100 MM, DE 40 MM A 45 MM DE ESPESSURA, COM MARCO EM ACO, NUCLEO SOLIDO, CAPA LISA EM HDF, ACABAMENTO MELAMINICO BRANCO (INCLUI MARCO, ALIZARES, DOBRADICAS E FECHADURA)</v>
          </cell>
          <cell r="C9590" t="str">
            <v xml:space="preserve">UN    </v>
          </cell>
          <cell r="D9590">
            <v>808.77</v>
          </cell>
        </row>
        <row r="9591">
          <cell r="A9591">
            <v>39501</v>
          </cell>
          <cell r="B9591" t="str">
            <v>KIT PORTA PRONTA DE MADEIRA, FOLHA PESADA (NBR 15930) DE 900 X 2100 MM, DE 40 MM  A 45 MM DE ESPESSURA, NUCLEO SOLIDO, CAPA LISA EM HDF, ACABAMENTO MELAMINICO BRANCO (INCLUI MARCO, ALIZARES, DOBRADICAS E FECHADURA EXTERNA)</v>
          </cell>
          <cell r="C9591" t="str">
            <v xml:space="preserve">UN    </v>
          </cell>
          <cell r="D9591">
            <v>854.48</v>
          </cell>
        </row>
        <row r="9592">
          <cell r="A9592">
            <v>39499</v>
          </cell>
          <cell r="B9592" t="str">
            <v>KIT PORTA PRONTA DE MADEIRA, FOLHA PESADA (NBR 15930) DE 900 X 2100 MM, DE 40 MM A 45 MM DE ESPESSURA , NUCLEO SOLIDO, ESTRUTURA USINADA PARA FECHADURA, CAPA LISA EM HDF, ACABAMENTO EM LAMINADO NATURAL COM VERNIZ (INCLUI MARCO, ALIZARES E DOBRADICAS)</v>
          </cell>
          <cell r="C9592" t="str">
            <v xml:space="preserve">UN    </v>
          </cell>
          <cell r="D9592">
            <v>1040.6500000000001</v>
          </cell>
        </row>
        <row r="9593">
          <cell r="A9593">
            <v>43621</v>
          </cell>
          <cell r="B9593" t="str">
            <v>KIT PORTA PRONTA DE MADEIRA, FOLHA PESADA (NBR 15930) DE 900 X 2100 MM, DE 40 MM A 45 MM DE ESPESSURA, COM MARCO EM ACO, NUCLEO SOLIDO, CAPA LISA EM HDF, ACABAMENTO MELAMINICO BRANCO (INCLUI MARCO, ALIZARES, DOBRADICAS E FECHADURA)</v>
          </cell>
          <cell r="C9593" t="str">
            <v xml:space="preserve">UN    </v>
          </cell>
          <cell r="D9593">
            <v>859.31</v>
          </cell>
        </row>
        <row r="9594">
          <cell r="A9594">
            <v>3733</v>
          </cell>
          <cell r="B9594" t="str">
            <v>LADRILHO HIDRAULICO, *20 x 20* CM, E= 2 CM, PADRAO COPACABANA, 2 CORES (PRETO E BRANCO)</v>
          </cell>
          <cell r="C9594" t="str">
            <v xml:space="preserve">M2    </v>
          </cell>
          <cell r="D9594">
            <v>54.83</v>
          </cell>
        </row>
        <row r="9595">
          <cell r="A9595">
            <v>3731</v>
          </cell>
          <cell r="B9595" t="str">
            <v>LADRILHO HIDRAULICO, *20 X 20* CM, E= 2 CM, DADOS, COR NATURAL</v>
          </cell>
          <cell r="C9595" t="str">
            <v xml:space="preserve">M2    </v>
          </cell>
          <cell r="D9595">
            <v>50.9</v>
          </cell>
        </row>
        <row r="9596">
          <cell r="A9596">
            <v>38137</v>
          </cell>
          <cell r="B9596" t="str">
            <v>LADRILHO HIDRAULICO, *20 X 20* CM, E= 2 CM, RAMPA, NATURAL</v>
          </cell>
          <cell r="C9596" t="str">
            <v xml:space="preserve">M2    </v>
          </cell>
          <cell r="D9596">
            <v>51.2</v>
          </cell>
        </row>
        <row r="9597">
          <cell r="A9597">
            <v>38135</v>
          </cell>
          <cell r="B9597" t="str">
            <v>LADRILHO HIDRAULICO, *20 X 20* CM, E= 2 CM, TATIL ALERTA OU DIRECIONAL, AMARELO</v>
          </cell>
          <cell r="C9597" t="str">
            <v xml:space="preserve">M2    </v>
          </cell>
          <cell r="D9597">
            <v>64.900000000000006</v>
          </cell>
        </row>
        <row r="9598">
          <cell r="A9598">
            <v>38138</v>
          </cell>
          <cell r="B9598" t="str">
            <v>LADRILHO HIDRAULICO, *30 X 30* CM, E= 2 CM, MILANO, NATURAL</v>
          </cell>
          <cell r="C9598" t="str">
            <v xml:space="preserve">M2    </v>
          </cell>
          <cell r="D9598">
            <v>50.27</v>
          </cell>
        </row>
        <row r="9599">
          <cell r="A9599">
            <v>3736</v>
          </cell>
          <cell r="B9599" t="str">
            <v>LAJE PRE-MOLDADA CONVENCIONAL (LAJOTAS + VIGOTAS) PARA FORRO, UNIDIRECIONAL, SOBRECARGA DE 100 KG/M2, VAO ATE 4,00 M (SEM COLOCACAO)</v>
          </cell>
          <cell r="C9599" t="str">
            <v xml:space="preserve">M2    </v>
          </cell>
          <cell r="D9599">
            <v>51.5</v>
          </cell>
        </row>
        <row r="9600">
          <cell r="A9600">
            <v>3741</v>
          </cell>
          <cell r="B9600" t="str">
            <v>LAJE PRE-MOLDADA CONVENCIONAL (LAJOTAS + VIGOTAS) PARA FORRO, UNIDIRECIONAL, SOBRECARGA DE 100 KG/M2, VAO ATE 4,50 M (SEM COLOCACAO)</v>
          </cell>
          <cell r="C9600" t="str">
            <v xml:space="preserve">M2    </v>
          </cell>
          <cell r="D9600">
            <v>53.68</v>
          </cell>
        </row>
        <row r="9601">
          <cell r="A9601">
            <v>3745</v>
          </cell>
          <cell r="B9601" t="str">
            <v>LAJE PRE-MOLDADA CONVENCIONAL (LAJOTAS + VIGOTAS) PARA FORRO, UNIDIRECIONAL, SOBRECARGA 100 KG/M2, VAO ATE 5,00 M (SEM COLOCACAO)</v>
          </cell>
          <cell r="C9601" t="str">
            <v xml:space="preserve">M2    </v>
          </cell>
          <cell r="D9601">
            <v>57.88</v>
          </cell>
        </row>
        <row r="9602">
          <cell r="A9602">
            <v>3743</v>
          </cell>
          <cell r="B9602" t="str">
            <v>LAJE PRE-MOLDADA CONVENCIONAL (LAJOTAS + VIGOTAS) PARA PISO, UNIDIRECIONAL, SOBRECARGA DE 200 KG/M2, VAO ATE 3,50 M (SEM COLOCACAO)</v>
          </cell>
          <cell r="C9602" t="str">
            <v xml:space="preserve">M2    </v>
          </cell>
          <cell r="D9602">
            <v>53.49</v>
          </cell>
        </row>
        <row r="9603">
          <cell r="A9603">
            <v>3744</v>
          </cell>
          <cell r="B9603" t="str">
            <v>LAJE PRE-MOLDADA CONVENCIONAL (LAJOTAS + VIGOTAS) PARA PISO, UNIDIRECIONAL, SOBRECARGA DE 200 KG/M2, VAO ATE 4,50 M (SEM COLOCACAO)</v>
          </cell>
          <cell r="C9603" t="str">
            <v xml:space="preserve">M2    </v>
          </cell>
          <cell r="D9603">
            <v>58.88</v>
          </cell>
        </row>
        <row r="9604">
          <cell r="A9604">
            <v>3739</v>
          </cell>
          <cell r="B9604" t="str">
            <v>LAJE PRE-MOLDADA CONVENCIONAL (LAJOTAS + VIGOTAS) PARA PISO, UNIDIRECIONAL, SOBRECARGA DE 200 KG/M2, VAO ATE 5,00 M (SEM COLOCACAO)</v>
          </cell>
          <cell r="C9604" t="str">
            <v xml:space="preserve">M2    </v>
          </cell>
          <cell r="D9604">
            <v>61.87</v>
          </cell>
        </row>
        <row r="9605">
          <cell r="A9605">
            <v>3737</v>
          </cell>
          <cell r="B9605" t="str">
            <v>LAJE PRE-MOLDADA CONVENCIONAL (LAJOTAS + VIGOTAS) PARA PISO, UNIDIRECIONAL, SOBRECARGA DE 350 KG/M2, VAO ATE 4,50 M (SEM COLOCACAO)</v>
          </cell>
          <cell r="C9605" t="str">
            <v xml:space="preserve">M2    </v>
          </cell>
          <cell r="D9605">
            <v>64.87</v>
          </cell>
        </row>
        <row r="9606">
          <cell r="A9606">
            <v>3738</v>
          </cell>
          <cell r="B9606" t="str">
            <v>LAJE PRE-MOLDADA CONVENCIONAL (LAJOTAS + VIGOTAS) PARA PISO, UNIDIRECIONAL, SOBRECARGA DE 350 KG/M2, VAO ATE 5,00 M (SEM COLOCACAO)</v>
          </cell>
          <cell r="C9606" t="str">
            <v xml:space="preserve">M2    </v>
          </cell>
          <cell r="D9606">
            <v>74.849999999999994</v>
          </cell>
        </row>
        <row r="9607">
          <cell r="A9607">
            <v>3747</v>
          </cell>
          <cell r="B9607" t="str">
            <v>LAJE PRE-MOLDADA CONVENCIONAL (LAJOTAS + VIGOTAS) PARA PISO, UNIDIRECIONAL, SOBRECARGA 350 KG/M2 VAO ATE 3,50 M (SEM COLOCACAO)</v>
          </cell>
          <cell r="C9607" t="str">
            <v xml:space="preserve">M2    </v>
          </cell>
          <cell r="D9607">
            <v>58.88</v>
          </cell>
        </row>
        <row r="9608">
          <cell r="A9608">
            <v>11649</v>
          </cell>
          <cell r="B9608" t="str">
            <v>LAJE PRE-MOLDADA DE TRANSICAO EXCENTRICA EM CONCRETO ARMADO, DN 1200 MM, FURO CIRCULAR DN 600 MM, ESPESSURA 12 CM</v>
          </cell>
          <cell r="C9608" t="str">
            <v xml:space="preserve">UN    </v>
          </cell>
          <cell r="D9608">
            <v>427.17</v>
          </cell>
        </row>
        <row r="9609">
          <cell r="A9609">
            <v>11650</v>
          </cell>
          <cell r="B9609" t="str">
            <v>LAJE PRE-MOLDADA DE TRANSICAO EXCENTRICA EM CONCRETO ARMADO, DN 1500 MM, FURO CIRCULAR DN 530 MM, ESPESSURA 15 CM</v>
          </cell>
          <cell r="C9609" t="str">
            <v xml:space="preserve">UN    </v>
          </cell>
          <cell r="D9609">
            <v>728.08</v>
          </cell>
        </row>
        <row r="9610">
          <cell r="A9610">
            <v>3742</v>
          </cell>
          <cell r="B9610" t="str">
            <v>LAJE PRE-MOLDADA TRELICADA (LAJOTAS + VIGOTAS) PARA FORRO, UNIDIRECIONAL, SOBRECARGA DE 100 KG/M2, VAO ATE 6,00 M (SEM COLOCACAO)</v>
          </cell>
          <cell r="C9610" t="str">
            <v xml:space="preserve">M2    </v>
          </cell>
          <cell r="D9610">
            <v>77.64</v>
          </cell>
        </row>
        <row r="9611">
          <cell r="A9611">
            <v>3746</v>
          </cell>
          <cell r="B9611" t="str">
            <v>LAJE PRE-MOLDADA TRELICADA (LAJOTAS + VIGOTAS) PARA PISO, UNIDIRECIONAL, SOBRECARGA DE 200 KG/M2, VAO ATE 6,00 M (SEM COLOCACAO)</v>
          </cell>
          <cell r="C9611" t="str">
            <v xml:space="preserve">M2    </v>
          </cell>
          <cell r="D9611">
            <v>90.66</v>
          </cell>
        </row>
        <row r="9612">
          <cell r="A9612">
            <v>21106</v>
          </cell>
          <cell r="B9612" t="str">
            <v>LAMBRI EM ALUMINIO, DE APROXIMADAMENTE 0,6 KG/M, COM APROXIMADAMENTE 168,0 MM DE LARGURA, 6,0 MM DE ALTURA E 6,0 M DE EXTENSAO</v>
          </cell>
          <cell r="C9612" t="str">
            <v xml:space="preserve">KG    </v>
          </cell>
          <cell r="D9612">
            <v>33.47</v>
          </cell>
        </row>
        <row r="9613">
          <cell r="A9613">
            <v>3755</v>
          </cell>
          <cell r="B9613" t="str">
            <v>LAMPADA DE LUZ MISTA 160 W, BASE E27 (220 V)</v>
          </cell>
          <cell r="C9613" t="str">
            <v xml:space="preserve">UN    </v>
          </cell>
          <cell r="D9613">
            <v>15.4</v>
          </cell>
        </row>
        <row r="9614">
          <cell r="A9614">
            <v>3750</v>
          </cell>
          <cell r="B9614" t="str">
            <v>LAMPADA DE LUZ MISTA 250 W, BASE E27 (220 V)</v>
          </cell>
          <cell r="C9614" t="str">
            <v xml:space="preserve">UN    </v>
          </cell>
          <cell r="D9614">
            <v>20.71</v>
          </cell>
        </row>
        <row r="9615">
          <cell r="A9615">
            <v>3756</v>
          </cell>
          <cell r="B9615" t="str">
            <v>LAMPADA DE LUZ MISTA 500 W, BASE E40 (220 V)</v>
          </cell>
          <cell r="C9615" t="str">
            <v xml:space="preserve">UN    </v>
          </cell>
          <cell r="D9615">
            <v>38.71</v>
          </cell>
        </row>
        <row r="9616">
          <cell r="A9616">
            <v>39377</v>
          </cell>
          <cell r="B9616" t="str">
            <v>LAMPADA FLUORESCENTE COMPACTA BRANCA 135 W, BASE E40 (127/220 V)</v>
          </cell>
          <cell r="C9616" t="str">
            <v xml:space="preserve">UN    </v>
          </cell>
          <cell r="D9616">
            <v>114.67</v>
          </cell>
        </row>
        <row r="9617">
          <cell r="A9617">
            <v>38191</v>
          </cell>
          <cell r="B9617" t="str">
            <v>LAMPADA FLUORESCENTE COMPACTA 2U BRANCA 15 W, BASE E27 (127/220 V)</v>
          </cell>
          <cell r="C9617" t="str">
            <v xml:space="preserve">UN    </v>
          </cell>
          <cell r="D9617">
            <v>8.5399999999999991</v>
          </cell>
        </row>
        <row r="9618">
          <cell r="A9618">
            <v>39381</v>
          </cell>
          <cell r="B9618" t="str">
            <v>LAMPADA FLUORESCENTE COMPACTA 2U/3U BRANCA 9/10 W, BASE E27 (127/220 V)</v>
          </cell>
          <cell r="C9618" t="str">
            <v xml:space="preserve">UN    </v>
          </cell>
          <cell r="D9618">
            <v>7.96</v>
          </cell>
        </row>
        <row r="9619">
          <cell r="A9619">
            <v>38780</v>
          </cell>
          <cell r="B9619" t="str">
            <v>LAMPADA FLUORESCENTE COMPACTA 3U BRANCA 20 W, BASE E27 (127/220 V)</v>
          </cell>
          <cell r="C9619" t="str">
            <v xml:space="preserve">UN    </v>
          </cell>
          <cell r="D9619">
            <v>9.74</v>
          </cell>
        </row>
        <row r="9620">
          <cell r="A9620">
            <v>38781</v>
          </cell>
          <cell r="B9620" t="str">
            <v>LAMPADA FLUORESCENTE ESPIRAL BRANCA 45 W, BASE E27 (127/220 V)</v>
          </cell>
          <cell r="C9620" t="str">
            <v xml:space="preserve">UN    </v>
          </cell>
          <cell r="D9620">
            <v>32.89</v>
          </cell>
        </row>
        <row r="9621">
          <cell r="A9621">
            <v>38192</v>
          </cell>
          <cell r="B9621" t="str">
            <v>LAMPADA FLUORESCENTE ESPIRAL BRANCA 65 W, BASE E27 (127/220 V)</v>
          </cell>
          <cell r="C9621" t="str">
            <v xml:space="preserve">UN    </v>
          </cell>
          <cell r="D9621">
            <v>59.51</v>
          </cell>
        </row>
        <row r="9622">
          <cell r="A9622">
            <v>3753</v>
          </cell>
          <cell r="B9622" t="str">
            <v>LAMPADA FLUORESCENTE TUBULAR T10, DE 20 OU 40 W, BIVOLT</v>
          </cell>
          <cell r="C9622" t="str">
            <v xml:space="preserve">UN    </v>
          </cell>
          <cell r="D9622">
            <v>5.21</v>
          </cell>
        </row>
        <row r="9623">
          <cell r="A9623">
            <v>38782</v>
          </cell>
          <cell r="B9623" t="str">
            <v>LAMPADA FLUORESCENTE TUBULAR T5 DE 14 W, BIVOLT</v>
          </cell>
          <cell r="C9623" t="str">
            <v xml:space="preserve">UN    </v>
          </cell>
          <cell r="D9623">
            <v>6.78</v>
          </cell>
        </row>
        <row r="9624">
          <cell r="A9624">
            <v>38778</v>
          </cell>
          <cell r="B9624" t="str">
            <v>LAMPADA FLUORESCENTE TUBULAR T8 DE 16/18 W, BIVOLT</v>
          </cell>
          <cell r="C9624" t="str">
            <v xml:space="preserve">UN    </v>
          </cell>
          <cell r="D9624">
            <v>5.09</v>
          </cell>
        </row>
        <row r="9625">
          <cell r="A9625">
            <v>38779</v>
          </cell>
          <cell r="B9625" t="str">
            <v>LAMPADA FLUORESCENTE TUBULAR T8 DE 32/36 W, BIVOLT</v>
          </cell>
          <cell r="C9625" t="str">
            <v xml:space="preserve">UN    </v>
          </cell>
          <cell r="D9625">
            <v>5.39</v>
          </cell>
        </row>
        <row r="9626">
          <cell r="A9626">
            <v>39388</v>
          </cell>
          <cell r="B9626" t="str">
            <v>LAMPADA LED TIPO DICROICA BIVOLT, LUZ BRANCA, 5 W (BASE GU10)</v>
          </cell>
          <cell r="C9626" t="str">
            <v xml:space="preserve">UN    </v>
          </cell>
          <cell r="D9626">
            <v>9.82</v>
          </cell>
        </row>
        <row r="9627">
          <cell r="A9627">
            <v>39387</v>
          </cell>
          <cell r="B9627" t="str">
            <v>LAMPADA LED TUBULAR BIVOLT 18/20 W, BASE G13</v>
          </cell>
          <cell r="C9627" t="str">
            <v xml:space="preserve">UN    </v>
          </cell>
          <cell r="D9627">
            <v>15.32</v>
          </cell>
        </row>
        <row r="9628">
          <cell r="A9628">
            <v>39386</v>
          </cell>
          <cell r="B9628" t="str">
            <v>LAMPADA LED TUBULAR BIVOLT 9/10 W, BASE G13</v>
          </cell>
          <cell r="C9628" t="str">
            <v xml:space="preserve">UN    </v>
          </cell>
          <cell r="D9628">
            <v>10.68</v>
          </cell>
        </row>
        <row r="9629">
          <cell r="A9629">
            <v>38194</v>
          </cell>
          <cell r="B9629" t="str">
            <v>LAMPADA LED 10 W BIVOLT BRANCA, FORMATO TRADICIONAL (BASE E27)</v>
          </cell>
          <cell r="C9629" t="str">
            <v xml:space="preserve">UN    </v>
          </cell>
          <cell r="D9629">
            <v>7.99</v>
          </cell>
        </row>
        <row r="9630">
          <cell r="A9630">
            <v>38193</v>
          </cell>
          <cell r="B9630" t="str">
            <v>LAMPADA LED 6 W BIVOLT BRANCA, FORMATO TRADICIONAL (BASE E27)</v>
          </cell>
          <cell r="C9630" t="str">
            <v xml:space="preserve">UN    </v>
          </cell>
          <cell r="D9630">
            <v>6.94</v>
          </cell>
        </row>
        <row r="9631">
          <cell r="A9631">
            <v>12216</v>
          </cell>
          <cell r="B9631" t="str">
            <v>LAMPADA VAPOR DE SODIO OVOIDE 150 W (BASE E40)</v>
          </cell>
          <cell r="C9631" t="str">
            <v xml:space="preserve">UN    </v>
          </cell>
          <cell r="D9631">
            <v>29.76</v>
          </cell>
        </row>
        <row r="9632">
          <cell r="A9632">
            <v>3757</v>
          </cell>
          <cell r="B9632" t="str">
            <v>LAMPADA VAPOR DE SODIO OVOIDE 250 W (BASE E40)</v>
          </cell>
          <cell r="C9632" t="str">
            <v xml:space="preserve">UN    </v>
          </cell>
          <cell r="D9632">
            <v>34.409999999999997</v>
          </cell>
        </row>
        <row r="9633">
          <cell r="A9633">
            <v>3758</v>
          </cell>
          <cell r="B9633" t="str">
            <v>LAMPADA VAPOR DE SODIO OVOIDE 400 W (BASE E40)</v>
          </cell>
          <cell r="C9633" t="str">
            <v xml:space="preserve">UN    </v>
          </cell>
          <cell r="D9633">
            <v>40.119999999999997</v>
          </cell>
        </row>
        <row r="9634">
          <cell r="A9634">
            <v>12214</v>
          </cell>
          <cell r="B9634" t="str">
            <v>LAMPADA VAPOR MERCURIO 125 W (BASE E27)</v>
          </cell>
          <cell r="C9634" t="str">
            <v xml:space="preserve">UN    </v>
          </cell>
          <cell r="D9634">
            <v>13.74</v>
          </cell>
        </row>
        <row r="9635">
          <cell r="A9635">
            <v>3749</v>
          </cell>
          <cell r="B9635" t="str">
            <v>LAMPADA VAPOR MERCURIO 250 W (BASE E40)</v>
          </cell>
          <cell r="C9635" t="str">
            <v xml:space="preserve">UN    </v>
          </cell>
          <cell r="D9635">
            <v>24.49</v>
          </cell>
        </row>
        <row r="9636">
          <cell r="A9636">
            <v>3751</v>
          </cell>
          <cell r="B9636" t="str">
            <v>LAMPADA VAPOR MERCURIO 400 W (BASE E40)</v>
          </cell>
          <cell r="C9636" t="str">
            <v xml:space="preserve">UN    </v>
          </cell>
          <cell r="D9636">
            <v>33.42</v>
          </cell>
        </row>
        <row r="9637">
          <cell r="A9637">
            <v>39376</v>
          </cell>
          <cell r="B9637" t="str">
            <v>LAMPADA VAPOR METALICO OVOIDE 150 W, BASE E27/E40</v>
          </cell>
          <cell r="C9637" t="str">
            <v xml:space="preserve">UN    </v>
          </cell>
          <cell r="D9637">
            <v>28.17</v>
          </cell>
        </row>
        <row r="9638">
          <cell r="A9638">
            <v>3752</v>
          </cell>
          <cell r="B9638" t="str">
            <v>LAMPADA VAPOR METALICO TUBULAR 400 W (BASE E40)</v>
          </cell>
          <cell r="C9638" t="str">
            <v xml:space="preserve">UN    </v>
          </cell>
          <cell r="D9638">
            <v>55.13</v>
          </cell>
        </row>
        <row r="9639">
          <cell r="A9639">
            <v>746</v>
          </cell>
          <cell r="B9639" t="str">
            <v>LAVADORA DE ALTA PRESSAO (LAVA-JATO) PARA AGUA FRIA, PRESSAO DE OPERACAO ENTRE 1400 E 1900 LIB/POL2, VAZAO MAXIMA ENTRE  400 E 700 L/H</v>
          </cell>
          <cell r="C9639" t="str">
            <v xml:space="preserve">UN    </v>
          </cell>
          <cell r="D9639">
            <v>3394.5</v>
          </cell>
        </row>
        <row r="9640">
          <cell r="A9640">
            <v>36521</v>
          </cell>
          <cell r="B9640" t="str">
            <v>LAVATORIO DE CANTO LOUCA BRANCA SUSPENSO *40 X 30* CM</v>
          </cell>
          <cell r="C9640" t="str">
            <v xml:space="preserve">UN    </v>
          </cell>
          <cell r="D9640">
            <v>118.89</v>
          </cell>
        </row>
        <row r="9641">
          <cell r="A9641">
            <v>36794</v>
          </cell>
          <cell r="B9641" t="str">
            <v>LAVATORIO LOUCA BRANCA COM COLUNA *44 X 35,5* CM</v>
          </cell>
          <cell r="C9641" t="str">
            <v xml:space="preserve">UN    </v>
          </cell>
          <cell r="D9641">
            <v>121.19</v>
          </cell>
        </row>
        <row r="9642">
          <cell r="A9642">
            <v>10426</v>
          </cell>
          <cell r="B9642" t="str">
            <v>LAVATORIO LOUCA BRANCA COM COLUNA *54 X 44* CM</v>
          </cell>
          <cell r="C9642" t="str">
            <v xml:space="preserve">UN    </v>
          </cell>
          <cell r="D9642">
            <v>174.55</v>
          </cell>
        </row>
        <row r="9643">
          <cell r="A9643">
            <v>10425</v>
          </cell>
          <cell r="B9643" t="str">
            <v>LAVATORIO LOUCA BRANCA SUSPENSO *40 X 30* CM</v>
          </cell>
          <cell r="C9643" t="str">
            <v xml:space="preserve">UN    </v>
          </cell>
          <cell r="D9643">
            <v>76.97</v>
          </cell>
        </row>
        <row r="9644">
          <cell r="A9644">
            <v>10431</v>
          </cell>
          <cell r="B9644" t="str">
            <v>LAVATORIO LOUCA COR COM COLUNA *54 X 44* CM</v>
          </cell>
          <cell r="C9644" t="str">
            <v xml:space="preserve">UN    </v>
          </cell>
          <cell r="D9644">
            <v>191.49</v>
          </cell>
        </row>
        <row r="9645">
          <cell r="A9645">
            <v>10429</v>
          </cell>
          <cell r="B9645" t="str">
            <v>LAVATORIO LOUCA COR SUSPENSO *40 X 30* CM</v>
          </cell>
          <cell r="C9645" t="str">
            <v xml:space="preserve">UN    </v>
          </cell>
          <cell r="D9645">
            <v>91.8</v>
          </cell>
        </row>
        <row r="9646">
          <cell r="A9646">
            <v>20269</v>
          </cell>
          <cell r="B9646" t="str">
            <v>LAVATORIO/CUBA DE EMBUTIR OVAL LOUCA BRANCA SEM LADRAO *50 X 35* CM</v>
          </cell>
          <cell r="C9646" t="str">
            <v xml:space="preserve">UN    </v>
          </cell>
          <cell r="D9646">
            <v>75.66</v>
          </cell>
        </row>
        <row r="9647">
          <cell r="A9647">
            <v>20270</v>
          </cell>
          <cell r="B9647" t="str">
            <v>LAVATORIO/CUBA DE EMBUTIR OVAL LOUCA COR SEM LADRAO *50 X 35* CM</v>
          </cell>
          <cell r="C9647" t="str">
            <v xml:space="preserve">UN    </v>
          </cell>
          <cell r="D9647">
            <v>82.39</v>
          </cell>
        </row>
        <row r="9648">
          <cell r="A9648">
            <v>11696</v>
          </cell>
          <cell r="B9648" t="str">
            <v>LAVATORIO/CUBA DE SOBREPOR OVAL PEQUENA LOUCA BRANCA SEM LADRAO *31 X 44*</v>
          </cell>
          <cell r="C9648" t="str">
            <v xml:space="preserve">UN    </v>
          </cell>
          <cell r="D9648">
            <v>120.36</v>
          </cell>
        </row>
        <row r="9649">
          <cell r="A9649">
            <v>10427</v>
          </cell>
          <cell r="B9649" t="str">
            <v>LAVATORIO/CUBA DE SOBREPOR RETANGULAR LOUCA BRANCA COM LADRAO *52 X 45* CM</v>
          </cell>
          <cell r="C9649" t="str">
            <v xml:space="preserve">UN    </v>
          </cell>
          <cell r="D9649">
            <v>215.82</v>
          </cell>
        </row>
        <row r="9650">
          <cell r="A9650">
            <v>10428</v>
          </cell>
          <cell r="B9650" t="str">
            <v>LAVATORIO/CUBA DE SOBREPOR RETANGULAR LOUCA COR COM LADRAO *52 X 45* CM</v>
          </cell>
          <cell r="C9650" t="str">
            <v xml:space="preserve">UN    </v>
          </cell>
          <cell r="D9650">
            <v>219.04</v>
          </cell>
        </row>
        <row r="9651">
          <cell r="A9651">
            <v>2354</v>
          </cell>
          <cell r="B9651" t="str">
            <v>LEITURISTA OU CADASTRISTA DE REDES DE AGUA E ESGOTO</v>
          </cell>
          <cell r="C9651" t="str">
            <v xml:space="preserve">H     </v>
          </cell>
          <cell r="D9651">
            <v>9.0399999999999991</v>
          </cell>
        </row>
        <row r="9652">
          <cell r="A9652">
            <v>40932</v>
          </cell>
          <cell r="B9652" t="str">
            <v>LEITURISTA OU CADASTRISTA DE REDES DE AGUA E ESGOTO (MENSALISTA)</v>
          </cell>
          <cell r="C9652" t="str">
            <v xml:space="preserve">MES   </v>
          </cell>
          <cell r="D9652">
            <v>1603.89</v>
          </cell>
        </row>
        <row r="9653">
          <cell r="A9653">
            <v>10853</v>
          </cell>
          <cell r="B9653" t="str">
            <v>LETRA ACO INOX (AISI 304), CHAPA NUM. 22, RECORTADO, H= 20 CM (SEM RELEVO)</v>
          </cell>
          <cell r="C9653" t="str">
            <v xml:space="preserve">UN    </v>
          </cell>
          <cell r="D9653">
            <v>98.57</v>
          </cell>
        </row>
        <row r="9654">
          <cell r="A9654">
            <v>5093</v>
          </cell>
          <cell r="B9654" t="str">
            <v>LEVANTADOR DE JANELA GUILHOTINA, EM LATAO CROMADO</v>
          </cell>
          <cell r="C9654" t="str">
            <v xml:space="preserve">PAR   </v>
          </cell>
          <cell r="D9654">
            <v>18.34</v>
          </cell>
        </row>
        <row r="9655">
          <cell r="A9655">
            <v>37768</v>
          </cell>
          <cell r="B9655" t="str">
            <v>LIMPADORA A SUCCAO, TANQUE 12000 L, BASCULAMENTO HIDRAULICO, BOMBA 12 M3/MIN 95% VACUO (INCLUI MONTAGEM, NAO INCLUI CAMINHAO)</v>
          </cell>
          <cell r="C9655" t="str">
            <v xml:space="preserve">UN    </v>
          </cell>
          <cell r="D9655">
            <v>120000</v>
          </cell>
        </row>
        <row r="9656">
          <cell r="A9656">
            <v>37773</v>
          </cell>
          <cell r="B9656" t="str">
            <v>LIMPADORA DE SUCCAO TANQUE 7000 L, BOMBA 12 M3/MIN 95% VACUO (INCLUI MONTAGEM, NAO INCLUI CAMINHAO)</v>
          </cell>
          <cell r="C9656" t="str">
            <v xml:space="preserve">UN    </v>
          </cell>
          <cell r="D9656">
            <v>101900.23</v>
          </cell>
        </row>
        <row r="9657">
          <cell r="A9657">
            <v>37769</v>
          </cell>
          <cell r="B9657" t="str">
            <v>LIMPADORA DE SUCCAO, TANQUE 11000 L, BOMBA 340 M3/MIN (INCLUI MONTAGEM, NAO INCLUI CAMINHAO)</v>
          </cell>
          <cell r="C9657" t="str">
            <v xml:space="preserve">UN    </v>
          </cell>
          <cell r="D9657">
            <v>170593.82</v>
          </cell>
        </row>
        <row r="9658">
          <cell r="A9658">
            <v>37770</v>
          </cell>
          <cell r="B9658" t="str">
            <v>LIMPADORA DE SUCCAO, TANQUE 5500 L, BOMBA 60M3/MIN, VACUO 500 MBAR (INCLUI MONTAGEM, NAO INCLUI CAMINHAO)</v>
          </cell>
          <cell r="C9658" t="str">
            <v xml:space="preserve">UN    </v>
          </cell>
          <cell r="D9658">
            <v>289524.93</v>
          </cell>
        </row>
        <row r="9659">
          <cell r="A9659">
            <v>38382</v>
          </cell>
          <cell r="B9659" t="str">
            <v>LINHA DE PEDREIRO LISA 100 M</v>
          </cell>
          <cell r="C9659" t="str">
            <v xml:space="preserve">UN    </v>
          </cell>
          <cell r="D9659">
            <v>11.7</v>
          </cell>
        </row>
        <row r="9660">
          <cell r="A9660">
            <v>38383</v>
          </cell>
          <cell r="B9660" t="str">
            <v>LIXA D'AGUA EM FOLHA, GRAO 100</v>
          </cell>
          <cell r="C9660" t="str">
            <v xml:space="preserve">UN    </v>
          </cell>
          <cell r="D9660">
            <v>2.19</v>
          </cell>
        </row>
        <row r="9661">
          <cell r="A9661">
            <v>3768</v>
          </cell>
          <cell r="B9661" t="str">
            <v>LIXA EM FOLHA PARA FERRO, NUMERO 150</v>
          </cell>
          <cell r="C9661" t="str">
            <v xml:space="preserve">UN    </v>
          </cell>
          <cell r="D9661">
            <v>2.75</v>
          </cell>
        </row>
        <row r="9662">
          <cell r="A9662">
            <v>3767</v>
          </cell>
          <cell r="B9662" t="str">
            <v>LIXA EM FOLHA PARA PAREDE OU MADEIRA, NUMERO 120 (COR VERMELHA)</v>
          </cell>
          <cell r="C9662" t="str">
            <v xml:space="preserve">UN    </v>
          </cell>
          <cell r="D9662">
            <v>0.65</v>
          </cell>
        </row>
        <row r="9663">
          <cell r="A9663">
            <v>13192</v>
          </cell>
          <cell r="B9663" t="str">
            <v>LIXADEIRA ELETRICA ANGULAR PARA CONCRETO, POTENCIA 1.400 W, PRATO DIAMANTADO DE 5''</v>
          </cell>
          <cell r="C9663" t="str">
            <v xml:space="preserve">UN    </v>
          </cell>
          <cell r="D9663">
            <v>5404.46</v>
          </cell>
        </row>
        <row r="9664">
          <cell r="A9664">
            <v>38413</v>
          </cell>
          <cell r="B9664" t="str">
            <v>LIXADEIRA ELETRICA ANGULAR, PARA DISCO DE 7 " (180 MM), POTENCIA DE 2.200 W, *5.000* RPM, 220 V</v>
          </cell>
          <cell r="C9664" t="str">
            <v xml:space="preserve">UN    </v>
          </cell>
          <cell r="D9664">
            <v>893.82</v>
          </cell>
        </row>
        <row r="9665">
          <cell r="A9665">
            <v>42440</v>
          </cell>
          <cell r="B9665" t="str">
            <v>LIXEIRA DUPLA, COM CAPACIDADE VOLUMETRICA DE 60L*, FABRICADA EM TUBO DE ACO CARBONO, CESTOS EM CHAPA DE ACO E PINTURA NO PROCESSO ELETROSTATICO - PARA ACADEMIA AO AR LIVRE / ACADEMIA DA TERCEIRA IDADE - ATI</v>
          </cell>
          <cell r="C9665" t="str">
            <v xml:space="preserve">UN    </v>
          </cell>
          <cell r="D9665">
            <v>979.59</v>
          </cell>
        </row>
        <row r="9666">
          <cell r="A9666">
            <v>20193</v>
          </cell>
          <cell r="B9666" t="str">
            <v>LOCACAO DE ANDAIME METALICO TIPO FACHADEIRO, LARGURA DE 1,20 M, ALTURA POR PECA DE 2,0 M, INCLUINDO SAPATAS E ITENS NECESSARIOS A INSTALACAO</v>
          </cell>
          <cell r="C9666" t="str">
            <v>M2XMES</v>
          </cell>
          <cell r="D9666">
            <v>5.74</v>
          </cell>
        </row>
        <row r="9667">
          <cell r="A9667">
            <v>10527</v>
          </cell>
          <cell r="B9667" t="str">
            <v>LOCACAO DE ANDAIME METALICO TUBULAR DE ENCAIXE, TIPO DE TORRE, COM LARGURA DE 1 ATE 1,5 M E ALTURA DE *1,00* M (INCLUSO SAPATAS FIXAS OU RODIZIOS)</v>
          </cell>
          <cell r="C9667" t="str">
            <v xml:space="preserve">MXMES </v>
          </cell>
          <cell r="D9667">
            <v>17.25</v>
          </cell>
        </row>
        <row r="9668">
          <cell r="A9668">
            <v>41805</v>
          </cell>
          <cell r="B9668" t="str">
            <v>LOCACAO DE ANDAIME SUSPENSO OU BALANCIM MANUAL, CAPACIDADE DE CARGA TOTAL DE APROXIMADAMENTE 250 KG/M2, PLATAFORMA DE 1,50 M X 0,80 M (C X L), CABO DE 45 M</v>
          </cell>
          <cell r="C9668" t="str">
            <v xml:space="preserve">MES   </v>
          </cell>
          <cell r="D9668">
            <v>422.5</v>
          </cell>
        </row>
        <row r="9669">
          <cell r="A9669">
            <v>40271</v>
          </cell>
          <cell r="B9669" t="str">
            <v>LOCACAO DE APRUMADOR METALICO DE PILAR, COM ALTURA E ANGULO REGULAVEIS, EXTENSAO DE *1,50* A *2,80* M</v>
          </cell>
          <cell r="C9669" t="str">
            <v xml:space="preserve">MES   </v>
          </cell>
          <cell r="D9669">
            <v>11.21</v>
          </cell>
        </row>
        <row r="9670">
          <cell r="A9670">
            <v>40287</v>
          </cell>
          <cell r="B9670" t="str">
            <v>LOCACAO DE BARRA DE ANCORAGEM DE 0,80 A 1,20 M DE EXTENSAO, COM ROSCA DE 5/8", INCLUINDO PORCA E FLANGE</v>
          </cell>
          <cell r="C9670" t="str">
            <v xml:space="preserve">MES   </v>
          </cell>
          <cell r="D9670">
            <v>4.3099999999999996</v>
          </cell>
        </row>
        <row r="9671">
          <cell r="A9671">
            <v>40295</v>
          </cell>
          <cell r="B9671" t="str">
            <v>LOCACAO DE BOMBA MANUAL PARA TESTE HIDROSTATICO ATE 30 BAR</v>
          </cell>
          <cell r="C9671" t="str">
            <v xml:space="preserve">H     </v>
          </cell>
          <cell r="D9671">
            <v>2.72</v>
          </cell>
        </row>
        <row r="9672">
          <cell r="A9672">
            <v>745</v>
          </cell>
          <cell r="B9672" t="str">
            <v>LOCACAO DE BOMBA MANUAL PARA TESTE HIDROSTATICO ATE 60 BAR</v>
          </cell>
          <cell r="C9672" t="str">
            <v xml:space="preserve">H     </v>
          </cell>
          <cell r="D9672">
            <v>2.88</v>
          </cell>
        </row>
        <row r="9673">
          <cell r="A9673">
            <v>4084</v>
          </cell>
          <cell r="B9673" t="str">
            <v>LOCACAO DE BOMBA SUBMERSIVEL PARA DRENAGEM E ESGOTAMENTO, MOTOR ELETRICO TRIFASICO, POTENCIA DE 1 CV, DIAMETRO DE RECALQUE DE 2". FAIXA DE OPERACAO: Q=25 M3/H (+ OU - 1 M3/H) E AMT=2 M; Q=12 M3/H (+ OU - 2 M3/H) E AMT = 12 M (+ OU - 2 M)</v>
          </cell>
          <cell r="C9673" t="str">
            <v xml:space="preserve">H     </v>
          </cell>
          <cell r="D9673">
            <v>2.2400000000000002</v>
          </cell>
        </row>
        <row r="9674">
          <cell r="A9674">
            <v>743</v>
          </cell>
          <cell r="B9674" t="str">
            <v>LOCACAO DE BOMBA SUBMERSIVEL PARA DRENAGEM E ESGOTAMENTO, MOTOR ELETRICO TRIFASICO, POTENCIA DE 2 CV, DIAMETRO DE RECALQUE DE 2". FAIXA DE OPERACAO: Q=35 M3/H (+ OU - 3 M3/H) E AMT=2 M; Q=13 M3/H (+ OU - 3 M3/H) E AMT = 17 M (+ OU - 3 M)</v>
          </cell>
          <cell r="C9674" t="str">
            <v xml:space="preserve">H     </v>
          </cell>
          <cell r="D9674">
            <v>2.2400000000000002</v>
          </cell>
        </row>
        <row r="9675">
          <cell r="A9675">
            <v>40293</v>
          </cell>
          <cell r="B9675" t="str">
            <v>LOCACAO DE BOMBA SUBMERSIVEL PARA DRENAGEM E ESGOTAMENTO, MOTOR ELETRICO TRIFASICO, POTENCIA DE 2 CV, DIAMETRO DE RECALQUE DE 3". FAIXA DE OPERACAO: Q=70 M3/H (+ OU - 2 M3/H) E AMT=2 M; Q=9,5 M3/H (+ OU - 3,5 M3/H) E AMT = 10 M (+ OU - 2 M)</v>
          </cell>
          <cell r="C9675" t="str">
            <v xml:space="preserve">H     </v>
          </cell>
          <cell r="D9675">
            <v>2.68</v>
          </cell>
        </row>
        <row r="9676">
          <cell r="A9676">
            <v>40294</v>
          </cell>
          <cell r="B9676" t="str">
            <v>LOCACAO DE BOMBA SUBMERSIVEL PARA DRENAGEM E ESGOTAMENTO, MOTOR ELETRICO TRIFASICO, POTENCIA DE 3 CV, DIAMETRO DE RECALQUE DE 2". FAIXA DE OPERACAO: Q=84 M3/H (+ OU - 2,5 M3/H) E AMT=2 M; Q=9,1 M3/H (+ OU - 2 M3/H) E AMT = 12 M (+ OU - 2 M)</v>
          </cell>
          <cell r="C9676" t="str">
            <v xml:space="preserve">H     </v>
          </cell>
          <cell r="D9676">
            <v>2.2400000000000002</v>
          </cell>
        </row>
        <row r="9677">
          <cell r="A9677">
            <v>4085</v>
          </cell>
          <cell r="B9677" t="str">
            <v>LOCACAO DE BOMBA SUBMERSIVEL PARA DRENAGEM E ESGOTAMENTO, MOTOR ELETRICO TRIFASICO, POTENCIA DE 4 CV, DIAMETRO DE RECALQUE DE 3". FAIXA DE OPERACAO: Q=60 M3/H (+ OU - 1 M3/H) E AMT=2 M; Q=11 M3/H (+ OU - 1 M3/H) E AMT = 23 M (+ OU - 1 M)</v>
          </cell>
          <cell r="C9677" t="str">
            <v xml:space="preserve">H     </v>
          </cell>
          <cell r="D9677">
            <v>3.13</v>
          </cell>
        </row>
        <row r="9678">
          <cell r="A9678">
            <v>10775</v>
          </cell>
          <cell r="B9678" t="str">
            <v>LOCACAO DE CONTAINER 2,30  X  6,00 M, ALT. 2,50 M, COM 1 SANITARIO, PARA ESCRITORIO, COMPLETO, SEM DIVISORIAS INTERNAS</v>
          </cell>
          <cell r="C9678" t="str">
            <v xml:space="preserve">MES   </v>
          </cell>
          <cell r="D9678">
            <v>545</v>
          </cell>
        </row>
        <row r="9679">
          <cell r="A9679">
            <v>10776</v>
          </cell>
          <cell r="B9679" t="str">
            <v>LOCACAO DE CONTAINER 2,30  X  6,00 M, ALT. 2,50 M, PARA ESCRITORIO, SEM DIVISORIAS INTERNAS E SEM SANITARIO</v>
          </cell>
          <cell r="C9679" t="str">
            <v xml:space="preserve">MES   </v>
          </cell>
          <cell r="D9679">
            <v>425.78</v>
          </cell>
        </row>
        <row r="9680">
          <cell r="A9680">
            <v>10779</v>
          </cell>
          <cell r="B9680" t="str">
            <v>LOCACAO DE CONTAINER 2,30 X 4,30 M, ALT. 2,50 M, P/ SANITARIO, C/ 5 BACIAS, 1 LAVATORIO E 4 MICTORIOS</v>
          </cell>
          <cell r="C9680" t="str">
            <v xml:space="preserve">MES   </v>
          </cell>
          <cell r="D9680">
            <v>681.25</v>
          </cell>
        </row>
        <row r="9681">
          <cell r="A9681">
            <v>10777</v>
          </cell>
          <cell r="B9681" t="str">
            <v>LOCACAO DE CONTAINER 2,30 X 4,30 M, ALT. 2,50 M, PARA SANITARIO, COM 3 BACIAS, 4 CHUVEIROS, 1 LAVATORIO E 1 MICTORIO</v>
          </cell>
          <cell r="C9681" t="str">
            <v xml:space="preserve">MES   </v>
          </cell>
          <cell r="D9681">
            <v>618.79999999999995</v>
          </cell>
        </row>
        <row r="9682">
          <cell r="A9682">
            <v>10778</v>
          </cell>
          <cell r="B9682" t="str">
            <v>LOCACAO DE CONTAINER 2,30 X 6,00 M, ALT. 2,50 M,  PARA SANITARIO,  COM 4 BACIAS, 8 CHUVEIROS,1 LAVATORIO E 1 MICTORIO</v>
          </cell>
          <cell r="C9682" t="str">
            <v xml:space="preserve">MES   </v>
          </cell>
          <cell r="D9682">
            <v>681.25</v>
          </cell>
        </row>
        <row r="9683">
          <cell r="A9683">
            <v>40339</v>
          </cell>
          <cell r="B9683" t="str">
            <v>LOCACAO DE CRUZETA PARA ESCORA METALICA</v>
          </cell>
          <cell r="C9683" t="str">
            <v xml:space="preserve">MES   </v>
          </cell>
          <cell r="D9683">
            <v>4.3099999999999996</v>
          </cell>
        </row>
        <row r="9684">
          <cell r="A9684">
            <v>3355</v>
          </cell>
          <cell r="B9684" t="str">
            <v>LOCACAO DE ELEVADOR DE CARGA A CABO, CABINE SEMI FECHADA *2,0* X *1,5* X *2,0* M, CAPACIDADE DE CARGA 1000 KG, TORRE  *2,38* X *2,21* X 15 M, GUINCHO DE EMBREAGEM, FREIO DE SEGURANCA, LIMITADOR DE VELOCIDADE E CANCELA</v>
          </cell>
          <cell r="C9684" t="str">
            <v xml:space="preserve">H     </v>
          </cell>
          <cell r="D9684">
            <v>24.3</v>
          </cell>
        </row>
        <row r="9685">
          <cell r="A9685">
            <v>39814</v>
          </cell>
          <cell r="B9685" t="str">
            <v>LOCACAO DE ELEVADOR DE CREMALHEIRA CABINE SIMPLES FECHADA 1,5 X 2,5 X 2,35 M (UMA POR TORRE), CAPACIDADE DE CARGA *1200* KG (15 PESSOAS), TORRE DE 24 M (16 MODULOS), 16 PARADAS, FREIO DE SEGURANCA, LIMITADOR DE CARGA</v>
          </cell>
          <cell r="C9685" t="str">
            <v xml:space="preserve">H     </v>
          </cell>
          <cell r="D9685">
            <v>45.56</v>
          </cell>
        </row>
        <row r="9686">
          <cell r="A9686">
            <v>10749</v>
          </cell>
          <cell r="B9686" t="str">
            <v>LOCACAO DE ESCORA METALICA TELESCOPICA, COM ALTURA REGULAVEL DE *1,80* A *3,20* M, COM CAPACIDADE DE CARGA DE NO MINIMO 1000 KGF (10 KN), INCLUSO TRIPE E FORCADO</v>
          </cell>
          <cell r="C9686" t="str">
            <v xml:space="preserve">MES   </v>
          </cell>
          <cell r="D9686">
            <v>7.9</v>
          </cell>
        </row>
        <row r="9687">
          <cell r="A9687">
            <v>40290</v>
          </cell>
          <cell r="B9687" t="str">
            <v>LOCACAO DE FORMA PLASTICA PARA LAJE NERVURADA, DIMENSOES *60* X *60* X *16* CM</v>
          </cell>
          <cell r="C9687" t="str">
            <v xml:space="preserve">MES   </v>
          </cell>
          <cell r="D9687">
            <v>11.38</v>
          </cell>
        </row>
        <row r="9688">
          <cell r="A9688">
            <v>3346</v>
          </cell>
          <cell r="B9688" t="str">
            <v>LOCACAO DE GRUPO GERADOR *80 A 125* KVA, MOTOR DIESEL, REBOCAVEL, ACIONAMENTO MANUAL</v>
          </cell>
          <cell r="C9688" t="str">
            <v xml:space="preserve">H     </v>
          </cell>
          <cell r="D9688">
            <v>13.5</v>
          </cell>
        </row>
        <row r="9689">
          <cell r="A9689">
            <v>3348</v>
          </cell>
          <cell r="B9689" t="str">
            <v>LOCACAO DE GRUPO GERADOR ACIMA DE * 125 ATE 180* KVA, MOTOR DIESEL, REBOCAVEL, ACIONAMENTO MANUAL</v>
          </cell>
          <cell r="C9689" t="str">
            <v xml:space="preserve">H     </v>
          </cell>
          <cell r="D9689">
            <v>16.149999999999999</v>
          </cell>
        </row>
        <row r="9690">
          <cell r="A9690">
            <v>39833</v>
          </cell>
          <cell r="B9690" t="str">
            <v>LOCACAO DE GRUPO GERADOR DE *260* KVA, DIESEL REBOCAVEL, ACIONAMENTO MANUAL</v>
          </cell>
          <cell r="C9690" t="str">
            <v xml:space="preserve">H     </v>
          </cell>
          <cell r="D9690">
            <v>22.12</v>
          </cell>
        </row>
        <row r="9691">
          <cell r="A9691">
            <v>7252</v>
          </cell>
          <cell r="B9691" t="str">
            <v>LOCACAO DE NIVEL OPTICO, COM PRECISAO DE 0,7 MM, AUMENTO DE 32X</v>
          </cell>
          <cell r="C9691" t="str">
            <v xml:space="preserve">H     </v>
          </cell>
          <cell r="D9691">
            <v>2.25</v>
          </cell>
        </row>
        <row r="9692">
          <cell r="A9692">
            <v>4778</v>
          </cell>
          <cell r="B9692" t="str">
            <v>LOCACAO DE PERFURATRIZ PNEUMATICA DE PESO MEDIO, * 18 * KG, PARA ROCHA</v>
          </cell>
          <cell r="C9692" t="str">
            <v xml:space="preserve">H     </v>
          </cell>
          <cell r="D9692">
            <v>2.7</v>
          </cell>
        </row>
        <row r="9693">
          <cell r="A9693">
            <v>4780</v>
          </cell>
          <cell r="B9693" t="str">
            <v>LOCACAO DE PERFURATRIZ PNEUMATICA DE PESO MEDIO, * 24 * KG, PARA ROCHA</v>
          </cell>
          <cell r="C9693" t="str">
            <v xml:space="preserve">H     </v>
          </cell>
          <cell r="D9693">
            <v>2.92</v>
          </cell>
        </row>
        <row r="9694">
          <cell r="A9694">
            <v>10809</v>
          </cell>
          <cell r="B9694" t="str">
            <v>LOCACAO DE TALHA ELETRICA 3 T, VELOCIDADE  2,1 M / MIN, POTENCIA 1,3 KW</v>
          </cell>
          <cell r="C9694" t="str">
            <v xml:space="preserve">H     </v>
          </cell>
          <cell r="D9694">
            <v>1.33</v>
          </cell>
        </row>
        <row r="9695">
          <cell r="A9695">
            <v>10811</v>
          </cell>
          <cell r="B9695" t="str">
            <v>LOCACAO DE TALHA MANUAL DE CORRENTE, CAPACIDADE DE 2 T COM ELEVACAO DE 3 M</v>
          </cell>
          <cell r="C9695" t="str">
            <v xml:space="preserve">H     </v>
          </cell>
          <cell r="D9695">
            <v>1.1399999999999999</v>
          </cell>
        </row>
        <row r="9696">
          <cell r="A9696">
            <v>7247</v>
          </cell>
          <cell r="B9696" t="str">
            <v>LOCACAO DE TEODOLITO ELETRONICO, PRECISAO ANGULAR DE 5 A 7 SEGUNDOS, INCLUINDO TRIPE</v>
          </cell>
          <cell r="C9696" t="str">
            <v xml:space="preserve">H     </v>
          </cell>
          <cell r="D9696">
            <v>2.25</v>
          </cell>
        </row>
        <row r="9697">
          <cell r="A9697">
            <v>40291</v>
          </cell>
          <cell r="B9697" t="str">
            <v>LOCACAO DE TORRE METALICA COMPLETA PARA UMA CARGA DE 8 TF (80 KN)  E PE DIREITO DE 6 M, INCLUINDO MODULOS , DIAGONAIS, SAPATAS E FORCADOS</v>
          </cell>
          <cell r="C9697" t="str">
            <v xml:space="preserve">MES   </v>
          </cell>
          <cell r="D9697">
            <v>601.75</v>
          </cell>
        </row>
        <row r="9698">
          <cell r="A9698">
            <v>40275</v>
          </cell>
          <cell r="B9698" t="str">
            <v>LOCACAO DE VIGA SANDUICHE METALICA VAZADA PARA TRAVAMENTO DE PILARES, ALTURA DE *8* CM, LARGURA DE *6* CM E EXTENSAO DE 2 M</v>
          </cell>
          <cell r="C9698" t="str">
            <v xml:space="preserve">MES   </v>
          </cell>
          <cell r="D9698">
            <v>17.25</v>
          </cell>
        </row>
        <row r="9699">
          <cell r="A9699">
            <v>42408</v>
          </cell>
          <cell r="B9699" t="str">
            <v>LONA PLASTICA EXTRA FORTE PRETA, E = 200 MICRA</v>
          </cell>
          <cell r="C9699" t="str">
            <v xml:space="preserve">M2    </v>
          </cell>
          <cell r="D9699">
            <v>1.72</v>
          </cell>
        </row>
        <row r="9700">
          <cell r="A9700">
            <v>3777</v>
          </cell>
          <cell r="B9700" t="str">
            <v>LONA PLASTICA PESADA PRETA, E = 150 MICRA</v>
          </cell>
          <cell r="C9700" t="str">
            <v xml:space="preserve">M2    </v>
          </cell>
          <cell r="D9700">
            <v>1.24</v>
          </cell>
        </row>
        <row r="9701">
          <cell r="A9701">
            <v>3798</v>
          </cell>
          <cell r="B9701" t="str">
            <v>LUMINARIA ABERTA P/ ILUMINACAO PUBLICA, TIPO X-57 PETERCO OU EQUIV</v>
          </cell>
          <cell r="C9701" t="str">
            <v xml:space="preserve">UN    </v>
          </cell>
          <cell r="D9701">
            <v>59.19</v>
          </cell>
        </row>
        <row r="9702">
          <cell r="A9702">
            <v>38769</v>
          </cell>
          <cell r="B9702" t="str">
            <v>LUMINARIA ARANDELA TIPO MEIA-LUA COM VIDRO FOSCO *30 X 15* CM, PARA 1 LAMPADA, BASE E27, POTENCIA MAXIMA 40/60 W (NAO INCLUI LAMPADA)</v>
          </cell>
          <cell r="C9702" t="str">
            <v xml:space="preserve">UN    </v>
          </cell>
          <cell r="D9702">
            <v>46.22</v>
          </cell>
        </row>
        <row r="9703">
          <cell r="A9703">
            <v>39510</v>
          </cell>
          <cell r="B9703" t="str">
            <v>LUMINARIA DE EMBUTIR EM CHAPA DE ACO PARA 2 LAMPADAS FLUORESCENTES DE 14 W COM REFLETOR E ALETAS EM ALUMINIO, COMPLETA (INCLUI REATOR E LAMPADAS)</v>
          </cell>
          <cell r="C9703" t="str">
            <v xml:space="preserve">UN    </v>
          </cell>
          <cell r="D9703">
            <v>187.08</v>
          </cell>
        </row>
        <row r="9704">
          <cell r="A9704">
            <v>38776</v>
          </cell>
          <cell r="B9704" t="str">
            <v>LUMINARIA DE EMBUTIR EM CHAPA DE ACO PARA 4 LAMPADAS FLUORESCENTES DE 14 W *60 X 60 CM* ALETADA (NAO INCLUI REATOR E LAMPADAS)</v>
          </cell>
          <cell r="C9704" t="str">
            <v xml:space="preserve">UN    </v>
          </cell>
          <cell r="D9704">
            <v>198.55</v>
          </cell>
        </row>
        <row r="9705">
          <cell r="A9705">
            <v>38774</v>
          </cell>
          <cell r="B9705" t="str">
            <v>LUMINARIA DE EMERGENCIA 30 LEDS, POTENCIA 2 W, BATERIA DE LITIO, AUTONOMIA DE 6 HORAS</v>
          </cell>
          <cell r="C9705" t="str">
            <v xml:space="preserve">UN    </v>
          </cell>
          <cell r="D9705">
            <v>20.07</v>
          </cell>
        </row>
        <row r="9706">
          <cell r="A9706">
            <v>42247</v>
          </cell>
          <cell r="B9706" t="str">
            <v>LUMINARIA DE LED PARA ILUMINACAO PUBLICA, DE 138 W ATE 180 W, INVOLUCRO EM ALUMINIO OU ACO INOX</v>
          </cell>
          <cell r="C9706" t="str">
            <v xml:space="preserve">UN    </v>
          </cell>
          <cell r="D9706">
            <v>685.13</v>
          </cell>
        </row>
        <row r="9707">
          <cell r="A9707">
            <v>42248</v>
          </cell>
          <cell r="B9707" t="str">
            <v>LUMINARIA DE LED PARA ILUMINACAO PUBLICA, DE 181 W ATE 239 W, INVOLUCRO EM ALUMINIO OU ACO INOX</v>
          </cell>
          <cell r="C9707" t="str">
            <v xml:space="preserve">UN    </v>
          </cell>
          <cell r="D9707">
            <v>795.83</v>
          </cell>
        </row>
        <row r="9708">
          <cell r="A9708">
            <v>42249</v>
          </cell>
          <cell r="B9708" t="str">
            <v>LUMINARIA DE LED PARA ILUMINACAO PUBLICA, DE 240 W ATE 350 W, INVOLUCRO EM ALUMINIO OU ACO INOX</v>
          </cell>
          <cell r="C9708" t="str">
            <v xml:space="preserve">UN    </v>
          </cell>
          <cell r="D9708">
            <v>1318.41</v>
          </cell>
        </row>
        <row r="9709">
          <cell r="A9709">
            <v>42244</v>
          </cell>
          <cell r="B9709" t="str">
            <v>LUMINARIA DE LED PARA ILUMINACAO PUBLICA, DE 33 W ATE 50 W, INVOLUCRO EM ALUMINIO OU ACO INOX</v>
          </cell>
          <cell r="C9709" t="str">
            <v xml:space="preserve">UN    </v>
          </cell>
          <cell r="D9709">
            <v>205.9</v>
          </cell>
        </row>
        <row r="9710">
          <cell r="A9710">
            <v>42245</v>
          </cell>
          <cell r="B9710" t="str">
            <v>LUMINARIA DE LED PARA ILUMINACAO PUBLICA, DE 51 W ATE 67 W, INVOLUCRO EM ALUMINIO OU ACO INOX</v>
          </cell>
          <cell r="C9710" t="str">
            <v xml:space="preserve">UN    </v>
          </cell>
          <cell r="D9710">
            <v>379.94</v>
          </cell>
        </row>
        <row r="9711">
          <cell r="A9711">
            <v>42246</v>
          </cell>
          <cell r="B9711" t="str">
            <v>LUMINARIA DE LED PARA ILUMINACAO PUBLICA, DE 68 W ATE 97 W, INVOLUCRO EM ALUMINIO OU ACO INOX</v>
          </cell>
          <cell r="C9711" t="str">
            <v xml:space="preserve">UN    </v>
          </cell>
          <cell r="D9711">
            <v>420.58</v>
          </cell>
        </row>
        <row r="9712">
          <cell r="A9712">
            <v>42243</v>
          </cell>
          <cell r="B9712" t="str">
            <v>LUMINARIA DE LED PARA ILUMINACAO PUBLICA, DE 98 W ATE 137 W, INVOLUCRO EM ALUMINIO OU ACO INOX</v>
          </cell>
          <cell r="C9712" t="str">
            <v xml:space="preserve">UN    </v>
          </cell>
          <cell r="D9712">
            <v>507.14</v>
          </cell>
        </row>
        <row r="9713">
          <cell r="A9713">
            <v>38889</v>
          </cell>
          <cell r="B9713" t="str">
            <v>LUMINARIA DE SOBREPOR EM CHAPA DE ACO COM ALETAS PLASTICAS, PARA 1 LAMPADA, BASE E27, POTENCIA MAXIMA 40/60 W (NAO INCLUI LAMPADA)</v>
          </cell>
          <cell r="C9713" t="str">
            <v xml:space="preserve">UN    </v>
          </cell>
          <cell r="D9713">
            <v>35.43</v>
          </cell>
        </row>
        <row r="9714">
          <cell r="A9714">
            <v>38784</v>
          </cell>
          <cell r="B9714" t="str">
            <v>LUMINARIA DE SOBREPOR EM CHAPA DE ACO COM ALETAS PLASTICAS, PARA 2 LAMPADAS, BASE E27, POTENCIA MAXIMA 40/60 W (NAO INCLUI LAMPADAS)</v>
          </cell>
          <cell r="C9714" t="str">
            <v xml:space="preserve">UN    </v>
          </cell>
          <cell r="D9714">
            <v>47.4</v>
          </cell>
        </row>
        <row r="9715">
          <cell r="A9715">
            <v>3788</v>
          </cell>
          <cell r="B9715" t="str">
            <v>LUMINARIA DE SOBREPOR EM CHAPA DE ACO PARA 1 LAMPADA FLUORESCENTE DE *18* W, ALETADA, COMPLETA (LAMPADA E REATOR INCLUSOS)</v>
          </cell>
          <cell r="C9715" t="str">
            <v xml:space="preserve">UN    </v>
          </cell>
          <cell r="D9715">
            <v>49.39</v>
          </cell>
        </row>
        <row r="9716">
          <cell r="A9716">
            <v>12230</v>
          </cell>
          <cell r="B9716" t="str">
            <v>LUMINARIA DE SOBREPOR EM CHAPA DE ACO PARA 1 LAMPADA FLUORESCENTE DE *18* W, PERFIL COMERCIAL (NAO INCLUI REATOR E LAMPADA)</v>
          </cell>
          <cell r="C9716" t="str">
            <v xml:space="preserve">UN    </v>
          </cell>
          <cell r="D9716">
            <v>12.7</v>
          </cell>
        </row>
        <row r="9717">
          <cell r="A9717">
            <v>3780</v>
          </cell>
          <cell r="B9717" t="str">
            <v>LUMINARIA DE SOBREPOR EM CHAPA DE ACO PARA 1 LAMPADA FLUORESCENTE DE *36* W, ALETADA, COMPLETA (LAMPADA E REATOR INCLUSOS)</v>
          </cell>
          <cell r="C9717" t="str">
            <v xml:space="preserve">UN    </v>
          </cell>
          <cell r="D9717">
            <v>72.88</v>
          </cell>
        </row>
        <row r="9718">
          <cell r="A9718">
            <v>12231</v>
          </cell>
          <cell r="B9718" t="str">
            <v>LUMINARIA DE SOBREPOR EM CHAPA DE ACO PARA 1 LAMPADA FLUORESCENTE DE *36* W, PERFIL COMERCIAL (NAO INCLUI REATOR E LAMPADA)</v>
          </cell>
          <cell r="C9718" t="str">
            <v xml:space="preserve">UN    </v>
          </cell>
          <cell r="D9718">
            <v>21.13</v>
          </cell>
        </row>
        <row r="9719">
          <cell r="A9719">
            <v>3811</v>
          </cell>
          <cell r="B9719" t="str">
            <v>LUMINARIA DE SOBREPOR EM CHAPA DE ACO PARA 2 LAMPADAS FLUORESCENTES DE *18* W, ALETADA, COMPLETA (LAMPADAS E REATOR INCLUSOS)</v>
          </cell>
          <cell r="C9719" t="str">
            <v xml:space="preserve">UN    </v>
          </cell>
          <cell r="D9719">
            <v>68.45</v>
          </cell>
        </row>
        <row r="9720">
          <cell r="A9720">
            <v>12232</v>
          </cell>
          <cell r="B9720" t="str">
            <v>LUMINARIA DE SOBREPOR EM CHAPA DE ACO PARA 2 LAMPADAS FLUORESCENTES DE *18* W, PERFIL COMERCIAL (NAO INCLUI REATOR E LAMPADAS)</v>
          </cell>
          <cell r="C9720" t="str">
            <v xml:space="preserve">UN    </v>
          </cell>
          <cell r="D9720">
            <v>22.13</v>
          </cell>
        </row>
        <row r="9721">
          <cell r="A9721">
            <v>3799</v>
          </cell>
          <cell r="B9721" t="str">
            <v>LUMINARIA DE SOBREPOR EM CHAPA DE ACO PARA 2 LAMPADAS FLUORESCENTES DE *36* W, ALETADA, COMPLETA (LAMPADAS E REATOR INCLUSOS)</v>
          </cell>
          <cell r="C9721" t="str">
            <v xml:space="preserve">UN    </v>
          </cell>
          <cell r="D9721">
            <v>96.81</v>
          </cell>
        </row>
        <row r="9722">
          <cell r="A9722">
            <v>12239</v>
          </cell>
          <cell r="B9722" t="str">
            <v>LUMINARIA DE SOBREPOR EM CHAPA DE ACO PARA 2 LAMPADAS FLUORESCENTES DE *36* W, PERFIL COMERCIAL (NAO INCLUI REATOR E LAMPADAS)</v>
          </cell>
          <cell r="C9722" t="str">
            <v xml:space="preserve">UN    </v>
          </cell>
          <cell r="D9722">
            <v>28.98</v>
          </cell>
        </row>
        <row r="9723">
          <cell r="A9723">
            <v>38773</v>
          </cell>
          <cell r="B9723" t="str">
            <v>LUMINARIA DE TETO PLAFON/PLAFONIER EM PLASTICO COM BASE E27, POTENCIA MAXIMA 60 W (NAO INCLUI LAMPADA)</v>
          </cell>
          <cell r="C9723" t="str">
            <v xml:space="preserve">UN    </v>
          </cell>
          <cell r="D9723">
            <v>4.6500000000000004</v>
          </cell>
        </row>
        <row r="9724">
          <cell r="A9724">
            <v>12271</v>
          </cell>
          <cell r="B9724" t="str">
            <v>LUMINARIA DUPLA P/SINALIZACAO, TIPO WETZEL AS-2/110 OU EQUIV</v>
          </cell>
          <cell r="C9724" t="str">
            <v xml:space="preserve">UN    </v>
          </cell>
          <cell r="D9724">
            <v>259.22000000000003</v>
          </cell>
        </row>
        <row r="9725">
          <cell r="A9725">
            <v>38785</v>
          </cell>
          <cell r="B9725" t="str">
            <v>LUMINARIA HERMETICA IP-65 PARA 2 DUAS LAMPADAS DE 14/16/18/20 W (NAO INCLUI REATOR E LAMPADAS)</v>
          </cell>
          <cell r="C9725" t="str">
            <v xml:space="preserve">UN    </v>
          </cell>
          <cell r="D9725">
            <v>122.72</v>
          </cell>
        </row>
        <row r="9726">
          <cell r="A9726">
            <v>38786</v>
          </cell>
          <cell r="B9726" t="str">
            <v>LUMINARIA HERMETICA IP-65 PARA 2 DUAS LAMPADAS DE 28/32/36/40 W (NAO INCLUI REATOR E LAMPADAS)</v>
          </cell>
          <cell r="C9726" t="str">
            <v xml:space="preserve">UN    </v>
          </cell>
          <cell r="D9726">
            <v>151.16999999999999</v>
          </cell>
        </row>
        <row r="9727">
          <cell r="A9727">
            <v>39385</v>
          </cell>
          <cell r="B9727" t="str">
            <v>LUMINARIA LED PLAFON REDONDO DE SOBREPOR BIVOLT 12/13 W,  D = *17* CM</v>
          </cell>
          <cell r="C9727" t="str">
            <v xml:space="preserve">UN    </v>
          </cell>
          <cell r="D9727">
            <v>18.36</v>
          </cell>
        </row>
        <row r="9728">
          <cell r="A9728">
            <v>39389</v>
          </cell>
          <cell r="B9728" t="str">
            <v>LUMINARIA LED REFLETOR RETANGULAR BIVOLT, LUZ BRANCA, 10 W</v>
          </cell>
          <cell r="C9728" t="str">
            <v xml:space="preserve">UN    </v>
          </cell>
          <cell r="D9728">
            <v>19.920000000000002</v>
          </cell>
        </row>
        <row r="9729">
          <cell r="A9729">
            <v>39390</v>
          </cell>
          <cell r="B9729" t="str">
            <v>LUMINARIA LED REFLETOR RETANGULAR BIVOLT, LUZ BRANCA, 30 W</v>
          </cell>
          <cell r="C9729" t="str">
            <v xml:space="preserve">UN    </v>
          </cell>
          <cell r="D9729">
            <v>41.75</v>
          </cell>
        </row>
        <row r="9730">
          <cell r="A9730">
            <v>39391</v>
          </cell>
          <cell r="B9730" t="str">
            <v>LUMINARIA LED REFLETOR RETANGULAR BIVOLT, LUZ BRANCA, 50 W</v>
          </cell>
          <cell r="C9730" t="str">
            <v xml:space="preserve">UN    </v>
          </cell>
          <cell r="D9730">
            <v>46.88</v>
          </cell>
        </row>
        <row r="9731">
          <cell r="A9731">
            <v>3803</v>
          </cell>
          <cell r="B9731" t="str">
            <v>LUMINARIA PLAFON REDONDO COM VIDRO FOSCO DIAMETRO *25* CM, PARA 1 LAMPADA, BASE E27, POTENCIA MAXIMA 40/60 W (NAO INCLUI LAMPADA)</v>
          </cell>
          <cell r="C9731" t="str">
            <v xml:space="preserve">UN    </v>
          </cell>
          <cell r="D9731">
            <v>43.83</v>
          </cell>
        </row>
        <row r="9732">
          <cell r="A9732">
            <v>38770</v>
          </cell>
          <cell r="B9732" t="str">
            <v>LUMINARIA PLAFON REDONDO COM VIDRO FOSCO DIAMETRO *30* CM, PARA 2 LAMPADAS, BASE E27, POTENCIA MAXIMA 40/60 W (NAO INCLUI LAMPADAS)</v>
          </cell>
          <cell r="C9732" t="str">
            <v xml:space="preserve">UN    </v>
          </cell>
          <cell r="D9732">
            <v>50.75</v>
          </cell>
        </row>
        <row r="9733">
          <cell r="A9733">
            <v>12267</v>
          </cell>
          <cell r="B9733" t="str">
            <v>LUMINARIA PROVA DE TEMPO PETERCO Y.31/1</v>
          </cell>
          <cell r="C9733" t="str">
            <v xml:space="preserve">UN    </v>
          </cell>
          <cell r="D9733">
            <v>148.72999999999999</v>
          </cell>
        </row>
        <row r="9734">
          <cell r="A9734">
            <v>43265</v>
          </cell>
          <cell r="B9734"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734" t="str">
            <v xml:space="preserve">UN    </v>
          </cell>
          <cell r="D9734">
            <v>57.41</v>
          </cell>
        </row>
        <row r="9735">
          <cell r="A9735">
            <v>12266</v>
          </cell>
          <cell r="B9735" t="str">
            <v>LUMINARIA SPOT DE SOBREPOR EM ALUMINIO COM ALETA PLASTICA PARA 1 LAMPADA, BASE E27, POTENCIA MAXIMA 40/60 W (NAO INCLUI LAMPADA)</v>
          </cell>
          <cell r="C9735" t="str">
            <v xml:space="preserve">UN    </v>
          </cell>
          <cell r="D9735">
            <v>76.12</v>
          </cell>
        </row>
        <row r="9736">
          <cell r="A9736">
            <v>39378</v>
          </cell>
          <cell r="B9736" t="str">
            <v>LUMINARIA SPOT DE SOBREPOR EM ALUMINIO COM ALETA PLASTICA PARA 2 LAMPADAS, BASE E27, POTENCIA MAXIMA 40/60 W (NAO INCLUI LAMPADA)</v>
          </cell>
          <cell r="C9736" t="str">
            <v xml:space="preserve">UN    </v>
          </cell>
          <cell r="D9736">
            <v>53.97</v>
          </cell>
        </row>
        <row r="9737">
          <cell r="A9737">
            <v>43543</v>
          </cell>
          <cell r="B9737" t="str">
            <v>LUMINARIA TIPO TARTARUGA A PROVA DE TEMPO, GASES, VAPOR E PO, EM ALUMINIO, COM GRADE, BASE E27, POTENCIA MAXIMA 100 W - REF Y 25/1 (NAO INCLUI LAMPADA)</v>
          </cell>
          <cell r="C9737" t="str">
            <v xml:space="preserve">UN    </v>
          </cell>
          <cell r="D9737">
            <v>112.44</v>
          </cell>
        </row>
        <row r="9738">
          <cell r="A9738">
            <v>38775</v>
          </cell>
          <cell r="B9738" t="str">
            <v>LUMINARIA TIPO TARTARUGA PARA AREA EXTERNA EM ALUMINIO, COM GRADE, PARA 1 LAMPADA, BASE E27, POTENCIA MAXIMA 40/60 W (NAO INCLUI LAMPADA)</v>
          </cell>
          <cell r="C9738" t="str">
            <v xml:space="preserve">UN    </v>
          </cell>
          <cell r="D9738">
            <v>57.22</v>
          </cell>
        </row>
        <row r="9739">
          <cell r="A9739">
            <v>21119</v>
          </cell>
          <cell r="B9739" t="str">
            <v>LUVA CPVC, SOLDAVEL, 15 MM, PARA AGUA QUENTE PREDIAL</v>
          </cell>
          <cell r="C9739" t="str">
            <v xml:space="preserve">UN    </v>
          </cell>
          <cell r="D9739">
            <v>2.37</v>
          </cell>
        </row>
        <row r="9740">
          <cell r="A9740">
            <v>37974</v>
          </cell>
          <cell r="B9740" t="str">
            <v>LUVA CPVC, SOLDAVEL, 22 MM, PARA AGUA QUENTE PREDIAL</v>
          </cell>
          <cell r="C9740" t="str">
            <v xml:space="preserve">UN    </v>
          </cell>
          <cell r="D9740">
            <v>3.53</v>
          </cell>
        </row>
        <row r="9741">
          <cell r="A9741">
            <v>37975</v>
          </cell>
          <cell r="B9741" t="str">
            <v>LUVA CPVC, SOLDAVEL, 28 MM, PARA AGUA QUENTE PREDIAL</v>
          </cell>
          <cell r="C9741" t="str">
            <v xml:space="preserve">UN    </v>
          </cell>
          <cell r="D9741">
            <v>7.17</v>
          </cell>
        </row>
        <row r="9742">
          <cell r="A9742">
            <v>37976</v>
          </cell>
          <cell r="B9742" t="str">
            <v>LUVA CPVC, SOLDAVEL, 35 MM, PARA AGUA QUENTE PREDIAL</v>
          </cell>
          <cell r="C9742" t="str">
            <v xml:space="preserve">UN    </v>
          </cell>
          <cell r="D9742">
            <v>14.7</v>
          </cell>
        </row>
        <row r="9743">
          <cell r="A9743">
            <v>37977</v>
          </cell>
          <cell r="B9743" t="str">
            <v>LUVA CPVC, SOLDAVEL, 42 MM, PARA AGUA QUENTE PREDIAL</v>
          </cell>
          <cell r="C9743" t="str">
            <v xml:space="preserve">UN    </v>
          </cell>
          <cell r="D9743">
            <v>20.21</v>
          </cell>
        </row>
        <row r="9744">
          <cell r="A9744">
            <v>37978</v>
          </cell>
          <cell r="B9744" t="str">
            <v>LUVA CPVC, SOLDAVEL, 54 MM, PARA AGUA QUENTE PREDIAL</v>
          </cell>
          <cell r="C9744" t="str">
            <v xml:space="preserve">UN    </v>
          </cell>
          <cell r="D9744">
            <v>40.97</v>
          </cell>
        </row>
        <row r="9745">
          <cell r="A9745">
            <v>37979</v>
          </cell>
          <cell r="B9745" t="str">
            <v>LUVA CPVC, SOLDAVEL, 73 MM, PARA AGUA QUENTE PREDIAL</v>
          </cell>
          <cell r="C9745" t="str">
            <v xml:space="preserve">UN    </v>
          </cell>
          <cell r="D9745">
            <v>176</v>
          </cell>
        </row>
        <row r="9746">
          <cell r="A9746">
            <v>37980</v>
          </cell>
          <cell r="B9746" t="str">
            <v>LUVA CPVC, SOLDAVEL, 89 MM, PARA AGUA QUENTE PREDIAL</v>
          </cell>
          <cell r="C9746" t="str">
            <v xml:space="preserve">UN    </v>
          </cell>
          <cell r="D9746">
            <v>197.8</v>
          </cell>
        </row>
        <row r="9747">
          <cell r="A9747">
            <v>36147</v>
          </cell>
          <cell r="B9747" t="str">
            <v>LUVA DE BORRACHA ISOLANTE PARA ALTA TENSAO, RESISTENTE A OZONIO, TENSAO DE ENSAIO 2,5 KV (PAR)</v>
          </cell>
          <cell r="C9747" t="str">
            <v xml:space="preserve">PAR   </v>
          </cell>
          <cell r="D9747">
            <v>357.09</v>
          </cell>
        </row>
        <row r="9748">
          <cell r="A9748">
            <v>12731</v>
          </cell>
          <cell r="B9748" t="str">
            <v>LUVA DE COBRE (REF 600) SEM ANEL DE SOLDA, BOLSA X BOLSA, 104 MM</v>
          </cell>
          <cell r="C9748" t="str">
            <v xml:space="preserve">UN    </v>
          </cell>
          <cell r="D9748">
            <v>264.91000000000003</v>
          </cell>
        </row>
        <row r="9749">
          <cell r="A9749">
            <v>12723</v>
          </cell>
          <cell r="B9749" t="str">
            <v>LUVA DE COBRE (REF 600) SEM ANEL DE SOLDA, BOLSA X BOLSA, 15 MM</v>
          </cell>
          <cell r="C9749" t="str">
            <v xml:space="preserve">UN    </v>
          </cell>
          <cell r="D9749">
            <v>2.0499999999999998</v>
          </cell>
        </row>
        <row r="9750">
          <cell r="A9750">
            <v>12724</v>
          </cell>
          <cell r="B9750" t="str">
            <v>LUVA DE COBRE (REF 600) SEM ANEL DE SOLDA, BOLSA X BOLSA, 22 MM</v>
          </cell>
          <cell r="C9750" t="str">
            <v xml:space="preserve">UN    </v>
          </cell>
          <cell r="D9750">
            <v>3.94</v>
          </cell>
        </row>
        <row r="9751">
          <cell r="A9751">
            <v>12725</v>
          </cell>
          <cell r="B9751" t="str">
            <v>LUVA DE COBRE (REF 600) SEM ANEL DE SOLDA, BOLSA X BOLSA, 28 MM</v>
          </cell>
          <cell r="C9751" t="str">
            <v xml:space="preserve">UN    </v>
          </cell>
          <cell r="D9751">
            <v>7.92</v>
          </cell>
        </row>
        <row r="9752">
          <cell r="A9752">
            <v>12726</v>
          </cell>
          <cell r="B9752" t="str">
            <v>LUVA DE COBRE (REF 600) SEM ANEL DE SOLDA, BOLSA X BOLSA, 35 MM</v>
          </cell>
          <cell r="C9752" t="str">
            <v xml:space="preserve">UN    </v>
          </cell>
          <cell r="D9752">
            <v>17.47</v>
          </cell>
        </row>
        <row r="9753">
          <cell r="A9753">
            <v>12727</v>
          </cell>
          <cell r="B9753" t="str">
            <v>LUVA DE COBRE (REF 600) SEM ANEL DE SOLDA, BOLSA X BOLSA, 42 MM</v>
          </cell>
          <cell r="C9753" t="str">
            <v xml:space="preserve">UN    </v>
          </cell>
          <cell r="D9753">
            <v>22.16</v>
          </cell>
        </row>
        <row r="9754">
          <cell r="A9754">
            <v>12728</v>
          </cell>
          <cell r="B9754" t="str">
            <v>LUVA DE COBRE (REF 600) SEM ANEL DE SOLDA, BOLSA X BOLSA, 54 MM</v>
          </cell>
          <cell r="C9754" t="str">
            <v xml:space="preserve">UN    </v>
          </cell>
          <cell r="D9754">
            <v>36.200000000000003</v>
          </cell>
        </row>
        <row r="9755">
          <cell r="A9755">
            <v>12729</v>
          </cell>
          <cell r="B9755" t="str">
            <v>LUVA DE COBRE (REF 600) SEM ANEL DE SOLDA, BOLSA X BOLSA, 66 MM</v>
          </cell>
          <cell r="C9755" t="str">
            <v xml:space="preserve">UN    </v>
          </cell>
          <cell r="D9755">
            <v>118.66</v>
          </cell>
        </row>
        <row r="9756">
          <cell r="A9756">
            <v>12730</v>
          </cell>
          <cell r="B9756" t="str">
            <v>LUVA DE COBRE (REF 600) SEM ANEL DE SOLDA, BOLSA X BOLSA, 79 MM</v>
          </cell>
          <cell r="C9756" t="str">
            <v xml:space="preserve">UN    </v>
          </cell>
          <cell r="D9756">
            <v>181.67</v>
          </cell>
        </row>
        <row r="9757">
          <cell r="A9757">
            <v>3840</v>
          </cell>
          <cell r="B9757" t="str">
            <v>LUVA DE CORRER DEFOFO, PVC, JE, DN 100 MM</v>
          </cell>
          <cell r="C9757" t="str">
            <v xml:space="preserve">UN    </v>
          </cell>
          <cell r="D9757">
            <v>52</v>
          </cell>
        </row>
        <row r="9758">
          <cell r="A9758">
            <v>3838</v>
          </cell>
          <cell r="B9758" t="str">
            <v>LUVA DE CORRER DEFOFO, PVC, JE, DN 150 MM</v>
          </cell>
          <cell r="C9758" t="str">
            <v xml:space="preserve">UN    </v>
          </cell>
          <cell r="D9758">
            <v>114.77</v>
          </cell>
        </row>
        <row r="9759">
          <cell r="A9759">
            <v>3844</v>
          </cell>
          <cell r="B9759" t="str">
            <v>LUVA DE CORRER DEFOFO, PVC, JE, DN 200 MM</v>
          </cell>
          <cell r="C9759" t="str">
            <v xml:space="preserve">UN    </v>
          </cell>
          <cell r="D9759">
            <v>204.72</v>
          </cell>
        </row>
        <row r="9760">
          <cell r="A9760">
            <v>3839</v>
          </cell>
          <cell r="B9760" t="str">
            <v>LUVA DE CORRER DEFOFO, PVC, JE, DN 250 MM</v>
          </cell>
          <cell r="C9760" t="str">
            <v xml:space="preserve">UN    </v>
          </cell>
          <cell r="D9760">
            <v>372.89</v>
          </cell>
        </row>
        <row r="9761">
          <cell r="A9761">
            <v>3843</v>
          </cell>
          <cell r="B9761" t="str">
            <v>LUVA DE CORRER DEFOFO, PVC, JE, DN 300 MM</v>
          </cell>
          <cell r="C9761" t="str">
            <v xml:space="preserve">UN    </v>
          </cell>
          <cell r="D9761">
            <v>511.8</v>
          </cell>
        </row>
        <row r="9762">
          <cell r="A9762">
            <v>3900</v>
          </cell>
          <cell r="B9762" t="str">
            <v>LUVA DE CORRER PARA TUBO ROSCAVEL, PVC, 1 1/2", PARA AGUA FRIA PREDIAL</v>
          </cell>
          <cell r="C9762" t="str">
            <v xml:space="preserve">UN    </v>
          </cell>
          <cell r="D9762">
            <v>39.42</v>
          </cell>
        </row>
        <row r="9763">
          <cell r="A9763">
            <v>3846</v>
          </cell>
          <cell r="B9763" t="str">
            <v>LUVA DE CORRER PARA TUBO ROSCAVEL, PVC, 1/2", PARA AGUA FRIA PREDIAL</v>
          </cell>
          <cell r="C9763" t="str">
            <v xml:space="preserve">UN    </v>
          </cell>
          <cell r="D9763">
            <v>12.42</v>
          </cell>
        </row>
        <row r="9764">
          <cell r="A9764">
            <v>3886</v>
          </cell>
          <cell r="B9764" t="str">
            <v>LUVA DE CORRER PARA TUBO ROSCAVEL, PVC, 3/4", PARA AGUA FRIA PREDIAL</v>
          </cell>
          <cell r="C9764" t="str">
            <v xml:space="preserve">UN    </v>
          </cell>
          <cell r="D9764">
            <v>13.08</v>
          </cell>
        </row>
        <row r="9765">
          <cell r="A9765">
            <v>3854</v>
          </cell>
          <cell r="B9765" t="str">
            <v>LUVA DE CORRER PARA TUBO SOLDAVEL, PVC, 20 MM, PARA AGUA FRIA PREDIAL</v>
          </cell>
          <cell r="C9765" t="str">
            <v xml:space="preserve">UN    </v>
          </cell>
          <cell r="D9765">
            <v>7.27</v>
          </cell>
        </row>
        <row r="9766">
          <cell r="A9766">
            <v>3873</v>
          </cell>
          <cell r="B9766" t="str">
            <v>LUVA DE CORRER PARA TUBO SOLDAVEL, PVC, 25 MM, PARA AGUA FRIA PREDIAL</v>
          </cell>
          <cell r="C9766" t="str">
            <v xml:space="preserve">UN    </v>
          </cell>
          <cell r="D9766">
            <v>9.6199999999999992</v>
          </cell>
        </row>
        <row r="9767">
          <cell r="A9767">
            <v>38021</v>
          </cell>
          <cell r="B9767" t="str">
            <v>LUVA DE CORRER PARA TUBO SOLDAVEL, PVC, 32 MM, PARA AGUA FRIA PREDIAL</v>
          </cell>
          <cell r="C9767" t="str">
            <v xml:space="preserve">UN    </v>
          </cell>
          <cell r="D9767">
            <v>23.02</v>
          </cell>
        </row>
        <row r="9768">
          <cell r="A9768">
            <v>3847</v>
          </cell>
          <cell r="B9768" t="str">
            <v>LUVA DE CORRER PARA TUBO SOLDAVEL, PVC, 50 MM, PARA AGUA FRIA PREDIAL</v>
          </cell>
          <cell r="C9768" t="str">
            <v xml:space="preserve">UN    </v>
          </cell>
          <cell r="D9768">
            <v>26.13</v>
          </cell>
        </row>
        <row r="9769">
          <cell r="A9769">
            <v>38022</v>
          </cell>
          <cell r="B9769" t="str">
            <v>LUVA DE CORRER PARA TUBO SOLDAVEL, PVC, 60 MM, PARA AGUA FRIA PREDIAL</v>
          </cell>
          <cell r="C9769" t="str">
            <v xml:space="preserve">UN    </v>
          </cell>
          <cell r="D9769">
            <v>40.81</v>
          </cell>
        </row>
        <row r="9770">
          <cell r="A9770">
            <v>3833</v>
          </cell>
          <cell r="B9770" t="str">
            <v>LUVA DE CORRER PVC, JE, DN 100 MM, PARA REDE COLETORA DE ESGOTO (NBR 10569)</v>
          </cell>
          <cell r="C9770" t="str">
            <v xml:space="preserve">UN    </v>
          </cell>
          <cell r="D9770">
            <v>23.62</v>
          </cell>
        </row>
        <row r="9771">
          <cell r="A9771">
            <v>3835</v>
          </cell>
          <cell r="B9771" t="str">
            <v>LUVA DE CORRER PVC, JE, DN 150 MM, PARA REDE COLETORA DE ESGOTO (NBR 10569)</v>
          </cell>
          <cell r="C9771" t="str">
            <v xml:space="preserve">UN    </v>
          </cell>
          <cell r="D9771">
            <v>76.900000000000006</v>
          </cell>
        </row>
        <row r="9772">
          <cell r="A9772">
            <v>3836</v>
          </cell>
          <cell r="B9772" t="str">
            <v>LUVA DE CORRER PVC, JE, DN 200 MM, PARA REDE COLETORA DE ESGOTO (NBR 10569)</v>
          </cell>
          <cell r="C9772" t="str">
            <v xml:space="preserve">UN    </v>
          </cell>
          <cell r="D9772">
            <v>165.51</v>
          </cell>
        </row>
        <row r="9773">
          <cell r="A9773">
            <v>3830</v>
          </cell>
          <cell r="B9773" t="str">
            <v>LUVA DE CORRER PVC, JE, DN 250 MM, PARA REDE COLETORA DE ESGOTO (NBR 10569)</v>
          </cell>
          <cell r="C9773" t="str">
            <v xml:space="preserve">UN    </v>
          </cell>
          <cell r="D9773">
            <v>270.61</v>
          </cell>
        </row>
        <row r="9774">
          <cell r="A9774">
            <v>3831</v>
          </cell>
          <cell r="B9774" t="str">
            <v>LUVA DE CORRER PVC, JE, DN 300 MM, PARA REDE COLETORA DE ESGOTO (NBR 10569)</v>
          </cell>
          <cell r="C9774" t="str">
            <v xml:space="preserve">UN    </v>
          </cell>
          <cell r="D9774">
            <v>452.37</v>
          </cell>
        </row>
        <row r="9775">
          <cell r="A9775">
            <v>37981</v>
          </cell>
          <cell r="B9775" t="str">
            <v>LUVA DE CORRER, CPVC, SOLDAVEL, 15 MM, PARA AGUA QUENTE PREDIAL</v>
          </cell>
          <cell r="C9775" t="str">
            <v xml:space="preserve">UN    </v>
          </cell>
          <cell r="D9775">
            <v>8.07</v>
          </cell>
        </row>
        <row r="9776">
          <cell r="A9776">
            <v>37982</v>
          </cell>
          <cell r="B9776" t="str">
            <v>LUVA DE CORRER, CPVC, SOLDAVEL, 22 MM, PARA AGUA QUENTE PREDIAL</v>
          </cell>
          <cell r="C9776" t="str">
            <v xml:space="preserve">UN    </v>
          </cell>
          <cell r="D9776">
            <v>12.25</v>
          </cell>
        </row>
        <row r="9777">
          <cell r="A9777">
            <v>37983</v>
          </cell>
          <cell r="B9777" t="str">
            <v>LUVA DE CORRER, CPVC, SOLDAVEL, 28 MM, PARA AGUA QUENTE PREDIAL</v>
          </cell>
          <cell r="C9777" t="str">
            <v xml:space="preserve">UN    </v>
          </cell>
          <cell r="D9777">
            <v>17.149999999999999</v>
          </cell>
        </row>
        <row r="9778">
          <cell r="A9778">
            <v>37984</v>
          </cell>
          <cell r="B9778" t="str">
            <v>LUVA DE CORRER, CPVC, SOLDAVEL, 35 MM, PARA AGUA QUENTE PREDIAL</v>
          </cell>
          <cell r="C9778" t="str">
            <v xml:space="preserve">UN    </v>
          </cell>
          <cell r="D9778">
            <v>29.62</v>
          </cell>
        </row>
        <row r="9779">
          <cell r="A9779">
            <v>37985</v>
          </cell>
          <cell r="B9779" t="str">
            <v>LUVA DE CORRER, CPVC, SOLDAVEL, 42 MM, PARA AGUA QUENTE PREDIAL</v>
          </cell>
          <cell r="C9779" t="str">
            <v xml:space="preserve">UN    </v>
          </cell>
          <cell r="D9779">
            <v>41.47</v>
          </cell>
        </row>
        <row r="9780">
          <cell r="A9780">
            <v>3826</v>
          </cell>
          <cell r="B9780" t="str">
            <v>LUVA DE CORRER, PVC PBA, JE, DN 100 / DE 110 MM, PARA REDE AGUA (NBR 10351)</v>
          </cell>
          <cell r="C9780" t="str">
            <v xml:space="preserve">UN    </v>
          </cell>
          <cell r="D9780">
            <v>51.6</v>
          </cell>
        </row>
        <row r="9781">
          <cell r="A9781">
            <v>3825</v>
          </cell>
          <cell r="B9781" t="str">
            <v>LUVA DE CORRER, PVC PBA, JE, DN 50 / DE 60 MM, PARA REDE AGUA (NBR 10351)</v>
          </cell>
          <cell r="C9781" t="str">
            <v xml:space="preserve">UN    </v>
          </cell>
          <cell r="D9781">
            <v>14.84</v>
          </cell>
        </row>
        <row r="9782">
          <cell r="A9782">
            <v>3827</v>
          </cell>
          <cell r="B9782" t="str">
            <v>LUVA DE CORRER, PVC PBA, JE, DN 75 / DE 85 MM, PARA REDE AGUA (NBR 10351)</v>
          </cell>
          <cell r="C9782" t="str">
            <v xml:space="preserve">UN    </v>
          </cell>
          <cell r="D9782">
            <v>32.42</v>
          </cell>
        </row>
        <row r="9783">
          <cell r="A9783">
            <v>20165</v>
          </cell>
          <cell r="B9783" t="str">
            <v>LUVA DE CORRER, PVC SERIE R, 100 MM, PARA ESGOTO OU AGUAS PLUVIAIS PREDIAIS</v>
          </cell>
          <cell r="C9783" t="str">
            <v xml:space="preserve">UN    </v>
          </cell>
          <cell r="D9783">
            <v>23.06</v>
          </cell>
        </row>
        <row r="9784">
          <cell r="A9784">
            <v>20166</v>
          </cell>
          <cell r="B9784" t="str">
            <v>LUVA DE CORRER, PVC SERIE R, 150 MM, PARA ESGOTO OU AGUAS PLUVIAIS PREDIAIS</v>
          </cell>
          <cell r="C9784" t="str">
            <v xml:space="preserve">UN    </v>
          </cell>
          <cell r="D9784">
            <v>74.53</v>
          </cell>
        </row>
        <row r="9785">
          <cell r="A9785">
            <v>20164</v>
          </cell>
          <cell r="B9785" t="str">
            <v>LUVA DE CORRER, PVC SERIE R, 75 MM, PARA ESGOTO OU AGUAS PLUVIAIS PREDIAIS</v>
          </cell>
          <cell r="C9785" t="str">
            <v xml:space="preserve">UN    </v>
          </cell>
          <cell r="D9785">
            <v>12.18</v>
          </cell>
        </row>
        <row r="9786">
          <cell r="A9786">
            <v>3893</v>
          </cell>
          <cell r="B9786" t="str">
            <v>LUVA DE CORRER, PVC, DN 100 MM, PARA ESGOTO PREDIAL</v>
          </cell>
          <cell r="C9786" t="str">
            <v xml:space="preserve">UN    </v>
          </cell>
          <cell r="D9786">
            <v>15.12</v>
          </cell>
        </row>
        <row r="9787">
          <cell r="A9787">
            <v>3848</v>
          </cell>
          <cell r="B9787" t="str">
            <v>LUVA DE CORRER, PVC, DN 50 MM, PARA ESGOTO PREDIAL</v>
          </cell>
          <cell r="C9787" t="str">
            <v xml:space="preserve">UN    </v>
          </cell>
          <cell r="D9787">
            <v>9.18</v>
          </cell>
        </row>
        <row r="9788">
          <cell r="A9788">
            <v>3895</v>
          </cell>
          <cell r="B9788" t="str">
            <v>LUVA DE CORRER, PVC, DN 75 MM, PARA ESGOTO PREDIAL</v>
          </cell>
          <cell r="C9788" t="str">
            <v xml:space="preserve">UN    </v>
          </cell>
          <cell r="D9788">
            <v>9.99</v>
          </cell>
        </row>
        <row r="9789">
          <cell r="A9789">
            <v>12404</v>
          </cell>
          <cell r="B9789" t="str">
            <v>LUVA DE FERRO GALVANIZADO, COM ROSCA BSP MACHO/FEMEA, DE 3/4"</v>
          </cell>
          <cell r="C9789" t="str">
            <v xml:space="preserve">UN    </v>
          </cell>
          <cell r="D9789">
            <v>6.78</v>
          </cell>
        </row>
        <row r="9790">
          <cell r="A9790">
            <v>3939</v>
          </cell>
          <cell r="B9790" t="str">
            <v>LUVA DE FERRO GALVANIZADO, COM ROSCA BSP, DE 1 1/2"</v>
          </cell>
          <cell r="C9790" t="str">
            <v xml:space="preserve">UN    </v>
          </cell>
          <cell r="D9790">
            <v>13.98</v>
          </cell>
        </row>
        <row r="9791">
          <cell r="A9791">
            <v>3911</v>
          </cell>
          <cell r="B9791" t="str">
            <v>LUVA DE FERRO GALVANIZADO, COM ROSCA BSP, DE 1 1/4"</v>
          </cell>
          <cell r="C9791" t="str">
            <v xml:space="preserve">UN    </v>
          </cell>
          <cell r="D9791">
            <v>11.42</v>
          </cell>
        </row>
        <row r="9792">
          <cell r="A9792">
            <v>3908</v>
          </cell>
          <cell r="B9792" t="str">
            <v>LUVA DE FERRO GALVANIZADO, COM ROSCA BSP, DE 1/2"</v>
          </cell>
          <cell r="C9792" t="str">
            <v xml:space="preserve">UN    </v>
          </cell>
          <cell r="D9792">
            <v>3.69</v>
          </cell>
        </row>
        <row r="9793">
          <cell r="A9793">
            <v>3910</v>
          </cell>
          <cell r="B9793" t="str">
            <v>LUVA DE FERRO GALVANIZADO, COM ROSCA BSP, DE 1"</v>
          </cell>
          <cell r="C9793" t="str">
            <v xml:space="preserve">UN    </v>
          </cell>
          <cell r="D9793">
            <v>8.17</v>
          </cell>
        </row>
        <row r="9794">
          <cell r="A9794">
            <v>3913</v>
          </cell>
          <cell r="B9794" t="str">
            <v>LUVA DE FERRO GALVANIZADO, COM ROSCA BSP, DE 2 1/2"</v>
          </cell>
          <cell r="C9794" t="str">
            <v xml:space="preserve">UN    </v>
          </cell>
          <cell r="D9794">
            <v>39.06</v>
          </cell>
        </row>
        <row r="9795">
          <cell r="A9795">
            <v>3912</v>
          </cell>
          <cell r="B9795" t="str">
            <v>LUVA DE FERRO GALVANIZADO, COM ROSCA BSP, DE 2"</v>
          </cell>
          <cell r="C9795" t="str">
            <v xml:space="preserve">UN    </v>
          </cell>
          <cell r="D9795">
            <v>21.41</v>
          </cell>
        </row>
        <row r="9796">
          <cell r="A9796">
            <v>3909</v>
          </cell>
          <cell r="B9796" t="str">
            <v>LUVA DE FERRO GALVANIZADO, COM ROSCA BSP, DE 3/4"</v>
          </cell>
          <cell r="C9796" t="str">
            <v xml:space="preserve">UN    </v>
          </cell>
          <cell r="D9796">
            <v>5.0199999999999996</v>
          </cell>
        </row>
        <row r="9797">
          <cell r="A9797">
            <v>3914</v>
          </cell>
          <cell r="B9797" t="str">
            <v>LUVA DE FERRO GALVANIZADO, COM ROSCA BSP, DE 3"</v>
          </cell>
          <cell r="C9797" t="str">
            <v xml:space="preserve">UN    </v>
          </cell>
          <cell r="D9797">
            <v>58.93</v>
          </cell>
        </row>
        <row r="9798">
          <cell r="A9798">
            <v>3915</v>
          </cell>
          <cell r="B9798" t="str">
            <v>LUVA DE FERRO GALVANIZADO, COM ROSCA BSP, DE 4"</v>
          </cell>
          <cell r="C9798" t="str">
            <v xml:space="preserve">UN    </v>
          </cell>
          <cell r="D9798">
            <v>92.93</v>
          </cell>
        </row>
        <row r="9799">
          <cell r="A9799">
            <v>3916</v>
          </cell>
          <cell r="B9799" t="str">
            <v>LUVA DE FERRO GALVANIZADO, COM ROSCA BSP, DE 5"</v>
          </cell>
          <cell r="C9799" t="str">
            <v xml:space="preserve">UN    </v>
          </cell>
          <cell r="D9799">
            <v>169.3</v>
          </cell>
        </row>
        <row r="9800">
          <cell r="A9800">
            <v>3917</v>
          </cell>
          <cell r="B9800" t="str">
            <v>LUVA DE FERRO GALVANIZADO, COM ROSCA BSP, DE 6"</v>
          </cell>
          <cell r="C9800" t="str">
            <v xml:space="preserve">UN    </v>
          </cell>
          <cell r="D9800">
            <v>279.24</v>
          </cell>
        </row>
        <row r="9801">
          <cell r="A9801">
            <v>1904</v>
          </cell>
          <cell r="B9801" t="str">
            <v>LUVA DE PRESSAO, EM PVC, DE 20 MM, PARA ELETRODUTO FLEXIVEL</v>
          </cell>
          <cell r="C9801" t="str">
            <v xml:space="preserve">UN    </v>
          </cell>
          <cell r="D9801">
            <v>0.69</v>
          </cell>
        </row>
        <row r="9802">
          <cell r="A9802">
            <v>1899</v>
          </cell>
          <cell r="B9802" t="str">
            <v>LUVA DE PRESSAO, EM PVC, DE 25 MM, PARA ELETRODUTO FLEXIVEL</v>
          </cell>
          <cell r="C9802" t="str">
            <v xml:space="preserve">UN    </v>
          </cell>
          <cell r="D9802">
            <v>0.78</v>
          </cell>
        </row>
        <row r="9803">
          <cell r="A9803">
            <v>1900</v>
          </cell>
          <cell r="B9803" t="str">
            <v>LUVA DE PRESSAO, EM PVC, DE 32 MM, PARA ELETRODUTO FLEXIVEL</v>
          </cell>
          <cell r="C9803" t="str">
            <v xml:space="preserve">UN    </v>
          </cell>
          <cell r="D9803">
            <v>1.26</v>
          </cell>
        </row>
        <row r="9804">
          <cell r="A9804">
            <v>12407</v>
          </cell>
          <cell r="B9804" t="str">
            <v>LUVA DE REDUCAO DE FERRO GALVANIZADO, COM ROSCA BSP MACHO/FEMEA, DE 1 1/2" X 1"</v>
          </cell>
          <cell r="C9804" t="str">
            <v xml:space="preserve">UN    </v>
          </cell>
          <cell r="D9804">
            <v>21.14</v>
          </cell>
        </row>
        <row r="9805">
          <cell r="A9805">
            <v>12408</v>
          </cell>
          <cell r="B9805" t="str">
            <v>LUVA DE REDUCAO DE FERRO GALVANIZADO, COM ROSCA BSP MACHO/FEMEA, DE 1" X 1/2"</v>
          </cell>
          <cell r="C9805" t="str">
            <v xml:space="preserve">UN    </v>
          </cell>
          <cell r="D9805">
            <v>11.93</v>
          </cell>
        </row>
        <row r="9806">
          <cell r="A9806">
            <v>12409</v>
          </cell>
          <cell r="B9806" t="str">
            <v>LUVA DE REDUCAO DE FERRO GALVANIZADO, COM ROSCA BSP MACHO/FEMEA, DE 1" X 3/4"</v>
          </cell>
          <cell r="C9806" t="str">
            <v xml:space="preserve">UN    </v>
          </cell>
          <cell r="D9806">
            <v>11.93</v>
          </cell>
        </row>
        <row r="9807">
          <cell r="A9807">
            <v>12410</v>
          </cell>
          <cell r="B9807" t="str">
            <v>LUVA DE REDUCAO DE FERRO GALVANIZADO, COM ROSCA BSP MACHO/FEMEA, DE 3/4" X 1/2"</v>
          </cell>
          <cell r="C9807" t="str">
            <v xml:space="preserve">UN    </v>
          </cell>
          <cell r="D9807">
            <v>8.2200000000000006</v>
          </cell>
        </row>
        <row r="9808">
          <cell r="A9808">
            <v>3936</v>
          </cell>
          <cell r="B9808" t="str">
            <v>LUVA DE REDUCAO DE FERRO GALVANIZADO, COM ROSCA BSP, DE 1 1/2" X 1 1/4"</v>
          </cell>
          <cell r="C9808" t="str">
            <v xml:space="preserve">UN    </v>
          </cell>
          <cell r="D9808">
            <v>14.85</v>
          </cell>
        </row>
        <row r="9809">
          <cell r="A9809">
            <v>3922</v>
          </cell>
          <cell r="B9809" t="str">
            <v>LUVA DE REDUCAO DE FERRO GALVANIZADO, COM ROSCA BSP, DE 1 1/2" X 1/2"</v>
          </cell>
          <cell r="C9809" t="str">
            <v xml:space="preserve">UN    </v>
          </cell>
          <cell r="D9809">
            <v>13.66</v>
          </cell>
        </row>
        <row r="9810">
          <cell r="A9810">
            <v>3924</v>
          </cell>
          <cell r="B9810" t="str">
            <v>LUVA DE REDUCAO DE FERRO GALVANIZADO, COM ROSCA BSP, DE 1 1/2" X 1"</v>
          </cell>
          <cell r="C9810" t="str">
            <v xml:space="preserve">UN    </v>
          </cell>
          <cell r="D9810">
            <v>14.85</v>
          </cell>
        </row>
        <row r="9811">
          <cell r="A9811">
            <v>3923</v>
          </cell>
          <cell r="B9811" t="str">
            <v>LUVA DE REDUCAO DE FERRO GALVANIZADO, COM ROSCA BSP, DE 1 1/2" X 3/4"</v>
          </cell>
          <cell r="C9811" t="str">
            <v xml:space="preserve">UN    </v>
          </cell>
          <cell r="D9811">
            <v>14.85</v>
          </cell>
        </row>
        <row r="9812">
          <cell r="A9812">
            <v>3937</v>
          </cell>
          <cell r="B9812" t="str">
            <v>LUVA DE REDUCAO DE FERRO GALVANIZADO, COM ROSCA BSP, DE 1 1/4" X 1/2"</v>
          </cell>
          <cell r="C9812" t="str">
            <v xml:space="preserve">UN    </v>
          </cell>
          <cell r="D9812">
            <v>12.25</v>
          </cell>
        </row>
        <row r="9813">
          <cell r="A9813">
            <v>3921</v>
          </cell>
          <cell r="B9813" t="str">
            <v>LUVA DE REDUCAO DE FERRO GALVANIZADO, COM ROSCA BSP, DE 1 1/4" X 1"</v>
          </cell>
          <cell r="C9813" t="str">
            <v xml:space="preserve">UN    </v>
          </cell>
          <cell r="D9813">
            <v>12.26</v>
          </cell>
        </row>
        <row r="9814">
          <cell r="A9814">
            <v>3920</v>
          </cell>
          <cell r="B9814" t="str">
            <v>LUVA DE REDUCAO DE FERRO GALVANIZADO, COM ROSCA BSP, DE 1 1/4" X 3/4"</v>
          </cell>
          <cell r="C9814" t="str">
            <v xml:space="preserve">UN    </v>
          </cell>
          <cell r="D9814">
            <v>12.25</v>
          </cell>
        </row>
        <row r="9815">
          <cell r="A9815">
            <v>3938</v>
          </cell>
          <cell r="B9815" t="str">
            <v>LUVA DE REDUCAO DE FERRO GALVANIZADO, COM ROSCA BSP, DE 1" X 1/2"</v>
          </cell>
          <cell r="C9815" t="str">
            <v xml:space="preserve">UN    </v>
          </cell>
          <cell r="D9815">
            <v>8.08</v>
          </cell>
        </row>
        <row r="9816">
          <cell r="A9816">
            <v>3919</v>
          </cell>
          <cell r="B9816" t="str">
            <v>LUVA DE REDUCAO DE FERRO GALVANIZADO, COM ROSCA BSP, DE 1" X 3/4"</v>
          </cell>
          <cell r="C9816" t="str">
            <v xml:space="preserve">UN    </v>
          </cell>
          <cell r="D9816">
            <v>8.23</v>
          </cell>
        </row>
        <row r="9817">
          <cell r="A9817">
            <v>3927</v>
          </cell>
          <cell r="B9817" t="str">
            <v>LUVA DE REDUCAO DE FERRO GALVANIZADO, COM ROSCA BSP, DE 2 1/2" X 1 1/2"</v>
          </cell>
          <cell r="C9817" t="str">
            <v xml:space="preserve">UN    </v>
          </cell>
          <cell r="D9817">
            <v>41.71</v>
          </cell>
        </row>
        <row r="9818">
          <cell r="A9818">
            <v>3928</v>
          </cell>
          <cell r="B9818" t="str">
            <v>LUVA DE REDUCAO DE FERRO GALVANIZADO, COM ROSCA BSP, DE 2 1/2" X 2"</v>
          </cell>
          <cell r="C9818" t="str">
            <v xml:space="preserve">UN    </v>
          </cell>
          <cell r="D9818">
            <v>41.71</v>
          </cell>
        </row>
        <row r="9819">
          <cell r="A9819">
            <v>3926</v>
          </cell>
          <cell r="B9819" t="str">
            <v>LUVA DE REDUCAO DE FERRO GALVANIZADO, COM ROSCA BSP, DE 2" X 1 1/2"</v>
          </cell>
          <cell r="C9819" t="str">
            <v xml:space="preserve">UN    </v>
          </cell>
          <cell r="D9819">
            <v>23.78</v>
          </cell>
        </row>
        <row r="9820">
          <cell r="A9820">
            <v>3935</v>
          </cell>
          <cell r="B9820" t="str">
            <v>LUVA DE REDUCAO DE FERRO GALVANIZADO, COM ROSCA BSP, DE 2" X 1 1/4"</v>
          </cell>
          <cell r="C9820" t="str">
            <v xml:space="preserve">UN    </v>
          </cell>
          <cell r="D9820">
            <v>23.78</v>
          </cell>
        </row>
        <row r="9821">
          <cell r="A9821">
            <v>3925</v>
          </cell>
          <cell r="B9821" t="str">
            <v>LUVA DE REDUCAO DE FERRO GALVANIZADO, COM ROSCA BSP, DE 2" X 1"</v>
          </cell>
          <cell r="C9821" t="str">
            <v xml:space="preserve">UN    </v>
          </cell>
          <cell r="D9821">
            <v>23.78</v>
          </cell>
        </row>
        <row r="9822">
          <cell r="A9822">
            <v>12406</v>
          </cell>
          <cell r="B9822" t="str">
            <v>LUVA DE REDUCAO DE FERRO GALVANIZADO, COM ROSCA BSP, DE 3/4" X 1/2"</v>
          </cell>
          <cell r="C9822" t="str">
            <v xml:space="preserve">UN    </v>
          </cell>
          <cell r="D9822">
            <v>5.84</v>
          </cell>
        </row>
        <row r="9823">
          <cell r="A9823">
            <v>3929</v>
          </cell>
          <cell r="B9823" t="str">
            <v>LUVA DE REDUCAO DE FERRO GALVANIZADO, COM ROSCA BSP, DE 3" X 1 1/2"</v>
          </cell>
          <cell r="C9823" t="str">
            <v xml:space="preserve">UN    </v>
          </cell>
          <cell r="D9823">
            <v>63.55</v>
          </cell>
        </row>
        <row r="9824">
          <cell r="A9824">
            <v>3931</v>
          </cell>
          <cell r="B9824" t="str">
            <v>LUVA DE REDUCAO DE FERRO GALVANIZADO, COM ROSCA BSP, DE 3" X 2 1/2"</v>
          </cell>
          <cell r="C9824" t="str">
            <v xml:space="preserve">UN    </v>
          </cell>
          <cell r="D9824">
            <v>63.55</v>
          </cell>
        </row>
        <row r="9825">
          <cell r="A9825">
            <v>3930</v>
          </cell>
          <cell r="B9825" t="str">
            <v>LUVA DE REDUCAO DE FERRO GALVANIZADO, COM ROSCA BSP, DE 3" X 2"</v>
          </cell>
          <cell r="C9825" t="str">
            <v xml:space="preserve">UN    </v>
          </cell>
          <cell r="D9825">
            <v>63.55</v>
          </cell>
        </row>
        <row r="9826">
          <cell r="A9826">
            <v>3932</v>
          </cell>
          <cell r="B9826" t="str">
            <v>LUVA DE REDUCAO DE FERRO GALVANIZADO, COM ROSCA BSP, DE 4" X 2 1/2"</v>
          </cell>
          <cell r="C9826" t="str">
            <v xml:space="preserve">UN    </v>
          </cell>
          <cell r="D9826">
            <v>109.73</v>
          </cell>
        </row>
        <row r="9827">
          <cell r="A9827">
            <v>3933</v>
          </cell>
          <cell r="B9827" t="str">
            <v>LUVA DE REDUCAO DE FERRO GALVANIZADO, COM ROSCA BSP, DE 4" X 2"</v>
          </cell>
          <cell r="C9827" t="str">
            <v xml:space="preserve">UN    </v>
          </cell>
          <cell r="D9827">
            <v>109.73</v>
          </cell>
        </row>
        <row r="9828">
          <cell r="A9828">
            <v>3934</v>
          </cell>
          <cell r="B9828" t="str">
            <v>LUVA DE REDUCAO DE FERRO GALVANIZADO, COM ROSCA BSP, DE 4" X 3"</v>
          </cell>
          <cell r="C9828" t="str">
            <v xml:space="preserve">UN    </v>
          </cell>
          <cell r="D9828">
            <v>109.73</v>
          </cell>
        </row>
        <row r="9829">
          <cell r="A9829">
            <v>40355</v>
          </cell>
          <cell r="B9829" t="str">
            <v>LUVA DE REDUCAO EM ACO CARBONO, COM ENCAIXE PARA SOLDA DN SW, PRESSAO 3.000 LBS,  3/4 " X 1/2"</v>
          </cell>
          <cell r="C9829" t="str">
            <v xml:space="preserve">UN    </v>
          </cell>
          <cell r="D9829">
            <v>8.3800000000000008</v>
          </cell>
        </row>
        <row r="9830">
          <cell r="A9830">
            <v>40364</v>
          </cell>
          <cell r="B9830" t="str">
            <v>LUVA DE REDUCAO EM ACO CARBONO, COM ENCAIXE PARA SOLDA DN SW, PRESSAO 3.000 LBS, DN 1 1/2" X 1 1/4"</v>
          </cell>
          <cell r="C9830" t="str">
            <v xml:space="preserve">UN    </v>
          </cell>
          <cell r="D9830">
            <v>39.26</v>
          </cell>
        </row>
        <row r="9831">
          <cell r="A9831">
            <v>40361</v>
          </cell>
          <cell r="B9831" t="str">
            <v>LUVA DE REDUCAO EM ACO CARBONO, COM ENCAIXE PARA SOLDA DN SW, PRESSAO 3.000 LBS, DN 1 1/4"  X 1"</v>
          </cell>
          <cell r="C9831" t="str">
            <v xml:space="preserve">UN    </v>
          </cell>
          <cell r="D9831">
            <v>30.7</v>
          </cell>
        </row>
        <row r="9832">
          <cell r="A9832">
            <v>40358</v>
          </cell>
          <cell r="B9832" t="str">
            <v>LUVA DE REDUCAO EM ACO CARBONO, COM ENCAIXE PARA SOLDA DN SW, PRESSAO 3.000 LBS, DN 1" X 3/4"</v>
          </cell>
          <cell r="C9832" t="str">
            <v xml:space="preserve">UN    </v>
          </cell>
          <cell r="D9832">
            <v>11.7</v>
          </cell>
        </row>
        <row r="9833">
          <cell r="A9833">
            <v>40370</v>
          </cell>
          <cell r="B9833" t="str">
            <v>LUVA DE REDUCAO EM ACO CARBONO, COM ENCAIXE PARA SOLDA DN SW, PRESSAO 3.000 LBS, DN 2 1/2" X 2"</v>
          </cell>
          <cell r="C9833" t="str">
            <v xml:space="preserve">UN    </v>
          </cell>
          <cell r="D9833">
            <v>124.59</v>
          </cell>
        </row>
        <row r="9834">
          <cell r="A9834">
            <v>40367</v>
          </cell>
          <cell r="B9834" t="str">
            <v>LUVA DE REDUCAO EM ACO CARBONO, COM ENCAIXE PARA SOLDA DN SW, PRESSAO 3.000 LBS, DN 2" X 1 1/2"</v>
          </cell>
          <cell r="C9834" t="str">
            <v xml:space="preserve">UN    </v>
          </cell>
          <cell r="D9834">
            <v>61.93</v>
          </cell>
        </row>
        <row r="9835">
          <cell r="A9835">
            <v>40373</v>
          </cell>
          <cell r="B9835" t="str">
            <v>LUVA DE REDUCAO EM ACO CARBONO, COM ENCAIXE PARA SOLDA DN SW, PRESSAO 3.000 LBS, DN 3" X 2 1/2"</v>
          </cell>
          <cell r="C9835" t="str">
            <v xml:space="preserve">UN    </v>
          </cell>
          <cell r="D9835">
            <v>168.48</v>
          </cell>
        </row>
        <row r="9836">
          <cell r="A9836">
            <v>38947</v>
          </cell>
          <cell r="B9836" t="str">
            <v>LUVA DE REDUCAO PARA TUBO PEX, METALICA, PARA CONEXAO COM ANEL DESLIZANTE, DN 20 X 16 MM</v>
          </cell>
          <cell r="C9836" t="str">
            <v xml:space="preserve">UN    </v>
          </cell>
          <cell r="D9836">
            <v>7.73</v>
          </cell>
        </row>
        <row r="9837">
          <cell r="A9837">
            <v>38948</v>
          </cell>
          <cell r="B9837" t="str">
            <v>LUVA DE REDUCAO PARA TUBO PEX, METALICA, PARA CONEXAO COM ANEL DESLIZANTE, DN 25 X 16 MM</v>
          </cell>
          <cell r="C9837" t="str">
            <v xml:space="preserve">UN    </v>
          </cell>
          <cell r="D9837">
            <v>12.34</v>
          </cell>
        </row>
        <row r="9838">
          <cell r="A9838">
            <v>38949</v>
          </cell>
          <cell r="B9838" t="str">
            <v>LUVA DE REDUCAO PARA TUBO PEX, METALICA, PARA CONEXAO COM ANEL DESLIZANTE, DN 25 X 20 MM</v>
          </cell>
          <cell r="C9838" t="str">
            <v xml:space="preserve">UN    </v>
          </cell>
          <cell r="D9838">
            <v>13.69</v>
          </cell>
        </row>
        <row r="9839">
          <cell r="A9839">
            <v>38951</v>
          </cell>
          <cell r="B9839" t="str">
            <v>LUVA DE REDUCAO PARA TUBO PEX, METALICA, PARA CONEXAO COM ANEL DESLIZANTE, DN 32 X 25 MM</v>
          </cell>
          <cell r="C9839" t="str">
            <v xml:space="preserve">UN    </v>
          </cell>
          <cell r="D9839">
            <v>21.66</v>
          </cell>
        </row>
        <row r="9840">
          <cell r="A9840">
            <v>39312</v>
          </cell>
          <cell r="B9840" t="str">
            <v>LUVA DE REDUCAO PARA TUBO PEX, PLASTICA, PARA CONEXAO COM CRIMPAGEM, DN 20 X 16 MM</v>
          </cell>
          <cell r="C9840" t="str">
            <v xml:space="preserve">UN    </v>
          </cell>
          <cell r="D9840">
            <v>16.8</v>
          </cell>
        </row>
        <row r="9841">
          <cell r="A9841">
            <v>39313</v>
          </cell>
          <cell r="B9841" t="str">
            <v>LUVA DE REDUCAO PARA TUBO PEX, PLASTICA, PARA CONEXAO COM CRIMPAGEM, DN 25 X 16 MM</v>
          </cell>
          <cell r="C9841" t="str">
            <v xml:space="preserve">UN    </v>
          </cell>
          <cell r="D9841">
            <v>21.92</v>
          </cell>
        </row>
        <row r="9842">
          <cell r="A9842">
            <v>38950</v>
          </cell>
          <cell r="B9842" t="str">
            <v>LUVA DE REDUCAO PARA TUBO PEX, PLASTICA, PARA CONEXAO COM CRIMPAGEM, DN 32 X 20 MM</v>
          </cell>
          <cell r="C9842" t="str">
            <v xml:space="preserve">UN    </v>
          </cell>
          <cell r="D9842">
            <v>33</v>
          </cell>
        </row>
        <row r="9843">
          <cell r="A9843">
            <v>39314</v>
          </cell>
          <cell r="B9843" t="str">
            <v>LUVA DE REDUCAO PARA TUBO PEX, PLASTICA, PARA CONEXAO COM CRIMPAGEM, DN 32 X 25 MM</v>
          </cell>
          <cell r="C9843" t="str">
            <v xml:space="preserve">UN    </v>
          </cell>
          <cell r="D9843">
            <v>34.81</v>
          </cell>
        </row>
        <row r="9844">
          <cell r="A9844">
            <v>3907</v>
          </cell>
          <cell r="B9844" t="str">
            <v>LUVA DE REDUCAO ROSCAVEL, PVC, 1" X 3/4", PARA AGUA FRIA PREDIAL</v>
          </cell>
          <cell r="C9844" t="str">
            <v xml:space="preserve">UN    </v>
          </cell>
          <cell r="D9844">
            <v>4.08</v>
          </cell>
        </row>
        <row r="9845">
          <cell r="A9845">
            <v>3889</v>
          </cell>
          <cell r="B9845" t="str">
            <v>LUVA DE REDUCAO ROSCAVEL, PVC, 3/4" X 1/2", PARA AGUA FRIA PREDIAL</v>
          </cell>
          <cell r="C9845" t="str">
            <v xml:space="preserve">UN    </v>
          </cell>
          <cell r="D9845">
            <v>3.12</v>
          </cell>
        </row>
        <row r="9846">
          <cell r="A9846">
            <v>3868</v>
          </cell>
          <cell r="B9846" t="str">
            <v>LUVA DE REDUCAO SOLDAVEL, PVC, 25 MM X 20 MM, PARA AGUA FRIA PREDIAL</v>
          </cell>
          <cell r="C9846" t="str">
            <v xml:space="preserve">UN    </v>
          </cell>
          <cell r="D9846">
            <v>1.21</v>
          </cell>
        </row>
        <row r="9847">
          <cell r="A9847">
            <v>3869</v>
          </cell>
          <cell r="B9847" t="str">
            <v>LUVA DE REDUCAO SOLDAVEL, PVC, 32 MM X 25 MM, PARA AGUA FRIA PREDIAL</v>
          </cell>
          <cell r="C9847" t="str">
            <v xml:space="preserve">UN    </v>
          </cell>
          <cell r="D9847">
            <v>3.47</v>
          </cell>
        </row>
        <row r="9848">
          <cell r="A9848">
            <v>3872</v>
          </cell>
          <cell r="B9848" t="str">
            <v>LUVA DE REDUCAO SOLDAVEL, PVC, 40 MM X 32 MM, PARA AGUA FRIA PREDIAL</v>
          </cell>
          <cell r="C9848" t="str">
            <v xml:space="preserve">UN    </v>
          </cell>
          <cell r="D9848">
            <v>4.21</v>
          </cell>
        </row>
        <row r="9849">
          <cell r="A9849">
            <v>3850</v>
          </cell>
          <cell r="B9849" t="str">
            <v>LUVA DE REDUCAO SOLDAVEL, PVC, 60 MM X 50 MM, PARA AGUA FRIA PREDIAL</v>
          </cell>
          <cell r="C9849" t="str">
            <v xml:space="preserve">UN    </v>
          </cell>
          <cell r="D9849">
            <v>10.85</v>
          </cell>
        </row>
        <row r="9850">
          <cell r="A9850">
            <v>38023</v>
          </cell>
          <cell r="B9850" t="str">
            <v>LUVA DE REDUCAO, PVC, SOLDAVEL, 50 X 25 MM, PARA AGUA FRIA PREDIAL</v>
          </cell>
          <cell r="C9850" t="str">
            <v xml:space="preserve">UN    </v>
          </cell>
          <cell r="D9850">
            <v>4.58</v>
          </cell>
        </row>
        <row r="9851">
          <cell r="A9851">
            <v>37986</v>
          </cell>
          <cell r="B9851" t="str">
            <v>LUVA DE TRANSICAO DE CPVC X PVC, SOLDAVEL, 22 X 25 MM, PARA AGUA QUENTE</v>
          </cell>
          <cell r="C9851" t="str">
            <v xml:space="preserve">UN    </v>
          </cell>
          <cell r="D9851">
            <v>2.77</v>
          </cell>
        </row>
        <row r="9852">
          <cell r="A9852">
            <v>37987</v>
          </cell>
          <cell r="B9852" t="str">
            <v>LUVA DE TRANSICAO, CPVC, SOLDAVEL, 42 MM X 1 1/2", PARA AGUA QUENTE</v>
          </cell>
          <cell r="C9852" t="str">
            <v xml:space="preserve">UN    </v>
          </cell>
          <cell r="D9852">
            <v>206.99</v>
          </cell>
        </row>
        <row r="9853">
          <cell r="A9853">
            <v>37988</v>
          </cell>
          <cell r="B9853" t="str">
            <v>LUVA DE TRANSICAO, CPVC, SOLDAVEL, 54 MM X 2", PARA AGUA QUENTE PREDIAL</v>
          </cell>
          <cell r="C9853" t="str">
            <v xml:space="preserve">UN    </v>
          </cell>
          <cell r="D9853">
            <v>337.62</v>
          </cell>
        </row>
        <row r="9854">
          <cell r="A9854">
            <v>21120</v>
          </cell>
          <cell r="B9854" t="str">
            <v>LUVA DE TRANSICAO, CPVC, 15 MM X 1/2", PARA AGUA QUENTE PREDIAL</v>
          </cell>
          <cell r="C9854" t="str">
            <v xml:space="preserve">UN    </v>
          </cell>
          <cell r="D9854">
            <v>16.82</v>
          </cell>
        </row>
        <row r="9855">
          <cell r="A9855">
            <v>39318</v>
          </cell>
          <cell r="B9855" t="str">
            <v>LUVA DE TRANSICAO, CPVC, 22 MM X 1/2", PARA AGUA QUENTE</v>
          </cell>
          <cell r="C9855" t="str">
            <v xml:space="preserve">UN    </v>
          </cell>
          <cell r="D9855">
            <v>13.88</v>
          </cell>
        </row>
        <row r="9856">
          <cell r="A9856">
            <v>20162</v>
          </cell>
          <cell r="B9856" t="str">
            <v>LUVA DUPLA, PVC LEVE, DN 150 MM</v>
          </cell>
          <cell r="C9856" t="str">
            <v xml:space="preserve">UN    </v>
          </cell>
          <cell r="D9856">
            <v>16.02</v>
          </cell>
        </row>
        <row r="9857">
          <cell r="A9857">
            <v>40366</v>
          </cell>
          <cell r="B9857" t="str">
            <v>LUVA EM ACO CARBONO, SOLDAVEL, PRESSAO 3.000 LBS, DN 1 1/2"</v>
          </cell>
          <cell r="C9857" t="str">
            <v xml:space="preserve">UN    </v>
          </cell>
          <cell r="D9857">
            <v>30.63</v>
          </cell>
        </row>
        <row r="9858">
          <cell r="A9858">
            <v>40363</v>
          </cell>
          <cell r="B9858" t="str">
            <v>LUVA EM ACO CARBONO, SOLDAVEL, PRESSAO 3.000 LBS, DN 1 1/4"</v>
          </cell>
          <cell r="C9858" t="str">
            <v xml:space="preserve">UN    </v>
          </cell>
          <cell r="D9858">
            <v>23.96</v>
          </cell>
        </row>
        <row r="9859">
          <cell r="A9859">
            <v>40354</v>
          </cell>
          <cell r="B9859" t="str">
            <v>LUVA EM ACO CARBONO, SOLDAVEL, PRESSAO 3.000 LBS, DN 1/2"</v>
          </cell>
          <cell r="C9859" t="str">
            <v xml:space="preserve">UN    </v>
          </cell>
          <cell r="D9859">
            <v>10.43</v>
          </cell>
        </row>
        <row r="9860">
          <cell r="A9860">
            <v>40360</v>
          </cell>
          <cell r="B9860" t="str">
            <v>LUVA EM ACO CARBONO, SOLDAVEL, PRESSAO 3.000 LBS, DN 1"</v>
          </cell>
          <cell r="C9860" t="str">
            <v xml:space="preserve">UN    </v>
          </cell>
          <cell r="D9860">
            <v>15.7</v>
          </cell>
        </row>
        <row r="9861">
          <cell r="A9861">
            <v>40372</v>
          </cell>
          <cell r="B9861" t="str">
            <v>LUVA EM ACO CARBONO, SOLDAVEL, PRESSAO 3.000 LBS, DN 2 1/2"</v>
          </cell>
          <cell r="C9861" t="str">
            <v xml:space="preserve">UN    </v>
          </cell>
          <cell r="D9861">
            <v>96.99</v>
          </cell>
        </row>
        <row r="9862">
          <cell r="A9862">
            <v>40369</v>
          </cell>
          <cell r="B9862" t="str">
            <v>LUVA EM ACO CARBONO, SOLDAVEL, PRESSAO 3.000 LBS, DN 2"</v>
          </cell>
          <cell r="C9862" t="str">
            <v xml:space="preserve">UN    </v>
          </cell>
          <cell r="D9862">
            <v>48.27</v>
          </cell>
        </row>
        <row r="9863">
          <cell r="A9863">
            <v>40357</v>
          </cell>
          <cell r="B9863" t="str">
            <v>LUVA EM ACO CARBONO, SOLDAVEL, PRESSAO 3.000 LBS, DN 3/4"</v>
          </cell>
          <cell r="C9863" t="str">
            <v xml:space="preserve">UN    </v>
          </cell>
          <cell r="D9863">
            <v>11.7</v>
          </cell>
        </row>
        <row r="9864">
          <cell r="A9864">
            <v>40375</v>
          </cell>
          <cell r="B9864" t="str">
            <v>LUVA EM ACO CARBONO, SOLDAVEL, PRESSAO 3.000 LBS, DN 3"</v>
          </cell>
          <cell r="C9864" t="str">
            <v xml:space="preserve">UN    </v>
          </cell>
          <cell r="D9864">
            <v>131.30000000000001</v>
          </cell>
        </row>
        <row r="9865">
          <cell r="A9865">
            <v>1893</v>
          </cell>
          <cell r="B9865" t="str">
            <v>LUVA EM PVC RIGIDO ROSCAVEL, DE 1 1/2", PARA ELETRODUTO</v>
          </cell>
          <cell r="C9865" t="str">
            <v xml:space="preserve">UN    </v>
          </cell>
          <cell r="D9865">
            <v>2.6</v>
          </cell>
        </row>
        <row r="9866">
          <cell r="A9866">
            <v>1902</v>
          </cell>
          <cell r="B9866" t="str">
            <v>LUVA EM PVC RIGIDO ROSCAVEL, DE 1 1/4", PARA ELETRODUTO</v>
          </cell>
          <cell r="C9866" t="str">
            <v xml:space="preserve">UN    </v>
          </cell>
          <cell r="D9866">
            <v>1.89</v>
          </cell>
        </row>
        <row r="9867">
          <cell r="A9867">
            <v>1901</v>
          </cell>
          <cell r="B9867" t="str">
            <v>LUVA EM PVC RIGIDO ROSCAVEL, DE 1/2", PARA ELETRODUTO</v>
          </cell>
          <cell r="C9867" t="str">
            <v xml:space="preserve">UN    </v>
          </cell>
          <cell r="D9867">
            <v>0.59</v>
          </cell>
        </row>
        <row r="9868">
          <cell r="A9868">
            <v>1892</v>
          </cell>
          <cell r="B9868" t="str">
            <v>LUVA EM PVC RIGIDO ROSCAVEL, DE 1", PARA ELETRODUTO</v>
          </cell>
          <cell r="C9868" t="str">
            <v xml:space="preserve">UN    </v>
          </cell>
          <cell r="D9868">
            <v>1.22</v>
          </cell>
        </row>
        <row r="9869">
          <cell r="A9869">
            <v>1907</v>
          </cell>
          <cell r="B9869" t="str">
            <v>LUVA EM PVC RIGIDO ROSCAVEL, DE 2 1/2", PARA ELETRODUTO</v>
          </cell>
          <cell r="C9869" t="str">
            <v xml:space="preserve">UN    </v>
          </cell>
          <cell r="D9869">
            <v>8.3800000000000008</v>
          </cell>
        </row>
        <row r="9870">
          <cell r="A9870">
            <v>1894</v>
          </cell>
          <cell r="B9870" t="str">
            <v>LUVA EM PVC RIGIDO ROSCAVEL, DE 2", PARA ELETRODUTO</v>
          </cell>
          <cell r="C9870" t="str">
            <v xml:space="preserve">UN    </v>
          </cell>
          <cell r="D9870">
            <v>3.77</v>
          </cell>
        </row>
        <row r="9871">
          <cell r="A9871">
            <v>1891</v>
          </cell>
          <cell r="B9871" t="str">
            <v>LUVA EM PVC RIGIDO ROSCAVEL, DE 3/4", PARA ELETRODUTO</v>
          </cell>
          <cell r="C9871" t="str">
            <v xml:space="preserve">UN    </v>
          </cell>
          <cell r="D9871">
            <v>0.87</v>
          </cell>
        </row>
        <row r="9872">
          <cell r="A9872">
            <v>1896</v>
          </cell>
          <cell r="B9872" t="str">
            <v>LUVA EM PVC RIGIDO ROSCAVEL, DE 3", PARA ELETRODUTO</v>
          </cell>
          <cell r="C9872" t="str">
            <v xml:space="preserve">UN    </v>
          </cell>
          <cell r="D9872">
            <v>11.25</v>
          </cell>
        </row>
        <row r="9873">
          <cell r="A9873">
            <v>1895</v>
          </cell>
          <cell r="B9873" t="str">
            <v>LUVA EM PVC RIGIDO ROSCAVEL, DE 4", PARA ELETRODUTO</v>
          </cell>
          <cell r="C9873" t="str">
            <v xml:space="preserve">UN    </v>
          </cell>
          <cell r="D9873">
            <v>19.78</v>
          </cell>
        </row>
        <row r="9874">
          <cell r="A9874">
            <v>2641</v>
          </cell>
          <cell r="B9874" t="str">
            <v>LUVA PARA ELETRODUTO, EM ACO GALVANIZADO ELETROLITICO, DIAMETRO DE 100 MM (4")</v>
          </cell>
          <cell r="C9874" t="str">
            <v xml:space="preserve">UN    </v>
          </cell>
          <cell r="D9874">
            <v>26.79</v>
          </cell>
        </row>
        <row r="9875">
          <cell r="A9875">
            <v>2636</v>
          </cell>
          <cell r="B9875" t="str">
            <v>LUVA PARA ELETRODUTO, EM ACO GALVANIZADO ELETROLITICO, DIAMETRO DE 15 MM (1/2")</v>
          </cell>
          <cell r="C9875" t="str">
            <v xml:space="preserve">UN    </v>
          </cell>
          <cell r="D9875">
            <v>1.72</v>
          </cell>
        </row>
        <row r="9876">
          <cell r="A9876">
            <v>2637</v>
          </cell>
          <cell r="B9876" t="str">
            <v>LUVA PARA ELETRODUTO, EM ACO GALVANIZADO ELETROLITICO, DIAMETRO DE 20 MM (3/4")</v>
          </cell>
          <cell r="C9876" t="str">
            <v xml:space="preserve">UN    </v>
          </cell>
          <cell r="D9876">
            <v>1.83</v>
          </cell>
        </row>
        <row r="9877">
          <cell r="A9877">
            <v>2638</v>
          </cell>
          <cell r="B9877" t="str">
            <v>LUVA PARA ELETRODUTO, EM ACO GALVANIZADO ELETROLITICO, DIAMETRO DE 25 MM (1")</v>
          </cell>
          <cell r="C9877" t="str">
            <v xml:space="preserve">UN    </v>
          </cell>
          <cell r="D9877">
            <v>2.13</v>
          </cell>
        </row>
        <row r="9878">
          <cell r="A9878">
            <v>2639</v>
          </cell>
          <cell r="B9878" t="str">
            <v>LUVA PARA ELETRODUTO, EM ACO GALVANIZADO ELETROLITICO, DIAMETRO DE 32 MM (1 1/4")</v>
          </cell>
          <cell r="C9878" t="str">
            <v xml:space="preserve">UN    </v>
          </cell>
          <cell r="D9878">
            <v>3.78</v>
          </cell>
        </row>
        <row r="9879">
          <cell r="A9879">
            <v>2644</v>
          </cell>
          <cell r="B9879" t="str">
            <v>LUVA PARA ELETRODUTO, EM ACO GALVANIZADO ELETROLITICO, DIAMETRO DE 40 MM (1 1/2")</v>
          </cell>
          <cell r="C9879" t="str">
            <v xml:space="preserve">UN    </v>
          </cell>
          <cell r="D9879">
            <v>5.48</v>
          </cell>
        </row>
        <row r="9880">
          <cell r="A9880">
            <v>2643</v>
          </cell>
          <cell r="B9880" t="str">
            <v>LUVA PARA ELETRODUTO, EM ACO GALVANIZADO ELETROLITICO, DIAMETRO DE 50 MM (2")</v>
          </cell>
          <cell r="C9880" t="str">
            <v xml:space="preserve">UN    </v>
          </cell>
          <cell r="D9880">
            <v>7.64</v>
          </cell>
        </row>
        <row r="9881">
          <cell r="A9881">
            <v>2640</v>
          </cell>
          <cell r="B9881" t="str">
            <v>LUVA PARA ELETRODUTO, EM ACO GALVANIZADO ELETROLITICO, DIAMETRO DE 65 MM (2 1/2")</v>
          </cell>
          <cell r="C9881" t="str">
            <v xml:space="preserve">UN    </v>
          </cell>
          <cell r="D9881">
            <v>11.15</v>
          </cell>
        </row>
        <row r="9882">
          <cell r="A9882">
            <v>2642</v>
          </cell>
          <cell r="B9882" t="str">
            <v>LUVA PARA ELETRODUTO, EM ACO GALVANIZADO ELETROLITICO, DIAMETRO DE 80 MM (3")</v>
          </cell>
          <cell r="C9882" t="str">
            <v xml:space="preserve">UN    </v>
          </cell>
          <cell r="D9882">
            <v>16.98</v>
          </cell>
        </row>
        <row r="9883">
          <cell r="A9883">
            <v>38943</v>
          </cell>
          <cell r="B9883" t="str">
            <v>LUVA PARA TUBO PEX, METALICO, PARA CONEXAO COM ANEL DESLIZANTE, DN 16 MM</v>
          </cell>
          <cell r="C9883" t="str">
            <v xml:space="preserve">UN    </v>
          </cell>
          <cell r="D9883">
            <v>5.71</v>
          </cell>
        </row>
        <row r="9884">
          <cell r="A9884">
            <v>38944</v>
          </cell>
          <cell r="B9884" t="str">
            <v>LUVA PARA TUBO PEX, METALICO, PARA CONEXAO COM ANEL DESLIZANTE, DN 20 MM</v>
          </cell>
          <cell r="C9884" t="str">
            <v xml:space="preserve">UN    </v>
          </cell>
          <cell r="D9884">
            <v>8.83</v>
          </cell>
        </row>
        <row r="9885">
          <cell r="A9885">
            <v>38945</v>
          </cell>
          <cell r="B9885" t="str">
            <v>LUVA PARA TUBO PEX, METALICO, PARA CONEXAO COM ANEL DESLIZANTE, DN 25 MM</v>
          </cell>
          <cell r="C9885" t="str">
            <v xml:space="preserve">UN    </v>
          </cell>
          <cell r="D9885">
            <v>17.899999999999999</v>
          </cell>
        </row>
        <row r="9886">
          <cell r="A9886">
            <v>38946</v>
          </cell>
          <cell r="B9886" t="str">
            <v>LUVA PARA TUBO PEX, METALICO, PARA CONEXAO COM ANEL DESLIZANTE, DN 32 MM</v>
          </cell>
          <cell r="C9886" t="str">
            <v xml:space="preserve">UN    </v>
          </cell>
          <cell r="D9886">
            <v>26.69</v>
          </cell>
        </row>
        <row r="9887">
          <cell r="A9887">
            <v>39308</v>
          </cell>
          <cell r="B9887" t="str">
            <v>LUVA PARA TUBO PEX, PLASTICA, PARA CONEXAO COM CRIMPAGEM, DN 16 MM</v>
          </cell>
          <cell r="C9887" t="str">
            <v xml:space="preserve">UN    </v>
          </cell>
          <cell r="D9887">
            <v>11.64</v>
          </cell>
        </row>
        <row r="9888">
          <cell r="A9888">
            <v>39309</v>
          </cell>
          <cell r="B9888" t="str">
            <v>LUVA PARA TUBO PEX, PLASTICA, PARA CONEXAO COM CRIMPAGEM, DN 20 MM</v>
          </cell>
          <cell r="C9888" t="str">
            <v xml:space="preserve">UN    </v>
          </cell>
          <cell r="D9888">
            <v>16.829999999999998</v>
          </cell>
        </row>
        <row r="9889">
          <cell r="A9889">
            <v>39310</v>
          </cell>
          <cell r="B9889" t="str">
            <v>LUVA PARA TUBO PEX, PLASTICA, PARA CONEXAO COM CRIMPAGEM, DN 25 MM</v>
          </cell>
          <cell r="C9889" t="str">
            <v xml:space="preserve">UN    </v>
          </cell>
          <cell r="D9889">
            <v>25.51</v>
          </cell>
        </row>
        <row r="9890">
          <cell r="A9890">
            <v>39311</v>
          </cell>
          <cell r="B9890" t="str">
            <v>LUVA PARA TUBO PEX, PLASTICA, PARA CONEXAO COM CRIMPAGEM, DN 32 MM</v>
          </cell>
          <cell r="C9890" t="str">
            <v xml:space="preserve">UN    </v>
          </cell>
          <cell r="D9890">
            <v>38.340000000000003</v>
          </cell>
        </row>
        <row r="9891">
          <cell r="A9891">
            <v>39855</v>
          </cell>
          <cell r="B9891" t="str">
            <v>LUVA PASSANTE DE COBRE (REF 601) SEM ANEL DE SOLDA, BOLSA 15 MM</v>
          </cell>
          <cell r="C9891" t="str">
            <v xml:space="preserve">UN    </v>
          </cell>
          <cell r="D9891">
            <v>2.0699999999999998</v>
          </cell>
        </row>
        <row r="9892">
          <cell r="A9892">
            <v>39856</v>
          </cell>
          <cell r="B9892" t="str">
            <v>LUVA PASSANTE DE COBRE (REF 601) SEM ANEL DE SOLDA, BOLSA 22 MM</v>
          </cell>
          <cell r="C9892" t="str">
            <v xml:space="preserve">UN    </v>
          </cell>
          <cell r="D9892">
            <v>4.8899999999999997</v>
          </cell>
        </row>
        <row r="9893">
          <cell r="A9893">
            <v>39857</v>
          </cell>
          <cell r="B9893" t="str">
            <v>LUVA PASSANTE DE COBRE (REF 601) SEM ANEL DE SOLDA, BOLSA 28 MM</v>
          </cell>
          <cell r="C9893" t="str">
            <v xml:space="preserve">UN    </v>
          </cell>
          <cell r="D9893">
            <v>7.92</v>
          </cell>
        </row>
        <row r="9894">
          <cell r="A9894">
            <v>39858</v>
          </cell>
          <cell r="B9894" t="str">
            <v>LUVA PASSANTE DE COBRE (REF 601) SEM ANEL DE SOLDA, BOLSA 35 MM</v>
          </cell>
          <cell r="C9894" t="str">
            <v xml:space="preserve">UN    </v>
          </cell>
          <cell r="D9894">
            <v>17.57</v>
          </cell>
        </row>
        <row r="9895">
          <cell r="A9895">
            <v>39859</v>
          </cell>
          <cell r="B9895" t="str">
            <v>LUVA PASSANTE DE COBRE (REF 601) SEM ANEL DE SOLDA, BOLSA 42 MM</v>
          </cell>
          <cell r="C9895" t="str">
            <v xml:space="preserve">UN    </v>
          </cell>
          <cell r="D9895">
            <v>27.08</v>
          </cell>
        </row>
        <row r="9896">
          <cell r="A9896">
            <v>39860</v>
          </cell>
          <cell r="B9896" t="str">
            <v>LUVA PASSANTE DE COBRE (REF 601) SEM ANEL DE SOLDA, BOLSA 54 MM</v>
          </cell>
          <cell r="C9896" t="str">
            <v xml:space="preserve">UN    </v>
          </cell>
          <cell r="D9896">
            <v>41.56</v>
          </cell>
        </row>
        <row r="9897">
          <cell r="A9897">
            <v>39861</v>
          </cell>
          <cell r="B9897" t="str">
            <v>LUVA PASSANTE DE COBRE (REF 601) SEM ANEL DE SOLDA, BOLSA 66 MM</v>
          </cell>
          <cell r="C9897" t="str">
            <v xml:space="preserve">UN    </v>
          </cell>
          <cell r="D9897">
            <v>118.66</v>
          </cell>
        </row>
        <row r="9898">
          <cell r="A9898">
            <v>38447</v>
          </cell>
          <cell r="B9898" t="str">
            <v>LUVA PPR, SOLDAVEL, DN 110 MM, PARA AGUA QUENTE PREDIAL</v>
          </cell>
          <cell r="C9898" t="str">
            <v xml:space="preserve">UN    </v>
          </cell>
          <cell r="D9898">
            <v>113.03</v>
          </cell>
        </row>
        <row r="9899">
          <cell r="A9899">
            <v>36320</v>
          </cell>
          <cell r="B9899" t="str">
            <v>LUVA PPR, SOLDAVEL, DN 20 MM, PARA AGUA QUENTE PREDIAL</v>
          </cell>
          <cell r="C9899" t="str">
            <v xml:space="preserve">UN    </v>
          </cell>
          <cell r="D9899">
            <v>1.64</v>
          </cell>
        </row>
        <row r="9900">
          <cell r="A9900">
            <v>36324</v>
          </cell>
          <cell r="B9900" t="str">
            <v>LUVA PPR, SOLDAVEL, DN 25 MM, PARA AGUA QUENTE PREDIAL</v>
          </cell>
          <cell r="C9900" t="str">
            <v xml:space="preserve">UN    </v>
          </cell>
          <cell r="D9900">
            <v>2.48</v>
          </cell>
        </row>
        <row r="9901">
          <cell r="A9901">
            <v>38441</v>
          </cell>
          <cell r="B9901" t="str">
            <v>LUVA PPR, SOLDAVEL, DN 32 MM, PARA AGUA QUENTE PREDIAL</v>
          </cell>
          <cell r="C9901" t="str">
            <v xml:space="preserve">UN    </v>
          </cell>
          <cell r="D9901">
            <v>3.26</v>
          </cell>
        </row>
        <row r="9902">
          <cell r="A9902">
            <v>38442</v>
          </cell>
          <cell r="B9902" t="str">
            <v>LUVA PPR, SOLDAVEL, DN 40 MM, PARA AGUA QUENTE PREDIAL</v>
          </cell>
          <cell r="C9902" t="str">
            <v xml:space="preserve">UN    </v>
          </cell>
          <cell r="D9902">
            <v>8.2899999999999991</v>
          </cell>
        </row>
        <row r="9903">
          <cell r="A9903">
            <v>38443</v>
          </cell>
          <cell r="B9903" t="str">
            <v>LUVA PPR, SOLDAVEL, DN 50 MM, PARA AGUA QUENTE PREDIAL</v>
          </cell>
          <cell r="C9903" t="str">
            <v xml:space="preserve">UN    </v>
          </cell>
          <cell r="D9903">
            <v>12.52</v>
          </cell>
        </row>
        <row r="9904">
          <cell r="A9904">
            <v>38444</v>
          </cell>
          <cell r="B9904" t="str">
            <v>LUVA PPR, SOLDAVEL, DN 63 MM, PARA AGUA QUENTE PREDIAL</v>
          </cell>
          <cell r="C9904" t="str">
            <v xml:space="preserve">UN    </v>
          </cell>
          <cell r="D9904">
            <v>18.63</v>
          </cell>
        </row>
        <row r="9905">
          <cell r="A9905">
            <v>38445</v>
          </cell>
          <cell r="B9905" t="str">
            <v>LUVA PPR, SOLDAVEL, DN 75 MM, PARA AGUA QUENTE PREDIAL</v>
          </cell>
          <cell r="C9905" t="str">
            <v xml:space="preserve">UN    </v>
          </cell>
          <cell r="D9905">
            <v>43.77</v>
          </cell>
        </row>
        <row r="9906">
          <cell r="A9906">
            <v>38446</v>
          </cell>
          <cell r="B9906" t="str">
            <v>LUVA PPR, SOLDAVEL, DN 90 MM, PARA AGUA QUENTE PREDIAL</v>
          </cell>
          <cell r="C9906" t="str">
            <v xml:space="preserve">UN    </v>
          </cell>
          <cell r="D9906">
            <v>70.64</v>
          </cell>
        </row>
        <row r="9907">
          <cell r="A9907">
            <v>3867</v>
          </cell>
          <cell r="B9907" t="str">
            <v>LUVA PVC SOLDAVEL, 110 MM, PARA AGUA FRIA PREDIAL</v>
          </cell>
          <cell r="C9907" t="str">
            <v xml:space="preserve">UN    </v>
          </cell>
          <cell r="D9907">
            <v>72.91</v>
          </cell>
        </row>
        <row r="9908">
          <cell r="A9908">
            <v>3861</v>
          </cell>
          <cell r="B9908" t="str">
            <v>LUVA PVC SOLDAVEL, 20 MM, PARA AGUA FRIA PREDIAL</v>
          </cell>
          <cell r="C9908" t="str">
            <v xml:space="preserve">UN    </v>
          </cell>
          <cell r="D9908">
            <v>0.6</v>
          </cell>
        </row>
        <row r="9909">
          <cell r="A9909">
            <v>3904</v>
          </cell>
          <cell r="B9909" t="str">
            <v>LUVA PVC SOLDAVEL, 25 MM, PARA AGUA FRIA PREDIAL</v>
          </cell>
          <cell r="C9909" t="str">
            <v xml:space="preserve">UN    </v>
          </cell>
          <cell r="D9909">
            <v>0.74</v>
          </cell>
        </row>
        <row r="9910">
          <cell r="A9910">
            <v>3903</v>
          </cell>
          <cell r="B9910" t="str">
            <v>LUVA PVC SOLDAVEL, 32 MM, PARA AGUA FRIA PREDIAL</v>
          </cell>
          <cell r="C9910" t="str">
            <v xml:space="preserve">UN    </v>
          </cell>
          <cell r="D9910">
            <v>1.81</v>
          </cell>
        </row>
        <row r="9911">
          <cell r="A9911">
            <v>3862</v>
          </cell>
          <cell r="B9911" t="str">
            <v>LUVA PVC SOLDAVEL, 40 MM, PARA AGUA FRIA PREDIAL</v>
          </cell>
          <cell r="C9911" t="str">
            <v xml:space="preserve">UN    </v>
          </cell>
          <cell r="D9911">
            <v>3.69</v>
          </cell>
        </row>
        <row r="9912">
          <cell r="A9912">
            <v>3863</v>
          </cell>
          <cell r="B9912" t="str">
            <v>LUVA PVC SOLDAVEL, 50 MM, PARA AGUA FRIA PREDIAL</v>
          </cell>
          <cell r="C9912" t="str">
            <v xml:space="preserve">UN    </v>
          </cell>
          <cell r="D9912">
            <v>4.33</v>
          </cell>
        </row>
        <row r="9913">
          <cell r="A9913">
            <v>3864</v>
          </cell>
          <cell r="B9913" t="str">
            <v>LUVA PVC SOLDAVEL, 60 MM, PARA AGUA FRIA PREDIAL</v>
          </cell>
          <cell r="C9913" t="str">
            <v xml:space="preserve">UN    </v>
          </cell>
          <cell r="D9913">
            <v>11.29</v>
          </cell>
        </row>
        <row r="9914">
          <cell r="A9914">
            <v>3865</v>
          </cell>
          <cell r="B9914" t="str">
            <v>LUVA PVC SOLDAVEL, 75 MM, PARA AGUA FRIA PREDIAL</v>
          </cell>
          <cell r="C9914" t="str">
            <v xml:space="preserve">UN    </v>
          </cell>
          <cell r="D9914">
            <v>19.64</v>
          </cell>
        </row>
        <row r="9915">
          <cell r="A9915">
            <v>3866</v>
          </cell>
          <cell r="B9915" t="str">
            <v>LUVA PVC SOLDAVEL, 85 MM, PARA AGUA FRIA PREDIAL</v>
          </cell>
          <cell r="C9915" t="str">
            <v xml:space="preserve">UN    </v>
          </cell>
          <cell r="D9915">
            <v>44.94</v>
          </cell>
        </row>
        <row r="9916">
          <cell r="A9916">
            <v>3902</v>
          </cell>
          <cell r="B9916" t="str">
            <v>LUVA PVC, ROSCAVEL,  2 1/2",  AGUA FRIA PREDIAL</v>
          </cell>
          <cell r="C9916" t="str">
            <v xml:space="preserve">UN    </v>
          </cell>
          <cell r="D9916">
            <v>21.85</v>
          </cell>
        </row>
        <row r="9917">
          <cell r="A9917">
            <v>3878</v>
          </cell>
          <cell r="B9917" t="str">
            <v>LUVA PVC, ROSCAVEL, 1 1/2",  AGUA FRIA PREDIAL</v>
          </cell>
          <cell r="C9917" t="str">
            <v xml:space="preserve">UN    </v>
          </cell>
          <cell r="D9917">
            <v>6.9</v>
          </cell>
        </row>
        <row r="9918">
          <cell r="A9918">
            <v>3877</v>
          </cell>
          <cell r="B9918" t="str">
            <v>LUVA PVC, ROSCAVEL, 1 1/4", AGUA FRIA PREDIAL</v>
          </cell>
          <cell r="C9918" t="str">
            <v xml:space="preserve">UN    </v>
          </cell>
          <cell r="D9918">
            <v>6.31</v>
          </cell>
        </row>
        <row r="9919">
          <cell r="A9919">
            <v>3879</v>
          </cell>
          <cell r="B9919" t="str">
            <v>LUVA PVC, ROSCAVEL, 2",  AGUA FRIA PREDIAL</v>
          </cell>
          <cell r="C9919" t="str">
            <v xml:space="preserve">UN    </v>
          </cell>
          <cell r="D9919">
            <v>13.93</v>
          </cell>
        </row>
        <row r="9920">
          <cell r="A9920">
            <v>3880</v>
          </cell>
          <cell r="B9920" t="str">
            <v>LUVA PVC, ROSCAVEL, 3", AGUA FRIA PREDIAL</v>
          </cell>
          <cell r="C9920" t="str">
            <v xml:space="preserve">UN    </v>
          </cell>
          <cell r="D9920">
            <v>31.43</v>
          </cell>
        </row>
        <row r="9921">
          <cell r="A9921">
            <v>12892</v>
          </cell>
          <cell r="B9921" t="str">
            <v>LUVA RASPA DE COURO, CANO CURTO (PUNHO *7* CM)</v>
          </cell>
          <cell r="C9921" t="str">
            <v xml:space="preserve">PAR   </v>
          </cell>
          <cell r="D9921">
            <v>12.42</v>
          </cell>
        </row>
        <row r="9922">
          <cell r="A9922">
            <v>3883</v>
          </cell>
          <cell r="B9922" t="str">
            <v>LUVA ROSCAVEL, PVC, 1/2", AGUA FRIA PREDIAL</v>
          </cell>
          <cell r="C9922" t="str">
            <v xml:space="preserve">UN    </v>
          </cell>
          <cell r="D9922">
            <v>1.45</v>
          </cell>
        </row>
        <row r="9923">
          <cell r="A9923">
            <v>3876</v>
          </cell>
          <cell r="B9923" t="str">
            <v>LUVA ROSCAVEL, PVC, 1", AGUA FRIA PREDIAL</v>
          </cell>
          <cell r="C9923" t="str">
            <v xml:space="preserve">UN    </v>
          </cell>
          <cell r="D9923">
            <v>3.63</v>
          </cell>
        </row>
        <row r="9924">
          <cell r="A9924">
            <v>3884</v>
          </cell>
          <cell r="B9924" t="str">
            <v>LUVA ROSCAVEL, PVC, 3/4", AGUA FRIA PREDIAL</v>
          </cell>
          <cell r="C9924" t="str">
            <v xml:space="preserve">UN    </v>
          </cell>
          <cell r="D9924">
            <v>2.17</v>
          </cell>
        </row>
        <row r="9925">
          <cell r="A9925">
            <v>3837</v>
          </cell>
          <cell r="B9925" t="str">
            <v>LUVA SIMPLES, PVC PBA, JE, DN 100 / DE 110 MM, PARA REDE AGUA (NBR 10351)</v>
          </cell>
          <cell r="C9925" t="str">
            <v xml:space="preserve">UN    </v>
          </cell>
          <cell r="D9925">
            <v>44.79</v>
          </cell>
        </row>
        <row r="9926">
          <cell r="A9926">
            <v>3845</v>
          </cell>
          <cell r="B9926" t="str">
            <v>LUVA SIMPLES, PVC PBA, JE, DN 50 / DE 60 MM, PARA REDE AGUA (NBR 10351)</v>
          </cell>
          <cell r="C9926" t="str">
            <v xml:space="preserve">UN    </v>
          </cell>
          <cell r="D9926">
            <v>16.36</v>
          </cell>
        </row>
        <row r="9927">
          <cell r="A9927">
            <v>11045</v>
          </cell>
          <cell r="B9927" t="str">
            <v>LUVA SIMPLES, PVC PBA, JE, DN 75 / DE 85 MM, PARA REDE AGUA (NBR 10351)</v>
          </cell>
          <cell r="C9927" t="str">
            <v xml:space="preserve">UN    </v>
          </cell>
          <cell r="D9927">
            <v>31.56</v>
          </cell>
        </row>
        <row r="9928">
          <cell r="A9928">
            <v>20170</v>
          </cell>
          <cell r="B9928" t="str">
            <v>LUVA SIMPLES, PVC SERIE R, 100 MM, PARA ESGOTO OU AGUAS PLUVIAIS PREDIAIS</v>
          </cell>
          <cell r="C9928" t="str">
            <v xml:space="preserve">UN    </v>
          </cell>
          <cell r="D9928">
            <v>12.98</v>
          </cell>
        </row>
        <row r="9929">
          <cell r="A9929">
            <v>20171</v>
          </cell>
          <cell r="B9929" t="str">
            <v>LUVA SIMPLES, PVC SERIE R, 150 MM, PARA ESGOTO OU AGUAS PLUVIAIS PREDIAIS</v>
          </cell>
          <cell r="C9929" t="str">
            <v xml:space="preserve">UN    </v>
          </cell>
          <cell r="D9929">
            <v>38.56</v>
          </cell>
        </row>
        <row r="9930">
          <cell r="A9930">
            <v>20167</v>
          </cell>
          <cell r="B9930" t="str">
            <v>LUVA SIMPLES, PVC SERIE R, 40 MM, PARA ESGOTO OU AGUAS PLUVIAIS PREDIAIS</v>
          </cell>
          <cell r="C9930" t="str">
            <v xml:space="preserve">UN    </v>
          </cell>
          <cell r="D9930">
            <v>4.82</v>
          </cell>
        </row>
        <row r="9931">
          <cell r="A9931">
            <v>20168</v>
          </cell>
          <cell r="B9931" t="str">
            <v>LUVA SIMPLES, PVC SERIE R, 50 MM, PARA ESGOTO OU AGUAS PLUVIAIS PREDIAIS</v>
          </cell>
          <cell r="C9931" t="str">
            <v xml:space="preserve">UN    </v>
          </cell>
          <cell r="D9931">
            <v>7.56</v>
          </cell>
        </row>
        <row r="9932">
          <cell r="A9932">
            <v>20169</v>
          </cell>
          <cell r="B9932" t="str">
            <v>LUVA SIMPLES, PVC SERIE R, 75 MM, PARA ESGOTO OU AGUAS PLUVIAIS PREDIAIS</v>
          </cell>
          <cell r="C9932" t="str">
            <v xml:space="preserve">UN    </v>
          </cell>
          <cell r="D9932">
            <v>10.71</v>
          </cell>
        </row>
        <row r="9933">
          <cell r="A9933">
            <v>3899</v>
          </cell>
          <cell r="B9933" t="str">
            <v>LUVA SIMPLES, PVC, SOLDAVEL, DN 100 MM, SERIE NORMAL, PARA ESGOTO PREDIAL</v>
          </cell>
          <cell r="C9933" t="str">
            <v xml:space="preserve">UN    </v>
          </cell>
          <cell r="D9933">
            <v>5.67</v>
          </cell>
        </row>
        <row r="9934">
          <cell r="A9934">
            <v>38676</v>
          </cell>
          <cell r="B9934" t="str">
            <v>LUVA SIMPLES, PVC, SOLDAVEL, DN 150 MM, SERIE NORMAL, PARA ESGOTO PREDIAL</v>
          </cell>
          <cell r="C9934" t="str">
            <v xml:space="preserve">UN    </v>
          </cell>
          <cell r="D9934">
            <v>27.44</v>
          </cell>
        </row>
        <row r="9935">
          <cell r="A9935">
            <v>3897</v>
          </cell>
          <cell r="B9935" t="str">
            <v>LUVA SIMPLES, PVC, SOLDAVEL, DN 40 MM, SERIE NORMAL, PARA ESGOTO PREDIAL</v>
          </cell>
          <cell r="C9935" t="str">
            <v xml:space="preserve">UN    </v>
          </cell>
          <cell r="D9935">
            <v>1.19</v>
          </cell>
        </row>
        <row r="9936">
          <cell r="A9936">
            <v>3875</v>
          </cell>
          <cell r="B9936" t="str">
            <v>LUVA SIMPLES, PVC, SOLDAVEL, DN 50 MM, SERIE NORMAL, PARA ESGOTO PREDIAL</v>
          </cell>
          <cell r="C9936" t="str">
            <v xml:space="preserve">UN    </v>
          </cell>
          <cell r="D9936">
            <v>2.58</v>
          </cell>
        </row>
        <row r="9937">
          <cell r="A9937">
            <v>3898</v>
          </cell>
          <cell r="B9937" t="str">
            <v>LUVA SIMPLES, PVC, SOLDAVEL, DN 75 MM, SERIE NORMAL, PARA ESGOTO PREDIAL</v>
          </cell>
          <cell r="C9937" t="str">
            <v xml:space="preserve">UN    </v>
          </cell>
          <cell r="D9937">
            <v>4.8899999999999997</v>
          </cell>
        </row>
        <row r="9938">
          <cell r="A9938">
            <v>3855</v>
          </cell>
          <cell r="B9938" t="str">
            <v>LUVA SOLDAVEL COM BUCHA DE LATAO, PVC, 20 MM X 1/2"</v>
          </cell>
          <cell r="C9938" t="str">
            <v xml:space="preserve">UN    </v>
          </cell>
          <cell r="D9938">
            <v>4.82</v>
          </cell>
        </row>
        <row r="9939">
          <cell r="A9939">
            <v>3874</v>
          </cell>
          <cell r="B9939" t="str">
            <v>LUVA SOLDAVEL COM BUCHA DE LATAO, PVC, 25 MM X 1/2"</v>
          </cell>
          <cell r="C9939" t="str">
            <v xml:space="preserve">UN    </v>
          </cell>
          <cell r="D9939">
            <v>5.12</v>
          </cell>
        </row>
        <row r="9940">
          <cell r="A9940">
            <v>3870</v>
          </cell>
          <cell r="B9940" t="str">
            <v>LUVA SOLDAVEL COM BUCHA DE LATAO, PVC, 25 MM X 3/4"</v>
          </cell>
          <cell r="C9940" t="str">
            <v xml:space="preserve">UN    </v>
          </cell>
          <cell r="D9940">
            <v>6.36</v>
          </cell>
        </row>
        <row r="9941">
          <cell r="A9941">
            <v>38678</v>
          </cell>
          <cell r="B9941" t="str">
            <v>LUVA SOLDAVEL COM BUCHA DE LATAO, PVC, 32 MM X 1"</v>
          </cell>
          <cell r="C9941" t="str">
            <v xml:space="preserve">UN    </v>
          </cell>
          <cell r="D9941">
            <v>17.309999999999999</v>
          </cell>
        </row>
        <row r="9942">
          <cell r="A9942">
            <v>3859</v>
          </cell>
          <cell r="B9942" t="str">
            <v>LUVA SOLDAVEL COM ROSCA, PVC, 20 MM X 1/2", PARA AGUA FRIA PREDIAL</v>
          </cell>
          <cell r="C9942" t="str">
            <v xml:space="preserve">UN    </v>
          </cell>
          <cell r="D9942">
            <v>1.28</v>
          </cell>
        </row>
        <row r="9943">
          <cell r="A9943">
            <v>3856</v>
          </cell>
          <cell r="B9943" t="str">
            <v>LUVA SOLDAVEL COM ROSCA, PVC, 25 MM X 1/2", PARA AGUA FRIA PREDIAL</v>
          </cell>
          <cell r="C9943" t="str">
            <v xml:space="preserve">UN    </v>
          </cell>
          <cell r="D9943">
            <v>1.62</v>
          </cell>
        </row>
        <row r="9944">
          <cell r="A9944">
            <v>3906</v>
          </cell>
          <cell r="B9944" t="str">
            <v>LUVA SOLDAVEL COM ROSCA, PVC, 25 MM X 3/4", PARA AGUA FRIA PREDIAL</v>
          </cell>
          <cell r="C9944" t="str">
            <v xml:space="preserve">UN    </v>
          </cell>
          <cell r="D9944">
            <v>1.53</v>
          </cell>
        </row>
        <row r="9945">
          <cell r="A9945">
            <v>3860</v>
          </cell>
          <cell r="B9945" t="str">
            <v>LUVA SOLDAVEL COM ROSCA, PVC, 32 MM X 1", PARA AGUA FRIA PREDIAL</v>
          </cell>
          <cell r="C9945" t="str">
            <v xml:space="preserve">UN    </v>
          </cell>
          <cell r="D9945">
            <v>5.03</v>
          </cell>
        </row>
        <row r="9946">
          <cell r="A9946">
            <v>3905</v>
          </cell>
          <cell r="B9946" t="str">
            <v>LUVA SOLDAVEL COM ROSCA, PVC, 40 MM X 1 1/4", PARA AGUA FRIA PREDIAL</v>
          </cell>
          <cell r="C9946" t="str">
            <v xml:space="preserve">UN    </v>
          </cell>
          <cell r="D9946">
            <v>11.13</v>
          </cell>
        </row>
        <row r="9947">
          <cell r="A9947">
            <v>3871</v>
          </cell>
          <cell r="B9947" t="str">
            <v>LUVA SOLDAVEL COM ROSCA, PVC, 50 MM X 1 1/2", PARA AGUA FRIA PREDIAL</v>
          </cell>
          <cell r="C9947" t="str">
            <v xml:space="preserve">UN    </v>
          </cell>
          <cell r="D9947">
            <v>23.12</v>
          </cell>
        </row>
        <row r="9948">
          <cell r="A9948">
            <v>37429</v>
          </cell>
          <cell r="B9948" t="str">
            <v>LUVA, PEAD PE 100,  DE 400 MM, PARA ELETROFUSAO</v>
          </cell>
          <cell r="C9948" t="str">
            <v xml:space="preserve">UN    </v>
          </cell>
          <cell r="D9948">
            <v>2035.36</v>
          </cell>
        </row>
        <row r="9949">
          <cell r="A9949">
            <v>37426</v>
          </cell>
          <cell r="B9949" t="str">
            <v>LUVA, PEAD PE 100,  DE 63 MM, PARA ELETROFUSAO</v>
          </cell>
          <cell r="C9949" t="str">
            <v xml:space="preserve">UN    </v>
          </cell>
          <cell r="D9949">
            <v>19.579999999999998</v>
          </cell>
        </row>
        <row r="9950">
          <cell r="A9950">
            <v>37427</v>
          </cell>
          <cell r="B9950" t="str">
            <v>LUVA, PEAD PE 100, DE 125 MM, PARA ELETROFUSAO</v>
          </cell>
          <cell r="C9950" t="str">
            <v xml:space="preserve">UN    </v>
          </cell>
          <cell r="D9950">
            <v>46.7</v>
          </cell>
        </row>
        <row r="9951">
          <cell r="A9951">
            <v>37424</v>
          </cell>
          <cell r="B9951" t="str">
            <v>LUVA, PEAD PE 100, DE 20 MM, PARA ELETROFUSAO</v>
          </cell>
          <cell r="C9951" t="str">
            <v xml:space="preserve">UN    </v>
          </cell>
          <cell r="D9951">
            <v>8.99</v>
          </cell>
        </row>
        <row r="9952">
          <cell r="A9952">
            <v>37428</v>
          </cell>
          <cell r="B9952" t="str">
            <v>LUVA, PEAD PE 100, DE 200 MM, PARA ELETROFUSAO</v>
          </cell>
          <cell r="C9952" t="str">
            <v xml:space="preserve">UN    </v>
          </cell>
          <cell r="D9952">
            <v>160.94999999999999</v>
          </cell>
        </row>
        <row r="9953">
          <cell r="A9953">
            <v>37425</v>
          </cell>
          <cell r="B9953" t="str">
            <v>LUVA, PEAD PE 100, DE 32 MM, PARA ELETROFUSAO</v>
          </cell>
          <cell r="C9953" t="str">
            <v xml:space="preserve">UN    </v>
          </cell>
          <cell r="D9953">
            <v>9.6999999999999993</v>
          </cell>
        </row>
        <row r="9954">
          <cell r="A9954">
            <v>11519</v>
          </cell>
          <cell r="B9954" t="str">
            <v>MACANETA ALAVANCA RETA OCA, EM ZAMAC COM ACABAMENTO CROMADO, COMPRIMENTO APROX DE 15 CM</v>
          </cell>
          <cell r="C9954" t="str">
            <v xml:space="preserve">PAR   </v>
          </cell>
          <cell r="D9954">
            <v>37.42</v>
          </cell>
        </row>
        <row r="9955">
          <cell r="A9955">
            <v>11520</v>
          </cell>
          <cell r="B9955" t="str">
            <v>MACANETA ALAVANCA, RETA SIMPLES / OCA, CROMADA, COMPRIMENTO DE 10 A 16 CM, ACABAMENTO PADRAO POPULAR - SOMENTE MACANETAS</v>
          </cell>
          <cell r="C9955" t="str">
            <v xml:space="preserve">PAR   </v>
          </cell>
          <cell r="D9955">
            <v>17.3</v>
          </cell>
        </row>
        <row r="9956">
          <cell r="A9956">
            <v>11518</v>
          </cell>
          <cell r="B9956" t="str">
            <v>MACANETA BOLA, EM ZAMAC COM ACABAMENTO CROMADO, DIAMETRO DE APROX 2 1/2"</v>
          </cell>
          <cell r="C9956" t="str">
            <v xml:space="preserve">PAR   </v>
          </cell>
          <cell r="D9956">
            <v>62.9</v>
          </cell>
        </row>
        <row r="9957">
          <cell r="A9957">
            <v>38473</v>
          </cell>
          <cell r="B9957" t="str">
            <v>MACARICO DE SOLDA 201 PARA EXTENSAO GLP OU ACETILENO</v>
          </cell>
          <cell r="C9957" t="str">
            <v xml:space="preserve">UN    </v>
          </cell>
          <cell r="D9957">
            <v>121.93</v>
          </cell>
        </row>
        <row r="9958">
          <cell r="A9958">
            <v>4244</v>
          </cell>
          <cell r="B9958" t="str">
            <v>MACARIQUEIRO</v>
          </cell>
          <cell r="C9958" t="str">
            <v xml:space="preserve">H     </v>
          </cell>
          <cell r="D9958">
            <v>13.81</v>
          </cell>
        </row>
        <row r="9959">
          <cell r="A9959">
            <v>40977</v>
          </cell>
          <cell r="B9959" t="str">
            <v>MACARIQUEIRO (MENSALISTA)</v>
          </cell>
          <cell r="C9959" t="str">
            <v xml:space="preserve">MES   </v>
          </cell>
          <cell r="D9959">
            <v>2449.88</v>
          </cell>
        </row>
        <row r="9960">
          <cell r="A9960">
            <v>4115</v>
          </cell>
          <cell r="B9960" t="str">
            <v>MADEIRA ROLICA TRATADA, D = 12 A 15 CM, H = 3,00 M, EM EUCALIPTO OU EQUIVALENTE DA REGIAO</v>
          </cell>
          <cell r="C9960" t="str">
            <v xml:space="preserve">M     </v>
          </cell>
          <cell r="D9960">
            <v>17.39</v>
          </cell>
        </row>
        <row r="9961">
          <cell r="A9961">
            <v>4119</v>
          </cell>
          <cell r="B9961" t="str">
            <v>MADEIRA ROLICA TRATADA, D = 16 A 20 CM, H = 6,00 M, EM EUCALIPTO OU EQUIVALENTE DA REGIAO</v>
          </cell>
          <cell r="C9961" t="str">
            <v xml:space="preserve">M     </v>
          </cell>
          <cell r="D9961">
            <v>35.130000000000003</v>
          </cell>
        </row>
        <row r="9962">
          <cell r="A9962">
            <v>2794</v>
          </cell>
          <cell r="B9962" t="str">
            <v>MADEIRA ROLICA TRATADA, D = 25 A 29 CM, H = 6,50 M, EM EUCALIPTO OU EQUIVALENTE DA REGIAO</v>
          </cell>
          <cell r="C9962" t="str">
            <v xml:space="preserve">M     </v>
          </cell>
          <cell r="D9962">
            <v>93.2</v>
          </cell>
        </row>
        <row r="9963">
          <cell r="A9963">
            <v>2788</v>
          </cell>
          <cell r="B9963" t="str">
            <v>MADEIRA ROLICA TRATADA, D = 30 A 34 CM, H = 6,50 M, EM EUCALIPTO OU EQUIVALENTE DA REGIAO</v>
          </cell>
          <cell r="C9963" t="str">
            <v xml:space="preserve">M     </v>
          </cell>
          <cell r="D9963">
            <v>135.77000000000001</v>
          </cell>
        </row>
        <row r="9964">
          <cell r="A9964">
            <v>4006</v>
          </cell>
          <cell r="B9964" t="str">
            <v>MADEIRA SERRADA EM PINUS, MISTA OU EQUIVALENTE DA REGIAO - BRUTA</v>
          </cell>
          <cell r="C9964" t="str">
            <v xml:space="preserve">M3    </v>
          </cell>
          <cell r="D9964">
            <v>1635.69</v>
          </cell>
        </row>
        <row r="9965">
          <cell r="A9965">
            <v>36151</v>
          </cell>
          <cell r="B9965" t="str">
            <v>MANGOTE DE SEGURANCA EM RASPA DE COURO</v>
          </cell>
          <cell r="C9965" t="str">
            <v xml:space="preserve">UN    </v>
          </cell>
          <cell r="D9965">
            <v>27.6</v>
          </cell>
        </row>
        <row r="9966">
          <cell r="A9966">
            <v>37457</v>
          </cell>
          <cell r="B9966" t="str">
            <v>MANGUEIRA CRISTAL PARA NIVEL, LISA, PVC TRANSPARENTE, 3/8" X1,5 MM</v>
          </cell>
          <cell r="C9966" t="str">
            <v xml:space="preserve">M     </v>
          </cell>
          <cell r="D9966">
            <v>3.16</v>
          </cell>
        </row>
        <row r="9967">
          <cell r="A9967">
            <v>37456</v>
          </cell>
          <cell r="B9967" t="str">
            <v>MANGUEIRA CRISTAL PARA NIVEL, LISA, PVC TRANSPARENTE, 5/16" X1 MM</v>
          </cell>
          <cell r="C9967" t="str">
            <v xml:space="preserve">M     </v>
          </cell>
          <cell r="D9967">
            <v>1.66</v>
          </cell>
        </row>
        <row r="9968">
          <cell r="A9968">
            <v>37461</v>
          </cell>
          <cell r="B9968" t="str">
            <v>MANGUEIRA CRISTAL TRANCADA, PVC COM REFORCO, COM PRESSAO DE TRABALHO (PT) 250 LBS/POL2, DE 3/4" X *2,8* MM</v>
          </cell>
          <cell r="C9968" t="str">
            <v xml:space="preserve">M     </v>
          </cell>
          <cell r="D9968">
            <v>11.74</v>
          </cell>
        </row>
        <row r="9969">
          <cell r="A9969">
            <v>37460</v>
          </cell>
          <cell r="B9969" t="str">
            <v>MANGUEIRA CRISTAL TRANCADA, PVC COM REFORCO, PRESSAO DE TRABALHO (PT) 250 LBS/POL2, DE 1" X *3,4* MM</v>
          </cell>
          <cell r="C9969" t="str">
            <v xml:space="preserve">M     </v>
          </cell>
          <cell r="D9969">
            <v>16.03</v>
          </cell>
        </row>
        <row r="9970">
          <cell r="A9970">
            <v>37458</v>
          </cell>
          <cell r="B9970" t="str">
            <v>MANGUEIRA CRISTAL, LISA, PVC TRANSPARENTE, 1/2" X 2 MM</v>
          </cell>
          <cell r="C9970" t="str">
            <v xml:space="preserve">M     </v>
          </cell>
          <cell r="D9970">
            <v>4.7</v>
          </cell>
        </row>
        <row r="9971">
          <cell r="A9971">
            <v>37454</v>
          </cell>
          <cell r="B9971" t="str">
            <v>MANGUEIRA CRISTAL, LISA, PVC TRANSPARENTE, 1/4" X1 MM</v>
          </cell>
          <cell r="C9971" t="str">
            <v xml:space="preserve">M     </v>
          </cell>
          <cell r="D9971">
            <v>1.23</v>
          </cell>
        </row>
        <row r="9972">
          <cell r="A9972">
            <v>37455</v>
          </cell>
          <cell r="B9972" t="str">
            <v>MANGUEIRA CRISTAL, LISA, PVC TRANSPARENTE, 1/4" X1,5 MM</v>
          </cell>
          <cell r="C9972" t="str">
            <v xml:space="preserve">M     </v>
          </cell>
          <cell r="D9972">
            <v>2.0699999999999998</v>
          </cell>
        </row>
        <row r="9973">
          <cell r="A9973">
            <v>37459</v>
          </cell>
          <cell r="B9973" t="str">
            <v>MANGUEIRA CRISTAL, LISA, PVC TRANSPARENTE, 3/4" X 2 MM</v>
          </cell>
          <cell r="C9973" t="str">
            <v xml:space="preserve">M     </v>
          </cell>
          <cell r="D9973">
            <v>6.6</v>
          </cell>
        </row>
        <row r="9974">
          <cell r="A9974">
            <v>21029</v>
          </cell>
          <cell r="B9974" t="str">
            <v>MANGUEIRA DE INCENDIO, TIPO 1, DE 1 1/2", COMPRIMENTO = 15 M, TECIDO EM FIO DE POLIESTER E TUBO INTERNO EM BORRACHA SINTETICA, COM UNIOES ENGATE RAPIDO</v>
          </cell>
          <cell r="C9974" t="str">
            <v xml:space="preserve">UN    </v>
          </cell>
          <cell r="D9974">
            <v>326.32</v>
          </cell>
        </row>
        <row r="9975">
          <cell r="A9975">
            <v>21030</v>
          </cell>
          <cell r="B9975" t="str">
            <v>MANGUEIRA DE INCENDIO, TIPO 1, DE 1 1/2", COMPRIMENTO = 20 M, TECIDO EM FIO DE POLIESTER E TUBO INTERNO EM BORRACHA SINTETICA, COM UNIOES ENGATE RAPIDO</v>
          </cell>
          <cell r="C9975" t="str">
            <v xml:space="preserve">UN    </v>
          </cell>
          <cell r="D9975">
            <v>402.24</v>
          </cell>
        </row>
        <row r="9976">
          <cell r="A9976">
            <v>21031</v>
          </cell>
          <cell r="B9976" t="str">
            <v>MANGUEIRA DE INCENDIO, TIPO 1, DE 1 1/2", COMPRIMENTO = 25 M, TECIDO EM FIO DE POLIESTER E TUBO INTERNO EM BORRACHA SINTETICA, COM UNIOES ENGATE RAPIDO</v>
          </cell>
          <cell r="C9976" t="str">
            <v xml:space="preserve">UN    </v>
          </cell>
          <cell r="D9976">
            <v>500.78</v>
          </cell>
        </row>
        <row r="9977">
          <cell r="A9977">
            <v>21032</v>
          </cell>
          <cell r="B9977" t="str">
            <v>MANGUEIRA DE INCENDIO, TIPO 1, DE 1 1/2", COMPRIMENTO = 30 M, TECIDO EM FIO DE POLIESTER E TUBO INTERNO EM BORRACHA SINTETICA, COM UNIOES ENGATE RAPIDO</v>
          </cell>
          <cell r="C9977" t="str">
            <v xml:space="preserve">UN    </v>
          </cell>
          <cell r="D9977">
            <v>534.71</v>
          </cell>
        </row>
        <row r="9978">
          <cell r="A9978">
            <v>37527</v>
          </cell>
          <cell r="B9978" t="str">
            <v>MANGUEIRA DE INCENDIO, TIPO 2, DE 1 1/2", COMPRIMENTO = 15 M, TECIDO EM FIO DE POLIESTER E TUBO INTERNO EM BORRACHA SINTETICA, COM UNIOES ENGATE RAPIDO</v>
          </cell>
          <cell r="C9978" t="str">
            <v xml:space="preserve">UN    </v>
          </cell>
          <cell r="D9978">
            <v>483.01</v>
          </cell>
        </row>
        <row r="9979">
          <cell r="A9979">
            <v>37528</v>
          </cell>
          <cell r="B9979" t="str">
            <v>MANGUEIRA DE INCENDIO, TIPO 2, DE 1 1/2", COMPRIMENTO = 20 M, TECIDO EM FIO DE POLIESTER E TUBO INTERNO EM BORRACHA SINTETICA, COM UNIOES</v>
          </cell>
          <cell r="C9979" t="str">
            <v xml:space="preserve">UN    </v>
          </cell>
          <cell r="D9979">
            <v>575.9</v>
          </cell>
        </row>
        <row r="9980">
          <cell r="A9980">
            <v>37529</v>
          </cell>
          <cell r="B9980" t="str">
            <v>MANGUEIRA DE INCENDIO, TIPO 2, DE 1 1/2", COMPRIMENTO = 25 M, TECIDO EM FIO DE POLIESTER E TUBO INTERNO EM BORRACHA SINTETICA, COM UNIOES</v>
          </cell>
          <cell r="C9980" t="str">
            <v xml:space="preserve">UN    </v>
          </cell>
          <cell r="D9980">
            <v>581.55999999999995</v>
          </cell>
        </row>
        <row r="9981">
          <cell r="A9981">
            <v>37530</v>
          </cell>
          <cell r="B9981" t="str">
            <v>MANGUEIRA DE INCENDIO, TIPO 2, DE 1 1/2", COMPRIMENTO = 30 M, TECIDO EM FIO DE POLIESTER E TUBO INTERNO EM BORRACHA SINTETICA, COM UNIOES</v>
          </cell>
          <cell r="C9981" t="str">
            <v xml:space="preserve">UN    </v>
          </cell>
          <cell r="D9981">
            <v>759.25</v>
          </cell>
        </row>
        <row r="9982">
          <cell r="A9982">
            <v>21034</v>
          </cell>
          <cell r="B9982" t="str">
            <v>MANGUEIRA DE INCENDIO, TIPO 2, DE 2 1/2", COMPRIMENTO = 15 M, TECIDO EM FIO DE POLIESTER E TUBO INTERNO EM BORRACHA SINTETICA, COM UNIOES ENGATE RAPIDO</v>
          </cell>
          <cell r="C9982" t="str">
            <v xml:space="preserve">UN    </v>
          </cell>
          <cell r="D9982">
            <v>647.79</v>
          </cell>
        </row>
        <row r="9983">
          <cell r="A9983">
            <v>37531</v>
          </cell>
          <cell r="B9983" t="str">
            <v>MANGUEIRA DE INCENDIO, TIPO 2, DE 2 1/2", COMPRIMENTO = 20 M, TECIDO EM FIO DE POLIESTER E TUBO INTERNO EM BORRACHA SINTETICA, COM UNIOES</v>
          </cell>
          <cell r="C9983" t="str">
            <v xml:space="preserve">UN    </v>
          </cell>
          <cell r="D9983">
            <v>815.8</v>
          </cell>
        </row>
        <row r="9984">
          <cell r="A9984">
            <v>21036</v>
          </cell>
          <cell r="B9984" t="str">
            <v>MANGUEIRA DE INCENDIO, TIPO 2, DE 2 1/2", COMPRIMENTO = 25 M, TECIDO EM FIO DE POLIESTER E TUBO INTERNO EM BORRACHA SINTETICA, COM UNIOES ENGATE RAPIDO</v>
          </cell>
          <cell r="C9984" t="str">
            <v xml:space="preserve">UN    </v>
          </cell>
          <cell r="D9984">
            <v>991.88</v>
          </cell>
        </row>
        <row r="9985">
          <cell r="A9985">
            <v>21037</v>
          </cell>
          <cell r="B9985" t="str">
            <v>MANGUEIRA DE INCENDIO, TIPO 2, DE 2 1/2", COMPRIMENTO = 30 M, TECIDO EM FIO DE POLIESTER E TUBO INTERNO EM BORRACHA SINTETICA, COM UNIOES ENGATE RAPIDO</v>
          </cell>
          <cell r="C9985" t="str">
            <v xml:space="preserve">UN    </v>
          </cell>
          <cell r="D9985">
            <v>1130.81</v>
          </cell>
        </row>
        <row r="9986">
          <cell r="A9986">
            <v>20185</v>
          </cell>
          <cell r="B9986" t="str">
            <v>MANGUEIRA DE PVC FLEXIVEL,TIPO FLAT/ACHATADA, COR LARANJA, D = 1 1/2" (40 MM), PARA CONDUCAO DE AGUA, SERVICOS LEVES E MEDIOS</v>
          </cell>
          <cell r="C9986" t="str">
            <v xml:space="preserve">M     </v>
          </cell>
          <cell r="D9986">
            <v>19.09</v>
          </cell>
        </row>
        <row r="9987">
          <cell r="A9987">
            <v>20260</v>
          </cell>
          <cell r="B9987" t="str">
            <v>MANGUEIRA PARA GAS - GLP, PVC, TRANCADA, DIAMETRO DE 3/8", COMPRIMENTO DE 1M (NORMATIZADA)</v>
          </cell>
          <cell r="C9987" t="str">
            <v xml:space="preserve">UN    </v>
          </cell>
          <cell r="D9987">
            <v>15.35</v>
          </cell>
        </row>
        <row r="9988">
          <cell r="A9988">
            <v>37523</v>
          </cell>
          <cell r="B9988" t="str">
            <v>MANIPULADOR TELESCOPICO, POTENCIA DE 101 HP, CAPACIDADE DE CARGA DE 3.500 KG, ALTURA MAXIMA DE ELEVACAO DE 12 M</v>
          </cell>
          <cell r="C9988" t="str">
            <v xml:space="preserve">UN    </v>
          </cell>
          <cell r="D9988">
            <v>451380.11</v>
          </cell>
        </row>
        <row r="9989">
          <cell r="A9989">
            <v>37515</v>
          </cell>
          <cell r="B9989" t="str">
            <v>MANIPULADOR TELESCOPICO, POTENCIA DE 85 HP, CAPACIDADE DE CARGA DE 3.500 KG, ALTURA MAXIMA DE ELEVACAO DE 12,3 M</v>
          </cell>
          <cell r="C9989" t="str">
            <v xml:space="preserve">UN    </v>
          </cell>
          <cell r="D9989">
            <v>401300</v>
          </cell>
        </row>
        <row r="9990">
          <cell r="A9990">
            <v>12899</v>
          </cell>
          <cell r="B9990" t="str">
            <v>MANOMETRO COM CAIXA EM ACO PINTADO, ESCALA *10* KGF/CM2 (*10* BAR), DIAMETRO NOMINAL DE *63* MM, CONEXAO DE 1/4"</v>
          </cell>
          <cell r="C9990" t="str">
            <v xml:space="preserve">UN    </v>
          </cell>
          <cell r="D9990">
            <v>84.81</v>
          </cell>
        </row>
        <row r="9991">
          <cell r="A9991">
            <v>12898</v>
          </cell>
          <cell r="B9991" t="str">
            <v>MANOMETRO COM CAIXA EM ACO PINTADO, ESCALA *10* KGF/CM2 (*10* BAR), DIAMETRO NOMINAL DE 100 MM, CONEXAO DE 1/2"</v>
          </cell>
          <cell r="C9991" t="str">
            <v xml:space="preserve">UN    </v>
          </cell>
          <cell r="D9991">
            <v>134.54</v>
          </cell>
        </row>
        <row r="9992">
          <cell r="A9992">
            <v>42528</v>
          </cell>
          <cell r="B9992" t="str">
            <v>MANTA ALUMINIZADA NAS DUAS FACES, PARA SUBCOBERTURA,  E = *2* MM</v>
          </cell>
          <cell r="C9992" t="str">
            <v xml:space="preserve">M2    </v>
          </cell>
          <cell r="D9992">
            <v>7.9</v>
          </cell>
          <cell r="F9992">
            <v>0.83299999999999985</v>
          </cell>
        </row>
        <row r="9993">
          <cell r="A9993">
            <v>39696</v>
          </cell>
          <cell r="B9993" t="str">
            <v>MANTA ALUMINIZADA 1 FACE PARA SUBCOBERTURA, E = *1* MM</v>
          </cell>
          <cell r="C9993" t="str">
            <v xml:space="preserve">M2    </v>
          </cell>
          <cell r="D9993">
            <v>5.56</v>
          </cell>
        </row>
        <row r="9994">
          <cell r="A9994">
            <v>39700</v>
          </cell>
          <cell r="B9994" t="str">
            <v>MANTA ANTIRRUIDO DE POLIESTER (PET) PARA CONTRAPISO E = *8* MM</v>
          </cell>
          <cell r="C9994" t="str">
            <v xml:space="preserve">M2    </v>
          </cell>
          <cell r="D9994">
            <v>24.78</v>
          </cell>
        </row>
        <row r="9995">
          <cell r="A9995">
            <v>11621</v>
          </cell>
          <cell r="B9995" t="str">
            <v>MANTA ASFALTICA ELASTOMERICA EM POLIESTER ALUMINIZADA 3 MM, TIPO III, CLASSE B (NBR 9952)</v>
          </cell>
          <cell r="C9995" t="str">
            <v xml:space="preserve">M2    </v>
          </cell>
          <cell r="D9995">
            <v>49.3</v>
          </cell>
        </row>
        <row r="9996">
          <cell r="A9996">
            <v>4014</v>
          </cell>
          <cell r="B9996" t="str">
            <v>MANTA ASFALTICA ELASTOMERICA EM POLIESTER 3 MM, TIPO III, CLASSE B, ACABAMENTO PP (NBR 9952)</v>
          </cell>
          <cell r="C9996" t="str">
            <v xml:space="preserve">M2    </v>
          </cell>
          <cell r="D9996">
            <v>51.01</v>
          </cell>
        </row>
        <row r="9997">
          <cell r="A9997">
            <v>4015</v>
          </cell>
          <cell r="B9997" t="str">
            <v>MANTA ASFALTICA ELASTOMERICA EM POLIESTER 4 MM, TIPO III, CLASSE B, ACABAMENTO PP (NBR 9952)</v>
          </cell>
          <cell r="C9997" t="str">
            <v xml:space="preserve">M2    </v>
          </cell>
          <cell r="D9997">
            <v>62.64</v>
          </cell>
        </row>
        <row r="9998">
          <cell r="A9998">
            <v>4017</v>
          </cell>
          <cell r="B9998" t="str">
            <v>MANTA ASFALTICA ELASTOMERICA EM POLIESTER 5 MM, TIPO III, CLASSE B, ACABAMENTO PP (NBR 9952)</v>
          </cell>
          <cell r="C9998" t="str">
            <v xml:space="preserve">M2    </v>
          </cell>
          <cell r="D9998">
            <v>91.14</v>
          </cell>
        </row>
        <row r="9999">
          <cell r="A9999">
            <v>4016</v>
          </cell>
          <cell r="B9999" t="str">
            <v>MANTA ASFALTICA ELASTOMERICA TIPO GLASS 3 MM, TIPO II, CLASSE C, ACABAMENTO PP (NBR 9952)</v>
          </cell>
          <cell r="C9999" t="str">
            <v xml:space="preserve">M2    </v>
          </cell>
          <cell r="D9999">
            <v>36</v>
          </cell>
        </row>
        <row r="10000">
          <cell r="A10000">
            <v>39699</v>
          </cell>
          <cell r="B10000" t="str">
            <v>MANTA DE BORRACHA ANTIRRUIDO 5 MM</v>
          </cell>
          <cell r="C10000" t="str">
            <v xml:space="preserve">M2    </v>
          </cell>
          <cell r="D10000">
            <v>13.51</v>
          </cell>
        </row>
        <row r="10001">
          <cell r="A10001">
            <v>38544</v>
          </cell>
          <cell r="B10001" t="str">
            <v>MANTA DE POLIETILENO EXPANDIDO (PEBD) ANTICHAMAS, E = 8 MM</v>
          </cell>
          <cell r="C10001" t="str">
            <v xml:space="preserve">M2    </v>
          </cell>
          <cell r="D10001">
            <v>9.23</v>
          </cell>
        </row>
        <row r="10002">
          <cell r="A10002">
            <v>38545</v>
          </cell>
          <cell r="B10002" t="str">
            <v>MANTA DE POLIETILENO EXPANDIDO (PEBD), E = 5 MM</v>
          </cell>
          <cell r="C10002" t="str">
            <v xml:space="preserve">M2    </v>
          </cell>
          <cell r="D10002">
            <v>5.93</v>
          </cell>
        </row>
        <row r="10003">
          <cell r="A10003">
            <v>42527</v>
          </cell>
          <cell r="B10003" t="str">
            <v>MANTA DE POLIETILENO EXPANDIDO, COM 1 FACE METALIZADA PARA SUBCOBERTURA,  E = *5* MM</v>
          </cell>
          <cell r="C10003" t="str">
            <v xml:space="preserve">M2    </v>
          </cell>
          <cell r="D10003">
            <v>20.89</v>
          </cell>
        </row>
        <row r="10004">
          <cell r="A10004">
            <v>39323</v>
          </cell>
          <cell r="B10004" t="str">
            <v>MANTA GEOTEXTIL TECIDO DE LAMINETES DE POLIPROPILENO, RESISTENCIA A TRACAO = *25* KN/M</v>
          </cell>
          <cell r="C10004" t="str">
            <v xml:space="preserve">M2    </v>
          </cell>
          <cell r="D10004">
            <v>22.64</v>
          </cell>
        </row>
        <row r="10005">
          <cell r="A10005">
            <v>626</v>
          </cell>
          <cell r="B10005" t="str">
            <v>MANTA LIQUIDA DE BASE ASFALTICA MODIFICADA COM A ADICAO DE ELASTOMEROS DILUIDOS EM SOLVENTE ORGANICO, APLICACAO A FRIO (MEMBRANA IMPERMEABILIZANTE ASFASTICA)</v>
          </cell>
          <cell r="C10005" t="str">
            <v xml:space="preserve">KG    </v>
          </cell>
          <cell r="D10005">
            <v>16.89</v>
          </cell>
        </row>
        <row r="10006">
          <cell r="A10006">
            <v>25860</v>
          </cell>
          <cell r="B10006" t="str">
            <v>MANTA TERMOPLASTICA, PEAD, GEOMEMBRANA LISA, E = 0,50 MM ( NBR 15352)</v>
          </cell>
          <cell r="C10006" t="str">
            <v xml:space="preserve">M2    </v>
          </cell>
          <cell r="D10006">
            <v>10.27</v>
          </cell>
        </row>
        <row r="10007">
          <cell r="A10007">
            <v>25861</v>
          </cell>
          <cell r="B10007" t="str">
            <v>MANTA TERMOPLASTICA, PEAD, GEOMEMBRANA LISA, E = 0,75 MM ( NBR 15352)</v>
          </cell>
          <cell r="C10007" t="str">
            <v xml:space="preserve">M2    </v>
          </cell>
          <cell r="D10007">
            <v>15.5</v>
          </cell>
        </row>
        <row r="10008">
          <cell r="A10008">
            <v>25862</v>
          </cell>
          <cell r="B10008" t="str">
            <v>MANTA TERMOPLASTICA, PEAD, GEOMEMBRANA LISA, E = 0,80 MM ( NBR 15352)</v>
          </cell>
          <cell r="C10008" t="str">
            <v xml:space="preserve">M2    </v>
          </cell>
          <cell r="D10008">
            <v>16.45</v>
          </cell>
        </row>
        <row r="10009">
          <cell r="A10009">
            <v>25863</v>
          </cell>
          <cell r="B10009" t="str">
            <v>MANTA TERMOPLASTICA, PEAD, GEOMEMBRANA LISA, E = 1,00 MM ( NBR 15352)</v>
          </cell>
          <cell r="C10009" t="str">
            <v xml:space="preserve">M2    </v>
          </cell>
          <cell r="D10009">
            <v>20.56</v>
          </cell>
        </row>
        <row r="10010">
          <cell r="A10010">
            <v>25864</v>
          </cell>
          <cell r="B10010" t="str">
            <v>MANTA TERMOPLASTICA, PEAD, GEOMEMBRANA LISA, E = 1,50 MM ( NBR 15352)</v>
          </cell>
          <cell r="C10010" t="str">
            <v xml:space="preserve">M2    </v>
          </cell>
          <cell r="D10010">
            <v>30.84</v>
          </cell>
        </row>
        <row r="10011">
          <cell r="A10011">
            <v>25865</v>
          </cell>
          <cell r="B10011" t="str">
            <v>MANTA TERMOPLASTICA, PEAD, GEOMEMBRANA LISA, E = 2,00 MM ( NBR 15352)</v>
          </cell>
          <cell r="C10011" t="str">
            <v xml:space="preserve">M2    </v>
          </cell>
          <cell r="D10011">
            <v>41.31</v>
          </cell>
        </row>
        <row r="10012">
          <cell r="A10012">
            <v>25866</v>
          </cell>
          <cell r="B10012" t="str">
            <v>MANTA TERMOPLASTICA, PEAD, GEOMEMBRANA LISA, E = 2,50 MM ( NBR 15352)</v>
          </cell>
          <cell r="C10012" t="str">
            <v xml:space="preserve">M2    </v>
          </cell>
          <cell r="D10012">
            <v>51.3</v>
          </cell>
        </row>
        <row r="10013">
          <cell r="A10013">
            <v>25868</v>
          </cell>
          <cell r="B10013" t="str">
            <v>MANTA TERMOPLASTICA, PEAD, GEOMEMBRANA TEXTURIZADA EM AMBAS AS FACES, E = 0,50 MM (NBR 15352)</v>
          </cell>
          <cell r="C10013" t="str">
            <v xml:space="preserve">M2    </v>
          </cell>
          <cell r="D10013">
            <v>11.45</v>
          </cell>
        </row>
        <row r="10014">
          <cell r="A10014">
            <v>25869</v>
          </cell>
          <cell r="B10014" t="str">
            <v>MANTA TERMOPLASTICA, PEAD, GEOMEMBRANA TEXTURIZADA EM AMBAS AS FACES, E = 0,75 MM (NBR 15352)</v>
          </cell>
          <cell r="C10014" t="str">
            <v xml:space="preserve">M2    </v>
          </cell>
          <cell r="D10014">
            <v>16.16</v>
          </cell>
        </row>
        <row r="10015">
          <cell r="A10015">
            <v>25870</v>
          </cell>
          <cell r="B10015" t="str">
            <v>MANTA TERMOPLASTICA, PEAD, GEOMEMBRANA TEXTURIZADA EM AMBAS AS FACES, E = 0,80 MM (NBR 15352)</v>
          </cell>
          <cell r="C10015" t="str">
            <v xml:space="preserve">M2    </v>
          </cell>
          <cell r="D10015">
            <v>18.32</v>
          </cell>
        </row>
        <row r="10016">
          <cell r="A10016">
            <v>25871</v>
          </cell>
          <cell r="B10016" t="str">
            <v>MANTA TERMOPLASTICA, PEAD, GEOMEMBRANA TEXTURIZADA EM AMBAS AS FACES, E = 1,00 MM (NBR 15352)</v>
          </cell>
          <cell r="C10016" t="str">
            <v xml:space="preserve">M2    </v>
          </cell>
          <cell r="D10016">
            <v>22.49</v>
          </cell>
        </row>
        <row r="10017">
          <cell r="A10017">
            <v>25867</v>
          </cell>
          <cell r="B10017" t="str">
            <v>MANTA TERMOPLASTICA, PEAD, GEOMEMBRANA TEXTURIZADA EM AMBAS AS FACES, E = 1,50 MM (NBR 15352)</v>
          </cell>
          <cell r="C10017" t="str">
            <v xml:space="preserve">M2    </v>
          </cell>
          <cell r="D10017">
            <v>33.299999999999997</v>
          </cell>
        </row>
        <row r="10018">
          <cell r="A10018">
            <v>25872</v>
          </cell>
          <cell r="B10018" t="str">
            <v>MANTA TERMOPLASTICA, PEAD, GEOMEMBRANA TEXTURIZADA EM AMBAS AS FACES, E = 2,00 MM (NBR 15352)</v>
          </cell>
          <cell r="C10018" t="str">
            <v xml:space="preserve">M2    </v>
          </cell>
          <cell r="D10018">
            <v>45</v>
          </cell>
        </row>
        <row r="10019">
          <cell r="A10019">
            <v>25873</v>
          </cell>
          <cell r="B10019" t="str">
            <v>MANTA TERMOPLASTICA, PEAD, GEOMEMBRANA TEXTURIZADA EM AMBAS AS FACES, E = 2,50 MM (NBR 15352)</v>
          </cell>
          <cell r="C10019" t="str">
            <v xml:space="preserve">M2    </v>
          </cell>
          <cell r="D10019">
            <v>56.13</v>
          </cell>
        </row>
        <row r="10020">
          <cell r="A10020">
            <v>11479</v>
          </cell>
          <cell r="B10020" t="str">
            <v>MAQUINA DE 40 MM PARA FECHADURA DE EMBUTIR EXTERNA, EM ACO INOX</v>
          </cell>
          <cell r="C10020" t="str">
            <v xml:space="preserve">UN    </v>
          </cell>
          <cell r="D10020">
            <v>26.27</v>
          </cell>
        </row>
        <row r="10021">
          <cell r="A10021">
            <v>11481</v>
          </cell>
          <cell r="B10021" t="str">
            <v>MAQUINA DE 40 MM PARA FECHADURA, PARA PORTA DE BANHEIRO, EM ACO INOX</v>
          </cell>
          <cell r="C10021" t="str">
            <v xml:space="preserve">UN    </v>
          </cell>
          <cell r="D10021">
            <v>23.77</v>
          </cell>
        </row>
        <row r="10022">
          <cell r="A10022">
            <v>43609</v>
          </cell>
          <cell r="B10022" t="str">
            <v>MAQUINA DE 40 MM PARA FECHADURA, PARA PORTA INTERNA, EM ACO INOX</v>
          </cell>
          <cell r="C10022" t="str">
            <v xml:space="preserve">UN    </v>
          </cell>
          <cell r="D10022">
            <v>23.77</v>
          </cell>
        </row>
        <row r="10023">
          <cell r="A10023">
            <v>11478</v>
          </cell>
          <cell r="B10023" t="str">
            <v>MAQUINA DE 55 MM PARA FECHADURA DE EMBUTIR EXTERNA, EM ACO INOX</v>
          </cell>
          <cell r="C10023" t="str">
            <v xml:space="preserve">UN    </v>
          </cell>
          <cell r="D10023">
            <v>45.08</v>
          </cell>
        </row>
        <row r="10024">
          <cell r="A10024">
            <v>43608</v>
          </cell>
          <cell r="B10024" t="str">
            <v>MAQUINA DE 55 MM PARA FECHADURA, PARA PORTA DE BANHEIRO, EM ACO INOX</v>
          </cell>
          <cell r="C10024" t="str">
            <v xml:space="preserve">UN    </v>
          </cell>
          <cell r="D10024">
            <v>34.4</v>
          </cell>
        </row>
        <row r="10025">
          <cell r="A10025">
            <v>11476</v>
          </cell>
          <cell r="B10025" t="str">
            <v>MAQUINA DE 55 MM PARA FECHADURA, PARA PORTA INTERNA, EM ACO INOX</v>
          </cell>
          <cell r="C10025" t="str">
            <v xml:space="preserve">UN    </v>
          </cell>
          <cell r="D10025">
            <v>34.4</v>
          </cell>
        </row>
        <row r="10026">
          <cell r="A10026">
            <v>40637</v>
          </cell>
          <cell r="B10026" t="str">
            <v>MAQUINA DEMARCADORA DE FAIXA DE TRAFEGO A FRIO, AUTOPROPELIDA, MOTOR DIESEL 38 HP</v>
          </cell>
          <cell r="C10026" t="str">
            <v xml:space="preserve">UN    </v>
          </cell>
          <cell r="D10026">
            <v>572242.47</v>
          </cell>
        </row>
        <row r="10027">
          <cell r="A10027">
            <v>13836</v>
          </cell>
          <cell r="B10027" t="str">
            <v>MAQUINA EXTRUSORA DE CONCRETO PARA GUIAS E SARJETAS, COM MOTOR A DIESEL DE 14 CV</v>
          </cell>
          <cell r="C10027" t="str">
            <v xml:space="preserve">UN    </v>
          </cell>
          <cell r="D10027">
            <v>55478.04</v>
          </cell>
        </row>
        <row r="10028">
          <cell r="A10028">
            <v>14534</v>
          </cell>
          <cell r="B10028" t="str">
            <v>MAQUINA MANUAL TIPO PRENSA PARA PRODUCAO DE BLOCOS E PAVIMENTOS DE CONCRETO, COM MOTOR ELETRICO TRIFASICO PARA VIBRACAO, POTENCIA TOTAL INSTALADA DE 1,5 KW</v>
          </cell>
          <cell r="C10028" t="str">
            <v xml:space="preserve">UN    </v>
          </cell>
          <cell r="D10028">
            <v>23224.58</v>
          </cell>
        </row>
        <row r="10029">
          <cell r="A10029">
            <v>14619</v>
          </cell>
          <cell r="B10029" t="str">
            <v>MAQUINA PARA CORTE COM DISCO ABRASIVO DE DIAMETRO DE 18'' (450 MM), COM MOTOR ELETRICO TRIFASICO DE 10 CV</v>
          </cell>
          <cell r="C10029" t="str">
            <v xml:space="preserve">UN    </v>
          </cell>
          <cell r="D10029">
            <v>15276.91</v>
          </cell>
        </row>
        <row r="10030">
          <cell r="A10030">
            <v>14535</v>
          </cell>
          <cell r="B10030" t="str">
            <v>MAQUINA TIPO PRENSA HIDRAULICA, PARA FABRICACAO DE TUBOS DE CONCRETO PARA AGUAS PLUVIAIS, DN 200 A DN 600 MM X 1000 MM DE COMPRIMENTO, COM MOTOR PRINCIPAL DE 20 CV</v>
          </cell>
          <cell r="C10030" t="str">
            <v xml:space="preserve">UN    </v>
          </cell>
          <cell r="D10030">
            <v>230506.14</v>
          </cell>
        </row>
        <row r="10031">
          <cell r="A10031">
            <v>39813</v>
          </cell>
          <cell r="B10031" t="str">
            <v>MAQUINA TIPO VASO/TANQUE/JATO DE PRESSAO PORTATIL PARA JATEAMENTO, CONTROLE AUTOMATICO E REMOTO, CAMARA DE 1 SAIDA, 280 L, DIAM. *670* MM, BICO JATO CURTO VENTURI DE 5/16", MANGUEIRA DE 1" DE 10 M, COMPLETA (VALVULAS POP UP E DOSADORA, FUNDO CONICO ETC)</v>
          </cell>
          <cell r="C10031" t="str">
            <v xml:space="preserve">UN    </v>
          </cell>
          <cell r="D10031">
            <v>21768.41</v>
          </cell>
        </row>
        <row r="10032">
          <cell r="A10032">
            <v>40403</v>
          </cell>
          <cell r="B10032" t="str">
            <v>MAQUINA TRANSFORMADORA MONOFASICA PARA SOLDA ELETRICA, TENSAO DE 220 V, FREQUENCIA DE 60 HZ, FAIXA DE CORRENTE ENTRE 80 A (+/- 10 A) E 250 A, POTENCIA ENTRE 14,00 KVA E 15,0 KVA, CICLO DE TRABALHO ENTRE 10% E 20% A 250 A</v>
          </cell>
          <cell r="C10032" t="str">
            <v xml:space="preserve">UN    </v>
          </cell>
          <cell r="D10032">
            <v>965.82</v>
          </cell>
        </row>
        <row r="10033">
          <cell r="A10033">
            <v>12868</v>
          </cell>
          <cell r="B10033" t="str">
            <v>MARCENEIRO</v>
          </cell>
          <cell r="C10033" t="str">
            <v xml:space="preserve">H     </v>
          </cell>
          <cell r="D10033">
            <v>13.95</v>
          </cell>
        </row>
        <row r="10034">
          <cell r="A10034">
            <v>40916</v>
          </cell>
          <cell r="B10034" t="str">
            <v>MARCENEIRO (MENSALISTA)</v>
          </cell>
          <cell r="C10034" t="str">
            <v xml:space="preserve">MES   </v>
          </cell>
          <cell r="D10034">
            <v>2474.4299999999998</v>
          </cell>
        </row>
        <row r="10035">
          <cell r="A10035">
            <v>4755</v>
          </cell>
          <cell r="B10035" t="str">
            <v>MARMORISTA / GRANITEIRO</v>
          </cell>
          <cell r="C10035" t="str">
            <v xml:space="preserve">H     </v>
          </cell>
          <cell r="D10035">
            <v>13.95</v>
          </cell>
        </row>
        <row r="10036">
          <cell r="A10036">
            <v>41067</v>
          </cell>
          <cell r="B10036" t="str">
            <v>MARMORISTA / GRANITEIRO (MENSALISTA)</v>
          </cell>
          <cell r="C10036" t="str">
            <v xml:space="preserve">MES   </v>
          </cell>
          <cell r="D10036">
            <v>2475.16</v>
          </cell>
        </row>
        <row r="10037">
          <cell r="A10037">
            <v>38463</v>
          </cell>
          <cell r="B10037" t="str">
            <v>MARTELO DE SOLDADOR/PICADOR DE SOLDA</v>
          </cell>
          <cell r="C10037" t="str">
            <v xml:space="preserve">UN    </v>
          </cell>
          <cell r="D10037">
            <v>29.62</v>
          </cell>
        </row>
        <row r="10038">
          <cell r="A10038">
            <v>40703</v>
          </cell>
          <cell r="B10038" t="str">
            <v>MARTELO DEMOLIDOR ELETRICO, COM POTENCIA DE 2.000 W, FREQUENCIA DE 1.000 IMPACTOS POR MINUTO, FORÇA DE IMPACTO ENTRE 60 E 65 J, PESO DE 30 KG</v>
          </cell>
          <cell r="C10038" t="str">
            <v xml:space="preserve">UN    </v>
          </cell>
          <cell r="D10038">
            <v>10770</v>
          </cell>
        </row>
        <row r="10039">
          <cell r="A10039">
            <v>14531</v>
          </cell>
          <cell r="B10039" t="str">
            <v>MARTELO DEMOLIDOR PNEUMATICO MANUAL, COM REDUCAO DE VIBRACAO, PESO DE 21 KG</v>
          </cell>
          <cell r="C10039" t="str">
            <v xml:space="preserve">UN    </v>
          </cell>
          <cell r="D10039">
            <v>20079.34</v>
          </cell>
        </row>
        <row r="10040">
          <cell r="A10040">
            <v>36533</v>
          </cell>
          <cell r="B10040" t="str">
            <v>MARTELO DEMOLIDOR PNEUMATICO MANUAL, COM REDUCAO DE VIBRACAO, PESO DE 31,5 KG</v>
          </cell>
          <cell r="C10040" t="str">
            <v xml:space="preserve">UN    </v>
          </cell>
          <cell r="D10040">
            <v>23106.18</v>
          </cell>
        </row>
        <row r="10041">
          <cell r="A10041">
            <v>11616</v>
          </cell>
          <cell r="B10041" t="str">
            <v>MARTELO DEMOLIDOR PNEUMATICO MANUAL, PADRAO, PESO DE 32 KG</v>
          </cell>
          <cell r="C10041" t="str">
            <v xml:space="preserve">UN    </v>
          </cell>
          <cell r="D10041">
            <v>21823.45</v>
          </cell>
        </row>
        <row r="10042">
          <cell r="A10042">
            <v>41898</v>
          </cell>
          <cell r="B10042" t="str">
            <v>MARTELO DEMOLIDOR PNEUMATICO MANUAL, PESO  DE 28 KG, COM SILENCIADOR</v>
          </cell>
          <cell r="C10042" t="str">
            <v xml:space="preserve">UN    </v>
          </cell>
          <cell r="D10042">
            <v>24554.35</v>
          </cell>
        </row>
        <row r="10043">
          <cell r="A10043">
            <v>13447</v>
          </cell>
          <cell r="B10043" t="str">
            <v>MARTELO PERFURADOR PNEUMATICO MANUAL, DE SUPERFICIE, COM AVANCO DE COLUNA, PESO DE 22 KG</v>
          </cell>
          <cell r="C10043" t="str">
            <v xml:space="preserve">UN    </v>
          </cell>
          <cell r="D10043">
            <v>45181.68</v>
          </cell>
        </row>
        <row r="10044">
          <cell r="A10044">
            <v>14529</v>
          </cell>
          <cell r="B10044" t="str">
            <v>MARTELO PERFURADOR PNEUMATICO MANUAL, HASTE 25 X 75 MM, 21 KG</v>
          </cell>
          <cell r="C10044" t="str">
            <v xml:space="preserve">UN    </v>
          </cell>
          <cell r="D10044">
            <v>25268.97</v>
          </cell>
        </row>
        <row r="10045">
          <cell r="A10045">
            <v>10747</v>
          </cell>
          <cell r="B10045" t="str">
            <v>MARTELO PERFURADOR PNEUMATICO MANUAL, PESO DE 25 KG, COM SILENCIADOR</v>
          </cell>
          <cell r="C10045" t="str">
            <v xml:space="preserve">UN    </v>
          </cell>
          <cell r="D10045">
            <v>24792.720000000001</v>
          </cell>
        </row>
        <row r="10046">
          <cell r="A10046">
            <v>36141</v>
          </cell>
          <cell r="B10046" t="str">
            <v>MASCARA DE SEGURANCA PARA SOLDA COM ESCUDO DE CELERON E CARNEIRA DE PLASTICO COM REGULAGEM</v>
          </cell>
          <cell r="C10046" t="str">
            <v xml:space="preserve">UN    </v>
          </cell>
          <cell r="D10046">
            <v>37.26</v>
          </cell>
        </row>
        <row r="10047">
          <cell r="A10047">
            <v>39434</v>
          </cell>
          <cell r="B10047" t="str">
            <v>MASSA DE REJUNTE EM PO PARA DRYWALL, A BASE DE GESSO, SECAGEM RAPIDA, PARA TRATAMENTO DE JUNTAS DE CHAPA DE GESSO (NECESSITA ADICAO DE AGUA)</v>
          </cell>
          <cell r="C10047" t="str">
            <v xml:space="preserve">KG    </v>
          </cell>
          <cell r="D10047">
            <v>3.72</v>
          </cell>
        </row>
        <row r="10048">
          <cell r="A10048">
            <v>39433</v>
          </cell>
          <cell r="B10048" t="str">
            <v>MASSA DE REJUNTE PRONTA PARA TRATAMENTO DE JUNTAS DE CHAPA DE GESSO PARA DRYWALL, SEM ADICAO DE AGUA</v>
          </cell>
          <cell r="C10048" t="str">
            <v xml:space="preserve">KG    </v>
          </cell>
          <cell r="D10048">
            <v>2.67</v>
          </cell>
        </row>
        <row r="10049">
          <cell r="A10049">
            <v>4049</v>
          </cell>
          <cell r="B10049" t="str">
            <v>MASSA EPOXI BICOMPONENTE (MASSA + CATALIZADOR)</v>
          </cell>
          <cell r="C10049" t="str">
            <v xml:space="preserve">L     </v>
          </cell>
          <cell r="D10049">
            <v>46.92</v>
          </cell>
        </row>
        <row r="10050">
          <cell r="A10050">
            <v>38120</v>
          </cell>
          <cell r="B10050" t="str">
            <v>MASSA EPOXI BICOMPONENTE PARA REPAROS</v>
          </cell>
          <cell r="C10050" t="str">
            <v xml:space="preserve">KG    </v>
          </cell>
          <cell r="D10050">
            <v>120.2</v>
          </cell>
        </row>
        <row r="10051">
          <cell r="A10051">
            <v>38877</v>
          </cell>
          <cell r="B10051" t="str">
            <v>MASSA PARA TEXTURA LISA DE BASE ACRILICA, USO INTERNO E EXTERNO</v>
          </cell>
          <cell r="C10051" t="str">
            <v xml:space="preserve">KG    </v>
          </cell>
          <cell r="D10051">
            <v>6.53</v>
          </cell>
        </row>
        <row r="10052">
          <cell r="A10052">
            <v>34546</v>
          </cell>
          <cell r="B10052" t="str">
            <v>MASSA PARA TEXTURA RUSTICA DE BASE ACRILICA, COR BRANCA, USO INTERNO E EXTERNO</v>
          </cell>
          <cell r="C10052" t="str">
            <v xml:space="preserve">KG    </v>
          </cell>
          <cell r="D10052">
            <v>6.58</v>
          </cell>
        </row>
        <row r="10053">
          <cell r="A10053">
            <v>10498</v>
          </cell>
          <cell r="B10053" t="str">
            <v>MASSA PARA VIDRO</v>
          </cell>
          <cell r="C10053" t="str">
            <v xml:space="preserve">KG    </v>
          </cell>
          <cell r="D10053">
            <v>9.19</v>
          </cell>
        </row>
        <row r="10054">
          <cell r="A10054">
            <v>4823</v>
          </cell>
          <cell r="B10054" t="str">
            <v>MASSA PLASTICA PARA MARMORE/GRANITO</v>
          </cell>
          <cell r="C10054" t="str">
            <v xml:space="preserve">KG    </v>
          </cell>
          <cell r="D10054">
            <v>38.299999999999997</v>
          </cell>
        </row>
        <row r="10055">
          <cell r="A10055">
            <v>12357</v>
          </cell>
          <cell r="B10055" t="str">
            <v>MASTRO SIMPLES GALVANIZADO DIAMETRO NOMINAL 1 1/2", COMPRIMENTO 3 M</v>
          </cell>
          <cell r="C10055" t="str">
            <v xml:space="preserve">UN    </v>
          </cell>
          <cell r="D10055">
            <v>183.68</v>
          </cell>
        </row>
        <row r="10056">
          <cell r="A10056">
            <v>12358</v>
          </cell>
          <cell r="B10056" t="str">
            <v>MASTRO SIMPLES GALVANIZADO DIAMETRO NOMINAL 2", COMPRIMENTO 3 M</v>
          </cell>
          <cell r="C10056" t="str">
            <v xml:space="preserve">UN    </v>
          </cell>
          <cell r="D10056">
            <v>206.61</v>
          </cell>
        </row>
        <row r="10057">
          <cell r="A10057">
            <v>11079</v>
          </cell>
          <cell r="B10057" t="str">
            <v>MATERIAL FILTRANTE (PEDREGULHO) 0,6 A 25,46 MM (POSTO PEDREIRA/FORNECEDOR, SEM FRETE)</v>
          </cell>
          <cell r="C10057" t="str">
            <v xml:space="preserve">M3    </v>
          </cell>
          <cell r="D10057">
            <v>1505.87</v>
          </cell>
        </row>
        <row r="10058">
          <cell r="A10058">
            <v>11082</v>
          </cell>
          <cell r="B10058" t="str">
            <v>MATERIAL FILTRANTE (PEDREGULHO) 38 A 25,4 MM (POSTO PEDREIRA/FORNECEDOR, SEM FRETE)</v>
          </cell>
          <cell r="C10058" t="str">
            <v xml:space="preserve">M3    </v>
          </cell>
          <cell r="D10058">
            <v>1505.87</v>
          </cell>
        </row>
        <row r="10059">
          <cell r="A10059">
            <v>4058</v>
          </cell>
          <cell r="B10059" t="str">
            <v>MECANICO DE EQUIPAMENTOS PESADOS</v>
          </cell>
          <cell r="C10059" t="str">
            <v xml:space="preserve">H     </v>
          </cell>
          <cell r="D10059">
            <v>15.48</v>
          </cell>
        </row>
        <row r="10060">
          <cell r="A10060">
            <v>40974</v>
          </cell>
          <cell r="B10060" t="str">
            <v>MECANICO DE EQUIPAMENTOS PESADOS (MENSALISTA)</v>
          </cell>
          <cell r="C10060" t="str">
            <v xml:space="preserve">MES   </v>
          </cell>
          <cell r="D10060">
            <v>2743.53</v>
          </cell>
        </row>
        <row r="10061">
          <cell r="A10061">
            <v>34794</v>
          </cell>
          <cell r="B10061" t="str">
            <v>MECANICO DE REFRIGERACAO</v>
          </cell>
          <cell r="C10061" t="str">
            <v xml:space="preserve">H     </v>
          </cell>
          <cell r="D10061">
            <v>15.54</v>
          </cell>
        </row>
        <row r="10062">
          <cell r="A10062">
            <v>40925</v>
          </cell>
          <cell r="B10062" t="str">
            <v>MECANICO DE REFRIGERACAO (MENSALISTA)</v>
          </cell>
          <cell r="C10062" t="str">
            <v xml:space="preserve">MES   </v>
          </cell>
          <cell r="D10062">
            <v>2754.74</v>
          </cell>
        </row>
        <row r="10063">
          <cell r="A10063">
            <v>13741</v>
          </cell>
          <cell r="B10063" t="str">
            <v>MEDIDOR DE NIVEL ESTATICO E DINAMICO PARA POCO, COMPRIMENTO DE 200 M</v>
          </cell>
          <cell r="C10063" t="str">
            <v xml:space="preserve">UN    </v>
          </cell>
          <cell r="D10063">
            <v>1913.29</v>
          </cell>
        </row>
        <row r="10064">
          <cell r="A10064">
            <v>3288</v>
          </cell>
          <cell r="B10064" t="str">
            <v>MEIA CANA DE MADEIRA CEDRINHO OU EQUIVALENTE DA REGIAO, ACABAMENTO PARA FORRO PAULISTA, *2,5 X 2,5* CM</v>
          </cell>
          <cell r="C10064" t="str">
            <v xml:space="preserve">M     </v>
          </cell>
          <cell r="D10064">
            <v>4.7</v>
          </cell>
        </row>
        <row r="10065">
          <cell r="A10065">
            <v>13587</v>
          </cell>
          <cell r="B10065" t="str">
            <v>MEIA CANA DE MADEIRA PINUS OU EQUIVALENTE DA REGIAO, ACABAMENTO PARA FORRO PAULISTA, *2,5 X 2,5* CM</v>
          </cell>
          <cell r="C10065" t="str">
            <v xml:space="preserve">M     </v>
          </cell>
          <cell r="D10065">
            <v>2.84</v>
          </cell>
        </row>
        <row r="10066">
          <cell r="A10066">
            <v>38598</v>
          </cell>
          <cell r="B10066" t="str">
            <v>MEIA CANALETA DE CONCRETO ESTRUTURAL 14 X 19 X 19 CM, FBK 14 MPA (NBR 6136)</v>
          </cell>
          <cell r="C10066" t="str">
            <v xml:space="preserve">UN    </v>
          </cell>
          <cell r="D10066">
            <v>2.5299999999999998</v>
          </cell>
        </row>
        <row r="10067">
          <cell r="A10067">
            <v>38595</v>
          </cell>
          <cell r="B10067" t="str">
            <v>MEIA CANALETA DE CONCRETO ESTRUTURAL 14 X 19 X 19 CM, FBK 4,5 MPA (NBR 6136)</v>
          </cell>
          <cell r="C10067" t="str">
            <v xml:space="preserve">UN    </v>
          </cell>
          <cell r="D10067">
            <v>2.14</v>
          </cell>
        </row>
        <row r="10068">
          <cell r="A10068">
            <v>38592</v>
          </cell>
          <cell r="B10068" t="str">
            <v>MEIO BLOCO DE CONCRETO ESTRUTURAL 14 X 19 X 14 CM, FBK 14 MPA (NBR 6136)</v>
          </cell>
          <cell r="C10068" t="str">
            <v xml:space="preserve">UN    </v>
          </cell>
          <cell r="D10068">
            <v>2.16</v>
          </cell>
        </row>
        <row r="10069">
          <cell r="A10069">
            <v>38588</v>
          </cell>
          <cell r="B10069" t="str">
            <v>MEIO BLOCO DE CONCRETO ESTRUTURAL 14 X 19 X 14 CM, FBK 4,5 MPA (NBR 6136)</v>
          </cell>
          <cell r="C10069" t="str">
            <v xml:space="preserve">UN    </v>
          </cell>
          <cell r="D10069">
            <v>1.73</v>
          </cell>
        </row>
        <row r="10070">
          <cell r="A10070">
            <v>38593</v>
          </cell>
          <cell r="B10070" t="str">
            <v>MEIO BLOCO DE CONCRETO ESTRUTURAL 14 X 19 X 19 CM, FBK 14 MPA (NBR 6136)</v>
          </cell>
          <cell r="C10070" t="str">
            <v xml:space="preserve">UN    </v>
          </cell>
          <cell r="D10070">
            <v>2.39</v>
          </cell>
        </row>
        <row r="10071">
          <cell r="A10071">
            <v>38589</v>
          </cell>
          <cell r="B10071" t="str">
            <v>MEIO BLOCO DE CONCRETO ESTRUTURAL 14 X 19 X 19 CM, FBK 4,5 MPA (NBR 6136)</v>
          </cell>
          <cell r="C10071" t="str">
            <v xml:space="preserve">UN    </v>
          </cell>
          <cell r="D10071">
            <v>1.82</v>
          </cell>
        </row>
        <row r="10072">
          <cell r="A10072">
            <v>38594</v>
          </cell>
          <cell r="B10072" t="str">
            <v>MEIO BLOCO DE CONCRETO ESTRUTURAL 14 X 19 X 34 CM, FBK 14 MPA (NBR 6136)</v>
          </cell>
          <cell r="C10072" t="str">
            <v xml:space="preserve">UN    </v>
          </cell>
          <cell r="D10072">
            <v>3.77</v>
          </cell>
        </row>
        <row r="10073">
          <cell r="A10073">
            <v>34773</v>
          </cell>
          <cell r="B10073" t="str">
            <v>MEIO BLOCO DE VEDACAO DE CONCRETO APARENTE 14 X 19 X 19 CM  (CLASSE C - NBR 6136)</v>
          </cell>
          <cell r="C10073" t="str">
            <v xml:space="preserve">UN    </v>
          </cell>
          <cell r="D10073">
            <v>1.79</v>
          </cell>
        </row>
        <row r="10074">
          <cell r="A10074">
            <v>34769</v>
          </cell>
          <cell r="B10074" t="str">
            <v>MEIO BLOCO DE VEDACAO DE CONCRETO APARENTE 19 X 19 X 19 CM (CLASSE C - NBR 6136)</v>
          </cell>
          <cell r="C10074" t="str">
            <v xml:space="preserve">UN    </v>
          </cell>
          <cell r="D10074">
            <v>2.21</v>
          </cell>
        </row>
        <row r="10075">
          <cell r="A10075">
            <v>34763</v>
          </cell>
          <cell r="B10075" t="str">
            <v>MEIO BLOCO DE VEDACAO DE CONCRETO APARENTE 9  X 19 X 19 CM (CLASSE C - NBR 6136)</v>
          </cell>
          <cell r="C10075" t="str">
            <v xml:space="preserve">UN    </v>
          </cell>
          <cell r="D10075">
            <v>1.36</v>
          </cell>
        </row>
        <row r="10076">
          <cell r="A10076">
            <v>34774</v>
          </cell>
          <cell r="B10076" t="str">
            <v>MEIO BLOCO DE VEDACAO DE CONCRETO 14 X 19 X 19 CM (CLASSE C - NBR 6136)</v>
          </cell>
          <cell r="C10076" t="str">
            <v xml:space="preserve">UN    </v>
          </cell>
          <cell r="D10076">
            <v>1.69</v>
          </cell>
        </row>
        <row r="10077">
          <cell r="A10077">
            <v>34771</v>
          </cell>
          <cell r="B10077" t="str">
            <v>MEIO BLOCO DE VEDACAO DE CONCRETO 19 X 19 X 19 CM (CLASSE C - NBR 6136)</v>
          </cell>
          <cell r="C10077" t="str">
            <v xml:space="preserve">UN    </v>
          </cell>
          <cell r="D10077">
            <v>2.04</v>
          </cell>
        </row>
        <row r="10078">
          <cell r="A10078">
            <v>34764</v>
          </cell>
          <cell r="B10078" t="str">
            <v>MEIO BLOCO DE VEDACAO DE CONCRETO 9 X 19 X 19 CM (CLASSE C - NBR 6136)</v>
          </cell>
          <cell r="C10078" t="str">
            <v xml:space="preserve">UN    </v>
          </cell>
          <cell r="D10078">
            <v>1.34</v>
          </cell>
        </row>
        <row r="10079">
          <cell r="A10079">
            <v>34788</v>
          </cell>
          <cell r="B10079" t="str">
            <v>MEIO BLOCO ESTRUTURAL CERAMICO 14 X 19 X 14 CM, 6,0 MPA (NBR 15270)</v>
          </cell>
          <cell r="C10079" t="str">
            <v xml:space="preserve">UN    </v>
          </cell>
          <cell r="D10079">
            <v>1.7</v>
          </cell>
        </row>
        <row r="10080">
          <cell r="A10080">
            <v>34781</v>
          </cell>
          <cell r="B10080" t="str">
            <v>MEIO BLOCO ESTRUTURAL CERAMICO 14 X 19 X 19 CM, 6,0 MPA (NBR 15270)</v>
          </cell>
          <cell r="C10080" t="str">
            <v xml:space="preserve">UN    </v>
          </cell>
          <cell r="D10080">
            <v>1.92</v>
          </cell>
        </row>
        <row r="10081">
          <cell r="A10081">
            <v>41682</v>
          </cell>
          <cell r="B10081" t="str">
            <v>MEIO-FIO OU GUIA DE CONCRETO PRE MOLDADO, COMP 1 M, *30 X 10/12* CM (H X L1/L2)</v>
          </cell>
          <cell r="C10081" t="str">
            <v xml:space="preserve">UN    </v>
          </cell>
          <cell r="D10081">
            <v>22.14</v>
          </cell>
        </row>
        <row r="10082">
          <cell r="A10082">
            <v>41683</v>
          </cell>
          <cell r="B10082" t="str">
            <v>MEIO-FIO OU GUIA DE CONCRETO PRE MOLDADO, COMP 80 CM, *30 X 10/10* (H X L1/L2)</v>
          </cell>
          <cell r="C10082" t="str">
            <v xml:space="preserve">UN    </v>
          </cell>
          <cell r="D10082">
            <v>16.28</v>
          </cell>
        </row>
        <row r="10083">
          <cell r="A10083">
            <v>41680</v>
          </cell>
          <cell r="B10083" t="str">
            <v>MEIO-FIO OU GUIA DE CONCRETO PRE-MOLDADO, COMP *39* CM, *19 X 6,5/6,5* CM (H X L1/L2)</v>
          </cell>
          <cell r="C10083" t="str">
            <v xml:space="preserve">UN    </v>
          </cell>
          <cell r="D10083">
            <v>8.77</v>
          </cell>
        </row>
        <row r="10084">
          <cell r="A10084">
            <v>41679</v>
          </cell>
          <cell r="B10084" t="str">
            <v>MEIO-FIO OU GUIA DE CONCRETO PRE-MOLDADO, COMP 1 M, *20 X 12/15* CM (H X L1/L2)</v>
          </cell>
          <cell r="C10084" t="str">
            <v xml:space="preserve">UN    </v>
          </cell>
          <cell r="D10084">
            <v>20.04</v>
          </cell>
        </row>
        <row r="10085">
          <cell r="A10085">
            <v>41681</v>
          </cell>
          <cell r="B10085" t="str">
            <v>MEIO-FIO OU GUIA DE CONCRETO PRE-MOLDADO, COMP 80 CM, *25 X 08/08* CM (H X L1/L2)</v>
          </cell>
          <cell r="C10085" t="str">
            <v xml:space="preserve">UN    </v>
          </cell>
          <cell r="D10085">
            <v>13.72</v>
          </cell>
        </row>
        <row r="10086">
          <cell r="A10086">
            <v>43386</v>
          </cell>
          <cell r="B10086" t="str">
            <v>MEIO-FIO OU GUIA DE CONCRETO PRE-MOLDADO, TIPO CHAPEU PARA BOCA DE LOBO,  DIMENSOES *1,20* X 0,15 X 0,30 M</v>
          </cell>
          <cell r="C10086" t="str">
            <v xml:space="preserve">UN    </v>
          </cell>
          <cell r="D10086">
            <v>31.32</v>
          </cell>
        </row>
        <row r="10087">
          <cell r="A10087">
            <v>4059</v>
          </cell>
          <cell r="B10087" t="str">
            <v>MEIO-FIO OU GUIA DE CONCRETO, PRE-MOLDADO, COMP 1 M, *30 X 12/15* CM (H X L1/L2)</v>
          </cell>
          <cell r="C10087" t="str">
            <v xml:space="preserve">M     </v>
          </cell>
          <cell r="D10087">
            <v>22.14</v>
          </cell>
        </row>
        <row r="10088">
          <cell r="A10088">
            <v>4062</v>
          </cell>
          <cell r="B10088" t="str">
            <v>MEIO-FIO OU GUIA DE CONCRETO, PRE-MOLDADO, COMP 1 M, *30 X 15* CM (H X L)</v>
          </cell>
          <cell r="C10088" t="str">
            <v xml:space="preserve">UN    </v>
          </cell>
          <cell r="D10088">
            <v>22.14</v>
          </cell>
        </row>
        <row r="10089">
          <cell r="A10089">
            <v>4061</v>
          </cell>
          <cell r="B10089" t="str">
            <v>MEIO-FIO OU GUIA DE CONCRETO, PRE-MOLDADO, COMP 80 CM, *45 X 12/18* CM (H X L1/L2)</v>
          </cell>
          <cell r="C10089" t="str">
            <v xml:space="preserve">UN    </v>
          </cell>
          <cell r="D10089">
            <v>27.56</v>
          </cell>
        </row>
        <row r="10090">
          <cell r="A10090">
            <v>41315</v>
          </cell>
          <cell r="B10090" t="str">
            <v>MEMBRANA IMPERMEABILIZANTE A BASE DE POLIUREIA, BICOMPONENTE, APLICACAO A FRIO</v>
          </cell>
          <cell r="C10090" t="str">
            <v xml:space="preserve">KG    </v>
          </cell>
          <cell r="D10090">
            <v>66.91</v>
          </cell>
        </row>
        <row r="10091">
          <cell r="A10091">
            <v>43148</v>
          </cell>
          <cell r="B10091" t="str">
            <v>MEMBRANA IMPERMEABILIZANTE A BASE DE POLIURETANO</v>
          </cell>
          <cell r="C10091" t="str">
            <v xml:space="preserve">KG    </v>
          </cell>
          <cell r="D10091">
            <v>45.41</v>
          </cell>
        </row>
        <row r="10092">
          <cell r="A10092">
            <v>43147</v>
          </cell>
          <cell r="B10092" t="str">
            <v>MEMBRANA IMPERMEABILIZANTE ACRILICA MONOCOMPONENTE</v>
          </cell>
          <cell r="C10092" t="str">
            <v xml:space="preserve">KG    </v>
          </cell>
          <cell r="D10092">
            <v>17.59</v>
          </cell>
        </row>
        <row r="10093">
          <cell r="A10093">
            <v>10608</v>
          </cell>
          <cell r="B10093" t="str">
            <v>MESA VIBRATORIA COM DIMENSOES DE 2,0 X 1,0 M, COM MOTOR ELETRICO DE 2 POLOS E POTENCIA DE 3 CV</v>
          </cell>
          <cell r="C10093" t="str">
            <v xml:space="preserve">UN    </v>
          </cell>
          <cell r="D10093">
            <v>7936.37</v>
          </cell>
        </row>
        <row r="10094">
          <cell r="A10094">
            <v>4069</v>
          </cell>
          <cell r="B10094" t="str">
            <v>MESTRE DE OBRAS</v>
          </cell>
          <cell r="C10094" t="str">
            <v xml:space="preserve">H     </v>
          </cell>
          <cell r="D10094">
            <v>27.73</v>
          </cell>
        </row>
        <row r="10095">
          <cell r="A10095">
            <v>40819</v>
          </cell>
          <cell r="B10095" t="str">
            <v>MESTRE DE OBRAS (MENSALISTA)</v>
          </cell>
          <cell r="C10095" t="str">
            <v xml:space="preserve">MES   </v>
          </cell>
          <cell r="D10095">
            <v>4915.45</v>
          </cell>
        </row>
        <row r="10096">
          <cell r="A10096">
            <v>34361</v>
          </cell>
          <cell r="B10096" t="str">
            <v>METACAULIM DE ALTA REATIVIDADE/CAULIM CALCINADO</v>
          </cell>
          <cell r="C10096" t="str">
            <v xml:space="preserve">KG    </v>
          </cell>
          <cell r="D10096">
            <v>12.8</v>
          </cell>
        </row>
        <row r="10097">
          <cell r="A10097">
            <v>36512</v>
          </cell>
          <cell r="B10097" t="str">
            <v>MICRO-TRATOR CORTADOR DE GRAMA COM LARGURA DO CORTE DE 107 CM, COM  2 LAMINAS E DESCARTE LATERAL</v>
          </cell>
          <cell r="C10097" t="str">
            <v xml:space="preserve">UN    </v>
          </cell>
          <cell r="D10097">
            <v>13851.62</v>
          </cell>
        </row>
        <row r="10098">
          <cell r="A10098">
            <v>25972</v>
          </cell>
          <cell r="B10098" t="str">
            <v>MICROESFERAS DE VIDRO PARA SINALIZACAO HORIZONTAL VIARIA, TIPO I-B (PREMIX) - NBR 16184</v>
          </cell>
          <cell r="C10098" t="str">
            <v xml:space="preserve">KG    </v>
          </cell>
          <cell r="D10098">
            <v>12.05</v>
          </cell>
        </row>
        <row r="10099">
          <cell r="A10099">
            <v>25973</v>
          </cell>
          <cell r="B10099" t="str">
            <v>MICROESFERAS DE VIDRO PARA SINALIZACAO HORIZONTAL VIARIA, TIPO II-A (DROP-ON) - NBR 16184</v>
          </cell>
          <cell r="C10099" t="str">
            <v xml:space="preserve">KG    </v>
          </cell>
          <cell r="D10099">
            <v>12.05</v>
          </cell>
        </row>
        <row r="10100">
          <cell r="A10100">
            <v>11697</v>
          </cell>
          <cell r="B10100" t="str">
            <v>MICTORIO COLETIVO ACO INOX (AISI 304), E = 0,8 MM, DE *100 X 40 X 30* CM (C X A X P)</v>
          </cell>
          <cell r="C10100" t="str">
            <v xml:space="preserve">UN    </v>
          </cell>
          <cell r="D10100">
            <v>674.43</v>
          </cell>
        </row>
        <row r="10101">
          <cell r="A10101">
            <v>11698</v>
          </cell>
          <cell r="B10101" t="str">
            <v>MICTORIO COLETIVO ACO INOX (AISI 304), E = 0,8 MM, DE *100 X 50 X 35* CM (C X A X P)</v>
          </cell>
          <cell r="C10101" t="str">
            <v xml:space="preserve">UN    </v>
          </cell>
          <cell r="D10101">
            <v>804.56</v>
          </cell>
        </row>
        <row r="10102">
          <cell r="A10102">
            <v>11699</v>
          </cell>
          <cell r="B10102" t="str">
            <v>MICTORIO INDIVIDUAL ACO INOX (AISI 304), E = 0,8 MM, DE *50  X 45  X 35* (C X A X P)</v>
          </cell>
          <cell r="C10102" t="str">
            <v xml:space="preserve">UN    </v>
          </cell>
          <cell r="D10102">
            <v>889.22</v>
          </cell>
        </row>
        <row r="10103">
          <cell r="A10103">
            <v>10432</v>
          </cell>
          <cell r="B10103" t="str">
            <v>MICTORIO SIFONADO LOUCA BRANCA SEM COMPLEMENTOS</v>
          </cell>
          <cell r="C10103" t="str">
            <v xml:space="preserve">UN    </v>
          </cell>
          <cell r="D10103">
            <v>268.14</v>
          </cell>
        </row>
        <row r="10104">
          <cell r="A10104">
            <v>10430</v>
          </cell>
          <cell r="B10104" t="str">
            <v>MICTORIO SIFONADO LOUCA COR SEM COMPLEMENTOS</v>
          </cell>
          <cell r="C10104" t="str">
            <v xml:space="preserve">UN    </v>
          </cell>
          <cell r="D10104">
            <v>288.77999999999997</v>
          </cell>
        </row>
        <row r="10105">
          <cell r="A10105">
            <v>37514</v>
          </cell>
          <cell r="B10105" t="str">
            <v>MINICARREGADEIRA SOBRE RODAS, POTENCIA LIQUIDA DE *47* HP, CAPACIDADE NOMINAL DE OPERACAO DE *646* KG</v>
          </cell>
          <cell r="C10105" t="str">
            <v xml:space="preserve">UN    </v>
          </cell>
          <cell r="D10105">
            <v>147500</v>
          </cell>
        </row>
        <row r="10106">
          <cell r="A10106">
            <v>37519</v>
          </cell>
          <cell r="B10106" t="str">
            <v>MINICARREGADEIRA SOBRE RODAS, POTENCIA LIQUIDA DE *72* HP, CAPACIDADE NOMINAL DE OPERACAO DE *1200* KG</v>
          </cell>
          <cell r="C10106" t="str">
            <v xml:space="preserve">UN    </v>
          </cell>
          <cell r="D10106">
            <v>227635.77</v>
          </cell>
        </row>
        <row r="10107">
          <cell r="A10107">
            <v>37520</v>
          </cell>
          <cell r="B10107" t="str">
            <v>MINIESCAVADEIRA SOBRE ESTEIRAS, POTENCIA LIQUIDA DE *30* HP, PESO OPERACIONAL DE *3.500* KG</v>
          </cell>
          <cell r="C10107" t="str">
            <v xml:space="preserve">UN    </v>
          </cell>
          <cell r="D10107">
            <v>223904.04</v>
          </cell>
        </row>
        <row r="10108">
          <cell r="A10108">
            <v>37521</v>
          </cell>
          <cell r="B10108" t="str">
            <v>MINIESCAVADEIRA SOBRE ESTEIRAS, POTENCIA LIQUIDA DE *42* HP, PESO OPERACIONAL DE *4.500* KG</v>
          </cell>
          <cell r="C10108" t="str">
            <v xml:space="preserve">UN    </v>
          </cell>
          <cell r="D10108">
            <v>273162.93</v>
          </cell>
        </row>
        <row r="10109">
          <cell r="A10109">
            <v>37522</v>
          </cell>
          <cell r="B10109" t="str">
            <v>MINIESCAVADEIRA SOBRE ESTEIRAS, POTENCIA LIQUIDA DE *42* HP, PESO OPERACIONAL DE *5.300* KG</v>
          </cell>
          <cell r="C10109" t="str">
            <v xml:space="preserve">UN    </v>
          </cell>
          <cell r="D10109">
            <v>281381.25</v>
          </cell>
        </row>
        <row r="10110">
          <cell r="A10110">
            <v>21109</v>
          </cell>
          <cell r="B10110" t="str">
            <v>MINUTERIA ELETRONICA COLETIVA COM POTENCIA MAXIMA RESISTIVA PARA LAMPADAS FLUORESCENTES DE *300* W ( 110 V ) / *600* W ( 110 V )</v>
          </cell>
          <cell r="C10110" t="str">
            <v xml:space="preserve">UN    </v>
          </cell>
          <cell r="D10110">
            <v>31.97</v>
          </cell>
        </row>
        <row r="10111">
          <cell r="A10111">
            <v>36800</v>
          </cell>
          <cell r="B10111" t="str">
            <v>MISTURADOR BASE PARA CHUVEIRO/BANHEIRA, 1/2 " OU 3/4 ", SOLDAVEL OU ROSCAVEL</v>
          </cell>
          <cell r="C10111" t="str">
            <v xml:space="preserve">UN    </v>
          </cell>
          <cell r="D10111">
            <v>86.88</v>
          </cell>
        </row>
        <row r="10112">
          <cell r="A10112">
            <v>11769</v>
          </cell>
          <cell r="B10112" t="str">
            <v>MISTURADOR CROMADO DE MESA BICA BAIXA PARA LAVATORIO (REF 1875)</v>
          </cell>
          <cell r="C10112" t="str">
            <v xml:space="preserve">UN    </v>
          </cell>
          <cell r="D10112">
            <v>212.93</v>
          </cell>
        </row>
        <row r="10113">
          <cell r="A10113">
            <v>36793</v>
          </cell>
          <cell r="B10113" t="str">
            <v>MISTURADOR CROMADO DE PAREDE PARA LAVATORIO (REF 1178)</v>
          </cell>
          <cell r="C10113" t="str">
            <v xml:space="preserve">UN    </v>
          </cell>
          <cell r="D10113">
            <v>344.74</v>
          </cell>
        </row>
        <row r="10114">
          <cell r="A10114">
            <v>37546</v>
          </cell>
          <cell r="B10114" t="str">
            <v>MISTURADOR DE ARGAMASSA, EIXO HORIZONTAL, CAPACIDADE DE MISTURA 160 KG, MOTOR ELETRICO TRIFASICO 220/380 V, POTENCIA 3 CV</v>
          </cell>
          <cell r="C10114" t="str">
            <v xml:space="preserve">UN    </v>
          </cell>
          <cell r="D10114">
            <v>9897.2000000000007</v>
          </cell>
        </row>
        <row r="10115">
          <cell r="A10115">
            <v>37544</v>
          </cell>
          <cell r="B10115" t="str">
            <v>MISTURADOR DE ARGAMASSA, EIXO HORIZONTAL, CAPACIDADE DE MISTURA 300 KG, MOTOR ELETRICO TRIFASICO 220/380 V, POTENCIA 5 CV</v>
          </cell>
          <cell r="C10115" t="str">
            <v xml:space="preserve">UN    </v>
          </cell>
          <cell r="D10115">
            <v>10467.950000000001</v>
          </cell>
        </row>
        <row r="10116">
          <cell r="A10116">
            <v>37545</v>
          </cell>
          <cell r="B10116" t="str">
            <v>MISTURADOR DE ARGAMASSA, EIXO HORIZONTAL, CAPACIDADE DE MISTURA 600 KG, MOTOR ELETRICO TRIFASICO 220/380 V, POTENCIA 7,5 CV</v>
          </cell>
          <cell r="C10116" t="str">
            <v xml:space="preserve">UN    </v>
          </cell>
          <cell r="D10116">
            <v>12455.46</v>
          </cell>
        </row>
        <row r="10117">
          <cell r="A10117">
            <v>11771</v>
          </cell>
          <cell r="B10117" t="str">
            <v>MISTURADOR DE PAREDE CROMADO PARA COZINHA BICA MOVEL COM AREJADOR (REF 1258)</v>
          </cell>
          <cell r="C10117" t="str">
            <v xml:space="preserve">UN    </v>
          </cell>
          <cell r="D10117">
            <v>264.11</v>
          </cell>
        </row>
        <row r="10118">
          <cell r="A10118">
            <v>39919</v>
          </cell>
          <cell r="B10118" t="str">
            <v>MISTURADOR DUPLO HORIZONTAL DE ALTA TURBULENCIA, CAPACIDADE / VOLUME 2 X 500 LITROS, MOTORES ELETRICOS MINIMO 5 CV CADA,  PARA NATA CIMENTO, ARGAMASSA E OUTROS</v>
          </cell>
          <cell r="C10118" t="str">
            <v xml:space="preserve">UN    </v>
          </cell>
          <cell r="D10118">
            <v>49540.98</v>
          </cell>
        </row>
        <row r="10119">
          <cell r="A10119">
            <v>38385</v>
          </cell>
          <cell r="B10119" t="str">
            <v>MISTURADOR MANUAL DE TINTAS PARA FURADEIRA, HASTE METALICA *60* CM, COM HELICE  (MEXEDOR DE TINTA)</v>
          </cell>
          <cell r="C10119" t="str">
            <v xml:space="preserve">UN    </v>
          </cell>
          <cell r="D10119">
            <v>47.96</v>
          </cell>
        </row>
        <row r="10120">
          <cell r="A10120">
            <v>37587</v>
          </cell>
          <cell r="B10120" t="str">
            <v>MISTURADOR MONOCOMANDO PARA CHUVEIRO, BASE BRUTA E ACABAMENTO CROMADO</v>
          </cell>
          <cell r="C10120" t="str">
            <v xml:space="preserve">UN    </v>
          </cell>
          <cell r="D10120">
            <v>240.22</v>
          </cell>
        </row>
        <row r="10121">
          <cell r="A10121">
            <v>11561</v>
          </cell>
          <cell r="B10121" t="str">
            <v>MOLA HIDRAULICA AEREA, PARA PORTAS DE ATE 1.100 MM E PESO DE ATE 85 KG, COM CORPO EM ALUMINIO E BRACO EM ACO, SEM BRACO DE PARADA</v>
          </cell>
          <cell r="C10121" t="str">
            <v xml:space="preserve">UN    </v>
          </cell>
          <cell r="D10121">
            <v>244.68</v>
          </cell>
        </row>
        <row r="10122">
          <cell r="A10122">
            <v>43604</v>
          </cell>
          <cell r="B10122" t="str">
            <v>MOLA HIDRAULICA AEREA, PARA PORTAS DE ATE 850 MM E PESO DE ATE 50 KG, COM CORPO EM ALUMINIO E BRACO EM ACO, SEM BRACO DE PARADA</v>
          </cell>
          <cell r="C10122" t="str">
            <v xml:space="preserve">UN    </v>
          </cell>
          <cell r="D10122">
            <v>130.44</v>
          </cell>
        </row>
        <row r="10123">
          <cell r="A10123">
            <v>11560</v>
          </cell>
          <cell r="B10123" t="str">
            <v>MOLA HIDRAULICA AEREA, PARA PORTAS DE ATE 950 MM E PESO DE ATE 65 KG, COM CORPO EM ALUMINIO E BRACO EM ACO, SEM BRACO DE PARADA</v>
          </cell>
          <cell r="C10123" t="str">
            <v xml:space="preserve">UN    </v>
          </cell>
          <cell r="D10123">
            <v>188.85</v>
          </cell>
        </row>
        <row r="10124">
          <cell r="A10124">
            <v>11499</v>
          </cell>
          <cell r="B10124" t="str">
            <v>MOLA HIDRAULICA DE PISO, PARA PORTAS DE ATE 1100 MM E PESO DE ATE 120 KG, COM CORPO EM ACO INOX</v>
          </cell>
          <cell r="C10124" t="str">
            <v xml:space="preserve">UN    </v>
          </cell>
          <cell r="D10124">
            <v>621.04999999999995</v>
          </cell>
        </row>
        <row r="10125">
          <cell r="A10125">
            <v>34761</v>
          </cell>
          <cell r="B10125" t="str">
            <v>MONTADOR DE ELETROELETRONICOS</v>
          </cell>
          <cell r="C10125" t="str">
            <v xml:space="preserve">H     </v>
          </cell>
          <cell r="D10125">
            <v>13.79</v>
          </cell>
        </row>
        <row r="10126">
          <cell r="A10126">
            <v>40924</v>
          </cell>
          <cell r="B10126" t="str">
            <v>MONTADOR DE ELETROELETRONICOS (MENSALISTA)</v>
          </cell>
          <cell r="C10126" t="str">
            <v xml:space="preserve">MES   </v>
          </cell>
          <cell r="D10126">
            <v>2444.0300000000002</v>
          </cell>
        </row>
        <row r="10127">
          <cell r="A10127">
            <v>25957</v>
          </cell>
          <cell r="B10127" t="str">
            <v>MONTADOR DE ESTRUTURAS METALICAS</v>
          </cell>
          <cell r="C10127" t="str">
            <v xml:space="preserve">H     </v>
          </cell>
          <cell r="D10127">
            <v>9.67</v>
          </cell>
        </row>
        <row r="10128">
          <cell r="A10128">
            <v>40983</v>
          </cell>
          <cell r="B10128" t="str">
            <v>MONTADOR DE ESTRUTURAS METALICAS (MENSALISTA)</v>
          </cell>
          <cell r="C10128" t="str">
            <v xml:space="preserve">MES   </v>
          </cell>
          <cell r="D10128">
            <v>1715.35</v>
          </cell>
        </row>
        <row r="10129">
          <cell r="A10129">
            <v>2437</v>
          </cell>
          <cell r="B10129" t="str">
            <v>MONTADOR DE MAQUINAS</v>
          </cell>
          <cell r="C10129" t="str">
            <v xml:space="preserve">H     </v>
          </cell>
          <cell r="D10129">
            <v>15.37</v>
          </cell>
        </row>
        <row r="10130">
          <cell r="A10130">
            <v>40921</v>
          </cell>
          <cell r="B10130" t="str">
            <v>MONTADOR DE MAQUINAS (MENSALISTA)</v>
          </cell>
          <cell r="C10130" t="str">
            <v xml:space="preserve">MES   </v>
          </cell>
          <cell r="D10130">
            <v>2724.32</v>
          </cell>
        </row>
        <row r="10131">
          <cell r="A10131">
            <v>14252</v>
          </cell>
          <cell r="B10131" t="str">
            <v>MOTOBOMBA AUTOESCORVANTE MOTOR A GASOLINA, POTENCIA 6,0HP, BOCAIS 3" X 3", HM/Q = 5 MCA / 24 M3/H A 52,5 MCA / 5,0 M3/H</v>
          </cell>
          <cell r="C10131" t="str">
            <v xml:space="preserve">UN    </v>
          </cell>
          <cell r="D10131">
            <v>2382.4499999999998</v>
          </cell>
        </row>
        <row r="10132">
          <cell r="A10132">
            <v>730</v>
          </cell>
          <cell r="B10132" t="str">
            <v>MOTOBOMBA AUTOESCORVANTE MOTOR ELETRICO TRIFASICO 7,4HP BOCA DIAMETRO DE SUCCAO X RECLAQUE: 2"X2", HM/ Q = 10 M / 73,5 M3/H A 28 M / 8,2 M3 /H</v>
          </cell>
          <cell r="C10132" t="str">
            <v xml:space="preserve">UN    </v>
          </cell>
          <cell r="D10132">
            <v>6365.45</v>
          </cell>
        </row>
        <row r="10133">
          <cell r="A10133">
            <v>723</v>
          </cell>
          <cell r="B10133" t="str">
            <v>MOTOBOMBA AUTOESCORVANTE POTENCIA 5,42 HP, BOCAIS SUCCAO X RECALQUE 2" X 2", A GASOLINA, DIAMETRO DO ROTOR 122 MM HM/Q = 6 MCA / 33,0 M3/H A 28 MCA / 8,0 M3/H</v>
          </cell>
          <cell r="C10133" t="str">
            <v xml:space="preserve">UN    </v>
          </cell>
          <cell r="D10133">
            <v>3163.85</v>
          </cell>
        </row>
        <row r="10134">
          <cell r="A10134">
            <v>36502</v>
          </cell>
          <cell r="B10134" t="str">
            <v>MOTOBOMBA CENTRIFUGA, MOTOR A GASOLINA, POTENCIA 5,42 HP, BOCAIS 1 1/2" X 1", DIAMETRO ROTOR 143 MM HM/Q = 6 MCA / 16,8 M3/H A 38 MCA / 6,6 M3/H</v>
          </cell>
          <cell r="C10134" t="str">
            <v xml:space="preserve">UN    </v>
          </cell>
          <cell r="D10134">
            <v>2973.64</v>
          </cell>
        </row>
        <row r="10135">
          <cell r="A10135">
            <v>36503</v>
          </cell>
          <cell r="B10135" t="str">
            <v>MOTOBOMBA TRASH (PARA AGUA SUJA) AUTO ESCORVANTE, MOTOR GASOLINA DE 6,41 HP, DIAMETROS DE SUCCAO X RECALQUE: 3" X 3", HM/Q: 10/60 A 23/0</v>
          </cell>
          <cell r="C10135" t="str">
            <v xml:space="preserve">UN    </v>
          </cell>
          <cell r="D10135">
            <v>3666.85</v>
          </cell>
        </row>
        <row r="10136">
          <cell r="A10136">
            <v>4090</v>
          </cell>
          <cell r="B10136" t="str">
            <v>MOTONIVELADORA POTENCIA BASICA LIQUIDA (PRIMEIRA MARCHA) 125 HP , PESO BRUTO 13843 KG, LARGURA DA LAMINA DE 3,7 M</v>
          </cell>
          <cell r="C10136" t="str">
            <v xml:space="preserve">UN    </v>
          </cell>
          <cell r="D10136">
            <v>657500</v>
          </cell>
        </row>
        <row r="10137">
          <cell r="A10137">
            <v>13227</v>
          </cell>
          <cell r="B10137" t="str">
            <v>MOTONIVELADORA POTENCIA BASICA LIQUIDA (PRIMEIRA MARCHA) 171 HP, PESO BRUTO 14768 KG, LARGURA DA LAMINA DE 3,7 M</v>
          </cell>
          <cell r="C10137" t="str">
            <v xml:space="preserve">UN    </v>
          </cell>
          <cell r="D10137">
            <v>817025.74</v>
          </cell>
        </row>
        <row r="10138">
          <cell r="A10138">
            <v>10597</v>
          </cell>
          <cell r="B10138" t="str">
            <v>MOTONIVELADORA POTENCIA BASICA LIQUIDA (PRIMEIRA MARCHA) 186 HP, PESO BRUTO 15785 KG, LARGURA DA LAMINA DE 4,3 M</v>
          </cell>
          <cell r="C10138" t="str">
            <v xml:space="preserve">UN    </v>
          </cell>
          <cell r="D10138">
            <v>860024.99</v>
          </cell>
        </row>
        <row r="10139">
          <cell r="A10139">
            <v>39628</v>
          </cell>
          <cell r="B10139" t="str">
            <v>MOTOR A DIESEL PARA VIBRADOR DE IMERSAO, DE *4,7* CV</v>
          </cell>
          <cell r="C10139" t="str">
            <v xml:space="preserve">UN    </v>
          </cell>
          <cell r="D10139">
            <v>3854.78</v>
          </cell>
        </row>
        <row r="10140">
          <cell r="A10140">
            <v>39404</v>
          </cell>
          <cell r="B10140" t="str">
            <v>MOTOR A GASOLINA PARA VIBRADOR DE IMERSAO, 4 TEMPOS, DE 5,5 CV</v>
          </cell>
          <cell r="C10140" t="str">
            <v xml:space="preserve">UN    </v>
          </cell>
          <cell r="D10140">
            <v>1911.46</v>
          </cell>
        </row>
        <row r="10141">
          <cell r="A10141">
            <v>39402</v>
          </cell>
          <cell r="B10141" t="str">
            <v>MOTOR ELETRICO PARA VIBRADOR DE IMERSAO, DE 2 CV, MONOFASICO, 110/220 V</v>
          </cell>
          <cell r="C10141" t="str">
            <v xml:space="preserve">UN    </v>
          </cell>
          <cell r="D10141">
            <v>1574.68</v>
          </cell>
        </row>
        <row r="10142">
          <cell r="A10142">
            <v>39403</v>
          </cell>
          <cell r="B10142" t="str">
            <v>MOTOR ELETRICO PARA VIBRADOR DE IMERSAO, DE 2 CV, TRIFASICO, 220/380 V</v>
          </cell>
          <cell r="C10142" t="str">
            <v xml:space="preserve">UN    </v>
          </cell>
          <cell r="D10142">
            <v>1540.43</v>
          </cell>
        </row>
        <row r="10143">
          <cell r="A10143">
            <v>4093</v>
          </cell>
          <cell r="B10143" t="str">
            <v>MOTORISTA DE CAMINHAO</v>
          </cell>
          <cell r="C10143" t="str">
            <v xml:space="preserve">H     </v>
          </cell>
          <cell r="D10143">
            <v>11.23</v>
          </cell>
        </row>
        <row r="10144">
          <cell r="A10144">
            <v>10512</v>
          </cell>
          <cell r="B10144" t="str">
            <v>MOTORISTA DE CAMINHAO (MENSALISTA)</v>
          </cell>
          <cell r="C10144" t="str">
            <v xml:space="preserve">MES   </v>
          </cell>
          <cell r="D10144">
            <v>1991.41</v>
          </cell>
        </row>
        <row r="10145">
          <cell r="A10145">
            <v>20020</v>
          </cell>
          <cell r="B10145" t="str">
            <v>MOTORISTA DE CAMINHAO-BASCULANTE</v>
          </cell>
          <cell r="C10145" t="str">
            <v xml:space="preserve">H     </v>
          </cell>
          <cell r="D10145">
            <v>10.59</v>
          </cell>
        </row>
        <row r="10146">
          <cell r="A10146">
            <v>41038</v>
          </cell>
          <cell r="B10146" t="str">
            <v>MOTORISTA DE CAMINHAO-BASCULANTE (MENSALISTA)</v>
          </cell>
          <cell r="C10146" t="str">
            <v xml:space="preserve">MES   </v>
          </cell>
          <cell r="D10146">
            <v>1878.41</v>
          </cell>
        </row>
        <row r="10147">
          <cell r="A10147">
            <v>4094</v>
          </cell>
          <cell r="B10147" t="str">
            <v>MOTORISTA DE CAMINHAO-CARRETA</v>
          </cell>
          <cell r="C10147" t="str">
            <v xml:space="preserve">H     </v>
          </cell>
          <cell r="D10147">
            <v>15</v>
          </cell>
        </row>
        <row r="10148">
          <cell r="A10148">
            <v>40988</v>
          </cell>
          <cell r="B10148" t="str">
            <v>MOTORISTA DE CAMINHAO-CARRETA (MENSALISTA)</v>
          </cell>
          <cell r="C10148" t="str">
            <v xml:space="preserve">MES   </v>
          </cell>
          <cell r="D10148">
            <v>2659.4</v>
          </cell>
        </row>
        <row r="10149">
          <cell r="A10149">
            <v>4095</v>
          </cell>
          <cell r="B10149" t="str">
            <v>MOTORISTA DE CARRO DE PASSEIO</v>
          </cell>
          <cell r="C10149" t="str">
            <v xml:space="preserve">H     </v>
          </cell>
          <cell r="D10149">
            <v>10.4</v>
          </cell>
        </row>
        <row r="10150">
          <cell r="A10150">
            <v>40990</v>
          </cell>
          <cell r="B10150" t="str">
            <v>MOTORISTA DE CARRO DE PASSEIO (MENSALISTA)</v>
          </cell>
          <cell r="C10150" t="str">
            <v xml:space="preserve">MES   </v>
          </cell>
          <cell r="D10150">
            <v>1845.41</v>
          </cell>
        </row>
        <row r="10151">
          <cell r="A10151">
            <v>4097</v>
          </cell>
          <cell r="B10151" t="str">
            <v>MOTORISTA DE ONIBUS / MICRO-ONIBUS</v>
          </cell>
          <cell r="C10151" t="str">
            <v xml:space="preserve">H     </v>
          </cell>
          <cell r="D10151">
            <v>12.24</v>
          </cell>
        </row>
        <row r="10152">
          <cell r="A10152">
            <v>40994</v>
          </cell>
          <cell r="B10152" t="str">
            <v>MOTORISTA DE ONIBUS / MICRO-ONIBUS (MENSALISTA)</v>
          </cell>
          <cell r="C10152" t="str">
            <v xml:space="preserve">MES   </v>
          </cell>
          <cell r="D10152">
            <v>2172.62</v>
          </cell>
        </row>
        <row r="10153">
          <cell r="A10153">
            <v>4096</v>
          </cell>
          <cell r="B10153" t="str">
            <v>MOTORISTA OPERADOR DE CAMINHAO COM MUNCK</v>
          </cell>
          <cell r="C10153" t="str">
            <v xml:space="preserve">H     </v>
          </cell>
          <cell r="D10153">
            <v>13.15</v>
          </cell>
        </row>
        <row r="10154">
          <cell r="A10154">
            <v>40992</v>
          </cell>
          <cell r="B10154" t="str">
            <v>MOTORISTA OPERADOR DE CAMINHAO COM MUNCK (MENSALISTA)</v>
          </cell>
          <cell r="C10154" t="str">
            <v xml:space="preserve">MES   </v>
          </cell>
          <cell r="D10154">
            <v>2331.58</v>
          </cell>
        </row>
        <row r="10155">
          <cell r="A10155">
            <v>13955</v>
          </cell>
          <cell r="B10155" t="str">
            <v>MOTOSSERRA PORTATIL COM MOTOR A GASOLINA DE *60* CC</v>
          </cell>
          <cell r="C10155" t="str">
            <v xml:space="preserve">UN    </v>
          </cell>
          <cell r="D10155">
            <v>2498.5100000000002</v>
          </cell>
        </row>
        <row r="10156">
          <cell r="A10156">
            <v>4114</v>
          </cell>
          <cell r="B10156" t="str">
            <v>MOURAO CONCRETO CURVO, SECAO "T", H = 2,80 M + CURVA COM 0,45 M, COM FUROS PARA FIOS</v>
          </cell>
          <cell r="C10156" t="str">
            <v xml:space="preserve">UN    </v>
          </cell>
          <cell r="D10156">
            <v>50.74</v>
          </cell>
        </row>
        <row r="10157">
          <cell r="A10157">
            <v>36797</v>
          </cell>
          <cell r="B10157" t="str">
            <v>MOURAO DE CONCRETO CURVO, *10 X 10* CM, H= *2,60* M + CURVA DE 0,40 M</v>
          </cell>
          <cell r="C10157" t="str">
            <v xml:space="preserve">UN    </v>
          </cell>
          <cell r="D10157">
            <v>45.18</v>
          </cell>
        </row>
        <row r="10158">
          <cell r="A10158">
            <v>4107</v>
          </cell>
          <cell r="B10158" t="str">
            <v>MOURAO DE CONCRETO RETO, SECAO QUADARA *10 X 10* CM, H= *2,30* M</v>
          </cell>
          <cell r="C10158" t="str">
            <v xml:space="preserve">UN    </v>
          </cell>
          <cell r="D10158">
            <v>42.6</v>
          </cell>
        </row>
        <row r="10159">
          <cell r="A10159">
            <v>4102</v>
          </cell>
          <cell r="B10159" t="str">
            <v>MOURAO DE CONCRETO RETO, SECAO QUADRADA, *10 X 10* CM, H= 3,00 M</v>
          </cell>
          <cell r="C10159" t="str">
            <v xml:space="preserve">UN    </v>
          </cell>
          <cell r="D10159">
            <v>52</v>
          </cell>
        </row>
        <row r="10160">
          <cell r="A10160">
            <v>36799</v>
          </cell>
          <cell r="B10160" t="str">
            <v>MOURAO DE CONCRETO RETO, TIPO ESTICADOR, *10 X 10* CM, H= 2,50 M</v>
          </cell>
          <cell r="C10160" t="str">
            <v xml:space="preserve">UN    </v>
          </cell>
          <cell r="D10160">
            <v>43.85</v>
          </cell>
        </row>
        <row r="10161">
          <cell r="A10161">
            <v>2747</v>
          </cell>
          <cell r="B10161" t="str">
            <v>MOURAO ROLICO DE MADEIRA TRATADA, D = 16 A 20 CM, H = 2,20 M, EM EUCALIPTO OU EQUIVALENTE DA REGIAO (PARA CERCA)</v>
          </cell>
          <cell r="C10161" t="str">
            <v xml:space="preserve">M     </v>
          </cell>
          <cell r="D10161">
            <v>19.71</v>
          </cell>
        </row>
        <row r="10162">
          <cell r="A10162">
            <v>21138</v>
          </cell>
          <cell r="B10162" t="str">
            <v>MOURAO ROLICO DE MADEIRA TRATADA, D = 8 A 11 CM, H = 2,20 M, EM EUCALIPTO OU EQUIVALENTE DA REGIAO (PARA CERCA)</v>
          </cell>
          <cell r="C10162" t="str">
            <v xml:space="preserve">M     </v>
          </cell>
          <cell r="D10162">
            <v>6.25</v>
          </cell>
        </row>
        <row r="10163">
          <cell r="A10163">
            <v>10826</v>
          </cell>
          <cell r="B10163" t="str">
            <v>MUDA DE ARBUSTO FLORIFERO, CLUSIA/GARDENIA/MOREIA BRANCA/ AZALEIA OU EQUIVALENTE DA REGIAO, H= *50 A 70* CM</v>
          </cell>
          <cell r="C10163" t="str">
            <v xml:space="preserve">UN    </v>
          </cell>
          <cell r="D10163">
            <v>71.83</v>
          </cell>
        </row>
        <row r="10164">
          <cell r="A10164">
            <v>365</v>
          </cell>
          <cell r="B10164" t="str">
            <v>MUDA DE ARBUSTO FOLHAGEM, SANSAO-DO-CAMPO OU EQUIVALENTE DA REGIAO, H= *50 A 70* CM</v>
          </cell>
          <cell r="C10164" t="str">
            <v xml:space="preserve">UN    </v>
          </cell>
          <cell r="D10164">
            <v>44.54</v>
          </cell>
        </row>
        <row r="10165">
          <cell r="A10165">
            <v>38639</v>
          </cell>
          <cell r="B10165" t="str">
            <v>MUDA DE ARBUSTO, BUXINHO, H= *50* M</v>
          </cell>
          <cell r="C10165" t="str">
            <v xml:space="preserve">UN    </v>
          </cell>
          <cell r="D10165">
            <v>172.41</v>
          </cell>
        </row>
        <row r="10166">
          <cell r="A10166">
            <v>38640</v>
          </cell>
          <cell r="B10166" t="str">
            <v>MUDA DE ARBUSTO, PINGO DE OURO/ VIOLETEIRA, H = *10 A 20* CM</v>
          </cell>
          <cell r="C10166" t="str">
            <v xml:space="preserve">UN    </v>
          </cell>
          <cell r="D10166">
            <v>2.58</v>
          </cell>
        </row>
        <row r="10167">
          <cell r="A10167">
            <v>358</v>
          </cell>
          <cell r="B10167" t="str">
            <v>MUDA DE ARVORE ORNAMENTAL, OITI/AROEIRA SALSA/ANGICO/IPE/JACARANDA OU EQUIVALENTE  DA REGIAO, H= *1* M</v>
          </cell>
          <cell r="C10167" t="str">
            <v xml:space="preserve">UN    </v>
          </cell>
          <cell r="D10167">
            <v>53.16</v>
          </cell>
        </row>
        <row r="10168">
          <cell r="A10168">
            <v>359</v>
          </cell>
          <cell r="B10168" t="str">
            <v>MUDA DE ARVORE ORNAMENTAL, OITI/AROEIRA SALSA/ANGICO/IPE/JACARANDA OU EQUIVALENTE  DA REGIAO, H= *2* M</v>
          </cell>
          <cell r="C10168" t="str">
            <v xml:space="preserve">UN    </v>
          </cell>
          <cell r="D10168">
            <v>109.19</v>
          </cell>
        </row>
        <row r="10169">
          <cell r="A10169">
            <v>38641</v>
          </cell>
          <cell r="B10169" t="str">
            <v>MUDA DE PALMEIRA, ARECA, H= *1,50* CM</v>
          </cell>
          <cell r="C10169" t="str">
            <v xml:space="preserve">UN    </v>
          </cell>
          <cell r="D10169">
            <v>107.75</v>
          </cell>
        </row>
        <row r="10170">
          <cell r="A10170">
            <v>360</v>
          </cell>
          <cell r="B10170" t="str">
            <v>MUDA DE RASTEIRA/FORRACAO, AMENDOIM RASTEIRO/ONZE HORAS/AZULZINHA/IMPATIENS OU EQUIVALENTE DA REGIAO</v>
          </cell>
          <cell r="C10170" t="str">
            <v xml:space="preserve">UN    </v>
          </cell>
          <cell r="D10170">
            <v>2.5</v>
          </cell>
        </row>
        <row r="10171">
          <cell r="A10171">
            <v>42430</v>
          </cell>
          <cell r="B10171" t="str">
            <v>MULTIEXERCITADOR COM SEIS FUNCOES, EM TUBO DE ACO CARBONO, PINTURA NO PROCESSO ELETROSTATICO - EQUIPAMENTO DE GINASTICA PARA ACADEMIA AO AR LIVRE / ACADEMIA DA TERCEIRA IDADE - ATI</v>
          </cell>
          <cell r="C10171" t="str">
            <v xml:space="preserve">UN    </v>
          </cell>
          <cell r="D10171">
            <v>5099.7700000000004</v>
          </cell>
        </row>
        <row r="10172">
          <cell r="A10172">
            <v>4214</v>
          </cell>
          <cell r="B10172" t="str">
            <v>NIPEL PVC, ROSCAVEL, 1 1/2",  AGUA FRIA PREDIAL</v>
          </cell>
          <cell r="C10172" t="str">
            <v xml:space="preserve">UN    </v>
          </cell>
          <cell r="D10172">
            <v>8.64</v>
          </cell>
        </row>
        <row r="10173">
          <cell r="A10173">
            <v>4215</v>
          </cell>
          <cell r="B10173" t="str">
            <v>NIPEL PVC, ROSCAVEL, 1 1/4",  AGUA FRIA PREDIAL</v>
          </cell>
          <cell r="C10173" t="str">
            <v xml:space="preserve">UN    </v>
          </cell>
          <cell r="D10173">
            <v>5.69</v>
          </cell>
        </row>
        <row r="10174">
          <cell r="A10174">
            <v>4210</v>
          </cell>
          <cell r="B10174" t="str">
            <v>NIPEL PVC, ROSCAVEL, 1/2",  AGUA FRIA PREDIAL</v>
          </cell>
          <cell r="C10174" t="str">
            <v xml:space="preserve">UN    </v>
          </cell>
          <cell r="D10174">
            <v>0.95</v>
          </cell>
        </row>
        <row r="10175">
          <cell r="A10175">
            <v>4212</v>
          </cell>
          <cell r="B10175" t="str">
            <v>NIPEL PVC, ROSCAVEL, 1",  AGUA FRIA PREDIAL</v>
          </cell>
          <cell r="C10175" t="str">
            <v xml:space="preserve">UN    </v>
          </cell>
          <cell r="D10175">
            <v>2.74</v>
          </cell>
        </row>
        <row r="10176">
          <cell r="A10176">
            <v>4213</v>
          </cell>
          <cell r="B10176" t="str">
            <v>NIPEL PVC, ROSCAVEL, 2",  AGUA FRIA PREDIAL</v>
          </cell>
          <cell r="C10176" t="str">
            <v xml:space="preserve">UN    </v>
          </cell>
          <cell r="D10176">
            <v>12.28</v>
          </cell>
        </row>
        <row r="10177">
          <cell r="A10177">
            <v>4211</v>
          </cell>
          <cell r="B10177" t="str">
            <v>NIPEL PVC, ROSCAVEL, 3/4",  AGUA FRIA PREDIAL</v>
          </cell>
          <cell r="C10177" t="str">
            <v xml:space="preserve">UN    </v>
          </cell>
          <cell r="D10177">
            <v>1.37</v>
          </cell>
        </row>
        <row r="10178">
          <cell r="A10178">
            <v>4209</v>
          </cell>
          <cell r="B10178" t="str">
            <v>NIPLE DE FERRO GALVANIZADO, COM ROSCA BSP, DE 1 1/2"</v>
          </cell>
          <cell r="C10178" t="str">
            <v xml:space="preserve">UN    </v>
          </cell>
          <cell r="D10178">
            <v>13.78</v>
          </cell>
        </row>
        <row r="10179">
          <cell r="A10179">
            <v>4180</v>
          </cell>
          <cell r="B10179" t="str">
            <v>NIPLE DE FERRO GALVANIZADO, COM ROSCA BSP, DE 1 1/4"</v>
          </cell>
          <cell r="C10179" t="str">
            <v xml:space="preserve">UN    </v>
          </cell>
          <cell r="D10179">
            <v>10.37</v>
          </cell>
        </row>
        <row r="10180">
          <cell r="A10180">
            <v>4177</v>
          </cell>
          <cell r="B10180" t="str">
            <v>NIPLE DE FERRO GALVANIZADO, COM ROSCA BSP, DE 1/2"</v>
          </cell>
          <cell r="C10180" t="str">
            <v xml:space="preserve">UN    </v>
          </cell>
          <cell r="D10180">
            <v>3.44</v>
          </cell>
        </row>
        <row r="10181">
          <cell r="A10181">
            <v>4179</v>
          </cell>
          <cell r="B10181" t="str">
            <v>NIPLE DE FERRO GALVANIZADO, COM ROSCA BSP, DE 1"</v>
          </cell>
          <cell r="C10181" t="str">
            <v xml:space="preserve">UN    </v>
          </cell>
          <cell r="D10181">
            <v>7.04</v>
          </cell>
        </row>
        <row r="10182">
          <cell r="A10182">
            <v>4208</v>
          </cell>
          <cell r="B10182" t="str">
            <v>NIPLE DE FERRO GALVANIZADO, COM ROSCA BSP, DE 2 1/2"</v>
          </cell>
          <cell r="C10182" t="str">
            <v xml:space="preserve">UN    </v>
          </cell>
          <cell r="D10182">
            <v>32.799999999999997</v>
          </cell>
        </row>
        <row r="10183">
          <cell r="A10183">
            <v>4181</v>
          </cell>
          <cell r="B10183" t="str">
            <v>NIPLE DE FERRO GALVANIZADO, COM ROSCA BSP, DE 2"</v>
          </cell>
          <cell r="C10183" t="str">
            <v xml:space="preserve">UN    </v>
          </cell>
          <cell r="D10183">
            <v>21.43</v>
          </cell>
        </row>
        <row r="10184">
          <cell r="A10184">
            <v>4178</v>
          </cell>
          <cell r="B10184" t="str">
            <v>NIPLE DE FERRO GALVANIZADO, COM ROSCA BSP, DE 3/4"</v>
          </cell>
          <cell r="C10184" t="str">
            <v xml:space="preserve">UN    </v>
          </cell>
          <cell r="D10184">
            <v>4.7699999999999996</v>
          </cell>
        </row>
        <row r="10185">
          <cell r="A10185">
            <v>4182</v>
          </cell>
          <cell r="B10185" t="str">
            <v>NIPLE DE FERRO GALVANIZADO, COM ROSCA BSP, DE 3"</v>
          </cell>
          <cell r="C10185" t="str">
            <v xml:space="preserve">UN    </v>
          </cell>
          <cell r="D10185">
            <v>53.35</v>
          </cell>
        </row>
        <row r="10186">
          <cell r="A10186">
            <v>4183</v>
          </cell>
          <cell r="B10186" t="str">
            <v>NIPLE DE FERRO GALVANIZADO, COM ROSCA BSP, DE 4"</v>
          </cell>
          <cell r="C10186" t="str">
            <v xml:space="preserve">UN    </v>
          </cell>
          <cell r="D10186">
            <v>85.9</v>
          </cell>
        </row>
        <row r="10187">
          <cell r="A10187">
            <v>4184</v>
          </cell>
          <cell r="B10187" t="str">
            <v>NIPLE DE FERRO GALVANIZADO, COM ROSCA BSP, DE 5"</v>
          </cell>
          <cell r="C10187" t="str">
            <v xml:space="preserve">UN    </v>
          </cell>
          <cell r="D10187">
            <v>189.61</v>
          </cell>
        </row>
        <row r="10188">
          <cell r="A10188">
            <v>4185</v>
          </cell>
          <cell r="B10188" t="str">
            <v>NIPLE DE FERRO GALVANIZADO, COM ROSCA BSP, DE 6"</v>
          </cell>
          <cell r="C10188" t="str">
            <v xml:space="preserve">UN    </v>
          </cell>
          <cell r="D10188">
            <v>315.05</v>
          </cell>
        </row>
        <row r="10189">
          <cell r="A10189">
            <v>4205</v>
          </cell>
          <cell r="B10189" t="str">
            <v>NIPLE DE REDUCAO DE FERRO GALVANIZADO, COM ROSCA BSP, DE 1 1/2" X 1 1/4"</v>
          </cell>
          <cell r="C10189" t="str">
            <v xml:space="preserve">UN    </v>
          </cell>
          <cell r="D10189">
            <v>18.190000000000001</v>
          </cell>
        </row>
        <row r="10190">
          <cell r="A10190">
            <v>4192</v>
          </cell>
          <cell r="B10190" t="str">
            <v>NIPLE DE REDUCAO DE FERRO GALVANIZADO, COM ROSCA BSP, DE 1 1/2" X 1"</v>
          </cell>
          <cell r="C10190" t="str">
            <v xml:space="preserve">UN    </v>
          </cell>
          <cell r="D10190">
            <v>18.190000000000001</v>
          </cell>
        </row>
        <row r="10191">
          <cell r="A10191">
            <v>4191</v>
          </cell>
          <cell r="B10191" t="str">
            <v>NIPLE DE REDUCAO DE FERRO GALVANIZADO, COM ROSCA BSP, DE 1 1/2" X 3/4"</v>
          </cell>
          <cell r="C10191" t="str">
            <v xml:space="preserve">UN    </v>
          </cell>
          <cell r="D10191">
            <v>18.190000000000001</v>
          </cell>
        </row>
        <row r="10192">
          <cell r="A10192">
            <v>4207</v>
          </cell>
          <cell r="B10192" t="str">
            <v>NIPLE DE REDUCAO DE FERRO GALVANIZADO, COM ROSCA BSP, DE 1 1/4" X 1/2"</v>
          </cell>
          <cell r="C10192" t="str">
            <v xml:space="preserve">UN    </v>
          </cell>
          <cell r="D10192">
            <v>14.64</v>
          </cell>
        </row>
        <row r="10193">
          <cell r="A10193">
            <v>4206</v>
          </cell>
          <cell r="B10193" t="str">
            <v>NIPLE DE REDUCAO DE FERRO GALVANIZADO, COM ROSCA BSP, DE 1 1/4" X 1"</v>
          </cell>
          <cell r="C10193" t="str">
            <v xml:space="preserve">UN    </v>
          </cell>
          <cell r="D10193">
            <v>14.22</v>
          </cell>
        </row>
        <row r="10194">
          <cell r="A10194">
            <v>4190</v>
          </cell>
          <cell r="B10194" t="str">
            <v>NIPLE DE REDUCAO DE FERRO GALVANIZADO, COM ROSCA BSP, DE 1 1/4" X 3/4"</v>
          </cell>
          <cell r="C10194" t="str">
            <v xml:space="preserve">UN    </v>
          </cell>
          <cell r="D10194">
            <v>14.22</v>
          </cell>
        </row>
        <row r="10195">
          <cell r="A10195">
            <v>4186</v>
          </cell>
          <cell r="B10195" t="str">
            <v>NIPLE DE REDUCAO DE FERRO GALVANIZADO, COM ROSCA BSP, DE 1/2" X 1/4"</v>
          </cell>
          <cell r="C10195" t="str">
            <v xml:space="preserve">UN    </v>
          </cell>
          <cell r="D10195">
            <v>4.2</v>
          </cell>
        </row>
        <row r="10196">
          <cell r="A10196">
            <v>4188</v>
          </cell>
          <cell r="B10196" t="str">
            <v>NIPLE DE REDUCAO DE FERRO GALVANIZADO, COM ROSCA BSP, DE 1" X 1/2"</v>
          </cell>
          <cell r="C10196" t="str">
            <v xml:space="preserve">UN    </v>
          </cell>
          <cell r="D10196">
            <v>8.58</v>
          </cell>
        </row>
        <row r="10197">
          <cell r="A10197">
            <v>4189</v>
          </cell>
          <cell r="B10197" t="str">
            <v>NIPLE DE REDUCAO DE FERRO GALVANIZADO, COM ROSCA BSP, DE 1" X 3/4"</v>
          </cell>
          <cell r="C10197" t="str">
            <v xml:space="preserve">UN    </v>
          </cell>
          <cell r="D10197">
            <v>8.58</v>
          </cell>
        </row>
        <row r="10198">
          <cell r="A10198">
            <v>4197</v>
          </cell>
          <cell r="B10198" t="str">
            <v>NIPLE DE REDUCAO DE FERRO GALVANIZADO, COM ROSCA BSP, DE 2 1/2" X 2"</v>
          </cell>
          <cell r="C10198" t="str">
            <v xml:space="preserve">UN    </v>
          </cell>
          <cell r="D10198">
            <v>45.43</v>
          </cell>
        </row>
        <row r="10199">
          <cell r="A10199">
            <v>4194</v>
          </cell>
          <cell r="B10199" t="str">
            <v>NIPLE DE REDUCAO DE FERRO GALVANIZADO, COM ROSCA BSP, DE 2" X 1 1/2"</v>
          </cell>
          <cell r="C10199" t="str">
            <v xml:space="preserve">UN    </v>
          </cell>
          <cell r="D10199">
            <v>27.45</v>
          </cell>
        </row>
        <row r="10200">
          <cell r="A10200">
            <v>4193</v>
          </cell>
          <cell r="B10200" t="str">
            <v>NIPLE DE REDUCAO DE FERRO GALVANIZADO, COM ROSCA BSP, DE 2" X 1 1/4"</v>
          </cell>
          <cell r="C10200" t="str">
            <v xml:space="preserve">UN    </v>
          </cell>
          <cell r="D10200">
            <v>27.45</v>
          </cell>
        </row>
        <row r="10201">
          <cell r="A10201">
            <v>4204</v>
          </cell>
          <cell r="B10201" t="str">
            <v>NIPLE DE REDUCAO DE FERRO GALVANIZADO, COM ROSCA BSP, DE 2" X 1"</v>
          </cell>
          <cell r="C10201" t="str">
            <v xml:space="preserve">UN    </v>
          </cell>
          <cell r="D10201">
            <v>27.45</v>
          </cell>
        </row>
        <row r="10202">
          <cell r="A10202">
            <v>4187</v>
          </cell>
          <cell r="B10202" t="str">
            <v>NIPLE DE REDUCAO DE FERRO GALVANIZADO, COM ROSCA BSP, DE 3/4" X 1/2"</v>
          </cell>
          <cell r="C10202" t="str">
            <v xml:space="preserve">UN    </v>
          </cell>
          <cell r="D10202">
            <v>5.47</v>
          </cell>
        </row>
        <row r="10203">
          <cell r="A10203">
            <v>4202</v>
          </cell>
          <cell r="B10203" t="str">
            <v>NIPLE DE REDUCAO DE FERRO GALVANIZADO, COM ROSCA BSP, DE 3" X 2 1/2"</v>
          </cell>
          <cell r="C10203" t="str">
            <v xml:space="preserve">UN    </v>
          </cell>
          <cell r="D10203">
            <v>82.97</v>
          </cell>
        </row>
        <row r="10204">
          <cell r="A10204">
            <v>4203</v>
          </cell>
          <cell r="B10204" t="str">
            <v>NIPLE DE REDUCAO DE FERRO GALVANIZADO, COM ROSCA BSP, DE 3" X 2"</v>
          </cell>
          <cell r="C10204" t="str">
            <v xml:space="preserve">UN    </v>
          </cell>
          <cell r="D10204">
            <v>73.27</v>
          </cell>
        </row>
        <row r="10205">
          <cell r="A10205">
            <v>40368</v>
          </cell>
          <cell r="B10205" t="str">
            <v>NIPLE SEXTAVADO EM ACO CARBONO, COM ROSCA BSP, PRESSAO 3.000 LBS, DN 1 1/2"</v>
          </cell>
          <cell r="C10205" t="str">
            <v xml:space="preserve">UN    </v>
          </cell>
          <cell r="D10205">
            <v>37.520000000000003</v>
          </cell>
        </row>
        <row r="10206">
          <cell r="A10206">
            <v>40365</v>
          </cell>
          <cell r="B10206" t="str">
            <v>NIPLE SEXTAVADO EM ACO CARBONO, COM ROSCA BSP, PRESSAO 3.000 LBS, DN 1 1/4"</v>
          </cell>
          <cell r="C10206" t="str">
            <v xml:space="preserve">UN    </v>
          </cell>
          <cell r="D10206">
            <v>25.31</v>
          </cell>
        </row>
        <row r="10207">
          <cell r="A10207">
            <v>40356</v>
          </cell>
          <cell r="B10207" t="str">
            <v>NIPLE SEXTAVADO EM ACO CARBONO, COM ROSCA BSP, PRESSAO 3.000 LBS, DN 1/2"</v>
          </cell>
          <cell r="C10207" t="str">
            <v xml:space="preserve">UN    </v>
          </cell>
          <cell r="D10207">
            <v>8.65</v>
          </cell>
        </row>
        <row r="10208">
          <cell r="A10208">
            <v>40362</v>
          </cell>
          <cell r="B10208" t="str">
            <v>NIPLE SEXTAVADO EM ACO CARBONO, COM ROSCA BSP, PRESSAO 3.000 LBS, DN 1"</v>
          </cell>
          <cell r="C10208" t="str">
            <v xml:space="preserve">UN    </v>
          </cell>
          <cell r="D10208">
            <v>16.77</v>
          </cell>
        </row>
        <row r="10209">
          <cell r="A10209">
            <v>40374</v>
          </cell>
          <cell r="B10209" t="str">
            <v>NIPLE SEXTAVADO EM ACO CARBONO, COM ROSCA BSP, PRESSAO 3.000 LBS, DN 2 1/2"</v>
          </cell>
          <cell r="C10209" t="str">
            <v xml:space="preserve">UN    </v>
          </cell>
          <cell r="D10209">
            <v>98.07</v>
          </cell>
        </row>
        <row r="10210">
          <cell r="A10210">
            <v>40371</v>
          </cell>
          <cell r="B10210" t="str">
            <v>NIPLE SEXTAVADO EM ACO CARBONO, COM ROSCA BSP, PRESSAO 3.000 LBS, DN 2"</v>
          </cell>
          <cell r="C10210" t="str">
            <v xml:space="preserve">UN    </v>
          </cell>
          <cell r="D10210">
            <v>61.73</v>
          </cell>
        </row>
        <row r="10211">
          <cell r="A10211">
            <v>40359</v>
          </cell>
          <cell r="B10211" t="str">
            <v>NIPLE SEXTAVADO EM ACO CARBONO, COM ROSCA BSP, PRESSAO 3.000 LBS, DN 3/4"</v>
          </cell>
          <cell r="C10211" t="str">
            <v xml:space="preserve">UN    </v>
          </cell>
          <cell r="D10211">
            <v>11.17</v>
          </cell>
        </row>
        <row r="10212">
          <cell r="A10212">
            <v>7595</v>
          </cell>
          <cell r="B10212" t="str">
            <v>NIVELADOR</v>
          </cell>
          <cell r="C10212" t="str">
            <v xml:space="preserve">H     </v>
          </cell>
          <cell r="D10212">
            <v>7.02</v>
          </cell>
        </row>
        <row r="10213">
          <cell r="A10213">
            <v>41094</v>
          </cell>
          <cell r="B10213" t="str">
            <v>NIVELADOR (MENSALISTA)</v>
          </cell>
          <cell r="C10213" t="str">
            <v xml:space="preserve">MES   </v>
          </cell>
          <cell r="D10213">
            <v>1245.72</v>
          </cell>
        </row>
        <row r="10214">
          <cell r="A10214">
            <v>39609</v>
          </cell>
          <cell r="B10214" t="str">
            <v>NOBREAK TRIFASICO, DE 10 KVA FATOR DE POTENCIA DE 0,8, AUTONOMIA MINIMA DE 30 MINUTOS A PLENA CARGA</v>
          </cell>
          <cell r="C10214" t="str">
            <v xml:space="preserve">UN    </v>
          </cell>
          <cell r="D10214">
            <v>63687.54</v>
          </cell>
        </row>
        <row r="10215">
          <cell r="A10215">
            <v>39610</v>
          </cell>
          <cell r="B10215" t="str">
            <v>NOBREAK TRIFASICO, DE 15 KVA FATOR DE POTENCIA DE 0,8, AUTONOMIA MINIMA DE 30 MINUTOS A PLENA CARGA</v>
          </cell>
          <cell r="C10215" t="str">
            <v xml:space="preserve">UN    </v>
          </cell>
          <cell r="D10215">
            <v>92963.94</v>
          </cell>
        </row>
        <row r="10216">
          <cell r="A10216">
            <v>39611</v>
          </cell>
          <cell r="B10216" t="str">
            <v>NOBREAK TRIFASICO, DE 20 KVA FATOR DE POTENCIA DE 0,8, AUTONOMIA MINIMA DE 30 MINUTOS A PLENA CARGA</v>
          </cell>
          <cell r="C10216" t="str">
            <v xml:space="preserve">UN    </v>
          </cell>
          <cell r="D10216">
            <v>112501.58</v>
          </cell>
        </row>
        <row r="10217">
          <cell r="A10217">
            <v>39612</v>
          </cell>
          <cell r="B10217" t="str">
            <v>NOBREAK TRIFASICO, DE 25 KVA FATOR DE POTENCIA DE 0,8, AUTONOMIA MINIMA DE 30 MINUTOS A PLENA CARGA</v>
          </cell>
          <cell r="C10217" t="str">
            <v xml:space="preserve">UN    </v>
          </cell>
          <cell r="D10217">
            <v>176236.26</v>
          </cell>
        </row>
        <row r="10218">
          <cell r="A10218">
            <v>39608</v>
          </cell>
          <cell r="B10218" t="str">
            <v>NOBREAK TRIFASICO, DE 5 KVA FATOR DE POTENCIA DE 0,8, AUTONOMIA MINIMA DE 30 MINUTOS A PLENA CARGA</v>
          </cell>
          <cell r="C10218" t="str">
            <v xml:space="preserve">UN    </v>
          </cell>
          <cell r="D10218">
            <v>50923.88</v>
          </cell>
        </row>
        <row r="10219">
          <cell r="A10219">
            <v>38175</v>
          </cell>
          <cell r="B10219" t="str">
            <v>NUMERO / ALGARISMO PARA RESIDENCIA (FACHADA), EM ZAMAC, COM ALTURA DE APROX *45* MM, INCLUSIVE PARAFUSOS</v>
          </cell>
          <cell r="C10219" t="str">
            <v xml:space="preserve">UN    </v>
          </cell>
          <cell r="D10219">
            <v>4.9000000000000004</v>
          </cell>
        </row>
        <row r="10220">
          <cell r="A10220">
            <v>38176</v>
          </cell>
          <cell r="B10220" t="str">
            <v>NUMERO / ALGARISMO PARA RESIDENCIA (FACHADA), EM ZAMAC, COM ALTURA DE APROX 125 MM, INCLUSIVE PARAFUSOS</v>
          </cell>
          <cell r="C10220" t="str">
            <v xml:space="preserve">UN    </v>
          </cell>
          <cell r="D10220">
            <v>14.43</v>
          </cell>
        </row>
        <row r="10221">
          <cell r="A10221">
            <v>36152</v>
          </cell>
          <cell r="B10221" t="str">
            <v>OCULOS DE SEGURANCA CONTRA IMPACTOS COM LENTE INCOLOR, ARMACAO NYLON, COM PROTECAO UVA E UVB</v>
          </cell>
          <cell r="C10221" t="str">
            <v xml:space="preserve">UN    </v>
          </cell>
          <cell r="D10221">
            <v>5.38</v>
          </cell>
        </row>
        <row r="10222">
          <cell r="A10222">
            <v>11138</v>
          </cell>
          <cell r="B10222" t="str">
            <v>OLEO COMBUSTIVEL BPF A GRANEL</v>
          </cell>
          <cell r="C10222" t="str">
            <v xml:space="preserve">L     </v>
          </cell>
          <cell r="D10222">
            <v>2.88</v>
          </cell>
        </row>
        <row r="10223">
          <cell r="A10223">
            <v>5333</v>
          </cell>
          <cell r="B10223" t="str">
            <v>OLEO DE LINHACA</v>
          </cell>
          <cell r="C10223" t="str">
            <v xml:space="preserve">L     </v>
          </cell>
          <cell r="D10223">
            <v>18.54</v>
          </cell>
        </row>
        <row r="10224">
          <cell r="A10224">
            <v>4221</v>
          </cell>
          <cell r="B10224" t="str">
            <v>OLEO DIESEL COMBUSTIVEL COMUM</v>
          </cell>
          <cell r="C10224" t="str">
            <v xml:space="preserve">L     </v>
          </cell>
          <cell r="D10224">
            <v>4.4800000000000004</v>
          </cell>
        </row>
        <row r="10225">
          <cell r="A10225">
            <v>4227</v>
          </cell>
          <cell r="B10225" t="str">
            <v>OLEO LUBRIFICANTE PARA MOTORES DE EQUIPAMENTOS PESADOS (CAMINHOES, TRATORES, RETROS E ETC)</v>
          </cell>
          <cell r="C10225" t="str">
            <v xml:space="preserve">L     </v>
          </cell>
          <cell r="D10225">
            <v>17.329999999999998</v>
          </cell>
        </row>
        <row r="10226">
          <cell r="A10226">
            <v>38170</v>
          </cell>
          <cell r="B10226" t="str">
            <v>OLHO MAGICO PARA PORTAS, EM LATAO, COM LENTE DE POLICARBONATO, ANGULO DE *200* GRAUS, ESPESSURA ENTRE *25 E 46* MM, INCLUINDO FECHO JANELA</v>
          </cell>
          <cell r="C10226" t="str">
            <v xml:space="preserve">UN    </v>
          </cell>
          <cell r="D10226">
            <v>21.44</v>
          </cell>
        </row>
        <row r="10227">
          <cell r="A10227">
            <v>4252</v>
          </cell>
          <cell r="B10227" t="str">
            <v>OPERADOR DE BATE-ESTACAS</v>
          </cell>
          <cell r="C10227" t="str">
            <v xml:space="preserve">H     </v>
          </cell>
          <cell r="D10227">
            <v>11.8</v>
          </cell>
        </row>
        <row r="10228">
          <cell r="A10228">
            <v>40980</v>
          </cell>
          <cell r="B10228" t="str">
            <v>OPERADOR DE BATE-ESTACAS (MENSALISTA)</v>
          </cell>
          <cell r="C10228" t="str">
            <v xml:space="preserve">MES   </v>
          </cell>
          <cell r="D10228">
            <v>2093.64</v>
          </cell>
        </row>
        <row r="10229">
          <cell r="A10229">
            <v>4243</v>
          </cell>
          <cell r="B10229" t="str">
            <v>OPERADOR DE BETONEIRA (CAMINHAO)</v>
          </cell>
          <cell r="C10229" t="str">
            <v xml:space="preserve">H     </v>
          </cell>
          <cell r="D10229">
            <v>10.130000000000001</v>
          </cell>
        </row>
        <row r="10230">
          <cell r="A10230">
            <v>41031</v>
          </cell>
          <cell r="B10230" t="str">
            <v>OPERADOR DE BETONEIRA (CAMINHAO) (MENSALISTA)</v>
          </cell>
          <cell r="C10230" t="str">
            <v xml:space="preserve">MES   </v>
          </cell>
          <cell r="D10230">
            <v>1795.53</v>
          </cell>
        </row>
        <row r="10231">
          <cell r="A10231">
            <v>37666</v>
          </cell>
          <cell r="B10231" t="str">
            <v>OPERADOR DE BETONEIRA ESTACIONARIA / MISTURADOR</v>
          </cell>
          <cell r="C10231" t="str">
            <v xml:space="preserve">H     </v>
          </cell>
          <cell r="D10231">
            <v>9.76</v>
          </cell>
        </row>
        <row r="10232">
          <cell r="A10232">
            <v>40986</v>
          </cell>
          <cell r="B10232" t="str">
            <v>OPERADOR DE BETONEIRA ESTACIONARIA / MISTURADOR (MENSALISTA)</v>
          </cell>
          <cell r="C10232" t="str">
            <v xml:space="preserve">MES   </v>
          </cell>
          <cell r="D10232">
            <v>1732.75</v>
          </cell>
        </row>
        <row r="10233">
          <cell r="A10233">
            <v>4250</v>
          </cell>
          <cell r="B10233" t="str">
            <v>OPERADOR DE COMPRESSOR DE AR OU COMPRESSORISTA</v>
          </cell>
          <cell r="C10233" t="str">
            <v xml:space="preserve">H     </v>
          </cell>
          <cell r="D10233">
            <v>10.64</v>
          </cell>
        </row>
        <row r="10234">
          <cell r="A10234">
            <v>40978</v>
          </cell>
          <cell r="B10234" t="str">
            <v>OPERADOR DE COMPRESSOR DE AR OU COMPRESSORISTA (MENSALISTA)</v>
          </cell>
          <cell r="C10234" t="str">
            <v xml:space="preserve">MES   </v>
          </cell>
          <cell r="D10234">
            <v>1888.45</v>
          </cell>
        </row>
        <row r="10235">
          <cell r="A10235">
            <v>25960</v>
          </cell>
          <cell r="B10235" t="str">
            <v>OPERADOR DE DEMARCADORA DE FAIXAS DE TRAFEGO</v>
          </cell>
          <cell r="C10235" t="str">
            <v xml:space="preserve">H     </v>
          </cell>
          <cell r="D10235">
            <v>12.46</v>
          </cell>
        </row>
        <row r="10236">
          <cell r="A10236">
            <v>41043</v>
          </cell>
          <cell r="B10236" t="str">
            <v>OPERADOR DE DEMARCADORA DE FAIXAS DE TRAFEGO (MENSALISTA)</v>
          </cell>
          <cell r="C10236" t="str">
            <v xml:space="preserve">MES   </v>
          </cell>
          <cell r="D10236">
            <v>2209.88</v>
          </cell>
        </row>
        <row r="10237">
          <cell r="A10237">
            <v>4234</v>
          </cell>
          <cell r="B10237" t="str">
            <v>OPERADOR DE ESCAVADEIRA</v>
          </cell>
          <cell r="C10237" t="str">
            <v xml:space="preserve">H     </v>
          </cell>
          <cell r="D10237">
            <v>13.66</v>
          </cell>
        </row>
        <row r="10238">
          <cell r="A10238">
            <v>40987</v>
          </cell>
          <cell r="B10238" t="str">
            <v>OPERADOR DE ESCAVADEIRA (MENSALISTA)</v>
          </cell>
          <cell r="C10238" t="str">
            <v xml:space="preserve">MES   </v>
          </cell>
          <cell r="D10238">
            <v>2420.84</v>
          </cell>
        </row>
        <row r="10239">
          <cell r="A10239">
            <v>4253</v>
          </cell>
          <cell r="B10239" t="str">
            <v>OPERADOR DE GUINCHO OU GUINCHEIRO</v>
          </cell>
          <cell r="C10239" t="str">
            <v xml:space="preserve">H     </v>
          </cell>
          <cell r="D10239">
            <v>9.82</v>
          </cell>
        </row>
        <row r="10240">
          <cell r="A10240">
            <v>40981</v>
          </cell>
          <cell r="B10240" t="str">
            <v>OPERADOR DE GUINCHO OU GUINCHEIRO (MENSALISTA)</v>
          </cell>
          <cell r="C10240" t="str">
            <v xml:space="preserve">MES   </v>
          </cell>
          <cell r="D10240">
            <v>1741.33</v>
          </cell>
        </row>
        <row r="10241">
          <cell r="A10241">
            <v>4254</v>
          </cell>
          <cell r="B10241" t="str">
            <v>OPERADOR DE GUINDASTE</v>
          </cell>
          <cell r="C10241" t="str">
            <v xml:space="preserve">H     </v>
          </cell>
          <cell r="D10241">
            <v>9.8699999999999992</v>
          </cell>
        </row>
        <row r="10242">
          <cell r="A10242">
            <v>41036</v>
          </cell>
          <cell r="B10242" t="str">
            <v>OPERADOR DE GUINDASTE (MENSALISTA)</v>
          </cell>
          <cell r="C10242" t="str">
            <v xml:space="preserve">MES   </v>
          </cell>
          <cell r="D10242">
            <v>1750.88</v>
          </cell>
        </row>
        <row r="10243">
          <cell r="A10243">
            <v>4251</v>
          </cell>
          <cell r="B10243" t="str">
            <v>OPERADOR DE JATO ABRASIVO OU JATISTA</v>
          </cell>
          <cell r="C10243" t="str">
            <v xml:space="preserve">H     </v>
          </cell>
          <cell r="D10243">
            <v>12.23</v>
          </cell>
        </row>
        <row r="10244">
          <cell r="A10244">
            <v>40979</v>
          </cell>
          <cell r="B10244" t="str">
            <v>OPERADOR DE JATO ABRASIVO OU JATISTA (MENSALISTA)</v>
          </cell>
          <cell r="C10244" t="str">
            <v xml:space="preserve">MES   </v>
          </cell>
          <cell r="D10244">
            <v>2167.1999999999998</v>
          </cell>
        </row>
        <row r="10245">
          <cell r="A10245">
            <v>4230</v>
          </cell>
          <cell r="B10245" t="str">
            <v>OPERADOR DE MAQUINAS E TRATORES DIVERSOS (TERRAPLANAGEM)</v>
          </cell>
          <cell r="C10245" t="str">
            <v xml:space="preserve">H     </v>
          </cell>
          <cell r="D10245">
            <v>10.4</v>
          </cell>
        </row>
        <row r="10246">
          <cell r="A10246">
            <v>40998</v>
          </cell>
          <cell r="B10246" t="str">
            <v>OPERADOR DE MAQUINAS E TRATORES DIVERSOS (TERRAPLANAGEM) (MENSALISTA)</v>
          </cell>
          <cell r="C10246" t="str">
            <v xml:space="preserve">MES   </v>
          </cell>
          <cell r="D10246">
            <v>1845.41</v>
          </cell>
        </row>
        <row r="10247">
          <cell r="A10247">
            <v>4257</v>
          </cell>
          <cell r="B10247" t="str">
            <v>OPERADOR DE MARTELETE OU MARTELETEIRO</v>
          </cell>
          <cell r="C10247" t="str">
            <v xml:space="preserve">H     </v>
          </cell>
          <cell r="D10247">
            <v>8.1999999999999993</v>
          </cell>
        </row>
        <row r="10248">
          <cell r="A10248">
            <v>40982</v>
          </cell>
          <cell r="B10248" t="str">
            <v>OPERADOR DE MARTELETE OU MARTELETEIRO (MENSALISTA)</v>
          </cell>
          <cell r="C10248" t="str">
            <v xml:space="preserve">MES   </v>
          </cell>
          <cell r="D10248">
            <v>1454.81</v>
          </cell>
        </row>
        <row r="10249">
          <cell r="A10249">
            <v>4240</v>
          </cell>
          <cell r="B10249" t="str">
            <v>OPERADOR DE MOTO SCRAPER</v>
          </cell>
          <cell r="C10249" t="str">
            <v xml:space="preserve">H     </v>
          </cell>
          <cell r="D10249">
            <v>12.67</v>
          </cell>
        </row>
        <row r="10250">
          <cell r="A10250">
            <v>41026</v>
          </cell>
          <cell r="B10250" t="str">
            <v>OPERADOR DE MOTO SCRAPER (MENSALISTA)</v>
          </cell>
          <cell r="C10250" t="str">
            <v xml:space="preserve">MES   </v>
          </cell>
          <cell r="D10250">
            <v>2247.56</v>
          </cell>
        </row>
        <row r="10251">
          <cell r="A10251">
            <v>4239</v>
          </cell>
          <cell r="B10251" t="str">
            <v>OPERADOR DE MOTONIVELADORA</v>
          </cell>
          <cell r="C10251" t="str">
            <v xml:space="preserve">H     </v>
          </cell>
          <cell r="D10251">
            <v>15.55</v>
          </cell>
        </row>
        <row r="10252">
          <cell r="A10252">
            <v>41024</v>
          </cell>
          <cell r="B10252" t="str">
            <v>OPERADOR DE MOTONIVELADORA (MENSALISTA)</v>
          </cell>
          <cell r="C10252" t="str">
            <v xml:space="preserve">MES   </v>
          </cell>
          <cell r="D10252">
            <v>2757.34</v>
          </cell>
        </row>
        <row r="10253">
          <cell r="A10253">
            <v>4248</v>
          </cell>
          <cell r="B10253" t="str">
            <v>OPERADOR DE PA CARREGADEIRA</v>
          </cell>
          <cell r="C10253" t="str">
            <v xml:space="preserve">H     </v>
          </cell>
          <cell r="D10253">
            <v>11.36</v>
          </cell>
        </row>
        <row r="10254">
          <cell r="A10254">
            <v>41033</v>
          </cell>
          <cell r="B10254" t="str">
            <v>OPERADOR DE PA CARREGADEIRA (MENSALISTA)</v>
          </cell>
          <cell r="C10254" t="str">
            <v xml:space="preserve">MES   </v>
          </cell>
          <cell r="D10254">
            <v>2013.58</v>
          </cell>
        </row>
        <row r="10255">
          <cell r="A10255">
            <v>25959</v>
          </cell>
          <cell r="B10255" t="str">
            <v>OPERADOR DE PAVIMENTADORA / MESA VIBROACABADORA</v>
          </cell>
          <cell r="C10255" t="str">
            <v xml:space="preserve">H     </v>
          </cell>
          <cell r="D10255">
            <v>13.09</v>
          </cell>
        </row>
        <row r="10256">
          <cell r="A10256">
            <v>41040</v>
          </cell>
          <cell r="B10256" t="str">
            <v>OPERADOR DE PAVIMENTADORA / MESA VIBROACABADORA (MENSALISTA)</v>
          </cell>
          <cell r="C10256" t="str">
            <v xml:space="preserve">MES   </v>
          </cell>
          <cell r="D10256">
            <v>2320.38</v>
          </cell>
        </row>
        <row r="10257">
          <cell r="A10257">
            <v>4238</v>
          </cell>
          <cell r="B10257" t="str">
            <v>OPERADOR DE ROLO COMPACTADOR</v>
          </cell>
          <cell r="C10257" t="str">
            <v xml:space="preserve">H     </v>
          </cell>
          <cell r="D10257">
            <v>10.4</v>
          </cell>
        </row>
        <row r="10258">
          <cell r="A10258">
            <v>41012</v>
          </cell>
          <cell r="B10258" t="str">
            <v>OPERADOR DE ROLO COMPACTADOR (MENSALISTA)</v>
          </cell>
          <cell r="C10258" t="str">
            <v xml:space="preserve">MES   </v>
          </cell>
          <cell r="D10258">
            <v>1845.41</v>
          </cell>
        </row>
        <row r="10259">
          <cell r="A10259">
            <v>4237</v>
          </cell>
          <cell r="B10259" t="str">
            <v>OPERADOR DE TRATOR - EXCLUSIVE AGROPECUARIA</v>
          </cell>
          <cell r="C10259" t="str">
            <v xml:space="preserve">H     </v>
          </cell>
          <cell r="D10259">
            <v>10.48</v>
          </cell>
        </row>
        <row r="10260">
          <cell r="A10260">
            <v>41002</v>
          </cell>
          <cell r="B10260" t="str">
            <v>OPERADOR DE TRATOR - EXCLUSIVE AGROPECUARIA (MENSALISTA)</v>
          </cell>
          <cell r="C10260" t="str">
            <v xml:space="preserve">MES   </v>
          </cell>
          <cell r="D10260">
            <v>1859.92</v>
          </cell>
        </row>
        <row r="10261">
          <cell r="A10261">
            <v>4233</v>
          </cell>
          <cell r="B10261" t="str">
            <v>OPERADOR DE USINA DE ASFALTO, DE SOLOS OU DE CONCRETO</v>
          </cell>
          <cell r="C10261" t="str">
            <v xml:space="preserve">H     </v>
          </cell>
          <cell r="D10261">
            <v>11.23</v>
          </cell>
        </row>
        <row r="10262">
          <cell r="A10262">
            <v>41001</v>
          </cell>
          <cell r="B10262" t="str">
            <v>OPERADOR DE USINA DE ASFALTO, DE SOLOS OU DE CONCRETO (MENSALISTA)</v>
          </cell>
          <cell r="C10262" t="str">
            <v xml:space="preserve">MES   </v>
          </cell>
          <cell r="D10262">
            <v>1992.67</v>
          </cell>
        </row>
        <row r="10263">
          <cell r="A10263">
            <v>2</v>
          </cell>
          <cell r="B10263" t="str">
            <v>OXIGENIO, RECARGA PARA CILINDRO DE CONJUNTO OXICORTE GRANDE</v>
          </cell>
          <cell r="C10263" t="str">
            <v xml:space="preserve">M3    </v>
          </cell>
          <cell r="D10263">
            <v>14.05</v>
          </cell>
        </row>
        <row r="10264">
          <cell r="A10264">
            <v>36517</v>
          </cell>
          <cell r="B10264" t="str">
            <v>PA CARREGADEIRA SOBRE RODAS, POTENCIA BRUTA *127* CV, CAPACIDADE DA CACAMBA DE 2,0 A 2,4 M3, PESO OPERACIONAL MAXIMO DE 10330 KG</v>
          </cell>
          <cell r="C10264" t="str">
            <v xml:space="preserve">UN    </v>
          </cell>
          <cell r="D10264">
            <v>358396.8</v>
          </cell>
        </row>
        <row r="10265">
          <cell r="A10265">
            <v>4262</v>
          </cell>
          <cell r="B10265" t="str">
            <v>PA CARREGADEIRA SOBRE RODAS, POTENCIA LIQUIDA 128 HP, CAPACIDADE DA CACAMBA DE 1,7 A 2,8 M3, PESO OPERACIONAL MAXIMO DE 11632 KG</v>
          </cell>
          <cell r="C10265" t="str">
            <v xml:space="preserve">UN    </v>
          </cell>
          <cell r="D10265">
            <v>403600</v>
          </cell>
        </row>
        <row r="10266">
          <cell r="A10266">
            <v>4263</v>
          </cell>
          <cell r="B10266" t="str">
            <v>PA CARREGADEIRA SOBRE RODAS, POTENCIA LIQUIDA 197 HP, CAPACIDADE DA CACAMBA DE 2,5 A 3,5 M3, PESO OPERACIONAL MAXIMO DE 18338 KG</v>
          </cell>
          <cell r="C10266" t="str">
            <v xml:space="preserve">UN    </v>
          </cell>
          <cell r="D10266">
            <v>559658.63</v>
          </cell>
        </row>
        <row r="10267">
          <cell r="A10267">
            <v>36518</v>
          </cell>
          <cell r="B10267" t="str">
            <v>PA CARREGADEIRA SOBRE RODAS, POTENCIA LIQUIDA 213 HP, CAPACIDADE DA CACAMBA DE 1,9 A 3,5 M3, PESO OPERACIONAL MAXIMO DE 19234 KG</v>
          </cell>
          <cell r="C10267" t="str">
            <v xml:space="preserve">UN    </v>
          </cell>
          <cell r="D10267">
            <v>637149.82999999996</v>
          </cell>
        </row>
        <row r="10268">
          <cell r="A10268">
            <v>14221</v>
          </cell>
          <cell r="B10268" t="str">
            <v>PA CARREGADEIRA SOBRE RODAS, POTENCIA 152 HP, CAPACIDADE DA CACAMBA DE 1,53 A 2,30 M3, PESO OPERACIONAL MAXIMO DE 10216 KG</v>
          </cell>
          <cell r="C10268" t="str">
            <v xml:space="preserve">UN    </v>
          </cell>
          <cell r="D10268">
            <v>371850.11</v>
          </cell>
        </row>
        <row r="10269">
          <cell r="A10269">
            <v>38402</v>
          </cell>
          <cell r="B10269" t="str">
            <v>PA DE LIXO PLASTICA, CABO LONGO</v>
          </cell>
          <cell r="C10269" t="str">
            <v xml:space="preserve">UN    </v>
          </cell>
          <cell r="D10269">
            <v>12.57</v>
          </cell>
        </row>
        <row r="10270">
          <cell r="A10270">
            <v>3412</v>
          </cell>
          <cell r="B10270" t="str">
            <v>PAINEL DE LA DE VIDRO SEM REVESTIMENTO PSI 20, E = 25 MM, DE 1200 X 600 MM</v>
          </cell>
          <cell r="C10270" t="str">
            <v xml:space="preserve">M2    </v>
          </cell>
          <cell r="D10270">
            <v>19.010000000000002</v>
          </cell>
        </row>
        <row r="10271">
          <cell r="A10271">
            <v>3413</v>
          </cell>
          <cell r="B10271" t="str">
            <v>PAINEL DE LA DE VIDRO SEM REVESTIMENTO PSI 20, E = 50 MM, DE 1200 X 600 MM</v>
          </cell>
          <cell r="C10271" t="str">
            <v xml:space="preserve">M2    </v>
          </cell>
          <cell r="D10271">
            <v>42.8</v>
          </cell>
        </row>
        <row r="10272">
          <cell r="A10272">
            <v>39744</v>
          </cell>
          <cell r="B10272" t="str">
            <v>PAINEL DE LA DE VIDRO SEM REVESTIMENTO PSI 40, E = 25 MM, DE 1200 X 600 MM</v>
          </cell>
          <cell r="C10272" t="str">
            <v xml:space="preserve">M2    </v>
          </cell>
          <cell r="D10272">
            <v>33.229999999999997</v>
          </cell>
        </row>
        <row r="10273">
          <cell r="A10273">
            <v>39745</v>
          </cell>
          <cell r="B10273" t="str">
            <v>PAINEL DE LA DE VIDRO SEM REVESTIMENTO PSI 40, E = 50 MM, DE 1200 X 600 MM</v>
          </cell>
          <cell r="C10273" t="str">
            <v xml:space="preserve">M2    </v>
          </cell>
          <cell r="D10273">
            <v>70.150000000000006</v>
          </cell>
        </row>
        <row r="10274">
          <cell r="A10274">
            <v>39637</v>
          </cell>
          <cell r="B10274" t="str">
            <v>PAINEL ESTRUTURAL PARA LAJE SECA REVESTIDO EM PLACA CIMENTICIA, DE 1,20 X 2,50 M, E = 23 MM</v>
          </cell>
          <cell r="C10274" t="str">
            <v xml:space="preserve">M2    </v>
          </cell>
          <cell r="D10274">
            <v>96.23</v>
          </cell>
        </row>
        <row r="10275">
          <cell r="A10275">
            <v>39638</v>
          </cell>
          <cell r="B10275" t="str">
            <v>PAINEL ESTRUTURAL PARA LAJE SECA REVESTIDO EM PLACA CIMENTICIA, DE 1,20 X 2,50 M, E = 40 MM</v>
          </cell>
          <cell r="C10275" t="str">
            <v xml:space="preserve">M2    </v>
          </cell>
          <cell r="D10275">
            <v>179.19</v>
          </cell>
        </row>
        <row r="10276">
          <cell r="A10276">
            <v>39639</v>
          </cell>
          <cell r="B10276" t="str">
            <v>PAINEL ESTRUTURAL PARA LAJE SECA REVESTIDO EM PLACA CIMENTICIA, DE 1,20 X 2,50 M, E = 55 MM</v>
          </cell>
          <cell r="C10276" t="str">
            <v xml:space="preserve">M2    </v>
          </cell>
          <cell r="D10276">
            <v>236.24</v>
          </cell>
        </row>
        <row r="10277">
          <cell r="A10277">
            <v>39517</v>
          </cell>
          <cell r="B10277" t="str">
            <v>PAINEL TERMOISOLANTE PARA FECHAMENTOS VERTICAIS (INCLUI PARAFUSOS DE FIXACAO) REVESTIDO EM ACO GALVALUME, LARGURA UTIL DE 1100 MM, REVESTIMENTO COM ESPESSURA DE 0,50 MM, COM PRE-PINTURA NAS DUAS FACES, NUCLEO EM POLIURETANO (PUR) COM ESPESSURA 40/50 MM</v>
          </cell>
          <cell r="C10277" t="str">
            <v xml:space="preserve">M2    </v>
          </cell>
          <cell r="D10277">
            <v>283.29000000000002</v>
          </cell>
        </row>
        <row r="10278">
          <cell r="A10278">
            <v>39518</v>
          </cell>
          <cell r="B10278" t="str">
            <v>PAINEL TERMOISOLANTE PARA FECHAMENTOS VERTICAIS (INCLUI PARAFUSOS DE FIXACAO) REVESTIDO EM ACO GALVALUME, LARGURA UTIL DE 1100 MM, REVESTIMENTO COM ESPESSURA DE 0,50 MM, COM PRE-PINTURA NAS DUAS FACES, NUCLEO EM POLIURETANO (PUR) COM ESPESSURA 70/80 MM</v>
          </cell>
          <cell r="C10278" t="str">
            <v xml:space="preserve">M2    </v>
          </cell>
          <cell r="D10278">
            <v>335.85</v>
          </cell>
        </row>
        <row r="10279">
          <cell r="A10279">
            <v>38366</v>
          </cell>
          <cell r="B10279" t="str">
            <v>PAPEL KRAFT BETUMADO</v>
          </cell>
          <cell r="C10279" t="str">
            <v xml:space="preserve">M2    </v>
          </cell>
          <cell r="D10279">
            <v>5.23</v>
          </cell>
        </row>
        <row r="10280">
          <cell r="A10280">
            <v>11703</v>
          </cell>
          <cell r="B10280" t="str">
            <v>PAPELEIRA DE PAREDE EM METAL CROMADO SEM TAMPA</v>
          </cell>
          <cell r="C10280" t="str">
            <v xml:space="preserve">UN    </v>
          </cell>
          <cell r="D10280">
            <v>28.72</v>
          </cell>
        </row>
        <row r="10281">
          <cell r="A10281">
            <v>37400</v>
          </cell>
          <cell r="B10281" t="str">
            <v>PAPELEIRA PLASTICA TIPO DISPENSER PARA PAPEL HIGIENICO ROLAO</v>
          </cell>
          <cell r="C10281" t="str">
            <v xml:space="preserve">UN    </v>
          </cell>
          <cell r="D10281">
            <v>84.77</v>
          </cell>
        </row>
        <row r="10282">
          <cell r="A10282">
            <v>25400</v>
          </cell>
          <cell r="B10282" t="str">
            <v>PAR DE TABELAS DE BASQUETE EM COMPENSADO NAVAL DE *1,80 X 1,20* M, COM ARO DE METAL E REDE (SEM SUPORTE DE FIXACAO)</v>
          </cell>
          <cell r="C10282" t="str">
            <v xml:space="preserve">UN    </v>
          </cell>
          <cell r="D10282">
            <v>1374.15</v>
          </cell>
        </row>
        <row r="10283">
          <cell r="A10283">
            <v>4276</v>
          </cell>
          <cell r="B10283" t="str">
            <v>PARA-RAIOS DE DISTRIBUICAO, TENSAO NOMINAL 15 KV, CORRENTE NOMINAL DE DESCARGA 5 KA</v>
          </cell>
          <cell r="C10283" t="str">
            <v xml:space="preserve">UN    </v>
          </cell>
          <cell r="D10283">
            <v>311.26</v>
          </cell>
        </row>
        <row r="10284">
          <cell r="A10284">
            <v>4273</v>
          </cell>
          <cell r="B10284" t="str">
            <v>PARA-RAIOS DE DISTRIBUICAO, TENSAO NOMINAL 30 KV, CORRENTE NOMINAL DE DESCARGA 10 KA</v>
          </cell>
          <cell r="C10284" t="str">
            <v xml:space="preserve">UN    </v>
          </cell>
          <cell r="D10284">
            <v>517.07000000000005</v>
          </cell>
        </row>
        <row r="10285">
          <cell r="A10285">
            <v>4274</v>
          </cell>
          <cell r="B10285" t="str">
            <v>PARA-RAIOS TIPO FRANKLIN 350 MM, EM LATAO CROMADO, DUAS DESCIDAS, PARA PROTECAO DE EDIFICACOES CONTRA DESCARGAS ATMOSFERICAS</v>
          </cell>
          <cell r="C10285" t="str">
            <v xml:space="preserve">UN    </v>
          </cell>
          <cell r="D10285">
            <v>119.9</v>
          </cell>
        </row>
        <row r="10286">
          <cell r="A10286">
            <v>39438</v>
          </cell>
          <cell r="B10286" t="str">
            <v>PARAFUSO CABECA TROMBETA E PONTA AGULHA (GN55), COMPRIMENTO 55 MM, EM ACO FOSFATIZADO, PARA FIXAR CHAPA DE GESSO EM PERFIL DRYWALL METALICO MAXIMO 0,7 MM</v>
          </cell>
          <cell r="C10286" t="str">
            <v xml:space="preserve">UN    </v>
          </cell>
          <cell r="D10286">
            <v>0.13</v>
          </cell>
        </row>
        <row r="10287">
          <cell r="A10287">
            <v>11963</v>
          </cell>
          <cell r="B10287" t="str">
            <v>PARAFUSO DE ACO TIPO CHUMBADOR PARABOLT, DIAMETRO 1/2", COMPRIMENTO 75 MM</v>
          </cell>
          <cell r="C10287" t="str">
            <v xml:space="preserve">UN    </v>
          </cell>
          <cell r="D10287">
            <v>4.8499999999999996</v>
          </cell>
        </row>
        <row r="10288">
          <cell r="A10288">
            <v>11964</v>
          </cell>
          <cell r="B10288" t="str">
            <v>PARAFUSO DE ACO TIPO CHUMBADOR PARABOLT, DIAMETRO 3/8", COMPRIMENTO 75 MM</v>
          </cell>
          <cell r="C10288" t="str">
            <v xml:space="preserve">UN    </v>
          </cell>
          <cell r="D10288">
            <v>1.22</v>
          </cell>
        </row>
        <row r="10289">
          <cell r="A10289">
            <v>4379</v>
          </cell>
          <cell r="B10289" t="str">
            <v>PARAFUSO DE ACO ZINCADO COM ROSCA SOBERBA, CABECA CHATA E FENDA SIMPLES, DIAMETRO 2,5 MM, COMPRIMENTO * 9,5 * MM</v>
          </cell>
          <cell r="C10289" t="str">
            <v xml:space="preserve">UN    </v>
          </cell>
          <cell r="D10289">
            <v>0.02</v>
          </cell>
        </row>
        <row r="10290">
          <cell r="A10290">
            <v>4377</v>
          </cell>
          <cell r="B10290" t="str">
            <v>PARAFUSO DE ACO ZINCADO COM ROSCA SOBERBA, CABECA CHATA E FENDA SIMPLES, DIAMETRO 4,2 MM, COMPRIMENTO * 32 * MM</v>
          </cell>
          <cell r="C10290" t="str">
            <v xml:space="preserve">UN    </v>
          </cell>
          <cell r="D10290">
            <v>0.09</v>
          </cell>
        </row>
        <row r="10291">
          <cell r="A10291">
            <v>4356</v>
          </cell>
          <cell r="B10291" t="str">
            <v>PARAFUSO DE ACO ZINCADO COM ROSCA SOBERBA, CABECA CHATA E FENDA SIMPLES, DIAMETRO 4,8 MM, COMPRIMENTO 45 MM</v>
          </cell>
          <cell r="C10291" t="str">
            <v xml:space="preserve">UN    </v>
          </cell>
          <cell r="D10291">
            <v>0.13</v>
          </cell>
        </row>
        <row r="10292">
          <cell r="A10292">
            <v>13246</v>
          </cell>
          <cell r="B10292" t="str">
            <v>PARAFUSO DE FERRO POLIDO, SEXTAVADO, COM ROSCA INTEIRA, DIAMETRO 5/16", COMPRIMENTO 3/4", COM PORCA E ARRUELA LISA LEVE</v>
          </cell>
          <cell r="C10292" t="str">
            <v xml:space="preserve">UN    </v>
          </cell>
          <cell r="D10292">
            <v>0.23</v>
          </cell>
        </row>
        <row r="10293">
          <cell r="A10293">
            <v>4346</v>
          </cell>
          <cell r="B10293" t="str">
            <v>PARAFUSO DE FERRO POLIDO, SEXTAVADO, COM ROSCA PARCIAL, DIAMETRO 5/8", COMPRIMENTO 6", COM PORCA E ARRUELA DE PRESSAO MEDIA</v>
          </cell>
          <cell r="C10293" t="str">
            <v xml:space="preserve">UN    </v>
          </cell>
          <cell r="D10293">
            <v>5.2</v>
          </cell>
        </row>
        <row r="10294">
          <cell r="A10294">
            <v>11955</v>
          </cell>
          <cell r="B10294" t="str">
            <v>PARAFUSO DE LATAO COM ACABAMENTO CROMADO PARA FIXAR PECA SANITARIA, INCLUI PORCA CEGA, ARRUELA E BUCHA DE NYLON TAMANHO S-10</v>
          </cell>
          <cell r="C10294" t="str">
            <v xml:space="preserve">UN    </v>
          </cell>
          <cell r="D10294">
            <v>2.27</v>
          </cell>
        </row>
        <row r="10295">
          <cell r="A10295">
            <v>11960</v>
          </cell>
          <cell r="B10295" t="str">
            <v>PARAFUSO DE LATAO COM ROSCA SOBERBA, CABECA CHATA E FENDA SIMPLES, DIAMETRO 2,5 MM, COMPRIMENTO 12 MM</v>
          </cell>
          <cell r="C10295" t="str">
            <v xml:space="preserve">UN    </v>
          </cell>
          <cell r="D10295">
            <v>7.0000000000000007E-2</v>
          </cell>
        </row>
        <row r="10296">
          <cell r="A10296">
            <v>4333</v>
          </cell>
          <cell r="B10296" t="str">
            <v>PARAFUSO DE LATAO COM ROSCA SOBERBA, CABECA CHATA E FENDA SIMPLES, DIAMETRO 3,2 MM, COMPRIMENTO 16 MM</v>
          </cell>
          <cell r="C10296" t="str">
            <v xml:space="preserve">UN    </v>
          </cell>
          <cell r="D10296">
            <v>0.13</v>
          </cell>
        </row>
        <row r="10297">
          <cell r="A10297">
            <v>4358</v>
          </cell>
          <cell r="B10297" t="str">
            <v>PARAFUSO DE LATAO COM ROSCA SOBERBA, CABECA CHATA E FENDA SIMPLES, DIAMETRO 4,8 MM, COMPRIMENTO 65 MM</v>
          </cell>
          <cell r="C10297" t="str">
            <v xml:space="preserve">UN    </v>
          </cell>
          <cell r="D10297">
            <v>1.04</v>
          </cell>
        </row>
        <row r="10298">
          <cell r="A10298">
            <v>39435</v>
          </cell>
          <cell r="B10298" t="str">
            <v>PARAFUSO DRY WALL, EM ACO FOSFATIZADO, CABECA TROMBETA E PONTA AGULHA (TA), COMPRIMENTO 25 MM</v>
          </cell>
          <cell r="C10298" t="str">
            <v xml:space="preserve">UN    </v>
          </cell>
          <cell r="D10298">
            <v>0.05</v>
          </cell>
        </row>
        <row r="10299">
          <cell r="A10299">
            <v>39436</v>
          </cell>
          <cell r="B10299" t="str">
            <v>PARAFUSO DRY WALL, EM ACO FOSFATIZADO, CABECA TROMBETA E PONTA AGULHA (TA), COMPRIMENTO 35 MM</v>
          </cell>
          <cell r="C10299" t="str">
            <v xml:space="preserve">UN    </v>
          </cell>
          <cell r="D10299">
            <v>0.09</v>
          </cell>
        </row>
        <row r="10300">
          <cell r="A10300">
            <v>39437</v>
          </cell>
          <cell r="B10300" t="str">
            <v>PARAFUSO DRY WALL, EM ACO FOSFATIZADO, CABECA TROMBETA E PONTA AGULHA (TA), COMPRIMENTO 45 MM</v>
          </cell>
          <cell r="C10300" t="str">
            <v xml:space="preserve">UN    </v>
          </cell>
          <cell r="D10300">
            <v>0.11</v>
          </cell>
        </row>
        <row r="10301">
          <cell r="A10301">
            <v>39439</v>
          </cell>
          <cell r="B10301" t="str">
            <v>PARAFUSO DRY WALL, EM ACO FOSFATIZADO, CABECA TROMBETA E PONTA BROCA (TB), COMPRIMENTO 25 MM</v>
          </cell>
          <cell r="C10301" t="str">
            <v xml:space="preserve">UN    </v>
          </cell>
          <cell r="D10301">
            <v>0.08</v>
          </cell>
        </row>
        <row r="10302">
          <cell r="A10302">
            <v>39440</v>
          </cell>
          <cell r="B10302" t="str">
            <v>PARAFUSO DRY WALL, EM ACO FOSFATIZADO, CABECA TROMBETA E PONTA BROCA (TB), COMPRIMENTO 35 MM</v>
          </cell>
          <cell r="C10302" t="str">
            <v xml:space="preserve">UN    </v>
          </cell>
          <cell r="D10302">
            <v>0.1</v>
          </cell>
        </row>
        <row r="10303">
          <cell r="A10303">
            <v>39441</v>
          </cell>
          <cell r="B10303" t="str">
            <v>PARAFUSO DRY WALL, EM ACO FOSFATIZADO, CABECA TROMBETA E PONTA BROCA (TB), COMPRIMENTO 45 MM</v>
          </cell>
          <cell r="C10303" t="str">
            <v xml:space="preserve">UN    </v>
          </cell>
          <cell r="D10303">
            <v>0.13</v>
          </cell>
        </row>
        <row r="10304">
          <cell r="A10304">
            <v>39442</v>
          </cell>
          <cell r="B10304" t="str">
            <v>PARAFUSO DRY WALL, EM ACO ZINCADO, CABECA LENTILHA E PONTA AGULHA (LA), LARGURA 4,2 MM, COMPRIMENTO 13 MM</v>
          </cell>
          <cell r="C10304" t="str">
            <v xml:space="preserve">UN    </v>
          </cell>
          <cell r="D10304">
            <v>0.09</v>
          </cell>
        </row>
        <row r="10305">
          <cell r="A10305">
            <v>39443</v>
          </cell>
          <cell r="B10305" t="str">
            <v>PARAFUSO DRY WALL, EM ACO ZINCADO, CABECA LENTILHA E PONTA BROCA (LB), LARGURA 4,2 MM, COMPRIMENTO 13 MM</v>
          </cell>
          <cell r="C10305" t="str">
            <v xml:space="preserve">UN    </v>
          </cell>
          <cell r="D10305">
            <v>0.12</v>
          </cell>
        </row>
        <row r="10306">
          <cell r="A10306">
            <v>4329</v>
          </cell>
          <cell r="B10306" t="str">
            <v>PARAFUSO EM ACO GALVANIZADO, TIPO MAQUINA, SEXTAVADO, SEM PORCA, DIAMETRO 1/2", COMPRIMENTO 2"</v>
          </cell>
          <cell r="C10306" t="str">
            <v xml:space="preserve">UN    </v>
          </cell>
          <cell r="D10306">
            <v>1.1100000000000001</v>
          </cell>
        </row>
        <row r="10307">
          <cell r="A10307">
            <v>4383</v>
          </cell>
          <cell r="B10307" t="str">
            <v>PARAFUSO FRANCES METRICO ZINCADO, DIAMETRO 12 MM, COMPRIMENTO 140MM, COM PORCA SEXTAVADA E ARRUELA DE PRESSAO MEDIA</v>
          </cell>
          <cell r="C10307" t="str">
            <v xml:space="preserve">UN    </v>
          </cell>
          <cell r="D10307">
            <v>10.029999999999999</v>
          </cell>
        </row>
        <row r="10308">
          <cell r="A10308">
            <v>4344</v>
          </cell>
          <cell r="B10308" t="str">
            <v>PARAFUSO FRANCES METRICO ZINCADO, DIAMETRO 12 MM, COMPRIMENTO 150 MM, COM PORCA SEXTAVADA E ARRUELA DE PRESSAO MEDIA</v>
          </cell>
          <cell r="C10308" t="str">
            <v xml:space="preserve">UN    </v>
          </cell>
          <cell r="D10308">
            <v>10.52</v>
          </cell>
        </row>
        <row r="10309">
          <cell r="A10309">
            <v>436</v>
          </cell>
          <cell r="B10309" t="str">
            <v>PARAFUSO FRANCES M16 EM ACO GALVANIZADO, COMPRIMENTO = 150 MM, DIAMETRO = 16 MM, CABECA ABAULADA</v>
          </cell>
          <cell r="C10309" t="str">
            <v xml:space="preserve">UN    </v>
          </cell>
          <cell r="D10309">
            <v>5.2</v>
          </cell>
        </row>
        <row r="10310">
          <cell r="A10310">
            <v>442</v>
          </cell>
          <cell r="B10310" t="str">
            <v>PARAFUSO FRANCES M16 EM ACO GALVANIZADO, COMPRIMENTO = 45 MM, DIAMETRO = 16 MM, CABECA ABAULADA</v>
          </cell>
          <cell r="C10310" t="str">
            <v xml:space="preserve">UN    </v>
          </cell>
          <cell r="D10310">
            <v>3.07</v>
          </cell>
        </row>
        <row r="10311">
          <cell r="A10311">
            <v>11953</v>
          </cell>
          <cell r="B10311" t="str">
            <v>PARAFUSO FRANCES ZINCADO, DIAMETRO 1/2'', COMPRIMENTO 2'', COM PORCA E ARRUELA</v>
          </cell>
          <cell r="C10311" t="str">
            <v xml:space="preserve">UN    </v>
          </cell>
          <cell r="D10311">
            <v>1.66</v>
          </cell>
        </row>
        <row r="10312">
          <cell r="A10312">
            <v>4335</v>
          </cell>
          <cell r="B10312" t="str">
            <v>PARAFUSO FRANCES ZINCADO, DIAMETRO 1/2", COMPRIMENTO 12", COM PORCA E ARRUELA LISA MEDIA</v>
          </cell>
          <cell r="C10312" t="str">
            <v xml:space="preserve">UN    </v>
          </cell>
          <cell r="D10312">
            <v>7.06</v>
          </cell>
        </row>
        <row r="10313">
          <cell r="A10313">
            <v>4334</v>
          </cell>
          <cell r="B10313" t="str">
            <v>PARAFUSO FRANCES ZINCADO, DIAMETRO 1/2", COMPRIMENTO 15", COM PORCA E ARRUELA LISA MEDIA</v>
          </cell>
          <cell r="C10313" t="str">
            <v xml:space="preserve">UN    </v>
          </cell>
          <cell r="D10313">
            <v>9.69</v>
          </cell>
        </row>
        <row r="10314">
          <cell r="A10314">
            <v>4343</v>
          </cell>
          <cell r="B10314" t="str">
            <v>PARAFUSO FRANCES ZINCADO, DIAMETRO 1/2", COMPRIMENTO 4", COM PORCA E ARRUELA</v>
          </cell>
          <cell r="C10314" t="str">
            <v xml:space="preserve">UN    </v>
          </cell>
          <cell r="D10314">
            <v>2.38</v>
          </cell>
        </row>
        <row r="10315">
          <cell r="A10315">
            <v>430</v>
          </cell>
          <cell r="B10315" t="str">
            <v>PARAFUSO M16 EM ACO GALVANIZADO, COMPRIMENTO = 125 MM, DIAMETRO = 16 MM, ROSCA MAQUINA, CABECA QUADRADA</v>
          </cell>
          <cell r="C10315" t="str">
            <v xml:space="preserve">UN    </v>
          </cell>
          <cell r="D10315">
            <v>4.6500000000000004</v>
          </cell>
        </row>
        <row r="10316">
          <cell r="A10316">
            <v>441</v>
          </cell>
          <cell r="B10316" t="str">
            <v>PARAFUSO M16 EM ACO GALVANIZADO, COMPRIMENTO = 150 MM, DIAMETRO = 16 MM, ROSCA MAQUINA, CABECA QUADRADA</v>
          </cell>
          <cell r="C10316" t="str">
            <v xml:space="preserve">UN    </v>
          </cell>
          <cell r="D10316">
            <v>5.12</v>
          </cell>
        </row>
        <row r="10317">
          <cell r="A10317">
            <v>431</v>
          </cell>
          <cell r="B10317" t="str">
            <v>PARAFUSO M16 EM ACO GALVANIZADO, COMPRIMENTO = 200 MM, DIAMETRO = 16 MM, ROSCA MAQUINA, CABECA QUADRADA</v>
          </cell>
          <cell r="C10317" t="str">
            <v xml:space="preserve">UN    </v>
          </cell>
          <cell r="D10317">
            <v>6.18</v>
          </cell>
        </row>
        <row r="10318">
          <cell r="A10318">
            <v>432</v>
          </cell>
          <cell r="B10318" t="str">
            <v>PARAFUSO M16 EM ACO GALVANIZADO, COMPRIMENTO = 250 MM, DIAMETRO = 16 MM, ROSCA MAQUINA, CABECA QUADRADA</v>
          </cell>
          <cell r="C10318" t="str">
            <v xml:space="preserve">UN    </v>
          </cell>
          <cell r="D10318">
            <v>6.82</v>
          </cell>
        </row>
        <row r="10319">
          <cell r="A10319">
            <v>429</v>
          </cell>
          <cell r="B10319" t="str">
            <v>PARAFUSO M16 EM ACO GALVANIZADO, COMPRIMENTO = 300 MM, DIAMETRO = 16 MM, ROSCA DUPLA</v>
          </cell>
          <cell r="C10319" t="str">
            <v xml:space="preserve">UN    </v>
          </cell>
          <cell r="D10319">
            <v>9.1999999999999993</v>
          </cell>
        </row>
        <row r="10320">
          <cell r="A10320">
            <v>439</v>
          </cell>
          <cell r="B10320" t="str">
            <v>PARAFUSO M16 EM ACO GALVANIZADO, COMPRIMENTO = 300 MM, DIAMETRO = 16 MM, ROSCA MAQUINA, CABECA QUADRADA</v>
          </cell>
          <cell r="C10320" t="str">
            <v xml:space="preserve">UN    </v>
          </cell>
          <cell r="D10320">
            <v>7.84</v>
          </cell>
        </row>
        <row r="10321">
          <cell r="A10321">
            <v>433</v>
          </cell>
          <cell r="B10321" t="str">
            <v>PARAFUSO M16 EM ACO GALVANIZADO, COMPRIMENTO = 350 MM, DIAMETRO = 16 MM, ROSCA MAQUINA, CABECA QUADRADA</v>
          </cell>
          <cell r="C10321" t="str">
            <v xml:space="preserve">UN    </v>
          </cell>
          <cell r="D10321">
            <v>9.15</v>
          </cell>
        </row>
        <row r="10322">
          <cell r="A10322">
            <v>437</v>
          </cell>
          <cell r="B10322" t="str">
            <v>PARAFUSO M16 EM ACO GALVANIZADO, COMPRIMENTO = 400 MM, DIAMETRO = 16 MM, ROSCA DUPLA</v>
          </cell>
          <cell r="C10322" t="str">
            <v xml:space="preserve">UN    </v>
          </cell>
          <cell r="D10322">
            <v>12.16</v>
          </cell>
        </row>
        <row r="10323">
          <cell r="A10323">
            <v>11790</v>
          </cell>
          <cell r="B10323" t="str">
            <v>PARAFUSO M16 EM ACO GALVANIZADO, COMPRIMENTO = 450 MM, DIAMETRO = 16 MM, ROSCA MAQUINA, CABECA QUADRADA</v>
          </cell>
          <cell r="C10323" t="str">
            <v xml:space="preserve">UN    </v>
          </cell>
          <cell r="D10323">
            <v>13.79</v>
          </cell>
        </row>
        <row r="10324">
          <cell r="A10324">
            <v>428</v>
          </cell>
          <cell r="B10324" t="str">
            <v>PARAFUSO M16 EM ACO GALVANIZADO, COMPRIMENTO = 500 MM, DIAMETRO = 16 MM, ROSCA MAQUINA, COM CABECA SEXTAVADA E PORCA</v>
          </cell>
          <cell r="C10324" t="str">
            <v xml:space="preserve">UN    </v>
          </cell>
          <cell r="D10324">
            <v>15</v>
          </cell>
        </row>
        <row r="10325">
          <cell r="A10325">
            <v>4384</v>
          </cell>
          <cell r="B10325" t="str">
            <v>PARAFUSO NIQUELADO COM ACABAMENTO CROMADO PARA FIXAR PECA SANITARIA, INCLUI PORCA CEGA, ARRUELA E BUCHA DE NYLON TAMANHO S-10</v>
          </cell>
          <cell r="C10325" t="str">
            <v xml:space="preserve">UN    </v>
          </cell>
          <cell r="D10325">
            <v>11.53</v>
          </cell>
        </row>
        <row r="10326">
          <cell r="A10326">
            <v>4351</v>
          </cell>
          <cell r="B10326" t="str">
            <v>PARAFUSO NIQUELADO 3 1/2" COM ACABAMENTO CROMADO PARA FIXAR PECA SANITARIA, INCLUI PORCA CEGA, ARRUELA E BUCHA DE NYLON TAMANHO S-8</v>
          </cell>
          <cell r="C10326" t="str">
            <v xml:space="preserve">UN    </v>
          </cell>
          <cell r="D10326">
            <v>8.5500000000000007</v>
          </cell>
        </row>
        <row r="10327">
          <cell r="A10327">
            <v>11054</v>
          </cell>
          <cell r="B10327" t="str">
            <v>PARAFUSO ROSCA SOBERBA ZINCADO CABECA CHATA FENDA SIMPLES 3,2 X 20 MM (3/4 ")</v>
          </cell>
          <cell r="C10327" t="str">
            <v xml:space="preserve">UN    </v>
          </cell>
          <cell r="D10327">
            <v>0.04</v>
          </cell>
        </row>
        <row r="10328">
          <cell r="A10328">
            <v>11055</v>
          </cell>
          <cell r="B10328" t="str">
            <v>PARAFUSO ROSCA SOBERBA ZINCADO CABECA CHATA FENDA SIMPLES 3,5 X 25 MM (1 ")</v>
          </cell>
          <cell r="C10328" t="str">
            <v xml:space="preserve">UN    </v>
          </cell>
          <cell r="D10328">
            <v>0.06</v>
          </cell>
        </row>
        <row r="10329">
          <cell r="A10329">
            <v>11056</v>
          </cell>
          <cell r="B10329" t="str">
            <v>PARAFUSO ROSCA SOBERBA ZINCADO CABECA CHATA FENDA SIMPLES 3,8 X 30 MM (1.1/4 ")</v>
          </cell>
          <cell r="C10329" t="str">
            <v xml:space="preserve">UN    </v>
          </cell>
          <cell r="D10329">
            <v>7.0000000000000007E-2</v>
          </cell>
        </row>
        <row r="10330">
          <cell r="A10330">
            <v>11057</v>
          </cell>
          <cell r="B10330" t="str">
            <v>PARAFUSO ROSCA SOBERBA ZINCADO CABECA CHATA FENDA SIMPLES 4,8 X 40 MM (1.1/2 ")</v>
          </cell>
          <cell r="C10330" t="str">
            <v xml:space="preserve">UN    </v>
          </cell>
          <cell r="D10330">
            <v>0.15</v>
          </cell>
        </row>
        <row r="10331">
          <cell r="A10331">
            <v>11059</v>
          </cell>
          <cell r="B10331" t="str">
            <v>PARAFUSO ROSCA SOBERBA ZINCADO CABECA CHATA FENDA SIMPLES 5,5 X 50 MM (2 ")</v>
          </cell>
          <cell r="C10331" t="str">
            <v xml:space="preserve">UN    </v>
          </cell>
          <cell r="D10331">
            <v>0.28999999999999998</v>
          </cell>
        </row>
        <row r="10332">
          <cell r="A10332">
            <v>11058</v>
          </cell>
          <cell r="B10332" t="str">
            <v>PARAFUSO ROSCA SOBERBA ZINCADO CABECA CHATA FENDA SIMPLES 5,5 X 65 MM (2.1/2 ")</v>
          </cell>
          <cell r="C10332" t="str">
            <v xml:space="preserve">UN    </v>
          </cell>
          <cell r="D10332">
            <v>0.37</v>
          </cell>
        </row>
        <row r="10333">
          <cell r="A10333">
            <v>4380</v>
          </cell>
          <cell r="B10333" t="str">
            <v>PARAFUSO ZINCADO ROSCA SOBERBA 5/16 " X 120 MM PARA TELHA FIBROCIMENTO</v>
          </cell>
          <cell r="C10333" t="str">
            <v xml:space="preserve">UN    </v>
          </cell>
          <cell r="D10333">
            <v>1.26</v>
          </cell>
        </row>
        <row r="10334">
          <cell r="A10334">
            <v>4299</v>
          </cell>
          <cell r="B10334" t="str">
            <v>PARAFUSO ZINCADO ROSCA SOBERBA, CABECA SEXTAVADA, 5/16 " X 110 MM, PARA FIXACAO DE TELHA EM MADEIRA</v>
          </cell>
          <cell r="C10334" t="str">
            <v xml:space="preserve">UN    </v>
          </cell>
          <cell r="D10334">
            <v>1.19</v>
          </cell>
        </row>
        <row r="10335">
          <cell r="A10335">
            <v>4304</v>
          </cell>
          <cell r="B10335" t="str">
            <v>PARAFUSO ZINCADO ROSCA SOBERBA, CABECA SEXTAVADA, 5/16 " X 150 MM, PARA FIXACAO DE TELHA EM MADEIRA</v>
          </cell>
          <cell r="C10335" t="str">
            <v xml:space="preserve">UN    </v>
          </cell>
          <cell r="D10335">
            <v>1.62</v>
          </cell>
        </row>
        <row r="10336">
          <cell r="A10336">
            <v>4305</v>
          </cell>
          <cell r="B10336" t="str">
            <v>PARAFUSO ZINCADO ROSCA SOBERBA, CABECA SEXTAVADA, 5/16 " X 180 MM, PARA FIXACAO DE TELHA EM MADEIRA</v>
          </cell>
          <cell r="C10336" t="str">
            <v xml:space="preserve">UN    </v>
          </cell>
          <cell r="D10336">
            <v>1.88</v>
          </cell>
        </row>
        <row r="10337">
          <cell r="A10337">
            <v>4306</v>
          </cell>
          <cell r="B10337" t="str">
            <v>PARAFUSO ZINCADO ROSCA SOBERBA, CABECA SEXTAVADA, 5/16 " X 200 MM, PARA FIXACAO DE TELHA EM MADEIRA</v>
          </cell>
          <cell r="C10337" t="str">
            <v xml:space="preserve">UN    </v>
          </cell>
          <cell r="D10337">
            <v>2.19</v>
          </cell>
        </row>
        <row r="10338">
          <cell r="A10338">
            <v>4308</v>
          </cell>
          <cell r="B10338" t="str">
            <v>PARAFUSO ZINCADO ROSCA SOBERBA, CABECA SEXTAVADA, 5/16 " X 230 MM, PARA FIXACAO DE TELHA EM MADEIRA</v>
          </cell>
          <cell r="C10338" t="str">
            <v xml:space="preserve">UN    </v>
          </cell>
          <cell r="D10338">
            <v>4.53</v>
          </cell>
        </row>
        <row r="10339">
          <cell r="A10339">
            <v>4302</v>
          </cell>
          <cell r="B10339" t="str">
            <v>PARAFUSO ZINCADO ROSCA SOBERBA, CABECA SEXTAVADA, 5/16 " X 250 MM, PARA FIXACAO DE TELHA EM MADEIRA</v>
          </cell>
          <cell r="C10339" t="str">
            <v xml:space="preserve">UN    </v>
          </cell>
          <cell r="D10339">
            <v>3.4</v>
          </cell>
        </row>
        <row r="10340">
          <cell r="A10340">
            <v>4300</v>
          </cell>
          <cell r="B10340" t="str">
            <v>PARAFUSO ZINCADO ROSCA SOBERBA, CABECA SEXTAVADA, 5/16 " X 50 MM, PARA FIXACAO DE TELHA EM MADEIRA</v>
          </cell>
          <cell r="C10340" t="str">
            <v xml:space="preserve">UN    </v>
          </cell>
          <cell r="D10340">
            <v>0.81</v>
          </cell>
        </row>
        <row r="10341">
          <cell r="A10341">
            <v>4301</v>
          </cell>
          <cell r="B10341" t="str">
            <v>PARAFUSO ZINCADO ROSCA SOBERBA, CABECA SEXTAVADA, 5/16 " X 85 MM, PARA FIXACAO DE TELHA EM MADEIRA</v>
          </cell>
          <cell r="C10341" t="str">
            <v xml:space="preserve">UN    </v>
          </cell>
          <cell r="D10341">
            <v>0.99</v>
          </cell>
        </row>
        <row r="10342">
          <cell r="A10342">
            <v>4320</v>
          </cell>
          <cell r="B10342" t="str">
            <v>PARAFUSO ZINCADO 5/16 " X 250 MM PARA FIXACAO DE TELHA DE FIBROCIMENTO CANALETE 49, INCLUI BUCHA NYLON S-10</v>
          </cell>
          <cell r="C10342" t="str">
            <v xml:space="preserve">UN    </v>
          </cell>
          <cell r="D10342">
            <v>3</v>
          </cell>
        </row>
        <row r="10343">
          <cell r="A10343">
            <v>4318</v>
          </cell>
          <cell r="B10343" t="str">
            <v>PARAFUSO ZINCADO 5/16 " X 85 MM PARA FIXACAO DE TELHA DE FIBROCIMENTO CANALETE 90, INCLUI BUCHA NYLON S-10</v>
          </cell>
          <cell r="C10343" t="str">
            <v xml:space="preserve">UN    </v>
          </cell>
          <cell r="D10343">
            <v>1.46</v>
          </cell>
        </row>
        <row r="10344">
          <cell r="A10344">
            <v>40547</v>
          </cell>
          <cell r="B10344" t="str">
            <v>PARAFUSO ZINCADO, AUTOBROCANTE, FLANGEADO, 4,2 MM X 19 MM</v>
          </cell>
          <cell r="C10344" t="str">
            <v xml:space="preserve">CENTO </v>
          </cell>
          <cell r="D10344">
            <v>14.01</v>
          </cell>
        </row>
        <row r="10345">
          <cell r="A10345">
            <v>11962</v>
          </cell>
          <cell r="B10345" t="str">
            <v>PARAFUSO ZINCADO, SEXTAVADO, COM ROSCA INTEIRA, DIAMETRO 1/4", COMPRIMENTO 1/2"</v>
          </cell>
          <cell r="C10345" t="str">
            <v xml:space="preserve">UN    </v>
          </cell>
          <cell r="D10345">
            <v>0.11</v>
          </cell>
        </row>
        <row r="10346">
          <cell r="A10346">
            <v>4332</v>
          </cell>
          <cell r="B10346" t="str">
            <v>PARAFUSO ZINCADO, SEXTAVADO, COM ROSCA INTEIRA, DIAMETRO 3/8", COMPRIMENTO 2"</v>
          </cell>
          <cell r="C10346" t="str">
            <v xml:space="preserve">UN    </v>
          </cell>
          <cell r="D10346">
            <v>0.55000000000000004</v>
          </cell>
        </row>
        <row r="10347">
          <cell r="A10347">
            <v>4331</v>
          </cell>
          <cell r="B10347" t="str">
            <v>PARAFUSO ZINCADO, SEXTAVADO, COM ROSCA INTEIRA, DIAMETRO 5/8", COMPRIMENTO 2 1/4"</v>
          </cell>
          <cell r="C10347" t="str">
            <v xml:space="preserve">UN    </v>
          </cell>
          <cell r="D10347">
            <v>2.1</v>
          </cell>
        </row>
        <row r="10348">
          <cell r="A10348">
            <v>4336</v>
          </cell>
          <cell r="B10348" t="str">
            <v>PARAFUSO ZINCADO, SEXTAVADO, COM ROSCA INTEIRA, DIAMETRO 5/8", COMPRIMENTO 3", COM PORCA E ARRUELA DE PRESSAO MEDIA</v>
          </cell>
          <cell r="C10348" t="str">
            <v xml:space="preserve">UN    </v>
          </cell>
          <cell r="D10348">
            <v>2.69</v>
          </cell>
        </row>
        <row r="10349">
          <cell r="A10349">
            <v>13294</v>
          </cell>
          <cell r="B10349" t="str">
            <v>PARAFUSO ZINCADO, SEXTAVADO, COM ROSCA SOBERBA, DIAMETRO 3/8", COMPRIMENTO 80 MM</v>
          </cell>
          <cell r="C10349" t="str">
            <v xml:space="preserve">UN    </v>
          </cell>
          <cell r="D10349">
            <v>0.77</v>
          </cell>
        </row>
        <row r="10350">
          <cell r="A10350">
            <v>11948</v>
          </cell>
          <cell r="B10350" t="str">
            <v>PARAFUSO ZINCADO, SEXTAVADO, COM ROSCA SOBERBA, DIAMETRO 5/16", COMPRIMENTO 40 MM</v>
          </cell>
          <cell r="C10350" t="str">
            <v xml:space="preserve">UN    </v>
          </cell>
          <cell r="D10350">
            <v>0.34</v>
          </cell>
        </row>
        <row r="10351">
          <cell r="A10351">
            <v>4382</v>
          </cell>
          <cell r="B10351" t="str">
            <v>PARAFUSO ZINCADO, SEXTAVADO, COM ROSCA SOBERBA, DIAMETRO 5/16", COMPRIMENTO 80 MM</v>
          </cell>
          <cell r="C10351" t="str">
            <v xml:space="preserve">UN    </v>
          </cell>
          <cell r="D10351">
            <v>0.56999999999999995</v>
          </cell>
        </row>
        <row r="10352">
          <cell r="A10352">
            <v>4354</v>
          </cell>
          <cell r="B10352" t="str">
            <v>PARAFUSO ZINCADO, SEXTAVADO, GRAU 5, ROSCA INTEIRA, DIAMETRO 1 1/2", COMPRIMENTO 4"</v>
          </cell>
          <cell r="C10352" t="str">
            <v xml:space="preserve">UN    </v>
          </cell>
          <cell r="D10352">
            <v>24.13</v>
          </cell>
        </row>
        <row r="10353">
          <cell r="A10353">
            <v>40839</v>
          </cell>
          <cell r="B10353" t="str">
            <v>PARAFUSO, ASTM A307 - GRAU A, SEXTAVADO, ZINCADO, DIAMETRO 3/8" (9,52 MM), COMPRIMENTO 1 " (25,4 MM)</v>
          </cell>
          <cell r="C10353" t="str">
            <v xml:space="preserve">CENTO </v>
          </cell>
          <cell r="D10353">
            <v>58.06</v>
          </cell>
        </row>
        <row r="10354">
          <cell r="A10354">
            <v>40552</v>
          </cell>
          <cell r="B10354" t="str">
            <v>PARAFUSO, AUTO ATARRACHANTE, CABECA CHATA, FENDA SIMPLES, 1/4 (6,35 MM) X 25 MM</v>
          </cell>
          <cell r="C10354" t="str">
            <v xml:space="preserve">CENTO </v>
          </cell>
          <cell r="D10354">
            <v>24.02</v>
          </cell>
        </row>
        <row r="10355">
          <cell r="A10355">
            <v>40549</v>
          </cell>
          <cell r="B10355" t="str">
            <v>PARAFUSO, COMUM, ASTM A307, SEXTAVADO, DIAMETRO 1/2" (12,7 MM), COMPRIMENTO 1" (25,4 MM)</v>
          </cell>
          <cell r="C10355" t="str">
            <v xml:space="preserve">CENTO </v>
          </cell>
          <cell r="D10355">
            <v>95.1</v>
          </cell>
        </row>
        <row r="10356">
          <cell r="A10356">
            <v>4385</v>
          </cell>
          <cell r="B10356" t="str">
            <v>PARALELEPIPEDO GRANITICO OU BASALTICO, PARA PAVIMENTACAO, SEM FRETE (VARIACAO REGIONAL DE PECAS POR M2)</v>
          </cell>
          <cell r="C10356" t="str">
            <v xml:space="preserve">MIL   </v>
          </cell>
          <cell r="D10356">
            <v>3543.15</v>
          </cell>
        </row>
        <row r="10357">
          <cell r="A10357">
            <v>20078</v>
          </cell>
          <cell r="B10357" t="str">
            <v>PASTA LUBRIFICANTE PARA TUBOS E CONEXOES COM JUNTA ELASTICA (USO EM PVC, ACO, POLIETILENO E OUTROS) ( DE *400* G)</v>
          </cell>
          <cell r="C10357" t="str">
            <v xml:space="preserve">UN    </v>
          </cell>
          <cell r="D10357">
            <v>33.83</v>
          </cell>
        </row>
        <row r="10358">
          <cell r="A10358">
            <v>20079</v>
          </cell>
          <cell r="B10358" t="str">
            <v>PASTA LUBRIFICANTE PARA TUBOS E CONEXOES COM JUNTA ELASTICA (USO EM PVC, ACO, POLIETILENO E OUTROS) (POTE DE 3.500* G)</v>
          </cell>
          <cell r="C10358" t="str">
            <v xml:space="preserve">UN    </v>
          </cell>
          <cell r="D10358">
            <v>211.03</v>
          </cell>
        </row>
        <row r="10359">
          <cell r="A10359">
            <v>39897</v>
          </cell>
          <cell r="B10359" t="str">
            <v>PASTA PARA SOLDA DE TUBOS E CONEXOES DE COBRE (EMBALAGEM COM 250 G)</v>
          </cell>
          <cell r="C10359" t="str">
            <v xml:space="preserve">UN    </v>
          </cell>
          <cell r="D10359">
            <v>38.090000000000003</v>
          </cell>
        </row>
        <row r="10360">
          <cell r="A10360">
            <v>118</v>
          </cell>
          <cell r="B10360" t="str">
            <v>PASTA VEDA JUNTAS/ROSCA, LATA DE *500* G, PARA INSTALACOES DE GAS E OUTROS</v>
          </cell>
          <cell r="C10360" t="str">
            <v xml:space="preserve">UN    </v>
          </cell>
          <cell r="D10360">
            <v>127.9</v>
          </cell>
        </row>
        <row r="10361">
          <cell r="A10361">
            <v>4396</v>
          </cell>
          <cell r="B10361" t="str">
            <v>PASTILHA CERAMICA/PORCELANA, REVEST INT/EXT E  PISCINA, CORES BRANCA OU FRIAS, *2,5 X 2,5* CM</v>
          </cell>
          <cell r="C10361" t="str">
            <v xml:space="preserve">M2    </v>
          </cell>
          <cell r="D10361">
            <v>177.9</v>
          </cell>
        </row>
        <row r="10362">
          <cell r="A10362">
            <v>36881</v>
          </cell>
          <cell r="B10362" t="str">
            <v>PASTILHA CERAMICA/PORCELANA, REVEST INT/EXT E  PISCINA, CORES FRIAS *5 X 5* CM</v>
          </cell>
          <cell r="C10362" t="str">
            <v xml:space="preserve">M2    </v>
          </cell>
          <cell r="D10362">
            <v>158.97</v>
          </cell>
        </row>
        <row r="10363">
          <cell r="A10363">
            <v>36882</v>
          </cell>
          <cell r="B10363" t="str">
            <v>PASTILHA CERAMICA/PORCELANA, REVEST INT/EXT E  PISCINA, CORES QUENTES *5 X 5* CM</v>
          </cell>
          <cell r="C10363" t="str">
            <v xml:space="preserve">M2    </v>
          </cell>
          <cell r="D10363">
            <v>185.47</v>
          </cell>
        </row>
        <row r="10364">
          <cell r="A10364">
            <v>4397</v>
          </cell>
          <cell r="B10364" t="str">
            <v>PASTILHA CERAMICA/PORCELANA, REVEST INT/EXT E  PISCINA, CORES QUENTES, *2,5 X 2,5* CM</v>
          </cell>
          <cell r="C10364" t="str">
            <v xml:space="preserve">M2    </v>
          </cell>
          <cell r="D10364">
            <v>288.48</v>
          </cell>
        </row>
        <row r="10365">
          <cell r="A10365">
            <v>4751</v>
          </cell>
          <cell r="B10365" t="str">
            <v>PASTILHEIRO</v>
          </cell>
          <cell r="C10365" t="str">
            <v xml:space="preserve">H     </v>
          </cell>
          <cell r="D10365">
            <v>15.92</v>
          </cell>
        </row>
        <row r="10366">
          <cell r="A10366">
            <v>41066</v>
          </cell>
          <cell r="B10366" t="str">
            <v>PASTILHEIRO (MENSALISTA)</v>
          </cell>
          <cell r="C10366" t="str">
            <v xml:space="preserve">MES   </v>
          </cell>
          <cell r="D10366">
            <v>2823.39</v>
          </cell>
        </row>
        <row r="10367">
          <cell r="A10367">
            <v>39604</v>
          </cell>
          <cell r="B10367" t="str">
            <v>PATCH CORD, CATEGORIA 5 E, EXTENSAO DE 1,50 M</v>
          </cell>
          <cell r="C10367" t="str">
            <v xml:space="preserve">UN    </v>
          </cell>
          <cell r="D10367">
            <v>8.8000000000000007</v>
          </cell>
        </row>
        <row r="10368">
          <cell r="A10368">
            <v>39605</v>
          </cell>
          <cell r="B10368" t="str">
            <v>PATCH CORD, CATEGORIA 5 E, EXTENSAO DE 2,50 M</v>
          </cell>
          <cell r="C10368" t="str">
            <v xml:space="preserve">UN    </v>
          </cell>
          <cell r="D10368">
            <v>12.21</v>
          </cell>
        </row>
        <row r="10369">
          <cell r="A10369">
            <v>39606</v>
          </cell>
          <cell r="B10369" t="str">
            <v>PATCH CORD, CATEGORIA 6, EXTENSAO DE 1,50 M</v>
          </cell>
          <cell r="C10369" t="str">
            <v xml:space="preserve">UN    </v>
          </cell>
          <cell r="D10369">
            <v>15.51</v>
          </cell>
        </row>
        <row r="10370">
          <cell r="A10370">
            <v>39607</v>
          </cell>
          <cell r="B10370" t="str">
            <v>PATCH CORD, CATEGORIA 6, EXTENSAO DE 2,50 M</v>
          </cell>
          <cell r="C10370" t="str">
            <v xml:space="preserve">UN    </v>
          </cell>
          <cell r="D10370">
            <v>17.8</v>
          </cell>
        </row>
        <row r="10371">
          <cell r="A10371">
            <v>39594</v>
          </cell>
          <cell r="B10371" t="str">
            <v>PATCH PANEL, 24 PORTAS, CATEGORIA 5E, COM RACKS DE 19" E 1 U DE ALTURA</v>
          </cell>
          <cell r="C10371" t="str">
            <v xml:space="preserve">UN    </v>
          </cell>
          <cell r="D10371">
            <v>168.5</v>
          </cell>
        </row>
        <row r="10372">
          <cell r="A10372">
            <v>39596</v>
          </cell>
          <cell r="B10372" t="str">
            <v>PATCH PANEL, 24 PORTAS, CATEGORIA 6, COM RACKS DE 19" E 1 U DE ALTURA</v>
          </cell>
          <cell r="C10372" t="str">
            <v xml:space="preserve">UN    </v>
          </cell>
          <cell r="D10372">
            <v>293.69</v>
          </cell>
        </row>
        <row r="10373">
          <cell r="A10373">
            <v>39595</v>
          </cell>
          <cell r="B10373" t="str">
            <v>PATCH PANEL, 48 PORTAS, CATEGORIA 5E, COM RACKS DE 19" E 2 U DE ALTURA</v>
          </cell>
          <cell r="C10373" t="str">
            <v xml:space="preserve">UN    </v>
          </cell>
          <cell r="D10373">
            <v>246.52</v>
          </cell>
        </row>
        <row r="10374">
          <cell r="A10374">
            <v>39597</v>
          </cell>
          <cell r="B10374" t="str">
            <v>PATCH PANEL, 48 PORTAS, CATEGORIA 6, COM RACKS DE 19" E 2 U DE ALTURA</v>
          </cell>
          <cell r="C10374" t="str">
            <v xml:space="preserve">UN    </v>
          </cell>
          <cell r="D10374">
            <v>396.05</v>
          </cell>
        </row>
        <row r="10375">
          <cell r="A10375">
            <v>10731</v>
          </cell>
          <cell r="B10375" t="str">
            <v>PEDRA ARDOSIA, CINZA, *40 X 40* CM, E= *1 CM</v>
          </cell>
          <cell r="C10375" t="str">
            <v xml:space="preserve">M2    </v>
          </cell>
          <cell r="D10375">
            <v>28.98</v>
          </cell>
        </row>
        <row r="10376">
          <cell r="A10376">
            <v>4704</v>
          </cell>
          <cell r="B10376" t="str">
            <v>PEDRA ARDOSIA, CINZA, 20  X  40 CM,  E=  *1 CM</v>
          </cell>
          <cell r="C10376" t="str">
            <v xml:space="preserve">M2    </v>
          </cell>
          <cell r="D10376">
            <v>26.15</v>
          </cell>
        </row>
        <row r="10377">
          <cell r="A10377">
            <v>10730</v>
          </cell>
          <cell r="B10377" t="str">
            <v>PEDRA ARDOSIA, CINZA, 30  X  30,  E= *1 CM</v>
          </cell>
          <cell r="C10377" t="str">
            <v xml:space="preserve">M2    </v>
          </cell>
          <cell r="D10377">
            <v>28.02</v>
          </cell>
        </row>
        <row r="10378">
          <cell r="A10378">
            <v>4729</v>
          </cell>
          <cell r="B10378" t="str">
            <v>PEDRA BRITADA GRADUADA, CLASSIFICADA (POSTO PEDREIRA/FORNECEDOR, SEM FRETE)</v>
          </cell>
          <cell r="C10378" t="str">
            <v xml:space="preserve">M3    </v>
          </cell>
          <cell r="D10378">
            <v>72.84</v>
          </cell>
        </row>
        <row r="10379">
          <cell r="A10379">
            <v>4720</v>
          </cell>
          <cell r="B10379" t="str">
            <v>PEDRA BRITADA N. 0, OU PEDRISCO (4,8 A 9,5 MM) POSTO PEDREIRA/FORNECEDOR, SEM FRETE</v>
          </cell>
          <cell r="C10379" t="str">
            <v xml:space="preserve">M3    </v>
          </cell>
          <cell r="D10379">
            <v>83.47</v>
          </cell>
        </row>
        <row r="10380">
          <cell r="A10380">
            <v>4721</v>
          </cell>
          <cell r="B10380" t="str">
            <v>PEDRA BRITADA N. 1 (9,5 a 19 MM) POSTO PEDREIRA/FORNECEDOR, SEM FRETE</v>
          </cell>
          <cell r="C10380" t="str">
            <v xml:space="preserve">M3    </v>
          </cell>
          <cell r="D10380">
            <v>72.3</v>
          </cell>
        </row>
        <row r="10381">
          <cell r="A10381">
            <v>4718</v>
          </cell>
          <cell r="B10381" t="str">
            <v>PEDRA BRITADA N. 2 (19 A 38 MM) POSTO PEDREIRA/FORNECEDOR, SEM FRETE</v>
          </cell>
          <cell r="C10381" t="str">
            <v xml:space="preserve">M3    </v>
          </cell>
          <cell r="D10381">
            <v>72.680000000000007</v>
          </cell>
        </row>
        <row r="10382">
          <cell r="A10382">
            <v>4722</v>
          </cell>
          <cell r="B10382" t="str">
            <v>PEDRA BRITADA N. 3 (38 A 50 MM) POSTO PEDREIRA/FORNECEDOR, SEM FRETE</v>
          </cell>
          <cell r="C10382" t="str">
            <v xml:space="preserve">M3    </v>
          </cell>
          <cell r="D10382">
            <v>68.290000000000006</v>
          </cell>
        </row>
        <row r="10383">
          <cell r="A10383">
            <v>4723</v>
          </cell>
          <cell r="B10383" t="str">
            <v>PEDRA BRITADA N. 4 (50 A 76 MM) POSTO PEDREIRA/FORNECEDOR, SEM FRETE</v>
          </cell>
          <cell r="C10383" t="str">
            <v xml:space="preserve">M3    </v>
          </cell>
          <cell r="D10383">
            <v>67.7</v>
          </cell>
        </row>
        <row r="10384">
          <cell r="A10384">
            <v>4727</v>
          </cell>
          <cell r="B10384" t="str">
            <v>PEDRA BRITADA N. 5 (76 A 100 MM) POSTO PEDREIRA/FORNECEDOR, SEM FRETE</v>
          </cell>
          <cell r="C10384" t="str">
            <v xml:space="preserve">M3    </v>
          </cell>
          <cell r="D10384">
            <v>61.97</v>
          </cell>
        </row>
        <row r="10385">
          <cell r="A10385">
            <v>4748</v>
          </cell>
          <cell r="B10385" t="str">
            <v>PEDRA BRITADA OU BICA CORRIDA, NAO CLASSIFICADA (POSTO PEDREIRA/FORNECEDOR, SEM FRETE)</v>
          </cell>
          <cell r="C10385" t="str">
            <v xml:space="preserve">M3    </v>
          </cell>
          <cell r="D10385">
            <v>66.77</v>
          </cell>
        </row>
        <row r="10386">
          <cell r="A10386">
            <v>4730</v>
          </cell>
          <cell r="B10386" t="str">
            <v>PEDRA DE MAO OU PEDRA RACHAO PARA ARRIMO/FUNDACAO (POSTO PEDREIRA/FORNECEDOR, SEM FRETE)</v>
          </cell>
          <cell r="C10386" t="str">
            <v xml:space="preserve">M3    </v>
          </cell>
          <cell r="D10386">
            <v>67.95</v>
          </cell>
        </row>
        <row r="10387">
          <cell r="A10387">
            <v>13186</v>
          </cell>
          <cell r="B10387" t="str">
            <v>PEDRA GRANITICA OU BASALTICA IRREGULAR, FAIXA GRANULOMETRICA 100 A 150 MM PARA PAVIMENTACAO OU CALCAMENTO POLIEDRICO, POSTO PEDREIRA / FORNECEDOR (SEM FRETE)</v>
          </cell>
          <cell r="C10387" t="str">
            <v xml:space="preserve">M3    </v>
          </cell>
          <cell r="D10387">
            <v>53.54</v>
          </cell>
        </row>
        <row r="10388">
          <cell r="A10388">
            <v>10737</v>
          </cell>
          <cell r="B10388" t="str">
            <v>PEDRA GRANITICA OU BASALTO, CACO, RETALHO, CAVACO, TIPO MIRACEMA, MADEIRA, PADUANA, RACHINHA, SANTA ISABEL OU OUTRAS SIMILARES, E=  *1,0 A *2,0 CM</v>
          </cell>
          <cell r="C10388" t="str">
            <v xml:space="preserve">M2    </v>
          </cell>
          <cell r="D10388">
            <v>91.07</v>
          </cell>
        </row>
        <row r="10389">
          <cell r="A10389">
            <v>10734</v>
          </cell>
          <cell r="B10389" t="str">
            <v>PEDRA GRANITICA, SERRADA, TIPO MIRACEMA, MADEIRA, PADUANA, RACHINHA, SANTA ISABEL OU OUTRAS SIMILARES, *11,5 X  *23 CM, E=  *1,0 A *2,0 CM</v>
          </cell>
          <cell r="C10389" t="str">
            <v xml:space="preserve">M2    </v>
          </cell>
          <cell r="D10389">
            <v>54.17</v>
          </cell>
        </row>
        <row r="10390">
          <cell r="A10390">
            <v>4708</v>
          </cell>
          <cell r="B10390" t="str">
            <v>PEDRA PORTUGUESA  OU PETIT PAVE, BRANCA OU PRETA</v>
          </cell>
          <cell r="C10390" t="str">
            <v xml:space="preserve">M2    </v>
          </cell>
          <cell r="D10390">
            <v>105.08</v>
          </cell>
        </row>
        <row r="10391">
          <cell r="A10391">
            <v>4712</v>
          </cell>
          <cell r="B10391" t="str">
            <v>PEDRA QUARTZITO OU CALCARIO LAMINADO, CACO, TIPO CARIRI, ITACOLOMI, LAGOA SANTA, LUMINARIA, PIRENOPOLIS, SAO TOME OU OUTRAS SIMILARES DA REGIAO, E=  *1,5 A *2,5 CM</v>
          </cell>
          <cell r="C10391" t="str">
            <v xml:space="preserve">M2    </v>
          </cell>
          <cell r="D10391">
            <v>51.37</v>
          </cell>
        </row>
        <row r="10392">
          <cell r="A10392">
            <v>4710</v>
          </cell>
          <cell r="B10392" t="str">
            <v>PEDRA QUARTZITO OU CALCARIO LAMINADO, SERRADA, TIPO CARIRI, ITACOLOMI, LAGOA SANTA, LUMINARIA, PIRENOPOLIS, SAO TOME OU OUTRAS SIMILARES DA REGIAO, *20 X *40 CM, E=  *1,5 A *2,5 CM</v>
          </cell>
          <cell r="C10392" t="str">
            <v xml:space="preserve">M2    </v>
          </cell>
          <cell r="D10392">
            <v>164.74</v>
          </cell>
        </row>
        <row r="10393">
          <cell r="A10393">
            <v>4746</v>
          </cell>
          <cell r="B10393" t="str">
            <v>PEDREGULHO OU PICARRA DE JAZIDA, AO NATURAL, PARA BASE DE PAVIMENTACAO (RETIRADO NA JAZIDA, SEM TRANSPORTE)</v>
          </cell>
          <cell r="C10393" t="str">
            <v xml:space="preserve">M3    </v>
          </cell>
          <cell r="D10393">
            <v>50.75</v>
          </cell>
        </row>
        <row r="10394">
          <cell r="A10394">
            <v>4750</v>
          </cell>
          <cell r="B10394" t="str">
            <v>PEDREIRO</v>
          </cell>
          <cell r="C10394" t="str">
            <v xml:space="preserve">H     </v>
          </cell>
          <cell r="D10394">
            <v>13.66</v>
          </cell>
        </row>
        <row r="10395">
          <cell r="A10395">
            <v>41065</v>
          </cell>
          <cell r="B10395" t="str">
            <v>PEDREIRO (MENSALISTA)</v>
          </cell>
          <cell r="C10395" t="str">
            <v xml:space="preserve">MES   </v>
          </cell>
          <cell r="D10395">
            <v>2420.84</v>
          </cell>
        </row>
        <row r="10396">
          <cell r="A10396">
            <v>34747</v>
          </cell>
          <cell r="B10396" t="str">
            <v>PEITORIL EM MARMORE, POLIDO, BRANCO COMUM, L= *15* CM, E=  *2,0* CM, COM PINGADEIRA</v>
          </cell>
          <cell r="C10396" t="str">
            <v xml:space="preserve">M     </v>
          </cell>
          <cell r="D10396">
            <v>81.47</v>
          </cell>
        </row>
        <row r="10397">
          <cell r="A10397">
            <v>4826</v>
          </cell>
          <cell r="B10397" t="str">
            <v>PEITORIL EM MARMORE, POLIDO, BRANCO COMUM, L= *15* CM, E=  *3* CM, CORTE RETO</v>
          </cell>
          <cell r="C10397" t="str">
            <v xml:space="preserve">M     </v>
          </cell>
          <cell r="D10397">
            <v>87.6</v>
          </cell>
        </row>
        <row r="10398">
          <cell r="A10398">
            <v>41975</v>
          </cell>
          <cell r="B10398" t="str">
            <v>PEITORIL PRE-MOLDADO EM GRANILITE, MARMORITE OU GRANITINA, L = *15* CM</v>
          </cell>
          <cell r="C10398" t="str">
            <v xml:space="preserve">M2    </v>
          </cell>
          <cell r="D10398">
            <v>72.17</v>
          </cell>
        </row>
        <row r="10399">
          <cell r="A10399">
            <v>4825</v>
          </cell>
          <cell r="B10399" t="str">
            <v>PEITORIL/ SOLEIRA EM MARMORE, POLIDO, BRANCO COMUM, L= *25* CM, E=  *3* CM, CORTE RETO</v>
          </cell>
          <cell r="C10399" t="str">
            <v xml:space="preserve">M     </v>
          </cell>
          <cell r="D10399">
            <v>121.26</v>
          </cell>
        </row>
        <row r="10400">
          <cell r="A10400">
            <v>34744</v>
          </cell>
          <cell r="B10400" t="str">
            <v>PELICULA REFLETIVA, GT 7 ANOS PARA SINALIZACAO VERTICAL</v>
          </cell>
          <cell r="C10400" t="str">
            <v xml:space="preserve">M2    </v>
          </cell>
          <cell r="D10400">
            <v>20.92</v>
          </cell>
        </row>
        <row r="10401">
          <cell r="A10401">
            <v>39430</v>
          </cell>
          <cell r="B10401" t="str">
            <v>PENDURAL OU PRESILHA REGULADORA, EM ACO GALVANIZADO, COM CORPO, MOLA E REBITE, PARA PERFIL TIPO CANALETA DE ESTRUTURA EM FORROS DRYWALL</v>
          </cell>
          <cell r="C10401" t="str">
            <v xml:space="preserve">UN    </v>
          </cell>
          <cell r="D10401">
            <v>1.79</v>
          </cell>
        </row>
        <row r="10402">
          <cell r="A10402">
            <v>39573</v>
          </cell>
          <cell r="B10402" t="str">
            <v>PENDURAL OU REGULADOR, COM MOLA, EM ACO GALVANIZADO, PARA PERFIL TIPO T CLICADO DE FORROS REMOVIVEL</v>
          </cell>
          <cell r="C10402" t="str">
            <v xml:space="preserve">UN    </v>
          </cell>
          <cell r="D10402">
            <v>1.76</v>
          </cell>
        </row>
        <row r="10403">
          <cell r="A10403">
            <v>38410</v>
          </cell>
          <cell r="B10403" t="str">
            <v>PENEIRA ROTATIVA COM MOTOR ELETRICO TRIFASICO DE 2 CV, CILINDRO DE 1 M X 0,60 M, COM FUROS DE 3,17 MM</v>
          </cell>
          <cell r="C10403" t="str">
            <v xml:space="preserve">UN    </v>
          </cell>
          <cell r="D10403">
            <v>11589.48</v>
          </cell>
        </row>
        <row r="10404">
          <cell r="A10404">
            <v>41596</v>
          </cell>
          <cell r="B10404" t="str">
            <v>PERFIL "H" DE ACO LAMINADO, "HP" 250 X 62,0</v>
          </cell>
          <cell r="C10404" t="str">
            <v xml:space="preserve">KG    </v>
          </cell>
          <cell r="D10404">
            <v>8.56</v>
          </cell>
        </row>
        <row r="10405">
          <cell r="A10405">
            <v>41598</v>
          </cell>
          <cell r="B10405" t="str">
            <v>PERFIL "H" DE ACO LAMINADO, "HP" 310 X 79,0</v>
          </cell>
          <cell r="C10405" t="str">
            <v xml:space="preserve">KG    </v>
          </cell>
          <cell r="D10405">
            <v>8.56</v>
          </cell>
        </row>
        <row r="10406">
          <cell r="A10406">
            <v>41594</v>
          </cell>
          <cell r="B10406" t="str">
            <v>PERFIL "H" DE ACO LAMINADO, "W" 200 X 35,9</v>
          </cell>
          <cell r="C10406" t="str">
            <v xml:space="preserve">KG    </v>
          </cell>
          <cell r="D10406">
            <v>8.6999999999999993</v>
          </cell>
        </row>
        <row r="10407">
          <cell r="A10407">
            <v>43663</v>
          </cell>
          <cell r="B10407" t="str">
            <v>PERFIL "I" DE ACO LAMINADO, ABAS INCLINADAS, "I" 102 X 12,7</v>
          </cell>
          <cell r="C10407" t="str">
            <v xml:space="preserve">KG    </v>
          </cell>
          <cell r="D10407">
            <v>7.16</v>
          </cell>
        </row>
        <row r="10408">
          <cell r="A10408">
            <v>4766</v>
          </cell>
          <cell r="B10408" t="str">
            <v>PERFIL "I" DE ACO LAMINADO, ABAS INCLINADAS, "I" 152 X 22</v>
          </cell>
          <cell r="C10408" t="str">
            <v xml:space="preserve">KG    </v>
          </cell>
          <cell r="D10408">
            <v>6.74</v>
          </cell>
        </row>
        <row r="10409">
          <cell r="A10409">
            <v>43664</v>
          </cell>
          <cell r="B10409" t="str">
            <v>PERFIL "I" DE ACO LAMINADO, ABAS INCLINADAS, "I" 203 X 34,3</v>
          </cell>
          <cell r="C10409" t="str">
            <v xml:space="preserve">KG    </v>
          </cell>
          <cell r="D10409">
            <v>7.2</v>
          </cell>
        </row>
        <row r="10410">
          <cell r="A10410">
            <v>43082</v>
          </cell>
          <cell r="B10410" t="str">
            <v>PERFIL "I" DE ACO LAMINADO, ABAS PARALELAS, "W", QUALQUER BITOLA</v>
          </cell>
          <cell r="C10410" t="str">
            <v xml:space="preserve">KG    </v>
          </cell>
          <cell r="D10410">
            <v>7.85</v>
          </cell>
        </row>
        <row r="10411">
          <cell r="A10411">
            <v>43665</v>
          </cell>
          <cell r="B10411" t="str">
            <v>PERFIL "U" DE ACO LAMINADO, "U" 102 X 9,3</v>
          </cell>
          <cell r="C10411" t="str">
            <v xml:space="preserve">KG    </v>
          </cell>
          <cell r="D10411">
            <v>6.74</v>
          </cell>
        </row>
        <row r="10412">
          <cell r="A10412">
            <v>10966</v>
          </cell>
          <cell r="B10412" t="str">
            <v>PERFIL "U" DE ACO LAMINADO, "U" 152 X 15,6</v>
          </cell>
          <cell r="C10412" t="str">
            <v xml:space="preserve">KG    </v>
          </cell>
          <cell r="D10412">
            <v>7.16</v>
          </cell>
        </row>
        <row r="10413">
          <cell r="A10413">
            <v>43692</v>
          </cell>
          <cell r="B10413" t="str">
            <v>PERFIL "U" EM CHAPA ACO DOBRADA, E = 3,04 MM, H = 20 CM, ABAS = 5 CM (4,47 KG/M)</v>
          </cell>
          <cell r="C10413" t="str">
            <v xml:space="preserve">KG    </v>
          </cell>
          <cell r="D10413">
            <v>7.16</v>
          </cell>
        </row>
        <row r="10414">
          <cell r="A10414">
            <v>43083</v>
          </cell>
          <cell r="B10414" t="str">
            <v>PERFIL "U" ENRIJECIDO DE ACO GALVANIZADO, DOBRADO, 150 X 60 X 20 MM, E = 3,00 MM OU 200 X 75 X 25 MM, E = 3,75 MM</v>
          </cell>
          <cell r="C10414" t="str">
            <v xml:space="preserve">KG    </v>
          </cell>
          <cell r="D10414">
            <v>6.8</v>
          </cell>
        </row>
        <row r="10415">
          <cell r="A10415">
            <v>40535</v>
          </cell>
          <cell r="B10415" t="str">
            <v>PERFIL "U" SIMPLES DE ACO GALVANIZADO DOBRADO 75 X *40* MM, E = 2,65 MM</v>
          </cell>
          <cell r="C10415" t="str">
            <v xml:space="preserve">KG    </v>
          </cell>
          <cell r="D10415">
            <v>6.8</v>
          </cell>
        </row>
        <row r="10416">
          <cell r="A10416">
            <v>39427</v>
          </cell>
          <cell r="B10416" t="str">
            <v>PERFIL CANALETA, FORMATO C, EM ACO ZINCADO, PARA ESTRUTURA FORRO DRYWALL, E = 0,5 MM, *46 X 18* (L X H), COMPRIMENTO 3 M</v>
          </cell>
          <cell r="C10416" t="str">
            <v xml:space="preserve">M     </v>
          </cell>
          <cell r="D10416">
            <v>4.75</v>
          </cell>
        </row>
        <row r="10417">
          <cell r="A10417">
            <v>39424</v>
          </cell>
          <cell r="B10417" t="str">
            <v>PERFIL CANTONEIRA L, LISA, EM ACO, 25 X 30 MM, E = 0,5 MM, PARA ESTRUTURA DRYWALL</v>
          </cell>
          <cell r="C10417" t="str">
            <v xml:space="preserve">M     </v>
          </cell>
          <cell r="D10417">
            <v>2.82</v>
          </cell>
        </row>
        <row r="10418">
          <cell r="A10418">
            <v>39425</v>
          </cell>
          <cell r="B10418" t="str">
            <v>PERFIL CANTONEIRA L, PERFURADA, EM ACO, 23 X 23 MM, E = 0,5 MM, PARA ESTRUTURA DRYWALL</v>
          </cell>
          <cell r="C10418" t="str">
            <v xml:space="preserve">M     </v>
          </cell>
          <cell r="D10418">
            <v>2.79</v>
          </cell>
        </row>
        <row r="10419">
          <cell r="A10419">
            <v>40664</v>
          </cell>
          <cell r="B10419" t="str">
            <v>PERFIL CARTOLA DE ACO GALVANIZADO, *20 X 30 X 10* MM, E =  0,8 MM</v>
          </cell>
          <cell r="C10419" t="str">
            <v xml:space="preserve">KG    </v>
          </cell>
          <cell r="D10419">
            <v>13.95</v>
          </cell>
        </row>
        <row r="10420">
          <cell r="A10420">
            <v>34360</v>
          </cell>
          <cell r="B10420" t="str">
            <v>PERFIL DE ALUMINIO ANODIZADO</v>
          </cell>
          <cell r="C10420" t="str">
            <v xml:space="preserve">KG    </v>
          </cell>
          <cell r="D10420">
            <v>36.729999999999997</v>
          </cell>
        </row>
        <row r="10421">
          <cell r="A10421">
            <v>20259</v>
          </cell>
          <cell r="B10421" t="str">
            <v>PERFIL DE BORRACHA EPDM MACICO *12 X 15* MM PARA ESQUADRIAS</v>
          </cell>
          <cell r="C10421" t="str">
            <v xml:space="preserve">M     </v>
          </cell>
          <cell r="D10421">
            <v>7.9</v>
          </cell>
        </row>
        <row r="10422">
          <cell r="A10422">
            <v>14077</v>
          </cell>
          <cell r="B10422" t="str">
            <v>PERFIL ELASTOMERICO PRE-FORMADO EM EPMD, PARA JUNTA DE DILATACAO DE PISOS COM POUCA SOLICITACAO, 15 MM DE LARGURA, MOVIMENTACAO DE *11 A 19* MM</v>
          </cell>
          <cell r="C10422" t="str">
            <v xml:space="preserve">M     </v>
          </cell>
          <cell r="D10422">
            <v>120.91</v>
          </cell>
        </row>
        <row r="10423">
          <cell r="A10423">
            <v>3678</v>
          </cell>
          <cell r="B10423" t="str">
            <v>PERFIL ELASTOMERICO PRE-FORMADO EM EPMD, PARA JUNTA DE DILATACAO DE USO GERAL EM MEDIAS SOLICITACOES, 8 MM DE LARGURA, MOVIMENTACAO DE *5 A 11* MM</v>
          </cell>
          <cell r="C10423" t="str">
            <v xml:space="preserve">M     </v>
          </cell>
          <cell r="D10423">
            <v>54.65</v>
          </cell>
        </row>
        <row r="10424">
          <cell r="A10424">
            <v>39418</v>
          </cell>
          <cell r="B10424" t="str">
            <v>PERFIL GUIA, FORMATO U, EM ACO ZINCADO, PARA ESTRUTURA PAREDE DRYWALL, E = 0,5 MM, 48  X 3000 MM (L X C)</v>
          </cell>
          <cell r="C10424" t="str">
            <v xml:space="preserve">M     </v>
          </cell>
          <cell r="D10424">
            <v>5.3</v>
          </cell>
        </row>
        <row r="10425">
          <cell r="A10425">
            <v>39419</v>
          </cell>
          <cell r="B10425" t="str">
            <v>PERFIL GUIA, FORMATO U, EM ACO ZINCADO, PARA ESTRUTURA PAREDE DRYWALL, E = 0,5 MM, 70 X 3000 MM (L X C)</v>
          </cell>
          <cell r="C10425" t="str">
            <v xml:space="preserve">M     </v>
          </cell>
          <cell r="D10425">
            <v>6.46</v>
          </cell>
        </row>
        <row r="10426">
          <cell r="A10426">
            <v>39420</v>
          </cell>
          <cell r="B10426" t="str">
            <v>PERFIL GUIA, FORMATO U, EM ACO ZINCADO, PARA ESTRUTURA PAREDE DRYWALL, E = 0,5 MM, 90 X 3000 MM (L X C)</v>
          </cell>
          <cell r="C10426" t="str">
            <v xml:space="preserve">M     </v>
          </cell>
          <cell r="D10426">
            <v>7.13</v>
          </cell>
        </row>
        <row r="10427">
          <cell r="A10427">
            <v>39571</v>
          </cell>
          <cell r="B10427" t="str">
            <v>PERFIL LONGARINA (PRINCIPAL), T CLICADO, EM ACO, BRANCO, PARA FORRO REMOVIVEL, 24 X 3750 MM (L X C)</v>
          </cell>
          <cell r="C10427" t="str">
            <v xml:space="preserve">M     </v>
          </cell>
          <cell r="D10427">
            <v>4.3099999999999996</v>
          </cell>
        </row>
        <row r="10428">
          <cell r="A10428">
            <v>39421</v>
          </cell>
          <cell r="B10428" t="str">
            <v>PERFIL MONTANTE, FORMATO C, EM ACO ZINCADO, PARA ESTRUTURA PAREDE DRYWALL, E = 0,5 MM, 48 X 3000 MM (L X C)</v>
          </cell>
          <cell r="C10428" t="str">
            <v xml:space="preserve">M     </v>
          </cell>
          <cell r="D10428">
            <v>6.28</v>
          </cell>
        </row>
        <row r="10429">
          <cell r="A10429">
            <v>39422</v>
          </cell>
          <cell r="B10429" t="str">
            <v>PERFIL MONTANTE, FORMATO C, EM ACO ZINCADO, PARA ESTRUTURA PAREDE DRYWALL, E = 0,5 MM, 70 X 3000 MM (L X C)</v>
          </cell>
          <cell r="C10429" t="str">
            <v xml:space="preserve">M     </v>
          </cell>
          <cell r="D10429">
            <v>7.33</v>
          </cell>
        </row>
        <row r="10430">
          <cell r="A10430">
            <v>39423</v>
          </cell>
          <cell r="B10430" t="str">
            <v>PERFIL MONTANTE, FORMATO C, EM ACO ZINCADO, PARA ESTRUTURA PAREDE DRYWALL, E = 0,5 MM, 90 X 3000 MM (L X C)</v>
          </cell>
          <cell r="C10430" t="str">
            <v xml:space="preserve">M     </v>
          </cell>
          <cell r="D10430">
            <v>8.51</v>
          </cell>
        </row>
        <row r="10431">
          <cell r="A10431">
            <v>39426</v>
          </cell>
          <cell r="B10431" t="str">
            <v>PERFIL RODAPE DE IMPERMEABILIZACAO, FORMATO L, EM ACO ZINCADO, PARA ESTRUTURA DRYWALL, E = 0,5 MM, 220 X 3000 MM (H X C)</v>
          </cell>
          <cell r="C10431" t="str">
            <v xml:space="preserve">M     </v>
          </cell>
          <cell r="D10431">
            <v>19.13</v>
          </cell>
        </row>
        <row r="10432">
          <cell r="A10432">
            <v>39429</v>
          </cell>
          <cell r="B10432" t="str">
            <v>PERFIL TABICA ABERTA, PERFURADA, FORMATO Z, EM ACO GALVANIZADO NATURAL, LARGURA APROXIMADA 40 MM, PARA ESTRUTURA FORRO DRYWALL</v>
          </cell>
          <cell r="C10432" t="str">
            <v xml:space="preserve">M     </v>
          </cell>
          <cell r="D10432">
            <v>6.03</v>
          </cell>
        </row>
        <row r="10433">
          <cell r="A10433">
            <v>39428</v>
          </cell>
          <cell r="B10433" t="str">
            <v>PERFIL TABICA FECHADA, LISA, FORMATO Z, EM ACO GALVANIZADO NATURAL, LARGURA TOTAL NA HORIZONTAL *40* MM, PARA ESTRUTURA FORRO DRYWALL</v>
          </cell>
          <cell r="C10433" t="str">
            <v xml:space="preserve">M     </v>
          </cell>
          <cell r="D10433">
            <v>4.6100000000000003</v>
          </cell>
        </row>
        <row r="10434">
          <cell r="A10434">
            <v>39572</v>
          </cell>
          <cell r="B10434" t="str">
            <v>PERFIL TIPO CANTONEIRA EM L, EM ACO GALVANIZADO, BRANCO, PARA FORRO REMOVIVEL, *23* X 3000 MM (L X C)</v>
          </cell>
          <cell r="C10434" t="str">
            <v xml:space="preserve">M     </v>
          </cell>
          <cell r="D10434">
            <v>3.99</v>
          </cell>
        </row>
        <row r="10435">
          <cell r="A10435">
            <v>39570</v>
          </cell>
          <cell r="B10435" t="str">
            <v>PERFIL TRAVESSA (SECUNDARIO), T CLICADO, EM ACO GALVANIZADO , BRANCO, PARA FORRO REMOVIVEL, 24 X 1250 MM (L X C)</v>
          </cell>
          <cell r="C10435" t="str">
            <v xml:space="preserve">M     </v>
          </cell>
          <cell r="D10435">
            <v>4.2300000000000004</v>
          </cell>
        </row>
        <row r="10436">
          <cell r="A10436">
            <v>39569</v>
          </cell>
          <cell r="B10436" t="str">
            <v>PERFIL TRAVESSA (SECUNDARIO), T CLICADO, EM ACO GALVANIZADO, BRANCO, PARA FORRO REMOVIVEL, 24 X 625 MM (L X C)</v>
          </cell>
          <cell r="C10436" t="str">
            <v xml:space="preserve">M     </v>
          </cell>
          <cell r="D10436">
            <v>4.18</v>
          </cell>
        </row>
        <row r="10437">
          <cell r="A10437">
            <v>11552</v>
          </cell>
          <cell r="B10437" t="str">
            <v>PERFIL U DE ABAS IGUAIS, EM ALUMINIO, 1/2" (1,27 X 1,27 CM), PARA PORTA OU JANELA DE CORRER</v>
          </cell>
          <cell r="C10437" t="str">
            <v xml:space="preserve">M     </v>
          </cell>
          <cell r="D10437">
            <v>7.57</v>
          </cell>
        </row>
        <row r="10438">
          <cell r="A10438">
            <v>40598</v>
          </cell>
          <cell r="B10438" t="str">
            <v>PERFIL UDC ("U" DOBRADO DE CHAPA) SIMPLES DE ACO LAMINADO, GALVANIZADO, ASTM A36, 127 X 50 MM, E= 3 MM</v>
          </cell>
          <cell r="C10438" t="str">
            <v xml:space="preserve">KG    </v>
          </cell>
          <cell r="D10438">
            <v>6.63</v>
          </cell>
        </row>
        <row r="10439">
          <cell r="A10439">
            <v>39029</v>
          </cell>
          <cell r="B10439" t="str">
            <v>PERFILADO PERFURADO DUPLO 38 X 76 MM, CHAPA 22</v>
          </cell>
          <cell r="C10439" t="str">
            <v xml:space="preserve">M     </v>
          </cell>
          <cell r="D10439">
            <v>13.51</v>
          </cell>
        </row>
        <row r="10440">
          <cell r="A10440">
            <v>39028</v>
          </cell>
          <cell r="B10440" t="str">
            <v>PERFILADO PERFURADO SIMPLES 38 X 38 MM, CHAPA 22</v>
          </cell>
          <cell r="C10440" t="str">
            <v xml:space="preserve">M     </v>
          </cell>
          <cell r="D10440">
            <v>7.86</v>
          </cell>
        </row>
        <row r="10441">
          <cell r="A10441">
            <v>39328</v>
          </cell>
          <cell r="B10441" t="str">
            <v>PERFILADO PERFURADO 19 X 38 MM, CHAPA 22</v>
          </cell>
          <cell r="C10441" t="str">
            <v xml:space="preserve">M     </v>
          </cell>
          <cell r="D10441">
            <v>4.32</v>
          </cell>
        </row>
        <row r="10442">
          <cell r="A10442">
            <v>38541</v>
          </cell>
          <cell r="B10442" t="str">
            <v>PERFURATRIZ COM TORRE METALICA PARA EXECUCAO DE ESTACA HELICE CONTINUA, PROFUNDIDADE MAXIMA DE 30 M, DIAMETRO MAXIMO DE 800 MM, POTENCIA INSTALADA DE 268 HP, MESA ROTATIVA COM TORQUE MAXIMO DE 170 KNM</v>
          </cell>
          <cell r="C10442" t="str">
            <v xml:space="preserve">UN    </v>
          </cell>
          <cell r="D10442">
            <v>2415149.7999999998</v>
          </cell>
        </row>
        <row r="10443">
          <cell r="A10443">
            <v>38542</v>
          </cell>
          <cell r="B10443" t="str">
            <v>PERFURATRIZ COM TORRE METALICA PARA EXECUCAO DE ESTACA HELICE CONTINUA, PROFUNDIDADE MAXIMA DE 32 M, DIAMETRO MAXIMO DE 1000 MM, POTENCIA INSTALADA DE 350 HP, MESA ROTATIVA COM TORQUE MAXIMO DE 263 KNM</v>
          </cell>
          <cell r="C10443" t="str">
            <v xml:space="preserve">UN    </v>
          </cell>
          <cell r="D10443">
            <v>3755460.82</v>
          </cell>
        </row>
        <row r="10444">
          <cell r="A10444">
            <v>38543</v>
          </cell>
          <cell r="B10444" t="str">
            <v>PERFURATRIZ HIDRAULICA COM TRADO CURTO ACOPLADO, PROFUNDIDADE MAXIMA DE 20 M, DIAMETRO MAXIMO DE 1500 MM, POTENCIA INSTALADA DE 137 HP, MESA ROTATIVA COM TORQUE MAXIMO DE 30 KNM (INCLUI MONTAGEM, NAO INCLUI CAMINHAO)</v>
          </cell>
          <cell r="C10444" t="str">
            <v xml:space="preserve">UN    </v>
          </cell>
          <cell r="D10444">
            <v>919440.43</v>
          </cell>
        </row>
        <row r="10445">
          <cell r="A10445">
            <v>40406</v>
          </cell>
          <cell r="B10445" t="str">
            <v>PERFURATRIZ MANUAL, TORQUE MAXIMO 55 KGF.M, POTENCIA 5 CV, COM DIAMETRO MAXIMO 8 1/2" (INCLUI SUPORTE/CHASSI TIPO MESA)</v>
          </cell>
          <cell r="C10445" t="str">
            <v xml:space="preserve">UN    </v>
          </cell>
          <cell r="D10445">
            <v>72527.7</v>
          </cell>
        </row>
        <row r="10446">
          <cell r="A10446">
            <v>40789</v>
          </cell>
          <cell r="B10446" t="str">
            <v>PERFURATRIZ MANUAL, TORQUE MAXIMO 83 N.M, POTENCIA 5 CV, COM DIAMETRO MAXIMO 4" (NAO INCLUI SUPORTE / CHASSI)</v>
          </cell>
          <cell r="C10446" t="str">
            <v xml:space="preserve">UN    </v>
          </cell>
          <cell r="D10446">
            <v>10451.98</v>
          </cell>
        </row>
        <row r="10447">
          <cell r="A10447">
            <v>40791</v>
          </cell>
          <cell r="B10447" t="str">
            <v>PERFURATRIZ MANUAL, TORQUE MAXIMO 83 N.M, POTENCIA 5 CV, COM DIAMETRO MAXIMO 4", PARA SOLO GRAMPEADO (INCLUI SUPORTE OU CHASSI TIPO MESA)</v>
          </cell>
          <cell r="C10447" t="str">
            <v xml:space="preserve">UN    </v>
          </cell>
          <cell r="D10447">
            <v>32719.26</v>
          </cell>
        </row>
        <row r="10448">
          <cell r="A10448">
            <v>11651</v>
          </cell>
          <cell r="B10448" t="str">
            <v>PERFURATRIZ PNEUMATICA MANUAL DE PESO MEDIO, 18KG, COMPRIMENTO DE CURSO DE 6 M, DIAMETRO DO PISTAO DE 5,5 CM</v>
          </cell>
          <cell r="C10448" t="str">
            <v xml:space="preserve">UN    </v>
          </cell>
          <cell r="D10448">
            <v>17894.63</v>
          </cell>
        </row>
        <row r="10449">
          <cell r="A10449">
            <v>42002</v>
          </cell>
          <cell r="B10449" t="str">
            <v>PERFURATRIZ ROTATIVA SOBRE ESTEIRA, TORQUE MAXIMO 2500 KGM, POTENCIA 110 HP, MOTOR DIESEL  (COLETADO CAIXA)</v>
          </cell>
          <cell r="C10449" t="str">
            <v xml:space="preserve">UN    </v>
          </cell>
          <cell r="D10449">
            <v>787478.06</v>
          </cell>
        </row>
        <row r="10450">
          <cell r="A10450">
            <v>40435</v>
          </cell>
          <cell r="B10450" t="str">
            <v>PERFURATRIZ SOBRE ESTEIRA, TORQUE MAXIMO DE 600 KGF, POTENCIA ENTRE 50 E 60 HP, DIAMETRO MAXIMO DE 10"</v>
          </cell>
          <cell r="C10450" t="str">
            <v xml:space="preserve">UN    </v>
          </cell>
          <cell r="D10450">
            <v>504397.24</v>
          </cell>
        </row>
        <row r="10451">
          <cell r="A10451">
            <v>39012</v>
          </cell>
          <cell r="B10451" t="str">
            <v>PERFURATRIZ SOBRE ESTEIRA, TORQUE MAXIMO 600 KGF, PESO MEDIO 1000 KG, POTENCIA 20 HP, DIAMETRO MAXIMO 10"</v>
          </cell>
          <cell r="C10451" t="str">
            <v xml:space="preserve">UN    </v>
          </cell>
          <cell r="D10451">
            <v>526268.79</v>
          </cell>
        </row>
        <row r="10452">
          <cell r="A10452">
            <v>13617</v>
          </cell>
          <cell r="B10452" t="str">
            <v>PICAPE CABINE SIMPLES COM MOTOR 1.6 FLEX, CAMBIO MANUAL, POTENCIA 101/104 CV, 2 PORTAS</v>
          </cell>
          <cell r="C10452" t="str">
            <v xml:space="preserve">UN    </v>
          </cell>
          <cell r="D10452">
            <v>57862.29</v>
          </cell>
        </row>
        <row r="10453">
          <cell r="A10453">
            <v>35274</v>
          </cell>
          <cell r="B10453" t="str">
            <v>PILAR QUADRADO NAO APARELHADO *10 X 10* CM, EM MACARANDUBA, ANGELIM OU EQUIVALENTE DA REGIAO - BRUTA</v>
          </cell>
          <cell r="C10453" t="str">
            <v xml:space="preserve">M     </v>
          </cell>
          <cell r="D10453">
            <v>22.83</v>
          </cell>
        </row>
        <row r="10454">
          <cell r="A10454">
            <v>35275</v>
          </cell>
          <cell r="B10454" t="str">
            <v>PILAR QUADRADO NAO APARELHADO *15 X 15* CM, EM MACARANDUBA, ANGELIM OU EQUIVALENTE DA REGIAO - BRUTA</v>
          </cell>
          <cell r="C10454" t="str">
            <v xml:space="preserve">M     </v>
          </cell>
          <cell r="D10454">
            <v>48.47</v>
          </cell>
        </row>
        <row r="10455">
          <cell r="A10455">
            <v>35276</v>
          </cell>
          <cell r="B10455" t="str">
            <v>PILAR QUADRADO NAO APARELHADO *20 X 20* CM, EM MACARANDUBA, ANGELIM OU EQUIVALENTE DA REGIAO - BRUTA</v>
          </cell>
          <cell r="C10455" t="str">
            <v xml:space="preserve">M     </v>
          </cell>
          <cell r="D10455">
            <v>84.33</v>
          </cell>
        </row>
        <row r="10456">
          <cell r="A10456">
            <v>38386</v>
          </cell>
          <cell r="B10456" t="str">
            <v>PINCEL CHATO (TRINCHA) CERDAS GRIS 1.1/2 " (38 MM)</v>
          </cell>
          <cell r="C10456" t="str">
            <v xml:space="preserve">UN    </v>
          </cell>
          <cell r="D10456">
            <v>5.14</v>
          </cell>
        </row>
        <row r="10457">
          <cell r="A10457">
            <v>11091</v>
          </cell>
          <cell r="B10457" t="str">
            <v>PINGADEIRA PLASTICA PARA TELHA DE FIBROCIMENTO CANALETE 49/KALHETA OU CANALETE 90/KALHETAO</v>
          </cell>
          <cell r="C10457" t="str">
            <v xml:space="preserve">UN    </v>
          </cell>
          <cell r="D10457">
            <v>1.45</v>
          </cell>
        </row>
        <row r="10458">
          <cell r="A10458">
            <v>37586</v>
          </cell>
          <cell r="B10458" t="str">
            <v>PINO DE ACO COM ARRUELA CONICA, DIAMETRO ARRUELA = *23* MM E COMP HASTE = *27* MM (ACAO INDIRETA)</v>
          </cell>
          <cell r="C10458" t="str">
            <v xml:space="preserve">CENTO </v>
          </cell>
          <cell r="D10458">
            <v>44.81</v>
          </cell>
        </row>
        <row r="10459">
          <cell r="A10459">
            <v>37395</v>
          </cell>
          <cell r="B10459" t="str">
            <v>PINO DE ACO COM FURO, HASTE = 27 MM (ACAO DIRETA)</v>
          </cell>
          <cell r="C10459" t="str">
            <v xml:space="preserve">CENTO </v>
          </cell>
          <cell r="D10459">
            <v>38.53</v>
          </cell>
        </row>
        <row r="10460">
          <cell r="A10460">
            <v>14147</v>
          </cell>
          <cell r="B10460" t="str">
            <v>PINO DE ACO COM ROSCA 1/4 ", COMPRIMENTO DA HASTE = 30 MM E ROSCA = 20 MM (ACAO DIRETA)</v>
          </cell>
          <cell r="C10460" t="str">
            <v xml:space="preserve">CENTO </v>
          </cell>
          <cell r="D10460">
            <v>51.11</v>
          </cell>
        </row>
        <row r="10461">
          <cell r="A10461">
            <v>37396</v>
          </cell>
          <cell r="B10461" t="str">
            <v>PINO DE ACO LISO 1/4 ", HASTE = *36,5* MM (ACAO DIRETA)</v>
          </cell>
          <cell r="C10461" t="str">
            <v xml:space="preserve">CENTO </v>
          </cell>
          <cell r="D10461">
            <v>31.52</v>
          </cell>
        </row>
        <row r="10462">
          <cell r="A10462">
            <v>37397</v>
          </cell>
          <cell r="B10462" t="str">
            <v>PINO DE ACO LISO 1/4 ", HASTE = *53* MM (ACAO DIRETA)</v>
          </cell>
          <cell r="C10462" t="str">
            <v xml:space="preserve">CENTO </v>
          </cell>
          <cell r="D10462">
            <v>33.020000000000003</v>
          </cell>
        </row>
        <row r="10463">
          <cell r="A10463">
            <v>43606</v>
          </cell>
          <cell r="B10463" t="str">
            <v>PINO GUIA RETO, EM LATAO, CHAPA COM 3 MM DE ESPESSURA E GUIA COM ROLETE DE 9 MM</v>
          </cell>
          <cell r="C10463" t="str">
            <v xml:space="preserve">UN    </v>
          </cell>
          <cell r="D10463">
            <v>9.07</v>
          </cell>
        </row>
        <row r="10464">
          <cell r="A10464">
            <v>444</v>
          </cell>
          <cell r="B10464" t="str">
            <v>PINO ROSCA EXTERNA, EM ACO GALVANIZADO, PARA ISOLADOR DE 15KV, DIAMETRO 25 MM, COMPRIMENTO *290* MM</v>
          </cell>
          <cell r="C10464" t="str">
            <v xml:space="preserve">UN    </v>
          </cell>
          <cell r="D10464">
            <v>20.9</v>
          </cell>
        </row>
        <row r="10465">
          <cell r="A10465">
            <v>445</v>
          </cell>
          <cell r="B10465" t="str">
            <v>PINO ROSCA EXTERNA, EM ACO GALVANIZADO, PARA ISOLADOR DE 25KV, DIAMETRO 35MM, COMPRIMENTO *320* MM</v>
          </cell>
          <cell r="C10465" t="str">
            <v xml:space="preserve">UN    </v>
          </cell>
          <cell r="D10465">
            <v>28.61</v>
          </cell>
        </row>
        <row r="10466">
          <cell r="A10466">
            <v>4783</v>
          </cell>
          <cell r="B10466" t="str">
            <v>PINTOR</v>
          </cell>
          <cell r="C10466" t="str">
            <v xml:space="preserve">H     </v>
          </cell>
          <cell r="D10466">
            <v>13.66</v>
          </cell>
        </row>
        <row r="10467">
          <cell r="A10467">
            <v>41079</v>
          </cell>
          <cell r="B10467" t="str">
            <v>PINTOR (MENSALISTA)</v>
          </cell>
          <cell r="C10467" t="str">
            <v xml:space="preserve">MES   </v>
          </cell>
          <cell r="D10467">
            <v>2420.84</v>
          </cell>
        </row>
        <row r="10468">
          <cell r="A10468">
            <v>12874</v>
          </cell>
          <cell r="B10468" t="str">
            <v>PINTOR DE LETREIROS</v>
          </cell>
          <cell r="C10468" t="str">
            <v xml:space="preserve">H     </v>
          </cell>
          <cell r="D10468">
            <v>15.74</v>
          </cell>
        </row>
        <row r="10469">
          <cell r="A10469">
            <v>41082</v>
          </cell>
          <cell r="B10469" t="str">
            <v>PINTOR DE LETREIROS (MENSALISTA)</v>
          </cell>
          <cell r="C10469" t="str">
            <v xml:space="preserve">MES   </v>
          </cell>
          <cell r="D10469">
            <v>2790.69</v>
          </cell>
        </row>
        <row r="10470">
          <cell r="A10470">
            <v>4785</v>
          </cell>
          <cell r="B10470" t="str">
            <v>PINTOR PARA TINTA EPOXI</v>
          </cell>
          <cell r="C10470" t="str">
            <v xml:space="preserve">H     </v>
          </cell>
          <cell r="D10470">
            <v>14.69</v>
          </cell>
        </row>
        <row r="10471">
          <cell r="A10471">
            <v>41081</v>
          </cell>
          <cell r="B10471" t="str">
            <v>PINTOR PARA TINTA EPOXI (MENSALISTA)</v>
          </cell>
          <cell r="C10471" t="str">
            <v xml:space="preserve">MES   </v>
          </cell>
          <cell r="D10471">
            <v>2603.86</v>
          </cell>
        </row>
        <row r="10472">
          <cell r="A10472">
            <v>4801</v>
          </cell>
          <cell r="B10472" t="str">
            <v>PISO DE BORRACHA CANELADO EM PLACAS 50 X 50 CM, E = *3,5* MM, PARA COLA</v>
          </cell>
          <cell r="C10472" t="str">
            <v xml:space="preserve">M2    </v>
          </cell>
          <cell r="D10472">
            <v>64.42</v>
          </cell>
        </row>
        <row r="10473">
          <cell r="A10473">
            <v>4794</v>
          </cell>
          <cell r="B10473" t="str">
            <v>PISO DE BORRACHA ESPORTIVO EM PLACAS 50 X 50 CM, E = 15 MM, PARA ARGAMASSA, PRETO</v>
          </cell>
          <cell r="C10473" t="str">
            <v xml:space="preserve">M2    </v>
          </cell>
          <cell r="D10473">
            <v>293.39999999999998</v>
          </cell>
        </row>
        <row r="10474">
          <cell r="A10474">
            <v>4796</v>
          </cell>
          <cell r="B10474" t="str">
            <v>PISO DE BORRACHA FRISADO OU PASTILHADO, PRETO, EM PLACAS 50 X 50 CM, E = 7 MM, PARA ARGAMASSA</v>
          </cell>
          <cell r="C10474" t="str">
            <v xml:space="preserve">M2    </v>
          </cell>
          <cell r="D10474">
            <v>178.21</v>
          </cell>
        </row>
        <row r="10475">
          <cell r="A10475">
            <v>4800</v>
          </cell>
          <cell r="B10475" t="str">
            <v>PISO DE BORRACHA PASTILHADO EM PLACAS 50 X 50 CM, E = *3,5* MM, PARA COLA, PRETO</v>
          </cell>
          <cell r="C10475" t="str">
            <v xml:space="preserve">M2    </v>
          </cell>
          <cell r="D10475">
            <v>49</v>
          </cell>
        </row>
        <row r="10476">
          <cell r="A10476">
            <v>4795</v>
          </cell>
          <cell r="B10476" t="str">
            <v>PISO DE BORRACHA PASTILHADO EM PLACAS 50 X 50 CM, E = 15 MM, PARA ARGAMASSA, PRETO</v>
          </cell>
          <cell r="C10476" t="str">
            <v xml:space="preserve">M2    </v>
          </cell>
          <cell r="D10476">
            <v>285.61</v>
          </cell>
        </row>
        <row r="10477">
          <cell r="A10477">
            <v>39694</v>
          </cell>
          <cell r="B10477" t="str">
            <v>PISO ELEVADO COM 2 PLACAS DE ACO COM ENCHIMENTO DE CONCRETO CELULAR, INCLUSO BASE/HASTE/CRUZETAS, 60 X 60 CM, H = *28* CM, RESISTENCIA CARGA CONCENTRADA 496 KG (COM COLOCACAO)</v>
          </cell>
          <cell r="C10477" t="str">
            <v xml:space="preserve">M2    </v>
          </cell>
          <cell r="D10477">
            <v>343.97</v>
          </cell>
        </row>
        <row r="10478">
          <cell r="A10478">
            <v>1292</v>
          </cell>
          <cell r="B10478" t="str">
            <v>PISO EM CERAMICA ESMALTADA EXTRA, PEI MAIOR OU IGUAL A 4, FORMATO MAIOR QUE 2025 CM2</v>
          </cell>
          <cell r="C10478" t="str">
            <v xml:space="preserve">M2    </v>
          </cell>
          <cell r="D10478">
            <v>42.81</v>
          </cell>
        </row>
        <row r="10479">
          <cell r="A10479">
            <v>1287</v>
          </cell>
          <cell r="B10479" t="str">
            <v>PISO EM CERAMICA ESMALTADA EXTRA, PEI MAIOR OU IGUAL A 4, FORMATO MENOR OU IGUAL A 2025 CM2</v>
          </cell>
          <cell r="C10479" t="str">
            <v xml:space="preserve">M2    </v>
          </cell>
          <cell r="D10479">
            <v>21</v>
          </cell>
        </row>
        <row r="10480">
          <cell r="A10480">
            <v>1297</v>
          </cell>
          <cell r="B10480" t="str">
            <v>PISO EM CERAMICA ESMALTADA, COMERCIAL (PADRAO POPULAR), PEI MAIOR OU IGUAL A 3, FORMATO MENOR OU IGUAL A  2025 CM2</v>
          </cell>
          <cell r="C10480" t="str">
            <v xml:space="preserve">M2    </v>
          </cell>
          <cell r="D10480">
            <v>17.420000000000002</v>
          </cell>
        </row>
        <row r="10481">
          <cell r="A10481">
            <v>4786</v>
          </cell>
          <cell r="B10481" t="str">
            <v>PISO EM GRANILITE, MARMORITE OU GRANITINA, AGREGADO COR PRETO, CINZA, PALHA OU BRANCO, E=  *8* MM (INCLUSO EXECUCAO)</v>
          </cell>
          <cell r="C10481" t="str">
            <v xml:space="preserve">M2    </v>
          </cell>
          <cell r="D10481">
            <v>83</v>
          </cell>
        </row>
        <row r="10482">
          <cell r="A10482">
            <v>10840</v>
          </cell>
          <cell r="B10482" t="str">
            <v>PISO EM GRANITO, POLIDO, TIPO AMENDOA/ AMARELO CAPRI/ AMARELO DOURADO CARIOCA OU OUTROS EQUIVALENTES DA REGIAO, FORMATO MENOR OU IGUAL A 3025 CM2, E=  *2* CM</v>
          </cell>
          <cell r="C10482" t="str">
            <v xml:space="preserve">M2    </v>
          </cell>
          <cell r="D10482">
            <v>280</v>
          </cell>
        </row>
        <row r="10483">
          <cell r="A10483">
            <v>10841</v>
          </cell>
          <cell r="B10483" t="str">
            <v>PISO EM GRANITO, POLIDO, TIPO ANDORINHA/ QUARTZ/ CASTELO/ CORUMBA OU OUTROS EQUIVALENTES DA REGIAO, FORMATO MENOR OU IGUAL A 3025 CM2, E=  *2* CM</v>
          </cell>
          <cell r="C10483" t="str">
            <v xml:space="preserve">M2    </v>
          </cell>
          <cell r="D10483">
            <v>211.32</v>
          </cell>
        </row>
        <row r="10484">
          <cell r="A10484">
            <v>25980</v>
          </cell>
          <cell r="B10484" t="str">
            <v>PISO EM GRANITO, POLIDO, TIPO MARFIM, DALLAS, CARAVELAS OU OUTROS EQUIVALENTES DA REGIAO, FORMATO MENOR OU IGUAL A 3025 CM2, E=  *2* CM</v>
          </cell>
          <cell r="C10484" t="str">
            <v xml:space="preserve">M2    </v>
          </cell>
          <cell r="D10484">
            <v>270.02</v>
          </cell>
        </row>
        <row r="10485">
          <cell r="A10485">
            <v>10842</v>
          </cell>
          <cell r="B10485" t="str">
            <v>PISO EM GRANITO, POLIDO, TIPO PRETO SAO GABRIEL/ TIJUCA OU OUTROS EQUIVALENTES DA REGIAO, FORMATO MENOR OU IGUAL A 3025 CM2, E=  *2* CM</v>
          </cell>
          <cell r="C10485" t="str">
            <v xml:space="preserve">M2    </v>
          </cell>
          <cell r="D10485">
            <v>305.24</v>
          </cell>
        </row>
        <row r="10486">
          <cell r="A10486">
            <v>21108</v>
          </cell>
          <cell r="B10486" t="str">
            <v>PISO EM PORCELANATO RETIFICADO EXTRA, FORMATO MENOR OU IGUAL A 2025 CM2</v>
          </cell>
          <cell r="C10486" t="str">
            <v xml:space="preserve">M2    </v>
          </cell>
          <cell r="D10486">
            <v>57.05</v>
          </cell>
        </row>
        <row r="10487">
          <cell r="A10487">
            <v>38180</v>
          </cell>
          <cell r="B10487" t="str">
            <v>PISO EM REGUA VINILICA SEMIFLEXIVEL, ENCAIXE CLICADO, E = 4 MM (SEM COLOCACAO)</v>
          </cell>
          <cell r="C10487" t="str">
            <v xml:space="preserve">M2    </v>
          </cell>
          <cell r="D10487">
            <v>143.47999999999999</v>
          </cell>
        </row>
        <row r="10488">
          <cell r="A10488">
            <v>40648</v>
          </cell>
          <cell r="B10488" t="str">
            <v>PISO EPOXI AUTONIVELANTE, ESPESSURA *4* MM (INCLUSO EXECUCAO)</v>
          </cell>
          <cell r="C10488" t="str">
            <v xml:space="preserve">M2    </v>
          </cell>
          <cell r="D10488">
            <v>159.36000000000001</v>
          </cell>
        </row>
        <row r="10489">
          <cell r="A10489">
            <v>40649</v>
          </cell>
          <cell r="B10489" t="str">
            <v>PISO EPOXI MULTILAYER, ESPESSURA *2* MM (INCLUSO EXECUCAO)</v>
          </cell>
          <cell r="C10489" t="str">
            <v xml:space="preserve">M2    </v>
          </cell>
          <cell r="D10489">
            <v>92.82</v>
          </cell>
        </row>
        <row r="10490">
          <cell r="A10490">
            <v>40650</v>
          </cell>
          <cell r="B10490" t="str">
            <v>PISO FULGET (GRANITO LAVADO) EM PLACAS DE *40 X 40* CM (SEM COLOCACAO)</v>
          </cell>
          <cell r="C10490" t="str">
            <v xml:space="preserve">M2    </v>
          </cell>
          <cell r="D10490">
            <v>119.52</v>
          </cell>
        </row>
        <row r="10491">
          <cell r="A10491">
            <v>40651</v>
          </cell>
          <cell r="B10491" t="str">
            <v>PISO FULGET (GRANITO LAVADO) EM PLACAS DE *75 X 75* CM (SEM COLOCACAO)</v>
          </cell>
          <cell r="C10491" t="str">
            <v xml:space="preserve">M2    </v>
          </cell>
          <cell r="D10491">
            <v>220.44</v>
          </cell>
        </row>
        <row r="10492">
          <cell r="A10492">
            <v>40652</v>
          </cell>
          <cell r="B10492" t="str">
            <v>PISO FULGET (GRANITO LAVADO) MOLDADO IN LOCO (INCLUSO EXECUCAO)</v>
          </cell>
          <cell r="C10492" t="str">
            <v xml:space="preserve">M2    </v>
          </cell>
          <cell r="D10492">
            <v>118.19</v>
          </cell>
        </row>
        <row r="10493">
          <cell r="A10493">
            <v>40647</v>
          </cell>
          <cell r="B10493" t="str">
            <v>PISO INDUSTRIAL EM CONCRETO ARMADO DE ACABAMENTO POLIDO, ESPESSURA 12 CM (CIMENTO QUEIMADO) (INCLUSO EXECUCAO)</v>
          </cell>
          <cell r="C10493" t="str">
            <v xml:space="preserve">M2    </v>
          </cell>
          <cell r="D10493">
            <v>130.13999999999999</v>
          </cell>
        </row>
        <row r="10494">
          <cell r="A10494">
            <v>40653</v>
          </cell>
          <cell r="B10494" t="str">
            <v>PISO KORODUR (INCLUSO EXECUCAO)</v>
          </cell>
          <cell r="C10494" t="str">
            <v xml:space="preserve">M2    </v>
          </cell>
          <cell r="D10494">
            <v>99.6</v>
          </cell>
        </row>
        <row r="10495">
          <cell r="A10495">
            <v>36178</v>
          </cell>
          <cell r="B10495" t="str">
            <v>PISO PODOTATIL DE CONCRETO - DIRECIONAL E ALERTA, *40 X 40 X 2,5* CM</v>
          </cell>
          <cell r="C10495" t="str">
            <v xml:space="preserve">UN    </v>
          </cell>
          <cell r="D10495">
            <v>11.57</v>
          </cell>
        </row>
        <row r="10496">
          <cell r="A10496">
            <v>38195</v>
          </cell>
          <cell r="B10496" t="str">
            <v>PISO PORCELANATO, BORDA RETA, EXTRA, FORMATO MAIOR QUE 2025 CM2</v>
          </cell>
          <cell r="C10496" t="str">
            <v xml:space="preserve">M2    </v>
          </cell>
          <cell r="D10496">
            <v>67.38</v>
          </cell>
        </row>
        <row r="10497">
          <cell r="A10497">
            <v>38181</v>
          </cell>
          <cell r="B10497" t="str">
            <v>PISO TATIL ALERTA OU DIRECIONAL, DE BORRACHA, COLORIDO, 25 X 25 CM, E = 5 MM, PARA COLA</v>
          </cell>
          <cell r="C10497" t="str">
            <v xml:space="preserve">M2    </v>
          </cell>
          <cell r="D10497">
            <v>195.87</v>
          </cell>
        </row>
        <row r="10498">
          <cell r="A10498">
            <v>38182</v>
          </cell>
          <cell r="B10498" t="str">
            <v>PISO TATIL DE ALERTA OU DIRECIONAL DE BORRACHA, PRETO, 25 X 25 CM, E = 5 MM, PARA COLA</v>
          </cell>
          <cell r="C10498" t="str">
            <v xml:space="preserve">M2    </v>
          </cell>
          <cell r="D10498">
            <v>186.57</v>
          </cell>
        </row>
        <row r="10499">
          <cell r="A10499">
            <v>38186</v>
          </cell>
          <cell r="B10499" t="str">
            <v>PISO TATIL DE ALERTA OU DIRECIONAL, DE BORRACHA, COLORIDO, 25 X 25 CM, E = 12 MM, PARA ARGAMASSA</v>
          </cell>
          <cell r="C10499" t="str">
            <v xml:space="preserve">M2    </v>
          </cell>
          <cell r="D10499">
            <v>484.97</v>
          </cell>
        </row>
        <row r="10500">
          <cell r="A10500">
            <v>38185</v>
          </cell>
          <cell r="B10500" t="str">
            <v>PISO TATIL DE ALERTA OU DIRECIONAL, DE BORRACHA, PRETO, 25 X 25 CM, E = 12 MM, PARA ARGAMASSA</v>
          </cell>
          <cell r="C10500" t="str">
            <v xml:space="preserve">M2    </v>
          </cell>
          <cell r="D10500">
            <v>431.79</v>
          </cell>
        </row>
        <row r="10501">
          <cell r="A10501">
            <v>40654</v>
          </cell>
          <cell r="B10501" t="str">
            <v>PISO URETANO, VERSAO REVESTIMENTO AUTONIVELANTE, ESPESSURA VARIÁVEL DE 3 A 4 MM (INCLUSO EXECUCAO)</v>
          </cell>
          <cell r="C10501" t="str">
            <v xml:space="preserve">M2    </v>
          </cell>
          <cell r="D10501">
            <v>154.71</v>
          </cell>
        </row>
        <row r="10502">
          <cell r="A10502">
            <v>25981</v>
          </cell>
          <cell r="B10502" t="str">
            <v>PISO/ REVESTIMENTO EM GRANITO, POLIDO, TIPO ANDORINHA/ QUARTZ/ CASTELO/ CORUMBA OU OUTROS EQUIVALENTES DA REGIAO, FORMATO MAIOR OU IGUAL A 3025 CM2, E = *2* CM</v>
          </cell>
          <cell r="C10502" t="str">
            <v xml:space="preserve">M2    </v>
          </cell>
          <cell r="D10502">
            <v>223.06</v>
          </cell>
        </row>
        <row r="10503">
          <cell r="A10503">
            <v>4822</v>
          </cell>
          <cell r="B10503" t="str">
            <v>PISO/ REVESTIMENTO EM MARMORE, POLIDO, BRANCO COMUM, FORMATO MAIOR OU IGUAL A 3025 CM2, E = *2* CM</v>
          </cell>
          <cell r="C10503" t="str">
            <v xml:space="preserve">M2    </v>
          </cell>
          <cell r="D10503">
            <v>335.65</v>
          </cell>
        </row>
        <row r="10504">
          <cell r="A10504">
            <v>4818</v>
          </cell>
          <cell r="B10504" t="str">
            <v>PISO/ REVESTIMENTO EM MARMORE, POLIDO, BRANCO COMUM, FORMATO MENOR OU IGUAL A 3025 CM2, E = *2* CM</v>
          </cell>
          <cell r="C10504" t="str">
            <v xml:space="preserve">M2    </v>
          </cell>
          <cell r="D10504">
            <v>345</v>
          </cell>
        </row>
        <row r="10505">
          <cell r="A10505">
            <v>39567</v>
          </cell>
          <cell r="B10505" t="str">
            <v>PLACA / CHAPA DE GESSO ACARTONADO, ACABAMENTO VINILICO LISO EM UMA DAS FACES, COR BRANCA, BORDA QUADRADA, E = 9,5 MM, *625 X 1250* MM (L X C), PARA FORRO REMOVIVEL</v>
          </cell>
          <cell r="C10505" t="str">
            <v xml:space="preserve">M2    </v>
          </cell>
          <cell r="D10505">
            <v>44.3</v>
          </cell>
        </row>
        <row r="10506">
          <cell r="A10506">
            <v>39566</v>
          </cell>
          <cell r="B10506" t="str">
            <v>PLACA / CHAPA DE GESSO ACARTONADO, ACABAMENTO VINILICO LISO EM UMA DAS FACES, COR BRANCA, BORDA QUADRADA, E = 9,5 MM, *625 X 625* MM (L X C), PARA FORRO REMOVIVEL</v>
          </cell>
          <cell r="C10506" t="str">
            <v xml:space="preserve">M2    </v>
          </cell>
          <cell r="D10506">
            <v>51.16</v>
          </cell>
        </row>
        <row r="10507">
          <cell r="A10507">
            <v>39416</v>
          </cell>
          <cell r="B10507" t="str">
            <v>PLACA / CHAPA DE GESSO ACARTONADO, RESISTENTE A UMIDADE (RU), COR VERDE, E = 12,5 MM, 1200 X 1800 MM (L X C)</v>
          </cell>
          <cell r="C10507" t="str">
            <v xml:space="preserve">M2    </v>
          </cell>
          <cell r="D10507">
            <v>26.72</v>
          </cell>
        </row>
        <row r="10508">
          <cell r="A10508">
            <v>39417</v>
          </cell>
          <cell r="B10508" t="str">
            <v>PLACA / CHAPA DE GESSO ACARTONADO, RESISTENTE A UMIDADE (RU), COR VERDE, E = 12,5 MM, 1200 X 2400 MM (L X C)</v>
          </cell>
          <cell r="C10508" t="str">
            <v xml:space="preserve">M2    </v>
          </cell>
          <cell r="D10508">
            <v>28.02</v>
          </cell>
        </row>
        <row r="10509">
          <cell r="A10509">
            <v>39414</v>
          </cell>
          <cell r="B10509" t="str">
            <v>PLACA / CHAPA DE GESSO ACARTONADO, RESISTENTE AO FOGO (RF), COR ROSA, E = 12,5 MM, 1200 X 1800 MM (L X C)</v>
          </cell>
          <cell r="C10509" t="str">
            <v xml:space="preserve">M2    </v>
          </cell>
          <cell r="D10509">
            <v>25.1</v>
          </cell>
        </row>
        <row r="10510">
          <cell r="A10510">
            <v>39415</v>
          </cell>
          <cell r="B10510" t="str">
            <v>PLACA / CHAPA DE GESSO ACARTONADO, RESISTENTE AO FOGO (RF), COR ROSA, E = 12,5 MM, 1200 X 2400 MM (L X C)</v>
          </cell>
          <cell r="C10510" t="str">
            <v xml:space="preserve">M2    </v>
          </cell>
          <cell r="D10510">
            <v>26.6</v>
          </cell>
        </row>
        <row r="10511">
          <cell r="A10511">
            <v>39412</v>
          </cell>
          <cell r="B10511" t="str">
            <v>PLACA / CHAPA DE GESSO ACARTONADO, STANDARD (ST), COR BRANCA, E = 12,5 MM, 1200 X 1800 MM (L X C)</v>
          </cell>
          <cell r="C10511" t="str">
            <v xml:space="preserve">M2    </v>
          </cell>
          <cell r="D10511">
            <v>18.899999999999999</v>
          </cell>
        </row>
        <row r="10512">
          <cell r="A10512">
            <v>39413</v>
          </cell>
          <cell r="B10512" t="str">
            <v>PLACA / CHAPA DE GESSO ACARTONADO, STANDARD (ST), COR BRANCA, E = 12,5 MM, 1200 X 2400 MM (L X C)</v>
          </cell>
          <cell r="C10512" t="str">
            <v xml:space="preserve">M2    </v>
          </cell>
          <cell r="D10512">
            <v>18.71</v>
          </cell>
        </row>
        <row r="10513">
          <cell r="A10513">
            <v>11062</v>
          </cell>
          <cell r="B10513" t="str">
            <v>PLACA CIMENTICIA LISA E = 10 MM, DE 1,20 X 3,00 M (SEM AMIANTO)</v>
          </cell>
          <cell r="C10513" t="str">
            <v xml:space="preserve">M2    </v>
          </cell>
          <cell r="D10513">
            <v>68.81</v>
          </cell>
        </row>
        <row r="10514">
          <cell r="A10514">
            <v>11063</v>
          </cell>
          <cell r="B10514" t="str">
            <v>PLACA CIMENTICIA LISA E = 6 MM, DE 1,20 X 3,00 M (SEM AMIANTO)</v>
          </cell>
          <cell r="C10514" t="str">
            <v xml:space="preserve">M2    </v>
          </cell>
          <cell r="D10514">
            <v>66.62</v>
          </cell>
        </row>
        <row r="10515">
          <cell r="A10515">
            <v>13521</v>
          </cell>
          <cell r="B10515" t="str">
            <v>PLACA DE ACO ESMALTADA PARA  IDENTIFICACAO DE RUA, *45 CM X 20* CM</v>
          </cell>
          <cell r="C10515" t="str">
            <v xml:space="preserve">UN    </v>
          </cell>
          <cell r="D10515">
            <v>74.25</v>
          </cell>
        </row>
        <row r="10516">
          <cell r="A10516">
            <v>10851</v>
          </cell>
          <cell r="B10516" t="str">
            <v>PLACA DE ACRILICO TRANSPARENTE ADESIVADA PARA SINALIZACAO DE PORTAS, BORDA POLIDA, DE *25 X 8*, E = 6 MM (NAO INCLUI ACESSORIOS PARA FIXACAO)</v>
          </cell>
          <cell r="C10516" t="str">
            <v xml:space="preserve">UN    </v>
          </cell>
          <cell r="D10516">
            <v>54.63</v>
          </cell>
        </row>
        <row r="10517">
          <cell r="A10517">
            <v>39515</v>
          </cell>
          <cell r="B10517" t="str">
            <v>PLACA DE FIBRA MINERAL PARA FORRO, DE 1250 X 625 MM, E = 15 MM, BORDA RETA, COM PINTURA ANTIMOFO (NAO INCLUI PERFIS)</v>
          </cell>
          <cell r="C10517" t="str">
            <v xml:space="preserve">UN    </v>
          </cell>
          <cell r="D10517">
            <v>51.4</v>
          </cell>
        </row>
        <row r="10518">
          <cell r="A10518">
            <v>39516</v>
          </cell>
          <cell r="B10518" t="str">
            <v>PLACA DE FIBRA MINERAL PARA FORRO, DE 625 X 625 MM, E = 15 MM, BORDA REBAIXADA PARA PERFIL 24 MM, COM PINTURA ANTIMOFO (NAO INCLUI PERFIS)</v>
          </cell>
          <cell r="C10518" t="str">
            <v xml:space="preserve">UN    </v>
          </cell>
          <cell r="D10518">
            <v>43.33</v>
          </cell>
        </row>
        <row r="10519">
          <cell r="A10519">
            <v>39514</v>
          </cell>
          <cell r="B10519" t="str">
            <v>PLACA DE FIBRA MINERAL PARA FORRO, DE 625 X 625 MM, E = 15 MM, BORDA RETA, COM PINTURA ANTIMOFO (NAO INCLUI PERFIS)</v>
          </cell>
          <cell r="C10519" t="str">
            <v xml:space="preserve">UN    </v>
          </cell>
          <cell r="D10519">
            <v>26.96</v>
          </cell>
        </row>
        <row r="10520">
          <cell r="A10520">
            <v>4812</v>
          </cell>
          <cell r="B10520" t="str">
            <v>PLACA DE GESSO PARA FORRO, *60 X 60* CM, ESPESSURA DE 12 MM (SEM COLOCACAO)</v>
          </cell>
          <cell r="C10520" t="str">
            <v xml:space="preserve">M2    </v>
          </cell>
          <cell r="D10520">
            <v>12.23</v>
          </cell>
        </row>
        <row r="10521">
          <cell r="A10521">
            <v>10849</v>
          </cell>
          <cell r="B10521" t="str">
            <v>PLACA DE INAUGURACAO EM BRONZE *35X 50*CM</v>
          </cell>
          <cell r="C10521" t="str">
            <v xml:space="preserve">UN    </v>
          </cell>
          <cell r="D10521">
            <v>1080.01</v>
          </cell>
        </row>
        <row r="10522">
          <cell r="A10522">
            <v>10848</v>
          </cell>
          <cell r="B10522" t="str">
            <v>PLACA DE INAUGURACAO METALICA, *40* CM X *60* CM</v>
          </cell>
          <cell r="C10522" t="str">
            <v xml:space="preserve">UN    </v>
          </cell>
          <cell r="D10522">
            <v>678.38</v>
          </cell>
        </row>
        <row r="10523">
          <cell r="A10523">
            <v>4813</v>
          </cell>
          <cell r="B10523" t="str">
            <v>PLACA DE OBRA (PARA CONSTRUCAO CIVIL) EM CHAPA GALVANIZADA *N. 22*, ADESIVADA, DE *2,0 X 1,125* M</v>
          </cell>
          <cell r="C10523" t="str">
            <v xml:space="preserve">M2    </v>
          </cell>
          <cell r="D10523">
            <v>225</v>
          </cell>
        </row>
        <row r="10524">
          <cell r="A10524">
            <v>37560</v>
          </cell>
          <cell r="B10524" t="str">
            <v>PLACA DE SINALIZACAO DE SEGURANCA CONTRA INCENDIO - ALERTA, TRIANGULAR, BASE DE *30* CM, EM PVC *2* MM ANTI-CHAMAS (SIMBOLOS, CORES E PICTOGRAMAS CONFORME NBR 13434)</v>
          </cell>
          <cell r="C10524" t="str">
            <v xml:space="preserve">UN    </v>
          </cell>
          <cell r="D10524">
            <v>24.92</v>
          </cell>
        </row>
        <row r="10525">
          <cell r="A10525">
            <v>37557</v>
          </cell>
          <cell r="B10525" t="str">
            <v>PLACA DE SINALIZACAO DE SEGURANCA CONTRA INCENDIO, FOTOLUMINESCENTE, QUADRADA, *14 X 14* CM, EM PVC *2* MM ANTI-CHAMAS (SIMBOLOS, CORES E PICTOGRAMAS CONFORME NBR 13434)</v>
          </cell>
          <cell r="C10525" t="str">
            <v xml:space="preserve">UN    </v>
          </cell>
          <cell r="D10525">
            <v>7.56</v>
          </cell>
        </row>
        <row r="10526">
          <cell r="A10526">
            <v>37556</v>
          </cell>
          <cell r="B10526" t="str">
            <v>PLACA DE SINALIZACAO DE SEGURANCA CONTRA INCENDIO, FOTOLUMINESCENTE, QUADRADA, *20 X 20* CM, EM PVC *2* MM ANTI-CHAMAS (SIMBOLOS, CORES E PICTOGRAMAS CONFORME NBR 13434)</v>
          </cell>
          <cell r="C10526" t="str">
            <v xml:space="preserve">UN    </v>
          </cell>
          <cell r="D10526">
            <v>14.64</v>
          </cell>
        </row>
        <row r="10527">
          <cell r="A10527">
            <v>37559</v>
          </cell>
          <cell r="B10527" t="str">
            <v>PLACA DE SINALIZACAO DE SEGURANCA CONTRA INCENDIO, FOTOLUMINESCENTE, RETANGULAR, *12 X 40* CM, EM PVC *2* MM ANTI-CHAMAS (SIMBOLOS, CORES E PICTOGRAMAS CONFORME NBR 13434)</v>
          </cell>
          <cell r="C10527" t="str">
            <v xml:space="preserve">UN    </v>
          </cell>
          <cell r="D10527">
            <v>17.96</v>
          </cell>
        </row>
        <row r="10528">
          <cell r="A10528">
            <v>37539</v>
          </cell>
          <cell r="B10528" t="str">
            <v>PLACA DE SINALIZACAO DE SEGURANCA CONTRA INCENDIO, FOTOLUMINESCENTE, RETANGULAR, *13 X 26* CM, EM PVC *2* MM ANTI-CHAMAS (SIMBOLOS, CORES E PICTOGRAMAS CONFORME NBR 13434)</v>
          </cell>
          <cell r="C10528" t="str">
            <v xml:space="preserve">UN    </v>
          </cell>
          <cell r="D10528">
            <v>12.66</v>
          </cell>
        </row>
        <row r="10529">
          <cell r="A10529">
            <v>37558</v>
          </cell>
          <cell r="B10529" t="str">
            <v>PLACA DE SINALIZACAO DE SEGURANCA CONTRA INCENDIO, FOTOLUMINESCENTE, RETANGULAR, *20 X 40* CM, EM PVC *2* MM ANTI-CHAMAS (SIMBOLOS, CORES E PICTOGRAMAS CONFORME NBR 13434)</v>
          </cell>
          <cell r="C10529" t="str">
            <v xml:space="preserve">UN    </v>
          </cell>
          <cell r="D10529">
            <v>23.6</v>
          </cell>
        </row>
        <row r="10530">
          <cell r="A10530">
            <v>34723</v>
          </cell>
          <cell r="B10530" t="str">
            <v>PLACA DE SINALIZACAO EM CHAPA DE ACO NUM 16 COM PINTURA REFLETIVA</v>
          </cell>
          <cell r="C10530" t="str">
            <v xml:space="preserve">M2    </v>
          </cell>
          <cell r="D10530">
            <v>519.75</v>
          </cell>
        </row>
        <row r="10531">
          <cell r="A10531">
            <v>34721</v>
          </cell>
          <cell r="B10531" t="str">
            <v>PLACA DE SINALIZACAO EM CHAPA DE ALUMINIO COM PINTURA REFLETIVA, E = 2 MM</v>
          </cell>
          <cell r="C10531" t="str">
            <v xml:space="preserve">M2    </v>
          </cell>
          <cell r="D10531">
            <v>648</v>
          </cell>
        </row>
        <row r="10532">
          <cell r="A10532">
            <v>4309</v>
          </cell>
          <cell r="B10532" t="str">
            <v>PLACA DE VENTILACAO PARA TELHA DE FIBROCIMENTO CANALETE 49 KALHETA</v>
          </cell>
          <cell r="C10532" t="str">
            <v xml:space="preserve">UN    </v>
          </cell>
          <cell r="D10532">
            <v>6.51</v>
          </cell>
        </row>
        <row r="10533">
          <cell r="A10533">
            <v>4307</v>
          </cell>
          <cell r="B10533" t="str">
            <v>PLACA DE VENTILACAO PARA TELHA DE FIBROCIMENTO, CANALETE 90 OU KALHETAO</v>
          </cell>
          <cell r="C10533" t="str">
            <v xml:space="preserve">UN    </v>
          </cell>
          <cell r="D10533">
            <v>11.14</v>
          </cell>
        </row>
        <row r="10534">
          <cell r="A10534">
            <v>10850</v>
          </cell>
          <cell r="B10534" t="str">
            <v>PLACA NUMERACAO RESIDENCIAL EM CHAPA GALVANIZADA ESMALTADA 12 X 18 CM</v>
          </cell>
          <cell r="C10534" t="str">
            <v xml:space="preserve">UN    </v>
          </cell>
          <cell r="D10534">
            <v>33.75</v>
          </cell>
        </row>
        <row r="10535">
          <cell r="A10535">
            <v>42438</v>
          </cell>
          <cell r="B10535" t="str">
            <v>PLACA ORIENTATIVA SOBRE EXERCÍCIOS, 2,00M X 1,00M, EM TUBO DE ACO CARBONO, PINTURA NO PROCESSO ELETROSTATICO - PARA ACADEMIA AO AR LIVRE / ACADEMIA DA TERCEIRA IDADE - ATI</v>
          </cell>
          <cell r="C10535" t="str">
            <v xml:space="preserve">UN    </v>
          </cell>
          <cell r="D10535">
            <v>1657.13</v>
          </cell>
        </row>
        <row r="10536">
          <cell r="A10536">
            <v>4792</v>
          </cell>
          <cell r="B10536" t="str">
            <v>PLACA VINILICA SEMIFLEXIVEL PARA PISOS, E = 3,2 MM, 30 X 30 CM (SEM COLOCACAO)</v>
          </cell>
          <cell r="C10536" t="str">
            <v xml:space="preserve">M2    </v>
          </cell>
          <cell r="D10536">
            <v>137.72999999999999</v>
          </cell>
        </row>
        <row r="10537">
          <cell r="A10537">
            <v>4790</v>
          </cell>
          <cell r="B10537" t="str">
            <v>PLACA VINILICA SEMIFLEXIVEL PARA REVESTIMENTO DE PISOS E PAREDES, E = 2 MM (SEM COLOCACAO)</v>
          </cell>
          <cell r="C10537" t="str">
            <v xml:space="preserve">M2    </v>
          </cell>
          <cell r="D10537">
            <v>82.81</v>
          </cell>
        </row>
        <row r="10538">
          <cell r="A10538">
            <v>40671</v>
          </cell>
          <cell r="B10538" t="str">
            <v>PLACA/PISO DE CONCRETO POROSO/ PAVIMENTO PERMEAVEL/BLOCO DRENANTE DE CONCRETO, 40 CM X 40 CM, E = 6 CM, COR NATURAL</v>
          </cell>
          <cell r="C10538" t="str">
            <v xml:space="preserve">M2    </v>
          </cell>
          <cell r="D10538">
            <v>75.959999999999994</v>
          </cell>
        </row>
        <row r="10539">
          <cell r="A10539">
            <v>7552</v>
          </cell>
          <cell r="B10539" t="str">
            <v>PLACA/TAMPA CEGA EM LATAO ESCOVADO PARA CONDULETE EM LIGA DE ALUMINIO 4 X 4"</v>
          </cell>
          <cell r="C10539" t="str">
            <v xml:space="preserve">UN    </v>
          </cell>
          <cell r="D10539">
            <v>24.92</v>
          </cell>
        </row>
        <row r="10540">
          <cell r="A10540">
            <v>4893</v>
          </cell>
          <cell r="B10540" t="str">
            <v>PLUG OU BUJAO DE FERRO GALVANIZADO, DE 1 1/2"</v>
          </cell>
          <cell r="C10540" t="str">
            <v xml:space="preserve">UN    </v>
          </cell>
          <cell r="D10540">
            <v>8.59</v>
          </cell>
        </row>
        <row r="10541">
          <cell r="A10541">
            <v>4894</v>
          </cell>
          <cell r="B10541" t="str">
            <v>PLUG OU BUJAO DE FERRO GALVANIZADO, DE 1 1/4"</v>
          </cell>
          <cell r="C10541" t="str">
            <v xml:space="preserve">UN    </v>
          </cell>
          <cell r="D10541">
            <v>7.37</v>
          </cell>
        </row>
        <row r="10542">
          <cell r="A10542">
            <v>4888</v>
          </cell>
          <cell r="B10542" t="str">
            <v>PLUG OU BUJAO DE FERRO GALVANIZADO, DE 1/2"</v>
          </cell>
          <cell r="C10542" t="str">
            <v xml:space="preserve">UN    </v>
          </cell>
          <cell r="D10542">
            <v>2.5099999999999998</v>
          </cell>
        </row>
        <row r="10543">
          <cell r="A10543">
            <v>4890</v>
          </cell>
          <cell r="B10543" t="str">
            <v>PLUG OU BUJAO DE FERRO GALVANIZADO, DE 1"</v>
          </cell>
          <cell r="C10543" t="str">
            <v xml:space="preserve">UN    </v>
          </cell>
          <cell r="D10543">
            <v>4.72</v>
          </cell>
        </row>
        <row r="10544">
          <cell r="A10544">
            <v>12411</v>
          </cell>
          <cell r="B10544" t="str">
            <v>PLUG OU BUJAO DE FERRO GALVANIZADO, DE 2 1/2"</v>
          </cell>
          <cell r="C10544" t="str">
            <v xml:space="preserve">UN    </v>
          </cell>
          <cell r="D10544">
            <v>25.41</v>
          </cell>
        </row>
        <row r="10545">
          <cell r="A10545">
            <v>4891</v>
          </cell>
          <cell r="B10545" t="str">
            <v>PLUG OU BUJAO DE FERRO GALVANIZADO, DE 2"</v>
          </cell>
          <cell r="C10545" t="str">
            <v xml:space="preserve">UN    </v>
          </cell>
          <cell r="D10545">
            <v>12.7</v>
          </cell>
        </row>
        <row r="10546">
          <cell r="A10546">
            <v>4889</v>
          </cell>
          <cell r="B10546" t="str">
            <v>PLUG OU BUJAO DE FERRO GALVANIZADO, DE 3/4"</v>
          </cell>
          <cell r="C10546" t="str">
            <v xml:space="preserve">UN    </v>
          </cell>
          <cell r="D10546">
            <v>3.39</v>
          </cell>
        </row>
        <row r="10547">
          <cell r="A10547">
            <v>4892</v>
          </cell>
          <cell r="B10547" t="str">
            <v>PLUG OU BUJAO DE FERRO GALVANIZADO, DE 3"</v>
          </cell>
          <cell r="C10547" t="str">
            <v xml:space="preserve">UN    </v>
          </cell>
          <cell r="D10547">
            <v>35.58</v>
          </cell>
        </row>
        <row r="10548">
          <cell r="A10548">
            <v>12412</v>
          </cell>
          <cell r="B10548" t="str">
            <v>PLUG OU BUJAO DE FERRO GALVANIZADO, DE 4"</v>
          </cell>
          <cell r="C10548" t="str">
            <v xml:space="preserve">UN    </v>
          </cell>
          <cell r="D10548">
            <v>66.14</v>
          </cell>
        </row>
        <row r="10549">
          <cell r="A10549">
            <v>11073</v>
          </cell>
          <cell r="B10549" t="str">
            <v>PLUG PVC P/ ESG PREDIAL  75MM</v>
          </cell>
          <cell r="C10549" t="str">
            <v xml:space="preserve">UN    </v>
          </cell>
          <cell r="D10549">
            <v>4.88</v>
          </cell>
        </row>
        <row r="10550">
          <cell r="A10550">
            <v>11071</v>
          </cell>
          <cell r="B10550" t="str">
            <v>PLUG PVC P/ ESG PREDIAL 100MM</v>
          </cell>
          <cell r="C10550" t="str">
            <v xml:space="preserve">UN    </v>
          </cell>
          <cell r="D10550">
            <v>7.9</v>
          </cell>
        </row>
        <row r="10551">
          <cell r="A10551">
            <v>11072</v>
          </cell>
          <cell r="B10551" t="str">
            <v>PLUG PVC P/ ESG PREDIAL 50MM</v>
          </cell>
          <cell r="C10551" t="str">
            <v xml:space="preserve">UN    </v>
          </cell>
          <cell r="D10551">
            <v>2.76</v>
          </cell>
        </row>
        <row r="10552">
          <cell r="A10552">
            <v>4895</v>
          </cell>
          <cell r="B10552" t="str">
            <v>PLUG PVC ROSCAVEL,  1/2",  AGUA FRIA PREDIAL (NBR 5648)</v>
          </cell>
          <cell r="C10552" t="str">
            <v xml:space="preserve">UN    </v>
          </cell>
          <cell r="D10552">
            <v>0.51</v>
          </cell>
        </row>
        <row r="10553">
          <cell r="A10553">
            <v>4907</v>
          </cell>
          <cell r="B10553" t="str">
            <v>PLUG PVC,  JE, DN 100 MM, PARA REDE COLETORA ESGOTO (NBR 10569)</v>
          </cell>
          <cell r="C10553" t="str">
            <v xml:space="preserve">UN    </v>
          </cell>
          <cell r="D10553">
            <v>32.92</v>
          </cell>
        </row>
        <row r="10554">
          <cell r="A10554">
            <v>4902</v>
          </cell>
          <cell r="B10554" t="str">
            <v>PLUG PVC, JE, DN 150 MM, PARA REDE COLETORA ESGOTO (NBR 10569)</v>
          </cell>
          <cell r="C10554" t="str">
            <v xml:space="preserve">UN    </v>
          </cell>
          <cell r="D10554">
            <v>74.52</v>
          </cell>
        </row>
        <row r="10555">
          <cell r="A10555">
            <v>4908</v>
          </cell>
          <cell r="B10555" t="str">
            <v>PLUG PVC, JE, DN 200 MM, PARA REDE COLETORA ESGOTO (NBR 10569)</v>
          </cell>
          <cell r="C10555" t="str">
            <v xml:space="preserve">UN    </v>
          </cell>
          <cell r="D10555">
            <v>151.32</v>
          </cell>
        </row>
        <row r="10556">
          <cell r="A10556">
            <v>4909</v>
          </cell>
          <cell r="B10556" t="str">
            <v>PLUG PVC, JE, DN 250 MM, PARA REDE COLETORA ESGOTO (NBR 10569)</v>
          </cell>
          <cell r="C10556" t="str">
            <v xml:space="preserve">UN    </v>
          </cell>
          <cell r="D10556">
            <v>292.23</v>
          </cell>
        </row>
        <row r="10557">
          <cell r="A10557">
            <v>4903</v>
          </cell>
          <cell r="B10557" t="str">
            <v>PLUG PVC, JE, DN 350 MM, PARA REDE COLETORA ESGOTO (NBR 10569)</v>
          </cell>
          <cell r="C10557" t="str">
            <v xml:space="preserve">UN    </v>
          </cell>
          <cell r="D10557">
            <v>859.28</v>
          </cell>
        </row>
        <row r="10558">
          <cell r="A10558">
            <v>4897</v>
          </cell>
          <cell r="B10558" t="str">
            <v>PLUG PVC, ROSCAVEL 1", PARA AGUA FRIA PREDIAL</v>
          </cell>
          <cell r="C10558" t="str">
            <v xml:space="preserve">UN    </v>
          </cell>
          <cell r="D10558">
            <v>2.1800000000000002</v>
          </cell>
        </row>
        <row r="10559">
          <cell r="A10559">
            <v>4896</v>
          </cell>
          <cell r="B10559" t="str">
            <v>PLUG PVC, ROSCAVEL 3/4", PARA  AGUA FRIA PREDIAL</v>
          </cell>
          <cell r="C10559" t="str">
            <v xml:space="preserve">UN    </v>
          </cell>
          <cell r="D10559">
            <v>0.78</v>
          </cell>
        </row>
        <row r="10560">
          <cell r="A10560">
            <v>4900</v>
          </cell>
          <cell r="B10560" t="str">
            <v>PLUG PVC, ROSCAVEL, 1 1/2",  AGUA FRIA PREDIAL</v>
          </cell>
          <cell r="C10560" t="str">
            <v xml:space="preserve">UN    </v>
          </cell>
          <cell r="D10560">
            <v>6.49</v>
          </cell>
        </row>
        <row r="10561">
          <cell r="A10561">
            <v>4898</v>
          </cell>
          <cell r="B10561" t="str">
            <v>PLUG PVC, ROSCAVEL, 1 1/4",  AGUA FRIA PREDIAL</v>
          </cell>
          <cell r="C10561" t="str">
            <v xml:space="preserve">UN    </v>
          </cell>
          <cell r="D10561">
            <v>2.4300000000000002</v>
          </cell>
        </row>
        <row r="10562">
          <cell r="A10562">
            <v>4899</v>
          </cell>
          <cell r="B10562" t="str">
            <v>PLUG PVC, ROSCAVEL, 2",  AGUA FRIA PREDIAL</v>
          </cell>
          <cell r="C10562" t="str">
            <v xml:space="preserve">UN    </v>
          </cell>
          <cell r="D10562">
            <v>8.91</v>
          </cell>
        </row>
        <row r="10563">
          <cell r="A10563">
            <v>11096</v>
          </cell>
          <cell r="B10563" t="str">
            <v>PO DE MARMORE (POSTO PEDREIRA/FORNECEDOR, SEM FRETE)</v>
          </cell>
          <cell r="C10563" t="str">
            <v xml:space="preserve">KG    </v>
          </cell>
          <cell r="D10563">
            <v>0.37</v>
          </cell>
        </row>
        <row r="10564">
          <cell r="A10564">
            <v>4741</v>
          </cell>
          <cell r="B10564" t="str">
            <v>PO DE PEDRA (POSTO PEDREIRA/FORNECEDOR, SEM FRETE)</v>
          </cell>
          <cell r="C10564" t="str">
            <v xml:space="preserve">M3    </v>
          </cell>
          <cell r="D10564">
            <v>68.290000000000006</v>
          </cell>
        </row>
        <row r="10565">
          <cell r="A10565">
            <v>4752</v>
          </cell>
          <cell r="B10565" t="str">
            <v>POCEIRO / ESCAVADOR DE VALAS E TUBULOES</v>
          </cell>
          <cell r="C10565" t="str">
            <v xml:space="preserve">H     </v>
          </cell>
          <cell r="D10565">
            <v>9.82</v>
          </cell>
        </row>
        <row r="10566">
          <cell r="A10566">
            <v>41091</v>
          </cell>
          <cell r="B10566" t="str">
            <v>POCEIRO / ESCAVADOR DE VALAS E TUBULOES (MENSALISTA)</v>
          </cell>
          <cell r="C10566" t="str">
            <v xml:space="preserve">MES   </v>
          </cell>
          <cell r="D10566">
            <v>1741.33</v>
          </cell>
        </row>
        <row r="10567">
          <cell r="A10567">
            <v>13954</v>
          </cell>
          <cell r="B10567" t="str">
            <v>POLIDORA DE PISO (POLITRIZ) ELETRICA, MOTOR MONOFASICO DE 4 HP, PESO DE 100 KG, DIAMETRO DO TRABALHO DE 450 MM</v>
          </cell>
          <cell r="C10567" t="str">
            <v xml:space="preserve">UN    </v>
          </cell>
          <cell r="D10567">
            <v>6328.18</v>
          </cell>
        </row>
        <row r="10568">
          <cell r="A10568">
            <v>3411</v>
          </cell>
          <cell r="B10568" t="str">
            <v>POLIESTIRENO EXPANDIDO/EPS (ISOPOR), PEROLAS, PARA CONCRETO LEVE</v>
          </cell>
          <cell r="C10568" t="str">
            <v xml:space="preserve">KG    </v>
          </cell>
          <cell r="D10568">
            <v>53.37</v>
          </cell>
        </row>
        <row r="10569">
          <cell r="A10569">
            <v>39995</v>
          </cell>
          <cell r="B10569" t="str">
            <v>POLIESTIRENO EXPANDIDO/EPS (ISOPOR), TIPO 2F, BLOCO</v>
          </cell>
          <cell r="C10569" t="str">
            <v xml:space="preserve">M3    </v>
          </cell>
          <cell r="D10569">
            <v>410.62</v>
          </cell>
        </row>
        <row r="10570">
          <cell r="A10570">
            <v>11615</v>
          </cell>
          <cell r="B10570" t="str">
            <v>POLIESTIRENO EXPANDIDO/EPS (ISOPOR), TIPO 2F, PLACA, ISOLAMENTO TERMOACUSTICO, E = 10 MM, 1000 X 500 MM</v>
          </cell>
          <cell r="C10570" t="str">
            <v xml:space="preserve">M2    </v>
          </cell>
          <cell r="D10570">
            <v>3.48</v>
          </cell>
        </row>
        <row r="10571">
          <cell r="A10571">
            <v>3408</v>
          </cell>
          <cell r="B10571" t="str">
            <v>POLIESTIRENO EXPANDIDO/EPS (ISOPOR), TIPO 2F, PLACA, ISOLAMENTO TERMOACUSTICO, E = 20 MM, 1000 X 500 MM</v>
          </cell>
          <cell r="C10571" t="str">
            <v xml:space="preserve">M2    </v>
          </cell>
          <cell r="D10571">
            <v>9.25</v>
          </cell>
        </row>
        <row r="10572">
          <cell r="A10572">
            <v>3409</v>
          </cell>
          <cell r="B10572" t="str">
            <v>POLIESTIRENO EXPANDIDO/EPS (ISOPOR), TIPO 2F, PLACA, ISOLAMENTO TERMOACUSTICO, E = 50 MM, 1000 X 500 MM</v>
          </cell>
          <cell r="C10572" t="str">
            <v xml:space="preserve">M2    </v>
          </cell>
          <cell r="D10572">
            <v>23.12</v>
          </cell>
        </row>
        <row r="10573">
          <cell r="A10573">
            <v>11427</v>
          </cell>
          <cell r="B10573" t="str">
            <v>POLVORA NEGRA</v>
          </cell>
          <cell r="C10573" t="str">
            <v xml:space="preserve">KG    </v>
          </cell>
          <cell r="D10573">
            <v>76.66</v>
          </cell>
        </row>
        <row r="10574">
          <cell r="A10574">
            <v>4491</v>
          </cell>
          <cell r="B10574" t="str">
            <v>PONTALETE *7,5 X 7,5* CM EM PINUS, MISTA OU EQUIVALENTE DA REGIAO - BRUTA</v>
          </cell>
          <cell r="C10574" t="str">
            <v xml:space="preserve">M     </v>
          </cell>
          <cell r="D10574">
            <v>7.26</v>
          </cell>
        </row>
        <row r="10575">
          <cell r="A10575">
            <v>2745</v>
          </cell>
          <cell r="B10575" t="str">
            <v>PONTALETE ROLIÇO SEM TRATAMENTO, D = 8 A 11 CM, H = 3 M, EM EUCALIPTO OU EQUIVALENTE DA REGIAO - BRUTA (PARA ESCORAMENTO)</v>
          </cell>
          <cell r="C10575" t="str">
            <v xml:space="preserve">M     </v>
          </cell>
          <cell r="D10575">
            <v>2.2999999999999998</v>
          </cell>
        </row>
        <row r="10576">
          <cell r="A10576">
            <v>14439</v>
          </cell>
          <cell r="B10576" t="str">
            <v>PONTALETE ROLIÇO SEM TRATAMENTO, D = 8 A 11 CM, H = 6 M, EM EUCALIPTO OU EQUIVALENTE DA REGIAO - BRUTA (PARA ESCORAMENTO)</v>
          </cell>
          <cell r="C10576" t="str">
            <v xml:space="preserve">M     </v>
          </cell>
          <cell r="D10576">
            <v>2.85</v>
          </cell>
        </row>
        <row r="10577">
          <cell r="A10577">
            <v>26022</v>
          </cell>
          <cell r="B10577" t="str">
            <v>PONTEIRO PARA MARTELO ROMPEDOR, DIAMETRO = *28* MM, COMPRIMENTO = *520* MM, ENCAIXE SEXTAVADO</v>
          </cell>
          <cell r="C10577" t="str">
            <v xml:space="preserve">UN    </v>
          </cell>
          <cell r="D10577">
            <v>184.3</v>
          </cell>
        </row>
        <row r="10578">
          <cell r="A10578">
            <v>421</v>
          </cell>
          <cell r="B10578" t="str">
            <v>PORCA OLHAL EM ACO GALVANIZADO, DIAMETRO NOMINAL DE 16 MM</v>
          </cell>
          <cell r="C10578" t="str">
            <v xml:space="preserve">UN    </v>
          </cell>
          <cell r="D10578">
            <v>9.06</v>
          </cell>
        </row>
        <row r="10579">
          <cell r="A10579">
            <v>12362</v>
          </cell>
          <cell r="B10579" t="str">
            <v>PORCA OLHAL EM ACO GALVANIZADO, ESPESSURA 16MM, ABERTURA 21MM</v>
          </cell>
          <cell r="C10579" t="str">
            <v xml:space="preserve">UN    </v>
          </cell>
          <cell r="D10579">
            <v>11.36</v>
          </cell>
        </row>
        <row r="10580">
          <cell r="A10580">
            <v>14148</v>
          </cell>
          <cell r="B10580" t="str">
            <v>PORCA UNIAO/JUNCAO ZINCADA SEXTAVADA 1/4 ", CHAVE 7/16 ", COMPRIMENTO = 25 MM</v>
          </cell>
          <cell r="C10580" t="str">
            <v xml:space="preserve">UN    </v>
          </cell>
          <cell r="D10580">
            <v>0.87</v>
          </cell>
        </row>
        <row r="10581">
          <cell r="A10581">
            <v>4341</v>
          </cell>
          <cell r="B10581" t="str">
            <v>PORCA ZINCADA, QUADRADA, DIAMETRO 3/8"</v>
          </cell>
          <cell r="C10581" t="str">
            <v xml:space="preserve">UN    </v>
          </cell>
          <cell r="D10581">
            <v>0.52</v>
          </cell>
        </row>
        <row r="10582">
          <cell r="A10582">
            <v>4337</v>
          </cell>
          <cell r="B10582" t="str">
            <v>PORCA ZINCADA, QUADRADA, DIAMETRO 5/8"</v>
          </cell>
          <cell r="C10582" t="str">
            <v xml:space="preserve">UN    </v>
          </cell>
          <cell r="D10582">
            <v>1.31</v>
          </cell>
        </row>
        <row r="10583">
          <cell r="A10583">
            <v>4339</v>
          </cell>
          <cell r="B10583" t="str">
            <v>PORCA ZINCADA, SEXTAVADA, DIAMETRO 1/2"</v>
          </cell>
          <cell r="C10583" t="str">
            <v xml:space="preserve">UN    </v>
          </cell>
          <cell r="D10583">
            <v>0.27</v>
          </cell>
        </row>
        <row r="10584">
          <cell r="A10584">
            <v>39997</v>
          </cell>
          <cell r="B10584" t="str">
            <v>PORCA ZINCADA, SEXTAVADA, DIAMETRO 1/4"</v>
          </cell>
          <cell r="C10584" t="str">
            <v xml:space="preserve">UN    </v>
          </cell>
          <cell r="D10584">
            <v>0.15</v>
          </cell>
        </row>
        <row r="10585">
          <cell r="A10585">
            <v>11971</v>
          </cell>
          <cell r="B10585" t="str">
            <v>PORCA ZINCADA, SEXTAVADA, DIAMETRO 1"</v>
          </cell>
          <cell r="C10585" t="str">
            <v xml:space="preserve">UN    </v>
          </cell>
          <cell r="D10585">
            <v>2.17</v>
          </cell>
        </row>
        <row r="10586">
          <cell r="A10586">
            <v>4342</v>
          </cell>
          <cell r="B10586" t="str">
            <v>PORCA ZINCADA, SEXTAVADA, DIAMETRO 3/8"</v>
          </cell>
          <cell r="C10586" t="str">
            <v xml:space="preserve">UN    </v>
          </cell>
          <cell r="D10586">
            <v>0.11</v>
          </cell>
        </row>
        <row r="10587">
          <cell r="A10587">
            <v>4330</v>
          </cell>
          <cell r="B10587" t="str">
            <v>PORCA ZINCADA, SEXTAVADA, DIAMETRO 5/16"</v>
          </cell>
          <cell r="C10587" t="str">
            <v xml:space="preserve">UN    </v>
          </cell>
          <cell r="D10587">
            <v>7.0000000000000007E-2</v>
          </cell>
        </row>
        <row r="10588">
          <cell r="A10588">
            <v>4340</v>
          </cell>
          <cell r="B10588" t="str">
            <v>PORCA ZINCADA, SEXTAVADA, DIAMETRO 5/8"</v>
          </cell>
          <cell r="C10588" t="str">
            <v xml:space="preserve">UN    </v>
          </cell>
          <cell r="D10588">
            <v>0.6</v>
          </cell>
        </row>
        <row r="10589">
          <cell r="A10589">
            <v>5088</v>
          </cell>
          <cell r="B10589" t="str">
            <v>PORTA CADEADO EM ACO GALVANIZADO, COMPRIMENTO DE 3  1/2"</v>
          </cell>
          <cell r="C10589" t="str">
            <v xml:space="preserve">UN    </v>
          </cell>
          <cell r="D10589">
            <v>7.08</v>
          </cell>
        </row>
        <row r="10590">
          <cell r="A10590">
            <v>11154</v>
          </cell>
          <cell r="B10590" t="str">
            <v>PORTA CORTA-FOGO PARA SAIDA DE EMERGENCIA, COM FECHADURA, VAO LUZ DE 90 X 210 CM, CLASSE P-90 (NBR 11742)</v>
          </cell>
          <cell r="C10590" t="str">
            <v xml:space="preserve">UN    </v>
          </cell>
          <cell r="D10590">
            <v>1086.6199999999999</v>
          </cell>
        </row>
        <row r="10591">
          <cell r="A10591">
            <v>4989</v>
          </cell>
          <cell r="B10591" t="str">
            <v>PORTA DE ABRIR / GIRO, DE MADEIRA FOLHA MEDIA (NBR 15930) DE 1000 X 2100 MM, DE 35 MM A 40 MM DE ESPESSURA, NUCLEO SEMI-SOLIDO (SARRAFEADO), CAPA LISA EM HDF, ACABAMENTO EM LAMINADO NATURAL PARA VERNIZ</v>
          </cell>
          <cell r="C10591" t="str">
            <v xml:space="preserve">UN    </v>
          </cell>
          <cell r="D10591">
            <v>290.05</v>
          </cell>
        </row>
        <row r="10592">
          <cell r="A10592">
            <v>4982</v>
          </cell>
          <cell r="B10592" t="str">
            <v>PORTA DE ABRIR / GIRO, DE MADEIRA FOLHA MEDIA (NBR 15930) DE 1000 X 2100 MM, DE 35 MM A 40 MM DE ESPESSURA, NUCLEO SEMI-SOLIDO (SARRAFEADO), CAPA LISA EM HDF, ACABAMENTO EM PRIMER PARA PINTURA</v>
          </cell>
          <cell r="C10592" t="str">
            <v xml:space="preserve">UN    </v>
          </cell>
          <cell r="D10592">
            <v>272.05</v>
          </cell>
        </row>
        <row r="10593">
          <cell r="A10593">
            <v>4962</v>
          </cell>
          <cell r="B10593" t="str">
            <v>PORTA DE ABRIR / GIRO, DE MADEIRA FOLHA MEDIA (NBR 15930) DE 700 X 2100 MM, DE 35 MM A 40 MM DE ESPESSURA, NUCLEO SEMI-SOLIDO (SARRAFEADO), CAPA FRISADA EM HDF, ACABAMENTO MELAMINICO EM PADRAO MADEIRA</v>
          </cell>
          <cell r="C10593" t="str">
            <v xml:space="preserve">UN    </v>
          </cell>
          <cell r="D10593">
            <v>214.54</v>
          </cell>
        </row>
        <row r="10594">
          <cell r="A10594">
            <v>4981</v>
          </cell>
          <cell r="B10594" t="str">
            <v>PORTA DE ABRIR / GIRO, DE MADEIRA FOLHA MEDIA (NBR 15930) DE 700 X 2100 MM, DE 35 MM A 40 MM DE ESPESSURA, NUCLEO SEMI-SOLIDO (SARRAFEADO), CAPA LISA EM HDF, ACABAMENTO EM LAMINADO NATURAL PARA VERNIZ</v>
          </cell>
          <cell r="C10594" t="str">
            <v xml:space="preserve">UN    </v>
          </cell>
          <cell r="D10594">
            <v>191</v>
          </cell>
        </row>
        <row r="10595">
          <cell r="A10595">
            <v>4964</v>
          </cell>
          <cell r="B10595" t="str">
            <v>PORTA DE ABRIR / GIRO, DE MADEIRA FOLHA MEDIA (NBR 15930) DE 800 X 2100 MM, DE 35 MM A 40 MM DE ESPESSURA, NUCLEO SEMI-SOLIDO (SARRAFEADO), CAPA FRISADA EM HDF, ACABAMENTO MELAMINICO EM PADRAO MADEIRA</v>
          </cell>
          <cell r="C10595" t="str">
            <v xml:space="preserve">UN    </v>
          </cell>
          <cell r="D10595">
            <v>242.31</v>
          </cell>
        </row>
        <row r="10596">
          <cell r="A10596">
            <v>4992</v>
          </cell>
          <cell r="B10596" t="str">
            <v>PORTA DE ABRIR / GIRO, DE MADEIRA FOLHA MEDIA (NBR 15930) DE 800 X 2100 MM, DE 35 MM A 40 MM DE ESPESSURA, NUCLEO SEMI-SOLIDO (SARRAFEADO), CAPA LISA EM HDF, ACABAMENTO EM LAMINADO NATURAL PARA VERNIZ</v>
          </cell>
          <cell r="C10596" t="str">
            <v xml:space="preserve">UN    </v>
          </cell>
          <cell r="D10596">
            <v>236.69</v>
          </cell>
        </row>
        <row r="10597">
          <cell r="A10597">
            <v>4987</v>
          </cell>
          <cell r="B10597" t="str">
            <v>PORTA DE ABRIR / GIRO, DE MADEIRA FOLHA MEDIA (NBR 15930) DE 900 X 2100 MM, DE 35 MM A 40 MM DE ESPESSURA, NUCLEO SEMI-SOLIDO (SARRAFEADO), CAPA LISA EM HDF, ACABAMENTO EM LAMINADO NATURAL PARA VERNIZ</v>
          </cell>
          <cell r="C10597" t="str">
            <v xml:space="preserve">UN    </v>
          </cell>
          <cell r="D10597">
            <v>270.79000000000002</v>
          </cell>
        </row>
        <row r="10598">
          <cell r="A10598">
            <v>39021</v>
          </cell>
          <cell r="B10598" t="str">
            <v>PORTA DE ABRIR EM ACO COM DIVISAO HORIZONTAL  PARA VIDROS, COM FUNDO ANTICORROSIVO/PRIMER DE PROTECAO, SEM GUARNICAO/ALIZAR/VISTA, VIDROS NAO INCLUSOS, 87 X 210 CM</v>
          </cell>
          <cell r="C10598" t="str">
            <v xml:space="preserve">UN    </v>
          </cell>
          <cell r="D10598">
            <v>488.76</v>
          </cell>
        </row>
        <row r="10599">
          <cell r="A10599">
            <v>39022</v>
          </cell>
          <cell r="B10599" t="str">
            <v>PORTA DE ABRIR EM ACO TIPO VENEZIANA, COM FUNDO ANTICORROSIVO / PRIMER DE PROTECAO, SEM GUARNICAO/ALIZAR/VISTA, 87 X 210 CM</v>
          </cell>
          <cell r="C10599" t="str">
            <v xml:space="preserve">UN    </v>
          </cell>
          <cell r="D10599">
            <v>604.45000000000005</v>
          </cell>
        </row>
        <row r="10600">
          <cell r="A10600">
            <v>39024</v>
          </cell>
          <cell r="B10600" t="str">
            <v>PORTA DE ABRIR EM ALUMINIO COM DIVISAO HORIZONTAL  PARA VIDROS,  ACABAMENTO ANODIZADO NATURAL, VIDROS INCLUSOS, SEM GUARNICAO/ALIZAR/VISTA , 87 X 210 CM</v>
          </cell>
          <cell r="C10600" t="str">
            <v xml:space="preserve">UN    </v>
          </cell>
          <cell r="D10600">
            <v>1115.68</v>
          </cell>
        </row>
        <row r="10601">
          <cell r="A10601">
            <v>4914</v>
          </cell>
          <cell r="B10601" t="str">
            <v>PORTA DE ABRIR EM ALUMINIO COM LAMBRI HORIZONTAL/LAMINADA, ACABAMENTO ANODIZADO NATURAL, SEM GUARNICAO/ALIZAR/VISTA</v>
          </cell>
          <cell r="C10601" t="str">
            <v xml:space="preserve">M2    </v>
          </cell>
          <cell r="D10601">
            <v>904.62</v>
          </cell>
        </row>
        <row r="10602">
          <cell r="A10602">
            <v>4917</v>
          </cell>
          <cell r="B10602" t="str">
            <v>PORTA DE ABRIR EM ALUMINIO TIPO VENEZIANA, ACABAMENTO ANODIZADO NATURAL, SEM GUARNICAO/ALIZAR/VISTA</v>
          </cell>
          <cell r="C10602" t="str">
            <v xml:space="preserve">M2    </v>
          </cell>
          <cell r="D10602">
            <v>624.74</v>
          </cell>
        </row>
        <row r="10603">
          <cell r="A10603">
            <v>39025</v>
          </cell>
          <cell r="B10603" t="str">
            <v>PORTA DE ABRIR EM ALUMINIO TIPO VENEZIANA, ACABAMENTO ANODIZADO NATURAL, SEM GUARNICAO/ALIZAR/VISTA, 87 X 210 CM</v>
          </cell>
          <cell r="C10603" t="str">
            <v xml:space="preserve">UN    </v>
          </cell>
          <cell r="D10603">
            <v>1144.02</v>
          </cell>
        </row>
        <row r="10604">
          <cell r="A10604">
            <v>4930</v>
          </cell>
          <cell r="B10604" t="str">
            <v>PORTA DE ABRIR EM GRADIL COM BARRA CHATA 3 CM X 1/4", COM REQUADRO E GUARNICAO - COMPLETO - ACABAMENTO NATURAL</v>
          </cell>
          <cell r="C10604" t="str">
            <v xml:space="preserve">M2    </v>
          </cell>
          <cell r="D10604">
            <v>525.27</v>
          </cell>
        </row>
        <row r="10605">
          <cell r="A10605">
            <v>4922</v>
          </cell>
          <cell r="B10605" t="str">
            <v>PORTA DE CORRER EM ALUMINIO, DUAS FOLHAS MOVEIS COM VIDRO, FECHADURA E PUXADOR EMBUTIDO, ACABAMENTO ANODIZADO NATURAL, SEM GUARNICAO/ALIZAR/VISTA</v>
          </cell>
          <cell r="C10605" t="str">
            <v xml:space="preserve">M2    </v>
          </cell>
          <cell r="D10605">
            <v>579.5</v>
          </cell>
        </row>
        <row r="10606">
          <cell r="A10606">
            <v>4911</v>
          </cell>
          <cell r="B10606" t="str">
            <v>PORTA DE ENROLAR MANUAL COMPLETA, ARTICULADA RAIADA LARGA, EM ACO GALVANIZADO NATURAL, CHAPA NUMERO 24 (SEM INSTALACAO)</v>
          </cell>
          <cell r="C10606" t="str">
            <v xml:space="preserve">M2    </v>
          </cell>
          <cell r="D10606">
            <v>344.4</v>
          </cell>
        </row>
        <row r="10607">
          <cell r="A10607">
            <v>37518</v>
          </cell>
          <cell r="B10607" t="str">
            <v>PORTA DE ENROLAR MANUAL COMPLETA, PERFIL MEIA CANA CEGA, EM ACO GALVANIZADO COM PINTURA ELETROSTATICA, CHAPA NUMERO 24 " (SEM INSTALACAO)</v>
          </cell>
          <cell r="C10607" t="str">
            <v xml:space="preserve">M2    </v>
          </cell>
          <cell r="D10607">
            <v>559.65</v>
          </cell>
        </row>
        <row r="10608">
          <cell r="A10608">
            <v>4910</v>
          </cell>
          <cell r="B10608" t="str">
            <v>PORTA DE ENROLAR MANUAL COMPLETA, PERFIL MEIA CANA CEGA, EM ACO GALVANIZADO NATURAL, CHAPA NUMERO 24 (SEM INSTALACAO)</v>
          </cell>
          <cell r="C10608" t="str">
            <v xml:space="preserve">M2    </v>
          </cell>
          <cell r="D10608">
            <v>471.79</v>
          </cell>
        </row>
        <row r="10609">
          <cell r="A10609">
            <v>4943</v>
          </cell>
          <cell r="B10609" t="str">
            <v>PORTA DE ENROLAR MANUAL COMPLETA, PERFIL MEIA CANA VAZADA TIJOLINHO, EM ACO GALVANIZADO NATURAL, CHAPA NUMERO 24 (SEM INSTALACAO)</v>
          </cell>
          <cell r="C10609" t="str">
            <v xml:space="preserve">M2    </v>
          </cell>
          <cell r="D10609">
            <v>702.85</v>
          </cell>
        </row>
        <row r="10610">
          <cell r="A10610">
            <v>5002</v>
          </cell>
          <cell r="B10610" t="str">
            <v>PORTA DE MADEIRA QUADRICULADA PARA VIDRO, DE CORRER (EUCALIPTO OU EQUIVALENTE REGIONAL), E = *3,5* CM</v>
          </cell>
          <cell r="C10610" t="str">
            <v xml:space="preserve">M2    </v>
          </cell>
          <cell r="D10610">
            <v>293.57</v>
          </cell>
        </row>
        <row r="10611">
          <cell r="A10611">
            <v>4977</v>
          </cell>
          <cell r="B10611" t="str">
            <v>PORTA DE MADEIRA TIPO VENEZIANA (EUCALIPTO OU EQUIVALENTE REGIONAL), E = *3,5* CM</v>
          </cell>
          <cell r="C10611" t="str">
            <v xml:space="preserve">M2    </v>
          </cell>
          <cell r="D10611">
            <v>198.17</v>
          </cell>
        </row>
        <row r="10612">
          <cell r="A10612">
            <v>5028</v>
          </cell>
          <cell r="B10612" t="str">
            <v>PORTA DE MADEIRA-DE-LEI QUADRICULADA PARA VIDRO, DE CORRER (ANGELIM OU EQUIVALENTE REGIONAL), E = *3,5* CM</v>
          </cell>
          <cell r="C10612" t="str">
            <v xml:space="preserve">M2    </v>
          </cell>
          <cell r="D10612">
            <v>484.9</v>
          </cell>
        </row>
        <row r="10613">
          <cell r="A10613">
            <v>4998</v>
          </cell>
          <cell r="B10613" t="str">
            <v>PORTA DE MADEIRA-DE-LEI TIPO MEXICANA SEM EMENDA (ANGELIM OU EQUIVALENTE REGIONAL), E = *3,5* CM</v>
          </cell>
          <cell r="C10613" t="str">
            <v xml:space="preserve">M2    </v>
          </cell>
          <cell r="D10613">
            <v>402.72</v>
          </cell>
        </row>
        <row r="10614">
          <cell r="A10614">
            <v>4969</v>
          </cell>
          <cell r="B10614" t="str">
            <v>PORTA DE MADEIRA-DE-LEI TIPO VENEZIANA (ANGELIM OU EQUIVALENTE REGIONAL), E = *3,5* CM</v>
          </cell>
          <cell r="C10614" t="str">
            <v xml:space="preserve">M2    </v>
          </cell>
          <cell r="D10614">
            <v>280.27999999999997</v>
          </cell>
        </row>
        <row r="10615">
          <cell r="A10615">
            <v>11364</v>
          </cell>
          <cell r="B10615" t="str">
            <v>PORTA DE MADEIRA, FOLHA LEVE (NBR 15930) DE 600 X 2100 MM, DE 35 MM A 40 MM DE ESPESSURA, NUCLEO COLMEIA, CAPA LISA EM HDF, ACABAMENTO EM PRIMER PARA PINTURA</v>
          </cell>
          <cell r="C10615" t="str">
            <v xml:space="preserve">UN    </v>
          </cell>
          <cell r="D10615">
            <v>164.08</v>
          </cell>
        </row>
        <row r="10616">
          <cell r="A10616">
            <v>11365</v>
          </cell>
          <cell r="B10616" t="str">
            <v>PORTA DE MADEIRA, FOLHA LEVE (NBR 15930) DE 700 X 2100 MM, DE 35 MM A 40 MM DE ESPESSURA, NUCLEO COLMEIA, CAPA LISA EM HDF, ACABAMENTO EM PRIMER PARA PINTURA</v>
          </cell>
          <cell r="C10616" t="str">
            <v xml:space="preserve">UN    </v>
          </cell>
          <cell r="D10616">
            <v>170.28</v>
          </cell>
        </row>
        <row r="10617">
          <cell r="A10617">
            <v>11366</v>
          </cell>
          <cell r="B10617" t="str">
            <v>PORTA DE MADEIRA, FOLHA LEVE (NBR 15930) DE 800 X 2100 MM, DE 35 MM A 40 MM DE ESPESSURA, NUCLEO COLMEIA, CAPA LISA EM HDF, ACABAMENTO EM PRIMER PARA PINTURA</v>
          </cell>
          <cell r="C10617" t="str">
            <v xml:space="preserve">UN    </v>
          </cell>
          <cell r="D10617">
            <v>181.01</v>
          </cell>
        </row>
        <row r="10618">
          <cell r="A10618">
            <v>43777</v>
          </cell>
          <cell r="B10618" t="str">
            <v>PORTA DE MADEIRA, FOLHA LEVE (NBR 15930), DE 600 X 2100 MM, E = 35 MM, NUCLEO COLMEIA, CAPA LISA EM HDF, ACABAMENTO MELAMINICO EM PADRAO MADEIRA</v>
          </cell>
          <cell r="C10618" t="str">
            <v xml:space="preserve">UN    </v>
          </cell>
          <cell r="D10618">
            <v>212.62</v>
          </cell>
        </row>
        <row r="10619">
          <cell r="A10619">
            <v>20322</v>
          </cell>
          <cell r="B10619" t="str">
            <v>PORTA DE MADEIRA, FOLHA MEDIA (NBR 15930) DE 600 X 2100 MM, DE 35 MM A 40 MM DE ESPESSURA, NUCLEO SEMI-SOLIDO (SARRAFEADO), CAPA FRISADA EM HDF, ACABAMENTO MELAMINICO EM PADRAO MADEIRA</v>
          </cell>
          <cell r="C10619" t="str">
            <v xml:space="preserve">UN    </v>
          </cell>
          <cell r="D10619">
            <v>197.37</v>
          </cell>
        </row>
        <row r="10620">
          <cell r="A10620">
            <v>10553</v>
          </cell>
          <cell r="B10620" t="str">
            <v>PORTA DE MADEIRA, FOLHA MEDIA (NBR 15930) DE 600 X 2100 MM, DE 35 MM A 40 MM DE ESPESSURA, NUCLEO SEMI-SOLIDO (SARRAFEADO), CAPA LISA EM HDF, ACABAMENTO EM PRIMER PARA PINTURA</v>
          </cell>
          <cell r="C10620" t="str">
            <v xml:space="preserve">UN    </v>
          </cell>
          <cell r="D10620">
            <v>179.22</v>
          </cell>
        </row>
        <row r="10621">
          <cell r="A10621">
            <v>5020</v>
          </cell>
          <cell r="B10621" t="str">
            <v>PORTA DE MADEIRA, FOLHA MEDIA (NBR 15930) DE 600 X 2100 MM, DE 35 MM A 40 MM DE ESPESSURA, NUCLEO SEMI-SOLIDO (SARRAFEADO), CAPA LISA EM HDF, ACABAMENTO LAMINADO NATURAL PARA VERNIZ</v>
          </cell>
          <cell r="C10621" t="str">
            <v xml:space="preserve">UN    </v>
          </cell>
          <cell r="D10621">
            <v>188.95</v>
          </cell>
        </row>
        <row r="10622">
          <cell r="A10622">
            <v>10554</v>
          </cell>
          <cell r="B10622" t="str">
            <v>PORTA DE MADEIRA, FOLHA MEDIA (NBR 15930) DE 700 X 2100 MM, DE 35 MM A 40 MM DE ESPESSURA, NUCLEO SEMI-SOLIDO (SARRAFEADO), CAPA LISA EM HDF, ACABAMENTO EM PRIMER PARA PINTURA</v>
          </cell>
          <cell r="C10622" t="str">
            <v xml:space="preserve">UN    </v>
          </cell>
          <cell r="D10622">
            <v>180.81</v>
          </cell>
        </row>
        <row r="10623">
          <cell r="A10623">
            <v>10555</v>
          </cell>
          <cell r="B10623" t="str">
            <v>PORTA DE MADEIRA, FOLHA MEDIA (NBR 15930) DE 800 X 2100 MM, DE 35 MM A 40 MM DE ESPESSURA, NUCLEO SEMI-SOLIDO (SARRAFEADO), CAPA LISA EM HDF, ACABAMENTO EM PRIMER PARA PINTURA</v>
          </cell>
          <cell r="C10623" t="str">
            <v xml:space="preserve">UN    </v>
          </cell>
          <cell r="D10623">
            <v>197.17</v>
          </cell>
        </row>
        <row r="10624">
          <cell r="A10624">
            <v>10556</v>
          </cell>
          <cell r="B10624" t="str">
            <v>PORTA DE MADEIRA, FOLHA MEDIA (NBR 15930) DE 900 X 2100 MM, DE 35 MM A 40 MM DE ESPESSURA, NUCLEO SEMI-SOLIDO (SARRAFEADO), CAPA LISA EM HDF, ACABAMENTO EM PRIMER PARA PINTURA</v>
          </cell>
          <cell r="C10624" t="str">
            <v xml:space="preserve">UN    </v>
          </cell>
          <cell r="D10624">
            <v>262.16000000000003</v>
          </cell>
        </row>
        <row r="10625">
          <cell r="A10625">
            <v>39502</v>
          </cell>
          <cell r="B10625" t="str">
            <v>PORTA DE MADEIRA, FOLHA PESADA (NBR 15930) DE 800 X 2100 MM, DE 40 MM A 45 MM DE ESPESSURA, NUCLEO SOLIDO, CAPA LISA EM HDF, ACABAMENTO EM LAMINADO NATURAL PARA VERNIZ</v>
          </cell>
          <cell r="C10625" t="str">
            <v xml:space="preserve">UN    </v>
          </cell>
          <cell r="D10625">
            <v>368.14</v>
          </cell>
        </row>
        <row r="10626">
          <cell r="A10626">
            <v>39504</v>
          </cell>
          <cell r="B10626" t="str">
            <v>PORTA DE MADEIRA, FOLHA PESADA (NBR 15930) DE 800 X 2100 MM, DE 40 MM A 45 MM DE ESPESSURA, NUCLEO SOLIDO, CAPA LISA EM HDF, ACABAMENTO EM PRIMER PARA PINTURA</v>
          </cell>
          <cell r="C10626" t="str">
            <v xml:space="preserve">UN    </v>
          </cell>
          <cell r="D10626">
            <v>407.09</v>
          </cell>
        </row>
        <row r="10627">
          <cell r="A10627">
            <v>39503</v>
          </cell>
          <cell r="B10627" t="str">
            <v>PORTA DE MADEIRA, FOLHA PESADA (NBR 15930) DE 900 X 2100 MM, DE 40 MM A 45 MM DE ESPESSURA, NUCLEO SOLIDO, CAPA LISA EM HDF, ACABAMENTO EM LAMINADO NATURAL PARA VERNIZ</v>
          </cell>
          <cell r="C10627" t="str">
            <v xml:space="preserve">UN    </v>
          </cell>
          <cell r="D10627">
            <v>428.45</v>
          </cell>
        </row>
        <row r="10628">
          <cell r="A10628">
            <v>39505</v>
          </cell>
          <cell r="B10628" t="str">
            <v>PORTA DE MADEIRA, FOLHA PESADA (NBR 15930) DE 900 X 2100 MM, DE 40 MM A 45 MM DE ESPESSURA, NUCLEO SOLIDO, CAPA LISA EM HDF, ACABAMENTO EM PRIMER PARA PINTURA</v>
          </cell>
          <cell r="C10628" t="str">
            <v xml:space="preserve">UN    </v>
          </cell>
          <cell r="D10628">
            <v>461.72</v>
          </cell>
        </row>
        <row r="10629">
          <cell r="A10629">
            <v>25969</v>
          </cell>
          <cell r="B10629" t="str">
            <v>PORTA DENTE PARA FRESADORA</v>
          </cell>
          <cell r="C10629" t="str">
            <v xml:space="preserve">UN    </v>
          </cell>
          <cell r="D10629">
            <v>360.15</v>
          </cell>
        </row>
        <row r="10630">
          <cell r="A10630">
            <v>4944</v>
          </cell>
          <cell r="B10630" t="str">
            <v>PORTA GRADE DE ENROLAR MANUAL COMPLETA, PERFIL TUBULAR TIJOLINHO 3/4 ", EM ACO GALVANIZADO NATURAL (SEM INSTALACAO)</v>
          </cell>
          <cell r="C10630" t="str">
            <v xml:space="preserve">M2    </v>
          </cell>
          <cell r="D10630">
            <v>1050.77</v>
          </cell>
        </row>
        <row r="10631">
          <cell r="A10631">
            <v>21102</v>
          </cell>
          <cell r="B10631" t="str">
            <v>PORTA TOALHA BANHO EM METAL CROMADO, TIPO BARRA</v>
          </cell>
          <cell r="C10631" t="str">
            <v xml:space="preserve">UN    </v>
          </cell>
          <cell r="D10631">
            <v>34.17</v>
          </cell>
        </row>
        <row r="10632">
          <cell r="A10632">
            <v>21101</v>
          </cell>
          <cell r="B10632" t="str">
            <v>PORTA TOALHA ROSTO EM METAL CROMADO, TIPO ARGOLA</v>
          </cell>
          <cell r="C10632" t="str">
            <v xml:space="preserve">UN    </v>
          </cell>
          <cell r="D10632">
            <v>21.94</v>
          </cell>
        </row>
        <row r="10633">
          <cell r="A10633">
            <v>34713</v>
          </cell>
          <cell r="B10633" t="str">
            <v>PORTA VIDRO TEMPERADO INCOLOR, 2 FOLHAS DE CORRER, E = 10 MM (SEM FERRAGENS E SEM COLOCACAO)</v>
          </cell>
          <cell r="C10633" t="str">
            <v xml:space="preserve">M2    </v>
          </cell>
          <cell r="D10633">
            <v>327.05</v>
          </cell>
        </row>
        <row r="10634">
          <cell r="A10634">
            <v>4947</v>
          </cell>
          <cell r="B10634" t="str">
            <v>PORTAO BASCULANTE MANUAL EM ACO GALVANIZADO NATURAL, TIPO LAMBRIL COM REQUADRO/BATENTE, CHAPA NUMERO 26, INCLUI FECHADURA (SEM INSTALACAO)</v>
          </cell>
          <cell r="C10634" t="str">
            <v xml:space="preserve">M2    </v>
          </cell>
          <cell r="D10634">
            <v>675.02</v>
          </cell>
        </row>
        <row r="10635">
          <cell r="A10635">
            <v>37563</v>
          </cell>
          <cell r="B10635" t="str">
            <v>PORTAO BASCULANTE, MANUAL, EM CHAPA TIPO LAMBRIL QUADRADO, COM REQUADRO, ACABAMENTO NATURAL</v>
          </cell>
          <cell r="C10635" t="str">
            <v xml:space="preserve">M2    </v>
          </cell>
          <cell r="D10635">
            <v>518.30999999999995</v>
          </cell>
        </row>
        <row r="10636">
          <cell r="A10636">
            <v>4948</v>
          </cell>
          <cell r="B10636" t="str">
            <v>PORTAO DE ABRIR EM GRADIL DE METALON REDONDO DE 3/4"  VERTICAL, COM REQUADRO, ACABAMENTO NATURAL - COMPLETO</v>
          </cell>
          <cell r="C10636" t="str">
            <v xml:space="preserve">M2    </v>
          </cell>
          <cell r="D10636">
            <v>470.38</v>
          </cell>
        </row>
        <row r="10637">
          <cell r="A10637">
            <v>37561</v>
          </cell>
          <cell r="B10637" t="str">
            <v>PORTAO DE CORRER EM CHAPA TIPO PAINEL LAMBRIL QUADRADO, COM PORTA SOCIAL COMPLETA INCLUIDA, COM REQUADRO, ACABAMENTO NATURAL, COM TRILHOS E ROLDANAS</v>
          </cell>
          <cell r="C10637" t="str">
            <v xml:space="preserve">M2    </v>
          </cell>
          <cell r="D10637">
            <v>967.54</v>
          </cell>
        </row>
        <row r="10638">
          <cell r="A10638">
            <v>37562</v>
          </cell>
          <cell r="B10638" t="str">
            <v>PORTAO DE CORRER EM GRADIL FIXO DE BARRA DE FERRO CHATA DE 3 X 1/4" NA VERTICAL, SEM REQUADRO, ACABAMENTO NATURAL, COM TRILHOS E ROLDANAS</v>
          </cell>
          <cell r="C10638" t="str">
            <v xml:space="preserve">M2    </v>
          </cell>
          <cell r="D10638">
            <v>620.58000000000004</v>
          </cell>
        </row>
        <row r="10639">
          <cell r="A10639">
            <v>14164</v>
          </cell>
          <cell r="B10639" t="str">
            <v>POSTE CONICO CONTINUO EM ACO GALVANIZADO, CURVO, BRACO DUPLO, ENGASTADO,  H = 9 M, DIAMETRO INFERIOR = *135* MM</v>
          </cell>
          <cell r="C10639" t="str">
            <v xml:space="preserve">UN    </v>
          </cell>
          <cell r="D10639">
            <v>1666.21</v>
          </cell>
        </row>
        <row r="10640">
          <cell r="A10640">
            <v>14163</v>
          </cell>
          <cell r="B10640" t="str">
            <v>POSTE CONICO CONTINUO EM ACO GALVANIZADO, CURVO, BRACO DUPLO, FLANGEADO,  H = 9 M, DIAMETRO INFERIOR = *135* MM</v>
          </cell>
          <cell r="C10640" t="str">
            <v xml:space="preserve">UN    </v>
          </cell>
          <cell r="D10640">
            <v>1893.75</v>
          </cell>
        </row>
        <row r="10641">
          <cell r="A10641">
            <v>5051</v>
          </cell>
          <cell r="B10641" t="str">
            <v>POSTE CONICO CONTINUO EM ACO GALVANIZADO, CURVO, BRACO SIMPLES, ENGASTADO,  H = 9 M, DIAMETRO INFERIOR = *135* MM</v>
          </cell>
          <cell r="C10641" t="str">
            <v xml:space="preserve">UN    </v>
          </cell>
          <cell r="D10641">
            <v>1610.61</v>
          </cell>
        </row>
        <row r="10642">
          <cell r="A10642">
            <v>14162</v>
          </cell>
          <cell r="B10642" t="str">
            <v>POSTE CONICO CONTINUO EM ACO GALVANIZADO, CURVO, BRACO SIMPLES, FLANGEADO,  H = 9 M, DIAMETRO INFERIOR = *135* MM</v>
          </cell>
          <cell r="C10642" t="str">
            <v xml:space="preserve">UN    </v>
          </cell>
          <cell r="D10642">
            <v>1608.27</v>
          </cell>
        </row>
        <row r="10643">
          <cell r="A10643">
            <v>5052</v>
          </cell>
          <cell r="B10643" t="str">
            <v>POSTE CONICO CONTINUO EM ACO GALVANIZADO, CURVO, BRACO SIMPLES, FLANGEADO, H = 7 M, DIAMETRO INFERIOR = *125* MM</v>
          </cell>
          <cell r="C10643" t="str">
            <v xml:space="preserve">UN    </v>
          </cell>
          <cell r="D10643">
            <v>1200</v>
          </cell>
        </row>
        <row r="10644">
          <cell r="A10644">
            <v>14166</v>
          </cell>
          <cell r="B10644" t="str">
            <v>POSTE CONICO CONTINUO EM ACO GALVANIZADO, RETO, ENGASTADO,  H = 7 M, DIAMETRO INFERIOR = *125* MM</v>
          </cell>
          <cell r="C10644" t="str">
            <v xml:space="preserve">UN    </v>
          </cell>
          <cell r="D10644">
            <v>1215.23</v>
          </cell>
        </row>
        <row r="10645">
          <cell r="A10645">
            <v>14165</v>
          </cell>
          <cell r="B10645" t="str">
            <v>POSTE CONICO CONTINUO EM ACO GALVANIZADO, RETO, ENGASTADO,  H = 9 M, DIAMETRO INFERIOR = *145* MM</v>
          </cell>
          <cell r="C10645" t="str">
            <v xml:space="preserve">UN    </v>
          </cell>
          <cell r="D10645">
            <v>1683.54</v>
          </cell>
        </row>
        <row r="10646">
          <cell r="A10646">
            <v>5050</v>
          </cell>
          <cell r="B10646" t="str">
            <v>POSTE CONICO CONTINUO EM ACO GALVANIZADO, RETO, FLANGEADO,  H = 3 M, DIAMETRO INFERIOR = *95* MM</v>
          </cell>
          <cell r="C10646" t="str">
            <v xml:space="preserve">UN    </v>
          </cell>
          <cell r="D10646">
            <v>414.36</v>
          </cell>
        </row>
        <row r="10647">
          <cell r="A10647">
            <v>12378</v>
          </cell>
          <cell r="B10647" t="str">
            <v>POSTE CONICO CONTINUO EM ACO GALVANIZADO, RETO, FLANGEADO, H = 6 M, DIAMETRO INFERIOR = *90* CM</v>
          </cell>
          <cell r="C10647" t="str">
            <v xml:space="preserve">UN    </v>
          </cell>
          <cell r="D10647">
            <v>984.91</v>
          </cell>
        </row>
        <row r="10648">
          <cell r="A10648">
            <v>12366</v>
          </cell>
          <cell r="B10648" t="str">
            <v>POSTE DE CONCRETO CIRCULAR, 150 KG, H = 10 M (NBR 8451)</v>
          </cell>
          <cell r="C10648" t="str">
            <v xml:space="preserve">UN    </v>
          </cell>
          <cell r="D10648">
            <v>789.01</v>
          </cell>
        </row>
        <row r="10649">
          <cell r="A10649">
            <v>5045</v>
          </cell>
          <cell r="B10649" t="str">
            <v>POSTE DE CONCRETO CIRCULAR, 200 KG, H = 11 M (NBR 8451)</v>
          </cell>
          <cell r="C10649" t="str">
            <v xml:space="preserve">UN    </v>
          </cell>
          <cell r="D10649">
            <v>1098.73</v>
          </cell>
        </row>
        <row r="10650">
          <cell r="A10650">
            <v>5044</v>
          </cell>
          <cell r="B10650" t="str">
            <v>POSTE DE CONCRETO CIRCULAR, 200 KG, H = 9 M (NBR 8451)</v>
          </cell>
          <cell r="C10650" t="str">
            <v xml:space="preserve">UN    </v>
          </cell>
          <cell r="D10650">
            <v>775.17</v>
          </cell>
        </row>
        <row r="10651">
          <cell r="A10651">
            <v>5055</v>
          </cell>
          <cell r="B10651" t="str">
            <v>POSTE DE CONCRETO CIRCULAR, 300 KG, H = 11 M (NBR 8451)</v>
          </cell>
          <cell r="C10651" t="str">
            <v xml:space="preserve">UN    </v>
          </cell>
          <cell r="D10651">
            <v>1102.08</v>
          </cell>
        </row>
        <row r="10652">
          <cell r="A10652">
            <v>5053</v>
          </cell>
          <cell r="B10652" t="str">
            <v>POSTE DE CONCRETO CIRCULAR, 300 KG, H = 9 M (NBR 8451)</v>
          </cell>
          <cell r="C10652" t="str">
            <v xml:space="preserve">UN    </v>
          </cell>
          <cell r="D10652">
            <v>857.79</v>
          </cell>
        </row>
        <row r="10653">
          <cell r="A10653">
            <v>5035</v>
          </cell>
          <cell r="B10653" t="str">
            <v>POSTE DE CONCRETO CIRCULAR, 400 KG, H = 11 M (NBR 8451)</v>
          </cell>
          <cell r="C10653" t="str">
            <v xml:space="preserve">UN    </v>
          </cell>
          <cell r="D10653">
            <v>1402.46</v>
          </cell>
        </row>
        <row r="10654">
          <cell r="A10654">
            <v>5036</v>
          </cell>
          <cell r="B10654" t="str">
            <v>POSTE DE CONCRETO CIRCULAR, 400 KG, H = 14 M (NBR 8451)</v>
          </cell>
          <cell r="C10654" t="str">
            <v xml:space="preserve">UN    </v>
          </cell>
          <cell r="D10654">
            <v>2341.17</v>
          </cell>
        </row>
        <row r="10655">
          <cell r="A10655">
            <v>5059</v>
          </cell>
          <cell r="B10655" t="str">
            <v>POSTE DE CONCRETO CIRCULAR, 400 KG, H = 9 M (NBR 8451)</v>
          </cell>
          <cell r="C10655" t="str">
            <v xml:space="preserve">UN    </v>
          </cell>
          <cell r="D10655">
            <v>1096.8499999999999</v>
          </cell>
        </row>
        <row r="10656">
          <cell r="A10656">
            <v>5057</v>
          </cell>
          <cell r="B10656" t="str">
            <v>POSTE DE CONCRETO DUPLO T, TIPO B, 300 KG, H = 10 M (NBR 8451)</v>
          </cell>
          <cell r="C10656" t="str">
            <v xml:space="preserve">UN    </v>
          </cell>
          <cell r="D10656">
            <v>943.2</v>
          </cell>
        </row>
        <row r="10657">
          <cell r="A10657">
            <v>5033</v>
          </cell>
          <cell r="B10657" t="str">
            <v>POSTE DE CONCRETO DUPLO T, TIPO B, 300 KG, H = 9 M (NBR 8451)</v>
          </cell>
          <cell r="C10657" t="str">
            <v xml:space="preserve">UN    </v>
          </cell>
          <cell r="D10657">
            <v>783</v>
          </cell>
        </row>
        <row r="10658">
          <cell r="A10658">
            <v>5038</v>
          </cell>
          <cell r="B10658" t="str">
            <v>POSTE DE CONCRETO DUPLO T, TIPO D, 200 KG, H = 9 M (NBR 8451)</v>
          </cell>
          <cell r="C10658" t="str">
            <v xml:space="preserve">UN    </v>
          </cell>
          <cell r="D10658">
            <v>638.14</v>
          </cell>
        </row>
        <row r="10659">
          <cell r="A10659">
            <v>12372</v>
          </cell>
          <cell r="B10659" t="str">
            <v>POSTE DE CONCRETO DUPLO T, 200 KG, H = 11 M (NBR 8451)</v>
          </cell>
          <cell r="C10659" t="str">
            <v xml:space="preserve">UN    </v>
          </cell>
          <cell r="D10659">
            <v>840.94</v>
          </cell>
        </row>
        <row r="10660">
          <cell r="A10660">
            <v>13339</v>
          </cell>
          <cell r="B10660" t="str">
            <v>POSTE DE CONCRETO DUPLO T, 300 KG, H = 12 M (NBR 8451)</v>
          </cell>
          <cell r="C10660" t="str">
            <v xml:space="preserve">UN    </v>
          </cell>
          <cell r="D10660">
            <v>1250.1500000000001</v>
          </cell>
        </row>
        <row r="10661">
          <cell r="A10661">
            <v>12373</v>
          </cell>
          <cell r="B10661" t="str">
            <v>POSTE DE CONCRETO DUPLO T, 400 KG,H = 12 M (NBR 8451)</v>
          </cell>
          <cell r="C10661" t="str">
            <v xml:space="preserve">UN    </v>
          </cell>
          <cell r="D10661">
            <v>1309.17</v>
          </cell>
        </row>
        <row r="10662">
          <cell r="A10662">
            <v>12388</v>
          </cell>
          <cell r="B10662" t="str">
            <v>POSTE DECORATIVO PARA JARDIM EM ACO TUBULAR, SEM LUMINARIA, H = *2,5* M</v>
          </cell>
          <cell r="C10662" t="str">
            <v xml:space="preserve">UN    </v>
          </cell>
          <cell r="D10662">
            <v>245.27</v>
          </cell>
        </row>
        <row r="10663">
          <cell r="A10663">
            <v>34695</v>
          </cell>
          <cell r="B10663" t="str">
            <v>POSTE PADRAO SUBTERRANEO 100 A, H = 2,5 M</v>
          </cell>
          <cell r="C10663" t="str">
            <v xml:space="preserve">UN    </v>
          </cell>
          <cell r="D10663">
            <v>900.45</v>
          </cell>
        </row>
        <row r="10664">
          <cell r="A10664">
            <v>34692</v>
          </cell>
          <cell r="B10664" t="str">
            <v>POSTE PADRAO SUBTERRANEO 200 A, H = 2,5 M</v>
          </cell>
          <cell r="C10664" t="str">
            <v xml:space="preserve">UN    </v>
          </cell>
          <cell r="D10664">
            <v>2161.08</v>
          </cell>
        </row>
        <row r="10665">
          <cell r="A10665">
            <v>2731</v>
          </cell>
          <cell r="B10665" t="str">
            <v>POSTE ROLICO DE MADEIRA TRATADA, D = 20 A 25 CM, H = 12,00 M, EM EUCALIPTO OU EQUIVALENTE DA REGIAO</v>
          </cell>
          <cell r="C10665" t="str">
            <v xml:space="preserve">M     </v>
          </cell>
          <cell r="D10665">
            <v>65.67</v>
          </cell>
        </row>
        <row r="10666">
          <cell r="A10666">
            <v>26028</v>
          </cell>
          <cell r="B10666" t="str">
            <v>POZOLANA DE CLASSE C</v>
          </cell>
          <cell r="C10666" t="str">
            <v xml:space="preserve">T     </v>
          </cell>
          <cell r="D10666">
            <v>265.91000000000003</v>
          </cell>
        </row>
        <row r="10667">
          <cell r="A10667">
            <v>11844</v>
          </cell>
          <cell r="B10667" t="str">
            <v>PRANCHA  APARELHADA *4 X 30* CM, EM MACARANDUBA, ANGELIM OU EQUIVALENTE DA REGIAO</v>
          </cell>
          <cell r="C10667" t="str">
            <v xml:space="preserve">M     </v>
          </cell>
          <cell r="D10667">
            <v>23.91</v>
          </cell>
        </row>
        <row r="10668">
          <cell r="A10668">
            <v>4465</v>
          </cell>
          <cell r="B10668" t="str">
            <v>PRANCHA NAO APARELHADA  *6 X 25* CM, EM MACARANDUBA, ANGELIM OU EQUIVALENTE DA REGIAO -  BRUTA</v>
          </cell>
          <cell r="C10668" t="str">
            <v xml:space="preserve">M     </v>
          </cell>
          <cell r="D10668">
            <v>19.87</v>
          </cell>
        </row>
        <row r="10669">
          <cell r="A10669">
            <v>35273</v>
          </cell>
          <cell r="B10669" t="str">
            <v>PRANCHA NAO APARELHADA  *6 X 30* CM, EM MACARANDUBA, ANGELIM OU EQUIVALENTE DA REGIAO - BRUTA</v>
          </cell>
          <cell r="C10669" t="str">
            <v xml:space="preserve">M     </v>
          </cell>
          <cell r="D10669">
            <v>23.83</v>
          </cell>
        </row>
        <row r="10670">
          <cell r="A10670">
            <v>4470</v>
          </cell>
          <cell r="B10670" t="str">
            <v>PRANCHA NAO APARELHADA  *6 X 40* CM, EM MACARANDUBA, ANGELIM OU EQUIVALENTE DA REGIAO -  BRUTA</v>
          </cell>
          <cell r="C10670" t="str">
            <v xml:space="preserve">M     </v>
          </cell>
          <cell r="D10670">
            <v>55</v>
          </cell>
        </row>
        <row r="10671">
          <cell r="A10671">
            <v>20208</v>
          </cell>
          <cell r="B10671" t="str">
            <v>PRANCHAO  APARELHADO *8 X 30* CM, EM MACARANDUBA, ANGELIM OU EQUIVALENTE DA REGIAO</v>
          </cell>
          <cell r="C10671" t="str">
            <v xml:space="preserve">M     </v>
          </cell>
          <cell r="D10671">
            <v>49.5</v>
          </cell>
        </row>
        <row r="10672">
          <cell r="A10672">
            <v>20204</v>
          </cell>
          <cell r="B10672" t="str">
            <v>PRANCHAO APARELHADO *7,5 X 23* CM, EM MACARANDUBA, ANGELIM OU EQUIVALENTE DA REGIAO</v>
          </cell>
          <cell r="C10672" t="str">
            <v xml:space="preserve">M     </v>
          </cell>
          <cell r="D10672">
            <v>36.659999999999997</v>
          </cell>
        </row>
        <row r="10673">
          <cell r="A10673">
            <v>4437</v>
          </cell>
          <cell r="B10673" t="str">
            <v>PRANCHAO NAO APARELHADO  *7,5 X 23* CM, EM MACARANDUBA, ANGELIM OU EQUIVALENTE DA REGIAO - BRUTA</v>
          </cell>
          <cell r="C10673" t="str">
            <v xml:space="preserve">M     </v>
          </cell>
          <cell r="D10673">
            <v>41.25</v>
          </cell>
        </row>
        <row r="10674">
          <cell r="A10674">
            <v>14580</v>
          </cell>
          <cell r="B10674" t="str">
            <v>PRANCHAO NAO APARELHADO *8 X 30* CM, EM MACARANDUBA, ANGELIM OU EQUIVALENTE DA REGIAO - BRUTA</v>
          </cell>
          <cell r="C10674" t="str">
            <v xml:space="preserve">M     </v>
          </cell>
          <cell r="D10674">
            <v>41.25</v>
          </cell>
        </row>
        <row r="10675">
          <cell r="A10675">
            <v>40304</v>
          </cell>
          <cell r="B10675" t="str">
            <v>PREGO DE ACO POLIDO COM CABECA DUPLA 17 X 27 (2 1/2 X 11)</v>
          </cell>
          <cell r="C10675" t="str">
            <v xml:space="preserve">KG    </v>
          </cell>
          <cell r="D10675">
            <v>16.309999999999999</v>
          </cell>
        </row>
        <row r="10676">
          <cell r="A10676">
            <v>5065</v>
          </cell>
          <cell r="B10676" t="str">
            <v>PREGO DE ACO POLIDO COM CABECA 10 X 10 (7/8 X 17)</v>
          </cell>
          <cell r="C10676" t="str">
            <v xml:space="preserve">KG    </v>
          </cell>
          <cell r="D10676">
            <v>25.13</v>
          </cell>
        </row>
        <row r="10677">
          <cell r="A10677">
            <v>5072</v>
          </cell>
          <cell r="B10677" t="str">
            <v>PREGO DE ACO POLIDO COM CABECA 10 X 11 (1 X 17)</v>
          </cell>
          <cell r="C10677" t="str">
            <v xml:space="preserve">KG    </v>
          </cell>
          <cell r="D10677">
            <v>23.25</v>
          </cell>
        </row>
        <row r="10678">
          <cell r="A10678">
            <v>5066</v>
          </cell>
          <cell r="B10678" t="str">
            <v>PREGO DE ACO POLIDO COM CABECA 12 X 12</v>
          </cell>
          <cell r="C10678" t="str">
            <v xml:space="preserve">KG    </v>
          </cell>
          <cell r="D10678">
            <v>17.41</v>
          </cell>
        </row>
        <row r="10679">
          <cell r="A10679">
            <v>5063</v>
          </cell>
          <cell r="B10679" t="str">
            <v>PREGO DE ACO POLIDO COM CABECA 14 X 18 (1 1/2 X 14)</v>
          </cell>
          <cell r="C10679" t="str">
            <v xml:space="preserve">KG    </v>
          </cell>
          <cell r="D10679">
            <v>15.76</v>
          </cell>
        </row>
        <row r="10680">
          <cell r="A10680">
            <v>20247</v>
          </cell>
          <cell r="B10680" t="str">
            <v>PREGO DE ACO POLIDO COM CABECA 15 X 15 (1 1/4 X 13)</v>
          </cell>
          <cell r="C10680" t="str">
            <v xml:space="preserve">KG    </v>
          </cell>
          <cell r="D10680">
            <v>14.63</v>
          </cell>
        </row>
        <row r="10681">
          <cell r="A10681">
            <v>5074</v>
          </cell>
          <cell r="B10681" t="str">
            <v>PREGO DE ACO POLIDO COM CABECA 15 X 18 (1 1/2 X 13)</v>
          </cell>
          <cell r="C10681" t="str">
            <v xml:space="preserve">KG    </v>
          </cell>
          <cell r="D10681">
            <v>14.8</v>
          </cell>
        </row>
        <row r="10682">
          <cell r="A10682">
            <v>5067</v>
          </cell>
          <cell r="B10682" t="str">
            <v>PREGO DE ACO POLIDO COM CABECA 16 X 24 (2 1/4 X 12)</v>
          </cell>
          <cell r="C10682" t="str">
            <v xml:space="preserve">KG    </v>
          </cell>
          <cell r="D10682">
            <v>14.08</v>
          </cell>
        </row>
        <row r="10683">
          <cell r="A10683">
            <v>5078</v>
          </cell>
          <cell r="B10683" t="str">
            <v>PREGO DE ACO POLIDO COM CABECA 16 X 27 (2 1/2 X 12)</v>
          </cell>
          <cell r="C10683" t="str">
            <v xml:space="preserve">KG    </v>
          </cell>
          <cell r="D10683">
            <v>13.92</v>
          </cell>
        </row>
        <row r="10684">
          <cell r="A10684">
            <v>5068</v>
          </cell>
          <cell r="B10684" t="str">
            <v>PREGO DE ACO POLIDO COM CABECA 17 X 21 (2 X 11)</v>
          </cell>
          <cell r="C10684" t="str">
            <v xml:space="preserve">KG    </v>
          </cell>
          <cell r="D10684">
            <v>13.21</v>
          </cell>
        </row>
        <row r="10685">
          <cell r="A10685">
            <v>5073</v>
          </cell>
          <cell r="B10685" t="str">
            <v>PREGO DE ACO POLIDO COM CABECA 17 X 24 (2 1/4 X 11)</v>
          </cell>
          <cell r="C10685" t="str">
            <v xml:space="preserve">KG    </v>
          </cell>
          <cell r="D10685">
            <v>13.47</v>
          </cell>
        </row>
        <row r="10686">
          <cell r="A10686">
            <v>5069</v>
          </cell>
          <cell r="B10686" t="str">
            <v>PREGO DE ACO POLIDO COM CABECA 17 X 27 (2 1/2 X 11)</v>
          </cell>
          <cell r="C10686" t="str">
            <v xml:space="preserve">KG    </v>
          </cell>
          <cell r="D10686">
            <v>13.47</v>
          </cell>
        </row>
        <row r="10687">
          <cell r="A10687">
            <v>5070</v>
          </cell>
          <cell r="B10687" t="str">
            <v>PREGO DE ACO POLIDO COM CABECA 17 X 30 (2 3/4 X 11)</v>
          </cell>
          <cell r="C10687" t="str">
            <v xml:space="preserve">KG    </v>
          </cell>
          <cell r="D10687">
            <v>13.61</v>
          </cell>
        </row>
        <row r="10688">
          <cell r="A10688">
            <v>5071</v>
          </cell>
          <cell r="B10688" t="str">
            <v>PREGO DE ACO POLIDO COM CABECA 18 X 24 (2 1/4 X 10)</v>
          </cell>
          <cell r="C10688" t="str">
            <v xml:space="preserve">KG    </v>
          </cell>
          <cell r="D10688">
            <v>13.21</v>
          </cell>
        </row>
        <row r="10689">
          <cell r="A10689">
            <v>5061</v>
          </cell>
          <cell r="B10689" t="str">
            <v>PREGO DE ACO POLIDO COM CABECA 18 X 27 (2 1/2 X 10)</v>
          </cell>
          <cell r="C10689" t="str">
            <v xml:space="preserve">KG    </v>
          </cell>
          <cell r="D10689">
            <v>12.99</v>
          </cell>
        </row>
        <row r="10690">
          <cell r="A10690">
            <v>5075</v>
          </cell>
          <cell r="B10690" t="str">
            <v>PREGO DE ACO POLIDO COM CABECA 18 X 30 (2 3/4 X 10)</v>
          </cell>
          <cell r="C10690" t="str">
            <v xml:space="preserve">KG    </v>
          </cell>
          <cell r="D10690">
            <v>13.21</v>
          </cell>
        </row>
        <row r="10691">
          <cell r="A10691">
            <v>39027</v>
          </cell>
          <cell r="B10691" t="str">
            <v>PREGO DE ACO POLIDO COM CABECA 19  X 36 (3 1/4  X  9)</v>
          </cell>
          <cell r="C10691" t="str">
            <v xml:space="preserve">KG    </v>
          </cell>
          <cell r="D10691">
            <v>13.2</v>
          </cell>
        </row>
        <row r="10692">
          <cell r="A10692">
            <v>5062</v>
          </cell>
          <cell r="B10692" t="str">
            <v>PREGO DE ACO POLIDO COM CABECA 19 X 33 (3 X 9)</v>
          </cell>
          <cell r="C10692" t="str">
            <v xml:space="preserve">KG    </v>
          </cell>
          <cell r="D10692">
            <v>13.39</v>
          </cell>
        </row>
        <row r="10693">
          <cell r="A10693">
            <v>40568</v>
          </cell>
          <cell r="B10693" t="str">
            <v>PREGO DE ACO POLIDO COM CABECA 22 X 48 (4 1/4 X 5)</v>
          </cell>
          <cell r="C10693" t="str">
            <v xml:space="preserve">KG    </v>
          </cell>
          <cell r="D10693">
            <v>13.31</v>
          </cell>
        </row>
        <row r="10694">
          <cell r="A10694">
            <v>39026</v>
          </cell>
          <cell r="B10694" t="str">
            <v>PREGO DE ACO POLIDO SEM CABECA 15 X 15 (1 1/4 X 13)</v>
          </cell>
          <cell r="C10694" t="str">
            <v xml:space="preserve">KG    </v>
          </cell>
          <cell r="D10694">
            <v>14.86</v>
          </cell>
        </row>
        <row r="10695">
          <cell r="A10695">
            <v>42431</v>
          </cell>
          <cell r="B10695" t="str">
            <v>PRESSAO DE PERNAS TRIPLO, EM TUBO DE ACO CARBONO, PINTURA NO PROCESSO ELETROSTATICO - EQUIPAMENTO DE GINASTICA PARA ACADEMIA AO AR LIVRE / ACADEMIA DA TERCEIRA IDADE - ATI</v>
          </cell>
          <cell r="C10695" t="str">
            <v xml:space="preserve">UN    </v>
          </cell>
          <cell r="D10695">
            <v>3137</v>
          </cell>
        </row>
        <row r="10696">
          <cell r="A10696">
            <v>11149</v>
          </cell>
          <cell r="B10696" t="str">
            <v>PRIMER EPOXI</v>
          </cell>
          <cell r="C10696" t="str">
            <v xml:space="preserve">GL    </v>
          </cell>
          <cell r="D10696">
            <v>172.59</v>
          </cell>
        </row>
        <row r="10697">
          <cell r="A10697">
            <v>511</v>
          </cell>
          <cell r="B10697" t="str">
            <v>PRIMER PARA MANTA ASFALTICA A BASE DE ASFALTO MODIFICADO DILUIDO EM SOLVENTE, APLICACAO A FRIO</v>
          </cell>
          <cell r="C10697" t="str">
            <v xml:space="preserve">L     </v>
          </cell>
          <cell r="D10697">
            <v>15.95</v>
          </cell>
        </row>
        <row r="10698">
          <cell r="A10698">
            <v>11174</v>
          </cell>
          <cell r="B10698" t="str">
            <v>PRIMER UNIVERSAL, FUNDO ANTICORROSIVO TIPO ZARCAO</v>
          </cell>
          <cell r="C10698" t="str">
            <v xml:space="preserve">18L   </v>
          </cell>
          <cell r="D10698">
            <v>490.03</v>
          </cell>
        </row>
        <row r="10699">
          <cell r="A10699">
            <v>37540</v>
          </cell>
          <cell r="B10699" t="str">
            <v>PROJETOR DE ARGAMASSA, CAPACIDADE DE PROJECAO 1,5 M3/H, ALCANCE DA PROJECAO 30 ATE 60 M, MOTOR ELETRICO TRIFASICO</v>
          </cell>
          <cell r="C10699" t="str">
            <v xml:space="preserve">UN    </v>
          </cell>
          <cell r="D10699">
            <v>64397.120000000003</v>
          </cell>
        </row>
        <row r="10700">
          <cell r="A10700">
            <v>37548</v>
          </cell>
          <cell r="B10700" t="str">
            <v>PROJETOR DE ARGAMASSA, CAPACIDADE DE PROJECAO 2,0 M3/H, ALCANCE DA PROJECAO ATE 50 M, MOTOR ELETRICO TRIFASICO</v>
          </cell>
          <cell r="C10700" t="str">
            <v xml:space="preserve">UN    </v>
          </cell>
          <cell r="D10700">
            <v>85358.06</v>
          </cell>
        </row>
        <row r="10701">
          <cell r="A10701">
            <v>39828</v>
          </cell>
          <cell r="B10701" t="str">
            <v>PROJETOR PNEUMATICO DE ARGAMASSA PARA CHAPISCO E REBOCO COM RECIPIENTE ACOPLADO, TIPO CANEQUNHA, COM VOLUME DE 1,50 L, SEM COMPRESSOR</v>
          </cell>
          <cell r="C10701" t="str">
            <v xml:space="preserve">UN    </v>
          </cell>
          <cell r="D10701">
            <v>512.05999999999995</v>
          </cell>
        </row>
        <row r="10702">
          <cell r="A10702">
            <v>12273</v>
          </cell>
          <cell r="B10702" t="str">
            <v>PROJETOR RETANGULAR FECHADO PARA LAMPADA VAPOR DE MERCURIO/SODIO 250 W A 500 W, CABECEIRAS EM ALUMINIO FUNDIDO, CORPO EM ALUMINIO ANODIZADO, PARA LAMPADA E40 FECHAMENTO EM VIDRO TEMPERADO.</v>
          </cell>
          <cell r="C10702" t="str">
            <v xml:space="preserve">UN    </v>
          </cell>
          <cell r="D10702">
            <v>76.489999999999995</v>
          </cell>
        </row>
        <row r="10703">
          <cell r="A10703">
            <v>38392</v>
          </cell>
          <cell r="B10703" t="str">
            <v>PROLONGADOR/EXTENSOR PARA ROLO DE PINTURA 3 M</v>
          </cell>
          <cell r="C10703" t="str">
            <v xml:space="preserve">UN    </v>
          </cell>
          <cell r="D10703">
            <v>56.77</v>
          </cell>
        </row>
        <row r="10704">
          <cell r="A10704">
            <v>11735</v>
          </cell>
          <cell r="B10704" t="str">
            <v>PROLONGAMENTO PVC PARA CAIXA SIFONADA  100 MM X 200 MM (NBR 5688)</v>
          </cell>
          <cell r="C10704" t="str">
            <v xml:space="preserve">UN    </v>
          </cell>
          <cell r="D10704">
            <v>5.09</v>
          </cell>
        </row>
        <row r="10705">
          <cell r="A10705">
            <v>11737</v>
          </cell>
          <cell r="B10705" t="str">
            <v>PROLONGAMENTO PVC PARA CAIXA SIFONADA, 150 MM X 150 MM (NBR 5688)</v>
          </cell>
          <cell r="C10705" t="str">
            <v xml:space="preserve">UN    </v>
          </cell>
          <cell r="D10705">
            <v>6.79</v>
          </cell>
        </row>
        <row r="10706">
          <cell r="A10706">
            <v>11738</v>
          </cell>
          <cell r="B10706" t="str">
            <v>PROLONGAMENTO PVC PARA CAIXA SIFONADA, 150 MM X 200 MM (NBR 5688)</v>
          </cell>
          <cell r="C10706" t="str">
            <v xml:space="preserve">UN    </v>
          </cell>
          <cell r="D10706">
            <v>11.04</v>
          </cell>
        </row>
        <row r="10707">
          <cell r="A10707">
            <v>36143</v>
          </cell>
          <cell r="B10707" t="str">
            <v>PROTETOR AUDITIVO TIPO CONCHA COM ABAFADOR DE RUIDOS, ATENUACAO ACIMA DE 22 DB</v>
          </cell>
          <cell r="C10707" t="str">
            <v xml:space="preserve">UN    </v>
          </cell>
          <cell r="D10707">
            <v>28.29</v>
          </cell>
        </row>
        <row r="10708">
          <cell r="A10708">
            <v>36142</v>
          </cell>
          <cell r="B10708" t="str">
            <v>PROTETOR AUDITIVO TIPO PLUG DE INSERCAO COM CORDAO, ATENUACAO SUPERIOR A 15 DB</v>
          </cell>
          <cell r="C10708" t="str">
            <v xml:space="preserve">UN    </v>
          </cell>
          <cell r="D10708">
            <v>2.0699999999999998</v>
          </cell>
        </row>
        <row r="10709">
          <cell r="A10709">
            <v>36146</v>
          </cell>
          <cell r="B10709" t="str">
            <v>PROTETOR SOLAR FPS 30, EMBALAGEM 2 LITROS</v>
          </cell>
          <cell r="C10709" t="str">
            <v xml:space="preserve">UN    </v>
          </cell>
          <cell r="D10709">
            <v>234.6</v>
          </cell>
        </row>
        <row r="10710">
          <cell r="A10710">
            <v>39015</v>
          </cell>
          <cell r="B10710" t="str">
            <v>PROTETOR/PONTEIRA PLASTICA PARA PONTA DE VERGALHAO DE ATE 1", TIPO PROTETOR DE ESPERA</v>
          </cell>
          <cell r="C10710" t="str">
            <v xml:space="preserve">UN    </v>
          </cell>
          <cell r="D10710">
            <v>0.8</v>
          </cell>
        </row>
        <row r="10711">
          <cell r="A10711">
            <v>38377</v>
          </cell>
          <cell r="B10711" t="str">
            <v>PRUMO DE CENTRO EM ACO *400* G</v>
          </cell>
          <cell r="C10711" t="str">
            <v xml:space="preserve">UN    </v>
          </cell>
          <cell r="D10711">
            <v>32.14</v>
          </cell>
        </row>
        <row r="10712">
          <cell r="A10712">
            <v>38376</v>
          </cell>
          <cell r="B10712" t="str">
            <v>PRUMO DE PAREDE EM ACO 700 A 750 G</v>
          </cell>
          <cell r="C10712" t="str">
            <v xml:space="preserve">UN    </v>
          </cell>
          <cell r="D10712">
            <v>36.65</v>
          </cell>
        </row>
        <row r="10713">
          <cell r="A10713">
            <v>38116</v>
          </cell>
          <cell r="B10713" t="str">
            <v>PULSADOR CAMPAINHA 10A, 250V (APENAS MODULO)</v>
          </cell>
          <cell r="C10713" t="str">
            <v xml:space="preserve">UN    </v>
          </cell>
          <cell r="D10713">
            <v>3.76</v>
          </cell>
        </row>
        <row r="10714">
          <cell r="A10714">
            <v>38066</v>
          </cell>
          <cell r="B10714" t="str">
            <v>PULSADOR CAMPAINHA 10A, 250V, CONJUNTO MONTADO PARA EMBUTIR 4" X 2" (PLACA + SUPORTE + MODULO)</v>
          </cell>
          <cell r="C10714" t="str">
            <v xml:space="preserve">UN    </v>
          </cell>
          <cell r="D10714">
            <v>6.2</v>
          </cell>
        </row>
        <row r="10715">
          <cell r="A10715">
            <v>38117</v>
          </cell>
          <cell r="B10715" t="str">
            <v>PULSADOR MINUTERIA 10A, 250V (APENAS MODULO)</v>
          </cell>
          <cell r="C10715" t="str">
            <v xml:space="preserve">UN    </v>
          </cell>
          <cell r="D10715">
            <v>6.4</v>
          </cell>
        </row>
        <row r="10716">
          <cell r="A10716">
            <v>38067</v>
          </cell>
          <cell r="B10716" t="str">
            <v>PULSADOR MINUTERIA 10A, 250V, CONJUNTO MONTADO PARA EMBUTIR 4" X 2" (PLACA + SUPORTE + MODULO)</v>
          </cell>
          <cell r="C10716" t="str">
            <v xml:space="preserve">UN    </v>
          </cell>
          <cell r="D10716">
            <v>8.73</v>
          </cell>
        </row>
        <row r="10717">
          <cell r="A10717">
            <v>41757</v>
          </cell>
          <cell r="B10717" t="str">
            <v>PULVERIZADOR DE TINTA ELETRICO / MAQUINA DE PINTURA AIRLESS, VAZAO *2* L/MIN (COLETADO CAIXA)</v>
          </cell>
          <cell r="C10717" t="str">
            <v xml:space="preserve">UN    </v>
          </cell>
          <cell r="D10717">
            <v>5540.62</v>
          </cell>
        </row>
        <row r="10718">
          <cell r="A10718">
            <v>11522</v>
          </cell>
          <cell r="B10718" t="str">
            <v>PUXADOR DE EMBUTIR TIPO CONCHA, COM FURO PARA CHAVE, EM LATAO CROMADO,  COMPRIMENTO DE APROX *100* MM E LARGURA DE APROX *40* MM</v>
          </cell>
          <cell r="C10718" t="str">
            <v xml:space="preserve">UN    </v>
          </cell>
          <cell r="D10718">
            <v>13.71</v>
          </cell>
        </row>
        <row r="10719">
          <cell r="A10719">
            <v>43600</v>
          </cell>
          <cell r="B10719" t="str">
            <v>PUXADOR TIPO ALCA, EM ZAMAC CROMADO, COM COMPRIMENTO DE APROX 150 MM, COM ROSETA PARA PORTAS DE MADEIRAS, INCLUINDO PARAFUSOS</v>
          </cell>
          <cell r="C10719" t="str">
            <v xml:space="preserve">UN    </v>
          </cell>
          <cell r="D10719">
            <v>54.96</v>
          </cell>
        </row>
        <row r="10720">
          <cell r="A10720">
            <v>5080</v>
          </cell>
          <cell r="B10720" t="str">
            <v>PUXADOR TIPO ALCA, EM ZAMAC CROMADO, COM ROSETAS, COMPRIMENTO DE APROX *100* MM, PARA PORTAS E JANELAS DE MADEIRA, INCLUINDO PARAFUSOS</v>
          </cell>
          <cell r="C10720" t="str">
            <v xml:space="preserve">UN    </v>
          </cell>
          <cell r="D10720">
            <v>21.43</v>
          </cell>
        </row>
        <row r="10721">
          <cell r="A10721">
            <v>38168</v>
          </cell>
          <cell r="B10721" t="str">
            <v>PUXADOR TUBULAR RETO DUPLO, EM ALUMINIO CROMADO, COMPRIMENTO DE APROX 400 MM E DIAMETRO DE 25 MM (1")</v>
          </cell>
          <cell r="C10721" t="str">
            <v xml:space="preserve">UN    </v>
          </cell>
          <cell r="D10721">
            <v>149.62</v>
          </cell>
        </row>
        <row r="10722">
          <cell r="A10722">
            <v>43601</v>
          </cell>
          <cell r="B10722" t="str">
            <v>PUXADOR TUBULAR RETO SIMPLES, EM ALUMINIO CROMADO, COM COMPRIMENTO DE APROX 400 MM E DIAMETRO DE 25 MM</v>
          </cell>
          <cell r="C10722" t="str">
            <v xml:space="preserve">UN    </v>
          </cell>
          <cell r="D10722">
            <v>74.81</v>
          </cell>
        </row>
        <row r="10723">
          <cell r="A10723">
            <v>13393</v>
          </cell>
          <cell r="B10723" t="str">
            <v>QUADRO DE DISTRIBUICAO COM BARRAMENTO TRIFASICO, DE EMBUTIR, EM CHAPA DE ACO GALVANIZADO, PARA 12 DISJUNTORES DIN, 100 A</v>
          </cell>
          <cell r="C10723" t="str">
            <v xml:space="preserve">UN    </v>
          </cell>
          <cell r="D10723">
            <v>357.35</v>
          </cell>
        </row>
        <row r="10724">
          <cell r="A10724">
            <v>13395</v>
          </cell>
          <cell r="B10724" t="str">
            <v>QUADRO DE DISTRIBUICAO COM BARRAMENTO TRIFASICO, DE EMBUTIR, EM CHAPA DE ACO GALVANIZADO, PARA 18 DISJUNTORES DIN, 100 A, INCLUINDO BARRAMENTO</v>
          </cell>
          <cell r="C10724" t="str">
            <v xml:space="preserve">UN    </v>
          </cell>
          <cell r="D10724">
            <v>500.78</v>
          </cell>
        </row>
        <row r="10725">
          <cell r="A10725">
            <v>12039</v>
          </cell>
          <cell r="B10725" t="str">
            <v>QUADRO DE DISTRIBUICAO COM BARRAMENTO TRIFASICO, DE EMBUTIR, EM CHAPA DE ACO GALVANIZADO, PARA 24 DISJUNTORES DIN, 100 A</v>
          </cell>
          <cell r="C10725" t="str">
            <v xml:space="preserve">UN    </v>
          </cell>
          <cell r="D10725">
            <v>526.27</v>
          </cell>
        </row>
        <row r="10726">
          <cell r="A10726">
            <v>13396</v>
          </cell>
          <cell r="B10726" t="str">
            <v>QUADRO DE DISTRIBUICAO COM BARRAMENTO TRIFASICO, DE EMBUTIR, EM CHAPA DE ACO GALVANIZADO, PARA 28 DISJUNTORES DIN, 100 A</v>
          </cell>
          <cell r="C10726" t="str">
            <v xml:space="preserve">UN    </v>
          </cell>
          <cell r="D10726">
            <v>739.11</v>
          </cell>
        </row>
        <row r="10727">
          <cell r="A10727">
            <v>12041</v>
          </cell>
          <cell r="B10727" t="str">
            <v>QUADRO DE DISTRIBUICAO COM BARRAMENTO TRIFASICO, DE EMBUTIR, EM CHAPA DE ACO GALVANIZADO, PARA 30 DISJUNTORES DIN, 150 A</v>
          </cell>
          <cell r="C10727" t="str">
            <v xml:space="preserve">UN    </v>
          </cell>
          <cell r="D10727">
            <v>603.53</v>
          </cell>
        </row>
        <row r="10728">
          <cell r="A10728">
            <v>12043</v>
          </cell>
          <cell r="B10728" t="str">
            <v>QUADRO DE DISTRIBUICAO COM BARRAMENTO TRIFASICO, DE EMBUTIR, EM CHAPA DE ACO GALVANIZADO, PARA 30 DISJUNTORES DIN, 225 A</v>
          </cell>
          <cell r="C10728" t="str">
            <v xml:space="preserve">UN    </v>
          </cell>
          <cell r="D10728">
            <v>1274.26</v>
          </cell>
        </row>
        <row r="10729">
          <cell r="A10729">
            <v>39762</v>
          </cell>
          <cell r="B10729" t="str">
            <v>QUADRO DE DISTRIBUICAO COM BARRAMENTO TRIFASICO, DE EMBUTIR, EM CHAPA DE ACO GALVANIZADO, PARA 36 DISJUNTORES DIN, 100 A</v>
          </cell>
          <cell r="C10729" t="str">
            <v xml:space="preserve">UN    </v>
          </cell>
          <cell r="D10729">
            <v>606.58000000000004</v>
          </cell>
        </row>
        <row r="10730">
          <cell r="A10730">
            <v>12042</v>
          </cell>
          <cell r="B10730" t="str">
            <v>QUADRO DE DISTRIBUICAO COM BARRAMENTO TRIFASICO, DE EMBUTIR, EM CHAPA DE ACO GALVANIZADO, PARA 40 DISJUNTORES DIN, 100 A</v>
          </cell>
          <cell r="C10730" t="str">
            <v xml:space="preserve">UN    </v>
          </cell>
          <cell r="D10730">
            <v>885.59</v>
          </cell>
        </row>
        <row r="10731">
          <cell r="A10731">
            <v>39763</v>
          </cell>
          <cell r="B10731" t="str">
            <v>QUADRO DE DISTRIBUICAO COM BARRAMENTO TRIFASICO, DE EMBUTIR, EM CHAPA DE ACO GALVANIZADO, PARA 48 DISJUNTORES DIN, 100 A</v>
          </cell>
          <cell r="C10731" t="str">
            <v xml:space="preserve">UN    </v>
          </cell>
          <cell r="D10731">
            <v>1036.46</v>
          </cell>
        </row>
        <row r="10732">
          <cell r="A10732">
            <v>39760</v>
          </cell>
          <cell r="B10732" t="str">
            <v>QUADRO DE DISTRIBUICAO COM BARRAMENTO TRIFASICO, DE SOBREPOR, EM CHAPA DE ACO GALVANIZADO, PARA *42* DISJUNTORES DIN, 100 A</v>
          </cell>
          <cell r="C10732" t="str">
            <v xml:space="preserve">UN    </v>
          </cell>
          <cell r="D10732">
            <v>1033.05</v>
          </cell>
        </row>
        <row r="10733">
          <cell r="A10733">
            <v>39756</v>
          </cell>
          <cell r="B10733" t="str">
            <v>QUADRO DE DISTRIBUICAO COM BARRAMENTO TRIFASICO, DE SOBREPOR, EM CHAPA DE ACO GALVANIZADO, PARA 12 DISJUNTORES DIN, 100 A</v>
          </cell>
          <cell r="C10733" t="str">
            <v xml:space="preserve">UN    </v>
          </cell>
          <cell r="D10733">
            <v>370.93</v>
          </cell>
        </row>
        <row r="10734">
          <cell r="A10734">
            <v>12038</v>
          </cell>
          <cell r="B10734" t="str">
            <v>QUADRO DE DISTRIBUICAO COM BARRAMENTO TRIFASICO, DE SOBREPOR, EM CHAPA DE ACO GALVANIZADO, PARA 18 DISJUNTORES DIN, 100 A</v>
          </cell>
          <cell r="C10734" t="str">
            <v xml:space="preserve">UN    </v>
          </cell>
          <cell r="D10734">
            <v>463.49</v>
          </cell>
        </row>
        <row r="10735">
          <cell r="A10735">
            <v>39757</v>
          </cell>
          <cell r="B10735" t="str">
            <v>QUADRO DE DISTRIBUICAO COM BARRAMENTO TRIFASICO, DE SOBREPOR, EM CHAPA DE ACO GALVANIZADO, PARA 28 DISJUNTORES DIN, 100 A</v>
          </cell>
          <cell r="C10735" t="str">
            <v xml:space="preserve">UN    </v>
          </cell>
          <cell r="D10735">
            <v>428.58</v>
          </cell>
        </row>
        <row r="10736">
          <cell r="A10736">
            <v>39758</v>
          </cell>
          <cell r="B10736" t="str">
            <v>QUADRO DE DISTRIBUICAO COM BARRAMENTO TRIFASICO, DE SOBREPOR, EM CHAPA DE ACO GALVANIZADO, PARA 30 DISJUNTORES DIN, 100 A</v>
          </cell>
          <cell r="C10736" t="str">
            <v xml:space="preserve">UN    </v>
          </cell>
          <cell r="D10736">
            <v>624.6</v>
          </cell>
        </row>
        <row r="10737">
          <cell r="A10737">
            <v>39759</v>
          </cell>
          <cell r="B10737" t="str">
            <v>QUADRO DE DISTRIBUICAO COM BARRAMENTO TRIFASICO, DE SOBREPOR, EM CHAPA DE ACO GALVANIZADO, PARA 36 DISJUNTORES DIN, 100 A</v>
          </cell>
          <cell r="C10737" t="str">
            <v xml:space="preserve">UN    </v>
          </cell>
          <cell r="D10737">
            <v>771.38</v>
          </cell>
        </row>
        <row r="10738">
          <cell r="A10738">
            <v>39761</v>
          </cell>
          <cell r="B10738" t="str">
            <v>QUADRO DE DISTRIBUICAO COM BARRAMENTO TRIFASICO, DE SOBREPOR, EM CHAPA DE ACO GALVANIZADO, PARA 48 DISJUNTORES DIN, 100 A</v>
          </cell>
          <cell r="C10738" t="str">
            <v xml:space="preserve">UN    </v>
          </cell>
          <cell r="D10738">
            <v>927.22</v>
          </cell>
        </row>
        <row r="10739">
          <cell r="A10739">
            <v>39805</v>
          </cell>
          <cell r="B10739" t="str">
            <v>QUADRO DE DISTRIBUICAO, EM PVC, DE EMBUTIR, COM BARRAMENTO TERRA / NEUTRO, PARA 12 DISJUNTORES NEMA OU 16 DISJUNTORES DIN</v>
          </cell>
          <cell r="C10739" t="str">
            <v xml:space="preserve">UN    </v>
          </cell>
          <cell r="D10739">
            <v>108.93</v>
          </cell>
        </row>
        <row r="10740">
          <cell r="A10740">
            <v>39806</v>
          </cell>
          <cell r="B10740" t="str">
            <v>QUADRO DE DISTRIBUICAO, EM PVC, DE EMBUTIR, COM BARRAMENTO TERRA / NEUTRO, PARA 18 DISJUNTORES NEMA OU 24 DISJUNTORES DIN</v>
          </cell>
          <cell r="C10740" t="str">
            <v xml:space="preserve">UN    </v>
          </cell>
          <cell r="D10740">
            <v>201.82</v>
          </cell>
        </row>
        <row r="10741">
          <cell r="A10741">
            <v>39807</v>
          </cell>
          <cell r="B10741" t="str">
            <v>QUADRO DE DISTRIBUICAO, EM PVC, DE EMBUTIR, COM BARRAMENTO TERRA / NEUTRO, PARA 27 DISJUNTORES NEMA OU 36 DISJUNTORES DIN</v>
          </cell>
          <cell r="C10741" t="str">
            <v xml:space="preserve">UN    </v>
          </cell>
          <cell r="D10741">
            <v>437.39</v>
          </cell>
        </row>
        <row r="10742">
          <cell r="A10742">
            <v>43100</v>
          </cell>
          <cell r="B10742" t="str">
            <v>QUADRO DE DISTRIBUICAO, EM PVC, DE EMBUTIR, COM BARRAMENTO TERRA / NEUTRO, PARA 48 DISJUNTORES DIN</v>
          </cell>
          <cell r="C10742" t="str">
            <v xml:space="preserve">UN    </v>
          </cell>
          <cell r="D10742">
            <v>341.94</v>
          </cell>
        </row>
        <row r="10743">
          <cell r="A10743">
            <v>39804</v>
          </cell>
          <cell r="B10743" t="str">
            <v>QUADRO DE DISTRIBUICAO, EM PVC, DE EMBUTIR, COM BARRAMENTO TERRA / NEUTRO, PARA 6 DISJUNTORES NEMA OU 8 DISJUNTORES DIN</v>
          </cell>
          <cell r="C10743" t="str">
            <v xml:space="preserve">UN    </v>
          </cell>
          <cell r="D10743">
            <v>63.96</v>
          </cell>
        </row>
        <row r="10744">
          <cell r="A10744">
            <v>39796</v>
          </cell>
          <cell r="B10744" t="str">
            <v>QUADRO DE DISTRIBUICAO, SEM BARRAMENTO, EM PVC, DE EMBUTIR, PARA 12 DISJUNTORES NEMA OU 16 DISJUNTORES DIN</v>
          </cell>
          <cell r="C10744" t="str">
            <v xml:space="preserve">UN    </v>
          </cell>
          <cell r="D10744">
            <v>66.25</v>
          </cell>
        </row>
        <row r="10745">
          <cell r="A10745">
            <v>39797</v>
          </cell>
          <cell r="B10745" t="str">
            <v>QUADRO DE DISTRIBUICAO, SEM BARRAMENTO, EM PVC, DE EMBUTIR, PARA 18 DISJUNTORES NEMA OU 24 DISJUNTORES DIN</v>
          </cell>
          <cell r="C10745" t="str">
            <v xml:space="preserve">UN    </v>
          </cell>
          <cell r="D10745">
            <v>104</v>
          </cell>
        </row>
        <row r="10746">
          <cell r="A10746">
            <v>39798</v>
          </cell>
          <cell r="B10746" t="str">
            <v>QUADRO DE DISTRIBUICAO, SEM BARRAMENTO, EM PVC, DE EMBUTIR, PARA 27 DISJUNTORES NEMA OU 36 DISJUNTORES DIN</v>
          </cell>
          <cell r="C10746" t="str">
            <v xml:space="preserve">UN    </v>
          </cell>
          <cell r="D10746">
            <v>178.39</v>
          </cell>
        </row>
        <row r="10747">
          <cell r="A10747">
            <v>39794</v>
          </cell>
          <cell r="B10747" t="str">
            <v>QUADRO DE DISTRIBUICAO, SEM BARRAMENTO, EM PVC, DE EMBUTIR, PARA 3 DISJUNTORES NEMA OU 4 DISJUNTORES DIN</v>
          </cell>
          <cell r="C10747" t="str">
            <v xml:space="preserve">UN    </v>
          </cell>
          <cell r="D10747">
            <v>28.12</v>
          </cell>
        </row>
        <row r="10748">
          <cell r="A10748">
            <v>39795</v>
          </cell>
          <cell r="B10748" t="str">
            <v>QUADRO DE DISTRIBUICAO, SEM BARRAMENTO, EM PVC, DE EMBUTIR, PARA 6 DISJUNTORES NEMA OU 8 DISJUNTORES DIN</v>
          </cell>
          <cell r="C10748" t="str">
            <v xml:space="preserve">UN    </v>
          </cell>
          <cell r="D10748">
            <v>44.43</v>
          </cell>
        </row>
        <row r="10749">
          <cell r="A10749">
            <v>39799</v>
          </cell>
          <cell r="B10749" t="str">
            <v>QUADRO DE DISTRIBUICAO, SEM BARRAMENTO, EM PVC, DE SOBREPOR,  PARA 3 DISJUNTORES NEMA OU 4 DISJUNTORES DIN</v>
          </cell>
          <cell r="C10749" t="str">
            <v xml:space="preserve">UN    </v>
          </cell>
          <cell r="D10749">
            <v>32.78</v>
          </cell>
        </row>
        <row r="10750">
          <cell r="A10750">
            <v>39801</v>
          </cell>
          <cell r="B10750" t="str">
            <v>QUADRO DE DISTRIBUICAO, SEM BARRAMENTO, EM PVC, DE SOBREPOR, PARA 12 DISJUNTORES NEMA OU 16 DISJUNTORES DIN</v>
          </cell>
          <cell r="C10750" t="str">
            <v xml:space="preserve">UN    </v>
          </cell>
          <cell r="D10750">
            <v>93.81</v>
          </cell>
        </row>
        <row r="10751">
          <cell r="A10751">
            <v>39802</v>
          </cell>
          <cell r="B10751" t="str">
            <v>QUADRO DE DISTRIBUICAO, SEM BARRAMENTO, EM PVC, DE SOBREPOR, PARA 18 DISJUNTORES NEMA OU 24 DISJUNTORES DIN</v>
          </cell>
          <cell r="C10751" t="str">
            <v xml:space="preserve">UN    </v>
          </cell>
          <cell r="D10751">
            <v>137.51</v>
          </cell>
        </row>
        <row r="10752">
          <cell r="A10752">
            <v>39803</v>
          </cell>
          <cell r="B10752" t="str">
            <v>QUADRO DE DISTRIBUICAO, SEM BARRAMENTO, EM PVC, DE SOBREPOR, PARA 27 DISJUNTORES NEMA OU 36 DISJUNTORES DIN</v>
          </cell>
          <cell r="C10752" t="str">
            <v xml:space="preserve">UN    </v>
          </cell>
          <cell r="D10752">
            <v>191.83</v>
          </cell>
        </row>
        <row r="10753">
          <cell r="A10753">
            <v>39800</v>
          </cell>
          <cell r="B10753" t="str">
            <v>QUADRO DE DISTRIBUICAO, SEM BARRAMENTO, EM PVC, DE SOBREPOR, PARA 6 DISJUNTORES NEMA OU 8 DISJUNTORES DIN</v>
          </cell>
          <cell r="C10753" t="str">
            <v xml:space="preserve">UN    </v>
          </cell>
          <cell r="D10753">
            <v>55.84</v>
          </cell>
        </row>
        <row r="10754">
          <cell r="A10754">
            <v>21059</v>
          </cell>
          <cell r="B10754" t="str">
            <v>RALO FOFO COM REQUADRO, QUADRADO 150 X 150 MM</v>
          </cell>
          <cell r="C10754" t="str">
            <v xml:space="preserve">UN    </v>
          </cell>
          <cell r="D10754">
            <v>48.13</v>
          </cell>
        </row>
        <row r="10755">
          <cell r="A10755">
            <v>11234</v>
          </cell>
          <cell r="B10755" t="str">
            <v>RALO FOFO COM REQUADRO, QUADRADO 200 X 200 MM</v>
          </cell>
          <cell r="C10755" t="str">
            <v xml:space="preserve">UN    </v>
          </cell>
          <cell r="D10755">
            <v>72.55</v>
          </cell>
        </row>
        <row r="10756">
          <cell r="A10756">
            <v>21060</v>
          </cell>
          <cell r="B10756" t="str">
            <v>RALO FOFO COM REQUADRO, QUADRADO 250 X 250 MM</v>
          </cell>
          <cell r="C10756" t="str">
            <v xml:space="preserve">UN    </v>
          </cell>
          <cell r="D10756">
            <v>89.3</v>
          </cell>
        </row>
        <row r="10757">
          <cell r="A10757">
            <v>21061</v>
          </cell>
          <cell r="B10757" t="str">
            <v>RALO FOFO COM REQUADRO, QUADRADO 300 X 300 MM</v>
          </cell>
          <cell r="C10757" t="str">
            <v xml:space="preserve">UN    </v>
          </cell>
          <cell r="D10757">
            <v>111.62</v>
          </cell>
        </row>
        <row r="10758">
          <cell r="A10758">
            <v>21062</v>
          </cell>
          <cell r="B10758" t="str">
            <v>RALO FOFO COM REQUADRO, QUADRADO 400 X 400 MM</v>
          </cell>
          <cell r="C10758" t="str">
            <v xml:space="preserve">UN    </v>
          </cell>
          <cell r="D10758">
            <v>175.81</v>
          </cell>
        </row>
        <row r="10759">
          <cell r="A10759">
            <v>11708</v>
          </cell>
          <cell r="B10759" t="str">
            <v>RALO FOFO SEMIESFERICO, 100 MM, PARA LAJES/ CALHAS</v>
          </cell>
          <cell r="C10759" t="str">
            <v xml:space="preserve">UN    </v>
          </cell>
          <cell r="D10759">
            <v>19.18</v>
          </cell>
        </row>
        <row r="10760">
          <cell r="A10760">
            <v>11709</v>
          </cell>
          <cell r="B10760" t="str">
            <v>RALO FOFO SEMIESFERICO, 150 MM, PARA LAJES/ CALHAS</v>
          </cell>
          <cell r="C10760" t="str">
            <v xml:space="preserve">UN    </v>
          </cell>
          <cell r="D10760">
            <v>45.06</v>
          </cell>
        </row>
        <row r="10761">
          <cell r="A10761">
            <v>11710</v>
          </cell>
          <cell r="B10761" t="str">
            <v>RALO FOFO SEMIESFERICO, 200 MM, PARA LAJES/ CALHAS</v>
          </cell>
          <cell r="C10761" t="str">
            <v xml:space="preserve">UN    </v>
          </cell>
          <cell r="D10761">
            <v>103.6</v>
          </cell>
        </row>
        <row r="10762">
          <cell r="A10762">
            <v>11707</v>
          </cell>
          <cell r="B10762" t="str">
            <v>RALO FOFO SEMIESFERICO, 75 MM, PARA LAJES/ CALHAS</v>
          </cell>
          <cell r="C10762" t="str">
            <v xml:space="preserve">UN    </v>
          </cell>
          <cell r="D10762">
            <v>14.37</v>
          </cell>
        </row>
        <row r="10763">
          <cell r="A10763">
            <v>11739</v>
          </cell>
          <cell r="B10763" t="str">
            <v>RALO SECO PVC CONICO, 100 X 40 MM,  COM GRELHA REDONDA BRANCA</v>
          </cell>
          <cell r="C10763" t="str">
            <v xml:space="preserve">UN    </v>
          </cell>
          <cell r="D10763">
            <v>7.4</v>
          </cell>
        </row>
        <row r="10764">
          <cell r="A10764">
            <v>11711</v>
          </cell>
          <cell r="B10764" t="str">
            <v>RALO SECO PVC CONICO, 100 X 40 MM, COM GRELHA QUADRADA</v>
          </cell>
          <cell r="C10764" t="str">
            <v xml:space="preserve">UN    </v>
          </cell>
          <cell r="D10764">
            <v>10.84</v>
          </cell>
        </row>
        <row r="10765">
          <cell r="A10765">
            <v>5102</v>
          </cell>
          <cell r="B10765" t="str">
            <v>RALO SECO PVC QUADRADO, 100 X 100 X 53 MM, SAIDA 40 MM, COM GRELHA BRANCA</v>
          </cell>
          <cell r="C10765" t="str">
            <v xml:space="preserve">UN    </v>
          </cell>
          <cell r="D10765">
            <v>10.48</v>
          </cell>
        </row>
        <row r="10766">
          <cell r="A10766">
            <v>11741</v>
          </cell>
          <cell r="B10766" t="str">
            <v>RALO SIFONADO PVC CILINDRICO, 100 X 40 MM,  COM GRELHA REDONDA BRANCA</v>
          </cell>
          <cell r="C10766" t="str">
            <v xml:space="preserve">UN    </v>
          </cell>
          <cell r="D10766">
            <v>7.63</v>
          </cell>
        </row>
        <row r="10767">
          <cell r="A10767">
            <v>11743</v>
          </cell>
          <cell r="B10767" t="str">
            <v>RALO SIFONADO PVC REDONDO CONICO, 100 X 40 MM, COM GRELHA  BRANCA REDONDA</v>
          </cell>
          <cell r="C10767" t="str">
            <v xml:space="preserve">UN    </v>
          </cell>
          <cell r="D10767">
            <v>6.93</v>
          </cell>
        </row>
        <row r="10768">
          <cell r="A10768">
            <v>11745</v>
          </cell>
          <cell r="B10768" t="str">
            <v>RALO SIFONADO PVC, QUADRADO, 100 X 100 X 53 MM, SAIDA 40 MM, COM GRELHA BRANCA</v>
          </cell>
          <cell r="C10768" t="str">
            <v xml:space="preserve">UN    </v>
          </cell>
          <cell r="D10768">
            <v>9.85</v>
          </cell>
        </row>
        <row r="10769">
          <cell r="A10769">
            <v>25961</v>
          </cell>
          <cell r="B10769" t="str">
            <v>RASTELEIRO</v>
          </cell>
          <cell r="C10769" t="str">
            <v xml:space="preserve">H     </v>
          </cell>
          <cell r="D10769">
            <v>8.84</v>
          </cell>
        </row>
        <row r="10770">
          <cell r="A10770">
            <v>40985</v>
          </cell>
          <cell r="B10770" t="str">
            <v>RASTELEIRO (MENSALISTA)</v>
          </cell>
          <cell r="C10770" t="str">
            <v xml:space="preserve">MES   </v>
          </cell>
          <cell r="D10770">
            <v>1569.51</v>
          </cell>
        </row>
        <row r="10771">
          <cell r="A10771">
            <v>1088</v>
          </cell>
          <cell r="B10771" t="str">
            <v>REATOR ELETRONICO BIVOLT PARA 1 LAMPADA FLUORESCENTE DE 18/20 W</v>
          </cell>
          <cell r="C10771" t="str">
            <v xml:space="preserve">UN    </v>
          </cell>
          <cell r="D10771">
            <v>20.32</v>
          </cell>
        </row>
        <row r="10772">
          <cell r="A10772">
            <v>1087</v>
          </cell>
          <cell r="B10772" t="str">
            <v>REATOR ELETRONICO BIVOLT PARA 1 LAMPADA FLUORESCENTE DE 36/40 W</v>
          </cell>
          <cell r="C10772" t="str">
            <v xml:space="preserve">UN    </v>
          </cell>
          <cell r="D10772">
            <v>25.38</v>
          </cell>
        </row>
        <row r="10773">
          <cell r="A10773">
            <v>38777</v>
          </cell>
          <cell r="B10773" t="str">
            <v>REATOR ELETRONICO BIVOLT PARA 2 LAMPADAS FLUORESCENTES DE 14 W</v>
          </cell>
          <cell r="C10773" t="str">
            <v xml:space="preserve">UN    </v>
          </cell>
          <cell r="D10773">
            <v>50.55</v>
          </cell>
        </row>
        <row r="10774">
          <cell r="A10774">
            <v>1086</v>
          </cell>
          <cell r="B10774" t="str">
            <v>REATOR ELETRONICO BIVOLT PARA 2 LAMPADAS FLUORESCENTES DE 18/20 W</v>
          </cell>
          <cell r="C10774" t="str">
            <v xml:space="preserve">UN    </v>
          </cell>
          <cell r="D10774">
            <v>26.68</v>
          </cell>
        </row>
        <row r="10775">
          <cell r="A10775">
            <v>1079</v>
          </cell>
          <cell r="B10775" t="str">
            <v>REATOR ELETRONICO BIVOLT PARA 2 LAMPADAS FLUORESCENTES DE 36/40 W</v>
          </cell>
          <cell r="C10775" t="str">
            <v xml:space="preserve">UN    </v>
          </cell>
          <cell r="D10775">
            <v>27.58</v>
          </cell>
        </row>
        <row r="10776">
          <cell r="A10776">
            <v>39374</v>
          </cell>
          <cell r="B10776" t="str">
            <v>REATOR INTERNO/INTEGRADO PARA LAMPADA VAPOR METALICO 400 W, ALTO FATOR DE POTENCIA</v>
          </cell>
          <cell r="C10776" t="str">
            <v xml:space="preserve">UN    </v>
          </cell>
          <cell r="D10776">
            <v>112.2</v>
          </cell>
        </row>
        <row r="10777">
          <cell r="A10777">
            <v>1082</v>
          </cell>
          <cell r="B10777" t="str">
            <v>REATOR P/ LAMPADA VAPOR DE SODIO 250W USO EXT</v>
          </cell>
          <cell r="C10777" t="str">
            <v xml:space="preserve">UN    </v>
          </cell>
          <cell r="D10777">
            <v>173.38</v>
          </cell>
        </row>
        <row r="10778">
          <cell r="A10778">
            <v>12316</v>
          </cell>
          <cell r="B10778" t="str">
            <v>REATOR P/ 1 LAMPADA VAPOR DE MERCURIO 125W USO EXT</v>
          </cell>
          <cell r="C10778" t="str">
            <v xml:space="preserve">UN    </v>
          </cell>
          <cell r="D10778">
            <v>79.459999999999994</v>
          </cell>
        </row>
        <row r="10779">
          <cell r="A10779">
            <v>12317</v>
          </cell>
          <cell r="B10779" t="str">
            <v>REATOR P/ 1 LAMPADA VAPOR DE MERCURIO 250W USO EXT</v>
          </cell>
          <cell r="C10779" t="str">
            <v xml:space="preserve">UN    </v>
          </cell>
          <cell r="D10779">
            <v>94.76</v>
          </cell>
        </row>
        <row r="10780">
          <cell r="A10780">
            <v>12318</v>
          </cell>
          <cell r="B10780" t="str">
            <v>REATOR P/ 1 LAMPADA VAPOR DE MERCURIO 400W USO EXT</v>
          </cell>
          <cell r="C10780" t="str">
            <v xml:space="preserve">UN    </v>
          </cell>
          <cell r="D10780">
            <v>109.17</v>
          </cell>
        </row>
        <row r="10781">
          <cell r="A10781">
            <v>5104</v>
          </cell>
          <cell r="B10781" t="str">
            <v>REBITE DE ALUMINIO VAZADO DE REPUXO, 3,2 X 8 MM (1KG = 1025 UNIDADES)</v>
          </cell>
          <cell r="C10781" t="str">
            <v xml:space="preserve">KG    </v>
          </cell>
          <cell r="D10781">
            <v>59.89</v>
          </cell>
        </row>
        <row r="10782">
          <cell r="A10782">
            <v>26023</v>
          </cell>
          <cell r="B10782" t="str">
            <v>REBOLO ABRASIVO RETO DE USO GERAL GRAO 36, DE 6 X 1 " (DIAMETRO X ALTURA)</v>
          </cell>
          <cell r="C10782" t="str">
            <v xml:space="preserve">UN    </v>
          </cell>
          <cell r="D10782">
            <v>65.47</v>
          </cell>
        </row>
        <row r="10783">
          <cell r="A10783">
            <v>2710</v>
          </cell>
          <cell r="B10783" t="str">
            <v>REBOLO ABRASIVO RETO DE USO GERAL GRAO 36, DE 6 X 3/4 " (DIAMETRO X ALTURA)</v>
          </cell>
          <cell r="C10783" t="str">
            <v xml:space="preserve">UN    </v>
          </cell>
          <cell r="D10783">
            <v>52.28</v>
          </cell>
        </row>
        <row r="10784">
          <cell r="A10784">
            <v>14575</v>
          </cell>
          <cell r="B10784" t="str">
            <v>RECICLADORA DE ASFALTO A FRIO SOBRE RODAS, LARG. FRESAGEM 2,00 M, POT. 315 KW/422 HP</v>
          </cell>
          <cell r="C10784" t="str">
            <v xml:space="preserve">UN    </v>
          </cell>
          <cell r="D10784">
            <v>3637767.15</v>
          </cell>
        </row>
        <row r="10785">
          <cell r="A10785">
            <v>20034</v>
          </cell>
          <cell r="B10785" t="str">
            <v>REDUCAO EXCENTRICA PVC NBR 10569 P/REDE COLET ESG PB JE 150 X 100MM</v>
          </cell>
          <cell r="C10785" t="str">
            <v xml:space="preserve">UN    </v>
          </cell>
          <cell r="D10785">
            <v>107.66</v>
          </cell>
        </row>
        <row r="10786">
          <cell r="A10786">
            <v>20036</v>
          </cell>
          <cell r="B10786" t="str">
            <v>REDUCAO EXCENTRICA PVC NBR 10569 P/REDE COLET ESG PB JE 200 X 150MM</v>
          </cell>
          <cell r="C10786" t="str">
            <v xml:space="preserve">UN    </v>
          </cell>
          <cell r="D10786">
            <v>207.08</v>
          </cell>
        </row>
        <row r="10787">
          <cell r="A10787">
            <v>20037</v>
          </cell>
          <cell r="B10787" t="str">
            <v>REDUCAO EXCENTRICA PVC NBR 10569 P/REDE COLET ESG PB JE 250 X 200MM</v>
          </cell>
          <cell r="C10787" t="str">
            <v xml:space="preserve">UN    </v>
          </cell>
          <cell r="D10787">
            <v>390.6</v>
          </cell>
        </row>
        <row r="10788">
          <cell r="A10788">
            <v>20043</v>
          </cell>
          <cell r="B10788" t="str">
            <v>REDUCAO EXCENTRICA PVC P/ ESG PREDIAL DN 100 X 50MM</v>
          </cell>
          <cell r="C10788" t="str">
            <v xml:space="preserve">UN    </v>
          </cell>
          <cell r="D10788">
            <v>6.63</v>
          </cell>
        </row>
        <row r="10789">
          <cell r="A10789">
            <v>20044</v>
          </cell>
          <cell r="B10789" t="str">
            <v>REDUCAO EXCENTRICA PVC P/ ESG PREDIAL DN 100 X 75MM</v>
          </cell>
          <cell r="C10789" t="str">
            <v xml:space="preserve">UN    </v>
          </cell>
          <cell r="D10789">
            <v>7.75</v>
          </cell>
        </row>
        <row r="10790">
          <cell r="A10790">
            <v>20042</v>
          </cell>
          <cell r="B10790" t="str">
            <v>REDUCAO EXCENTRICA PVC P/ ESG PREDIAL DN 75 X 50MM</v>
          </cell>
          <cell r="C10790" t="str">
            <v xml:space="preserve">UN    </v>
          </cell>
          <cell r="D10790">
            <v>5.61</v>
          </cell>
        </row>
        <row r="10791">
          <cell r="A10791">
            <v>20046</v>
          </cell>
          <cell r="B10791" t="str">
            <v>REDUCAO EXCENTRICA PVC, SERIE R, DN 100 X 75 MM, PARA ESGOTO OU AGUAS PLUVIAIS PREDIAIS</v>
          </cell>
          <cell r="C10791" t="str">
            <v xml:space="preserve">UN    </v>
          </cell>
          <cell r="D10791">
            <v>16.440000000000001</v>
          </cell>
        </row>
        <row r="10792">
          <cell r="A10792">
            <v>20047</v>
          </cell>
          <cell r="B10792" t="str">
            <v>REDUCAO EXCENTRICA PVC, SERIE R, DN 150 X 100 MM, PARA ESGOTO OU AGUAS PLUVIAIS PREDIAIS</v>
          </cell>
          <cell r="C10792" t="str">
            <v xml:space="preserve">UN    </v>
          </cell>
          <cell r="D10792">
            <v>44.93</v>
          </cell>
        </row>
        <row r="10793">
          <cell r="A10793">
            <v>20045</v>
          </cell>
          <cell r="B10793" t="str">
            <v>REDUCAO EXCENTRICA PVC, SERIE R, DN 75 X 50 MM, PARA ESGOTO OU AGUAS PLUVIAIS PREDIAIS</v>
          </cell>
          <cell r="C10793" t="str">
            <v xml:space="preserve">UN    </v>
          </cell>
          <cell r="D10793">
            <v>6.76</v>
          </cell>
        </row>
        <row r="10794">
          <cell r="A10794">
            <v>20972</v>
          </cell>
          <cell r="B10794" t="str">
            <v>REDUCAO FIXA TIPO STORZ, ENGATE RAPIDO 2.1/2" X 1.1/2", EM LATAO, PARA INSTALACAO PREDIAL COMBATE A INCENDIO PREDIAL</v>
          </cell>
          <cell r="C10794" t="str">
            <v xml:space="preserve">UN    </v>
          </cell>
          <cell r="D10794">
            <v>118.21</v>
          </cell>
        </row>
        <row r="10795">
          <cell r="A10795">
            <v>20032</v>
          </cell>
          <cell r="B10795" t="str">
            <v>REDUCAO PVC PBA, JE, BB, DN 75 X 50 / DE 85 X 60 MM, PARA REDE DE AGUA</v>
          </cell>
          <cell r="C10795" t="str">
            <v xml:space="preserve">UN    </v>
          </cell>
          <cell r="D10795">
            <v>63.86</v>
          </cell>
        </row>
        <row r="10796">
          <cell r="A10796">
            <v>11321</v>
          </cell>
          <cell r="B10796" t="str">
            <v>REDUCAO PVC PBA, JE, PB, DN 100 X 50 / DE 110 X 60 MM, PARA REDE DE AGUA</v>
          </cell>
          <cell r="C10796" t="str">
            <v xml:space="preserve">UN    </v>
          </cell>
          <cell r="D10796">
            <v>29.11</v>
          </cell>
        </row>
        <row r="10797">
          <cell r="A10797">
            <v>11323</v>
          </cell>
          <cell r="B10797" t="str">
            <v>REDUCAO PVC PBA, JE, PB, DN 100 X 75 / DE 110 X 85 MM, PARA REDE DE AGUA</v>
          </cell>
          <cell r="C10797" t="str">
            <v xml:space="preserve">UN    </v>
          </cell>
          <cell r="D10797">
            <v>33.479999999999997</v>
          </cell>
        </row>
        <row r="10798">
          <cell r="A10798">
            <v>20327</v>
          </cell>
          <cell r="B10798" t="str">
            <v>REDUCAO PVC PBA, JE, PB, DN 75 X 50 / DE 85 X 60 MM, PARA REDE DE AGUA</v>
          </cell>
          <cell r="C10798" t="str">
            <v xml:space="preserve">UN    </v>
          </cell>
          <cell r="D10798">
            <v>19</v>
          </cell>
        </row>
        <row r="10799">
          <cell r="A10799">
            <v>25966</v>
          </cell>
          <cell r="B10799" t="str">
            <v>REDUTOR TIPO THINNER PARA ACABAMENTO</v>
          </cell>
          <cell r="C10799" t="str">
            <v xml:space="preserve">L     </v>
          </cell>
          <cell r="D10799">
            <v>16.399999999999999</v>
          </cell>
        </row>
        <row r="10800">
          <cell r="A10800">
            <v>13390</v>
          </cell>
          <cell r="B10800" t="str">
            <v>REFLETOR REDONDO EM ALUMINIO ANODIZADO PARA LAMPADA VAPOR DE MERCURIO/SODIO, CORPO EM ALUMINIO COM PINTURA EPOXI, PARA LAMPADA E-27 DE 300 W, COM SUPORTE REDONDO E ALCA REGULAVEL PARA FIXACAO.</v>
          </cell>
          <cell r="C10800" t="str">
            <v xml:space="preserve">UN    </v>
          </cell>
          <cell r="D10800">
            <v>100.28</v>
          </cell>
        </row>
        <row r="10801">
          <cell r="A10801">
            <v>6034</v>
          </cell>
          <cell r="B10801" t="str">
            <v>REGISTRO DE ESFERA DE PASSEIO, PVC PARA POLIETILENO, 20 MM</v>
          </cell>
          <cell r="C10801" t="str">
            <v xml:space="preserve">UN    </v>
          </cell>
          <cell r="D10801">
            <v>5.43</v>
          </cell>
        </row>
        <row r="10802">
          <cell r="A10802">
            <v>6036</v>
          </cell>
          <cell r="B10802" t="str">
            <v>REGISTRO DE ESFERA PVC, COM BORBOLETA, COM ROSCA EXTERNA, DE 1/2"</v>
          </cell>
          <cell r="C10802" t="str">
            <v xml:space="preserve">UN    </v>
          </cell>
          <cell r="D10802">
            <v>7.4</v>
          </cell>
        </row>
        <row r="10803">
          <cell r="A10803">
            <v>6031</v>
          </cell>
          <cell r="B10803" t="str">
            <v>REGISTRO DE ESFERA PVC, COM BORBOLETA, COM ROSCA EXTERNA, DE 3/4"</v>
          </cell>
          <cell r="C10803" t="str">
            <v xml:space="preserve">UN    </v>
          </cell>
          <cell r="D10803">
            <v>8.6999999999999993</v>
          </cell>
        </row>
        <row r="10804">
          <cell r="A10804">
            <v>6029</v>
          </cell>
          <cell r="B10804" t="str">
            <v>REGISTRO DE ESFERA PVC, COM CABECA QUADRADA, COM ROSCA EXTERNA, 1/2"</v>
          </cell>
          <cell r="C10804" t="str">
            <v xml:space="preserve">UN    </v>
          </cell>
          <cell r="D10804">
            <v>8.7899999999999991</v>
          </cell>
        </row>
        <row r="10805">
          <cell r="A10805">
            <v>6033</v>
          </cell>
          <cell r="B10805" t="str">
            <v>REGISTRO DE ESFERA PVC, COM CABECA QUADRADA, COM ROSCA EXTERNA, 3/4"</v>
          </cell>
          <cell r="C10805" t="str">
            <v xml:space="preserve">UN    </v>
          </cell>
          <cell r="D10805">
            <v>11.58</v>
          </cell>
        </row>
        <row r="10806">
          <cell r="A10806">
            <v>11672</v>
          </cell>
          <cell r="B10806" t="str">
            <v>REGISTRO DE ESFERA, PVC, COM VOLANTE, VS, ROSCAVEL, DN 1 1/2", COM CORPO DIVIDIDO</v>
          </cell>
          <cell r="C10806" t="str">
            <v xml:space="preserve">UN    </v>
          </cell>
          <cell r="D10806">
            <v>25.2</v>
          </cell>
        </row>
        <row r="10807">
          <cell r="A10807">
            <v>11669</v>
          </cell>
          <cell r="B10807" t="str">
            <v>REGISTRO DE ESFERA, PVC, COM VOLANTE, VS, ROSCAVEL, DN 1 1/4", COM CORPO DIVIDIDO</v>
          </cell>
          <cell r="C10807" t="str">
            <v xml:space="preserve">UN    </v>
          </cell>
          <cell r="D10807">
            <v>24</v>
          </cell>
        </row>
        <row r="10808">
          <cell r="A10808">
            <v>11670</v>
          </cell>
          <cell r="B10808" t="str">
            <v>REGISTRO DE ESFERA, PVC, COM VOLANTE, VS, ROSCAVEL, DN 1/2", COM CORPO DIVIDIDO</v>
          </cell>
          <cell r="C10808" t="str">
            <v xml:space="preserve">UN    </v>
          </cell>
          <cell r="D10808">
            <v>9.19</v>
          </cell>
        </row>
        <row r="10809">
          <cell r="A10809">
            <v>20055</v>
          </cell>
          <cell r="B10809" t="str">
            <v>REGISTRO DE ESFERA, PVC, COM VOLANTE, VS, ROSCAVEL, DN 1", COM CORPO DIVIDIDO</v>
          </cell>
          <cell r="C10809" t="str">
            <v xml:space="preserve">UN    </v>
          </cell>
          <cell r="D10809">
            <v>17.98</v>
          </cell>
        </row>
        <row r="10810">
          <cell r="A10810">
            <v>11671</v>
          </cell>
          <cell r="B10810" t="str">
            <v>REGISTRO DE ESFERA, PVC, COM VOLANTE, VS, ROSCAVEL, DN 2", COM CORPO DIVIDIDO</v>
          </cell>
          <cell r="C10810" t="str">
            <v xml:space="preserve">UN    </v>
          </cell>
          <cell r="D10810">
            <v>38.58</v>
          </cell>
        </row>
        <row r="10811">
          <cell r="A10811">
            <v>6032</v>
          </cell>
          <cell r="B10811" t="str">
            <v>REGISTRO DE ESFERA, PVC, COM VOLANTE, VS, ROSCAVEL, DN 3/4", COM CORPO DIVIDIDO</v>
          </cell>
          <cell r="C10811" t="str">
            <v xml:space="preserve">UN    </v>
          </cell>
          <cell r="D10811">
            <v>11.02</v>
          </cell>
        </row>
        <row r="10812">
          <cell r="A10812">
            <v>11673</v>
          </cell>
          <cell r="B10812" t="str">
            <v>REGISTRO DE ESFERA, PVC, COM VOLANTE, VS, SOLDAVEL, DN 20 MM, COM CORPO DIVIDIDO</v>
          </cell>
          <cell r="C10812" t="str">
            <v xml:space="preserve">UN    </v>
          </cell>
          <cell r="D10812">
            <v>8.67</v>
          </cell>
        </row>
        <row r="10813">
          <cell r="A10813">
            <v>11674</v>
          </cell>
          <cell r="B10813" t="str">
            <v>REGISTRO DE ESFERA, PVC, COM VOLANTE, VS, SOLDAVEL, DN 25 MM, COM CORPO DIVIDIDO</v>
          </cell>
          <cell r="C10813" t="str">
            <v xml:space="preserve">UN    </v>
          </cell>
          <cell r="D10813">
            <v>11.17</v>
          </cell>
        </row>
        <row r="10814">
          <cell r="A10814">
            <v>11675</v>
          </cell>
          <cell r="B10814" t="str">
            <v>REGISTRO DE ESFERA, PVC, COM VOLANTE, VS, SOLDAVEL, DN 32 MM, COM CORPO DIVIDIDO</v>
          </cell>
          <cell r="C10814" t="str">
            <v xml:space="preserve">UN    </v>
          </cell>
          <cell r="D10814">
            <v>17.739999999999998</v>
          </cell>
        </row>
        <row r="10815">
          <cell r="A10815">
            <v>11676</v>
          </cell>
          <cell r="B10815" t="str">
            <v>REGISTRO DE ESFERA, PVC, COM VOLANTE, VS, SOLDAVEL, DN 40 MM, COM CORPO DIVIDIDO</v>
          </cell>
          <cell r="C10815" t="str">
            <v xml:space="preserve">UN    </v>
          </cell>
          <cell r="D10815">
            <v>23.72</v>
          </cell>
        </row>
        <row r="10816">
          <cell r="A10816">
            <v>11677</v>
          </cell>
          <cell r="B10816" t="str">
            <v>REGISTRO DE ESFERA, PVC, COM VOLANTE, VS, SOLDAVEL, DN 50 MM, COM CORPO DIVIDIDO</v>
          </cell>
          <cell r="C10816" t="str">
            <v xml:space="preserve">UN    </v>
          </cell>
          <cell r="D10816">
            <v>24.5</v>
          </cell>
        </row>
        <row r="10817">
          <cell r="A10817">
            <v>11678</v>
          </cell>
          <cell r="B10817" t="str">
            <v>REGISTRO DE ESFERA, PVC, COM VOLANTE, VS, SOLDAVEL, DN 60 MM, COM CORPO DIVIDIDO</v>
          </cell>
          <cell r="C10817" t="str">
            <v xml:space="preserve">UN    </v>
          </cell>
          <cell r="D10817">
            <v>44.87</v>
          </cell>
        </row>
        <row r="10818">
          <cell r="A10818">
            <v>6038</v>
          </cell>
          <cell r="B10818" t="str">
            <v>REGISTRO DE PRESSAO PVC, ROSCAVEL, VOLANTE SIMPLES, DE 1/2"</v>
          </cell>
          <cell r="C10818" t="str">
            <v xml:space="preserve">UN    </v>
          </cell>
          <cell r="D10818">
            <v>2.84</v>
          </cell>
        </row>
        <row r="10819">
          <cell r="A10819">
            <v>11718</v>
          </cell>
          <cell r="B10819" t="str">
            <v>REGISTRO DE PRESSAO PVC, ROSCAVEL, VOLANTE SIMPLES, DE 3/4"</v>
          </cell>
          <cell r="C10819" t="str">
            <v xml:space="preserve">UN    </v>
          </cell>
          <cell r="D10819">
            <v>8.11</v>
          </cell>
        </row>
        <row r="10820">
          <cell r="A10820">
            <v>6037</v>
          </cell>
          <cell r="B10820" t="str">
            <v>REGISTRO DE PRESSAO PVC, SOLDAVEL, VOLANTE SIMPLES, DE 20 MM</v>
          </cell>
          <cell r="C10820" t="str">
            <v xml:space="preserve">UN    </v>
          </cell>
          <cell r="D10820">
            <v>5.92</v>
          </cell>
        </row>
        <row r="10821">
          <cell r="A10821">
            <v>11719</v>
          </cell>
          <cell r="B10821" t="str">
            <v>REGISTRO DE PRESSAO PVC, SOLDAVEL, VOLANTE SIMPLES, DE 25 MM</v>
          </cell>
          <cell r="C10821" t="str">
            <v xml:space="preserve">UN    </v>
          </cell>
          <cell r="D10821">
            <v>6.58</v>
          </cell>
        </row>
        <row r="10822">
          <cell r="A10822">
            <v>6019</v>
          </cell>
          <cell r="B10822" t="str">
            <v>REGISTRO GAVETA BRUTO EM LATAO FORJADO, BITOLA 1 " (REF 1509)</v>
          </cell>
          <cell r="C10822" t="str">
            <v xml:space="preserve">UN    </v>
          </cell>
          <cell r="D10822">
            <v>27.48</v>
          </cell>
        </row>
        <row r="10823">
          <cell r="A10823">
            <v>6010</v>
          </cell>
          <cell r="B10823" t="str">
            <v>REGISTRO GAVETA BRUTO EM LATAO FORJADO, BITOLA 1 1/2 " (REF 1509)</v>
          </cell>
          <cell r="C10823" t="str">
            <v xml:space="preserve">UN    </v>
          </cell>
          <cell r="D10823">
            <v>47.28</v>
          </cell>
        </row>
        <row r="10824">
          <cell r="A10824">
            <v>6017</v>
          </cell>
          <cell r="B10824" t="str">
            <v>REGISTRO GAVETA BRUTO EM LATAO FORJADO, BITOLA 1 1/4 " (REF 1509)</v>
          </cell>
          <cell r="C10824" t="str">
            <v xml:space="preserve">UN    </v>
          </cell>
          <cell r="D10824">
            <v>37.450000000000003</v>
          </cell>
        </row>
        <row r="10825">
          <cell r="A10825">
            <v>6020</v>
          </cell>
          <cell r="B10825" t="str">
            <v>REGISTRO GAVETA BRUTO EM LATAO FORJADO, BITOLA 1/2 " (REF 1509)</v>
          </cell>
          <cell r="C10825" t="str">
            <v xml:space="preserve">UN    </v>
          </cell>
          <cell r="D10825">
            <v>16.5</v>
          </cell>
        </row>
        <row r="10826">
          <cell r="A10826">
            <v>6028</v>
          </cell>
          <cell r="B10826" t="str">
            <v>REGISTRO GAVETA BRUTO EM LATAO FORJADO, BITOLA 2 " (REF 1509)</v>
          </cell>
          <cell r="C10826" t="str">
            <v xml:space="preserve">UN    </v>
          </cell>
          <cell r="D10826">
            <v>65.849999999999994</v>
          </cell>
        </row>
        <row r="10827">
          <cell r="A10827">
            <v>6011</v>
          </cell>
          <cell r="B10827" t="str">
            <v>REGISTRO GAVETA BRUTO EM LATAO FORJADO, BITOLA 2 1/2 " (REF 1509)</v>
          </cell>
          <cell r="C10827" t="str">
            <v xml:space="preserve">UN    </v>
          </cell>
          <cell r="D10827">
            <v>136.57</v>
          </cell>
        </row>
        <row r="10828">
          <cell r="A10828">
            <v>6012</v>
          </cell>
          <cell r="B10828" t="str">
            <v>REGISTRO GAVETA BRUTO EM LATAO FORJADO, BITOLA 3 " (REF 1509)</v>
          </cell>
          <cell r="C10828" t="str">
            <v xml:space="preserve">UN    </v>
          </cell>
          <cell r="D10828">
            <v>165.35</v>
          </cell>
        </row>
        <row r="10829">
          <cell r="A10829">
            <v>6016</v>
          </cell>
          <cell r="B10829" t="str">
            <v>REGISTRO GAVETA BRUTO EM LATAO FORJADO, BITOLA 3/4 " (REF 1509)</v>
          </cell>
          <cell r="C10829" t="str">
            <v xml:space="preserve">UN    </v>
          </cell>
          <cell r="D10829">
            <v>17.41</v>
          </cell>
        </row>
        <row r="10830">
          <cell r="A10830">
            <v>6027</v>
          </cell>
          <cell r="B10830" t="str">
            <v>REGISTRO GAVETA BRUTO EM LATAO FORJADO, BITOLA 4 " (REF 1509)</v>
          </cell>
          <cell r="C10830" t="str">
            <v xml:space="preserve">UN    </v>
          </cell>
          <cell r="D10830">
            <v>344.53</v>
          </cell>
        </row>
        <row r="10831">
          <cell r="A10831">
            <v>6013</v>
          </cell>
          <cell r="B10831" t="str">
            <v>REGISTRO GAVETA COM ACABAMENTO E CANOPLA CROMADOS, SIMPLES, BITOLA 1 " (REF 1509)</v>
          </cell>
          <cell r="C10831" t="str">
            <v xml:space="preserve">UN    </v>
          </cell>
          <cell r="D10831">
            <v>51.99</v>
          </cell>
        </row>
        <row r="10832">
          <cell r="A10832">
            <v>6015</v>
          </cell>
          <cell r="B10832" t="str">
            <v>REGISTRO GAVETA COM ACABAMENTO E CANOPLA CROMADOS, SIMPLES, BITOLA 1 1/2 " (REF 1509)</v>
          </cell>
          <cell r="C10832" t="str">
            <v xml:space="preserve">UN    </v>
          </cell>
          <cell r="D10832">
            <v>75.599999999999994</v>
          </cell>
        </row>
        <row r="10833">
          <cell r="A10833">
            <v>6014</v>
          </cell>
          <cell r="B10833" t="str">
            <v>REGISTRO GAVETA COM ACABAMENTO E CANOPLA CROMADOS, SIMPLES, BITOLA 1 1/4 " (REF 1509)</v>
          </cell>
          <cell r="C10833" t="str">
            <v xml:space="preserve">UN    </v>
          </cell>
          <cell r="D10833">
            <v>72.28</v>
          </cell>
        </row>
        <row r="10834">
          <cell r="A10834">
            <v>6006</v>
          </cell>
          <cell r="B10834" t="str">
            <v>REGISTRO GAVETA COM ACABAMENTO E CANOPLA CROMADOS, SIMPLES, BITOLA 1/2 " (REF 1509)</v>
          </cell>
          <cell r="C10834" t="str">
            <v xml:space="preserve">UN    </v>
          </cell>
          <cell r="D10834">
            <v>37.64</v>
          </cell>
        </row>
        <row r="10835">
          <cell r="A10835">
            <v>6005</v>
          </cell>
          <cell r="B10835" t="str">
            <v>REGISTRO GAVETA COM ACABAMENTO E CANOPLA CROMADOS, SIMPLES, BITOLA 3/4 " (REF 1509)</v>
          </cell>
          <cell r="C10835" t="str">
            <v xml:space="preserve">UN    </v>
          </cell>
          <cell r="D10835">
            <v>42.47</v>
          </cell>
        </row>
        <row r="10836">
          <cell r="A10836">
            <v>11756</v>
          </cell>
          <cell r="B10836" t="str">
            <v>REGISTRO OU REGULADOR DE GAS COZINHA, VAZAO DE 2 KG/H, 2,8 KPA</v>
          </cell>
          <cell r="C10836" t="str">
            <v xml:space="preserve">UN    </v>
          </cell>
          <cell r="D10836">
            <v>20.28</v>
          </cell>
        </row>
        <row r="10837">
          <cell r="A10837">
            <v>10904</v>
          </cell>
          <cell r="B10837" t="str">
            <v>REGISTRO OU VALVULA GLOBO ANGULAR EM LATAO, PARA HIDRANTES EM INSTALACAO PREDIAL DE INCENDIO, 45 GRAUS, DIAMETRO DE 2 1/2", COM VOLANTE, CLASSE DE PRESSAO DE ATE 200 PSI</v>
          </cell>
          <cell r="C10837" t="str">
            <v xml:space="preserve">UN    </v>
          </cell>
          <cell r="D10837">
            <v>165.5</v>
          </cell>
        </row>
        <row r="10838">
          <cell r="A10838">
            <v>11752</v>
          </cell>
          <cell r="B10838" t="str">
            <v>REGISTRO PRESSAO BRUTO EM LATAO FORJADO, BITOLA 1/2 " (REF 1400)</v>
          </cell>
          <cell r="C10838" t="str">
            <v xml:space="preserve">UN    </v>
          </cell>
          <cell r="D10838">
            <v>11.69</v>
          </cell>
        </row>
        <row r="10839">
          <cell r="A10839">
            <v>11753</v>
          </cell>
          <cell r="B10839" t="str">
            <v>REGISTRO PRESSAO BRUTO EM LATAO FORJADO, BITOLA 3/4 " (REF 1400)</v>
          </cell>
          <cell r="C10839" t="str">
            <v xml:space="preserve">UN    </v>
          </cell>
          <cell r="D10839">
            <v>13.96</v>
          </cell>
        </row>
        <row r="10840">
          <cell r="A10840">
            <v>6021</v>
          </cell>
          <cell r="B10840" t="str">
            <v>REGISTRO PRESSAO COM ACABAMENTO E CANOPLA CROMADA, SIMPLES, BITOLA 1/2 " (REF 1416)</v>
          </cell>
          <cell r="C10840" t="str">
            <v xml:space="preserve">UN    </v>
          </cell>
          <cell r="D10840">
            <v>38.75</v>
          </cell>
        </row>
        <row r="10841">
          <cell r="A10841">
            <v>6024</v>
          </cell>
          <cell r="B10841" t="str">
            <v>REGISTRO PRESSAO COM ACABAMENTO E CANOPLA CROMADA, SIMPLES, BITOLA 3/4 " (REF 1416)</v>
          </cell>
          <cell r="C10841" t="str">
            <v xml:space="preserve">UN    </v>
          </cell>
          <cell r="D10841">
            <v>40.049999999999997</v>
          </cell>
        </row>
        <row r="10842">
          <cell r="A10842">
            <v>38379</v>
          </cell>
          <cell r="B10842" t="str">
            <v>REGUA DE ALUMINIO PARA PEDREIRO 2 X 1 "</v>
          </cell>
          <cell r="C10842" t="str">
            <v xml:space="preserve">M     </v>
          </cell>
          <cell r="D10842">
            <v>43</v>
          </cell>
        </row>
        <row r="10843">
          <cell r="A10843">
            <v>13897</v>
          </cell>
          <cell r="B10843" t="str">
            <v>REGUA VIBRADORA DUPLA PARA CONCRETO A GASOLINA 5,5 HP, PESO DE 60 KG, COMPRIMENTO 4 M</v>
          </cell>
          <cell r="C10843" t="str">
            <v xml:space="preserve">UN    </v>
          </cell>
          <cell r="D10843">
            <v>5771.3</v>
          </cell>
        </row>
        <row r="10844">
          <cell r="A10844">
            <v>10640</v>
          </cell>
          <cell r="B10844" t="str">
            <v>REGUA VIBRATORIA DE CONCRETO TRELICADA, EQUIPADA COM MOTOR A GASOLINA DE 9 HP</v>
          </cell>
          <cell r="C10844" t="str">
            <v xml:space="preserve">UN    </v>
          </cell>
          <cell r="D10844">
            <v>12499.42</v>
          </cell>
        </row>
        <row r="10845">
          <cell r="A10845">
            <v>11086</v>
          </cell>
          <cell r="B10845" t="str">
            <v>REJEITO DE MINERIO DE FERRO PARA PAVIMENTACAO (POSTO PEDREIRA/FORNECEDOR, SEM FRETE)</v>
          </cell>
          <cell r="C10845" t="str">
            <v xml:space="preserve">M3    </v>
          </cell>
          <cell r="D10845">
            <v>65.34</v>
          </cell>
        </row>
        <row r="10846">
          <cell r="A10846">
            <v>34357</v>
          </cell>
          <cell r="B10846" t="str">
            <v>REJUNTE CIMENTICIO, QUALQUER COR</v>
          </cell>
          <cell r="C10846" t="str">
            <v xml:space="preserve">KG    </v>
          </cell>
          <cell r="D10846">
            <v>4.6900000000000004</v>
          </cell>
        </row>
        <row r="10847">
          <cell r="A10847">
            <v>37329</v>
          </cell>
          <cell r="B10847" t="str">
            <v>REJUNTE EPOXI, QUALQUER COR</v>
          </cell>
          <cell r="C10847" t="str">
            <v xml:space="preserve">KG    </v>
          </cell>
          <cell r="D10847">
            <v>98.93</v>
          </cell>
        </row>
        <row r="10848">
          <cell r="A10848">
            <v>2510</v>
          </cell>
          <cell r="B10848" t="str">
            <v>RELE FOTOELETRICO INTERNO E EXTERNO BIVOLT 1000 W, DE CONECTOR, SEM BASE</v>
          </cell>
          <cell r="C10848" t="str">
            <v xml:space="preserve">UN    </v>
          </cell>
          <cell r="D10848">
            <v>25.11</v>
          </cell>
        </row>
        <row r="10849">
          <cell r="A10849">
            <v>12359</v>
          </cell>
          <cell r="B10849" t="str">
            <v>RELE TERMICO BIMETAL PARA USO EM MOTORES TRIFASICOS, TENSAO 380 V, POTENCIA ATE 15 CV, CORRENTE NOMINAL MAXIMA 22 A</v>
          </cell>
          <cell r="C10849" t="str">
            <v xml:space="preserve">UN    </v>
          </cell>
          <cell r="D10849">
            <v>112.34</v>
          </cell>
        </row>
        <row r="10850">
          <cell r="A10850">
            <v>5320</v>
          </cell>
          <cell r="B10850" t="str">
            <v>REMOVEDOR DE TINTA OLEO/ESMALTE VERNIZ</v>
          </cell>
          <cell r="C10850" t="str">
            <v xml:space="preserve">L     </v>
          </cell>
          <cell r="D10850">
            <v>32.799999999999997</v>
          </cell>
        </row>
        <row r="10851">
          <cell r="A10851">
            <v>7353</v>
          </cell>
          <cell r="B10851" t="str">
            <v>RESINA ACRILICA BASE AGUA - COR BRANCA</v>
          </cell>
          <cell r="C10851" t="str">
            <v xml:space="preserve">L     </v>
          </cell>
          <cell r="D10851">
            <v>24.56</v>
          </cell>
        </row>
        <row r="10852">
          <cell r="A10852">
            <v>36144</v>
          </cell>
          <cell r="B10852" t="str">
            <v>RESPIRADOR DESCARTAVEL SEM VALVULA DE EXALACAO, PFF 1</v>
          </cell>
          <cell r="C10852" t="str">
            <v xml:space="preserve">UN    </v>
          </cell>
          <cell r="D10852">
            <v>1.54</v>
          </cell>
        </row>
        <row r="10853">
          <cell r="A10853">
            <v>10518</v>
          </cell>
          <cell r="B10853" t="str">
            <v>RETARDO PARA CORDEL DETONANTE</v>
          </cell>
          <cell r="C10853" t="str">
            <v xml:space="preserve">UN    </v>
          </cell>
          <cell r="D10853">
            <v>70.08</v>
          </cell>
        </row>
        <row r="10854">
          <cell r="A10854">
            <v>36530</v>
          </cell>
          <cell r="B10854" t="str">
            <v>RETROESCAVADEIRA SOBRE RODAS COM CARREGADEIRA, TRACAO 4 X 2, POTENCIA LIQUIDA 79 HP, PESO OPERACIONAL MINIMO DE 6570 KG, CAPACIDADE DA CARREGADEIRA DE 1,00 M3 E DA  RETROESCAVADEIRA MINIMA DE 0,20 M3, PROFUNDIDADE DE ESCAVACAO MAXIMA DE 4,37 M</v>
          </cell>
          <cell r="C10854" t="str">
            <v xml:space="preserve">UN    </v>
          </cell>
          <cell r="D10854">
            <v>262986.57</v>
          </cell>
        </row>
        <row r="10855">
          <cell r="A10855">
            <v>6046</v>
          </cell>
          <cell r="B10855" t="str">
            <v>RETROESCAVADEIRA SOBRE RODAS COM CARREGADEIRA, TRACAO 4 X 4, POTENCIA LIQUIDA 72 HP, PESO OPERACIONAL MINIMO DE 7140 KG, CAPACIDADE MINIMA DA CARREGADEIRA DE 0,79 M3 E DA RETROESCAVADEIRA MINIMA DE 0,18 M3, PROFUNDIDADE DE ESCAVACAO MAXIMA DE 4,50 M</v>
          </cell>
          <cell r="C10855" t="str">
            <v xml:space="preserve">UN    </v>
          </cell>
          <cell r="D10855">
            <v>285250</v>
          </cell>
        </row>
        <row r="10856">
          <cell r="A10856">
            <v>36531</v>
          </cell>
          <cell r="B10856" t="str">
            <v>RETROESCAVADEIRA SOBRE RODAS COM CARREGADEIRA, TRACAO 4 X 4, POTENCIA LIQUIDA 88 HP, PESO OPERACIONAL MINIMO DE 6674 KG, CAPACIDADE DA CARREGADEIRA DE 1,00 M3 E DA  RETROESCAVADEIRA MINIMA DE 0,26 M3, PROFUNDIDADE DE ESCAVACAO MAXIMA DE 4,37 M</v>
          </cell>
          <cell r="C10856" t="str">
            <v xml:space="preserve">UN    </v>
          </cell>
          <cell r="D10856">
            <v>295685.95</v>
          </cell>
        </row>
        <row r="10857">
          <cell r="A10857">
            <v>34684</v>
          </cell>
          <cell r="B10857" t="str">
            <v>REVESTIMENTO DE PAREDE EM GRANILITE, MARMORITE OU GRANITINA - ESP = 5 MM (INCLUSO EXECUCAO)</v>
          </cell>
          <cell r="C10857" t="str">
            <v xml:space="preserve">M2    </v>
          </cell>
          <cell r="D10857">
            <v>196.31</v>
          </cell>
        </row>
        <row r="10858">
          <cell r="A10858">
            <v>34683</v>
          </cell>
          <cell r="B10858" t="str">
            <v>REVESTIMENTO DE PAREDE EM GRANILITE, MARMORITE OU GRANITINA COLORIDO - ESP = 5 MM (INCLUSO EXECUCAO)</v>
          </cell>
          <cell r="C10858" t="str">
            <v xml:space="preserve">M2    </v>
          </cell>
          <cell r="D10858">
            <v>122.69</v>
          </cell>
        </row>
        <row r="10859">
          <cell r="A10859">
            <v>533</v>
          </cell>
          <cell r="B10859" t="str">
            <v>REVESTIMENTO EM CERAMICA ESMALTADA COMERCIAL, PEI MENOR OU IGUAL A 3, FORMATO MENOR OU IGUAL A 2025 CM2</v>
          </cell>
          <cell r="C10859" t="str">
            <v xml:space="preserve">M2    </v>
          </cell>
          <cell r="D10859">
            <v>13.63</v>
          </cell>
        </row>
        <row r="10860">
          <cell r="A10860">
            <v>10515</v>
          </cell>
          <cell r="B10860" t="str">
            <v>REVESTIMENTO EM CERAMICA ESMALTADA EXTRA, PEI MAIOR OU IGUAL 4, FORMATO MAIOR A 2025 CM2</v>
          </cell>
          <cell r="C10860" t="str">
            <v xml:space="preserve">M2    </v>
          </cell>
          <cell r="D10860">
            <v>35.15</v>
          </cell>
        </row>
        <row r="10861">
          <cell r="A10861">
            <v>536</v>
          </cell>
          <cell r="B10861" t="str">
            <v>REVESTIMENTO EM CERAMICA ESMALTADA EXTRA, PEI MENOR OU IGUAL A 3, FORMATO MENOR OU IGUAL A 2025 CM2</v>
          </cell>
          <cell r="C10861" t="str">
            <v xml:space="preserve">M2    </v>
          </cell>
          <cell r="D10861">
            <v>23.1</v>
          </cell>
        </row>
        <row r="10862">
          <cell r="A10862">
            <v>153</v>
          </cell>
          <cell r="B10862" t="str">
            <v>REVESTIMENTO EPOXI DE ALTA RESISTENCIA QUIMICA, ISENTO DE SOLVENTES, BICOMPONENTE</v>
          </cell>
          <cell r="C10862" t="str">
            <v xml:space="preserve">L     </v>
          </cell>
          <cell r="D10862">
            <v>73.64</v>
          </cell>
        </row>
        <row r="10863">
          <cell r="A10863">
            <v>34682</v>
          </cell>
          <cell r="B10863" t="str">
            <v>REVESTIMENTO PARA ESCADA EM GRANILITE, MARMORITE OU GRANITINA ESP = 8 MM (INCLUSO EXECUCAO)</v>
          </cell>
          <cell r="C10863" t="str">
            <v xml:space="preserve">M2    </v>
          </cell>
          <cell r="D10863">
            <v>93.82</v>
          </cell>
        </row>
        <row r="10864">
          <cell r="A10864">
            <v>20205</v>
          </cell>
          <cell r="B10864" t="str">
            <v>RIPA  APARELHADA *1,5 X 5* CM, EM MACARANDUBA, ANGELIM OU EQUIVALENTE DA REGIAO</v>
          </cell>
          <cell r="C10864" t="str">
            <v xml:space="preserve">M     </v>
          </cell>
          <cell r="D10864">
            <v>1.52</v>
          </cell>
        </row>
        <row r="10865">
          <cell r="A10865">
            <v>4412</v>
          </cell>
          <cell r="B10865" t="str">
            <v>RIPA NAO APARELHADA  *1 X 3* CM, EM MACARANDUBA, ANGELIM OU EQUIVALENTE DA REGIAO - BRUTA</v>
          </cell>
          <cell r="C10865" t="str">
            <v xml:space="preserve">M     </v>
          </cell>
          <cell r="D10865">
            <v>0.91</v>
          </cell>
        </row>
        <row r="10866">
          <cell r="A10866">
            <v>4408</v>
          </cell>
          <cell r="B10866" t="str">
            <v>RIPA NAO APARELHADA,  *1,5 X 5* CM, EM MACARANDUBA, ANGELIM OU EQUIVALENTE DA REGIAO -  BRUTA</v>
          </cell>
          <cell r="C10866" t="str">
            <v xml:space="preserve">M     </v>
          </cell>
          <cell r="D10866">
            <v>1.1399999999999999</v>
          </cell>
        </row>
        <row r="10867">
          <cell r="A10867">
            <v>10559</v>
          </cell>
          <cell r="B10867" t="str">
            <v>ROCADEIRA COSTAL COM MOTOR A GASOLINA DE *32* CC</v>
          </cell>
          <cell r="C10867" t="str">
            <v xml:space="preserve">UN    </v>
          </cell>
          <cell r="D10867">
            <v>2549.87</v>
          </cell>
        </row>
        <row r="10868">
          <cell r="A10868">
            <v>10664</v>
          </cell>
          <cell r="B10868" t="str">
            <v>ROCADEIRA DESLOCAVEL, LARGURA DE TRABALHO DE 1,3 M</v>
          </cell>
          <cell r="C10868" t="str">
            <v xml:space="preserve">UN    </v>
          </cell>
          <cell r="D10868">
            <v>6930</v>
          </cell>
        </row>
        <row r="10869">
          <cell r="A10869">
            <v>36250</v>
          </cell>
          <cell r="B10869" t="str">
            <v>RODAFORRO EM PVC, PARA FORRO DE PVC, COMPRIMENTO 6 M</v>
          </cell>
          <cell r="C10869" t="str">
            <v xml:space="preserve">M     </v>
          </cell>
          <cell r="D10869">
            <v>4.07</v>
          </cell>
        </row>
        <row r="10870">
          <cell r="A10870">
            <v>10857</v>
          </cell>
          <cell r="B10870" t="str">
            <v>RODAPE ARDOSIA, CINZA, 10 CM, E= *1CM</v>
          </cell>
          <cell r="C10870" t="str">
            <v xml:space="preserve">M     </v>
          </cell>
          <cell r="D10870">
            <v>11.29</v>
          </cell>
        </row>
        <row r="10871">
          <cell r="A10871">
            <v>4803</v>
          </cell>
          <cell r="B10871" t="str">
            <v>RODAPE DE BORRACHA LISO, H = 70 MM, E = *2* MM, PARA ARGAMASSA, PRETO</v>
          </cell>
          <cell r="C10871" t="str">
            <v xml:space="preserve">M     </v>
          </cell>
          <cell r="D10871">
            <v>26.19</v>
          </cell>
        </row>
        <row r="10872">
          <cell r="A10872">
            <v>6186</v>
          </cell>
          <cell r="B10872" t="str">
            <v>RODAPE DE MADEIRA MACICA CUMARU/IPE CHAMPANHE OU EQUIVALENTE DA REGIAO, *1,5 X 7 CM</v>
          </cell>
          <cell r="C10872" t="str">
            <v xml:space="preserve">M     </v>
          </cell>
          <cell r="D10872">
            <v>12.46</v>
          </cell>
        </row>
        <row r="10873">
          <cell r="A10873">
            <v>4829</v>
          </cell>
          <cell r="B10873" t="str">
            <v>RODAPE EM MARMORE, POLIDO, BRANCO COMUM, L= *7* CM, E=  *2* CM, CORTE RETO</v>
          </cell>
          <cell r="C10873" t="str">
            <v xml:space="preserve">M     </v>
          </cell>
          <cell r="D10873">
            <v>41.07</v>
          </cell>
        </row>
        <row r="10874">
          <cell r="A10874">
            <v>39829</v>
          </cell>
          <cell r="B10874" t="str">
            <v>RODAPE EM POLIESTIRENO, BRANCO, H = *5* CM, E = *1,5* CM</v>
          </cell>
          <cell r="C10874" t="str">
            <v xml:space="preserve">M     </v>
          </cell>
          <cell r="D10874">
            <v>24.12</v>
          </cell>
        </row>
        <row r="10875">
          <cell r="A10875">
            <v>20231</v>
          </cell>
          <cell r="B10875" t="str">
            <v>RODAPE OU RODABANCADA EM GRANITO, POLIDO, TIPO ANDORINHA/ QUARTZ/ CASTELO/ CORUMBA OU OUTROS EQUIVALENTES DA REGIAO, H= 10 CM, E=  *2,0* CM</v>
          </cell>
          <cell r="C10875" t="str">
            <v xml:space="preserve">M     </v>
          </cell>
          <cell r="D10875">
            <v>41.67</v>
          </cell>
        </row>
        <row r="10876">
          <cell r="A10876">
            <v>4804</v>
          </cell>
          <cell r="B10876" t="str">
            <v>RODAPE PLANO PARA PISO VINILICO, H = 5 CM</v>
          </cell>
          <cell r="C10876" t="str">
            <v xml:space="preserve">M     </v>
          </cell>
          <cell r="D10876">
            <v>20.11</v>
          </cell>
        </row>
        <row r="10877">
          <cell r="A10877">
            <v>34680</v>
          </cell>
          <cell r="B10877" t="str">
            <v>RODAPE PRE-MOLDADO DE GRANILITE, MARMORITE OU GRANITINA L = 10 CM</v>
          </cell>
          <cell r="C10877" t="str">
            <v xml:space="preserve">M     </v>
          </cell>
          <cell r="D10877">
            <v>28.86</v>
          </cell>
        </row>
        <row r="10878">
          <cell r="A10878">
            <v>11573</v>
          </cell>
          <cell r="B10878" t="str">
            <v>RODIZIO TIPO NAPOLEAO PARA JANELAS DE CORRER, EM ZAMAC, COMPRIMENTO DE APROX 60 CM, COM ROLAMENTO EM ACO</v>
          </cell>
          <cell r="C10878" t="str">
            <v xml:space="preserve">UN    </v>
          </cell>
          <cell r="D10878">
            <v>6.13</v>
          </cell>
        </row>
        <row r="10879">
          <cell r="A10879">
            <v>38401</v>
          </cell>
          <cell r="B10879" t="str">
            <v>RODO PARA CHAO 40 CM COM CABO</v>
          </cell>
          <cell r="C10879" t="str">
            <v xml:space="preserve">UN    </v>
          </cell>
          <cell r="D10879">
            <v>14.96</v>
          </cell>
        </row>
        <row r="10880">
          <cell r="A10880">
            <v>11575</v>
          </cell>
          <cell r="B10880" t="str">
            <v>ROLDANA CONCAVA DUPLA, 4 RODAS, EM ZAMAC COM CHAPA DE LATAO, ROLAMENTOS EM ACO, PARA PORTAS E JANELAS DE CORRER</v>
          </cell>
          <cell r="C10880" t="str">
            <v xml:space="preserve">UN    </v>
          </cell>
          <cell r="D10880">
            <v>59.18</v>
          </cell>
        </row>
        <row r="10881">
          <cell r="A10881">
            <v>38179</v>
          </cell>
          <cell r="B10881" t="str">
            <v>ROLDANA CONCAVA DUPLA, 4 RODAS, PARA PORTA DE CORRER, EM ZAMAC COM CHAPA DE ACO,  ROLAMENTO INTERNO BLINDADO DE ACO REVESTIDO EM NYLON</v>
          </cell>
          <cell r="C10881" t="str">
            <v xml:space="preserve">UN    </v>
          </cell>
          <cell r="D10881">
            <v>48.93</v>
          </cell>
        </row>
        <row r="10882">
          <cell r="A10882">
            <v>20256</v>
          </cell>
          <cell r="B10882" t="str">
            <v>ROLDANA PLASTICA COM PREGO, TAMANHO 30 X 30 MM, PARA INSTALACAO ELETRICA APARENTE</v>
          </cell>
          <cell r="C10882" t="str">
            <v xml:space="preserve">UN    </v>
          </cell>
          <cell r="D10882">
            <v>0.36</v>
          </cell>
        </row>
        <row r="10883">
          <cell r="A10883">
            <v>14511</v>
          </cell>
          <cell r="B10883" t="str">
            <v>ROLO COMPACTADOR DE PNEUS, ESTATICO, PRESSAO VARIAVEL, POTENCIA 110 HP, PESO SEM/COM LASTRO 10,8/27 T, LARGURA DE ROLAGEM 2,30 M</v>
          </cell>
          <cell r="C10883" t="str">
            <v xml:space="preserve">UN    </v>
          </cell>
          <cell r="D10883">
            <v>595829.15</v>
          </cell>
        </row>
        <row r="10884">
          <cell r="A10884">
            <v>10642</v>
          </cell>
          <cell r="B10884" t="str">
            <v>ROLO COMPACTADOR DE PNEUS, ESTATICO, PRESSAO VARIAVEL, POTENCIA 111 HP, PESO SEM/COM LASTRO 9,5/26,0 T, LARGURA DE ROLAGEM 1,90 M</v>
          </cell>
          <cell r="C10884" t="str">
            <v xml:space="preserve">UN    </v>
          </cell>
          <cell r="D10884">
            <v>561300</v>
          </cell>
        </row>
        <row r="10885">
          <cell r="A10885">
            <v>14489</v>
          </cell>
          <cell r="B10885" t="str">
            <v>ROLO COMPACTADOR PE DE CARNEIRO VIBRATORIO, POTENCIA 125 HP, PESO OPERACIONAL SEM/COM LASTRO 11,95/13,30 T, IMPACTO DINAMICO 38,5/22,5 T, LARGURA DE TRABALHO 2,15 M</v>
          </cell>
          <cell r="C10885" t="str">
            <v xml:space="preserve">UN    </v>
          </cell>
          <cell r="D10885">
            <v>497862.65</v>
          </cell>
        </row>
        <row r="10886">
          <cell r="A10886">
            <v>14513</v>
          </cell>
          <cell r="B10886" t="str">
            <v>ROLO COMPACTADOR PE DE CARNEIRO VIBRATORIO, POTENCIA 80 HP, PESO OPERACIONAL SEM/COM LASTRO 7,4/8,8 T, LARGURA DE TRABALHO 1,68 M</v>
          </cell>
          <cell r="C10886" t="str">
            <v xml:space="preserve">UN    </v>
          </cell>
          <cell r="D10886">
            <v>373408.81</v>
          </cell>
        </row>
        <row r="10887">
          <cell r="A10887">
            <v>13600</v>
          </cell>
          <cell r="B10887" t="str">
            <v>ROLO COMPACTADOR VIBRATORIO DE UM CILINDRO LISO DE ACO, POTENCIA 125 HP, PESO SEM/COM LASTRO 10,75/12,92 T, IMPACTO DINAMICO 31,5/18,5 T, LARGURA TRABALHO 2,15 M</v>
          </cell>
          <cell r="C10887" t="str">
            <v xml:space="preserve">UN    </v>
          </cell>
          <cell r="D10887">
            <v>481802.51</v>
          </cell>
        </row>
        <row r="10888">
          <cell r="A10888">
            <v>10646</v>
          </cell>
          <cell r="B10888" t="str">
            <v>ROLO COMPACTADOR VIBRATORIO DE UM CILINDRO, ACO LISO, POTENCIA 80 HP, PESO OPERACIONAL MAXIMO 8,1 T, IMPACTO DINAMICO 16,15/9,5 T, LARGURA TRABALHO 1,68 M</v>
          </cell>
          <cell r="C10888" t="str">
            <v xml:space="preserve">UN    </v>
          </cell>
          <cell r="D10888">
            <v>359151.67</v>
          </cell>
        </row>
        <row r="10889">
          <cell r="A10889">
            <v>6070</v>
          </cell>
          <cell r="B10889" t="str">
            <v>ROLO COMPACTADOR VIBRATORIO PE DE CARNEIRO, COM CONTROLE REMOTO POR RADIO, POTENCIA  12,5 KW, PESO OPERACIONAL DE 1,675 T, LARGURA DE TRABALHO 0,85 M</v>
          </cell>
          <cell r="C10889" t="str">
            <v xml:space="preserve">UN    </v>
          </cell>
          <cell r="D10889">
            <v>490736.56</v>
          </cell>
        </row>
        <row r="10890">
          <cell r="A10890">
            <v>6069</v>
          </cell>
          <cell r="B10890" t="str">
            <v>ROLO COMPACTADOR VIBRATORIO REBOCAVEL, CILINDRO DE ACO LISO, POTENCIA DE TRACAO DE 65 CV, PESO DE 4,7 T, IMPACTO DINAMICO TOTAL DE 18,3 T, LARGURA DO ROLO 1,67 M</v>
          </cell>
          <cell r="C10890" t="str">
            <v xml:space="preserve">UN    </v>
          </cell>
          <cell r="D10890">
            <v>108411.1</v>
          </cell>
        </row>
        <row r="10891">
          <cell r="A10891">
            <v>14626</v>
          </cell>
          <cell r="B10891" t="str">
            <v>ROLO COMPACTADOR VIBRATORIO TANDEM, ACO LISO, POTENCIA 125 HP, PESO SEM/COM LASTRO 10,20/11,65 T, LARGURA DE TRABALHO 1,73 M</v>
          </cell>
          <cell r="C10891" t="str">
            <v xml:space="preserve">UN    </v>
          </cell>
          <cell r="D10891">
            <v>537244.30000000005</v>
          </cell>
        </row>
        <row r="10892">
          <cell r="A10892">
            <v>6067</v>
          </cell>
          <cell r="B10892" t="str">
            <v>ROLO COMPACTADOR VIBRATORIO TANDEM, ACO LISO, POTENCIA 58 CV, PESO SEM/COM LASTRO 6,5/9,4 T, LARGURA DE TRABALHO 1,20 M</v>
          </cell>
          <cell r="C10892" t="str">
            <v xml:space="preserve">UN    </v>
          </cell>
          <cell r="D10892">
            <v>441021.43</v>
          </cell>
        </row>
        <row r="10893">
          <cell r="A10893">
            <v>38393</v>
          </cell>
          <cell r="B10893" t="str">
            <v>ROLO DE ESPUMA POLIESTER 23 CM (SEM CABO)</v>
          </cell>
          <cell r="C10893" t="str">
            <v xml:space="preserve">UN    </v>
          </cell>
          <cell r="D10893">
            <v>15.9</v>
          </cell>
        </row>
        <row r="10894">
          <cell r="A10894">
            <v>38390</v>
          </cell>
          <cell r="B10894" t="str">
            <v>ROLO DE LA DE CARNEIRO 23 CM (SEM CABO)</v>
          </cell>
          <cell r="C10894" t="str">
            <v xml:space="preserve">UN    </v>
          </cell>
          <cell r="D10894">
            <v>35.26</v>
          </cell>
        </row>
        <row r="10895">
          <cell r="A10895">
            <v>36532</v>
          </cell>
          <cell r="B10895" t="str">
            <v>ROMPEDOR ELETRICO PESO 26 KG, POTENCIA OPERACIONAL DE 2,5 KW</v>
          </cell>
          <cell r="C10895" t="str">
            <v xml:space="preserve">UN    </v>
          </cell>
          <cell r="D10895">
            <v>27984.39</v>
          </cell>
        </row>
        <row r="10896">
          <cell r="A10896">
            <v>11578</v>
          </cell>
          <cell r="B10896" t="str">
            <v>ROSETA QUADRADA, SEM FUROS, EM ACO INOX POLIDO, LARGURA APROXIMADA DE 50 MM, PARA FECHADURA DE PORTA - PARAFUSOS INCLUIDOS</v>
          </cell>
          <cell r="C10896" t="str">
            <v xml:space="preserve">UN    </v>
          </cell>
          <cell r="D10896">
            <v>12.78</v>
          </cell>
        </row>
        <row r="10897">
          <cell r="A10897">
            <v>11577</v>
          </cell>
          <cell r="B10897" t="str">
            <v>ROSETA REDONDA DE SOBREPOR, SEM FUROS, EM ACO INOX POLIDO, DIAMETRO APROXIMADO DE 50 MM, PARA FECHADURA DE PORTA - PARAFUSOS INCLUIDOS</v>
          </cell>
          <cell r="C10897" t="str">
            <v xml:space="preserve">UN    </v>
          </cell>
          <cell r="D10897">
            <v>12.19</v>
          </cell>
        </row>
        <row r="10898">
          <cell r="A10898">
            <v>42432</v>
          </cell>
          <cell r="B10898" t="str">
            <v>ROTACAO DIAGONAL DUPLA, APARELHO TRIPLO, EM TUBO DE ACO CARBONO, PINTURA NO PROCESSO ELETROSTATICO - EQUIPAMENTO DE GINASTICA PARA ACADEMIA AO AR LIVRE / ACADEMIA DA TERCEIRA IDADE - ATI</v>
          </cell>
          <cell r="C10898" t="str">
            <v xml:space="preserve">UN    </v>
          </cell>
          <cell r="D10898">
            <v>1921.77</v>
          </cell>
        </row>
        <row r="10899">
          <cell r="A10899">
            <v>42437</v>
          </cell>
          <cell r="B10899" t="str">
            <v>ROTACAO VERTICAL DUPLO, EM TUBO DE ACO CARBONO, PINTURA NO PROCESSO ELETROSTATICO - EQUIPAMENTO DE GINASTICA PARA ACADEMIA AO AR LIVRE / ACADEMIA DA TERCEIRA IDADE - ATI</v>
          </cell>
          <cell r="C10899" t="str">
            <v xml:space="preserve">UN    </v>
          </cell>
          <cell r="D10899">
            <v>1461.06</v>
          </cell>
        </row>
        <row r="10900">
          <cell r="A10900">
            <v>1116</v>
          </cell>
          <cell r="B10900" t="str">
            <v>RUFO EXTERNO DE CHAPA DE ACO GALVANIZADA NUM 26, CORTE 25 CM</v>
          </cell>
          <cell r="C10900" t="str">
            <v xml:space="preserve">M     </v>
          </cell>
          <cell r="D10900">
            <v>20.53</v>
          </cell>
        </row>
        <row r="10901">
          <cell r="A10901">
            <v>1115</v>
          </cell>
          <cell r="B10901" t="str">
            <v>RUFO EXTERNO DE CHAPA DE ACO GALVANIZADA NUM 26, CORTE 28 CM</v>
          </cell>
          <cell r="C10901" t="str">
            <v xml:space="preserve">M     </v>
          </cell>
          <cell r="D10901">
            <v>24.6</v>
          </cell>
        </row>
        <row r="10902">
          <cell r="A10902">
            <v>1113</v>
          </cell>
          <cell r="B10902" t="str">
            <v>RUFO EXTERNO/INTERNO DE CHAPA DE ACO GALVANIZADA NUM 26, CORTE 33 CM</v>
          </cell>
          <cell r="C10902" t="str">
            <v xml:space="preserve">M     </v>
          </cell>
          <cell r="D10902">
            <v>28.76</v>
          </cell>
        </row>
        <row r="10903">
          <cell r="A10903">
            <v>1114</v>
          </cell>
          <cell r="B10903" t="str">
            <v>RUFO INTERNO DE CHAPA DE ACO GALVANIZADA NUM 26, CORTE 50 CM</v>
          </cell>
          <cell r="C10903" t="str">
            <v xml:space="preserve">M     </v>
          </cell>
          <cell r="D10903">
            <v>34.26</v>
          </cell>
        </row>
        <row r="10904">
          <cell r="A10904">
            <v>40873</v>
          </cell>
          <cell r="B10904" t="str">
            <v>RUFO INTERNO/EXTERNO DE CHAPA DE ACO GALVANIZADA NUM 24, CORTE 25 CM</v>
          </cell>
          <cell r="C10904" t="str">
            <v xml:space="preserve">M     </v>
          </cell>
          <cell r="D10904">
            <v>26.81</v>
          </cell>
        </row>
        <row r="10905">
          <cell r="A10905">
            <v>20214</v>
          </cell>
          <cell r="B10905" t="str">
            <v>RUFO PARA TELHA ESTRUTURAL DE FIBROCIMENTO 1 ABA (SEM AMIANTO)</v>
          </cell>
          <cell r="C10905" t="str">
            <v xml:space="preserve">UN    </v>
          </cell>
          <cell r="D10905">
            <v>45.23</v>
          </cell>
        </row>
        <row r="10906">
          <cell r="A10906">
            <v>11064</v>
          </cell>
          <cell r="B10906" t="str">
            <v>RUFO PARA TELHA ESTRUTURAL DE FIBROCIMENTO 2 ABAS, COMPRIMENTO DE 1031 MM (SEM AMIANTO)</v>
          </cell>
          <cell r="C10906" t="str">
            <v xml:space="preserve">UN    </v>
          </cell>
          <cell r="D10906">
            <v>19.18</v>
          </cell>
        </row>
        <row r="10907">
          <cell r="A10907">
            <v>7237</v>
          </cell>
          <cell r="B10907" t="str">
            <v>RUFO PARA TELHA ONDULADA DE FIBROCIMENTO, E = 6 MM, ABA *260* MM, COMPRIMENTO 1100 MM (SEM AMIANTO)</v>
          </cell>
          <cell r="C10907" t="str">
            <v xml:space="preserve">UN    </v>
          </cell>
          <cell r="D10907">
            <v>26.16</v>
          </cell>
        </row>
        <row r="10908">
          <cell r="A10908">
            <v>11757</v>
          </cell>
          <cell r="B10908" t="str">
            <v>SABONETEIRA DE PAREDE EM METAL CROMADO</v>
          </cell>
          <cell r="C10908" t="str">
            <v xml:space="preserve">UN    </v>
          </cell>
          <cell r="D10908">
            <v>28</v>
          </cell>
        </row>
        <row r="10909">
          <cell r="A10909">
            <v>11758</v>
          </cell>
          <cell r="B10909" t="str">
            <v>SABONETEIRA PLASTICA TIPO DISPENSER PARA SABONETE LIQUIDO COM RESERVATORIO 800 A 1500 ML</v>
          </cell>
          <cell r="C10909" t="str">
            <v xml:space="preserve">UN    </v>
          </cell>
          <cell r="D10909">
            <v>81.42</v>
          </cell>
        </row>
        <row r="10910">
          <cell r="A10910">
            <v>37526</v>
          </cell>
          <cell r="B10910" t="str">
            <v>SACO DE RAFIA PARA ENTULHO, NOVO, LISO (SEM CLICHE), *60 x 90* CM</v>
          </cell>
          <cell r="C10910" t="str">
            <v xml:space="preserve">UN    </v>
          </cell>
          <cell r="D10910">
            <v>2.66</v>
          </cell>
        </row>
        <row r="10911">
          <cell r="A10911">
            <v>6076</v>
          </cell>
          <cell r="B10911" t="str">
            <v>SAIBRO PARA ARGAMASSA (COLETADO NO COMERCIO)</v>
          </cell>
          <cell r="C10911" t="str">
            <v xml:space="preserve">M3    </v>
          </cell>
          <cell r="D10911">
            <v>55.72</v>
          </cell>
        </row>
        <row r="10912">
          <cell r="A10912">
            <v>13109</v>
          </cell>
          <cell r="B10912" t="str">
            <v>SAPATA DE PVC ADITIVADO NERVURADO D = 6"</v>
          </cell>
          <cell r="C10912" t="str">
            <v xml:space="preserve">UN    </v>
          </cell>
          <cell r="D10912">
            <v>254.43</v>
          </cell>
        </row>
        <row r="10913">
          <cell r="A10913">
            <v>13110</v>
          </cell>
          <cell r="B10913" t="str">
            <v>SAPATA DE PVC ADITIVADO NERVURADO D = 8"</v>
          </cell>
          <cell r="C10913" t="str">
            <v xml:space="preserve">UN    </v>
          </cell>
          <cell r="D10913">
            <v>334.84</v>
          </cell>
        </row>
        <row r="10914">
          <cell r="A10914">
            <v>7581</v>
          </cell>
          <cell r="B10914" t="str">
            <v>SAPATILHA EM ACO GALVANIZADO PARA CABOS COM DIAMETRO NOMINAL ATE 5/8"</v>
          </cell>
          <cell r="C10914" t="str">
            <v xml:space="preserve">UN    </v>
          </cell>
          <cell r="D10914">
            <v>2.99</v>
          </cell>
        </row>
        <row r="10915">
          <cell r="A10915">
            <v>4509</v>
          </cell>
          <cell r="B10915" t="str">
            <v>SARRAFO *2,5 X 10* CM EM PINUS, MISTA OU EQUIVALENTE DA REGIAO - BRUTA</v>
          </cell>
          <cell r="C10915" t="str">
            <v xml:space="preserve">M     </v>
          </cell>
          <cell r="D10915">
            <v>3.68</v>
          </cell>
        </row>
        <row r="10916">
          <cell r="A10916">
            <v>4512</v>
          </cell>
          <cell r="B10916" t="str">
            <v>SARRAFO *2,5 X 5* CM EM PINUS, MISTA OU EQUIVALENTE DA REGIAO - BRUTA</v>
          </cell>
          <cell r="C10916" t="str">
            <v xml:space="preserve">M     </v>
          </cell>
          <cell r="D10916">
            <v>1.76</v>
          </cell>
        </row>
        <row r="10917">
          <cell r="A10917">
            <v>4517</v>
          </cell>
          <cell r="B10917" t="str">
            <v>SARRAFO *2,5 X 7,5* CM EM PINUS, MISTA OU EQUIVALENTE DA REGIAO - BRUTA</v>
          </cell>
          <cell r="C10917" t="str">
            <v xml:space="preserve">M     </v>
          </cell>
          <cell r="D10917">
            <v>2.54</v>
          </cell>
        </row>
        <row r="10918">
          <cell r="A10918">
            <v>20206</v>
          </cell>
          <cell r="B10918" t="str">
            <v>SARRAFO APARELHADO *2 X 10* CM, EM MACARANDUBA, ANGELIM OU EQUIVALENTE DA REGIAO</v>
          </cell>
          <cell r="C10918" t="str">
            <v xml:space="preserve">M     </v>
          </cell>
          <cell r="D10918">
            <v>4.12</v>
          </cell>
        </row>
        <row r="10919">
          <cell r="A10919">
            <v>4460</v>
          </cell>
          <cell r="B10919" t="str">
            <v>SARRAFO NAO APARELHADO *2,5 X 10* CM, EM MACARANDUBA, ANGELIM OU EQUIVALENTE DA REGIAO -  BRUTA</v>
          </cell>
          <cell r="C10919" t="str">
            <v xml:space="preserve">M     </v>
          </cell>
          <cell r="D10919">
            <v>4.2300000000000004</v>
          </cell>
        </row>
        <row r="10920">
          <cell r="A10920">
            <v>4417</v>
          </cell>
          <cell r="B10920" t="str">
            <v>SARRAFO NAO APARELHADO *2,5 X 7* CM, EM MACARANDUBA, ANGELIM OU EQUIVALENTE DA REGIAO -  BRUTA</v>
          </cell>
          <cell r="C10920" t="str">
            <v xml:space="preserve">M     </v>
          </cell>
          <cell r="D10920">
            <v>3.26</v>
          </cell>
        </row>
        <row r="10921">
          <cell r="A10921">
            <v>4415</v>
          </cell>
          <cell r="B10921" t="str">
            <v>SARRAFO NAO APARELHADO 2,5 X 5 CM, EM MACARANDUBA, ANGELIM OU EQUIVALENTE DA REGIAO -  BRUTA</v>
          </cell>
          <cell r="C10921" t="str">
            <v xml:space="preserve">M     </v>
          </cell>
          <cell r="D10921">
            <v>2.2599999999999998</v>
          </cell>
        </row>
        <row r="10922">
          <cell r="A10922">
            <v>37373</v>
          </cell>
          <cell r="B10922" t="str">
            <v>SEGURO - HORISTA (COLETADO CAIXA)</v>
          </cell>
          <cell r="C10922" t="str">
            <v xml:space="preserve">H     </v>
          </cell>
          <cell r="D10922">
            <v>0.06</v>
          </cell>
        </row>
        <row r="10923">
          <cell r="A10923">
            <v>40864</v>
          </cell>
          <cell r="B10923" t="str">
            <v>SEGURO - MENSALISTA (COLETADO CAIXA)</v>
          </cell>
          <cell r="C10923" t="str">
            <v xml:space="preserve">MES   </v>
          </cell>
          <cell r="D10923">
            <v>11.13</v>
          </cell>
        </row>
        <row r="10924">
          <cell r="A10924">
            <v>4734</v>
          </cell>
          <cell r="B10924" t="str">
            <v>SEIXO ROLADO PARA APLICACAO EM CONCRETO (POSTO PEDREIRA/FORNECEDOR, SEM FRETE)</v>
          </cell>
          <cell r="C10924" t="str">
            <v xml:space="preserve">M3    </v>
          </cell>
          <cell r="D10924">
            <v>92.99</v>
          </cell>
        </row>
        <row r="10925">
          <cell r="A10925">
            <v>6085</v>
          </cell>
          <cell r="B10925" t="str">
            <v>SELADOR ACRILICO PAREDES INTERNAS/EXTERNAS</v>
          </cell>
          <cell r="C10925" t="str">
            <v xml:space="preserve">L     </v>
          </cell>
          <cell r="D10925">
            <v>4.1100000000000003</v>
          </cell>
        </row>
        <row r="10926">
          <cell r="A10926">
            <v>38396</v>
          </cell>
          <cell r="B10926" t="str">
            <v>SELADOR HORIZONTAL PARA FITA DE ACO 1 "</v>
          </cell>
          <cell r="C10926" t="str">
            <v xml:space="preserve">UN    </v>
          </cell>
          <cell r="D10926">
            <v>500.15</v>
          </cell>
        </row>
        <row r="10927">
          <cell r="A10927">
            <v>6090</v>
          </cell>
          <cell r="B10927" t="str">
            <v>SELADOR PVA PAREDES INTERNAS</v>
          </cell>
          <cell r="C10927" t="str">
            <v xml:space="preserve">L     </v>
          </cell>
          <cell r="D10927">
            <v>7.81</v>
          </cell>
        </row>
        <row r="10928">
          <cell r="A10928">
            <v>11622</v>
          </cell>
          <cell r="B10928" t="str">
            <v>SELANTE A BASE DE ALCATRAO E POLIURETANO PARA JUNTAS HORIZONTAIS</v>
          </cell>
          <cell r="C10928" t="str">
            <v xml:space="preserve">KG    </v>
          </cell>
          <cell r="D10928">
            <v>55.49</v>
          </cell>
        </row>
        <row r="10929">
          <cell r="A10929">
            <v>43143</v>
          </cell>
          <cell r="B10929" t="str">
            <v>SELANTE ACRILICO PARA TRATAMENTO / ACABAMENTO SUPERFICIAL DE CONCRETO ESTAMPADO, APARENTE, PEDRAS E OUTROS</v>
          </cell>
          <cell r="C10929" t="str">
            <v xml:space="preserve">L     </v>
          </cell>
          <cell r="D10929">
            <v>20.96</v>
          </cell>
        </row>
        <row r="10930">
          <cell r="A10930">
            <v>7317</v>
          </cell>
          <cell r="B10930" t="str">
            <v>SELANTE DE BASE ASFALTICA PARA VEDACAO</v>
          </cell>
          <cell r="C10930" t="str">
            <v xml:space="preserve">KG    </v>
          </cell>
          <cell r="D10930">
            <v>35.6</v>
          </cell>
        </row>
        <row r="10931">
          <cell r="A10931">
            <v>142</v>
          </cell>
          <cell r="B10931" t="str">
            <v>SELANTE ELASTICO MONOCOMPONENTE A BASE DE POLIURETANO (PU) PARA JUNTAS DIVERSAS</v>
          </cell>
          <cell r="C10931" t="str">
            <v xml:space="preserve">310ML </v>
          </cell>
          <cell r="D10931">
            <v>26.18</v>
          </cell>
        </row>
        <row r="10932">
          <cell r="A10932">
            <v>43142</v>
          </cell>
          <cell r="B10932" t="str">
            <v>SELANTE MONOCOMPONENTE A BASE DE SILICONE DE BAIXO MODULO, PARA JUNTAS DE PAVIMENTACAO</v>
          </cell>
          <cell r="C10932" t="str">
            <v xml:space="preserve">L     </v>
          </cell>
          <cell r="D10932">
            <v>118.94</v>
          </cell>
        </row>
        <row r="10933">
          <cell r="A10933">
            <v>38123</v>
          </cell>
          <cell r="B10933" t="str">
            <v>SELANTE TIPO VEDA CALHA PARA METAL E FIBROCIMENTO</v>
          </cell>
          <cell r="C10933" t="str">
            <v xml:space="preserve">KG    </v>
          </cell>
          <cell r="D10933">
            <v>69.64</v>
          </cell>
        </row>
        <row r="10934">
          <cell r="A10934">
            <v>42701</v>
          </cell>
          <cell r="B10934" t="str">
            <v>SELIM COMPACTO EM PVC, SEM TRAVA,  DN 150 X 100 MM, PARA REDE COLETORA ESGOTO (NBR 10569)</v>
          </cell>
          <cell r="C10934" t="str">
            <v xml:space="preserve">UN    </v>
          </cell>
          <cell r="D10934">
            <v>50.06</v>
          </cell>
        </row>
        <row r="10935">
          <cell r="A10935">
            <v>42702</v>
          </cell>
          <cell r="B10935" t="str">
            <v>SELIM COMPACTO EM PVC, SEM TRAVA,  DN 200 X 100 MM, PARA REDE COLETORA ESGOTO (NBR 10569)</v>
          </cell>
          <cell r="C10935" t="str">
            <v xml:space="preserve">UN    </v>
          </cell>
          <cell r="D10935">
            <v>88.96</v>
          </cell>
        </row>
        <row r="10936">
          <cell r="A10936">
            <v>37955</v>
          </cell>
          <cell r="B10936" t="str">
            <v>SELIM COMPACTO EM PVC, SEM TRAVAS,  DN 300 X 100 MM, PARA REDE COLETORA ESGOTO (NBR 10569)</v>
          </cell>
          <cell r="C10936" t="str">
            <v xml:space="preserve">UN    </v>
          </cell>
          <cell r="D10936">
            <v>115.29</v>
          </cell>
        </row>
        <row r="10937">
          <cell r="A10937">
            <v>42699</v>
          </cell>
          <cell r="B10937" t="str">
            <v>SELIM PVC, COM TRAVA, JE, 90 GRAUS,  DN 125 X 100 MM OU 150 X 100 MM, PARA REDE COLETORA ESGOTO (NBR 10569)</v>
          </cell>
          <cell r="C10937" t="str">
            <v xml:space="preserve">UN    </v>
          </cell>
          <cell r="D10937">
            <v>30.58</v>
          </cell>
        </row>
        <row r="10938">
          <cell r="A10938">
            <v>42700</v>
          </cell>
          <cell r="B10938" t="str">
            <v>SELIM PVC, SOLDAVEL, SEM TRAVA, JE, 90 GRAUS,  DN 200 X 100 MM, PARA REDE COLETORA ESGOTO (NBR 10569)</v>
          </cell>
          <cell r="C10938" t="str">
            <v xml:space="preserve">UN    </v>
          </cell>
          <cell r="D10938">
            <v>87.18</v>
          </cell>
        </row>
        <row r="10939">
          <cell r="A10939">
            <v>37743</v>
          </cell>
          <cell r="B10939" t="str">
            <v>SEMIRREBOQUE COM DOIS EIXOS EM TANDEM TIPO BASCULANTE COM CACAMBA METALICA 14 M3  (INCLUI MONTAGEM, NAO INCLUI CAVALO MECANICO)</v>
          </cell>
          <cell r="C10939" t="str">
            <v xml:space="preserve">UN    </v>
          </cell>
          <cell r="D10939">
            <v>174853.14</v>
          </cell>
        </row>
        <row r="10940">
          <cell r="A10940">
            <v>37744</v>
          </cell>
          <cell r="B10940" t="str">
            <v>SEMIRREBOQUE COM TRES EIXOS EM TANDEM TIPO BASCULANTE COM CACAMBA METALICA 18 M3 (INCLUI MONTAGEM, NAO INCLUI CAVALO MECANICO)</v>
          </cell>
          <cell r="C10940" t="str">
            <v xml:space="preserve">UN    </v>
          </cell>
          <cell r="D10940">
            <v>205594.4</v>
          </cell>
        </row>
        <row r="10941">
          <cell r="A10941">
            <v>37741</v>
          </cell>
          <cell r="B10941" t="str">
            <v>SEMIRREBOQUE COM TRES EIXOS, PARA TRANSPORTE DE CARGA SECA, DIMENSOES APROXIMADAS 2,60 X 12,50 X 0,50 M (NAO INCLUI CAVALO MECANICO)</v>
          </cell>
          <cell r="C10941" t="str">
            <v xml:space="preserve">UN    </v>
          </cell>
          <cell r="D10941">
            <v>158993</v>
          </cell>
        </row>
        <row r="10942">
          <cell r="A10942">
            <v>39396</v>
          </cell>
          <cell r="B10942" t="str">
            <v>SENSOR DE PRESENCA BIVOLT COM FOTOCELULA PARA QUALQUER TIPO DE LAMPADA, POTENCIA MAXIMA *1000* W, USO EXTERNO</v>
          </cell>
          <cell r="C10942" t="str">
            <v xml:space="preserve">UN    </v>
          </cell>
          <cell r="D10942">
            <v>49.18</v>
          </cell>
        </row>
        <row r="10943">
          <cell r="A10943">
            <v>39392</v>
          </cell>
          <cell r="B10943" t="str">
            <v>SENSOR DE PRESENCA BIVOLT DE PAREDE COM FOTOCELULA PARA QUALQUER TIPO DE LAMPADA POTENCIA MAXIMA *1000* W, USO INTERNO</v>
          </cell>
          <cell r="C10943" t="str">
            <v xml:space="preserve">UN    </v>
          </cell>
          <cell r="D10943">
            <v>55.48</v>
          </cell>
        </row>
        <row r="10944">
          <cell r="A10944">
            <v>39393</v>
          </cell>
          <cell r="B10944" t="str">
            <v>SENSOR DE PRESENCA BIVOLT DE PAREDE SEM FOTOCELULA PARA QUALQUER TIPO DE LAMPADA POTENCIA MAXIMA *1000* W, USO INTERNO</v>
          </cell>
          <cell r="C10944" t="str">
            <v xml:space="preserve">UN    </v>
          </cell>
          <cell r="D10944">
            <v>34.31</v>
          </cell>
        </row>
        <row r="10945">
          <cell r="A10945">
            <v>39394</v>
          </cell>
          <cell r="B10945" t="str">
            <v>SENSOR DE PRESENCA BIVOLT DE TETO COM FOTOCELULA PARA QUALQUER TIPO DE LAMPADA POTENCIA MAXIMA *1000* W, USO INTERNO</v>
          </cell>
          <cell r="C10945" t="str">
            <v xml:space="preserve">UN    </v>
          </cell>
          <cell r="D10945">
            <v>38.619999999999997</v>
          </cell>
        </row>
        <row r="10946">
          <cell r="A10946">
            <v>39395</v>
          </cell>
          <cell r="B10946" t="str">
            <v>SENSOR DE PRESENCA BIVOLT DE TETO SEM FOTOCELULA PARA QUALQUER TIPO DE LAMPADA POTENCIA MAXIMA *900* W, USO INTERNO</v>
          </cell>
          <cell r="C10946" t="str">
            <v xml:space="preserve">UN    </v>
          </cell>
          <cell r="D10946">
            <v>35.909999999999997</v>
          </cell>
        </row>
        <row r="10947">
          <cell r="A10947">
            <v>14618</v>
          </cell>
          <cell r="B10947" t="str">
            <v>SERRA CIRCULAR DE BANCADA COM MOTOR ELETRICO, POTENCIA DE *1600* W, PARA DISCO DE DIAMETRO DE 10" (250 MM)</v>
          </cell>
          <cell r="C10947" t="str">
            <v xml:space="preserve">UN    </v>
          </cell>
          <cell r="D10947">
            <v>1304.52</v>
          </cell>
        </row>
        <row r="10948">
          <cell r="A10948">
            <v>40269</v>
          </cell>
          <cell r="B10948" t="str">
            <v>SERRA CIRCULAR DE BANCADA, MODELO PICA-PAU, DIAMETRO DE 350 MM. CARACTERISTICAS DO MOTOR: TRIFASICO, POTENCIA DE 5 HP, FREQUENCIA DE 60 HZ</v>
          </cell>
          <cell r="C10948" t="str">
            <v xml:space="preserve">UN    </v>
          </cell>
          <cell r="D10948">
            <v>5255.82</v>
          </cell>
        </row>
        <row r="10949">
          <cell r="A10949">
            <v>6110</v>
          </cell>
          <cell r="B10949" t="str">
            <v>SERRALHEIRO</v>
          </cell>
          <cell r="C10949" t="str">
            <v xml:space="preserve">H     </v>
          </cell>
          <cell r="D10949">
            <v>13.66</v>
          </cell>
        </row>
        <row r="10950">
          <cell r="A10950">
            <v>40910</v>
          </cell>
          <cell r="B10950" t="str">
            <v>SERRALHEIRO (MENSALISTA)</v>
          </cell>
          <cell r="C10950" t="str">
            <v xml:space="preserve">MES   </v>
          </cell>
          <cell r="D10950">
            <v>2420.84</v>
          </cell>
        </row>
        <row r="10951">
          <cell r="A10951">
            <v>6111</v>
          </cell>
          <cell r="B10951" t="str">
            <v>SERVENTE DE OBRAS</v>
          </cell>
          <cell r="C10951" t="str">
            <v xml:space="preserve">H     </v>
          </cell>
          <cell r="D10951">
            <v>10.17</v>
          </cell>
        </row>
        <row r="10952">
          <cell r="A10952">
            <v>41084</v>
          </cell>
          <cell r="B10952" t="str">
            <v>SERVENTE DE OBRAS (MENSALISTA)</v>
          </cell>
          <cell r="C10952" t="str">
            <v xml:space="preserve">MES   </v>
          </cell>
          <cell r="D10952">
            <v>1801.78</v>
          </cell>
        </row>
        <row r="10953">
          <cell r="A10953">
            <v>25950</v>
          </cell>
          <cell r="B10953" t="str">
            <v>SERVICO DE BOMBEAMENTO DE CONCRETO COM CONSUMO MINIMO DE 40 M3</v>
          </cell>
          <cell r="C10953" t="str">
            <v xml:space="preserve">M3    </v>
          </cell>
          <cell r="D10953">
            <v>41.19</v>
          </cell>
        </row>
        <row r="10954">
          <cell r="A10954">
            <v>38637</v>
          </cell>
          <cell r="B10954" t="str">
            <v>SIFAO EM METAL CROMADO PARA PIA AMERICANA, 1.1/2 X 1.1/2 "</v>
          </cell>
          <cell r="C10954" t="str">
            <v xml:space="preserve">UN    </v>
          </cell>
          <cell r="D10954">
            <v>194.18</v>
          </cell>
        </row>
        <row r="10955">
          <cell r="A10955">
            <v>6150</v>
          </cell>
          <cell r="B10955" t="str">
            <v>SIFAO EM METAL CROMADO PARA PIA AMERICANA, 1.1/2 X 2 "</v>
          </cell>
          <cell r="C10955" t="str">
            <v xml:space="preserve">UN    </v>
          </cell>
          <cell r="D10955">
            <v>196.55</v>
          </cell>
        </row>
        <row r="10956">
          <cell r="A10956">
            <v>6136</v>
          </cell>
          <cell r="B10956" t="str">
            <v>SIFAO EM METAL CROMADO PARA PIA OU LAVATORIO, 1 X 1.1/2 "</v>
          </cell>
          <cell r="C10956" t="str">
            <v xml:space="preserve">UN    </v>
          </cell>
          <cell r="D10956">
            <v>154.5</v>
          </cell>
        </row>
        <row r="10957">
          <cell r="A10957">
            <v>38638</v>
          </cell>
          <cell r="B10957" t="str">
            <v>SIFAO EM METAL CROMADO PARA TANQUE, 1.1/4 X 1.1/2 "</v>
          </cell>
          <cell r="C10957" t="str">
            <v xml:space="preserve">UN    </v>
          </cell>
          <cell r="D10957">
            <v>163.62</v>
          </cell>
        </row>
        <row r="10958">
          <cell r="A10958">
            <v>20262</v>
          </cell>
          <cell r="B10958" t="str">
            <v>SIFAO PLASTICO EXTENSIVEL UNIVERSAL, TIPO COPO</v>
          </cell>
          <cell r="C10958" t="str">
            <v xml:space="preserve">UN    </v>
          </cell>
          <cell r="D10958">
            <v>13.81</v>
          </cell>
        </row>
        <row r="10959">
          <cell r="A10959">
            <v>6148</v>
          </cell>
          <cell r="B10959" t="str">
            <v>SIFAO PLASTICO FLEXIVEL SAIDA VERTICAL PARA COLUNA LAVATORIO, 1 X 1.1/2 "</v>
          </cell>
          <cell r="C10959" t="str">
            <v xml:space="preserve">UN    </v>
          </cell>
          <cell r="D10959">
            <v>8.5500000000000007</v>
          </cell>
        </row>
        <row r="10960">
          <cell r="A10960">
            <v>6145</v>
          </cell>
          <cell r="B10960" t="str">
            <v>SIFAO PLASTICO TIPO COPO PARA PIA AMERICANA 1.1/2 X 1.1/2 "</v>
          </cell>
          <cell r="C10960" t="str">
            <v xml:space="preserve">UN    </v>
          </cell>
          <cell r="D10960">
            <v>15.33</v>
          </cell>
        </row>
        <row r="10961">
          <cell r="A10961">
            <v>6149</v>
          </cell>
          <cell r="B10961" t="str">
            <v>SIFAO PLASTICO TIPO COPO PARA PIA OU LAVATORIO, 1 X 1.1/2 "</v>
          </cell>
          <cell r="C10961" t="str">
            <v xml:space="preserve">UN    </v>
          </cell>
          <cell r="D10961">
            <v>14.45</v>
          </cell>
        </row>
        <row r="10962">
          <cell r="A10962">
            <v>6146</v>
          </cell>
          <cell r="B10962" t="str">
            <v>SIFAO PLASTICO TIPO COPO PARA TANQUE, 1.1/4 X 1.1/2 "</v>
          </cell>
          <cell r="C10962" t="str">
            <v xml:space="preserve">UN    </v>
          </cell>
          <cell r="D10962">
            <v>15.34</v>
          </cell>
        </row>
        <row r="10963">
          <cell r="A10963">
            <v>26026</v>
          </cell>
          <cell r="B10963" t="str">
            <v>SILICA ATIVA PARA ADICAO EM CONCRETO E ARGAMASSA</v>
          </cell>
          <cell r="C10963" t="str">
            <v xml:space="preserve">KG    </v>
          </cell>
          <cell r="D10963">
            <v>2.2000000000000002</v>
          </cell>
        </row>
        <row r="10964">
          <cell r="A10964">
            <v>39961</v>
          </cell>
          <cell r="B10964" t="str">
            <v>SILICONE ACETICO USO GERAL INCOLOR 280 G</v>
          </cell>
          <cell r="C10964" t="str">
            <v xml:space="preserve">UN    </v>
          </cell>
          <cell r="D10964">
            <v>17.3</v>
          </cell>
        </row>
        <row r="10965">
          <cell r="A10965">
            <v>42433</v>
          </cell>
          <cell r="B10965" t="str">
            <v>SIMULADOR DE CAMINHADA TRIPLO, EM TUBO DE ACO CARBONO, PINTURA NO PROCESSO ELETROSTATICO - EQUIPAMENTO DE GINASTICA PARA ACADEMIA AO AR LIVRE / ACADEMIA DA TERCEIRA IDADE - ATI</v>
          </cell>
          <cell r="C10965" t="str">
            <v xml:space="preserve">UN    </v>
          </cell>
          <cell r="D10965">
            <v>3795.91</v>
          </cell>
        </row>
        <row r="10966">
          <cell r="A10966">
            <v>42434</v>
          </cell>
          <cell r="B10966" t="str">
            <v>SIMULADOR DE CAVALGADA TRIPLO, EM TUBO DE ACO CARBONO, PINTURA NO PROCESSO ELETROSTATICO - EQUIPAMENTO DE GINASTICA PARA ACADEMIA AO AR LIVRE / ACADEMIA DA TERCEIRA IDADE - ATI</v>
          </cell>
          <cell r="C10966" t="str">
            <v xml:space="preserve">UN    </v>
          </cell>
          <cell r="D10966">
            <v>4102.04</v>
          </cell>
        </row>
        <row r="10967">
          <cell r="A10967">
            <v>42435</v>
          </cell>
          <cell r="B10967" t="str">
            <v>SIMULADOR DE REMO INDIVIDUAL, EM TUBO DE ACO CARBONO, PINTURA NO PROCESSO ELETROSTATICO - EQUIPAMENTO DE GINASTICA PARA ACADEMIA AO AR LIVRE / ACADEMIA DA TERCEIRA IDADE - ATI</v>
          </cell>
          <cell r="C10967" t="str">
            <v xml:space="preserve">UN    </v>
          </cell>
          <cell r="D10967">
            <v>2045.53</v>
          </cell>
        </row>
        <row r="10968">
          <cell r="A10968">
            <v>38061</v>
          </cell>
          <cell r="B10968" t="str">
            <v>SINALIZADOR NOTURNO SIMPLES PARA PARA-RAIOS, SEM RELE FOTOELETRICO</v>
          </cell>
          <cell r="C10968" t="str">
            <v xml:space="preserve">UN    </v>
          </cell>
          <cell r="D10968">
            <v>64.78</v>
          </cell>
        </row>
        <row r="10969">
          <cell r="A10969">
            <v>20250</v>
          </cell>
          <cell r="B10969" t="str">
            <v>SISAL EM FIBRA</v>
          </cell>
          <cell r="C10969" t="str">
            <v xml:space="preserve">KG    </v>
          </cell>
          <cell r="D10969">
            <v>12</v>
          </cell>
        </row>
        <row r="10970">
          <cell r="A10970">
            <v>39965</v>
          </cell>
          <cell r="B10970" t="str">
            <v>SISTEMA DE FORMAS MANUSEAVEIS DE ALUMINIO, PARA BLOCO RESID. COM PAREDES DE CONCRETO MOLDADAS IN LOCO, BLOCO COM 4 PAV. E 4 UNIDADES POR PAV., UNIDADE HABITACIONALCOM 48 M2 E 2 QUARTOS; TELHA DE FIBROCIMENTO (COLETADO CAIXA)</v>
          </cell>
          <cell r="C10970" t="str">
            <v xml:space="preserve">M2    </v>
          </cell>
          <cell r="D10970">
            <v>1771.67</v>
          </cell>
        </row>
        <row r="10971">
          <cell r="A10971">
            <v>39964</v>
          </cell>
          <cell r="B10971" t="str">
            <v>SISTEMA DE FORMAS MANUSEAVEIS DE ALUMINIO, PARA EDIF. RESID. UNIFAMILIAR COM PAREDES DE CONCRETO MOLDADAS IN LOCO, UNIDADE HABITACIONAL TERREA COM 38 M2, COM SALA, CIRCULACAO, 2 QUARTOS, BANHEIRO, COZINHA E TANQUE EXTERNO (SEM COBERTURA) (COLETADO CAIXA)</v>
          </cell>
          <cell r="C10971" t="str">
            <v xml:space="preserve">M2    </v>
          </cell>
          <cell r="D10971">
            <v>1427.31</v>
          </cell>
        </row>
        <row r="10972">
          <cell r="A10972">
            <v>13388</v>
          </cell>
          <cell r="B10972" t="str">
            <v>SOLDA EM BARRA DE ESTANHO-CHUMBO 50/50</v>
          </cell>
          <cell r="C10972" t="str">
            <v xml:space="preserve">KG    </v>
          </cell>
          <cell r="D10972">
            <v>76.400000000000006</v>
          </cell>
        </row>
        <row r="10973">
          <cell r="A10973">
            <v>39914</v>
          </cell>
          <cell r="B10973" t="str">
            <v>SOLDA EM VARETA FOSCOPER, D = *2,5* MM  X COMPRIMENTO 500 MM</v>
          </cell>
          <cell r="C10973" t="str">
            <v xml:space="preserve">KG    </v>
          </cell>
          <cell r="D10973">
            <v>180.1</v>
          </cell>
        </row>
        <row r="10974">
          <cell r="A10974">
            <v>12732</v>
          </cell>
          <cell r="B10974" t="str">
            <v>SOLDA ESTANHO/COBRE PARA CONEXOES DE COBRE, FIO 2,5 MM, CARRETEL 500 GR (SEM CHUMBO)</v>
          </cell>
          <cell r="C10974" t="str">
            <v xml:space="preserve">UN    </v>
          </cell>
          <cell r="D10974">
            <v>207.81</v>
          </cell>
        </row>
        <row r="10975">
          <cell r="A10975">
            <v>6160</v>
          </cell>
          <cell r="B10975" t="str">
            <v>SOLDADOR</v>
          </cell>
          <cell r="C10975" t="str">
            <v xml:space="preserve">H     </v>
          </cell>
          <cell r="D10975">
            <v>13.66</v>
          </cell>
        </row>
        <row r="10976">
          <cell r="A10976">
            <v>41087</v>
          </cell>
          <cell r="B10976" t="str">
            <v>SOLDADOR (MENSALISTA)</v>
          </cell>
          <cell r="C10976" t="str">
            <v xml:space="preserve">MES   </v>
          </cell>
          <cell r="D10976">
            <v>2420.84</v>
          </cell>
        </row>
        <row r="10977">
          <cell r="A10977">
            <v>6166</v>
          </cell>
          <cell r="B10977" t="str">
            <v>SOLDADOR ELETRICO (PARA SOLDA A SER TESTADA COM RAIOS "X")</v>
          </cell>
          <cell r="C10977" t="str">
            <v xml:space="preserve">H     </v>
          </cell>
          <cell r="D10977">
            <v>18.309999999999999</v>
          </cell>
        </row>
        <row r="10978">
          <cell r="A10978">
            <v>41088</v>
          </cell>
          <cell r="B10978" t="str">
            <v>SOLDADOR ELETRICO (PARA SOLDA A SER TESTADA COM RAIOS "X") (MENSALISTA)</v>
          </cell>
          <cell r="C10978" t="str">
            <v xml:space="preserve">MES   </v>
          </cell>
          <cell r="D10978">
            <v>3245.37</v>
          </cell>
        </row>
        <row r="10979">
          <cell r="A10979">
            <v>20232</v>
          </cell>
          <cell r="B10979" t="str">
            <v>SOLEIRA EM GRANITO, POLIDO, TIPO ANDORINHA/ QUARTZ/ CASTELO/ CORUMBA OU OUTROS EQUIVALENTES DA REGIAO, L= *15* CM, E=  *2,0* CM</v>
          </cell>
          <cell r="C10979" t="str">
            <v xml:space="preserve">M     </v>
          </cell>
          <cell r="D10979">
            <v>58.99</v>
          </cell>
        </row>
        <row r="10980">
          <cell r="A10980">
            <v>10856</v>
          </cell>
          <cell r="B10980" t="str">
            <v>SOLEIRA PRE-MOLDADA EM GRANILITE, MARMORITE OU GRANITINA, L = *15 CM</v>
          </cell>
          <cell r="C10980" t="str">
            <v xml:space="preserve">M     </v>
          </cell>
          <cell r="D10980">
            <v>79.39</v>
          </cell>
        </row>
        <row r="10981">
          <cell r="A10981">
            <v>4828</v>
          </cell>
          <cell r="B10981" t="str">
            <v>SOLEIRA/ PEITORIL EM MARMORE, POLIDO, BRANCO COMUM, L= *15* CM, E=  *2* CM,  CORTE RETO</v>
          </cell>
          <cell r="C10981" t="str">
            <v xml:space="preserve">M     </v>
          </cell>
          <cell r="D10981">
            <v>61.3</v>
          </cell>
        </row>
        <row r="10982">
          <cell r="A10982">
            <v>20249</v>
          </cell>
          <cell r="B10982" t="str">
            <v>SOLEIRA/ TABEIRA EM MARMORE, POLIDO, BRANCO COMUM, L= 5 CM, E=  *2,0* CM</v>
          </cell>
          <cell r="C10982" t="str">
            <v xml:space="preserve">M     </v>
          </cell>
          <cell r="D10982">
            <v>33.57</v>
          </cell>
        </row>
        <row r="10983">
          <cell r="A10983">
            <v>11609</v>
          </cell>
          <cell r="B10983" t="str">
            <v>SOLUCAO ASFALTICA ELASTOMERICA PARA IMPRIMACAO, APLICACAO A FRIO</v>
          </cell>
          <cell r="C10983" t="str">
            <v xml:space="preserve">L     </v>
          </cell>
          <cell r="D10983">
            <v>9.2200000000000006</v>
          </cell>
        </row>
        <row r="10984">
          <cell r="A10984">
            <v>20083</v>
          </cell>
          <cell r="B10984" t="str">
            <v>SOLUCAO LIMPADORA PARA PVC, FRASCO COM 1000 CM3</v>
          </cell>
          <cell r="C10984" t="str">
            <v xml:space="preserve">UN    </v>
          </cell>
          <cell r="D10984">
            <v>80.25</v>
          </cell>
        </row>
        <row r="10985">
          <cell r="A10985">
            <v>20082</v>
          </cell>
          <cell r="B10985" t="str">
            <v>SOLUCAO LIMPADORA PARA PVC, FRASCO COM 200 CM3</v>
          </cell>
          <cell r="C10985" t="str">
            <v xml:space="preserve">UN    </v>
          </cell>
          <cell r="D10985">
            <v>31.26</v>
          </cell>
        </row>
        <row r="10986">
          <cell r="A10986">
            <v>5318</v>
          </cell>
          <cell r="B10986" t="str">
            <v>SOLVENTE DILUENTE A BASE DE AGUARRAS</v>
          </cell>
          <cell r="C10986" t="str">
            <v xml:space="preserve">L     </v>
          </cell>
          <cell r="D10986">
            <v>12.2</v>
          </cell>
        </row>
        <row r="10987">
          <cell r="A10987">
            <v>10691</v>
          </cell>
          <cell r="B10987" t="str">
            <v>SOLVENTE PARA COLA (PARA LAMINADO MELAMINICO) A BASE DE RESINA SINTETICA</v>
          </cell>
          <cell r="C10987" t="str">
            <v xml:space="preserve">L     </v>
          </cell>
          <cell r="D10987">
            <v>46.94</v>
          </cell>
        </row>
        <row r="10988">
          <cell r="A10988">
            <v>12295</v>
          </cell>
          <cell r="B10988" t="str">
            <v>SOQUETE DE BAQUELITE BASE E27, PARA LAMPADAS</v>
          </cell>
          <cell r="C10988" t="str">
            <v xml:space="preserve">UN    </v>
          </cell>
          <cell r="D10988">
            <v>3.06</v>
          </cell>
        </row>
        <row r="10989">
          <cell r="A10989">
            <v>12296</v>
          </cell>
          <cell r="B10989" t="str">
            <v>SOQUETE DE PORCELANA BASE E27, FIXO DE TETO, PARA LAMPADAS</v>
          </cell>
          <cell r="C10989" t="str">
            <v xml:space="preserve">UN    </v>
          </cell>
          <cell r="D10989">
            <v>3.96</v>
          </cell>
        </row>
        <row r="10990">
          <cell r="A10990">
            <v>12294</v>
          </cell>
          <cell r="B10990" t="str">
            <v>SOQUETE DE PORCELANA BASE E27, PARA USO AO TEMPO, PARA LAMPADAS</v>
          </cell>
          <cell r="C10990" t="str">
            <v xml:space="preserve">UN    </v>
          </cell>
          <cell r="D10990">
            <v>9.52</v>
          </cell>
        </row>
        <row r="10991">
          <cell r="A10991">
            <v>14543</v>
          </cell>
          <cell r="B10991" t="str">
            <v>SOQUETE DE PVC / TERMOPLASTICO BASE E27, COM CHAVE, PARA LAMPADAS</v>
          </cell>
          <cell r="C10991" t="str">
            <v xml:space="preserve">UN    </v>
          </cell>
          <cell r="D10991">
            <v>6.8</v>
          </cell>
        </row>
        <row r="10992">
          <cell r="A10992">
            <v>13329</v>
          </cell>
          <cell r="B10992" t="str">
            <v>SOQUETE DE PVC / TERMOPLASTICO BASE E27, COM RABICHO, PARA LAMPADAS</v>
          </cell>
          <cell r="C10992" t="str">
            <v xml:space="preserve">UN    </v>
          </cell>
          <cell r="D10992">
            <v>3.99</v>
          </cell>
        </row>
        <row r="10993">
          <cell r="A10993">
            <v>21044</v>
          </cell>
          <cell r="B10993" t="str">
            <v>SPRINKLER TIPO PENDENTE, 68 GRAUS CELSIUS (BULBO VERMELHO), ACABAMENTO CROMADO, 1/2" - 15 MM</v>
          </cell>
          <cell r="C10993" t="str">
            <v xml:space="preserve">UN    </v>
          </cell>
          <cell r="D10993">
            <v>31.38</v>
          </cell>
        </row>
        <row r="10994">
          <cell r="A10994">
            <v>21045</v>
          </cell>
          <cell r="B10994" t="str">
            <v>SPRINKLER TIPO PENDENTE, 68 GRAUS CELSIUS (BULBO VERMELHO), ACABAMENTO CROMADO, 3/4" - 20 MM</v>
          </cell>
          <cell r="C10994" t="str">
            <v xml:space="preserve">UN    </v>
          </cell>
          <cell r="D10994">
            <v>42.98</v>
          </cell>
        </row>
        <row r="10995">
          <cell r="A10995">
            <v>21040</v>
          </cell>
          <cell r="B10995" t="str">
            <v>SPRINKLER TIPO PENDENTE, 68 GRAUS CELSIUS (BULBO VERMELHO), ACABAMENTO NATURAL, 1/2" - 15 MM</v>
          </cell>
          <cell r="C10995" t="str">
            <v xml:space="preserve">UN    </v>
          </cell>
          <cell r="D10995">
            <v>30.71</v>
          </cell>
        </row>
        <row r="10996">
          <cell r="A10996">
            <v>21041</v>
          </cell>
          <cell r="B10996" t="str">
            <v>SPRINKLER TIPO PENDENTE, 68 GRAUS CELSIUS (BULBO VERMELHO), ACABAMENTO NATURAL, 3/4" - 20 MM</v>
          </cell>
          <cell r="C10996" t="str">
            <v xml:space="preserve">UN    </v>
          </cell>
          <cell r="D10996">
            <v>37.07</v>
          </cell>
        </row>
        <row r="10997">
          <cell r="A10997">
            <v>21047</v>
          </cell>
          <cell r="B10997" t="str">
            <v>SPRINKLER TIPO PENDENTE, 79 GRAUS CELSIUS (BULBO AMARELO), ACABAMENTO CROMADO, 3/4" - 20 MM</v>
          </cell>
          <cell r="C10997" t="str">
            <v xml:space="preserve">UN    </v>
          </cell>
          <cell r="D10997">
            <v>46.27</v>
          </cell>
        </row>
        <row r="10998">
          <cell r="A10998">
            <v>21043</v>
          </cell>
          <cell r="B10998" t="str">
            <v>SPRINKLER TIPO PENDENTE, 79 GRAUS CELSIUS (BULBO AMARELO), ACABAMENTO NATURAL, 3/4" - 20 MM</v>
          </cell>
          <cell r="C10998" t="str">
            <v xml:space="preserve">UN    </v>
          </cell>
          <cell r="D10998">
            <v>45.05</v>
          </cell>
        </row>
        <row r="10999">
          <cell r="A10999">
            <v>21042</v>
          </cell>
          <cell r="B10999" t="str">
            <v>SPRINKLER TIPO PENDENTE, 79 GRAUS CELSIUS (BULBO AMARELO,) ACABAMENTO NATURAL OU CROMADO, 1/2" - 15 MM</v>
          </cell>
          <cell r="C10999" t="str">
            <v xml:space="preserve">UN    </v>
          </cell>
          <cell r="D10999">
            <v>35.659999999999997</v>
          </cell>
        </row>
        <row r="11000">
          <cell r="A11000">
            <v>14149</v>
          </cell>
          <cell r="B11000" t="str">
            <v>SUPORTE "Y" PARA FITA PERFURADA</v>
          </cell>
          <cell r="C11000" t="str">
            <v xml:space="preserve">CENTO </v>
          </cell>
          <cell r="D11000">
            <v>181.87</v>
          </cell>
        </row>
        <row r="11001">
          <cell r="A11001">
            <v>38099</v>
          </cell>
          <cell r="B11001" t="str">
            <v>SUPORTE DE FIXACAO PARA ESPELHO / PLACA 4" X 2", PARA 3 MODULOS, PARA INSTALACAO DE TOMADAS E INTERRUPTORES (SOMENTE SUPORTE)</v>
          </cell>
          <cell r="C11001" t="str">
            <v xml:space="preserve">UN    </v>
          </cell>
          <cell r="D11001">
            <v>0.98</v>
          </cell>
        </row>
        <row r="11002">
          <cell r="A11002">
            <v>38100</v>
          </cell>
          <cell r="B11002" t="str">
            <v>SUPORTE DE FIXACAO PARA ESPELHO / PLACA 4" X 4", PARA 6 MODULOS, PARA INSTALACAO DE TOMADAS E INTERRUPTORES (SOMENTE SUPORTE)</v>
          </cell>
          <cell r="C11002" t="str">
            <v xml:space="preserve">UN    </v>
          </cell>
          <cell r="D11002">
            <v>1.61</v>
          </cell>
        </row>
        <row r="11003">
          <cell r="A11003">
            <v>20061</v>
          </cell>
          <cell r="B11003" t="str">
            <v>SUPORTE DE PVC PARA CALHA PLUVIAL, DIAMETRO ENTRE 119 E 170 MM, PARA DRENAGEM PREDIAL</v>
          </cell>
          <cell r="C11003" t="str">
            <v xml:space="preserve">UN    </v>
          </cell>
          <cell r="D11003">
            <v>3.17</v>
          </cell>
        </row>
        <row r="11004">
          <cell r="A11004">
            <v>7576</v>
          </cell>
          <cell r="B11004" t="str">
            <v>SUPORTE EM ACO GALVANIZADO PARA TRANSFORMADOR PARA POSTE DUPLO T 185 X 95 MM, CHAPA DE 5/16"</v>
          </cell>
          <cell r="C11004" t="str">
            <v xml:space="preserve">UN    </v>
          </cell>
          <cell r="D11004">
            <v>123.07</v>
          </cell>
        </row>
        <row r="11005">
          <cell r="A11005">
            <v>3384</v>
          </cell>
          <cell r="B11005" t="str">
            <v>SUPORTE GUIA SIMPLES COM ROLDANA EM POLIPROPILENO PARA CHUMBAR, H = 20 CM</v>
          </cell>
          <cell r="C11005" t="str">
            <v xml:space="preserve">UN    </v>
          </cell>
          <cell r="D11005">
            <v>4.72</v>
          </cell>
        </row>
        <row r="11006">
          <cell r="A11006">
            <v>7572</v>
          </cell>
          <cell r="B11006" t="str">
            <v>SUPORTE ISOLADOR REFORCADO DIAMETRO NOMINAL 5/16", COM ROSCA SOBERBA E BUCHA</v>
          </cell>
          <cell r="C11006" t="str">
            <v xml:space="preserve">UN    </v>
          </cell>
          <cell r="D11006">
            <v>10.36</v>
          </cell>
        </row>
        <row r="11007">
          <cell r="A11007">
            <v>3396</v>
          </cell>
          <cell r="B11007" t="str">
            <v>SUPORTE ISOLADOR SIMPLES DIAMETRO NOMINAL 5/16", COM ROSCA SOBERBA E BUCHA</v>
          </cell>
          <cell r="C11007" t="str">
            <v xml:space="preserve">UN    </v>
          </cell>
          <cell r="D11007">
            <v>7.34</v>
          </cell>
        </row>
        <row r="11008">
          <cell r="A11008">
            <v>37590</v>
          </cell>
          <cell r="B11008" t="str">
            <v>SUPORTE MAO-FRANCESA EM ACO, ABAS IGUAIS 30 CM, CAPACIDADE MINIMA 60 KG, BRANCO</v>
          </cell>
          <cell r="C11008" t="str">
            <v xml:space="preserve">UN    </v>
          </cell>
          <cell r="D11008">
            <v>13.24</v>
          </cell>
        </row>
        <row r="11009">
          <cell r="A11009">
            <v>37591</v>
          </cell>
          <cell r="B11009" t="str">
            <v>SUPORTE MAO-FRANCESA EM ACO, ABAS IGUAIS 40 CM, CAPACIDADE MINIMA 70 KG, BRANCO</v>
          </cell>
          <cell r="C11009" t="str">
            <v xml:space="preserve">UN    </v>
          </cell>
          <cell r="D11009">
            <v>15.91</v>
          </cell>
        </row>
        <row r="11010">
          <cell r="A11010">
            <v>12626</v>
          </cell>
          <cell r="B11010" t="str">
            <v>SUPORTE METALICO PARA CALHA PLUVIAL,  ZINCADO, DOBRADO, DIAMETRO ENTRE 119 E 170 MM, PARA DRENAGEM PREDIAL</v>
          </cell>
          <cell r="C11010" t="str">
            <v xml:space="preserve">UN    </v>
          </cell>
          <cell r="D11010">
            <v>15.21</v>
          </cell>
        </row>
        <row r="11011">
          <cell r="A11011">
            <v>11033</v>
          </cell>
          <cell r="B11011" t="str">
            <v>SUPORTE PARA CALHA DE 150 MM EM FERRO GALVANIZADO</v>
          </cell>
          <cell r="C11011" t="str">
            <v xml:space="preserve">UN    </v>
          </cell>
          <cell r="D11011">
            <v>6.23</v>
          </cell>
        </row>
        <row r="11012">
          <cell r="A11012">
            <v>390</v>
          </cell>
          <cell r="B11012" t="str">
            <v>SUPORTE PARA TUBO DIAMETRO NOMINAL 2", COM ROSCA MECANICA</v>
          </cell>
          <cell r="C11012" t="str">
            <v xml:space="preserve">UN    </v>
          </cell>
          <cell r="D11012">
            <v>14.74</v>
          </cell>
        </row>
        <row r="11013">
          <cell r="A11013">
            <v>42436</v>
          </cell>
          <cell r="B11013" t="str">
            <v>SURF DUPLO, EM TUBO DE ACO CARBONO, PINTURA NO PROCESSO ELETROSTATICO - EQUIPAMENTO DE GINASTICA PARA ACADEMIA AO AR LIVRE / ACADEMIA DA TERCEIRA IDADE - ATI</v>
          </cell>
          <cell r="C11013" t="str">
            <v xml:space="preserve">UN    </v>
          </cell>
          <cell r="D11013">
            <v>2141.09</v>
          </cell>
        </row>
        <row r="11014">
          <cell r="A11014">
            <v>6193</v>
          </cell>
          <cell r="B11014" t="str">
            <v>TABUA  NAO  APARELHADA  *2,5 X 20* CM, EM MACARANDUBA, ANGELIM OU EQUIVALENTE DA REGIAO - BRUTA</v>
          </cell>
          <cell r="C11014" t="str">
            <v xml:space="preserve">M     </v>
          </cell>
          <cell r="D11014">
            <v>8.4700000000000006</v>
          </cell>
        </row>
        <row r="11015">
          <cell r="A11015">
            <v>6194</v>
          </cell>
          <cell r="B11015" t="str">
            <v>TABUA *2,5 X 15 CM EM PINUS, MISTA OU EQUIVALENTE DA REGIAO - BRUTA</v>
          </cell>
          <cell r="C11015" t="str">
            <v xml:space="preserve">M     </v>
          </cell>
          <cell r="D11015">
            <v>5.18</v>
          </cell>
        </row>
        <row r="11016">
          <cell r="A11016">
            <v>10567</v>
          </cell>
          <cell r="B11016" t="str">
            <v>TABUA *2,5 X 23* CM EM PINUS, MISTA OU EQUIVALENTE DA REGIAO - BRUTA</v>
          </cell>
          <cell r="C11016" t="str">
            <v xml:space="preserve">M     </v>
          </cell>
          <cell r="D11016">
            <v>8.2100000000000009</v>
          </cell>
        </row>
        <row r="11017">
          <cell r="A11017">
            <v>6212</v>
          </cell>
          <cell r="B11017" t="str">
            <v>TABUA *2,5 X 30 CM EM PINUS, MISTA OU EQUIVALENTE DA REGIAO - BRUTA</v>
          </cell>
          <cell r="C11017" t="str">
            <v xml:space="preserve">M     </v>
          </cell>
          <cell r="D11017">
            <v>12.05</v>
          </cell>
        </row>
        <row r="11018">
          <cell r="A11018">
            <v>3993</v>
          </cell>
          <cell r="B11018" t="str">
            <v>TABUA APARELHADA *2,5 X 15* CM, EM MACARANDUBA, ANGELIM OU EQUIVALENTE DA REGIAO</v>
          </cell>
          <cell r="C11018" t="str">
            <v xml:space="preserve">M2    </v>
          </cell>
          <cell r="D11018">
            <v>8.2200000000000006</v>
          </cell>
        </row>
        <row r="11019">
          <cell r="A11019">
            <v>3990</v>
          </cell>
          <cell r="B11019" t="str">
            <v>TABUA APARELHADA *2,5 X 25* CM, EM MACARANDUBA, ANGELIM OU EQUIVALENTE DA REGIAO</v>
          </cell>
          <cell r="C11019" t="str">
            <v xml:space="preserve">M     </v>
          </cell>
          <cell r="D11019">
            <v>10.31</v>
          </cell>
        </row>
        <row r="11020">
          <cell r="A11020">
            <v>3992</v>
          </cell>
          <cell r="B11020" t="str">
            <v>TABUA APARELHADA *2,5 X 30* CM, EM MACARANDUBA, ANGELIM OU EQUIVALENTE DA REGIAO</v>
          </cell>
          <cell r="C11020" t="str">
            <v xml:space="preserve">M     </v>
          </cell>
          <cell r="D11020">
            <v>13.92</v>
          </cell>
        </row>
        <row r="11021">
          <cell r="A11021">
            <v>6178</v>
          </cell>
          <cell r="B11021" t="str">
            <v>TABUA DE  MADEIRA PARA PISO, CUMARU/IPE CHAMPANHE OU EQUIVALENTE DA REGIAO, ENCAIXE MACHO/FEMEA, *10 X 2* CM</v>
          </cell>
          <cell r="C11021" t="str">
            <v xml:space="preserve">M2    </v>
          </cell>
          <cell r="D11021">
            <v>207.83</v>
          </cell>
        </row>
        <row r="11022">
          <cell r="A11022">
            <v>6180</v>
          </cell>
          <cell r="B11022" t="str">
            <v>TABUA DE  MADEIRA PARA PISO, CUMARU/IPE CHAMPANHE OU EQUIVALENTE DA REGIAO, ENCAIXE MACHO/FEMEA, *15 X 2* CM</v>
          </cell>
          <cell r="C11022" t="str">
            <v xml:space="preserve">M2    </v>
          </cell>
          <cell r="D11022">
            <v>224.31</v>
          </cell>
        </row>
        <row r="11023">
          <cell r="A11023">
            <v>6182</v>
          </cell>
          <cell r="B11023" t="str">
            <v>TABUA DE  MADEIRA PARA PISO, IPE (CERNE) OU EQUIVALENTE DA REGIAO, ENCAIXE MACHO/FEMEA, *20 X 2* CM</v>
          </cell>
          <cell r="C11023" t="str">
            <v xml:space="preserve">M2    </v>
          </cell>
          <cell r="D11023">
            <v>278.42</v>
          </cell>
        </row>
        <row r="11024">
          <cell r="A11024">
            <v>43614</v>
          </cell>
          <cell r="B11024" t="str">
            <v>TABUA NAO APARELHADA *2,5 X 15* CM, EM MACARANDUBA, ANGELIM OU EQUIVALENTE DA REGIAO - BRUTA</v>
          </cell>
          <cell r="C11024" t="str">
            <v xml:space="preserve">M     </v>
          </cell>
          <cell r="D11024">
            <v>6.96</v>
          </cell>
        </row>
        <row r="11025">
          <cell r="A11025">
            <v>6189</v>
          </cell>
          <cell r="B11025" t="str">
            <v>TABUA NAO APARELHADA *2,5 X 30* CM, EM MACARANDUBA, ANGELIM OU EQUIVALENTE DA REGIAO - BRUTA</v>
          </cell>
          <cell r="C11025" t="str">
            <v xml:space="preserve">M     </v>
          </cell>
          <cell r="D11025">
            <v>12.37</v>
          </cell>
        </row>
        <row r="11026">
          <cell r="A11026">
            <v>6214</v>
          </cell>
          <cell r="B11026" t="str">
            <v>TACO DE MADEIRA PARA PISO, IPE (CERNE) OU EQUIVALENTE DA REGIAO, 7 X 42 CM, E = 2 CM</v>
          </cell>
          <cell r="C11026" t="str">
            <v xml:space="preserve">M2    </v>
          </cell>
          <cell r="D11026">
            <v>130.19</v>
          </cell>
        </row>
        <row r="11027">
          <cell r="A11027">
            <v>36153</v>
          </cell>
          <cell r="B11027" t="str">
            <v>TALABARTE DE SEGURANCA, 2 MOSQUETOES TRAVA DUPLA *53* MM DE ABERTURA, COM ABSORVEDOR DE ENERGIA</v>
          </cell>
          <cell r="C11027" t="str">
            <v xml:space="preserve">UN    </v>
          </cell>
          <cell r="D11027">
            <v>184.57</v>
          </cell>
        </row>
        <row r="11028">
          <cell r="A11028">
            <v>10740</v>
          </cell>
          <cell r="B11028" t="str">
            <v>TALHA ELETRICA 3 T, VELOCIDADE  2,1 M / MIN, POTENCIA 1,3 KW</v>
          </cell>
          <cell r="C11028" t="str">
            <v xml:space="preserve">UN    </v>
          </cell>
          <cell r="D11028">
            <v>11580.71</v>
          </cell>
        </row>
        <row r="11029">
          <cell r="A11029">
            <v>13914</v>
          </cell>
          <cell r="B11029" t="str">
            <v>TALHA MANUAL DE CORRENTE, CAPACIDADE DE 1 T COM ELEVACAO DE 3 M</v>
          </cell>
          <cell r="C11029" t="str">
            <v xml:space="preserve">UN    </v>
          </cell>
          <cell r="D11029">
            <v>837.91</v>
          </cell>
        </row>
        <row r="11030">
          <cell r="A11030">
            <v>10742</v>
          </cell>
          <cell r="B11030" t="str">
            <v>TALHA MANUAL DE CORRENTE, CAPACIDADE DE 2 T COM ELEVACAO DE 3 M</v>
          </cell>
          <cell r="C11030" t="str">
            <v xml:space="preserve">UN    </v>
          </cell>
          <cell r="D11030">
            <v>1222.0999999999999</v>
          </cell>
        </row>
        <row r="11031">
          <cell r="A11031">
            <v>38465</v>
          </cell>
          <cell r="B11031" t="str">
            <v>TALHADEIRA COM PUNHO DE PROTECAO *20 X 250* MM</v>
          </cell>
          <cell r="C11031" t="str">
            <v xml:space="preserve">UN    </v>
          </cell>
          <cell r="D11031">
            <v>30.2</v>
          </cell>
        </row>
        <row r="11032">
          <cell r="A11032">
            <v>7543</v>
          </cell>
          <cell r="B11032" t="str">
            <v>TAMPA CEGA EM PVC PARA CONDULETE 4 X 2"</v>
          </cell>
          <cell r="C11032" t="str">
            <v xml:space="preserve">UN    </v>
          </cell>
          <cell r="D11032">
            <v>3.92</v>
          </cell>
        </row>
        <row r="11033">
          <cell r="A11033">
            <v>43427</v>
          </cell>
          <cell r="B11033" t="str">
            <v>TAMPA DE CONCRETO ARMADO PARA FOSSA SEPTICA, DIAMETRO NOMINAL DE 3,00 M E ESPESSURA MINIMA DE 100 MM</v>
          </cell>
          <cell r="C11033" t="str">
            <v xml:space="preserve">UN    </v>
          </cell>
          <cell r="D11033">
            <v>1515.64</v>
          </cell>
        </row>
        <row r="11034">
          <cell r="A11034">
            <v>41613</v>
          </cell>
          <cell r="B11034" t="str">
            <v>TAMPA DE CONCRETO ARMADO PARA FOSSA, D = *0,90* M, E = 0,05 M</v>
          </cell>
          <cell r="C11034" t="str">
            <v xml:space="preserve">UN    </v>
          </cell>
          <cell r="D11034">
            <v>97.42</v>
          </cell>
        </row>
        <row r="11035">
          <cell r="A11035">
            <v>41614</v>
          </cell>
          <cell r="B11035" t="str">
            <v>TAMPA DE CONCRETO ARMADO PARA FOSSA, D = *1,10* M, E = 0,05 M</v>
          </cell>
          <cell r="C11035" t="str">
            <v xml:space="preserve">UN    </v>
          </cell>
          <cell r="D11035">
            <v>124.14</v>
          </cell>
        </row>
        <row r="11036">
          <cell r="A11036">
            <v>41615</v>
          </cell>
          <cell r="B11036" t="str">
            <v>TAMPA DE CONCRETO ARMADO PARA FOSSA, D = *1,35* M, E = 0,05 M</v>
          </cell>
          <cell r="C11036" t="str">
            <v xml:space="preserve">UN    </v>
          </cell>
          <cell r="D11036">
            <v>191.87</v>
          </cell>
        </row>
        <row r="11037">
          <cell r="A11037">
            <v>41616</v>
          </cell>
          <cell r="B11037" t="str">
            <v>TAMPA DE CONCRETO ARMADO PARA FOSSA, D = 1,50 M, E = 0,05 M</v>
          </cell>
          <cell r="C11037" t="str">
            <v xml:space="preserve">UN    </v>
          </cell>
          <cell r="D11037">
            <v>286.68</v>
          </cell>
        </row>
        <row r="11038">
          <cell r="A11038">
            <v>41617</v>
          </cell>
          <cell r="B11038" t="str">
            <v>TAMPA DE CONCRETO ARMADO PARA FOSSA, D = 2,00 M, E = 0,05 M</v>
          </cell>
          <cell r="C11038" t="str">
            <v xml:space="preserve">UN    </v>
          </cell>
          <cell r="D11038">
            <v>570.03</v>
          </cell>
        </row>
        <row r="11039">
          <cell r="A11039">
            <v>41618</v>
          </cell>
          <cell r="B11039" t="str">
            <v>TAMPA DE CONCRETO ARMADO PARA FOSSA, D = 2,50 M, E = 0,05 M</v>
          </cell>
          <cell r="C11039" t="str">
            <v xml:space="preserve">UN    </v>
          </cell>
          <cell r="D11039">
            <v>1049.3900000000001</v>
          </cell>
        </row>
        <row r="11040">
          <cell r="A11040">
            <v>43428</v>
          </cell>
          <cell r="B11040" t="str">
            <v>TAMPA DE CONCRETO ARMADO PARA POCO DE INSPECAO, COM FURO E TAMPINHA, DIAMETRO NOMINAL DE 3,00 M E ESPESSURA MINIMA DE 100 MM</v>
          </cell>
          <cell r="C11040" t="str">
            <v xml:space="preserve">UN    </v>
          </cell>
          <cell r="D11040">
            <v>1843.28</v>
          </cell>
        </row>
        <row r="11041">
          <cell r="A11041">
            <v>41619</v>
          </cell>
          <cell r="B11041" t="str">
            <v>TAMPA DE CONCRETO ARMADO PARA POCO, COM  FURO E TAMPINHA, D = *0,90* M, E = 0,05 M</v>
          </cell>
          <cell r="C11041" t="str">
            <v xml:space="preserve">UN    </v>
          </cell>
          <cell r="D11041">
            <v>119.42</v>
          </cell>
        </row>
        <row r="11042">
          <cell r="A11042">
            <v>41620</v>
          </cell>
          <cell r="B11042" t="str">
            <v>TAMPA DE CONCRETO ARMADO PARA POCO, COM  FURO E TAMPINHA, D = *1,10* M, E = 0,05 M</v>
          </cell>
          <cell r="C11042" t="str">
            <v xml:space="preserve">UN    </v>
          </cell>
          <cell r="D11042">
            <v>150.85</v>
          </cell>
        </row>
        <row r="11043">
          <cell r="A11043">
            <v>41622</v>
          </cell>
          <cell r="B11043" t="str">
            <v>TAMPA DE CONCRETO ARMADO PARA POCO, COM  FURO E TAMPINHA, D = *1,35* M, E = 0,05 M</v>
          </cell>
          <cell r="C11043" t="str">
            <v xml:space="preserve">UN    </v>
          </cell>
          <cell r="D11043">
            <v>261.64</v>
          </cell>
        </row>
        <row r="11044">
          <cell r="A11044">
            <v>41623</v>
          </cell>
          <cell r="B11044" t="str">
            <v>TAMPA DE CONCRETO ARMADO PARA POCO, COM  FURO E TAMPINHA, D = 1,50 M, E = 0,05 M</v>
          </cell>
          <cell r="C11044" t="str">
            <v xml:space="preserve">UN    </v>
          </cell>
          <cell r="D11044">
            <v>402.28</v>
          </cell>
        </row>
        <row r="11045">
          <cell r="A11045">
            <v>41624</v>
          </cell>
          <cell r="B11045" t="str">
            <v>TAMPA DE CONCRETO ARMADO PARA POCO, COM  FURO E TAMPINHA, D = 2,00 M, E = 0,05 M</v>
          </cell>
          <cell r="C11045" t="str">
            <v xml:space="preserve">UN    </v>
          </cell>
          <cell r="D11045">
            <v>754.28</v>
          </cell>
        </row>
        <row r="11046">
          <cell r="A11046">
            <v>41625</v>
          </cell>
          <cell r="B11046" t="str">
            <v>TAMPA DE CONCRETO ARMADO PARA POCO, COM  FURO E TAMPINHA, D = 2,50 M, E = 0,05 M</v>
          </cell>
          <cell r="C11046" t="str">
            <v xml:space="preserve">UN    </v>
          </cell>
          <cell r="D11046">
            <v>1160.5</v>
          </cell>
        </row>
        <row r="11047">
          <cell r="A11047">
            <v>39352</v>
          </cell>
          <cell r="B11047" t="str">
            <v>TAMPA PARA CONDULETE, EM PVC, PARA TOMADA HEXAGONAL</v>
          </cell>
          <cell r="C11047" t="str">
            <v xml:space="preserve">UN    </v>
          </cell>
          <cell r="D11047">
            <v>2.42</v>
          </cell>
        </row>
        <row r="11048">
          <cell r="A11048">
            <v>39346</v>
          </cell>
          <cell r="B11048" t="str">
            <v>TAMPA PARA CONDULETE, EM PVC, PARA 1 INTERRUPTOR</v>
          </cell>
          <cell r="C11048" t="str">
            <v xml:space="preserve">UN    </v>
          </cell>
          <cell r="D11048">
            <v>2.42</v>
          </cell>
        </row>
        <row r="11049">
          <cell r="A11049">
            <v>39350</v>
          </cell>
          <cell r="B11049" t="str">
            <v>TAMPA PARA CONDULETE, EM PVC, PARA 1 MODULO RJ</v>
          </cell>
          <cell r="C11049" t="str">
            <v xml:space="preserve">UN    </v>
          </cell>
          <cell r="D11049">
            <v>2.6</v>
          </cell>
        </row>
        <row r="11050">
          <cell r="A11050">
            <v>39351</v>
          </cell>
          <cell r="B11050" t="str">
            <v>TAMPA PARA CONDULETE, EM PVC, PARA 2 MODULOS RJ</v>
          </cell>
          <cell r="C11050" t="str">
            <v xml:space="preserve">UN    </v>
          </cell>
          <cell r="D11050">
            <v>3.01</v>
          </cell>
        </row>
        <row r="11051">
          <cell r="A11051">
            <v>38952</v>
          </cell>
          <cell r="B11051" t="str">
            <v>TAMPAO / CAP, ROSCA FEMEA, METALICO, PARA TUBO PEX, DN 1/2"</v>
          </cell>
          <cell r="C11051" t="str">
            <v xml:space="preserve">UN    </v>
          </cell>
          <cell r="D11051">
            <v>3.6</v>
          </cell>
        </row>
        <row r="11052">
          <cell r="A11052">
            <v>38953</v>
          </cell>
          <cell r="B11052" t="str">
            <v>TAMPAO / CAP, ROSCA FEMEA, METALICO, PARA TUBO PEX, DN 3/4"</v>
          </cell>
          <cell r="C11052" t="str">
            <v xml:space="preserve">UN    </v>
          </cell>
          <cell r="D11052">
            <v>5.67</v>
          </cell>
        </row>
        <row r="11053">
          <cell r="A11053">
            <v>38835</v>
          </cell>
          <cell r="B11053" t="str">
            <v>TAMPAO / CAP, ROSCA MACHO, PARA TUBO PEX, DN 1/2"</v>
          </cell>
          <cell r="C11053" t="str">
            <v xml:space="preserve">UN    </v>
          </cell>
          <cell r="D11053">
            <v>5.09</v>
          </cell>
        </row>
        <row r="11054">
          <cell r="A11054">
            <v>38837</v>
          </cell>
          <cell r="B11054" t="str">
            <v>TAMPAO / CAP, ROSCA MACHO, PARA TUBO PEX, DN 1"</v>
          </cell>
          <cell r="C11054" t="str">
            <v xml:space="preserve">UN    </v>
          </cell>
          <cell r="D11054">
            <v>13.24</v>
          </cell>
        </row>
        <row r="11055">
          <cell r="A11055">
            <v>38836</v>
          </cell>
          <cell r="B11055" t="str">
            <v>TAMPAO / CAP, ROSCA MACHO, PARA TUBO PEX, DN 3/4"</v>
          </cell>
          <cell r="C11055" t="str">
            <v xml:space="preserve">UN    </v>
          </cell>
          <cell r="D11055">
            <v>7.33</v>
          </cell>
        </row>
        <row r="11056">
          <cell r="A11056">
            <v>2666</v>
          </cell>
          <cell r="B11056" t="str">
            <v>TAMPAO / TERMINAL / PLUG, D = 1 1/4" , PARA DUTO CORRUGADO PEAD (CABEAMENTO SUBTERRANEO)</v>
          </cell>
          <cell r="C11056" t="str">
            <v xml:space="preserve">UN    </v>
          </cell>
          <cell r="D11056">
            <v>5.45</v>
          </cell>
        </row>
        <row r="11057">
          <cell r="A11057">
            <v>2668</v>
          </cell>
          <cell r="B11057" t="str">
            <v>TAMPAO / TERMINAL / PLUG, D = 2" , PARA DUTO CORRUGADO PEAD (CABEAMENTO SUBTERRANEO)</v>
          </cell>
          <cell r="C11057" t="str">
            <v xml:space="preserve">UN    </v>
          </cell>
          <cell r="D11057">
            <v>6.22</v>
          </cell>
        </row>
        <row r="11058">
          <cell r="A11058">
            <v>2664</v>
          </cell>
          <cell r="B11058" t="str">
            <v>TAMPAO / TERMINAL / PLUG, D = 3" , PARA DUTO CORRUGADO PEAD (CABEAMENTO SUBTERRANEO)</v>
          </cell>
          <cell r="C11058" t="str">
            <v xml:space="preserve">UN    </v>
          </cell>
          <cell r="D11058">
            <v>9.18</v>
          </cell>
        </row>
        <row r="11059">
          <cell r="A11059">
            <v>2662</v>
          </cell>
          <cell r="B11059" t="str">
            <v>TAMPAO / TERMINAL / PLUG, D = 4" , PARA DUTO CORRUGADO PEAD (CABEAMENTO SUBTERRANEO)</v>
          </cell>
          <cell r="C11059" t="str">
            <v xml:space="preserve">UN    </v>
          </cell>
          <cell r="D11059">
            <v>11.26</v>
          </cell>
        </row>
        <row r="11060">
          <cell r="A11060">
            <v>20964</v>
          </cell>
          <cell r="B11060" t="str">
            <v>TAMPAO COM CORRENTE, EM LATAO, ENGATE RAPIDO 1 1/2", PARA INSTALACAO PREDIAL DE COMBATE A INCENDIO</v>
          </cell>
          <cell r="C11060" t="str">
            <v xml:space="preserve">UN    </v>
          </cell>
          <cell r="D11060">
            <v>64.62</v>
          </cell>
        </row>
        <row r="11061">
          <cell r="A11061">
            <v>10905</v>
          </cell>
          <cell r="B11061" t="str">
            <v>TAMPAO COM CORRENTE, EM LATAO, ENGATE RAPIDO 2 1/2", PARA INSTALACAO PREDIAL DE COMBATE A INCENDIO</v>
          </cell>
          <cell r="C11061" t="str">
            <v xml:space="preserve">UN    </v>
          </cell>
          <cell r="D11061">
            <v>86.69</v>
          </cell>
        </row>
        <row r="11062">
          <cell r="A11062">
            <v>42703</v>
          </cell>
          <cell r="B11062" t="str">
            <v>TAMPAO COMPLETO PARA TIL, EM PVC, OCRE, DN 100 MM, PARA REDE COLETORA DE ESGOTO</v>
          </cell>
          <cell r="C11062" t="str">
            <v xml:space="preserve">UN    </v>
          </cell>
          <cell r="D11062">
            <v>97.97</v>
          </cell>
        </row>
        <row r="11063">
          <cell r="A11063">
            <v>42704</v>
          </cell>
          <cell r="B11063" t="str">
            <v>TAMPAO COMPLETO PARA TIL, EM PVC, OCRE, DN 150 MM, PARA REDE COLETORA DE ESGOTO</v>
          </cell>
          <cell r="C11063" t="str">
            <v xml:space="preserve">UN    </v>
          </cell>
          <cell r="D11063">
            <v>150.4</v>
          </cell>
        </row>
        <row r="11064">
          <cell r="A11064">
            <v>42705</v>
          </cell>
          <cell r="B11064" t="str">
            <v>TAMPAO COMPLETO PARA TIL, EM PVC, OCRE, DN 200 MM, PARA REDE COLETORA DE ESGOTO</v>
          </cell>
          <cell r="C11064" t="str">
            <v xml:space="preserve">UN    </v>
          </cell>
          <cell r="D11064">
            <v>191.89</v>
          </cell>
        </row>
        <row r="11065">
          <cell r="A11065">
            <v>42706</v>
          </cell>
          <cell r="B11065" t="str">
            <v>TAMPAO COMPLETO PARA TIL, EM PVC, OCRE, DN 250 MM, PARA REDE COLETORA DE ESGOTO</v>
          </cell>
          <cell r="C11065" t="str">
            <v xml:space="preserve">UN    </v>
          </cell>
          <cell r="D11065">
            <v>237.65</v>
          </cell>
        </row>
        <row r="11066">
          <cell r="A11066">
            <v>11289</v>
          </cell>
          <cell r="B11066" t="str">
            <v>TAMPAO FOFO ARTICULADO P/ REGISTRO, CLASSE A15 CARGA MAX 1,5 T, *200 X 200* MM</v>
          </cell>
          <cell r="C11066" t="str">
            <v xml:space="preserve">UN    </v>
          </cell>
          <cell r="D11066">
            <v>78.13</v>
          </cell>
        </row>
        <row r="11067">
          <cell r="A11067">
            <v>11241</v>
          </cell>
          <cell r="B11067" t="str">
            <v>TAMPAO FOFO ARTICULADO P/ REGISTRO, CLASSE A15 CARGA MAXIMA 1,5 T, *400 X 400* MM</v>
          </cell>
          <cell r="C11067" t="str">
            <v xml:space="preserve">UN    </v>
          </cell>
          <cell r="D11067">
            <v>195.34</v>
          </cell>
        </row>
        <row r="11068">
          <cell r="A11068">
            <v>11301</v>
          </cell>
          <cell r="B11068" t="str">
            <v>TAMPAO FOFO ARTICULADO, CLASSE B125 CARGA MAX 12,5 T, REDONDO TAMPA 600 MM, REDE PLUVIAL/ESGOTO</v>
          </cell>
          <cell r="C11068" t="str">
            <v xml:space="preserve">UN    </v>
          </cell>
          <cell r="D11068">
            <v>495.34</v>
          </cell>
        </row>
        <row r="11069">
          <cell r="A11069">
            <v>21090</v>
          </cell>
          <cell r="B11069" t="str">
            <v>TAMPAO FOFO ARTICULADO, CLASSE D400 CARGA MAX 40 T, REDONDO TAMPA *600 MM, REDE PLUVIAL/ESGOTO</v>
          </cell>
          <cell r="C11069" t="str">
            <v xml:space="preserve">UN    </v>
          </cell>
          <cell r="D11069">
            <v>606.97</v>
          </cell>
        </row>
        <row r="11070">
          <cell r="A11070">
            <v>14112</v>
          </cell>
          <cell r="B11070" t="str">
            <v>TAMPAO FOFO SIMPLES COM BASE, CLASSE A15 CARGA MAX 1,5 T, *400 X 600* MM, REDE TELEFONE</v>
          </cell>
          <cell r="C11070" t="str">
            <v xml:space="preserve">UN    </v>
          </cell>
          <cell r="D11070">
            <v>253.25</v>
          </cell>
        </row>
        <row r="11071">
          <cell r="A11071">
            <v>11315</v>
          </cell>
          <cell r="B11071" t="str">
            <v>TAMPAO FOFO SIMPLES COM BASE, CLASSE A15 CARGA MAX 1,5 T, 300 X 300 MM, REDE PLUVIAL/ESGOTO</v>
          </cell>
          <cell r="C11071" t="str">
            <v xml:space="preserve">UN    </v>
          </cell>
          <cell r="D11071">
            <v>118.6</v>
          </cell>
        </row>
        <row r="11072">
          <cell r="A11072">
            <v>11292</v>
          </cell>
          <cell r="B11072" t="str">
            <v>TAMPAO FOFO SIMPLES COM BASE, CLASSE A15 CARGA MAX 1,5 T, 300 X 400 MM</v>
          </cell>
          <cell r="C11072" t="str">
            <v xml:space="preserve">UN    </v>
          </cell>
          <cell r="D11072">
            <v>277.67</v>
          </cell>
        </row>
        <row r="11073">
          <cell r="A11073">
            <v>21071</v>
          </cell>
          <cell r="B11073" t="str">
            <v>TAMPAO FOFO SIMPLES COM BASE, CLASSE A15 CARGA MAX 1,5 T, 400 X 400 MM, REDE PLUVIAL/ESGOTO/ELETRICA</v>
          </cell>
          <cell r="C11073" t="str">
            <v xml:space="preserve">UN    </v>
          </cell>
          <cell r="D11073">
            <v>181.39</v>
          </cell>
        </row>
        <row r="11074">
          <cell r="A11074">
            <v>11293</v>
          </cell>
          <cell r="B11074" t="str">
            <v>TAMPAO FOFO SIMPLES COM BASE, CLASSE A15 CARGA MAX 1,5 T, 400 X 500 MM, COM INSCRICAO INCENDIO</v>
          </cell>
          <cell r="C11074" t="str">
            <v xml:space="preserve">UN    </v>
          </cell>
          <cell r="D11074">
            <v>306.97000000000003</v>
          </cell>
        </row>
        <row r="11075">
          <cell r="A11075">
            <v>11316</v>
          </cell>
          <cell r="B11075" t="str">
            <v>TAMPAO FOFO SIMPLES COM BASE, CLASSE B125 CARGA MAX 12,5 T, REDONDO TAMPA 500 MM, REDE PLUVIAL/ESGOTO</v>
          </cell>
          <cell r="C11075" t="str">
            <v xml:space="preserve">UN    </v>
          </cell>
          <cell r="D11075">
            <v>390.69</v>
          </cell>
        </row>
        <row r="11076">
          <cell r="A11076">
            <v>6243</v>
          </cell>
          <cell r="B11076" t="str">
            <v>TAMPAO FOFO SIMPLES COM BASE, CLASSE B125 CARGA MAX 12,5 T, REDONDO TAMPA 600 MM, REDE PLUVIAL/ESGOTO</v>
          </cell>
          <cell r="C11076" t="str">
            <v xml:space="preserve">UN    </v>
          </cell>
          <cell r="D11076">
            <v>450</v>
          </cell>
        </row>
        <row r="11077">
          <cell r="A11077">
            <v>21079</v>
          </cell>
          <cell r="B11077" t="str">
            <v>TAMPAO FOFO SIMPLES COM BASE, CLASSE D400 CARGA MAX 40 T, REDONDO TAMPA 500 MM, REDE PLUVIAL/ESGOTO</v>
          </cell>
          <cell r="C11077" t="str">
            <v xml:space="preserve">UN    </v>
          </cell>
          <cell r="D11077">
            <v>536.51</v>
          </cell>
        </row>
        <row r="11078">
          <cell r="A11078">
            <v>6240</v>
          </cell>
          <cell r="B11078" t="str">
            <v>TAMPAO FOFO SIMPLES COM BASE, CLASSE D400 CARGA MAX 40 T, REDONDO TAMPA 600 MM, REDE PLUVIAL/ESGOTO</v>
          </cell>
          <cell r="C11078" t="str">
            <v xml:space="preserve">UN    </v>
          </cell>
          <cell r="D11078">
            <v>595.80999999999995</v>
          </cell>
        </row>
        <row r="11079">
          <cell r="A11079">
            <v>11296</v>
          </cell>
          <cell r="B11079" t="str">
            <v>TAMPAO FOFO SIMPLES COM BASE, CLASSE D400 CARGA MAX 40 T, REDONDO TAMPA 900 MM, REDE PLUVIAL/ESGOTO</v>
          </cell>
          <cell r="C11079" t="str">
            <v xml:space="preserve">UN    </v>
          </cell>
          <cell r="D11079">
            <v>1898.37</v>
          </cell>
        </row>
        <row r="11080">
          <cell r="A11080">
            <v>11299</v>
          </cell>
          <cell r="B11080" t="str">
            <v>TAMPAO FOFO SIMPLES, CLASSE A15 CARGA MAX 1,5 T, *550 X 1100* MM, REDE TELEFONE</v>
          </cell>
          <cell r="C11080" t="str">
            <v xml:space="preserve">UN    </v>
          </cell>
          <cell r="D11080">
            <v>642.54999999999995</v>
          </cell>
        </row>
        <row r="11081">
          <cell r="A11081">
            <v>11066</v>
          </cell>
          <cell r="B11081" t="str">
            <v>TAMPAO PARA TELHA ESTRUTURAL DE FIBROCIMENTO 1 ABA, DE 370 X 155 X 76 MM (SEM AMIANTO)</v>
          </cell>
          <cell r="C11081" t="str">
            <v xml:space="preserve">UN    </v>
          </cell>
          <cell r="D11081">
            <v>15.91</v>
          </cell>
        </row>
        <row r="11082">
          <cell r="A11082">
            <v>11065</v>
          </cell>
          <cell r="B11082" t="str">
            <v>TAMPAO PARA TELHA ESTRUTURAL DE FIBROCIMENTO 2 ABAS, DE 787 X 215 X 60 MM (SEM AMIANTO)</v>
          </cell>
          <cell r="C11082" t="str">
            <v xml:space="preserve">UN    </v>
          </cell>
          <cell r="D11082">
            <v>18.239999999999998</v>
          </cell>
        </row>
        <row r="11083">
          <cell r="A11083">
            <v>11688</v>
          </cell>
          <cell r="B11083" t="str">
            <v>TANQUE ACO INOXIDAVEL (ACO 304) COM ESFREGADOR E VALVULA, DE *50 X 40 X 22* CM</v>
          </cell>
          <cell r="C11083" t="str">
            <v xml:space="preserve">UN    </v>
          </cell>
          <cell r="D11083">
            <v>482.89</v>
          </cell>
        </row>
        <row r="11084">
          <cell r="A11084">
            <v>37736</v>
          </cell>
          <cell r="B11084" t="str">
            <v>TANQUE DE ACO CARBONO NAO REVESTIDO, PARA TRANSPORTE DE AGUA COM CAPACIDADE DE 10 M3, COM BOMBA CENTRIFUGA POR TOMADA DE FORCA, VAZAO MAXIMA *75* M3/H (INCLUI MONTAGEM, NAO INCLUI CAMINHAO)</v>
          </cell>
          <cell r="C11084" t="str">
            <v xml:space="preserve">UN    </v>
          </cell>
          <cell r="D11084">
            <v>63000</v>
          </cell>
        </row>
        <row r="11085">
          <cell r="A11085">
            <v>37739</v>
          </cell>
          <cell r="B11085" t="str">
            <v>TANQUE DE ACO PARA TRANSPORTE DE AGUA COM CAPACIDADE DE 14 M3 (INCLUI MONTAGEM, NAO INCLUI CAMINHAO)</v>
          </cell>
          <cell r="C11085" t="str">
            <v xml:space="preserve">UN    </v>
          </cell>
          <cell r="D11085">
            <v>77538.45</v>
          </cell>
        </row>
        <row r="11086">
          <cell r="A11086">
            <v>37740</v>
          </cell>
          <cell r="B11086" t="str">
            <v>TANQUE DE ACO PARA TRANSPORTE DE AGUA COM CAPACIDADE DE 4 M3 (INCLUI MONTAGEM, NAO INCLUI CAMINHAO)</v>
          </cell>
          <cell r="C11086" t="str">
            <v xml:space="preserve">UN    </v>
          </cell>
          <cell r="D11086">
            <v>44247.48</v>
          </cell>
        </row>
        <row r="11087">
          <cell r="A11087">
            <v>37738</v>
          </cell>
          <cell r="B11087" t="str">
            <v>TANQUE DE ACO PARA TRANSPORTE DE AGUA COM CAPACIDADE DE 6 M3 (INCLUI MONTAGEM, NAO INCLUI CAMINHAO)</v>
          </cell>
          <cell r="C11087" t="str">
            <v xml:space="preserve">UN    </v>
          </cell>
          <cell r="D11087">
            <v>52570.23</v>
          </cell>
        </row>
        <row r="11088">
          <cell r="A11088">
            <v>37737</v>
          </cell>
          <cell r="B11088" t="str">
            <v>TANQUE DE ACO PARA TRANSPORTE DE AGUA COM CAPACIDADE DE 8 M3 (INCLUI MONTAGEM, NAO INCLUI CAMINHAO)</v>
          </cell>
          <cell r="C11088" t="str">
            <v xml:space="preserve">UN    </v>
          </cell>
          <cell r="D11088">
            <v>41824.410000000003</v>
          </cell>
        </row>
        <row r="11089">
          <cell r="A11089">
            <v>25014</v>
          </cell>
          <cell r="B11089" t="str">
            <v>TANQUE DE ASFALTO ESTACIONARIO COM MACARICO, CAPACIDADE 20.000 L</v>
          </cell>
          <cell r="C11089" t="str">
            <v xml:space="preserve">UN    </v>
          </cell>
          <cell r="D11089">
            <v>87599.49</v>
          </cell>
        </row>
        <row r="11090">
          <cell r="A11090">
            <v>25013</v>
          </cell>
          <cell r="B11090" t="str">
            <v>TANQUE DE ASFALTO ESTACIONARIO COM SERPENTINA, CAPACIDADE 20.000 L</v>
          </cell>
          <cell r="C11090" t="str">
            <v xml:space="preserve">UN    </v>
          </cell>
          <cell r="D11090">
            <v>91813.54</v>
          </cell>
        </row>
        <row r="11091">
          <cell r="A11091">
            <v>14405</v>
          </cell>
          <cell r="B11091" t="str">
            <v>TANQUE DE ASFALTO ESTACIONARIO COM SERPENTINA, CAPACIDADE 30.000 L</v>
          </cell>
          <cell r="C11091" t="str">
            <v xml:space="preserve">UN    </v>
          </cell>
          <cell r="D11091">
            <v>107774.24</v>
          </cell>
        </row>
        <row r="11092">
          <cell r="A11092">
            <v>36790</v>
          </cell>
          <cell r="B11092" t="str">
            <v>TANQUE DUPLO EM MARMORE SINTETICO COM CUBA LISA E ESFREGADOR, *110 X 60* CM</v>
          </cell>
          <cell r="C11092" t="str">
            <v xml:space="preserve">UN    </v>
          </cell>
          <cell r="D11092">
            <v>236.83</v>
          </cell>
        </row>
        <row r="11093">
          <cell r="A11093">
            <v>20271</v>
          </cell>
          <cell r="B11093" t="str">
            <v>TANQUE LOUCA BRANCA COM COLUNA *30* L</v>
          </cell>
          <cell r="C11093" t="str">
            <v xml:space="preserve">UN    </v>
          </cell>
          <cell r="D11093">
            <v>514.99</v>
          </cell>
        </row>
        <row r="11094">
          <cell r="A11094">
            <v>10423</v>
          </cell>
          <cell r="B11094" t="str">
            <v>TANQUE LOUCA BRANCA SUSPENSO *20* L</v>
          </cell>
          <cell r="C11094" t="str">
            <v xml:space="preserve">UN    </v>
          </cell>
          <cell r="D11094">
            <v>319.41000000000003</v>
          </cell>
        </row>
        <row r="11095">
          <cell r="A11095">
            <v>37589</v>
          </cell>
          <cell r="B11095" t="str">
            <v>TANQUE SIMPLES EM MARMORE SINTETICO COM COLUNA, CAPACIDADE *22* L, *60 X 46* CM</v>
          </cell>
          <cell r="C11095" t="str">
            <v xml:space="preserve">UN    </v>
          </cell>
          <cell r="D11095">
            <v>290.18</v>
          </cell>
        </row>
        <row r="11096">
          <cell r="A11096">
            <v>11690</v>
          </cell>
          <cell r="B11096" t="str">
            <v>TANQUE SIMPLES EM MARMORE SINTETICO DE FIXAR NA PAREDE, CAPACIDADE *22* L, *60 X 46* CM</v>
          </cell>
          <cell r="C11096" t="str">
            <v xml:space="preserve">UN    </v>
          </cell>
          <cell r="D11096">
            <v>154.15</v>
          </cell>
        </row>
        <row r="11097">
          <cell r="A11097">
            <v>20234</v>
          </cell>
          <cell r="B11097" t="str">
            <v>TANQUE SIMPLES EM MARMORE SINTETICO SUSPENSO, CAPACIDADE *38* L, *60 X 60* CM</v>
          </cell>
          <cell r="C11097" t="str">
            <v xml:space="preserve">UN    </v>
          </cell>
          <cell r="D11097">
            <v>195.08</v>
          </cell>
        </row>
        <row r="11098">
          <cell r="A11098">
            <v>4763</v>
          </cell>
          <cell r="B11098" t="str">
            <v>TAQUEADOR OU TAQUEIRO</v>
          </cell>
          <cell r="C11098" t="str">
            <v xml:space="preserve">H     </v>
          </cell>
          <cell r="D11098">
            <v>16.75</v>
          </cell>
        </row>
        <row r="11099">
          <cell r="A11099">
            <v>41070</v>
          </cell>
          <cell r="B11099" t="str">
            <v>TAQUEADOR OU TAQUEIRO (MENSALISTA)</v>
          </cell>
          <cell r="C11099" t="str">
            <v xml:space="preserve">MES   </v>
          </cell>
          <cell r="D11099">
            <v>2970.7</v>
          </cell>
        </row>
        <row r="11100">
          <cell r="A11100">
            <v>14583</v>
          </cell>
          <cell r="B11100" t="str">
            <v>TARIFA "A" ENTRE  0 E 20M3 FORNECIMENTO D'AGUA</v>
          </cell>
          <cell r="C11100" t="str">
            <v xml:space="preserve">M3    </v>
          </cell>
          <cell r="D11100">
            <v>15.89</v>
          </cell>
        </row>
        <row r="11101">
          <cell r="A11101">
            <v>11457</v>
          </cell>
          <cell r="B11101" t="str">
            <v>TARJETA LIVRE / OCUPADO PARA PORTA DE BANHEIRO, CORPO EM ZAMAC E ESPELHO EM LATAO</v>
          </cell>
          <cell r="C11101" t="str">
            <v xml:space="preserve">UN    </v>
          </cell>
          <cell r="D11101">
            <v>48.38</v>
          </cell>
        </row>
        <row r="11102">
          <cell r="A11102">
            <v>21121</v>
          </cell>
          <cell r="B11102" t="str">
            <v>TE CPVC, SOLDAVEL, 90 GRAUS, 15 MM, PARA AGUA QUENTE PREDIAL</v>
          </cell>
          <cell r="C11102" t="str">
            <v xml:space="preserve">UN    </v>
          </cell>
          <cell r="D11102">
            <v>4.54</v>
          </cell>
        </row>
        <row r="11103">
          <cell r="A11103">
            <v>38010</v>
          </cell>
          <cell r="B11103" t="str">
            <v>TE CPVC, SOLDAVEL, 90 GRAUS, 22 MM, PARA AGUA QUENTE PREDIAL</v>
          </cell>
          <cell r="C11103" t="str">
            <v xml:space="preserve">UN    </v>
          </cell>
          <cell r="D11103">
            <v>7.42</v>
          </cell>
        </row>
        <row r="11104">
          <cell r="A11104">
            <v>38011</v>
          </cell>
          <cell r="B11104" t="str">
            <v>TE CPVC, SOLDAVEL, 90 GRAUS, 28 MM, PARA AGUA QUENTE PREDIAL</v>
          </cell>
          <cell r="C11104" t="str">
            <v xml:space="preserve">UN    </v>
          </cell>
          <cell r="D11104">
            <v>13.69</v>
          </cell>
        </row>
        <row r="11105">
          <cell r="A11105">
            <v>38012</v>
          </cell>
          <cell r="B11105" t="str">
            <v>TE CPVC, SOLDAVEL, 90 GRAUS, 35 MM, PARA AGUA QUENTE PREDIAL</v>
          </cell>
          <cell r="C11105" t="str">
            <v xml:space="preserve">UN    </v>
          </cell>
          <cell r="D11105">
            <v>46.77</v>
          </cell>
        </row>
        <row r="11106">
          <cell r="A11106">
            <v>38013</v>
          </cell>
          <cell r="B11106" t="str">
            <v>TE CPVC, SOLDAVEL, 90 GRAUS, 42 MM, PARA AGUA QUENTE PREDIAL</v>
          </cell>
          <cell r="C11106" t="str">
            <v xml:space="preserve">UN    </v>
          </cell>
          <cell r="D11106">
            <v>60.72</v>
          </cell>
        </row>
        <row r="11107">
          <cell r="A11107">
            <v>38014</v>
          </cell>
          <cell r="B11107" t="str">
            <v>TE CPVC, SOLDAVEL, 90 GRAUS, 54 MM, PARA AGUA QUENTE PREDIAL</v>
          </cell>
          <cell r="C11107" t="str">
            <v xml:space="preserve">UN    </v>
          </cell>
          <cell r="D11107">
            <v>98.81</v>
          </cell>
        </row>
        <row r="11108">
          <cell r="A11108">
            <v>38015</v>
          </cell>
          <cell r="B11108" t="str">
            <v>TE CPVC, SOLDAVEL, 90 GRAUS, 73 MM, PARA AGUA QUENTE PREDIAL</v>
          </cell>
          <cell r="C11108" t="str">
            <v xml:space="preserve">UN    </v>
          </cell>
          <cell r="D11108">
            <v>238.59</v>
          </cell>
        </row>
        <row r="11109">
          <cell r="A11109">
            <v>38016</v>
          </cell>
          <cell r="B11109" t="str">
            <v>TE CPVC, SOLDAVEL, 90 GRAUS, 89 MM, PARA AGUA QUENTE PREDIAL</v>
          </cell>
          <cell r="C11109" t="str">
            <v xml:space="preserve">UN    </v>
          </cell>
          <cell r="D11109">
            <v>290.3</v>
          </cell>
        </row>
        <row r="11110">
          <cell r="A11110">
            <v>12741</v>
          </cell>
          <cell r="B11110" t="str">
            <v>TE DE COBRE (REF 611) SEM ANEL DE SOLDA, BOLSA X BOLSA X BOLSA, 104 MM</v>
          </cell>
          <cell r="C11110" t="str">
            <v xml:space="preserve">UN    </v>
          </cell>
          <cell r="D11110">
            <v>997.86</v>
          </cell>
        </row>
        <row r="11111">
          <cell r="A11111">
            <v>12733</v>
          </cell>
          <cell r="B11111" t="str">
            <v>TE DE COBRE (REF 611) SEM ANEL DE SOLDA, BOLSA X BOLSA X BOLSA, 15 MM</v>
          </cell>
          <cell r="C11111" t="str">
            <v xml:space="preserve">UN    </v>
          </cell>
          <cell r="D11111">
            <v>5.0199999999999996</v>
          </cell>
        </row>
        <row r="11112">
          <cell r="A11112">
            <v>12734</v>
          </cell>
          <cell r="B11112" t="str">
            <v>TE DE COBRE (REF 611) SEM ANEL DE SOLDA, BOLSA X BOLSA X BOLSA, 22 MM</v>
          </cell>
          <cell r="C11112" t="str">
            <v xml:space="preserve">UN    </v>
          </cell>
          <cell r="D11112">
            <v>10.7</v>
          </cell>
        </row>
        <row r="11113">
          <cell r="A11113">
            <v>12735</v>
          </cell>
          <cell r="B11113" t="str">
            <v>TE DE COBRE (REF 611) SEM ANEL DE SOLDA, BOLSA X BOLSA X BOLSA, 28 MM</v>
          </cell>
          <cell r="C11113" t="str">
            <v xml:space="preserve">UN    </v>
          </cell>
          <cell r="D11113">
            <v>17.600000000000001</v>
          </cell>
        </row>
        <row r="11114">
          <cell r="A11114">
            <v>12736</v>
          </cell>
          <cell r="B11114" t="str">
            <v>TE DE COBRE (REF 611) SEM ANEL DE SOLDA, BOLSA X BOLSA X BOLSA, 35 MM</v>
          </cell>
          <cell r="C11114" t="str">
            <v xml:space="preserve">UN    </v>
          </cell>
          <cell r="D11114">
            <v>40.24</v>
          </cell>
        </row>
        <row r="11115">
          <cell r="A11115">
            <v>12737</v>
          </cell>
          <cell r="B11115" t="str">
            <v>TE DE COBRE (REF 611) SEM ANEL DE SOLDA, BOLSA X BOLSA X BOLSA, 42 MM</v>
          </cell>
          <cell r="C11115" t="str">
            <v xml:space="preserve">UN    </v>
          </cell>
          <cell r="D11115">
            <v>51.85</v>
          </cell>
        </row>
        <row r="11116">
          <cell r="A11116">
            <v>12738</v>
          </cell>
          <cell r="B11116" t="str">
            <v>TE DE COBRE (REF 611) SEM ANEL DE SOLDA, BOLSA X BOLSA X BOLSA, 54 MM</v>
          </cell>
          <cell r="C11116" t="str">
            <v xml:space="preserve">UN    </v>
          </cell>
          <cell r="D11116">
            <v>102.47</v>
          </cell>
        </row>
        <row r="11117">
          <cell r="A11117">
            <v>12739</v>
          </cell>
          <cell r="B11117" t="str">
            <v>TE DE COBRE (REF 611) SEM ANEL DE SOLDA, BOLSA X BOLSA X BOLSA, 66 MM</v>
          </cell>
          <cell r="C11117" t="str">
            <v xml:space="preserve">UN    </v>
          </cell>
          <cell r="D11117">
            <v>291.7</v>
          </cell>
        </row>
        <row r="11118">
          <cell r="A11118">
            <v>12740</v>
          </cell>
          <cell r="B11118" t="str">
            <v>TE DE COBRE (REF 611) SEM ANEL DE SOLDA, BOLSA X BOLSA X BOLSA, 79 MM</v>
          </cell>
          <cell r="C11118" t="str">
            <v xml:space="preserve">UN    </v>
          </cell>
          <cell r="D11118">
            <v>456.38</v>
          </cell>
        </row>
        <row r="11119">
          <cell r="A11119">
            <v>6297</v>
          </cell>
          <cell r="B11119" t="str">
            <v>TE DE FERRO GALVANIZADO, DE 1 1/2"</v>
          </cell>
          <cell r="C11119" t="str">
            <v xml:space="preserve">UN    </v>
          </cell>
          <cell r="D11119">
            <v>25.53</v>
          </cell>
        </row>
        <row r="11120">
          <cell r="A11120">
            <v>6296</v>
          </cell>
          <cell r="B11120" t="str">
            <v>TE DE FERRO GALVANIZADO, DE 1 1/4"</v>
          </cell>
          <cell r="C11120" t="str">
            <v xml:space="preserve">UN    </v>
          </cell>
          <cell r="D11120">
            <v>20.149999999999999</v>
          </cell>
        </row>
        <row r="11121">
          <cell r="A11121">
            <v>6294</v>
          </cell>
          <cell r="B11121" t="str">
            <v>TE DE FERRO GALVANIZADO, DE 1/2"</v>
          </cell>
          <cell r="C11121" t="str">
            <v xml:space="preserve">UN    </v>
          </cell>
          <cell r="D11121">
            <v>5.74</v>
          </cell>
        </row>
        <row r="11122">
          <cell r="A11122">
            <v>6323</v>
          </cell>
          <cell r="B11122" t="str">
            <v>TE DE FERRO GALVANIZADO, DE 1"</v>
          </cell>
          <cell r="C11122" t="str">
            <v xml:space="preserve">UN    </v>
          </cell>
          <cell r="D11122">
            <v>13.17</v>
          </cell>
        </row>
        <row r="11123">
          <cell r="A11123">
            <v>6299</v>
          </cell>
          <cell r="B11123" t="str">
            <v>TE DE FERRO GALVANIZADO, DE 2 1/2"</v>
          </cell>
          <cell r="C11123" t="str">
            <v xml:space="preserve">UN    </v>
          </cell>
          <cell r="D11123">
            <v>76.790000000000006</v>
          </cell>
        </row>
        <row r="11124">
          <cell r="A11124">
            <v>6298</v>
          </cell>
          <cell r="B11124" t="str">
            <v>TE DE FERRO GALVANIZADO, DE 2"</v>
          </cell>
          <cell r="C11124" t="str">
            <v xml:space="preserve">UN    </v>
          </cell>
          <cell r="D11124">
            <v>40.44</v>
          </cell>
        </row>
        <row r="11125">
          <cell r="A11125">
            <v>6295</v>
          </cell>
          <cell r="B11125" t="str">
            <v>TE DE FERRO GALVANIZADO, DE 3/4"</v>
          </cell>
          <cell r="C11125" t="str">
            <v xml:space="preserve">UN    </v>
          </cell>
          <cell r="D11125">
            <v>8.18</v>
          </cell>
        </row>
        <row r="11126">
          <cell r="A11126">
            <v>6322</v>
          </cell>
          <cell r="B11126" t="str">
            <v>TE DE FERRO GALVANIZADO, DE 3"</v>
          </cell>
          <cell r="C11126" t="str">
            <v xml:space="preserve">UN    </v>
          </cell>
          <cell r="D11126">
            <v>102.85</v>
          </cell>
        </row>
        <row r="11127">
          <cell r="A11127">
            <v>6300</v>
          </cell>
          <cell r="B11127" t="str">
            <v>TE DE FERRO GALVANIZADO, DE 4"</v>
          </cell>
          <cell r="C11127" t="str">
            <v xml:space="preserve">UN    </v>
          </cell>
          <cell r="D11127">
            <v>189.62</v>
          </cell>
        </row>
        <row r="11128">
          <cell r="A11128">
            <v>6321</v>
          </cell>
          <cell r="B11128" t="str">
            <v>TE DE FERRO GALVANIZADO, DE 5"</v>
          </cell>
          <cell r="C11128" t="str">
            <v xml:space="preserve">UN    </v>
          </cell>
          <cell r="D11128">
            <v>270.86</v>
          </cell>
        </row>
        <row r="11129">
          <cell r="A11129">
            <v>6301</v>
          </cell>
          <cell r="B11129" t="str">
            <v>TE DE FERRO GALVANIZADO, DE 6"</v>
          </cell>
          <cell r="C11129" t="str">
            <v xml:space="preserve">UN    </v>
          </cell>
          <cell r="D11129">
            <v>634.87</v>
          </cell>
        </row>
        <row r="11130">
          <cell r="A11130">
            <v>7105</v>
          </cell>
          <cell r="B11130" t="str">
            <v>TE DE INSPECAO, PVC,  100 X 75 MM, SERIE NORMAL PARA ESGOTO PREDIAL</v>
          </cell>
          <cell r="C11130" t="str">
            <v xml:space="preserve">UN    </v>
          </cell>
          <cell r="D11130">
            <v>35.76</v>
          </cell>
        </row>
        <row r="11131">
          <cell r="A11131">
            <v>20183</v>
          </cell>
          <cell r="B11131" t="str">
            <v>TE DE INSPECAO, PVC, SERIE R, 100 X 75 MM, PARA ESGOTO OU AGUAS PLUVIAIS PREDIAIS</v>
          </cell>
          <cell r="C11131" t="str">
            <v xml:space="preserve">UN    </v>
          </cell>
          <cell r="D11131">
            <v>47.08</v>
          </cell>
        </row>
        <row r="11132">
          <cell r="A11132">
            <v>38448</v>
          </cell>
          <cell r="B11132" t="str">
            <v>TE DE INSPECAO, PVC, SERIE R, 150 X 100 MM, PARA ESGOTO OU AGUAS PLUVIAIS PREDIAIS</v>
          </cell>
          <cell r="C11132" t="str">
            <v xml:space="preserve">UN    </v>
          </cell>
          <cell r="D11132">
            <v>221.24</v>
          </cell>
        </row>
        <row r="11133">
          <cell r="A11133">
            <v>20182</v>
          </cell>
          <cell r="B11133" t="str">
            <v>TE DE INSPECAO, PVC, SERIE R, 75 X 75 MM, PARA ESGOTO OU AGUAS PLUVIAIS PREDIAIS</v>
          </cell>
          <cell r="C11133" t="str">
            <v xml:space="preserve">UN    </v>
          </cell>
          <cell r="D11133">
            <v>26.88</v>
          </cell>
        </row>
        <row r="11134">
          <cell r="A11134">
            <v>7119</v>
          </cell>
          <cell r="B11134" t="str">
            <v>TE DE REDUCAO COM ROSCA, PVC, 90 GRAUS, 1 X 3/4", PARA AGUA FRIA PREDIAL</v>
          </cell>
          <cell r="C11134" t="str">
            <v xml:space="preserve">UN    </v>
          </cell>
          <cell r="D11134">
            <v>9.06</v>
          </cell>
        </row>
        <row r="11135">
          <cell r="A11135">
            <v>7120</v>
          </cell>
          <cell r="B11135" t="str">
            <v>TE DE REDUCAO COM ROSCA, PVC, 90 GRAUS, 3/4 X 1/2", PARA AGUA FRIA PREDIAL</v>
          </cell>
          <cell r="C11135" t="str">
            <v xml:space="preserve">UN    </v>
          </cell>
          <cell r="D11135">
            <v>6.22</v>
          </cell>
        </row>
        <row r="11136">
          <cell r="A11136">
            <v>6319</v>
          </cell>
          <cell r="B11136" t="str">
            <v>TE DE REDUCAO DE FERRO GALVANIZADO, COM ROSCA BSP, DE 1 1/2" X 1"</v>
          </cell>
          <cell r="C11136" t="str">
            <v xml:space="preserve">UN    </v>
          </cell>
          <cell r="D11136">
            <v>29.99</v>
          </cell>
        </row>
        <row r="11137">
          <cell r="A11137">
            <v>6304</v>
          </cell>
          <cell r="B11137" t="str">
            <v>TE DE REDUCAO DE FERRO GALVANIZADO, COM ROSCA BSP, DE 1 1/2" X 3/4"</v>
          </cell>
          <cell r="C11137" t="str">
            <v xml:space="preserve">UN    </v>
          </cell>
          <cell r="D11137">
            <v>29.99</v>
          </cell>
        </row>
        <row r="11138">
          <cell r="A11138">
            <v>21116</v>
          </cell>
          <cell r="B11138" t="str">
            <v>TE DE REDUCAO DE FERRO GALVANIZADO, COM ROSCA BSP, DE 1 1/4" X 3/4"</v>
          </cell>
          <cell r="C11138" t="str">
            <v xml:space="preserve">UN    </v>
          </cell>
          <cell r="D11138">
            <v>22.71</v>
          </cell>
        </row>
        <row r="11139">
          <cell r="A11139">
            <v>6320</v>
          </cell>
          <cell r="B11139" t="str">
            <v>TE DE REDUCAO DE FERRO GALVANIZADO, COM ROSCA BSP, DE 1" X 1/2"</v>
          </cell>
          <cell r="C11139" t="str">
            <v xml:space="preserve">UN    </v>
          </cell>
          <cell r="D11139">
            <v>15.44</v>
          </cell>
        </row>
        <row r="11140">
          <cell r="A11140">
            <v>6303</v>
          </cell>
          <cell r="B11140" t="str">
            <v>TE DE REDUCAO DE FERRO GALVANIZADO, COM ROSCA BSP, DE 1" X 3/4"</v>
          </cell>
          <cell r="C11140" t="str">
            <v xml:space="preserve">UN    </v>
          </cell>
          <cell r="D11140">
            <v>15.44</v>
          </cell>
        </row>
        <row r="11141">
          <cell r="A11141">
            <v>6308</v>
          </cell>
          <cell r="B11141" t="str">
            <v>TE DE REDUCAO DE FERRO GALVANIZADO, COM ROSCA BSP, DE 2 1/2" X 1 1/2"</v>
          </cell>
          <cell r="C11141" t="str">
            <v xml:space="preserve">UN    </v>
          </cell>
          <cell r="D11141">
            <v>83</v>
          </cell>
        </row>
        <row r="11142">
          <cell r="A11142">
            <v>6317</v>
          </cell>
          <cell r="B11142" t="str">
            <v>TE DE REDUCAO DE FERRO GALVANIZADO, COM ROSCA BSP, DE 2 1/2" X 1 1/4"</v>
          </cell>
          <cell r="C11142" t="str">
            <v xml:space="preserve">UN    </v>
          </cell>
          <cell r="D11142">
            <v>83</v>
          </cell>
        </row>
        <row r="11143">
          <cell r="A11143">
            <v>6307</v>
          </cell>
          <cell r="B11143" t="str">
            <v>TE DE REDUCAO DE FERRO GALVANIZADO, COM ROSCA BSP, DE 2 1/2" X 1"</v>
          </cell>
          <cell r="C11143" t="str">
            <v xml:space="preserve">UN    </v>
          </cell>
          <cell r="D11143">
            <v>83</v>
          </cell>
        </row>
        <row r="11144">
          <cell r="A11144">
            <v>6309</v>
          </cell>
          <cell r="B11144" t="str">
            <v>TE DE REDUCAO DE FERRO GALVANIZADO, COM ROSCA BSP, DE 2 1/2" X 2"</v>
          </cell>
          <cell r="C11144" t="str">
            <v xml:space="preserve">UN    </v>
          </cell>
          <cell r="D11144">
            <v>85.41</v>
          </cell>
        </row>
        <row r="11145">
          <cell r="A11145">
            <v>6318</v>
          </cell>
          <cell r="B11145" t="str">
            <v>TE DE REDUCAO DE FERRO GALVANIZADO, COM ROSCA BSP, DE 2" X 1 1/2"</v>
          </cell>
          <cell r="C11145" t="str">
            <v xml:space="preserve">UN    </v>
          </cell>
          <cell r="D11145">
            <v>44.77</v>
          </cell>
        </row>
        <row r="11146">
          <cell r="A11146">
            <v>6306</v>
          </cell>
          <cell r="B11146" t="str">
            <v>TE DE REDUCAO DE FERRO GALVANIZADO, COM ROSCA BSP, DE 2" X 1 1/4"</v>
          </cell>
          <cell r="C11146" t="str">
            <v xml:space="preserve">UN    </v>
          </cell>
          <cell r="D11146">
            <v>44.77</v>
          </cell>
        </row>
        <row r="11147">
          <cell r="A11147">
            <v>6305</v>
          </cell>
          <cell r="B11147" t="str">
            <v>TE DE REDUCAO DE FERRO GALVANIZADO, COM ROSCA BSP, DE 2" X 1"</v>
          </cell>
          <cell r="C11147" t="str">
            <v xml:space="preserve">UN    </v>
          </cell>
          <cell r="D11147">
            <v>44.77</v>
          </cell>
        </row>
        <row r="11148">
          <cell r="A11148">
            <v>6302</v>
          </cell>
          <cell r="B11148" t="str">
            <v>TE DE REDUCAO DE FERRO GALVANIZADO, COM ROSCA BSP, DE 3/4" X 1/2"</v>
          </cell>
          <cell r="C11148" t="str">
            <v xml:space="preserve">UN    </v>
          </cell>
          <cell r="D11148">
            <v>9.49</v>
          </cell>
        </row>
        <row r="11149">
          <cell r="A11149">
            <v>6312</v>
          </cell>
          <cell r="B11149" t="str">
            <v>TE DE REDUCAO DE FERRO GALVANIZADO, COM ROSCA BSP, DE 3" X 1 1/2"</v>
          </cell>
          <cell r="C11149" t="str">
            <v xml:space="preserve">UN    </v>
          </cell>
          <cell r="D11149">
            <v>119.39</v>
          </cell>
        </row>
        <row r="11150">
          <cell r="A11150">
            <v>6311</v>
          </cell>
          <cell r="B11150" t="str">
            <v>TE DE REDUCAO DE FERRO GALVANIZADO, COM ROSCA BSP, DE 3" X 1 1/4"</v>
          </cell>
          <cell r="C11150" t="str">
            <v xml:space="preserve">UN    </v>
          </cell>
          <cell r="D11150">
            <v>119.39</v>
          </cell>
        </row>
        <row r="11151">
          <cell r="A11151">
            <v>6310</v>
          </cell>
          <cell r="B11151" t="str">
            <v>TE DE REDUCAO DE FERRO GALVANIZADO, COM ROSCA BSP, DE 3" X 1"</v>
          </cell>
          <cell r="C11151" t="str">
            <v xml:space="preserve">UN    </v>
          </cell>
          <cell r="D11151">
            <v>119.39</v>
          </cell>
        </row>
        <row r="11152">
          <cell r="A11152">
            <v>6314</v>
          </cell>
          <cell r="B11152" t="str">
            <v>TE DE REDUCAO DE FERRO GALVANIZADO, COM ROSCA BSP, DE 3" X 2 1/2"</v>
          </cell>
          <cell r="C11152" t="str">
            <v xml:space="preserve">UN    </v>
          </cell>
          <cell r="D11152">
            <v>119.39</v>
          </cell>
        </row>
        <row r="11153">
          <cell r="A11153">
            <v>6313</v>
          </cell>
          <cell r="B11153" t="str">
            <v>TE DE REDUCAO DE FERRO GALVANIZADO, COM ROSCA BSP, DE 3" X 2"</v>
          </cell>
          <cell r="C11153" t="str">
            <v xml:space="preserve">UN    </v>
          </cell>
          <cell r="D11153">
            <v>119.39</v>
          </cell>
        </row>
        <row r="11154">
          <cell r="A11154">
            <v>6315</v>
          </cell>
          <cell r="B11154" t="str">
            <v>TE DE REDUCAO DE FERRO GALVANIZADO, COM ROSCA BSP, DE 4" X 2"</v>
          </cell>
          <cell r="C11154" t="str">
            <v xml:space="preserve">UN    </v>
          </cell>
          <cell r="D11154">
            <v>226.06</v>
          </cell>
        </row>
        <row r="11155">
          <cell r="A11155">
            <v>6316</v>
          </cell>
          <cell r="B11155" t="str">
            <v>TE DE REDUCAO DE FERRO GALVANIZADO, COM ROSCA BSP, DE 4" X 3"</v>
          </cell>
          <cell r="C11155" t="str">
            <v xml:space="preserve">UN    </v>
          </cell>
          <cell r="D11155">
            <v>226.06</v>
          </cell>
        </row>
        <row r="11156">
          <cell r="A11156">
            <v>38878</v>
          </cell>
          <cell r="B11156" t="str">
            <v>TE DE REDUCAO METALICO, PARA CONEXAO COM ANEL DESLIZANTE EM TUBO PEX, DN 16 X 20 X 16 MM</v>
          </cell>
          <cell r="C11156" t="str">
            <v xml:space="preserve">UN    </v>
          </cell>
          <cell r="D11156">
            <v>18.63</v>
          </cell>
        </row>
        <row r="11157">
          <cell r="A11157">
            <v>38879</v>
          </cell>
          <cell r="B11157" t="str">
            <v>TE DE REDUCAO METALICO, PARA CONEXAO COM ANEL DESLIZANTE EM TUBO PEX, DN 16 X 25 X 16 MM</v>
          </cell>
          <cell r="C11157" t="str">
            <v xml:space="preserve">UN    </v>
          </cell>
          <cell r="D11157">
            <v>34.92</v>
          </cell>
        </row>
        <row r="11158">
          <cell r="A11158">
            <v>38881</v>
          </cell>
          <cell r="B11158" t="str">
            <v>TE DE REDUCAO METALICO, PARA CONEXAO COM ANEL DESLIZANTE EM TUBO PEX, DN 20 X 16 X 16 MM</v>
          </cell>
          <cell r="C11158" t="str">
            <v xml:space="preserve">UN    </v>
          </cell>
          <cell r="D11158">
            <v>18.27</v>
          </cell>
        </row>
        <row r="11159">
          <cell r="A11159">
            <v>38880</v>
          </cell>
          <cell r="B11159" t="str">
            <v>TE DE REDUCAO METALICO, PARA CONEXAO COM ANEL DESLIZANTE EM TUBO PEX, DN 20 X 16 X 20 MM</v>
          </cell>
          <cell r="C11159" t="str">
            <v xml:space="preserve">UN    </v>
          </cell>
          <cell r="D11159">
            <v>19.149999999999999</v>
          </cell>
        </row>
        <row r="11160">
          <cell r="A11160">
            <v>38882</v>
          </cell>
          <cell r="B11160" t="str">
            <v>TE DE REDUCAO METALICO, PARA CONEXAO COM ANEL DESLIZANTE EM TUBO PEX, DN 20 X 20 X 16 MM</v>
          </cell>
          <cell r="C11160" t="str">
            <v xml:space="preserve">UN    </v>
          </cell>
          <cell r="D11160">
            <v>19.829999999999998</v>
          </cell>
        </row>
        <row r="11161">
          <cell r="A11161">
            <v>38883</v>
          </cell>
          <cell r="B11161" t="str">
            <v>TE DE REDUCAO METALICO, PARA CONEXAO COM ANEL DESLIZANTE EM TUBO PEX, DN 20 X 25 X 20 MM</v>
          </cell>
          <cell r="C11161" t="str">
            <v xml:space="preserve">UN    </v>
          </cell>
          <cell r="D11161">
            <v>29.33</v>
          </cell>
        </row>
        <row r="11162">
          <cell r="A11162">
            <v>38884</v>
          </cell>
          <cell r="B11162" t="str">
            <v>TE DE REDUCAO METALICO, PARA CONEXAO COM ANEL DESLIZANTE EM TUBO PEX, DN 25 X 16 X 16 MM</v>
          </cell>
          <cell r="C11162" t="str">
            <v xml:space="preserve">UN    </v>
          </cell>
          <cell r="D11162">
            <v>31.84</v>
          </cell>
        </row>
        <row r="11163">
          <cell r="A11163">
            <v>38885</v>
          </cell>
          <cell r="B11163" t="str">
            <v>TE DE REDUCAO METALICO, PARA CONEXAO COM ANEL DESLIZANTE EM TUBO PEX, DN 25 X 16 X 20 MM</v>
          </cell>
          <cell r="C11163" t="str">
            <v xml:space="preserve">UN    </v>
          </cell>
          <cell r="D11163">
            <v>30.8</v>
          </cell>
        </row>
        <row r="11164">
          <cell r="A11164">
            <v>38886</v>
          </cell>
          <cell r="B11164" t="str">
            <v>TE DE REDUCAO METALICO, PARA CONEXAO COM ANEL DESLIZANTE EM TUBO PEX, DN 25 X 16 X 25 MM</v>
          </cell>
          <cell r="C11164" t="str">
            <v xml:space="preserve">UN    </v>
          </cell>
          <cell r="D11164">
            <v>33.24</v>
          </cell>
        </row>
        <row r="11165">
          <cell r="A11165">
            <v>38887</v>
          </cell>
          <cell r="B11165" t="str">
            <v>TE DE REDUCAO METALICO, PARA CONEXAO COM ANEL DESLIZANTE EM TUBO PEX, DN 25 X 20 X 20 MM</v>
          </cell>
          <cell r="C11165" t="str">
            <v xml:space="preserve">UN    </v>
          </cell>
          <cell r="D11165">
            <v>29.85</v>
          </cell>
        </row>
        <row r="11166">
          <cell r="A11166">
            <v>38888</v>
          </cell>
          <cell r="B11166" t="str">
            <v>TE DE REDUCAO METALICO, PARA CONEXAO COM ANEL DESLIZANTE EM TUBO PEX, DN 25 X 20 X 25 MM</v>
          </cell>
          <cell r="C11166" t="str">
            <v xml:space="preserve">UN    </v>
          </cell>
          <cell r="D11166">
            <v>35.49</v>
          </cell>
        </row>
        <row r="11167">
          <cell r="A11167">
            <v>38890</v>
          </cell>
          <cell r="B11167" t="str">
            <v>TE DE REDUCAO METALICO, PARA CONEXAO COM ANEL DESLIZANTE EM TUBO PEX, DN 25 X 32 X 25 MM</v>
          </cell>
          <cell r="C11167" t="str">
            <v xml:space="preserve">UN    </v>
          </cell>
          <cell r="D11167">
            <v>52.75</v>
          </cell>
        </row>
        <row r="11168">
          <cell r="A11168">
            <v>38893</v>
          </cell>
          <cell r="B11168" t="str">
            <v>TE DE REDUCAO METALICO, PARA CONEXAO COM ANEL DESLIZANTE EM TUBO PEX, DN 32 X 20 X 32 MM</v>
          </cell>
          <cell r="C11168" t="str">
            <v xml:space="preserve">UN    </v>
          </cell>
          <cell r="D11168">
            <v>42.42</v>
          </cell>
        </row>
        <row r="11169">
          <cell r="A11169">
            <v>38894</v>
          </cell>
          <cell r="B11169" t="str">
            <v>TE DE REDUCAO METALICO, PARA CONEXAO COM ANEL DESLIZANTE EM TUBO PEX, DN 32 X 25 X 25 MM</v>
          </cell>
          <cell r="C11169" t="str">
            <v xml:space="preserve">UN    </v>
          </cell>
          <cell r="D11169">
            <v>53.88</v>
          </cell>
        </row>
        <row r="11170">
          <cell r="A11170">
            <v>38896</v>
          </cell>
          <cell r="B11170" t="str">
            <v>TE DE REDUCAO METALICO, PARA CONEXAO COM ANEL DESLIZANTE EM TUBO PEX, DN 32 X 25 X 32 MM</v>
          </cell>
          <cell r="C11170" t="str">
            <v xml:space="preserve">UN    </v>
          </cell>
          <cell r="D11170">
            <v>54.94</v>
          </cell>
        </row>
        <row r="11171">
          <cell r="A11171">
            <v>39324</v>
          </cell>
          <cell r="B11171" t="str">
            <v>TE DE REDUCAO, CPVC, 22 X 15 MM, PARA AGUA QUENTE PREDIAL</v>
          </cell>
          <cell r="C11171" t="str">
            <v xml:space="preserve">UN    </v>
          </cell>
          <cell r="D11171">
            <v>10.050000000000001</v>
          </cell>
        </row>
        <row r="11172">
          <cell r="A11172">
            <v>39325</v>
          </cell>
          <cell r="B11172" t="str">
            <v>TE DE REDUCAO, CPVC, 28 X 22 MM, PARA AGUA QUENTE PREDIAL</v>
          </cell>
          <cell r="C11172" t="str">
            <v xml:space="preserve">UN    </v>
          </cell>
          <cell r="D11172">
            <v>15.22</v>
          </cell>
        </row>
        <row r="11173">
          <cell r="A11173">
            <v>39326</v>
          </cell>
          <cell r="B11173" t="str">
            <v>TE DE REDUCAO, CPVC, 35 X 28 MM, PARA AGUA QUENTE PREDIAL</v>
          </cell>
          <cell r="C11173" t="str">
            <v xml:space="preserve">UN    </v>
          </cell>
          <cell r="D11173">
            <v>39.19</v>
          </cell>
        </row>
        <row r="11174">
          <cell r="A11174">
            <v>39327</v>
          </cell>
          <cell r="B11174" t="str">
            <v>TE DE REDUCAO, CPVC, 42 X 35 MM, PARA AGUA QUENTE PREDIAL</v>
          </cell>
          <cell r="C11174" t="str">
            <v xml:space="preserve">UN    </v>
          </cell>
          <cell r="D11174">
            <v>59.37</v>
          </cell>
        </row>
        <row r="11175">
          <cell r="A11175">
            <v>20176</v>
          </cell>
          <cell r="B11175" t="str">
            <v>TE DE REDUCAO, PVC LEVE, CURTO, 90 GRAUS, COM BOLSA PARA ANEL, 150 X 100 MM, PARA ESGOTO</v>
          </cell>
          <cell r="C11175" t="str">
            <v xml:space="preserve">UN    </v>
          </cell>
          <cell r="D11175">
            <v>40.57</v>
          </cell>
        </row>
        <row r="11176">
          <cell r="A11176">
            <v>11378</v>
          </cell>
          <cell r="B11176" t="str">
            <v>TE DE REDUCAO, PVC PBA, BBB, JE, DN 100 X 50 / DE 110 X 60 MM, PARA REDE AGUA (NBR 10351)</v>
          </cell>
          <cell r="C11176" t="str">
            <v xml:space="preserve">UN    </v>
          </cell>
          <cell r="D11176">
            <v>91.07</v>
          </cell>
        </row>
        <row r="11177">
          <cell r="A11177">
            <v>11379</v>
          </cell>
          <cell r="B11177" t="str">
            <v>TE DE REDUCAO, PVC PBA, BBB, JE, DN 100 X 75 / DE 110 X 85 MM, PARA REDE AGUA (NBR 10351)</v>
          </cell>
          <cell r="C11177" t="str">
            <v xml:space="preserve">UN    </v>
          </cell>
          <cell r="D11177">
            <v>76.95</v>
          </cell>
        </row>
        <row r="11178">
          <cell r="A11178">
            <v>11493</v>
          </cell>
          <cell r="B11178" t="str">
            <v>TE DE REDUCAO, PVC PBA, BBB, JE, DN 75 X 50 / DE 85 X 60 MM, PARA REDE AGUA (NBR 10351)</v>
          </cell>
          <cell r="C11178" t="str">
            <v xml:space="preserve">UN    </v>
          </cell>
          <cell r="D11178">
            <v>44.38</v>
          </cell>
        </row>
        <row r="11179">
          <cell r="A11179">
            <v>42717</v>
          </cell>
          <cell r="B11179" t="str">
            <v>TE DE REDUCAO, PVC, BBB, JE, 90 GRAUS, DN 200 X 150 MM, PARA TUBO CORRUGADO E/OU LISO, REDE COLETORA ESGOTO (NBR 10569)</v>
          </cell>
          <cell r="C11179" t="str">
            <v xml:space="preserve">UN    </v>
          </cell>
          <cell r="D11179">
            <v>583.04</v>
          </cell>
        </row>
        <row r="11180">
          <cell r="A11180">
            <v>42718</v>
          </cell>
          <cell r="B11180" t="str">
            <v>TE DE REDUCAO, PVC, BBB, JE, 90 GRAUS, DN 250 X 150 MM, PARA TUBO CORRUGADO E/OU LISO, REDE COLETORA ESGOTO (NBR 10569)</v>
          </cell>
          <cell r="C11180" t="str">
            <v xml:space="preserve">UN    </v>
          </cell>
          <cell r="D11180">
            <v>647.29</v>
          </cell>
        </row>
        <row r="11181">
          <cell r="A11181">
            <v>7106</v>
          </cell>
          <cell r="B11181" t="str">
            <v>TE DE REDUCAO, PVC, SOLDAVEL, 90 GRAUS, 110 MM X 60 MM, PARA AGUA FRIA PREDIAL</v>
          </cell>
          <cell r="C11181" t="str">
            <v xml:space="preserve">UN    </v>
          </cell>
          <cell r="D11181">
            <v>147.44</v>
          </cell>
        </row>
        <row r="11182">
          <cell r="A11182">
            <v>7104</v>
          </cell>
          <cell r="B11182" t="str">
            <v>TE DE REDUCAO, PVC, SOLDAVEL, 90 GRAUS, 25 MM X 20 MM, PARA AGUA FRIA PREDIAL</v>
          </cell>
          <cell r="C11182" t="str">
            <v xml:space="preserve">UN    </v>
          </cell>
          <cell r="D11182">
            <v>3.07</v>
          </cell>
        </row>
        <row r="11183">
          <cell r="A11183">
            <v>7136</v>
          </cell>
          <cell r="B11183" t="str">
            <v>TE DE REDUCAO, PVC, SOLDAVEL, 90 GRAUS, 32 MM X 25 MM, PARA AGUA FRIA PREDIAL</v>
          </cell>
          <cell r="C11183" t="str">
            <v xml:space="preserve">UN    </v>
          </cell>
          <cell r="D11183">
            <v>5.78</v>
          </cell>
        </row>
        <row r="11184">
          <cell r="A11184">
            <v>7128</v>
          </cell>
          <cell r="B11184" t="str">
            <v>TE DE REDUCAO, PVC, SOLDAVEL, 90 GRAUS, 40 MM X 32 MM, PARA AGUA FRIA PREDIAL</v>
          </cell>
          <cell r="C11184" t="str">
            <v xml:space="preserve">UN    </v>
          </cell>
          <cell r="D11184">
            <v>9.4700000000000006</v>
          </cell>
        </row>
        <row r="11185">
          <cell r="A11185">
            <v>7108</v>
          </cell>
          <cell r="B11185" t="str">
            <v>TE DE REDUCAO, PVC, SOLDAVEL, 90 GRAUS, 50 MM X 20 MM, PARA AGUA FRIA PREDIAL</v>
          </cell>
          <cell r="C11185" t="str">
            <v xml:space="preserve">UN    </v>
          </cell>
          <cell r="D11185">
            <v>10.130000000000001</v>
          </cell>
        </row>
        <row r="11186">
          <cell r="A11186">
            <v>7129</v>
          </cell>
          <cell r="B11186" t="str">
            <v>TE DE REDUCAO, PVC, SOLDAVEL, 90 GRAUS, 50 MM X 25 MM, PARA AGUA FRIA PREDIAL</v>
          </cell>
          <cell r="C11186" t="str">
            <v xml:space="preserve">UN    </v>
          </cell>
          <cell r="D11186">
            <v>8.42</v>
          </cell>
        </row>
        <row r="11187">
          <cell r="A11187">
            <v>7130</v>
          </cell>
          <cell r="B11187" t="str">
            <v>TE DE REDUCAO, PVC, SOLDAVEL, 90 GRAUS, 50 MM X 32 MM, PARA AGUA FRIA PREDIAL</v>
          </cell>
          <cell r="C11187" t="str">
            <v xml:space="preserve">UN    </v>
          </cell>
          <cell r="D11187">
            <v>13.74</v>
          </cell>
        </row>
        <row r="11188">
          <cell r="A11188">
            <v>7131</v>
          </cell>
          <cell r="B11188" t="str">
            <v>TE DE REDUCAO, PVC, SOLDAVEL, 90 GRAUS, 50 MM X 40 MM, PARA AGUA FRIA PREDIAL</v>
          </cell>
          <cell r="C11188" t="str">
            <v xml:space="preserve">UN    </v>
          </cell>
          <cell r="D11188">
            <v>16.850000000000001</v>
          </cell>
        </row>
        <row r="11189">
          <cell r="A11189">
            <v>7132</v>
          </cell>
          <cell r="B11189" t="str">
            <v>TE DE REDUCAO, PVC, SOLDAVEL, 90 GRAUS, 75 MM X 50 MM, PARA AGUA FRIA PREDIAL</v>
          </cell>
          <cell r="C11189" t="str">
            <v xml:space="preserve">UN    </v>
          </cell>
          <cell r="D11189">
            <v>46.79</v>
          </cell>
        </row>
        <row r="11190">
          <cell r="A11190">
            <v>7133</v>
          </cell>
          <cell r="B11190" t="str">
            <v>TE DE REDUCAO, PVC, SOLDAVEL, 90 GRAUS, 85 MM X 60 MM, PARA AGUA FRIA PREDIAL</v>
          </cell>
          <cell r="C11190" t="str">
            <v xml:space="preserve">UN    </v>
          </cell>
          <cell r="D11190">
            <v>72.67</v>
          </cell>
        </row>
        <row r="11191">
          <cell r="A11191">
            <v>37420</v>
          </cell>
          <cell r="B11191" t="str">
            <v>TE DE SERVICO INTEGRADO, EM POLIPROPILENO (PP), PARA TUBOS EM PEAD/PVC, 60 X 20 MM - LIGACAO PREDIAL DE AGUA</v>
          </cell>
          <cell r="C11191" t="str">
            <v xml:space="preserve">UN    </v>
          </cell>
          <cell r="D11191">
            <v>40.33</v>
          </cell>
        </row>
        <row r="11192">
          <cell r="A11192">
            <v>37421</v>
          </cell>
          <cell r="B11192" t="str">
            <v>TE DE SERVICO INTEGRADO, EM POLIPROPILENO (PP), PARA TUBOS EM PEAD/PVC, 60 X 32 MM - LIGACAO PREDIAL DE AGUA</v>
          </cell>
          <cell r="C11192" t="str">
            <v xml:space="preserve">UN    </v>
          </cell>
          <cell r="D11192">
            <v>55.12</v>
          </cell>
        </row>
        <row r="11193">
          <cell r="A11193">
            <v>37422</v>
          </cell>
          <cell r="B11193" t="str">
            <v>TE DE SERVICO INTEGRADO, EM POLIPROPILENO (PP), PARA TUBOS EM PEAD, 63 X 20 MM - LIGACAO PREDIAL DE AGUA</v>
          </cell>
          <cell r="C11193" t="str">
            <v xml:space="preserve">UN    </v>
          </cell>
          <cell r="D11193">
            <v>51.59</v>
          </cell>
        </row>
        <row r="11194">
          <cell r="A11194">
            <v>37443</v>
          </cell>
          <cell r="B11194" t="str">
            <v>TE DE SERVICO, PEAD PE 100, DE 125 X 20 MM, PARA ELETROFUSAO</v>
          </cell>
          <cell r="C11194" t="str">
            <v xml:space="preserve">UN    </v>
          </cell>
          <cell r="D11194">
            <v>146.13</v>
          </cell>
        </row>
        <row r="11195">
          <cell r="A11195">
            <v>37444</v>
          </cell>
          <cell r="B11195" t="str">
            <v>TE DE SERVICO, PEAD PE 100, DE 125 X 32 MM, PARA ELETROFUSAO</v>
          </cell>
          <cell r="C11195" t="str">
            <v xml:space="preserve">UN    </v>
          </cell>
          <cell r="D11195">
            <v>148.61000000000001</v>
          </cell>
        </row>
        <row r="11196">
          <cell r="A11196">
            <v>37445</v>
          </cell>
          <cell r="B11196" t="str">
            <v>TE DE SERVICO, PEAD PE 100, DE 125 X 63 MM, PARA ELETROFUSAO</v>
          </cell>
          <cell r="C11196" t="str">
            <v xml:space="preserve">UN    </v>
          </cell>
          <cell r="D11196">
            <v>225.25</v>
          </cell>
        </row>
        <row r="11197">
          <cell r="A11197">
            <v>37446</v>
          </cell>
          <cell r="B11197" t="str">
            <v>TE DE SERVICO, PEAD PE 100, DE 200 X 20 MM, PARA ELETROFUSAO</v>
          </cell>
          <cell r="C11197" t="str">
            <v xml:space="preserve">UN    </v>
          </cell>
          <cell r="D11197">
            <v>245.56</v>
          </cell>
        </row>
        <row r="11198">
          <cell r="A11198">
            <v>37447</v>
          </cell>
          <cell r="B11198" t="str">
            <v>TE DE SERVICO, PEAD PE 100, DE 200 X 32 MM, PARA ELETROFUSAO</v>
          </cell>
          <cell r="C11198" t="str">
            <v xml:space="preserve">UN    </v>
          </cell>
          <cell r="D11198">
            <v>249.4</v>
          </cell>
        </row>
        <row r="11199">
          <cell r="A11199">
            <v>37448</v>
          </cell>
          <cell r="B11199" t="str">
            <v>TE DE SERVICO, PEAD PE 100, DE 200 X 63 MM, PARA ELETROFUSAO</v>
          </cell>
          <cell r="C11199" t="str">
            <v xml:space="preserve">UN    </v>
          </cell>
          <cell r="D11199">
            <v>342.1</v>
          </cell>
        </row>
        <row r="11200">
          <cell r="A11200">
            <v>37440</v>
          </cell>
          <cell r="B11200" t="str">
            <v>TE DE SERVICO, PEAD PE 100, DE 63 X 20 MM, PARA ELETROFUSAO</v>
          </cell>
          <cell r="C11200" t="str">
            <v xml:space="preserve">UN    </v>
          </cell>
          <cell r="D11200">
            <v>115.99</v>
          </cell>
        </row>
        <row r="11201">
          <cell r="A11201">
            <v>37441</v>
          </cell>
          <cell r="B11201" t="str">
            <v>TE DE SERVICO, PEAD PE 100, DE 63 X 32 MM, PARA ELETROFUSAO</v>
          </cell>
          <cell r="C11201" t="str">
            <v xml:space="preserve">UN    </v>
          </cell>
          <cell r="D11201">
            <v>115.99</v>
          </cell>
        </row>
        <row r="11202">
          <cell r="A11202">
            <v>37442</v>
          </cell>
          <cell r="B11202" t="str">
            <v>TE DE SERVICO, PEAD PE 100, DE 63 X 63 MM, PARA ELETROFUSAO</v>
          </cell>
          <cell r="C11202" t="str">
            <v xml:space="preserve">UN    </v>
          </cell>
          <cell r="D11202">
            <v>139.69999999999999</v>
          </cell>
        </row>
        <row r="11203">
          <cell r="A11203">
            <v>38017</v>
          </cell>
          <cell r="B11203" t="str">
            <v>TE DE TRANSICAO, CPVC, SOLDAVEL, 15 MM X 1/2", PARA AGUA QUENTE</v>
          </cell>
          <cell r="C11203" t="str">
            <v xml:space="preserve">UN    </v>
          </cell>
          <cell r="D11203">
            <v>14.3</v>
          </cell>
        </row>
        <row r="11204">
          <cell r="A11204">
            <v>38018</v>
          </cell>
          <cell r="B11204" t="str">
            <v>TE DE TRANSICAO, CPVC, SOLDAVEL, 22 MM X 1/2", PARA AGUA QUENTE</v>
          </cell>
          <cell r="C11204" t="str">
            <v xml:space="preserve">UN    </v>
          </cell>
          <cell r="D11204">
            <v>15.78</v>
          </cell>
        </row>
        <row r="11205">
          <cell r="A11205">
            <v>39895</v>
          </cell>
          <cell r="B11205" t="str">
            <v>TE DUPLA CURVA BRONZE/LATAO (REF 764) SEM ANEL DE SOLDA, ROSCA F X BOLSA X ROSCA F, 1/2" X 15 X 1/2"</v>
          </cell>
          <cell r="C11205" t="str">
            <v xml:space="preserve">UN    </v>
          </cell>
          <cell r="D11205">
            <v>36.25</v>
          </cell>
        </row>
        <row r="11206">
          <cell r="A11206">
            <v>39896</v>
          </cell>
          <cell r="B11206" t="str">
            <v>TE DUPLA CURVA BRONZE/LATAO (REF 764) SEM ANEL DE SOLDA, ROSCA F X BOLSA X ROSCA F, 3/4" X 22 X 3/4"</v>
          </cell>
          <cell r="C11206" t="str">
            <v xml:space="preserve">UN    </v>
          </cell>
          <cell r="D11206">
            <v>53.13</v>
          </cell>
        </row>
        <row r="11207">
          <cell r="A11207">
            <v>38873</v>
          </cell>
          <cell r="B11207" t="str">
            <v>TE METALICO, PARA CONEXAO COM ANEL DESLIZANTE EM TUBO PEX, DN 16 MM</v>
          </cell>
          <cell r="C11207" t="str">
            <v xml:space="preserve">UN    </v>
          </cell>
          <cell r="D11207">
            <v>16.52</v>
          </cell>
        </row>
        <row r="11208">
          <cell r="A11208">
            <v>38874</v>
          </cell>
          <cell r="B11208" t="str">
            <v>TE METALICO, PARA CONEXAO COM ANEL DESLIZANTE EM TUBO PEX, DN 20 MM</v>
          </cell>
          <cell r="C11208" t="str">
            <v xml:space="preserve">UN    </v>
          </cell>
          <cell r="D11208">
            <v>20.09</v>
          </cell>
        </row>
        <row r="11209">
          <cell r="A11209">
            <v>38875</v>
          </cell>
          <cell r="B11209" t="str">
            <v>TE METALICO, PARA CONEXAO COM ANEL DESLIZANTE EM TUBO PEX, DN 25 MM</v>
          </cell>
          <cell r="C11209" t="str">
            <v xml:space="preserve">UN    </v>
          </cell>
          <cell r="D11209">
            <v>35.51</v>
          </cell>
        </row>
        <row r="11210">
          <cell r="A11210">
            <v>38876</v>
          </cell>
          <cell r="B11210" t="str">
            <v>TE METALICO, PARA CONEXAO COM ANEL DESLIZANTE EM TUBO PEX, DN 32 MM</v>
          </cell>
          <cell r="C11210" t="str">
            <v xml:space="preserve">UN    </v>
          </cell>
          <cell r="D11210">
            <v>47.78</v>
          </cell>
        </row>
        <row r="11211">
          <cell r="A11211">
            <v>39000</v>
          </cell>
          <cell r="B11211" t="str">
            <v>TE MISTURADOR COM INSERTO METALICO, FEMEA, PPR, DN 25 MM X 3/4", PARA AGUA QUENTE E FRIA PREDIAL</v>
          </cell>
          <cell r="C11211" t="str">
            <v xml:space="preserve">UN    </v>
          </cell>
          <cell r="D11211">
            <v>36.229999999999997</v>
          </cell>
        </row>
        <row r="11212">
          <cell r="A11212">
            <v>38674</v>
          </cell>
          <cell r="B11212" t="str">
            <v>TE MISTURADOR DE TRANSICAO, CPVC, COM ROSCA, 22 MM X 3/4", PARA AGUA QUENTE</v>
          </cell>
          <cell r="C11212" t="str">
            <v xml:space="preserve">UN    </v>
          </cell>
          <cell r="D11212">
            <v>49.72</v>
          </cell>
        </row>
        <row r="11213">
          <cell r="A11213">
            <v>38911</v>
          </cell>
          <cell r="B11213" t="str">
            <v>TE MISTURADOR METALICO, PARA CONEXAO COM ANEL DESLIZANTE EM TUBO PEX, DN 16 MM X 1/2"</v>
          </cell>
          <cell r="C11213" t="str">
            <v xml:space="preserve">UN    </v>
          </cell>
          <cell r="D11213">
            <v>59.25</v>
          </cell>
        </row>
        <row r="11214">
          <cell r="A11214">
            <v>38912</v>
          </cell>
          <cell r="B11214" t="str">
            <v>TE MISTURADOR METALICO, PARA CONEXAO COM ANEL DESLIZANTE EM TUBO PEX, DN 20 MM X 3/4"</v>
          </cell>
          <cell r="C11214" t="str">
            <v xml:space="preserve">UN    </v>
          </cell>
          <cell r="D11214">
            <v>75.3</v>
          </cell>
        </row>
        <row r="11215">
          <cell r="A11215">
            <v>38019</v>
          </cell>
          <cell r="B11215" t="str">
            <v>TE MISTURADOR, CPVC, SOLDAVEL, 15 MM, PARA AGUA QUENTE</v>
          </cell>
          <cell r="C11215" t="str">
            <v xml:space="preserve">UN    </v>
          </cell>
          <cell r="D11215">
            <v>12.46</v>
          </cell>
        </row>
        <row r="11216">
          <cell r="A11216">
            <v>38020</v>
          </cell>
          <cell r="B11216" t="str">
            <v>TE MISTURADOR, CPVC, SOLDAVEL, 22 MM, PARA AGUA QUENTE</v>
          </cell>
          <cell r="C11216" t="str">
            <v xml:space="preserve">UN    </v>
          </cell>
          <cell r="D11216">
            <v>15.78</v>
          </cell>
        </row>
        <row r="11217">
          <cell r="A11217">
            <v>38454</v>
          </cell>
          <cell r="B11217" t="str">
            <v>TE MISTURADOR, PPR, F M M, DN 20 X 20 MM, PARA AGUA QUENTE PREDIAL</v>
          </cell>
          <cell r="C11217" t="str">
            <v xml:space="preserve">UN    </v>
          </cell>
          <cell r="D11217">
            <v>6.61</v>
          </cell>
        </row>
        <row r="11218">
          <cell r="A11218">
            <v>38455</v>
          </cell>
          <cell r="B11218" t="str">
            <v>TE MISTURADOR, PPR, F M M, DN 25 X 25 MM, PARA AGUA QUENTE PREDIAL</v>
          </cell>
          <cell r="C11218" t="str">
            <v xml:space="preserve">UN    </v>
          </cell>
          <cell r="D11218">
            <v>6.05</v>
          </cell>
        </row>
        <row r="11219">
          <cell r="A11219">
            <v>38462</v>
          </cell>
          <cell r="B11219" t="str">
            <v>TE NORMAL, PPR, SOLDAVEL, 90 GRAUS, DN 110 X 110 X 110 MM, PARA AGUA QUENTE PREDIAL</v>
          </cell>
          <cell r="C11219" t="str">
            <v xml:space="preserve">UN    </v>
          </cell>
          <cell r="D11219">
            <v>170.86</v>
          </cell>
        </row>
        <row r="11220">
          <cell r="A11220">
            <v>36362</v>
          </cell>
          <cell r="B11220" t="str">
            <v>TE NORMAL, PPR, SOLDAVEL, 90 GRAUS, DN 20 X 20 X 20 MM, PARA AGUA QUENTE PREDIAL</v>
          </cell>
          <cell r="C11220" t="str">
            <v xml:space="preserve">UN    </v>
          </cell>
          <cell r="D11220">
            <v>2.6</v>
          </cell>
        </row>
        <row r="11221">
          <cell r="A11221">
            <v>36298</v>
          </cell>
          <cell r="B11221" t="str">
            <v>TE NORMAL, PPR, SOLDAVEL, 90 GRAUS, DN 25 X 25 X 25 MM, PARA AGUA QUENTE PREDIAL</v>
          </cell>
          <cell r="C11221" t="str">
            <v xml:space="preserve">UN    </v>
          </cell>
          <cell r="D11221">
            <v>3.86</v>
          </cell>
        </row>
        <row r="11222">
          <cell r="A11222">
            <v>38456</v>
          </cell>
          <cell r="B11222" t="str">
            <v>TE NORMAL, PPR, SOLDAVEL, 90 GRAUS, DN 32 X 32 X 32 MM, PARA AGUA QUENTE PREDIAL</v>
          </cell>
          <cell r="C11222" t="str">
            <v xml:space="preserve">UN    </v>
          </cell>
          <cell r="D11222">
            <v>6.29</v>
          </cell>
        </row>
        <row r="11223">
          <cell r="A11223">
            <v>38457</v>
          </cell>
          <cell r="B11223" t="str">
            <v>TE NORMAL, PPR, SOLDAVEL, 90 GRAUS, DN 40 X 40 X 40 MM, PARA AGUA QUENTE PREDIAL</v>
          </cell>
          <cell r="C11223" t="str">
            <v xml:space="preserve">UN    </v>
          </cell>
          <cell r="D11223">
            <v>14.17</v>
          </cell>
        </row>
        <row r="11224">
          <cell r="A11224">
            <v>38458</v>
          </cell>
          <cell r="B11224" t="str">
            <v>TE NORMAL, PPR, SOLDAVEL, 90 GRAUS, DN 50 X 50 X 50 MM, PARA AGUA QUENTE PREDIAL</v>
          </cell>
          <cell r="C11224" t="str">
            <v xml:space="preserve">UN    </v>
          </cell>
          <cell r="D11224">
            <v>18.989999999999998</v>
          </cell>
        </row>
        <row r="11225">
          <cell r="A11225">
            <v>38459</v>
          </cell>
          <cell r="B11225" t="str">
            <v>TE NORMAL, PPR, SOLDAVEL, 90 GRAUS, DN 63 X 63 X 63 MM, PARA AGUA QUENTE PREDIAL</v>
          </cell>
          <cell r="C11225" t="str">
            <v xml:space="preserve">UN    </v>
          </cell>
          <cell r="D11225">
            <v>33.51</v>
          </cell>
        </row>
        <row r="11226">
          <cell r="A11226">
            <v>38460</v>
          </cell>
          <cell r="B11226" t="str">
            <v>TE NORMAL, PPR, SOLDAVEL, 90 GRAUS, DN 75 X 75 X 75 MM, PARA AGUA QUENTE PREDIAL</v>
          </cell>
          <cell r="C11226" t="str">
            <v xml:space="preserve">UN    </v>
          </cell>
          <cell r="D11226">
            <v>69.989999999999995</v>
          </cell>
        </row>
        <row r="11227">
          <cell r="A11227">
            <v>38461</v>
          </cell>
          <cell r="B11227" t="str">
            <v>TE NORMAL, PPR, SOLDAVEL, 90 GRAUS, DN 90 X 90 X 90 MM, PARA AGUA QUENTE PREDIAL</v>
          </cell>
          <cell r="C11227" t="str">
            <v xml:space="preserve">UN    </v>
          </cell>
          <cell r="D11227">
            <v>106.77</v>
          </cell>
        </row>
        <row r="11228">
          <cell r="A11228">
            <v>7094</v>
          </cell>
          <cell r="B11228" t="str">
            <v>TE PVC ROSCAVEL 90 GRAUS, 1", PARA  AGUA FRIA PREDIAL</v>
          </cell>
          <cell r="C11228" t="str">
            <v xml:space="preserve">UN    </v>
          </cell>
          <cell r="D11228">
            <v>10.62</v>
          </cell>
        </row>
        <row r="11229">
          <cell r="A11229">
            <v>7116</v>
          </cell>
          <cell r="B11229" t="str">
            <v>TE PVC SOLDAVEL, BBB, 90 GRAUS, DN 40 MM, PARA ESGOTO SECUNDARIO PREDIAL</v>
          </cell>
          <cell r="C11229" t="str">
            <v xml:space="preserve">UN    </v>
          </cell>
          <cell r="D11229">
            <v>3.03</v>
          </cell>
        </row>
        <row r="11230">
          <cell r="A11230">
            <v>7118</v>
          </cell>
          <cell r="B11230" t="str">
            <v>TE PVC, ROSCAVEL, 90 GRAUS, 1 1/2", AGUA FRIA PREDIAL</v>
          </cell>
          <cell r="C11230" t="str">
            <v xml:space="preserve">UN    </v>
          </cell>
          <cell r="D11230">
            <v>23.44</v>
          </cell>
        </row>
        <row r="11231">
          <cell r="A11231">
            <v>7117</v>
          </cell>
          <cell r="B11231" t="str">
            <v>TE PVC, ROSCAVEL, 90 GRAUS, 1 1/4", AGUA FRIA PREDIAL</v>
          </cell>
          <cell r="C11231" t="str">
            <v xml:space="preserve">UN    </v>
          </cell>
          <cell r="D11231">
            <v>20.84</v>
          </cell>
        </row>
        <row r="11232">
          <cell r="A11232">
            <v>7098</v>
          </cell>
          <cell r="B11232" t="str">
            <v>TE PVC, ROSCAVEL, 90 GRAUS, 1/2",  AGUA FRIA PREDIAL</v>
          </cell>
          <cell r="C11232" t="str">
            <v xml:space="preserve">UN    </v>
          </cell>
          <cell r="D11232">
            <v>2.9</v>
          </cell>
        </row>
        <row r="11233">
          <cell r="A11233">
            <v>7110</v>
          </cell>
          <cell r="B11233" t="str">
            <v>TE PVC, ROSCAVEL, 90 GRAUS, 2",  AGUA FRIA PREDIAL</v>
          </cell>
          <cell r="C11233" t="str">
            <v xml:space="preserve">UN    </v>
          </cell>
          <cell r="D11233">
            <v>50.98</v>
          </cell>
        </row>
        <row r="11234">
          <cell r="A11234">
            <v>7123</v>
          </cell>
          <cell r="B11234" t="str">
            <v>TE PVC, ROSCAVEL, 90 GRAUS, 3/4", AGUA FRIA PREDIAL</v>
          </cell>
          <cell r="C11234" t="str">
            <v xml:space="preserve">UN    </v>
          </cell>
          <cell r="D11234">
            <v>3.74</v>
          </cell>
        </row>
        <row r="11235">
          <cell r="A11235">
            <v>7121</v>
          </cell>
          <cell r="B11235" t="str">
            <v>TE PVC, SOLDAVEL, COM BUCHA DE LATAO NA BOLSA CENTRAL, 90 GRAUS, 20 MM X 1/2", PARA AGUA FRIA PREDIAL</v>
          </cell>
          <cell r="C11235" t="str">
            <v xml:space="preserve">UN    </v>
          </cell>
          <cell r="D11235">
            <v>9.2100000000000009</v>
          </cell>
        </row>
        <row r="11236">
          <cell r="A11236">
            <v>7137</v>
          </cell>
          <cell r="B11236" t="str">
            <v>TE PVC, SOLDAVEL, COM BUCHA DE LATAO NA BOLSA CENTRAL, 90 GRAUS, 25 MM X 1/2", PARA AGUA FRIA PREDIAL</v>
          </cell>
          <cell r="C11236" t="str">
            <v xml:space="preserve">UN    </v>
          </cell>
          <cell r="D11236">
            <v>8.2899999999999991</v>
          </cell>
        </row>
        <row r="11237">
          <cell r="A11237">
            <v>7122</v>
          </cell>
          <cell r="B11237" t="str">
            <v>TE PVC, SOLDAVEL, COM BUCHA DE LATAO NA BOLSA CENTRAL, 90 GRAUS, 25 MM X 3/4", PARA AGUA FRIA PREDIAL</v>
          </cell>
          <cell r="C11237" t="str">
            <v xml:space="preserve">UN    </v>
          </cell>
          <cell r="D11237">
            <v>10.36</v>
          </cell>
        </row>
        <row r="11238">
          <cell r="A11238">
            <v>7114</v>
          </cell>
          <cell r="B11238" t="str">
            <v>TE PVC, SOLDAVEL, COM BUCHA DE LATAO NA BOLSA CENTRAL, 90 GRAUS, 32 MM X 3/4", PARA AGUA FRIA PREDIAL</v>
          </cell>
          <cell r="C11238" t="str">
            <v xml:space="preserve">UN    </v>
          </cell>
          <cell r="D11238">
            <v>15.98</v>
          </cell>
        </row>
        <row r="11239">
          <cell r="A11239">
            <v>7109</v>
          </cell>
          <cell r="B11239" t="str">
            <v>TE PVC, SOLDAVEL, COM ROSCA NA BOLSA CENTRAL, 90 GRAUS, 20 MM X 1/2", PARA AGUA FRIA PREDIAL</v>
          </cell>
          <cell r="C11239" t="str">
            <v xml:space="preserve">UN    </v>
          </cell>
          <cell r="D11239">
            <v>2.8</v>
          </cell>
        </row>
        <row r="11240">
          <cell r="A11240">
            <v>7135</v>
          </cell>
          <cell r="B11240" t="str">
            <v>TE PVC, SOLDAVEL, COM ROSCA NA BOLSA CENTRAL, 90 GRAUS, 25 MM X 1/2", PARA AGUA FRIA PREDIAL</v>
          </cell>
          <cell r="C11240" t="str">
            <v xml:space="preserve">UN    </v>
          </cell>
          <cell r="D11240">
            <v>4.37</v>
          </cell>
        </row>
        <row r="11241">
          <cell r="A11241">
            <v>37947</v>
          </cell>
          <cell r="B11241" t="str">
            <v>TE PVC, SOLDAVEL, COM ROSCA NA BOLSA CENTRAL, 90 GRAUS, 25 MM X 3/4", PARA AGUA FRIA PREDIAL</v>
          </cell>
          <cell r="C11241" t="str">
            <v xml:space="preserve">UN    </v>
          </cell>
          <cell r="D11241">
            <v>4.42</v>
          </cell>
        </row>
        <row r="11242">
          <cell r="A11242">
            <v>7103</v>
          </cell>
          <cell r="B11242" t="str">
            <v>TE PVC, SOLDAVEL, COM ROSCA NA BOLSA CENTRAL, 90 GRAUS, 32 MM X 3/4", PARA AGUA FRIA PREDIAL</v>
          </cell>
          <cell r="C11242" t="str">
            <v xml:space="preserve">UN    </v>
          </cell>
          <cell r="D11242">
            <v>10.130000000000001</v>
          </cell>
        </row>
        <row r="11243">
          <cell r="A11243">
            <v>40419</v>
          </cell>
          <cell r="B11243" t="str">
            <v>TE RANHURADO EM FERRO FUNDIDO, DN 50 (2")</v>
          </cell>
          <cell r="C11243" t="str">
            <v xml:space="preserve">UN    </v>
          </cell>
          <cell r="D11243">
            <v>36.85</v>
          </cell>
        </row>
        <row r="11244">
          <cell r="A11244">
            <v>40420</v>
          </cell>
          <cell r="B11244" t="str">
            <v>TE RANHURADO EM FERRO FUNDIDO, DN 65 (2 1/2")</v>
          </cell>
          <cell r="C11244" t="str">
            <v xml:space="preserve">UN    </v>
          </cell>
          <cell r="D11244">
            <v>53.77</v>
          </cell>
        </row>
        <row r="11245">
          <cell r="A11245">
            <v>40421</v>
          </cell>
          <cell r="B11245" t="str">
            <v>TE RANHURADO EM FERRO FUNDIDO, DN 80 (3")</v>
          </cell>
          <cell r="C11245" t="str">
            <v xml:space="preserve">UN    </v>
          </cell>
          <cell r="D11245">
            <v>57.24</v>
          </cell>
        </row>
        <row r="11246">
          <cell r="A11246">
            <v>7126</v>
          </cell>
          <cell r="B11246" t="str">
            <v>TE REDUCAO PVC, ROSCAVEL, 90 GRAUS,  1.1/2" X 3/4",  AGUA FRIA PREDIAL</v>
          </cell>
          <cell r="C11246" t="str">
            <v xml:space="preserve">UN    </v>
          </cell>
          <cell r="D11246">
            <v>21.27</v>
          </cell>
        </row>
        <row r="11247">
          <cell r="A11247">
            <v>38905</v>
          </cell>
          <cell r="B11247" t="str">
            <v>TE ROSCA FEMEA, METALICO, PARA CONEXAO COM ANEL DESLIZANTE EM TUBO PEX, DN 16 MM X 1/2"</v>
          </cell>
          <cell r="C11247" t="str">
            <v xml:space="preserve">UN    </v>
          </cell>
          <cell r="D11247">
            <v>18.57</v>
          </cell>
        </row>
        <row r="11248">
          <cell r="A11248">
            <v>38907</v>
          </cell>
          <cell r="B11248" t="str">
            <v>TE ROSCA FEMEA, METALICO, PARA CONEXAO COM ANEL DESLIZANTE EM TUBO PEX, DN 20 MM X 1/2"</v>
          </cell>
          <cell r="C11248" t="str">
            <v xml:space="preserve">UN    </v>
          </cell>
          <cell r="D11248">
            <v>19.75</v>
          </cell>
        </row>
        <row r="11249">
          <cell r="A11249">
            <v>38908</v>
          </cell>
          <cell r="B11249" t="str">
            <v>TE ROSCA FEMEA, METALICO, PARA CONEXAO COM ANEL DESLIZANTE EM TUBO PEX, DN 20 MM X 3/4"</v>
          </cell>
          <cell r="C11249" t="str">
            <v xml:space="preserve">UN    </v>
          </cell>
          <cell r="D11249">
            <v>22.23</v>
          </cell>
        </row>
        <row r="11250">
          <cell r="A11250">
            <v>38909</v>
          </cell>
          <cell r="B11250" t="str">
            <v>TE ROSCA FEMEA, METALICO, PARA CONEXAO COM ANEL DESLIZANTE EM TUBO PEX, DN 25 MM X 1/2"</v>
          </cell>
          <cell r="C11250" t="str">
            <v xml:space="preserve">UN    </v>
          </cell>
          <cell r="D11250">
            <v>31.96</v>
          </cell>
        </row>
        <row r="11251">
          <cell r="A11251">
            <v>38910</v>
          </cell>
          <cell r="B11251" t="str">
            <v>TE ROSCA FEMEA, METALICO, PARA CONEXAO COM ANEL DESLIZANTE EM TUBO PEX, DN 25 MM X 3/4"</v>
          </cell>
          <cell r="C11251" t="str">
            <v xml:space="preserve">UN    </v>
          </cell>
          <cell r="D11251">
            <v>34.51</v>
          </cell>
        </row>
        <row r="11252">
          <cell r="A11252">
            <v>38897</v>
          </cell>
          <cell r="B11252" t="str">
            <v>TE ROSCA MACHO, METALICO, PARA CONEXAO COM ANEL DESLIZANTE EM TUBO PEX, DN 16 MM X 1/2"</v>
          </cell>
          <cell r="C11252" t="str">
            <v xml:space="preserve">UN    </v>
          </cell>
          <cell r="D11252">
            <v>18.64</v>
          </cell>
        </row>
        <row r="11253">
          <cell r="A11253">
            <v>38899</v>
          </cell>
          <cell r="B11253" t="str">
            <v>TE ROSCA MACHO, METALICO, PARA CONEXAO COM ANEL DESLIZANTE EM TUBO PEX, DN 20 MM X 1/2"</v>
          </cell>
          <cell r="C11253" t="str">
            <v xml:space="preserve">UN    </v>
          </cell>
          <cell r="D11253">
            <v>20.97</v>
          </cell>
        </row>
        <row r="11254">
          <cell r="A11254">
            <v>38900</v>
          </cell>
          <cell r="B11254" t="str">
            <v>TE ROSCA MACHO, METALICO, PARA CONEXAO COM ANEL DESLIZANTE EM TUBO PEX, DN 20 MM X 3/4"</v>
          </cell>
          <cell r="C11254" t="str">
            <v xml:space="preserve">UN    </v>
          </cell>
          <cell r="D11254">
            <v>21.86</v>
          </cell>
        </row>
        <row r="11255">
          <cell r="A11255">
            <v>38901</v>
          </cell>
          <cell r="B11255" t="str">
            <v>TE ROSCA MACHO, METALICO, PARA CONEXAO COM ANEL DESLIZANTE EM TUBO PEX, DN 25 MM X 3/4"</v>
          </cell>
          <cell r="C11255" t="str">
            <v xml:space="preserve">UN    </v>
          </cell>
          <cell r="D11255">
            <v>35.770000000000003</v>
          </cell>
        </row>
        <row r="11256">
          <cell r="A11256">
            <v>38904</v>
          </cell>
          <cell r="B11256" t="str">
            <v>TE ROSCA MACHO, METALICO, PARA CONEXAO COM ANEL DESLIZANTE EM TUBO PEX, DN 32 MM X 1"</v>
          </cell>
          <cell r="C11256" t="str">
            <v xml:space="preserve">UN    </v>
          </cell>
          <cell r="D11256">
            <v>58.1</v>
          </cell>
        </row>
        <row r="11257">
          <cell r="A11257">
            <v>38903</v>
          </cell>
          <cell r="B11257" t="str">
            <v>TE ROSCA MACHO, METALICO, PARA CONEXAO COM ANEL DESLIZANTE EM TUBO PEX, DN 32 MM X 3/4"</v>
          </cell>
          <cell r="C11257" t="str">
            <v xml:space="preserve">UN    </v>
          </cell>
          <cell r="D11257">
            <v>57.74</v>
          </cell>
        </row>
        <row r="11258">
          <cell r="A11258">
            <v>7091</v>
          </cell>
          <cell r="B11258" t="str">
            <v>TE SANITARIO, PVC, DN 100 X 100 MM, SERIE NORMAL, PARA ESGOTO PREDIAL</v>
          </cell>
          <cell r="C11258" t="str">
            <v xml:space="preserve">UN    </v>
          </cell>
          <cell r="D11258">
            <v>14.28</v>
          </cell>
        </row>
        <row r="11259">
          <cell r="A11259">
            <v>11655</v>
          </cell>
          <cell r="B11259" t="str">
            <v>TE SANITARIO, PVC, DN 100 X 50 MM, SERIE NORMAL, PARA ESGOTO PREDIAL</v>
          </cell>
          <cell r="C11259" t="str">
            <v xml:space="preserve">UN    </v>
          </cell>
          <cell r="D11259">
            <v>13.64</v>
          </cell>
        </row>
        <row r="11260">
          <cell r="A11260">
            <v>11656</v>
          </cell>
          <cell r="B11260" t="str">
            <v>TE SANITARIO, PVC, DN 100 X 75 MM, SERIE NORMAL PARA ESGOTO PREDIAL</v>
          </cell>
          <cell r="C11260" t="str">
            <v xml:space="preserve">UN    </v>
          </cell>
          <cell r="D11260">
            <v>14.27</v>
          </cell>
        </row>
        <row r="11261">
          <cell r="A11261">
            <v>37948</v>
          </cell>
          <cell r="B11261" t="str">
            <v>TE SANITARIO, PVC, DN 40 X 40 MM, SERIE NORMAL, PARA ESGOTO PREDIAL</v>
          </cell>
          <cell r="C11261" t="str">
            <v xml:space="preserve">UN    </v>
          </cell>
          <cell r="D11261">
            <v>2.89</v>
          </cell>
        </row>
        <row r="11262">
          <cell r="A11262">
            <v>7097</v>
          </cell>
          <cell r="B11262" t="str">
            <v>TE SANITARIO, PVC, DN 50 X 50 MM, SERIE NORMAL, PARA ESGOTO PREDIAL</v>
          </cell>
          <cell r="C11262" t="str">
            <v xml:space="preserve">UN    </v>
          </cell>
          <cell r="D11262">
            <v>6.34</v>
          </cell>
        </row>
        <row r="11263">
          <cell r="A11263">
            <v>11657</v>
          </cell>
          <cell r="B11263" t="str">
            <v>TE SANITARIO, PVC, DN 75 X 50 MM, SERIE NORMAL PARA ESGOTO PREDIAL</v>
          </cell>
          <cell r="C11263" t="str">
            <v xml:space="preserve">UN    </v>
          </cell>
          <cell r="D11263">
            <v>12.44</v>
          </cell>
        </row>
        <row r="11264">
          <cell r="A11264">
            <v>11658</v>
          </cell>
          <cell r="B11264" t="str">
            <v>TE SANITARIO, PVC, DN 75 X 75 MM, SERIE NORMAL PARA ESGOTO PREDIAL</v>
          </cell>
          <cell r="C11264" t="str">
            <v xml:space="preserve">UN    </v>
          </cell>
          <cell r="D11264">
            <v>12.67</v>
          </cell>
        </row>
        <row r="11265">
          <cell r="A11265">
            <v>7146</v>
          </cell>
          <cell r="B11265" t="str">
            <v>TE SOLDAVEL, PVC, 90 GRAUS, 110 MM, PARA AGUA FRIA PREDIAL (NBR 5648)</v>
          </cell>
          <cell r="C11265" t="str">
            <v xml:space="preserve">UN    </v>
          </cell>
          <cell r="D11265">
            <v>157.88999999999999</v>
          </cell>
        </row>
        <row r="11266">
          <cell r="A11266">
            <v>7138</v>
          </cell>
          <cell r="B11266" t="str">
            <v>TE SOLDAVEL, PVC, 90 GRAUS, 20 MM, PARA AGUA FRIA PREDIAL (NBR 5648)</v>
          </cell>
          <cell r="C11266" t="str">
            <v xml:space="preserve">UN    </v>
          </cell>
          <cell r="D11266">
            <v>0.89</v>
          </cell>
        </row>
        <row r="11267">
          <cell r="A11267">
            <v>7139</v>
          </cell>
          <cell r="B11267" t="str">
            <v>TE SOLDAVEL, PVC, 90 GRAUS, 25 MM, PARA AGUA FRIA PREDIAL (NBR 5648)</v>
          </cell>
          <cell r="C11267" t="str">
            <v xml:space="preserve">UN    </v>
          </cell>
          <cell r="D11267">
            <v>1.17</v>
          </cell>
        </row>
        <row r="11268">
          <cell r="A11268">
            <v>7140</v>
          </cell>
          <cell r="B11268" t="str">
            <v>TE SOLDAVEL, PVC, 90 GRAUS, 32 MM, PARA AGUA FRIA PREDIAL (NBR 5648)</v>
          </cell>
          <cell r="C11268" t="str">
            <v xml:space="preserve">UN    </v>
          </cell>
          <cell r="D11268">
            <v>3.89</v>
          </cell>
        </row>
        <row r="11269">
          <cell r="A11269">
            <v>7141</v>
          </cell>
          <cell r="B11269" t="str">
            <v>TE SOLDAVEL, PVC, 90 GRAUS, 40 MM, PARA AGUA FRIA PREDIAL (NBR 5648)</v>
          </cell>
          <cell r="C11269" t="str">
            <v xml:space="preserve">UN    </v>
          </cell>
          <cell r="D11269">
            <v>8.52</v>
          </cell>
        </row>
        <row r="11270">
          <cell r="A11270">
            <v>7143</v>
          </cell>
          <cell r="B11270" t="str">
            <v>TE SOLDAVEL, PVC, 90 GRAUS, 60 MM, PARA AGUA FRIA PREDIAL (NBR 5648)</v>
          </cell>
          <cell r="C11270" t="str">
            <v xml:space="preserve">UN    </v>
          </cell>
          <cell r="D11270">
            <v>28.38</v>
          </cell>
        </row>
        <row r="11271">
          <cell r="A11271">
            <v>7144</v>
          </cell>
          <cell r="B11271" t="str">
            <v>TE SOLDAVEL, PVC, 90 GRAUS, 75 MM, PARA AGUA FRIA PREDIAL (NBR 5648)</v>
          </cell>
          <cell r="C11271" t="str">
            <v xml:space="preserve">UN    </v>
          </cell>
          <cell r="D11271">
            <v>56.77</v>
          </cell>
        </row>
        <row r="11272">
          <cell r="A11272">
            <v>7145</v>
          </cell>
          <cell r="B11272" t="str">
            <v>TE SOLDAVEL, PVC, 90 GRAUS, 85 MM, PARA AGUA FRIA PREDIAL (NBR 5648)</v>
          </cell>
          <cell r="C11272" t="str">
            <v xml:space="preserve">UN    </v>
          </cell>
          <cell r="D11272">
            <v>93.1</v>
          </cell>
        </row>
        <row r="11273">
          <cell r="A11273">
            <v>7142</v>
          </cell>
          <cell r="B11273" t="str">
            <v>TE SOLDAVEL, PVC, 90 GRAUS,50 MM, PARA AGUA FRIA PREDIAL (NBR 5648)</v>
          </cell>
          <cell r="C11273" t="str">
            <v xml:space="preserve">UN    </v>
          </cell>
          <cell r="D11273">
            <v>9.52</v>
          </cell>
        </row>
        <row r="11274">
          <cell r="A11274">
            <v>3593</v>
          </cell>
          <cell r="B11274" t="str">
            <v>TE 45 GRAUS DE FERRO GALVANIZADO, COM ROSCA BSP, DE 1 1/2"</v>
          </cell>
          <cell r="C11274" t="str">
            <v xml:space="preserve">UN    </v>
          </cell>
          <cell r="D11274">
            <v>55.41</v>
          </cell>
        </row>
        <row r="11275">
          <cell r="A11275">
            <v>3588</v>
          </cell>
          <cell r="B11275" t="str">
            <v>TE 45 GRAUS DE FERRO GALVANIZADO, COM ROSCA BSP, DE 1 1/4"</v>
          </cell>
          <cell r="C11275" t="str">
            <v xml:space="preserve">UN    </v>
          </cell>
          <cell r="D11275">
            <v>42.71</v>
          </cell>
        </row>
        <row r="11276">
          <cell r="A11276">
            <v>3585</v>
          </cell>
          <cell r="B11276" t="str">
            <v>TE 45 GRAUS DE FERRO GALVANIZADO, COM ROSCA BSP, DE 1/2"</v>
          </cell>
          <cell r="C11276" t="str">
            <v xml:space="preserve">UN    </v>
          </cell>
          <cell r="D11276">
            <v>13.19</v>
          </cell>
        </row>
        <row r="11277">
          <cell r="A11277">
            <v>3587</v>
          </cell>
          <cell r="B11277" t="str">
            <v>TE 45 GRAUS DE FERRO GALVANIZADO, COM ROSCA BSP, DE 1"</v>
          </cell>
          <cell r="C11277" t="str">
            <v xml:space="preserve">UN    </v>
          </cell>
          <cell r="D11277">
            <v>26.5</v>
          </cell>
        </row>
        <row r="11278">
          <cell r="A11278">
            <v>3590</v>
          </cell>
          <cell r="B11278" t="str">
            <v>TE 45 GRAUS DE FERRO GALVANIZADO, COM ROSCA BSP, DE 2 1/2"</v>
          </cell>
          <cell r="C11278" t="str">
            <v xml:space="preserve">UN    </v>
          </cell>
          <cell r="D11278">
            <v>157.33000000000001</v>
          </cell>
        </row>
        <row r="11279">
          <cell r="A11279">
            <v>3589</v>
          </cell>
          <cell r="B11279" t="str">
            <v>TE 45 GRAUS DE FERRO GALVANIZADO, COM ROSCA BSP, DE 2"</v>
          </cell>
          <cell r="C11279" t="str">
            <v xml:space="preserve">UN    </v>
          </cell>
          <cell r="D11279">
            <v>84.45</v>
          </cell>
        </row>
        <row r="11280">
          <cell r="A11280">
            <v>3586</v>
          </cell>
          <cell r="B11280" t="str">
            <v>TE 45 GRAUS DE FERRO GALVANIZADO, COM ROSCA BSP, DE 3/4"</v>
          </cell>
          <cell r="C11280" t="str">
            <v xml:space="preserve">UN    </v>
          </cell>
          <cell r="D11280">
            <v>17.28</v>
          </cell>
        </row>
        <row r="11281">
          <cell r="A11281">
            <v>3592</v>
          </cell>
          <cell r="B11281" t="str">
            <v>TE 45 GRAUS DE FERRO GALVANIZADO, COM ROSCA BSP, DE 3"</v>
          </cell>
          <cell r="C11281" t="str">
            <v xml:space="preserve">UN    </v>
          </cell>
          <cell r="D11281">
            <v>248.7</v>
          </cell>
        </row>
        <row r="11282">
          <cell r="A11282">
            <v>3591</v>
          </cell>
          <cell r="B11282" t="str">
            <v>TE 45 GRAUS DE FERRO GALVANIZADO, COM ROSCA BSP, DE 4"</v>
          </cell>
          <cell r="C11282" t="str">
            <v xml:space="preserve">UN    </v>
          </cell>
          <cell r="D11282">
            <v>398.68</v>
          </cell>
        </row>
        <row r="11283">
          <cell r="A11283">
            <v>40396</v>
          </cell>
          <cell r="B11283" t="str">
            <v>TE 90 GRAUS EM ACO CARBONO, SOLDAVEL, PRESSAO 3.000 LBS, DN 1 1/2"</v>
          </cell>
          <cell r="C11283" t="str">
            <v xml:space="preserve">UN    </v>
          </cell>
          <cell r="D11283">
            <v>87.16</v>
          </cell>
        </row>
        <row r="11284">
          <cell r="A11284">
            <v>40395</v>
          </cell>
          <cell r="B11284" t="str">
            <v>TE 90 GRAUS EM ACO CARBONO, SOLDAVEL, PRESSAO 3.000 LBS, DN 1 1/4"</v>
          </cell>
          <cell r="C11284" t="str">
            <v xml:space="preserve">UN    </v>
          </cell>
          <cell r="D11284">
            <v>66.89</v>
          </cell>
        </row>
        <row r="11285">
          <cell r="A11285">
            <v>40392</v>
          </cell>
          <cell r="B11285" t="str">
            <v>TE 90 GRAUS EM ACO CARBONO, SOLDAVEL, PRESSAO 3.000 LBS, DN 1/2"</v>
          </cell>
          <cell r="C11285" t="str">
            <v xml:space="preserve">UN    </v>
          </cell>
          <cell r="D11285">
            <v>21.52</v>
          </cell>
        </row>
        <row r="11286">
          <cell r="A11286">
            <v>40394</v>
          </cell>
          <cell r="B11286" t="str">
            <v>TE 90 GRAUS EM ACO CARBONO, SOLDAVEL, PRESSAO 3.000 LBS, DN 1"</v>
          </cell>
          <cell r="C11286" t="str">
            <v xml:space="preserve">UN    </v>
          </cell>
          <cell r="D11286">
            <v>43.55</v>
          </cell>
        </row>
        <row r="11287">
          <cell r="A11287">
            <v>40398</v>
          </cell>
          <cell r="B11287" t="str">
            <v>TE 90 GRAUS EM ACO CARBONO, SOLDAVEL, PRESSAO 3.000 LBS, DN 2 1/2"</v>
          </cell>
          <cell r="C11287" t="str">
            <v xml:space="preserve">UN    </v>
          </cell>
          <cell r="D11287">
            <v>279.62</v>
          </cell>
        </row>
        <row r="11288">
          <cell r="A11288">
            <v>40397</v>
          </cell>
          <cell r="B11288" t="str">
            <v>TE 90 GRAUS EM ACO CARBONO, SOLDAVEL, PRESSAO 3.000 LBS, DN 2"</v>
          </cell>
          <cell r="C11288" t="str">
            <v xml:space="preserve">UN    </v>
          </cell>
          <cell r="D11288">
            <v>143.19999999999999</v>
          </cell>
        </row>
        <row r="11289">
          <cell r="A11289">
            <v>40393</v>
          </cell>
          <cell r="B11289" t="str">
            <v>TE 90 GRAUS EM ACO CARBONO, SOLDAVEL, PRESSAO 3.000 LBS, DN 3/4"</v>
          </cell>
          <cell r="C11289" t="str">
            <v xml:space="preserve">UN    </v>
          </cell>
          <cell r="D11289">
            <v>27.72</v>
          </cell>
        </row>
        <row r="11290">
          <cell r="A11290">
            <v>40399</v>
          </cell>
          <cell r="B11290" t="str">
            <v>TE 90 GRAUS EM ACO CARBONO, SOLDAVEL, PRESSAO 3.000 LBS, DN 3"</v>
          </cell>
          <cell r="C11290" t="str">
            <v xml:space="preserve">UN    </v>
          </cell>
          <cell r="D11290">
            <v>457.45</v>
          </cell>
        </row>
        <row r="11291">
          <cell r="A11291">
            <v>39322</v>
          </cell>
          <cell r="B11291" t="str">
            <v>TE, PLASTICO, DN 16 MM, PARA CONEXAO COM CRIMPAGEM EM TUBO PEX</v>
          </cell>
          <cell r="C11291" t="str">
            <v xml:space="preserve">UN    </v>
          </cell>
          <cell r="D11291">
            <v>22.52</v>
          </cell>
        </row>
        <row r="11292">
          <cell r="A11292">
            <v>39289</v>
          </cell>
          <cell r="B11292" t="str">
            <v>TE, PLASTICO, DN 20 MM, PARA CONEXAO COM CRIMPAGEM EM TUBO PEX</v>
          </cell>
          <cell r="C11292" t="str">
            <v xml:space="preserve">UN    </v>
          </cell>
          <cell r="D11292">
            <v>26.98</v>
          </cell>
        </row>
        <row r="11293">
          <cell r="A11293">
            <v>39290</v>
          </cell>
          <cell r="B11293" t="str">
            <v>TE, PLASTICO, DN 25 MM, PARA CONEXAO COM CRIMPAGEM EM TUBO PEX</v>
          </cell>
          <cell r="C11293" t="str">
            <v xml:space="preserve">UN    </v>
          </cell>
          <cell r="D11293">
            <v>45.79</v>
          </cell>
        </row>
        <row r="11294">
          <cell r="A11294">
            <v>39291</v>
          </cell>
          <cell r="B11294" t="str">
            <v>TE, PLASTICO, DN 32 MM, PARA CONEXAO COM CRIMPAGEM EM TUBO PEX</v>
          </cell>
          <cell r="C11294" t="str">
            <v xml:space="preserve">UN    </v>
          </cell>
          <cell r="D11294">
            <v>68.56</v>
          </cell>
        </row>
        <row r="11295">
          <cell r="A11295">
            <v>20174</v>
          </cell>
          <cell r="B11295" t="str">
            <v>TE, PVC LEVE, CURTO, 90 GRAUS, 150 MM, PARA ESGOTO</v>
          </cell>
          <cell r="C11295" t="str">
            <v xml:space="preserve">UN    </v>
          </cell>
          <cell r="D11295">
            <v>34.799999999999997</v>
          </cell>
        </row>
        <row r="11296">
          <cell r="A11296">
            <v>41892</v>
          </cell>
          <cell r="B11296" t="str">
            <v>TE, PVC PBA, BBB, 90 GRAUS, DN 100 / DE 110 MM, PARA REDE  AGUA (NBR 10351)</v>
          </cell>
          <cell r="C11296" t="str">
            <v xml:space="preserve">UN    </v>
          </cell>
          <cell r="D11296">
            <v>114.6</v>
          </cell>
        </row>
        <row r="11297">
          <cell r="A11297">
            <v>7048</v>
          </cell>
          <cell r="B11297" t="str">
            <v>TE, PVC PBA, BBB, 90 GRAUS, DN 50 / DE 60 MM, PARA REDE AGUA (NBR 10351)</v>
          </cell>
          <cell r="C11297" t="str">
            <v xml:space="preserve">UN    </v>
          </cell>
          <cell r="D11297">
            <v>24.73</v>
          </cell>
        </row>
        <row r="11298">
          <cell r="A11298">
            <v>7088</v>
          </cell>
          <cell r="B11298" t="str">
            <v>TE, PVC PBA, BBB, 90 GRAUS, DN 75 / DE 85 MM, PARA REDE AGUA (NBR 10351)</v>
          </cell>
          <cell r="C11298" t="str">
            <v xml:space="preserve">UN    </v>
          </cell>
          <cell r="D11298">
            <v>54.09</v>
          </cell>
        </row>
        <row r="11299">
          <cell r="A11299">
            <v>20179</v>
          </cell>
          <cell r="B11299" t="str">
            <v>TE, PVC, SERIE R, 100 X 100 MM, PARA ESGOTO OU AGUAS PLUVIAIS PREDIAIS</v>
          </cell>
          <cell r="C11299" t="str">
            <v xml:space="preserve">UN    </v>
          </cell>
          <cell r="D11299">
            <v>46.85</v>
          </cell>
        </row>
        <row r="11300">
          <cell r="A11300">
            <v>20178</v>
          </cell>
          <cell r="B11300" t="str">
            <v>TE, PVC, SERIE R, 100 X 75 MM, PARA ESGOTO OU AGUAS PLUVIAIS PREDIAIS</v>
          </cell>
          <cell r="C11300" t="str">
            <v xml:space="preserve">UN    </v>
          </cell>
          <cell r="D11300">
            <v>41.4</v>
          </cell>
        </row>
        <row r="11301">
          <cell r="A11301">
            <v>20180</v>
          </cell>
          <cell r="B11301" t="str">
            <v>TE, PVC, SERIE R, 150 X 100 MM, PARA ESGOTO OU AGUAS PLUVIAIS PREDIAIS</v>
          </cell>
          <cell r="C11301" t="str">
            <v xml:space="preserve">UN    </v>
          </cell>
          <cell r="D11301">
            <v>76.08</v>
          </cell>
        </row>
        <row r="11302">
          <cell r="A11302">
            <v>20181</v>
          </cell>
          <cell r="B11302" t="str">
            <v>TE, PVC, SERIE R, 150 X 150 MM, PARA ESGOTO OU AGUAS PLUVIAIS PREDIAIS</v>
          </cell>
          <cell r="C11302" t="str">
            <v xml:space="preserve">UN    </v>
          </cell>
          <cell r="D11302">
            <v>112.86</v>
          </cell>
        </row>
        <row r="11303">
          <cell r="A11303">
            <v>20177</v>
          </cell>
          <cell r="B11303" t="str">
            <v>TE, PVC, SERIE R, 75 X 75 MM, PARA ESGOTO OU AGUAS PLUVIAIS PREDIAIS</v>
          </cell>
          <cell r="C11303" t="str">
            <v xml:space="preserve">UN    </v>
          </cell>
          <cell r="D11303">
            <v>27.13</v>
          </cell>
        </row>
        <row r="11304">
          <cell r="A11304">
            <v>7082</v>
          </cell>
          <cell r="B11304" t="str">
            <v>TE, PVC, 90 GRAUS, BBB, JE, DN 100 MM, PARA REDE COLETORA ESGOTO (NBR 10569)</v>
          </cell>
          <cell r="C11304" t="str">
            <v xml:space="preserve">UN    </v>
          </cell>
          <cell r="D11304">
            <v>62.81</v>
          </cell>
        </row>
        <row r="11305">
          <cell r="A11305">
            <v>42707</v>
          </cell>
          <cell r="B11305" t="str">
            <v>TE, PVC, 90 GRAUS, BBB, JE, DN 100 MM, PARA TUBO CORRUGADO E/OU LISO, REDE COLETORA ESGOTO (NBR 10569</v>
          </cell>
          <cell r="C11305" t="str">
            <v xml:space="preserve">UN    </v>
          </cell>
          <cell r="D11305">
            <v>170.56</v>
          </cell>
        </row>
        <row r="11306">
          <cell r="A11306">
            <v>7069</v>
          </cell>
          <cell r="B11306" t="str">
            <v>TE, PVC, 90 GRAUS, BBB, JE, DN 150 MM, PARA REDE COLETORA ESGOTO (NBR 10569)</v>
          </cell>
          <cell r="C11306" t="str">
            <v xml:space="preserve">UN    </v>
          </cell>
          <cell r="D11306">
            <v>139.38999999999999</v>
          </cell>
        </row>
        <row r="11307">
          <cell r="A11307">
            <v>42708</v>
          </cell>
          <cell r="B11307" t="str">
            <v>TE, PVC, 90 GRAUS, BBB, JE, DN 150 MM, PARA TUBO CORRUGADO E/OU LISO, REDE COLETORA ESGOTO (NBR 10569)</v>
          </cell>
          <cell r="C11307" t="str">
            <v xml:space="preserve">UN    </v>
          </cell>
          <cell r="D11307">
            <v>447.68</v>
          </cell>
        </row>
        <row r="11308">
          <cell r="A11308">
            <v>7070</v>
          </cell>
          <cell r="B11308" t="str">
            <v>TE, PVC, 90 GRAUS, BBB, JE, DN 200 MM, PARA REDE COLETORA ESGOTO (NBR 10569)</v>
          </cell>
          <cell r="C11308" t="str">
            <v xml:space="preserve">UN    </v>
          </cell>
          <cell r="D11308">
            <v>199.6</v>
          </cell>
        </row>
        <row r="11309">
          <cell r="A11309">
            <v>42709</v>
          </cell>
          <cell r="B11309" t="str">
            <v>TE, PVC, 90 GRAUS, BBB, JE, DN 200 MM, PARA TUBO CORRUGADO E/OU LISO, REDE COLETORA ESGOTO (NBR 10569)</v>
          </cell>
          <cell r="C11309" t="str">
            <v xml:space="preserve">UN    </v>
          </cell>
          <cell r="D11309">
            <v>669.53</v>
          </cell>
        </row>
        <row r="11310">
          <cell r="A11310">
            <v>42710</v>
          </cell>
          <cell r="B11310" t="str">
            <v>TE, PVC, 90 GRAUS, BBB, JE, DN 250 MM, PARA TUBO CORRUGADO E/OU LISO, REDE COLETORA ESGOTO (NBR 10569)</v>
          </cell>
          <cell r="C11310" t="str">
            <v xml:space="preserve">UN    </v>
          </cell>
          <cell r="D11310">
            <v>1924.57</v>
          </cell>
        </row>
        <row r="11311">
          <cell r="A11311">
            <v>42716</v>
          </cell>
          <cell r="B11311" t="str">
            <v>TE, PVC, 90 GRAUS, BBB, JE, DN 300 MM, PARA TUBO CORRUGADO E/OU LISO, REDE COLETORA ESGOTO (NBR 10569)</v>
          </cell>
          <cell r="C11311" t="str">
            <v xml:space="preserve">UN    </v>
          </cell>
          <cell r="D11311">
            <v>2395.4499999999998</v>
          </cell>
        </row>
        <row r="11312">
          <cell r="A11312">
            <v>20172</v>
          </cell>
          <cell r="B11312" t="str">
            <v>TE, PVC, 90 GRAUS, BBP, JE, DN 100 MM, PARA REDE COLETORA ESGOTO (NBR 10569)</v>
          </cell>
          <cell r="C11312" t="str">
            <v xml:space="preserve">UN    </v>
          </cell>
          <cell r="D11312">
            <v>46.06</v>
          </cell>
        </row>
        <row r="11313">
          <cell r="A11313">
            <v>40945</v>
          </cell>
          <cell r="B11313" t="str">
            <v>TECNICO DE EDIFICACOES</v>
          </cell>
          <cell r="C11313" t="str">
            <v xml:space="preserve">H     </v>
          </cell>
          <cell r="D11313">
            <v>13.02</v>
          </cell>
        </row>
        <row r="11314">
          <cell r="A11314">
            <v>40946</v>
          </cell>
          <cell r="B11314" t="str">
            <v>TECNICO DE EDIFICACOES (MENSALISTA)</v>
          </cell>
          <cell r="C11314" t="str">
            <v xml:space="preserve">MES   </v>
          </cell>
          <cell r="D11314">
            <v>2309.2600000000002</v>
          </cell>
        </row>
        <row r="11315">
          <cell r="A11315">
            <v>7153</v>
          </cell>
          <cell r="B11315" t="str">
            <v>TECNICO EM LABORATORIO E CAMPO DE CONSTRUCAO CIVIL</v>
          </cell>
          <cell r="C11315" t="str">
            <v xml:space="preserve">H     </v>
          </cell>
          <cell r="D11315">
            <v>19.66</v>
          </cell>
        </row>
        <row r="11316">
          <cell r="A11316">
            <v>41089</v>
          </cell>
          <cell r="B11316" t="str">
            <v>TECNICO EM LABORATORIO E CAMPO DE CONSTRUCAO CIVIL (MENSALISTA)</v>
          </cell>
          <cell r="C11316" t="str">
            <v xml:space="preserve">MES   </v>
          </cell>
          <cell r="D11316">
            <v>3485.32</v>
          </cell>
        </row>
        <row r="11317">
          <cell r="A11317">
            <v>40943</v>
          </cell>
          <cell r="B11317" t="str">
            <v>TECNICO EM SEGURANCA DO TRABALHO</v>
          </cell>
          <cell r="C11317" t="str">
            <v xml:space="preserve">H     </v>
          </cell>
          <cell r="D11317">
            <v>20.7</v>
          </cell>
        </row>
        <row r="11318">
          <cell r="A11318">
            <v>40944</v>
          </cell>
          <cell r="B11318" t="str">
            <v>TECNICO EM SEGURANCA DO TRABALHO (MENSALISTA)</v>
          </cell>
          <cell r="C11318" t="str">
            <v xml:space="preserve">MES   </v>
          </cell>
          <cell r="D11318">
            <v>3670.52</v>
          </cell>
        </row>
        <row r="11319">
          <cell r="A11319">
            <v>6175</v>
          </cell>
          <cell r="B11319" t="str">
            <v>TECNICO EM SONDAGEM</v>
          </cell>
          <cell r="C11319" t="str">
            <v xml:space="preserve">H     </v>
          </cell>
          <cell r="D11319">
            <v>18.11</v>
          </cell>
        </row>
        <row r="11320">
          <cell r="A11320">
            <v>41092</v>
          </cell>
          <cell r="B11320" t="str">
            <v>TECNICO EM SONDAGEM (MENSALISTA)</v>
          </cell>
          <cell r="C11320" t="str">
            <v xml:space="preserve">MES   </v>
          </cell>
          <cell r="D11320">
            <v>3210.7</v>
          </cell>
        </row>
        <row r="11321">
          <cell r="A11321">
            <v>37712</v>
          </cell>
          <cell r="B11321" t="str">
            <v>TELA ARAME GALVANIZADO REVESTIDO COM POLIMERO, MALHA HEXAGONAL DUPLA TORCAO, 8 X 10 CM (ZN/AL REVESTIDO COM POLIMERO), FIO *2,4* MM</v>
          </cell>
          <cell r="C11321" t="str">
            <v xml:space="preserve">M2    </v>
          </cell>
          <cell r="D11321">
            <v>61.49</v>
          </cell>
        </row>
        <row r="11322">
          <cell r="A11322">
            <v>34547</v>
          </cell>
          <cell r="B11322" t="str">
            <v>TELA DE ACO SOLDADA GALVANIZADA/ZINCADA PARA ALVENARIA, FIO  D = *1,20 A 1,70* MM, MALHA 15 X 15 MM, (C X L) *50 X 12* CM</v>
          </cell>
          <cell r="C11322" t="str">
            <v xml:space="preserve">M     </v>
          </cell>
          <cell r="D11322">
            <v>4.9400000000000004</v>
          </cell>
        </row>
        <row r="11323">
          <cell r="A11323">
            <v>34548</v>
          </cell>
          <cell r="B11323" t="str">
            <v>TELA DE ACO SOLDADA GALVANIZADA/ZINCADA PARA ALVENARIA, FIO  D = *1,20 A 1,70* MM, MALHA 15 X 15 MM, (C X L) *50 X 17,5* CM</v>
          </cell>
          <cell r="C11323" t="str">
            <v xml:space="preserve">M     </v>
          </cell>
          <cell r="D11323">
            <v>8.11</v>
          </cell>
        </row>
        <row r="11324">
          <cell r="A11324">
            <v>34558</v>
          </cell>
          <cell r="B11324" t="str">
            <v>TELA DE ACO SOLDADA GALVANIZADA/ZINCADA PARA ALVENARIA, FIO D = *1,20 A 1,70* MM, MALHA 15 X 15 MM, (C X L) *50 X 10,5* CM</v>
          </cell>
          <cell r="C11324" t="str">
            <v xml:space="preserve">M     </v>
          </cell>
          <cell r="D11324">
            <v>4.0199999999999996</v>
          </cell>
        </row>
        <row r="11325">
          <cell r="A11325">
            <v>34550</v>
          </cell>
          <cell r="B11325" t="str">
            <v>TELA DE ACO SOLDADA GALVANIZADA/ZINCADA PARA ALVENARIA, FIO D = *1,20 A 1,70* MM, MALHA 15 X 15 MM, (C X L) *50 X 6* CM</v>
          </cell>
          <cell r="C11325" t="str">
            <v xml:space="preserve">M     </v>
          </cell>
          <cell r="D11325">
            <v>2.13</v>
          </cell>
        </row>
        <row r="11326">
          <cell r="A11326">
            <v>34557</v>
          </cell>
          <cell r="B11326" t="str">
            <v>TELA DE ACO SOLDADA GALVANIZADA/ZINCADA PARA ALVENARIA, FIO D = *1,20 A 1,70* MM, MALHA 15 X 15 MM, (C X L) *50 X 7,5* CM</v>
          </cell>
          <cell r="C11326" t="str">
            <v xml:space="preserve">M     </v>
          </cell>
          <cell r="D11326">
            <v>3.13</v>
          </cell>
        </row>
        <row r="11327">
          <cell r="A11327">
            <v>37411</v>
          </cell>
          <cell r="B11327" t="str">
            <v>TELA DE ACO SOLDADA GALVANIZADA/ZINCADA PARA ALVENARIA, FIO D = *1,24 MM, MALHA 25 X 25 MM</v>
          </cell>
          <cell r="C11327" t="str">
            <v xml:space="preserve">M2    </v>
          </cell>
          <cell r="D11327">
            <v>22.88</v>
          </cell>
        </row>
        <row r="11328">
          <cell r="A11328">
            <v>39508</v>
          </cell>
          <cell r="B11328" t="str">
            <v>TELA DE ACO SOLDADA NERVURADA, CA-60, L-159, (1,69 KG/M2), DIAMETRO DO FIO = 4,5 MM, LARGURA = 2,45 M, ESPACAMENTO DA MALHA = 30 X 10 CM</v>
          </cell>
          <cell r="C11328" t="str">
            <v xml:space="preserve">M2    </v>
          </cell>
          <cell r="D11328">
            <v>12.85</v>
          </cell>
        </row>
        <row r="11329">
          <cell r="A11329">
            <v>39507</v>
          </cell>
          <cell r="B11329" t="str">
            <v>TELA DE ACO SOLDADA NERVURADA, CA-60, Q-113, (1,8 KG/M2), DIAMETRO DO FIO = 3,8 MM, LARGURA = 2,45 M, ESPACAMENTO DA MALHA = 10 X 10 CM</v>
          </cell>
          <cell r="C11329" t="str">
            <v xml:space="preserve">M2    </v>
          </cell>
          <cell r="D11329">
            <v>19.170000000000002</v>
          </cell>
        </row>
        <row r="11330">
          <cell r="A11330">
            <v>7155</v>
          </cell>
          <cell r="B11330" t="str">
            <v>TELA DE ACO SOLDADA NERVURADA, CA-60, Q-138, (2,20 KG/M2), DIAMETRO DO FIO = 4,2 MM, LARGURA = 2,45 M, ESPACAMENTO DA MALHA = 10  X 10 CM</v>
          </cell>
          <cell r="C11330" t="str">
            <v xml:space="preserve">M2    </v>
          </cell>
          <cell r="D11330">
            <v>24.61</v>
          </cell>
        </row>
        <row r="11331">
          <cell r="A11331">
            <v>42406</v>
          </cell>
          <cell r="B11331" t="str">
            <v>TELA DE ACO SOLDADA NERVURADA, CA-60, Q-159, (2,52 KG/M2), DIAMETRO DO FIO = 4,5 MM, LARGURA =  2,45 M, ESPACAMENTO DA MALHA = 10 X 10 CM</v>
          </cell>
          <cell r="C11331" t="str">
            <v xml:space="preserve">M2    </v>
          </cell>
          <cell r="D11331">
            <v>28.22</v>
          </cell>
        </row>
        <row r="11332">
          <cell r="A11332">
            <v>7156</v>
          </cell>
          <cell r="B11332" t="str">
            <v>TELA DE ACO SOLDADA NERVURADA, CA-60, Q-196, (3,11 KG/M2), DIAMETRO DO FIO = 5,0 MM, LARGURA = 2,45 M, ESPACAMENTO DA MALHA = 10 X 10 CM</v>
          </cell>
          <cell r="C11332" t="str">
            <v xml:space="preserve">M2    </v>
          </cell>
          <cell r="D11332">
            <v>35.31</v>
          </cell>
        </row>
        <row r="11333">
          <cell r="A11333">
            <v>43127</v>
          </cell>
          <cell r="B11333" t="str">
            <v>TELA DE ACO SOLDADA NERVURADA, CA-60, Q-283 (4,48 KG/M2), DIAMETRO DO FIO = 6,0 MM, LARGURA = 2,45 X 6,00 M DE COMPRIMENTO, ESPACAMENTO DA MALHA = 10 X 10 CM</v>
          </cell>
          <cell r="C11333" t="str">
            <v xml:space="preserve">M2    </v>
          </cell>
          <cell r="D11333">
            <v>50.53</v>
          </cell>
        </row>
        <row r="11334">
          <cell r="A11334">
            <v>10917</v>
          </cell>
          <cell r="B11334" t="str">
            <v>TELA DE ACO SOLDADA NERVURADA, CA-60, Q-61, (0,97 KG/M2), DIAMETRO DO FIO = 3,4 MM, LARGURA = 2,45 M, ESPACAMENTO DA MALHA = 15 X 15 CM</v>
          </cell>
          <cell r="C11334" t="str">
            <v xml:space="preserve">M2    </v>
          </cell>
          <cell r="D11334">
            <v>10.66</v>
          </cell>
        </row>
        <row r="11335">
          <cell r="A11335">
            <v>21141</v>
          </cell>
          <cell r="B11335" t="str">
            <v>TELA DE ACO SOLDADA NERVURADA, CA-60, Q-92, (1,48 KG/M2), DIAMETRO DO FIO = 4,2 MM, LARGURA = 2,45 X 60 M DE COMPRIMENTO, ESPACAMENTO DA MALHA = 15  X 15 CM</v>
          </cell>
          <cell r="C11335" t="str">
            <v xml:space="preserve">M2    </v>
          </cell>
          <cell r="D11335">
            <v>16.510000000000002</v>
          </cell>
        </row>
        <row r="11336">
          <cell r="A11336">
            <v>39509</v>
          </cell>
          <cell r="B11336" t="str">
            <v>TELA DE ACO SOLDADA NERVURADA, CA-60, T-196, (2,11 KG/M2), DIAMETRO DO FIO = 5,0 MM, LARGURA = 2,45 M, ESPACAMENTO DA MALHA = 30 X 10 CM</v>
          </cell>
          <cell r="C11336" t="str">
            <v xml:space="preserve">M2    </v>
          </cell>
          <cell r="D11336">
            <v>15.88</v>
          </cell>
        </row>
        <row r="11337">
          <cell r="A11337">
            <v>25988</v>
          </cell>
          <cell r="B11337" t="str">
            <v>TELA DE ANIAGEM (JUTA)</v>
          </cell>
          <cell r="C11337" t="str">
            <v xml:space="preserve">M2    </v>
          </cell>
          <cell r="D11337">
            <v>10.77</v>
          </cell>
        </row>
        <row r="11338">
          <cell r="A11338">
            <v>7167</v>
          </cell>
          <cell r="B11338" t="str">
            <v>TELA DE ARAME GALVANIZADA QUADRANGULAR / LOSANGULAR, FIO 2,11 MM (14 BWG), MALHA 5 X 5 CM, H = 2 M</v>
          </cell>
          <cell r="C11338" t="str">
            <v xml:space="preserve">M2    </v>
          </cell>
          <cell r="D11338">
            <v>23.74</v>
          </cell>
        </row>
        <row r="11339">
          <cell r="A11339">
            <v>10928</v>
          </cell>
          <cell r="B11339" t="str">
            <v>TELA DE ARAME GALVANIZADA QUADRANGULAR / LOSANGULAR, FIO 2,11 MM (14 BWG), MALHA 8 X 8 CM, H = 2 M</v>
          </cell>
          <cell r="C11339" t="str">
            <v xml:space="preserve">M2    </v>
          </cell>
          <cell r="D11339">
            <v>13.64</v>
          </cell>
        </row>
        <row r="11340">
          <cell r="A11340">
            <v>10933</v>
          </cell>
          <cell r="B11340" t="str">
            <v>TELA DE ARAME GALVANIZADA QUADRANGULAR / LOSANGULAR, FIO 2,77 MM (12 BWG), MALHA 10 X 10 CM, H = 2 M</v>
          </cell>
          <cell r="C11340" t="str">
            <v xml:space="preserve">M2    </v>
          </cell>
          <cell r="D11340">
            <v>20.58</v>
          </cell>
        </row>
        <row r="11341">
          <cell r="A11341">
            <v>7158</v>
          </cell>
          <cell r="B11341" t="str">
            <v>TELA DE ARAME GALVANIZADA QUADRANGULAR / LOSANGULAR, FIO 2,77 MM (12 BWG), MALHA 5 X 5 CM, H = 2 M</v>
          </cell>
          <cell r="C11341" t="str">
            <v xml:space="preserve">M2    </v>
          </cell>
          <cell r="D11341">
            <v>34.9</v>
          </cell>
        </row>
        <row r="11342">
          <cell r="A11342">
            <v>10927</v>
          </cell>
          <cell r="B11342" t="str">
            <v>TELA DE ARAME GALVANIZADA QUADRANGULAR / LOSANGULAR, FIO 2,77 MM (12 BWG), MALHA 8 X 8 CM, H = 2 M</v>
          </cell>
          <cell r="C11342" t="str">
            <v xml:space="preserve">M2    </v>
          </cell>
          <cell r="D11342">
            <v>22.32</v>
          </cell>
        </row>
        <row r="11343">
          <cell r="A11343">
            <v>7162</v>
          </cell>
          <cell r="B11343" t="str">
            <v>TELA DE ARAME GALVANIZADA QUADRANGULAR / LOSANGULAR, FIO 3,4 MM (10 BWG), MALHA 5 X 5 CM, H = 2 M</v>
          </cell>
          <cell r="C11343" t="str">
            <v xml:space="preserve">M2    </v>
          </cell>
          <cell r="D11343">
            <v>54.61</v>
          </cell>
        </row>
        <row r="11344">
          <cell r="A11344">
            <v>10932</v>
          </cell>
          <cell r="B11344" t="str">
            <v>TELA DE ARAME GALVANIZADA QUADRANGULAR / LOSANGULAR, FIO 4,19 MM (8 BWG), MALHA 5 X 5 CM, H = 2 M</v>
          </cell>
          <cell r="C11344" t="str">
            <v xml:space="preserve">M2    </v>
          </cell>
          <cell r="D11344">
            <v>94.99</v>
          </cell>
        </row>
        <row r="11345">
          <cell r="A11345">
            <v>10937</v>
          </cell>
          <cell r="B11345" t="str">
            <v>TELA DE ARAME GALVANIZADA REVESTIDA EM PVC, QUADRANGULAR / LOSANGULAR, FIO 2,11 MM (14 BWG), BITOLA FINAL = *2,8* MM, MALHA *8 X 8* CM, H = 2 M</v>
          </cell>
          <cell r="C11345" t="str">
            <v xml:space="preserve">M2    </v>
          </cell>
          <cell r="D11345">
            <v>24.41</v>
          </cell>
        </row>
        <row r="11346">
          <cell r="A11346">
            <v>10935</v>
          </cell>
          <cell r="B11346" t="str">
            <v>TELA DE ARAME GALVANIZADA REVESTIDA EM PVC, QUADRANGULAR / LOSANGULAR, FIO 2,77 MM (12 BWG), BITOLA FINAL = *3,8* MM, MALHA 7,5 X 7,5 CM, H = 2 M</v>
          </cell>
          <cell r="C11346" t="str">
            <v xml:space="preserve">M2    </v>
          </cell>
          <cell r="D11346">
            <v>42.34</v>
          </cell>
        </row>
        <row r="11347">
          <cell r="A11347">
            <v>10931</v>
          </cell>
          <cell r="B11347" t="str">
            <v>TELA DE ARAME GALVANIZADA, HEXAGONAL, FIO 0,56 MM (24 BWG), MALHA 1/2", H = 1 M</v>
          </cell>
          <cell r="C11347" t="str">
            <v xml:space="preserve">M2    </v>
          </cell>
          <cell r="D11347">
            <v>11.91</v>
          </cell>
        </row>
        <row r="11348">
          <cell r="A11348">
            <v>7164</v>
          </cell>
          <cell r="B11348" t="str">
            <v>TELA DE ARAME ONDULADA, FIO *2,77* MM (12 BWG), MALHA 5 X 5 CM, H = 2 M</v>
          </cell>
          <cell r="C11348" t="str">
            <v xml:space="preserve">M2    </v>
          </cell>
          <cell r="D11348">
            <v>39.409999999999997</v>
          </cell>
        </row>
        <row r="11349">
          <cell r="A11349">
            <v>36887</v>
          </cell>
          <cell r="B11349" t="str">
            <v>TELA DE FIBRA DE VIDRO, ACABAMENTO ANTI-ALCALINO, MALHA 10 X 10 MM</v>
          </cell>
          <cell r="C11349" t="str">
            <v xml:space="preserve">M2    </v>
          </cell>
          <cell r="D11349">
            <v>13.96</v>
          </cell>
        </row>
        <row r="11350">
          <cell r="A11350">
            <v>34630</v>
          </cell>
          <cell r="B11350" t="str">
            <v>TELA EM MALHA HEXAGONAL DE DUPLA TORCAO 8 X 10 CM (ZN/AL REVESTIDO COM POLIMERO), FIO 2,7 MM, COM GEOMANTA OU BIOMANTA, DIMENSOES 4,0 X 2,0 X 0,6 M, COM INCLINACAO DE 70 GRAUS, PARA SOLO REFORCADO</v>
          </cell>
          <cell r="C11350" t="str">
            <v xml:space="preserve">UN    </v>
          </cell>
          <cell r="D11350">
            <v>999.44</v>
          </cell>
        </row>
        <row r="11351">
          <cell r="A11351">
            <v>7161</v>
          </cell>
          <cell r="B11351" t="str">
            <v>TELA EM METAL PARA ESTUQUE (DEPLOYE)</v>
          </cell>
          <cell r="C11351" t="str">
            <v xml:space="preserve">M2    </v>
          </cell>
          <cell r="D11351">
            <v>4.9000000000000004</v>
          </cell>
        </row>
        <row r="11352">
          <cell r="A11352">
            <v>7170</v>
          </cell>
          <cell r="B11352" t="str">
            <v>TELA FACHADEIRA EM POLIETILENO, ROLO DE 3 X 100 M (L X C), COR BRANCA, SEM LOGOMARCA - PARA PROTECAO DE OBRAS</v>
          </cell>
          <cell r="C11352" t="str">
            <v xml:space="preserve">M2    </v>
          </cell>
          <cell r="D11352">
            <v>1.98</v>
          </cell>
        </row>
        <row r="11353">
          <cell r="A11353">
            <v>37524</v>
          </cell>
          <cell r="B11353" t="str">
            <v>TELA PLASTICA LARANJA, TIPO TAPUME PARA SINALIZACAO, MALHA RETANGULAR, ROLO 1.20 X 50 M (L X C)</v>
          </cell>
          <cell r="C11353" t="str">
            <v xml:space="preserve">M     </v>
          </cell>
          <cell r="D11353">
            <v>1.9</v>
          </cell>
        </row>
        <row r="11354">
          <cell r="A11354">
            <v>37525</v>
          </cell>
          <cell r="B11354" t="str">
            <v>TELA PLASTICA TECIDA LISTRADA BRANCA E LARANJA, TIPO GUARDA CORPO, EM POLIETILENO MONOFILADO, ROLO 1,20 X 50 M (L X C)</v>
          </cell>
          <cell r="C11354" t="str">
            <v xml:space="preserve">M     </v>
          </cell>
          <cell r="D11354">
            <v>2.2599999999999998</v>
          </cell>
        </row>
        <row r="11355">
          <cell r="A11355">
            <v>36789</v>
          </cell>
          <cell r="B11355" t="str">
            <v>TELHA CERAMICA TIPO AMERICANA, COMPRIMENTO DE *45* CM, RENDIMENTO DE *12* TELHAS/M2</v>
          </cell>
          <cell r="C11355" t="str">
            <v xml:space="preserve">UN    </v>
          </cell>
          <cell r="D11355">
            <v>2.2999999999999998</v>
          </cell>
        </row>
        <row r="11356">
          <cell r="A11356">
            <v>7173</v>
          </cell>
          <cell r="B11356" t="str">
            <v>TELHA DE BARRO / CERAMICA, NAO ESMALTADA, TIPO COLONIAL, CANAL, PLAN, PAULISTA, COMPRIMENTO DE *44 A 50* CM, RENDIMENTO DE COBERTURA DE *26* TELHAS/M2</v>
          </cell>
          <cell r="C11356" t="str">
            <v xml:space="preserve">MIL   </v>
          </cell>
          <cell r="D11356">
            <v>1490</v>
          </cell>
        </row>
        <row r="11357">
          <cell r="A11357">
            <v>7175</v>
          </cell>
          <cell r="B11357" t="str">
            <v>TELHA DE BARRO / CERAMICA, NAO ESMALTADA, TIPO ROMANA, AMERICANA, PORTUGUESA, FRANCESA, COMPRIMENTO DE *41* CM,  RENDIMENTO DE *16* TELHAS/M2</v>
          </cell>
          <cell r="C11357" t="str">
            <v xml:space="preserve">UN    </v>
          </cell>
          <cell r="D11357">
            <v>1.68</v>
          </cell>
        </row>
        <row r="11358">
          <cell r="A11358">
            <v>40741</v>
          </cell>
          <cell r="B11358" t="str">
            <v>TELHA DE CONCRETO TIPO CLASSICA, COR CINZA, COMPRIMENTO DE *42* CM,  RENDIMENTO DE *10* TELHAS/M2</v>
          </cell>
          <cell r="C11358" t="str">
            <v xml:space="preserve">UN    </v>
          </cell>
          <cell r="D11358">
            <v>2.31</v>
          </cell>
        </row>
        <row r="11359">
          <cell r="A11359">
            <v>7184</v>
          </cell>
          <cell r="B11359" t="str">
            <v>TELHA DE FIBRA DE VIDRO ONDULADA INCOLOR, E = 0,6 MM, DE *0,50 X 2,44* M</v>
          </cell>
          <cell r="C11359" t="str">
            <v xml:space="preserve">M2    </v>
          </cell>
          <cell r="D11359">
            <v>34.770000000000003</v>
          </cell>
        </row>
        <row r="11360">
          <cell r="A11360">
            <v>34458</v>
          </cell>
          <cell r="B11360" t="str">
            <v>TELHA DE FIBROCIMENTO E = 6 MM, DE 3,00 X 1,06 M (SEM AMIANTO)</v>
          </cell>
          <cell r="C11360" t="str">
            <v xml:space="preserve">UN    </v>
          </cell>
          <cell r="D11360">
            <v>153.63999999999999</v>
          </cell>
        </row>
        <row r="11361">
          <cell r="A11361">
            <v>34464</v>
          </cell>
          <cell r="B11361" t="str">
            <v>TELHA DE FIBROCIMENTO E = 6 MM, DE 4,10 X 1,06 M (SEM AMIANTO)</v>
          </cell>
          <cell r="C11361" t="str">
            <v xml:space="preserve">UN    </v>
          </cell>
          <cell r="D11361">
            <v>206.13</v>
          </cell>
        </row>
        <row r="11362">
          <cell r="A11362">
            <v>34468</v>
          </cell>
          <cell r="B11362" t="str">
            <v>TELHA DE FIBROCIMENTO E = 6 MM, DE 4,60 X 1,06 M (SEM AMIANTO)</v>
          </cell>
          <cell r="C11362" t="str">
            <v xml:space="preserve">UN    </v>
          </cell>
          <cell r="D11362">
            <v>237.89</v>
          </cell>
        </row>
        <row r="11363">
          <cell r="A11363">
            <v>34473</v>
          </cell>
          <cell r="B11363" t="str">
            <v>TELHA DE FIBROCIMENTO E = 8 MM, DE 3,00 X 1,06 M (SEM AMIANTO)</v>
          </cell>
          <cell r="C11363" t="str">
            <v xml:space="preserve">UN    </v>
          </cell>
          <cell r="D11363">
            <v>194.56</v>
          </cell>
        </row>
        <row r="11364">
          <cell r="A11364">
            <v>34480</v>
          </cell>
          <cell r="B11364" t="str">
            <v>TELHA DE FIBROCIMENTO E = 8 MM, DE 4,10 X 1,06 M (SEM AMIANTO)</v>
          </cell>
          <cell r="C11364" t="str">
            <v xml:space="preserve">UN    </v>
          </cell>
          <cell r="D11364">
            <v>265.32</v>
          </cell>
        </row>
        <row r="11365">
          <cell r="A11365">
            <v>34486</v>
          </cell>
          <cell r="B11365" t="str">
            <v>TELHA DE FIBROCIMENTO E = 8 MM, DE 4,60 X 1,06 M (SEM AMIANTO)</v>
          </cell>
          <cell r="C11365" t="str">
            <v xml:space="preserve">UN    </v>
          </cell>
          <cell r="D11365">
            <v>297.16000000000003</v>
          </cell>
        </row>
        <row r="11366">
          <cell r="A11366">
            <v>7202</v>
          </cell>
          <cell r="B11366" t="str">
            <v>TELHA DE FIBROCIMENTO E= 8 MM, DE *3,70 X 1,06* M (SEM AMIANTO)</v>
          </cell>
          <cell r="C11366" t="str">
            <v xml:space="preserve">M2    </v>
          </cell>
          <cell r="D11366">
            <v>60.89</v>
          </cell>
        </row>
        <row r="11367">
          <cell r="A11367">
            <v>7190</v>
          </cell>
          <cell r="B11367" t="str">
            <v>TELHA DE FIBROCIMENTO ONDULADA E = 4 MM, DE 1,22 X 0,50 M (SEM AMIANTO)</v>
          </cell>
          <cell r="C11367" t="str">
            <v xml:space="preserve">UN    </v>
          </cell>
          <cell r="D11367">
            <v>10.45</v>
          </cell>
        </row>
        <row r="11368">
          <cell r="A11368">
            <v>34417</v>
          </cell>
          <cell r="B11368" t="str">
            <v>TELHA DE FIBROCIMENTO ONDULADA E = 4 MM, DE 2,13 X 0,50 M (SEM AMIANTO)</v>
          </cell>
          <cell r="C11368" t="str">
            <v xml:space="preserve">UN    </v>
          </cell>
          <cell r="D11368">
            <v>18.16</v>
          </cell>
        </row>
        <row r="11369">
          <cell r="A11369">
            <v>7191</v>
          </cell>
          <cell r="B11369" t="str">
            <v>TELHA DE FIBROCIMENTO ONDULADA E = 4 MM, DE 2,44 X 0,50 M (SEM AMIANTO)</v>
          </cell>
          <cell r="C11369" t="str">
            <v xml:space="preserve">UN    </v>
          </cell>
          <cell r="D11369">
            <v>21.04</v>
          </cell>
        </row>
        <row r="11370">
          <cell r="A11370">
            <v>7213</v>
          </cell>
          <cell r="B11370" t="str">
            <v>TELHA DE FIBROCIMENTO ONDULADA E = 4 MM, DE 2,44 X 0,50 M (SEM AMIANTO)</v>
          </cell>
          <cell r="C11370" t="str">
            <v xml:space="preserve">M2    </v>
          </cell>
          <cell r="D11370">
            <v>17.25</v>
          </cell>
        </row>
        <row r="11371">
          <cell r="A11371">
            <v>7195</v>
          </cell>
          <cell r="B11371" t="str">
            <v>TELHA DE FIBROCIMENTO ONDULADA E = 6 MM, DE 1,53 X 1,10 M (SEM AMIANTO)</v>
          </cell>
          <cell r="C11371" t="str">
            <v xml:space="preserve">UN    </v>
          </cell>
          <cell r="D11371">
            <v>50.14</v>
          </cell>
        </row>
        <row r="11372">
          <cell r="A11372">
            <v>7186</v>
          </cell>
          <cell r="B11372" t="str">
            <v>TELHA DE FIBROCIMENTO ONDULADA E = 6 MM, DE 1,83 X 1,10 M (SEM AMIANTO)</v>
          </cell>
          <cell r="C11372" t="str">
            <v xml:space="preserve">UN    </v>
          </cell>
          <cell r="D11372">
            <v>59.99</v>
          </cell>
        </row>
        <row r="11373">
          <cell r="A11373">
            <v>7194</v>
          </cell>
          <cell r="B11373" t="str">
            <v>TELHA DE FIBROCIMENTO ONDULADA E = 6 MM, DE 2,44 X 1,10 M (SEM AMIANTO)</v>
          </cell>
          <cell r="C11373" t="str">
            <v xml:space="preserve">M2    </v>
          </cell>
          <cell r="D11373">
            <v>29.75</v>
          </cell>
        </row>
        <row r="11374">
          <cell r="A11374">
            <v>7207</v>
          </cell>
          <cell r="B11374" t="str">
            <v>TELHA DE FIBROCIMENTO ONDULADA E = 6 MM, DE 2,44 X 1,10 M (SEM AMIANTO)</v>
          </cell>
          <cell r="C11374" t="str">
            <v xml:space="preserve">UN    </v>
          </cell>
          <cell r="D11374">
            <v>79.84</v>
          </cell>
        </row>
        <row r="11375">
          <cell r="A11375">
            <v>7197</v>
          </cell>
          <cell r="B11375" t="str">
            <v>TELHA DE FIBROCIMENTO ONDULADA E = 6 MM, DE 3,66 X 1,10 M (SEM AMIANTO)</v>
          </cell>
          <cell r="C11375" t="str">
            <v xml:space="preserve">UN    </v>
          </cell>
          <cell r="D11375">
            <v>119.95</v>
          </cell>
        </row>
        <row r="11376">
          <cell r="A11376">
            <v>7192</v>
          </cell>
          <cell r="B11376" t="str">
            <v>TELHA DE FIBROCIMENTO ONDULADA E = 8 MM, DE 1,53 X 1,10 M (SEM AMIANTO)</v>
          </cell>
          <cell r="C11376" t="str">
            <v xml:space="preserve">UN    </v>
          </cell>
          <cell r="D11376">
            <v>65.97</v>
          </cell>
        </row>
        <row r="11377">
          <cell r="A11377">
            <v>7193</v>
          </cell>
          <cell r="B11377" t="str">
            <v>TELHA DE FIBROCIMENTO ONDULADA E = 8 MM, DE 1,83 X 1,10 M (SEM AMIANTO)</v>
          </cell>
          <cell r="C11377" t="str">
            <v xml:space="preserve">UN    </v>
          </cell>
          <cell r="D11377">
            <v>78.75</v>
          </cell>
        </row>
        <row r="11378">
          <cell r="A11378">
            <v>7189</v>
          </cell>
          <cell r="B11378" t="str">
            <v>TELHA DE FIBROCIMENTO ONDULADA E = 8 MM, DE 2,44 X 1,10 M (SEM AMIANTO)</v>
          </cell>
          <cell r="C11378" t="str">
            <v xml:space="preserve">UN    </v>
          </cell>
          <cell r="D11378">
            <v>110.62</v>
          </cell>
        </row>
        <row r="11379">
          <cell r="A11379">
            <v>7198</v>
          </cell>
          <cell r="B11379" t="str">
            <v>TELHA DE FIBROCIMENTO ONDULADA E = 8 MM, DE 3,66 X 1,10 M (SEM AMIANTO)</v>
          </cell>
          <cell r="C11379" t="str">
            <v xml:space="preserve">M2    </v>
          </cell>
          <cell r="D11379">
            <v>41.18</v>
          </cell>
        </row>
        <row r="11380">
          <cell r="A11380">
            <v>34402</v>
          </cell>
          <cell r="B11380" t="str">
            <v>TELHA DE FIBROCIMENTO ONDULADA E = 8 MM, DE 3,66 X 1,10 M (SEM AMIANTO)</v>
          </cell>
          <cell r="C11380" t="str">
            <v xml:space="preserve">UN    </v>
          </cell>
          <cell r="D11380">
            <v>165.8</v>
          </cell>
        </row>
        <row r="11381">
          <cell r="A11381">
            <v>7245</v>
          </cell>
          <cell r="B11381" t="str">
            <v>TELHA DE VIDRO TIPO FRANCESA, *39 X 23* CM</v>
          </cell>
          <cell r="C11381" t="str">
            <v xml:space="preserve">UN    </v>
          </cell>
          <cell r="D11381">
            <v>54.96</v>
          </cell>
        </row>
        <row r="11382">
          <cell r="A11382">
            <v>34425</v>
          </cell>
          <cell r="B11382" t="str">
            <v>TELHA ESTRUTURAL DE FIBROCIMENTO 1 ABA, DE 0,52 X 2,00 M (SEM AMIANTO)</v>
          </cell>
          <cell r="C11382" t="str">
            <v xml:space="preserve">UN    </v>
          </cell>
          <cell r="D11382">
            <v>102.53</v>
          </cell>
        </row>
        <row r="11383">
          <cell r="A11383">
            <v>7223</v>
          </cell>
          <cell r="B11383" t="str">
            <v>TELHA ESTRUTURAL DE FIBROCIMENTO 1 ABA, DE 0,52 X 2,50 M (SEM AMIANTO)</v>
          </cell>
          <cell r="C11383" t="str">
            <v xml:space="preserve">UN    </v>
          </cell>
          <cell r="D11383">
            <v>119.49</v>
          </cell>
        </row>
        <row r="11384">
          <cell r="A11384">
            <v>7234</v>
          </cell>
          <cell r="B11384" t="str">
            <v>TELHA ESTRUTURAL DE FIBROCIMENTO 1 ABA, DE 0,52 X 3,60 M (SEM AMIANTO)</v>
          </cell>
          <cell r="C11384" t="str">
            <v xml:space="preserve">UN    </v>
          </cell>
          <cell r="D11384">
            <v>172.35</v>
          </cell>
        </row>
        <row r="11385">
          <cell r="A11385">
            <v>7224</v>
          </cell>
          <cell r="B11385" t="str">
            <v>TELHA ESTRUTURAL DE FIBROCIMENTO 1 ABA, DE 0,52 X 4,00 M (SEM AMIANTO)</v>
          </cell>
          <cell r="C11385" t="str">
            <v xml:space="preserve">UN    </v>
          </cell>
          <cell r="D11385">
            <v>190.37</v>
          </cell>
        </row>
        <row r="11386">
          <cell r="A11386">
            <v>7221</v>
          </cell>
          <cell r="B11386" t="str">
            <v>TELHA ESTRUTURAL DE FIBROCIMENTO 1 ABA, DE 0,52 X 4,50 M (SEM AMIANTO)</v>
          </cell>
          <cell r="C11386" t="str">
            <v xml:space="preserve">M2    </v>
          </cell>
          <cell r="D11386">
            <v>92.56</v>
          </cell>
        </row>
        <row r="11387">
          <cell r="A11387">
            <v>7210</v>
          </cell>
          <cell r="B11387" t="str">
            <v>TELHA ESTRUTURAL DE FIBROCIMENTO 1 ABA, DE 0,52 X 4,50 M (SEM AMIANTO)</v>
          </cell>
          <cell r="C11387" t="str">
            <v xml:space="preserve">UN    </v>
          </cell>
          <cell r="D11387">
            <v>216.6</v>
          </cell>
        </row>
        <row r="11388">
          <cell r="A11388">
            <v>7225</v>
          </cell>
          <cell r="B11388" t="str">
            <v>TELHA ESTRUTURAL DE FIBROCIMENTO 1 ABA, DE 0,52 X 5,00 M (SEM AMIANTO)</v>
          </cell>
          <cell r="C11388" t="str">
            <v xml:space="preserve">UN    </v>
          </cell>
          <cell r="D11388">
            <v>240.68</v>
          </cell>
        </row>
        <row r="11389">
          <cell r="A11389">
            <v>7226</v>
          </cell>
          <cell r="B11389" t="str">
            <v>TELHA ESTRUTURAL DE FIBROCIMENTO 1 ABA, DE 0,52 X 5,50 M (SEM AMIANTO)</v>
          </cell>
          <cell r="C11389" t="str">
            <v xml:space="preserve">UN    </v>
          </cell>
          <cell r="D11389">
            <v>264.86</v>
          </cell>
        </row>
        <row r="11390">
          <cell r="A11390">
            <v>7236</v>
          </cell>
          <cell r="B11390" t="str">
            <v>TELHA ESTRUTURAL DE FIBROCIMENTO 1 ABA, DE 0,52 X 6,00 M (SEM AMIANTO)</v>
          </cell>
          <cell r="C11390" t="str">
            <v xml:space="preserve">UN    </v>
          </cell>
          <cell r="D11390">
            <v>288.86</v>
          </cell>
        </row>
        <row r="11391">
          <cell r="A11391">
            <v>7227</v>
          </cell>
          <cell r="B11391" t="str">
            <v>TELHA ESTRUTURAL DE FIBROCIMENTO 1 ABA, DE 0,52 X 6,50 M (SEM AMIANTO)</v>
          </cell>
          <cell r="C11391" t="str">
            <v xml:space="preserve">UN    </v>
          </cell>
          <cell r="D11391">
            <v>312.94</v>
          </cell>
        </row>
        <row r="11392">
          <cell r="A11392">
            <v>7212</v>
          </cell>
          <cell r="B11392" t="str">
            <v>TELHA ESTRUTURAL DE FIBROCIMENTO 1 ABA, DE 0,52 X 7,20 M (SEM AMIANTO)</v>
          </cell>
          <cell r="C11392" t="str">
            <v xml:space="preserve">UN    </v>
          </cell>
          <cell r="D11392">
            <v>346.5</v>
          </cell>
        </row>
        <row r="11393">
          <cell r="A11393">
            <v>7229</v>
          </cell>
          <cell r="B11393" t="str">
            <v>TELHA ESTRUTURAL DE FIBROCIMENTO 2 ABAS, DE 1,00 X 3,00 M (SEM AMIANTO)</v>
          </cell>
          <cell r="C11393" t="str">
            <v xml:space="preserve">UN    </v>
          </cell>
          <cell r="D11393">
            <v>229.14</v>
          </cell>
        </row>
        <row r="11394">
          <cell r="A11394">
            <v>7230</v>
          </cell>
          <cell r="B11394" t="str">
            <v>TELHA ESTRUTURAL DE FIBROCIMENTO 2 ABAS, DE 1,00 X 4,60 M (SEM AMIANTO)</v>
          </cell>
          <cell r="C11394" t="str">
            <v xml:space="preserve">UN    </v>
          </cell>
          <cell r="D11394">
            <v>365.15</v>
          </cell>
        </row>
        <row r="11395">
          <cell r="A11395">
            <v>7231</v>
          </cell>
          <cell r="B11395" t="str">
            <v>TELHA ESTRUTURAL DE FIBROCIMENTO 2 ABAS, DE 1,00 X 6,00 M (SEM AMIANTO)</v>
          </cell>
          <cell r="C11395" t="str">
            <v xml:space="preserve">UN    </v>
          </cell>
          <cell r="D11395">
            <v>479.55</v>
          </cell>
        </row>
        <row r="11396">
          <cell r="A11396">
            <v>7220</v>
          </cell>
          <cell r="B11396" t="str">
            <v>TELHA ESTRUTURAL DE FIBROCIMENTO 2 ABAS, DE 1,00 X 7,40 M (SEM AMIANTO)</v>
          </cell>
          <cell r="C11396" t="str">
            <v xml:space="preserve">UN    </v>
          </cell>
          <cell r="D11396">
            <v>589.57000000000005</v>
          </cell>
        </row>
        <row r="11397">
          <cell r="A11397">
            <v>34447</v>
          </cell>
          <cell r="B11397" t="str">
            <v>TELHA ESTRUTURAL DE FIBROCIMENTO 2 ABAS, DE 1,00 X 8,20 M (SEM AMIANTO)</v>
          </cell>
          <cell r="C11397" t="str">
            <v xml:space="preserve">UN    </v>
          </cell>
          <cell r="D11397">
            <v>656.2</v>
          </cell>
        </row>
        <row r="11398">
          <cell r="A11398">
            <v>7233</v>
          </cell>
          <cell r="B11398" t="str">
            <v>TELHA ESTRUTURAL DE FIBROCIMENTO 2 ABAS, DE 1,00 X 9,20 M (SEM AMIANTO)</v>
          </cell>
          <cell r="C11398" t="str">
            <v xml:space="preserve">UN    </v>
          </cell>
          <cell r="D11398">
            <v>734.64</v>
          </cell>
        </row>
        <row r="11399">
          <cell r="A11399">
            <v>40740</v>
          </cell>
          <cell r="B11399" t="str">
            <v>TELHA GALVALUME COM ISOLAMENTO TERMOACUSTICO EM ESPUMA RIGIDA DE POLIURETANO (PU) INJETADO, ESPESSURA DE 30 MM, DENSIDADE DE 35 KG/M3, COM DUAS FACES TRAPEZOIDAIS, ACABAMENTO NATURAL (NAO INCLUI ACESSORIOS DE FIXACAO)</v>
          </cell>
          <cell r="C11399" t="str">
            <v xml:space="preserve">M2    </v>
          </cell>
          <cell r="D11399">
            <v>203.57</v>
          </cell>
        </row>
        <row r="11400">
          <cell r="A11400">
            <v>25007</v>
          </cell>
          <cell r="B11400" t="str">
            <v>TELHA ONDULADA EM ACO ZINCADO, ALTURA DE 17 MM, ESPESSURA DE 0,50 MM, LARGURA UTIL DE APROXIMADAMENTE 985 MM, SEM PINTURA</v>
          </cell>
          <cell r="C11400" t="str">
            <v xml:space="preserve">M2    </v>
          </cell>
          <cell r="D11400">
            <v>58.25</v>
          </cell>
        </row>
        <row r="11401">
          <cell r="A11401">
            <v>43071</v>
          </cell>
          <cell r="B11401" t="str">
            <v>TELHA TERMOISOLANTE REVESTIDA EM ACO GALVALUME, FACE SUPERIOR TRAPEZOIDAL E FACE INFERIOR PLANA (NAO INCLUI ACESSORIOS DE FIXACAO), REVEST COM ESPESSURA DE 0,50 MM, COM PRE-PINTURA DE COR BRANCA NAS DUAS FACES, NUCLEO EM POLIIOCIANURATO (PIR) COM ESPESSURA DE 50 MM</v>
          </cell>
          <cell r="C11401" t="str">
            <v xml:space="preserve">M2    </v>
          </cell>
          <cell r="D11401">
            <v>229.22</v>
          </cell>
        </row>
        <row r="11402">
          <cell r="A11402">
            <v>39520</v>
          </cell>
          <cell r="B11402" t="str">
            <v>TELHA TERMOISOLANTE REVESTIDA EM ACO GALVANIZADO, FACE SUPERIOR EM TELHA TRAPEZOIDAL E FACE INFERIOR EM CHAPA PLANA (SEM ACESSORIOS DE FIXACAO), REVESTIMENTO COM ESPESSURA DE 0,50 MM COM PRE-PINTURA NAS DUAS FACES, NUCLEO EM POLIESTIRENO (EPS) DE 30 MM</v>
          </cell>
          <cell r="C11402" t="str">
            <v xml:space="preserve">M2    </v>
          </cell>
          <cell r="D11402">
            <v>187</v>
          </cell>
        </row>
        <row r="11403">
          <cell r="A11403">
            <v>39521</v>
          </cell>
          <cell r="B11403" t="str">
            <v>TELHA TERMOISOLANTE REVESTIDA EM ACO GALVANIZADO, FACE SUPERIOR EM TELHA TRAPEZOIDAL E FACE INFERIOR EM CHAPA PLANA (SEM ACESSORIOS DE FIXACAO), REVESTIMENTO COM ESPESSURA DE 0,50 MM COM PRE-PINTURA NAS DUAS FACES, NUCLEO EM POLIESTIRENO (EPS) DE 50 MM</v>
          </cell>
          <cell r="C11403" t="str">
            <v xml:space="preserve">M2    </v>
          </cell>
          <cell r="D11403">
            <v>193.11</v>
          </cell>
        </row>
        <row r="11404">
          <cell r="A11404">
            <v>39522</v>
          </cell>
          <cell r="B11404" t="str">
            <v>TELHA TERMOISOLANTE REVESTIDA EM ACO GALVANIZADO, FACES SUPERIOR E INFERIOR EM TELHA TRAPEZOIDAL (SEM ACESSORIOS DE FIXACAO), REVESTIMENTO COM ESPESSURA DE 0,50 MM COM PRE-PINTURA NAS DUAS FACES, NUCLEO EM POLIESTIRENO (EPS) DE 50 MM</v>
          </cell>
          <cell r="C11404" t="str">
            <v xml:space="preserve">M2    </v>
          </cell>
          <cell r="D11404">
            <v>199.41</v>
          </cell>
        </row>
        <row r="11405">
          <cell r="A11405">
            <v>7243</v>
          </cell>
          <cell r="B11405" t="str">
            <v>TELHA TRAPEZOIDAL EM ACO ZINCADO, SEM PINTURA, ALTURA DE APROXIMADAMENTE 40 MM, ESPESSURA DE 0,50 MM E LARGURA UTIL DE 980 MM</v>
          </cell>
          <cell r="C11405" t="str">
            <v xml:space="preserve">M2    </v>
          </cell>
          <cell r="D11405">
            <v>60.87</v>
          </cell>
        </row>
        <row r="11406">
          <cell r="A11406">
            <v>11067</v>
          </cell>
          <cell r="B11406" t="str">
            <v>TELHA TRAPEZOIDAL EM ALUMINIO, ALTURA DE *38* MM E ESPESSURA DE 0,5 MM (LARGURA TOTAL DE 1056 MM E COMPRIMENTO DE 5000 MM)</v>
          </cell>
          <cell r="C11406" t="str">
            <v xml:space="preserve">UN    </v>
          </cell>
          <cell r="D11406">
            <v>340.89</v>
          </cell>
        </row>
        <row r="11407">
          <cell r="A11407">
            <v>11068</v>
          </cell>
          <cell r="B11407" t="str">
            <v>TELHA TRAPEZOIDAL EM ALUMINIO, ALTURA DE *38* MM E ESPESSURA DE 0,7 MM (LARGURA TOTAL DE 1056 MM E COMPRIMENTO DE 5000 MM)</v>
          </cell>
          <cell r="C11407" t="str">
            <v xml:space="preserve">UN    </v>
          </cell>
          <cell r="D11407">
            <v>430.66</v>
          </cell>
        </row>
        <row r="11408">
          <cell r="A11408">
            <v>7246</v>
          </cell>
          <cell r="B11408" t="str">
            <v>TELHA VIDRO TIPO CANAL OU COLONIAL, C = 46 A 50 CM</v>
          </cell>
          <cell r="C11408" t="str">
            <v xml:space="preserve">UN    </v>
          </cell>
          <cell r="D11408">
            <v>51.13</v>
          </cell>
        </row>
        <row r="11409">
          <cell r="A11409">
            <v>12869</v>
          </cell>
          <cell r="B11409" t="str">
            <v>TELHADOR</v>
          </cell>
          <cell r="C11409" t="str">
            <v xml:space="preserve">H     </v>
          </cell>
          <cell r="D11409">
            <v>14.91</v>
          </cell>
        </row>
        <row r="11410">
          <cell r="A11410">
            <v>41097</v>
          </cell>
          <cell r="B11410" t="str">
            <v>TELHADOR  (MENSALISTA)</v>
          </cell>
          <cell r="C11410" t="str">
            <v xml:space="preserve">MES   </v>
          </cell>
          <cell r="D11410">
            <v>2643.34</v>
          </cell>
        </row>
        <row r="11411">
          <cell r="A11411">
            <v>1574</v>
          </cell>
          <cell r="B11411" t="str">
            <v>TERMINAL A COMPRESSAO EM COBRE ESTANHADO PARA CABO 10 MM2, 1 FURO E 1 COMPRESSAO, PARA PARAFUSO DE FIXACAO M6</v>
          </cell>
          <cell r="C11411" t="str">
            <v xml:space="preserve">UN    </v>
          </cell>
          <cell r="D11411">
            <v>1.27</v>
          </cell>
        </row>
        <row r="11412">
          <cell r="A11412">
            <v>1581</v>
          </cell>
          <cell r="B11412" t="str">
            <v>TERMINAL A COMPRESSAO EM COBRE ESTANHADO PARA CABO 120 MM2, 1 FURO E 1 COMPRESSAO, PARA PARAFUSO DE FIXACAO M12</v>
          </cell>
          <cell r="C11412" t="str">
            <v xml:space="preserve">UN    </v>
          </cell>
          <cell r="D11412">
            <v>8.83</v>
          </cell>
        </row>
        <row r="11413">
          <cell r="A11413">
            <v>1575</v>
          </cell>
          <cell r="B11413" t="str">
            <v>TERMINAL A COMPRESSAO EM COBRE ESTANHADO PARA CABO 16 MM2, 1 FURO E 1 COMPRESSAO, PARA PARAFUSO DE FIXACAO M6</v>
          </cell>
          <cell r="C11413" t="str">
            <v xml:space="preserve">UN    </v>
          </cell>
          <cell r="D11413">
            <v>1.51</v>
          </cell>
        </row>
        <row r="11414">
          <cell r="A11414">
            <v>1570</v>
          </cell>
          <cell r="B11414" t="str">
            <v>TERMINAL A COMPRESSAO EM COBRE ESTANHADO PARA CABO 2,5 MM2, 1 FURO E 1 COMPRESSAO, PARA PARAFUSO DE FIXACAO M5</v>
          </cell>
          <cell r="C11414" t="str">
            <v xml:space="preserve">UN    </v>
          </cell>
          <cell r="D11414">
            <v>0.76</v>
          </cell>
        </row>
        <row r="11415">
          <cell r="A11415">
            <v>1576</v>
          </cell>
          <cell r="B11415" t="str">
            <v>TERMINAL A COMPRESSAO EM COBRE ESTANHADO PARA CABO 25 MM2, 1 FURO E 1 COMPRESSAO, PARA PARAFUSO DE FIXACAO M8</v>
          </cell>
          <cell r="C11415" t="str">
            <v xml:space="preserve">UN    </v>
          </cell>
          <cell r="D11415">
            <v>2.09</v>
          </cell>
        </row>
        <row r="11416">
          <cell r="A11416">
            <v>1577</v>
          </cell>
          <cell r="B11416" t="str">
            <v>TERMINAL A COMPRESSAO EM COBRE ESTANHADO PARA CABO 35 MM2, 1 FURO E 1 COMPRESSAO, PARA PARAFUSO DE FIXACAO M8</v>
          </cell>
          <cell r="C11416" t="str">
            <v xml:space="preserve">UN    </v>
          </cell>
          <cell r="D11416">
            <v>2.36</v>
          </cell>
        </row>
        <row r="11417">
          <cell r="A11417">
            <v>1571</v>
          </cell>
          <cell r="B11417" t="str">
            <v>TERMINAL A COMPRESSAO EM COBRE ESTANHADO PARA CABO 4 MM2, 1 FURO E 1 COMPRESSAO, PARA PARAFUSO DE FIXACAO M5</v>
          </cell>
          <cell r="C11417" t="str">
            <v xml:space="preserve">UN    </v>
          </cell>
          <cell r="D11417">
            <v>0.99</v>
          </cell>
        </row>
        <row r="11418">
          <cell r="A11418">
            <v>1578</v>
          </cell>
          <cell r="B11418" t="str">
            <v>TERMINAL A COMPRESSAO EM COBRE ESTANHADO PARA CABO 50 MM2, 1 FURO E 1 COMPRESSAO, PARA PARAFUSO DE FIXACAO M8</v>
          </cell>
          <cell r="C11418" t="str">
            <v xml:space="preserve">UN    </v>
          </cell>
          <cell r="D11418">
            <v>4.09</v>
          </cell>
        </row>
        <row r="11419">
          <cell r="A11419">
            <v>1573</v>
          </cell>
          <cell r="B11419" t="str">
            <v>TERMINAL A COMPRESSAO EM COBRE ESTANHADO PARA CABO 6 MM2, 1 FURO E 1 COMPRESSAO, PARA PARAFUSO DE FIXACAO M6</v>
          </cell>
          <cell r="C11419" t="str">
            <v xml:space="preserve">UN    </v>
          </cell>
          <cell r="D11419">
            <v>1.18</v>
          </cell>
        </row>
        <row r="11420">
          <cell r="A11420">
            <v>1579</v>
          </cell>
          <cell r="B11420" t="str">
            <v>TERMINAL A COMPRESSAO EM COBRE ESTANHADO PARA CABO 70 MM2, 1 FURO E 1 COMPRESSAO, PARA PARAFUSO DE FIXACAO M10</v>
          </cell>
          <cell r="C11420" t="str">
            <v xml:space="preserve">UN    </v>
          </cell>
          <cell r="D11420">
            <v>5.0999999999999996</v>
          </cell>
        </row>
        <row r="11421">
          <cell r="A11421">
            <v>1580</v>
          </cell>
          <cell r="B11421" t="str">
            <v>TERMINAL A COMPRESSAO EM COBRE ESTANHADO PARA CABO 95 MM2, 1 FURO E 1 COMPRESSAO, PARA PARAFUSO DE FIXACAO M12</v>
          </cell>
          <cell r="C11421" t="str">
            <v xml:space="preserve">UN    </v>
          </cell>
          <cell r="D11421">
            <v>6.28</v>
          </cell>
        </row>
        <row r="11422">
          <cell r="A11422">
            <v>7571</v>
          </cell>
          <cell r="B11422" t="str">
            <v>TERMINAL AEREO EM ACO GALVANIZADO DN 5/16", COMPRIMENTO DE 350MM, COM BASE DE FIXACAO HORIZONTAL</v>
          </cell>
          <cell r="C11422" t="str">
            <v xml:space="preserve">UN    </v>
          </cell>
          <cell r="D11422">
            <v>12.63</v>
          </cell>
        </row>
        <row r="11423">
          <cell r="A11423">
            <v>39321</v>
          </cell>
          <cell r="B11423" t="str">
            <v>TERMINAL DE VENTILACAO, 100 MM, SERIE NORMAL, ESGOTO PREDIAL</v>
          </cell>
          <cell r="C11423" t="str">
            <v xml:space="preserve">UN    </v>
          </cell>
          <cell r="D11423">
            <v>15.72</v>
          </cell>
        </row>
        <row r="11424">
          <cell r="A11424">
            <v>39319</v>
          </cell>
          <cell r="B11424" t="str">
            <v>TERMINAL DE VENTILACAO, 50 MM, SERIE NORMAL, ESGOTO PREDIAL</v>
          </cell>
          <cell r="C11424" t="str">
            <v xml:space="preserve">UN    </v>
          </cell>
          <cell r="D11424">
            <v>6.14</v>
          </cell>
        </row>
        <row r="11425">
          <cell r="A11425">
            <v>39320</v>
          </cell>
          <cell r="B11425" t="str">
            <v>TERMINAL DE VENTILACAO, 75 MM, SERIE NORMAL, ESGOTO PREDIAL</v>
          </cell>
          <cell r="C11425" t="str">
            <v xml:space="preserve">UN    </v>
          </cell>
          <cell r="D11425">
            <v>10.199999999999999</v>
          </cell>
        </row>
        <row r="11426">
          <cell r="A11426">
            <v>1591</v>
          </cell>
          <cell r="B11426" t="str">
            <v>TERMINAL METALICO A PRESSAO PARA 1 CABO DE 120 MM2, COM 1 FURO DE FIXACAO</v>
          </cell>
          <cell r="C11426" t="str">
            <v xml:space="preserve">UN    </v>
          </cell>
          <cell r="D11426">
            <v>19.48</v>
          </cell>
        </row>
        <row r="11427">
          <cell r="A11427">
            <v>1547</v>
          </cell>
          <cell r="B11427" t="str">
            <v>TERMINAL METALICO A PRESSAO PARA 1 CABO DE 150 A 185 MM2, COM 2 FUROS PARA FIXACAO</v>
          </cell>
          <cell r="C11427" t="str">
            <v xml:space="preserve">UN    </v>
          </cell>
          <cell r="D11427">
            <v>102.08</v>
          </cell>
        </row>
        <row r="11428">
          <cell r="A11428">
            <v>38196</v>
          </cell>
          <cell r="B11428" t="str">
            <v>TERMINAL METALICO A PRESSAO PARA 1 CABO DE 150 MM2, COM 1 FURO DE FIXACAO</v>
          </cell>
          <cell r="C11428" t="str">
            <v xml:space="preserve">UN    </v>
          </cell>
          <cell r="D11428">
            <v>19.88</v>
          </cell>
        </row>
        <row r="11429">
          <cell r="A11429">
            <v>1543</v>
          </cell>
          <cell r="B11429" t="str">
            <v>TERMINAL METALICO A PRESSAO PARA 1 CABO DE 16 A 25 MM2, COM 2 FUROS PARA FIXACAO</v>
          </cell>
          <cell r="C11429" t="str">
            <v xml:space="preserve">UN    </v>
          </cell>
          <cell r="D11429">
            <v>21.13</v>
          </cell>
        </row>
        <row r="11430">
          <cell r="A11430">
            <v>1585</v>
          </cell>
          <cell r="B11430" t="str">
            <v>TERMINAL METALICO A PRESSAO PARA 1 CABO DE 16 MM2, COM 1 FURO DE FIXACAO</v>
          </cell>
          <cell r="C11430" t="str">
            <v xml:space="preserve">UN    </v>
          </cell>
          <cell r="D11430">
            <v>4.09</v>
          </cell>
        </row>
        <row r="11431">
          <cell r="A11431">
            <v>1593</v>
          </cell>
          <cell r="B11431" t="str">
            <v>TERMINAL METALICO A PRESSAO PARA 1 CABO DE 185 MM2, COM 1 FURO DE FIXACAO</v>
          </cell>
          <cell r="C11431" t="str">
            <v xml:space="preserve">UN    </v>
          </cell>
          <cell r="D11431">
            <v>21.73</v>
          </cell>
        </row>
        <row r="11432">
          <cell r="A11432">
            <v>11838</v>
          </cell>
          <cell r="B11432" t="str">
            <v>TERMINAL METALICO A PRESSAO PARA 1 CABO DE 240 MM2, COM 1 FURO DE FIXACAO</v>
          </cell>
          <cell r="C11432" t="str">
            <v xml:space="preserve">UN    </v>
          </cell>
          <cell r="D11432">
            <v>28.67</v>
          </cell>
        </row>
        <row r="11433">
          <cell r="A11433">
            <v>1594</v>
          </cell>
          <cell r="B11433" t="str">
            <v>TERMINAL METALICO A PRESSAO PARA 1 CABO DE 25 A 35 MM2, COM 2 FUROS PARA FIXACAO</v>
          </cell>
          <cell r="C11433" t="str">
            <v xml:space="preserve">UN    </v>
          </cell>
          <cell r="D11433">
            <v>28.98</v>
          </cell>
        </row>
        <row r="11434">
          <cell r="A11434">
            <v>1586</v>
          </cell>
          <cell r="B11434" t="str">
            <v>TERMINAL METALICO A PRESSAO PARA 1 CABO DE 25 MM2, COM 1 FURO DE FIXACAO</v>
          </cell>
          <cell r="C11434" t="str">
            <v xml:space="preserve">UN    </v>
          </cell>
          <cell r="D11434">
            <v>5.18</v>
          </cell>
        </row>
        <row r="11435">
          <cell r="A11435">
            <v>11839</v>
          </cell>
          <cell r="B11435" t="str">
            <v>TERMINAL METALICO A PRESSAO PARA 1 CABO DE 300 MM2, COM 1 FURO DE FIXACAO</v>
          </cell>
          <cell r="C11435" t="str">
            <v xml:space="preserve">UN    </v>
          </cell>
          <cell r="D11435">
            <v>41.71</v>
          </cell>
        </row>
        <row r="11436">
          <cell r="A11436">
            <v>1587</v>
          </cell>
          <cell r="B11436" t="str">
            <v>TERMINAL METALICO A PRESSAO PARA 1 CABO DE 35 MM2, COM 1 FURO DE FIXACAO</v>
          </cell>
          <cell r="C11436" t="str">
            <v xml:space="preserve">UN    </v>
          </cell>
          <cell r="D11436">
            <v>5.27</v>
          </cell>
        </row>
        <row r="11437">
          <cell r="A11437">
            <v>1545</v>
          </cell>
          <cell r="B11437" t="str">
            <v>TERMINAL METALICO A PRESSAO PARA 1 CABO DE 50 A 70 MM2, COM 2 FUROS PARA FIXACAO</v>
          </cell>
          <cell r="C11437" t="str">
            <v xml:space="preserve">UN    </v>
          </cell>
          <cell r="D11437">
            <v>50.06</v>
          </cell>
        </row>
        <row r="11438">
          <cell r="A11438">
            <v>1588</v>
          </cell>
          <cell r="B11438" t="str">
            <v>TERMINAL METALICO A PRESSAO PARA 1 CABO DE 50 MM2, COM 1 FURO DE FIXACAO</v>
          </cell>
          <cell r="C11438" t="str">
            <v xml:space="preserve">UN    </v>
          </cell>
          <cell r="D11438">
            <v>7.23</v>
          </cell>
        </row>
        <row r="11439">
          <cell r="A11439">
            <v>1535</v>
          </cell>
          <cell r="B11439" t="str">
            <v>TERMINAL METALICO A PRESSAO PARA 1 CABO DE 6 A 10 MM2, COM 1 FURO DE FIXACAO</v>
          </cell>
          <cell r="C11439" t="str">
            <v xml:space="preserve">UN    </v>
          </cell>
          <cell r="D11439">
            <v>4.17</v>
          </cell>
        </row>
        <row r="11440">
          <cell r="A11440">
            <v>1589</v>
          </cell>
          <cell r="B11440" t="str">
            <v>TERMINAL METALICO A PRESSAO PARA 1 CABO DE 70 MM2, COM 1 FURO DE FIXACAO</v>
          </cell>
          <cell r="C11440" t="str">
            <v xml:space="preserve">UN    </v>
          </cell>
          <cell r="D11440">
            <v>7.46</v>
          </cell>
        </row>
        <row r="11441">
          <cell r="A11441">
            <v>1546</v>
          </cell>
          <cell r="B11441" t="str">
            <v>TERMINAL METALICO A PRESSAO PARA 1 CABO DE 95 A 120 MM2, COM 2 FUROS PARA FIXACAO</v>
          </cell>
          <cell r="C11441" t="str">
            <v xml:space="preserve">UN    </v>
          </cell>
          <cell r="D11441">
            <v>84.47</v>
          </cell>
        </row>
        <row r="11442">
          <cell r="A11442">
            <v>1590</v>
          </cell>
          <cell r="B11442" t="str">
            <v>TERMINAL METALICO A PRESSAO PARA 1 CABO DE 95 MM2, COM 1 FURO DE FIXACAO</v>
          </cell>
          <cell r="C11442" t="str">
            <v xml:space="preserve">UN    </v>
          </cell>
          <cell r="D11442">
            <v>13.14</v>
          </cell>
        </row>
        <row r="11443">
          <cell r="A11443">
            <v>1542</v>
          </cell>
          <cell r="B11443" t="str">
            <v>TERMINAL METALICO A PRESSAO 1 CABO, PARA CABOS DE 4 A 10 MM2, COM 2 FUROS PARA FIXACAO</v>
          </cell>
          <cell r="C11443" t="str">
            <v xml:space="preserve">UN    </v>
          </cell>
          <cell r="D11443">
            <v>17.399999999999999</v>
          </cell>
        </row>
        <row r="11444">
          <cell r="A11444">
            <v>38415</v>
          </cell>
          <cell r="B11444" t="str">
            <v>TERMOFUSORA PARA TUBOS E CONEXOES EM PPR COM DIAMETROS DE 20 A 63 MM, POTENCIA DE 800 W, TENSAO 220 V</v>
          </cell>
          <cell r="C11444" t="str">
            <v xml:space="preserve">UN    </v>
          </cell>
          <cell r="D11444">
            <v>967.36</v>
          </cell>
        </row>
        <row r="11445">
          <cell r="A11445">
            <v>38414</v>
          </cell>
          <cell r="B11445" t="str">
            <v>TERMOFUSORA PARA TUBOS E CONEXOES EM PPR COM DIAMETROS DE 75 A 110 MM, POTENCIA DE *1100* W, TENSAO 220 V</v>
          </cell>
          <cell r="C11445" t="str">
            <v xml:space="preserve">UN    </v>
          </cell>
          <cell r="D11445">
            <v>1357.7</v>
          </cell>
        </row>
        <row r="11446">
          <cell r="A11446">
            <v>38128</v>
          </cell>
          <cell r="B11446" t="str">
            <v>TERRA VEGETAL (ENSACADA)</v>
          </cell>
          <cell r="C11446" t="str">
            <v xml:space="preserve">KG    </v>
          </cell>
          <cell r="D11446">
            <v>0.5</v>
          </cell>
        </row>
        <row r="11447">
          <cell r="A11447">
            <v>7253</v>
          </cell>
          <cell r="B11447" t="str">
            <v>TERRA VEGETAL (GRANEL)</v>
          </cell>
          <cell r="C11447" t="str">
            <v xml:space="preserve">M3    </v>
          </cell>
          <cell r="D11447">
            <v>107.14</v>
          </cell>
        </row>
        <row r="11448">
          <cell r="A11448">
            <v>43781</v>
          </cell>
          <cell r="B11448" t="str">
            <v>TESTE</v>
          </cell>
          <cell r="C11448" t="str">
            <v xml:space="preserve">CX    </v>
          </cell>
          <cell r="D11448">
            <v>64.11</v>
          </cell>
        </row>
        <row r="11449">
          <cell r="A11449">
            <v>4806</v>
          </cell>
          <cell r="B11449" t="str">
            <v>TESTEIRA ANTIDERRAPANTE PARA PISO VINILICO *5 X 2,5* CM, E = 2 MM</v>
          </cell>
          <cell r="C11449" t="str">
            <v xml:space="preserve">M     </v>
          </cell>
          <cell r="D11449">
            <v>15.21</v>
          </cell>
        </row>
        <row r="11450">
          <cell r="A11450">
            <v>34401</v>
          </cell>
          <cell r="B11450" t="str">
            <v>TIJOLO CERAMICO LAMINADO 5,5 X 11 X 23 CM (L X A X C)</v>
          </cell>
          <cell r="C11450" t="str">
            <v xml:space="preserve">UN    </v>
          </cell>
          <cell r="D11450">
            <v>2.19</v>
          </cell>
        </row>
        <row r="11451">
          <cell r="A11451">
            <v>7260</v>
          </cell>
          <cell r="B11451" t="str">
            <v>TIJOLO CERAMICO MACICO APARENTE *6 X 12 X 24* CM (L X A X C)</v>
          </cell>
          <cell r="C11451" t="str">
            <v xml:space="preserve">UN    </v>
          </cell>
          <cell r="D11451">
            <v>1.94</v>
          </cell>
        </row>
        <row r="11452">
          <cell r="A11452">
            <v>7256</v>
          </cell>
          <cell r="B11452" t="str">
            <v>TIJOLO CERAMICO MACICO APARENTE 2 FUROS, *6,5 X 10 X 20* CM (L X A X C)</v>
          </cell>
          <cell r="C11452" t="str">
            <v xml:space="preserve">UN    </v>
          </cell>
          <cell r="D11452">
            <v>1.92</v>
          </cell>
        </row>
        <row r="11453">
          <cell r="A11453">
            <v>7258</v>
          </cell>
          <cell r="B11453" t="str">
            <v>TIJOLO CERAMICO MACICO COMUM *5 X 10 X 20* CM (L X A X C)</v>
          </cell>
          <cell r="C11453" t="str">
            <v xml:space="preserve">UN    </v>
          </cell>
          <cell r="D11453">
            <v>0.79</v>
          </cell>
        </row>
        <row r="11454">
          <cell r="A11454">
            <v>34400</v>
          </cell>
          <cell r="B11454" t="str">
            <v>TIJOLO CERAMICO REFRATARIO 2,5 X 11,4 X 22,9 CM (L X A X C)</v>
          </cell>
          <cell r="C11454" t="str">
            <v xml:space="preserve">UN    </v>
          </cell>
          <cell r="D11454">
            <v>3.37</v>
          </cell>
        </row>
        <row r="11455">
          <cell r="A11455">
            <v>10617</v>
          </cell>
          <cell r="B11455" t="str">
            <v>TIJOLO CERAMICO REFRATARIO 6,3 X 11,4 X 22,9 CM (L X A X C)</v>
          </cell>
          <cell r="C11455" t="str">
            <v xml:space="preserve">UN    </v>
          </cell>
          <cell r="D11455">
            <v>6.44</v>
          </cell>
        </row>
        <row r="11456">
          <cell r="A11456">
            <v>7274</v>
          </cell>
          <cell r="B11456" t="str">
            <v>TIL PARA LIGACAO PREDIAL, EM PVC, JE, BBB, DN 100 X 100 MM, PARA REDE COLETORA ESGOTO (NBR 10569)</v>
          </cell>
          <cell r="C11456" t="str">
            <v xml:space="preserve">UN    </v>
          </cell>
          <cell r="D11456">
            <v>55.43</v>
          </cell>
        </row>
        <row r="11457">
          <cell r="A11457">
            <v>11663</v>
          </cell>
          <cell r="B11457" t="str">
            <v>TIL TUBO QUEDA, EM PVC, JE, BBB, DN 100 X 100 MM, PARA REDE COLETORA DE ESGOTO (NBR 10569)</v>
          </cell>
          <cell r="C11457" t="str">
            <v xml:space="preserve">UN    </v>
          </cell>
          <cell r="D11457">
            <v>455.94</v>
          </cell>
        </row>
        <row r="11458">
          <cell r="A11458">
            <v>154</v>
          </cell>
          <cell r="B11458" t="str">
            <v>TINTA / REVESTIMENTO A BASE DE RESINA EPOXI COM ALCATRAO, BICOMPONENTE</v>
          </cell>
          <cell r="C11458" t="str">
            <v xml:space="preserve">L     </v>
          </cell>
          <cell r="D11458">
            <v>55.36</v>
          </cell>
        </row>
        <row r="11459">
          <cell r="A11459">
            <v>38121</v>
          </cell>
          <cell r="B11459" t="str">
            <v>TINTA A BASE DE RESINA ACRILICA EMULSIONADA EM AGUA, PARA SINALIZACAO HORIZONTAL VIARIA (NBR 13699)</v>
          </cell>
          <cell r="C11459" t="str">
            <v xml:space="preserve">L     </v>
          </cell>
          <cell r="D11459">
            <v>7.42</v>
          </cell>
        </row>
        <row r="11460">
          <cell r="A11460">
            <v>7343</v>
          </cell>
          <cell r="B11460" t="str">
            <v>TINTA A BASE DE RESINA ACRILICA, PARA SINALIZACAO HORIZONTAL VIARIA (NBR 11862)</v>
          </cell>
          <cell r="C11460" t="str">
            <v xml:space="preserve">L     </v>
          </cell>
          <cell r="D11460">
            <v>7.52</v>
          </cell>
        </row>
        <row r="11461">
          <cell r="A11461">
            <v>43776</v>
          </cell>
          <cell r="B11461" t="str">
            <v>TINTA A OLEO BRILHANTE, PARA MADEIRAS E METAIS</v>
          </cell>
          <cell r="C11461" t="str">
            <v xml:space="preserve">L     </v>
          </cell>
          <cell r="D11461">
            <v>17.38</v>
          </cell>
        </row>
        <row r="11462">
          <cell r="A11462">
            <v>7350</v>
          </cell>
          <cell r="B11462" t="str">
            <v>TINTA ACRILICA PARA CERAMICA</v>
          </cell>
          <cell r="C11462" t="str">
            <v xml:space="preserve">L     </v>
          </cell>
          <cell r="D11462">
            <v>25.23</v>
          </cell>
        </row>
        <row r="11463">
          <cell r="A11463">
            <v>7348</v>
          </cell>
          <cell r="B11463" t="str">
            <v>TINTA ACRILICA PREMIUM PARA PISO</v>
          </cell>
          <cell r="C11463" t="str">
            <v xml:space="preserve">L     </v>
          </cell>
          <cell r="D11463">
            <v>14.15</v>
          </cell>
        </row>
        <row r="11464">
          <cell r="A11464">
            <v>7356</v>
          </cell>
          <cell r="B11464" t="str">
            <v>TINTA ACRILICA PREMIUM, COR BRANCO FOSCO</v>
          </cell>
          <cell r="C11464" t="str">
            <v xml:space="preserve">L     </v>
          </cell>
          <cell r="D11464">
            <v>21.21</v>
          </cell>
        </row>
        <row r="11465">
          <cell r="A11465">
            <v>7313</v>
          </cell>
          <cell r="B11465" t="str">
            <v>TINTA ASFALTICA IMPERMEABILIZANTE DILUIDA EM SOLVENTE, PARA MATERIAIS CIMENTICIOS, METAL E MADEIRA</v>
          </cell>
          <cell r="C11465" t="str">
            <v xml:space="preserve">L     </v>
          </cell>
          <cell r="D11465">
            <v>18.8</v>
          </cell>
        </row>
        <row r="11466">
          <cell r="A11466">
            <v>7319</v>
          </cell>
          <cell r="B11466" t="str">
            <v>TINTA ASFALTICA IMPERMEABILIZANTE DISPERSA EM AGUA, PARA MATERIAIS CIMENTICIOS</v>
          </cell>
          <cell r="C11466" t="str">
            <v xml:space="preserve">L     </v>
          </cell>
          <cell r="D11466">
            <v>10.76</v>
          </cell>
        </row>
        <row r="11467">
          <cell r="A11467">
            <v>38119</v>
          </cell>
          <cell r="B11467" t="str">
            <v>TINTA BORRACHA CLORADA, ACABAMENTO SEMIBRILHO, BRANCA</v>
          </cell>
          <cell r="C11467" t="str">
            <v xml:space="preserve">L     </v>
          </cell>
          <cell r="D11467">
            <v>101.07</v>
          </cell>
        </row>
        <row r="11468">
          <cell r="A11468">
            <v>7314</v>
          </cell>
          <cell r="B11468" t="str">
            <v>TINTA BORRACHA CLORADA, ACABAMENTO SEMIBRILHO, CORES VIVAS</v>
          </cell>
          <cell r="C11468" t="str">
            <v xml:space="preserve">L     </v>
          </cell>
          <cell r="D11468">
            <v>108.92</v>
          </cell>
        </row>
        <row r="11469">
          <cell r="A11469">
            <v>38131</v>
          </cell>
          <cell r="B11469" t="str">
            <v>TINTA BORRACHA, CLORADA, ACABAMENTO SEMIBRILHO, PRETA</v>
          </cell>
          <cell r="C11469" t="str">
            <v xml:space="preserve">L     </v>
          </cell>
          <cell r="D11469">
            <v>101.97</v>
          </cell>
        </row>
        <row r="11470">
          <cell r="A11470">
            <v>7304</v>
          </cell>
          <cell r="B11470" t="str">
            <v>TINTA EPOXI BASE AGUA PREMIUM, BRANCA</v>
          </cell>
          <cell r="C11470" t="str">
            <v xml:space="preserve">L     </v>
          </cell>
          <cell r="D11470">
            <v>51.51</v>
          </cell>
        </row>
        <row r="11471">
          <cell r="A11471">
            <v>43649</v>
          </cell>
          <cell r="B11471" t="str">
            <v>TINTA ESMALTE BASE AGUA PREMIUM ACETINADO</v>
          </cell>
          <cell r="C11471" t="str">
            <v xml:space="preserve">L     </v>
          </cell>
          <cell r="D11471">
            <v>26.64</v>
          </cell>
        </row>
        <row r="11472">
          <cell r="A11472">
            <v>43650</v>
          </cell>
          <cell r="B11472" t="str">
            <v>TINTA ESMALTE BASE AGUA PREMIUM BRILHANTE</v>
          </cell>
          <cell r="C11472" t="str">
            <v xml:space="preserve">L     </v>
          </cell>
          <cell r="D11472">
            <v>25.17</v>
          </cell>
        </row>
        <row r="11473">
          <cell r="A11473">
            <v>7311</v>
          </cell>
          <cell r="B11473" t="str">
            <v>TINTA ESMALTE SINTETICO PREMIUM ACETINADO</v>
          </cell>
          <cell r="C11473" t="str">
            <v xml:space="preserve">L     </v>
          </cell>
          <cell r="D11473">
            <v>25.79</v>
          </cell>
        </row>
        <row r="11474">
          <cell r="A11474">
            <v>7292</v>
          </cell>
          <cell r="B11474" t="str">
            <v>TINTA ESMALTE SINTETICO PREMIUM BRILHANTE</v>
          </cell>
          <cell r="C11474" t="str">
            <v xml:space="preserve">L     </v>
          </cell>
          <cell r="D11474">
            <v>24.97</v>
          </cell>
        </row>
        <row r="11475">
          <cell r="A11475">
            <v>7293</v>
          </cell>
          <cell r="B11475" t="str">
            <v>TINTA ESMALTE SINTETICO PREMIUM DE DUPLA ACAO GRAFITE FOSCO PARA SUPERFICIES METALICAS FERROSAS</v>
          </cell>
          <cell r="C11475" t="str">
            <v xml:space="preserve">L     </v>
          </cell>
          <cell r="D11475">
            <v>27.62</v>
          </cell>
        </row>
        <row r="11476">
          <cell r="A11476">
            <v>7306</v>
          </cell>
          <cell r="B11476" t="str">
            <v>TINTA ESMALTE SINTETICO PREMIUM DE EFEITO PROTETOR DE SUPERFICIE METALICA ALUMINIO</v>
          </cell>
          <cell r="C11476" t="str">
            <v xml:space="preserve">L     </v>
          </cell>
          <cell r="D11476">
            <v>30.48</v>
          </cell>
        </row>
        <row r="11477">
          <cell r="A11477">
            <v>7288</v>
          </cell>
          <cell r="B11477" t="str">
            <v>TINTA ESMALTE SINTETICO PREMIUM FOSCO</v>
          </cell>
          <cell r="C11477" t="str">
            <v xml:space="preserve">L     </v>
          </cell>
          <cell r="D11477">
            <v>25.31</v>
          </cell>
        </row>
        <row r="11478">
          <cell r="A11478">
            <v>43625</v>
          </cell>
          <cell r="B11478" t="str">
            <v>TINTA ESMALTE SINTETICO STANDARD ACETINADO</v>
          </cell>
          <cell r="C11478" t="str">
            <v xml:space="preserve">L     </v>
          </cell>
          <cell r="D11478">
            <v>20.440000000000001</v>
          </cell>
        </row>
        <row r="11479">
          <cell r="A11479">
            <v>43647</v>
          </cell>
          <cell r="B11479" t="str">
            <v>TINTA ESMALTE SINTETICO STANDARD BRILHANTE</v>
          </cell>
          <cell r="C11479" t="str">
            <v xml:space="preserve">L     </v>
          </cell>
          <cell r="D11479">
            <v>18.559999999999999</v>
          </cell>
        </row>
        <row r="11480">
          <cell r="A11480">
            <v>43648</v>
          </cell>
          <cell r="B11480" t="str">
            <v>TINTA ESMALTE SINTETICO STANDARD FOSCO</v>
          </cell>
          <cell r="C11480" t="str">
            <v xml:space="preserve">L     </v>
          </cell>
          <cell r="D11480">
            <v>17.91</v>
          </cell>
        </row>
        <row r="11481">
          <cell r="A11481">
            <v>35693</v>
          </cell>
          <cell r="B11481" t="str">
            <v>TINTA LATEX ACRILICA ECONOMICA, COR BRANCA</v>
          </cell>
          <cell r="C11481" t="str">
            <v xml:space="preserve">L     </v>
          </cell>
          <cell r="D11481">
            <v>9.73</v>
          </cell>
        </row>
        <row r="11482">
          <cell r="A11482">
            <v>35692</v>
          </cell>
          <cell r="B11482" t="str">
            <v>TINTA LATEX ACRILICA STANDARD, COR BRANCA</v>
          </cell>
          <cell r="C11482" t="str">
            <v xml:space="preserve">L     </v>
          </cell>
          <cell r="D11482">
            <v>14.48</v>
          </cell>
        </row>
        <row r="11483">
          <cell r="A11483">
            <v>7342</v>
          </cell>
          <cell r="B11483" t="str">
            <v>TINTA MINERAL IMPERMEAVEL EM PO, BRANCA</v>
          </cell>
          <cell r="C11483" t="str">
            <v xml:space="preserve">KG    </v>
          </cell>
          <cell r="D11483">
            <v>2.06</v>
          </cell>
        </row>
        <row r="11484">
          <cell r="A11484">
            <v>39574</v>
          </cell>
          <cell r="B11484" t="str">
            <v>TIRANTE COM ELO, EM ARAME GALVANIZADO RIGIDO, NUMERO 10, COMPRIMENTO 2000 MM, PARA PENDURAL DE FORRO REMOVIVEL</v>
          </cell>
          <cell r="C11484" t="str">
            <v xml:space="preserve">UN    </v>
          </cell>
          <cell r="D11484">
            <v>4.0199999999999996</v>
          </cell>
        </row>
        <row r="11485">
          <cell r="A11485">
            <v>11060</v>
          </cell>
          <cell r="B11485" t="str">
            <v>TIRANTE EM FERRO GALVANIZADO PARA CONTRAVENTAMENTO DE TELHA CANALETE 90, 1/4 " X 400 MM</v>
          </cell>
          <cell r="C11485" t="str">
            <v xml:space="preserve">UN    </v>
          </cell>
          <cell r="D11485">
            <v>36.92</v>
          </cell>
        </row>
        <row r="11486">
          <cell r="A11486">
            <v>37401</v>
          </cell>
          <cell r="B11486" t="str">
            <v>TOALHEIRO PLASTICO TIPO DISPENSER PARA PAPEL TOALHA INTERFOLHADO</v>
          </cell>
          <cell r="C11486" t="str">
            <v xml:space="preserve">UN    </v>
          </cell>
          <cell r="D11486">
            <v>84.77</v>
          </cell>
        </row>
        <row r="11487">
          <cell r="A11487">
            <v>7525</v>
          </cell>
          <cell r="B11487" t="str">
            <v>TOMADA INDUSTRIAL DE EMBUTIR 3P+T 30 A, 440 V, COM TRAVA, COM PLACA</v>
          </cell>
          <cell r="C11487" t="str">
            <v xml:space="preserve">UN    </v>
          </cell>
          <cell r="D11487">
            <v>29.54</v>
          </cell>
        </row>
        <row r="11488">
          <cell r="A11488">
            <v>7524</v>
          </cell>
          <cell r="B11488" t="str">
            <v>TOMADA INDUSTRIAL DE EMBUTIR 3P+T 30 A, 440 V, COM TRAVA, SEM PLACA</v>
          </cell>
          <cell r="C11488" t="str">
            <v xml:space="preserve">UN    </v>
          </cell>
          <cell r="D11488">
            <v>27.84</v>
          </cell>
        </row>
        <row r="11489">
          <cell r="A11489">
            <v>38105</v>
          </cell>
          <cell r="B11489" t="str">
            <v>TOMADA PARA ANTENA DE TV, CABO COAXIAL DE 9 MM (APENAS MODULO)</v>
          </cell>
          <cell r="C11489" t="str">
            <v xml:space="preserve">UN    </v>
          </cell>
          <cell r="D11489">
            <v>7.15</v>
          </cell>
        </row>
        <row r="11490">
          <cell r="A11490">
            <v>38084</v>
          </cell>
          <cell r="B11490" t="str">
            <v>TOMADA PARA ANTENA DE TV, CABO COAXIAL DE 9 MM, CONJUNTO MONTADO PARA EMBUTIR 4" X 2" (PLACA + SUPORTE + MODULO)</v>
          </cell>
          <cell r="C11490" t="str">
            <v xml:space="preserve">UN    </v>
          </cell>
          <cell r="D11490">
            <v>10.15</v>
          </cell>
        </row>
        <row r="11491">
          <cell r="A11491">
            <v>38103</v>
          </cell>
          <cell r="B11491" t="str">
            <v>TOMADA RJ11, 2 FIOS (APENAS MODULO)</v>
          </cell>
          <cell r="C11491" t="str">
            <v xml:space="preserve">UN    </v>
          </cell>
          <cell r="D11491">
            <v>10.73</v>
          </cell>
        </row>
        <row r="11492">
          <cell r="A11492">
            <v>38082</v>
          </cell>
          <cell r="B11492" t="str">
            <v>TOMADA RJ11, 2 FIOS, CONJUNTO MONTADO PARA EMBUTIR 4" X 2" (PLACA + SUPORTE + MODULO)</v>
          </cell>
          <cell r="C11492" t="str">
            <v xml:space="preserve">UN    </v>
          </cell>
          <cell r="D11492">
            <v>13.22</v>
          </cell>
        </row>
        <row r="11493">
          <cell r="A11493">
            <v>38104</v>
          </cell>
          <cell r="B11493" t="str">
            <v>TOMADA RJ45, 8 FIOS, CAT 5E (APENAS MODULO)</v>
          </cell>
          <cell r="C11493" t="str">
            <v xml:space="preserve">UN    </v>
          </cell>
          <cell r="D11493">
            <v>21.02</v>
          </cell>
        </row>
        <row r="11494">
          <cell r="A11494">
            <v>38083</v>
          </cell>
          <cell r="B11494" t="str">
            <v>TOMADA RJ45, 8 FIOS, CAT 5E, CONJUNTO MONTADO PARA EMBUTIR 4" X 2" (PLACA + SUPORTE + MODULO)</v>
          </cell>
          <cell r="C11494" t="str">
            <v xml:space="preserve">UN    </v>
          </cell>
          <cell r="D11494">
            <v>23.34</v>
          </cell>
        </row>
        <row r="11495">
          <cell r="A11495">
            <v>38101</v>
          </cell>
          <cell r="B11495" t="str">
            <v>TOMADA 2P+T 10A, 250V  (APENAS MODULO)</v>
          </cell>
          <cell r="C11495" t="str">
            <v xml:space="preserve">UN    </v>
          </cell>
          <cell r="D11495">
            <v>5.0999999999999996</v>
          </cell>
        </row>
        <row r="11496">
          <cell r="A11496">
            <v>7528</v>
          </cell>
          <cell r="B11496" t="str">
            <v>TOMADA 2P+T 10A, 250V, CONJUNTO MONTADO PARA EMBUTIR 4" X 2" (PLACA + SUPORTE + MODULO)</v>
          </cell>
          <cell r="C11496" t="str">
            <v xml:space="preserve">UN    </v>
          </cell>
          <cell r="D11496">
            <v>6</v>
          </cell>
        </row>
        <row r="11497">
          <cell r="A11497">
            <v>12147</v>
          </cell>
          <cell r="B11497" t="str">
            <v>TOMADA 2P+T 10A, 250V, CONJUNTO MONTADO PARA SOBREPOR 4" X 2" (CAIXA + MODULO)</v>
          </cell>
          <cell r="C11497" t="str">
            <v xml:space="preserve">UN    </v>
          </cell>
          <cell r="D11497">
            <v>9.15</v>
          </cell>
        </row>
        <row r="11498">
          <cell r="A11498">
            <v>38075</v>
          </cell>
          <cell r="B11498" t="str">
            <v>TOMADA 2P+T 20A 250V, CONJUNTO MONTADO PARA EMBUTIR 4" X 2" (PLACA + SUPORTE + MODULO)</v>
          </cell>
          <cell r="C11498" t="str">
            <v xml:space="preserve">UN    </v>
          </cell>
          <cell r="D11498">
            <v>10.39</v>
          </cell>
        </row>
        <row r="11499">
          <cell r="A11499">
            <v>38102</v>
          </cell>
          <cell r="B11499" t="str">
            <v>TOMADA 2P+T 20A, 250V  (APENAS MODULO)</v>
          </cell>
          <cell r="C11499" t="str">
            <v xml:space="preserve">UN    </v>
          </cell>
          <cell r="D11499">
            <v>6.53</v>
          </cell>
        </row>
        <row r="11500">
          <cell r="A11500">
            <v>38076</v>
          </cell>
          <cell r="B11500" t="str">
            <v>TOMADAS (2 MODULOS) 2P+T 10A, 250V, CONJUNTO MONTADO PARA EMBUTIR 4" X 2" (PLACA + SUPORTE + MODULOS)</v>
          </cell>
          <cell r="C11500" t="str">
            <v xml:space="preserve">UN    </v>
          </cell>
          <cell r="D11500">
            <v>11.65</v>
          </cell>
        </row>
        <row r="11501">
          <cell r="A11501">
            <v>7592</v>
          </cell>
          <cell r="B11501" t="str">
            <v>TOPOGRAFO</v>
          </cell>
          <cell r="C11501" t="str">
            <v xml:space="preserve">H     </v>
          </cell>
          <cell r="D11501">
            <v>13.66</v>
          </cell>
        </row>
        <row r="11502">
          <cell r="A11502">
            <v>40820</v>
          </cell>
          <cell r="B11502" t="str">
            <v>TOPOGRAFO (MENSALISTA)</v>
          </cell>
          <cell r="C11502" t="str">
            <v xml:space="preserve">MES   </v>
          </cell>
          <cell r="D11502">
            <v>2420.84</v>
          </cell>
        </row>
        <row r="11503">
          <cell r="A11503">
            <v>11762</v>
          </cell>
          <cell r="B11503" t="str">
            <v>TORNEIRA CROMADA COM BICO PARA JARDIM/TANQUE 1/2 " OU 3/4 " (REF 1153)</v>
          </cell>
          <cell r="C11503" t="str">
            <v xml:space="preserve">UN    </v>
          </cell>
          <cell r="D11503">
            <v>59.39</v>
          </cell>
        </row>
        <row r="11504">
          <cell r="A11504">
            <v>13418</v>
          </cell>
          <cell r="B11504" t="str">
            <v>TORNEIRA CROMADA CURTA SEM BICO PARA TANQUE, PADRAO POPULAR, 1/2 " OU 3/4 " (REF 1140)</v>
          </cell>
          <cell r="C11504" t="str">
            <v xml:space="preserve">UN    </v>
          </cell>
          <cell r="D11504">
            <v>16.59</v>
          </cell>
        </row>
        <row r="11505">
          <cell r="A11505">
            <v>13984</v>
          </cell>
          <cell r="B11505" t="str">
            <v>TORNEIRA CROMADA CURTA SEM BICO PARA USO GERAL  1/2 " OU 3/4 " (REF 1152)</v>
          </cell>
          <cell r="C11505" t="str">
            <v xml:space="preserve">UN    </v>
          </cell>
          <cell r="D11505">
            <v>41.5</v>
          </cell>
        </row>
        <row r="11506">
          <cell r="A11506">
            <v>11772</v>
          </cell>
          <cell r="B11506" t="str">
            <v>TORNEIRA CROMADA DE MESA PARA COZINHA BICA MOVEL COM AREJADOR 1/2 " OU 3/4 " (REF 1167)</v>
          </cell>
          <cell r="C11506" t="str">
            <v xml:space="preserve">UN    </v>
          </cell>
          <cell r="D11506">
            <v>100.79</v>
          </cell>
        </row>
        <row r="11507">
          <cell r="A11507">
            <v>36795</v>
          </cell>
          <cell r="B11507" t="str">
            <v>TORNEIRA CROMADA DE MESA PARA LAVATORIO COM SENSOR DE PRESENCA</v>
          </cell>
          <cell r="C11507" t="str">
            <v xml:space="preserve">UN    </v>
          </cell>
          <cell r="D11507">
            <v>648.29</v>
          </cell>
        </row>
        <row r="11508">
          <cell r="A11508">
            <v>36796</v>
          </cell>
          <cell r="B11508" t="str">
            <v>TORNEIRA CROMADA DE MESA PARA LAVATORIO TEMPORIZADA PRESSAO BICA BAIXA</v>
          </cell>
          <cell r="C11508" t="str">
            <v xml:space="preserve">UN    </v>
          </cell>
          <cell r="D11508">
            <v>166.91</v>
          </cell>
        </row>
        <row r="11509">
          <cell r="A11509">
            <v>36791</v>
          </cell>
          <cell r="B11509" t="str">
            <v>TORNEIRA CROMADA DE MESA PARA LAVATORIO, BICA ALTA (REF 1195)</v>
          </cell>
          <cell r="C11509" t="str">
            <v xml:space="preserve">UN    </v>
          </cell>
          <cell r="D11509">
            <v>86</v>
          </cell>
        </row>
        <row r="11510">
          <cell r="A11510">
            <v>13415</v>
          </cell>
          <cell r="B11510" t="str">
            <v>TORNEIRA CROMADA DE MESA PARA LAVATORIO, PADRAO POPULAR, 1/2 " OU 3/4 " (REF 1193)</v>
          </cell>
          <cell r="C11510" t="str">
            <v xml:space="preserve">UN    </v>
          </cell>
          <cell r="D11510">
            <v>49.99</v>
          </cell>
        </row>
        <row r="11511">
          <cell r="A11511">
            <v>36792</v>
          </cell>
          <cell r="B11511" t="str">
            <v>TORNEIRA CROMADA DE PAREDE LONGA PARA LAVATORIO (REF 1178)</v>
          </cell>
          <cell r="C11511" t="str">
            <v xml:space="preserve">UN    </v>
          </cell>
          <cell r="D11511">
            <v>164.39</v>
          </cell>
        </row>
        <row r="11512">
          <cell r="A11512">
            <v>11773</v>
          </cell>
          <cell r="B11512" t="str">
            <v>TORNEIRA CROMADA DE PAREDE PARA COZINHA BICA MOVEL COM AREJADOR 1/2 " OU 3/4 " (REF 1168)</v>
          </cell>
          <cell r="C11512" t="str">
            <v xml:space="preserve">UN    </v>
          </cell>
          <cell r="D11512">
            <v>96.23</v>
          </cell>
        </row>
        <row r="11513">
          <cell r="A11513">
            <v>11775</v>
          </cell>
          <cell r="B11513" t="str">
            <v>TORNEIRA CROMADA DE PAREDE PARA COZINHA COM AREJADOR 1/2 " OU 3/4 " (REF 1157)</v>
          </cell>
          <cell r="C11513" t="str">
            <v xml:space="preserve">UN    </v>
          </cell>
          <cell r="D11513">
            <v>100.48</v>
          </cell>
        </row>
        <row r="11514">
          <cell r="A11514">
            <v>13983</v>
          </cell>
          <cell r="B11514" t="str">
            <v>TORNEIRA CROMADA DE PAREDE PARA COZINHA COM AREJADOR, PADRAO POPULAR, 1/2 " OU 3/4 " (REF 1159)</v>
          </cell>
          <cell r="C11514" t="str">
            <v xml:space="preserve">UN    </v>
          </cell>
          <cell r="D11514">
            <v>51.34</v>
          </cell>
        </row>
        <row r="11515">
          <cell r="A11515">
            <v>13416</v>
          </cell>
          <cell r="B11515" t="str">
            <v>TORNEIRA CROMADA DE PAREDE PARA COZINHA SEM AREJADOR, PADRAO POPULAR, 1/2 " OU 3/4 " (REF 1158)</v>
          </cell>
          <cell r="C11515" t="str">
            <v xml:space="preserve">UN    </v>
          </cell>
          <cell r="D11515">
            <v>41.4</v>
          </cell>
        </row>
        <row r="11516">
          <cell r="A11516">
            <v>13417</v>
          </cell>
          <cell r="B11516" t="str">
            <v>TORNEIRA CROMADA SEM BICO PARA TANQUE 1/2 " OU 3/4 " (REF 1143)</v>
          </cell>
          <cell r="C11516" t="str">
            <v xml:space="preserve">UN    </v>
          </cell>
          <cell r="D11516">
            <v>36.520000000000003</v>
          </cell>
        </row>
        <row r="11517">
          <cell r="A11517">
            <v>7604</v>
          </cell>
          <cell r="B11517" t="str">
            <v>TORNEIRA CROMADA SEM BICO PARA TANQUE, PADRAO POPULAR, 1/2 " OU 3/4 " (REF 1126)</v>
          </cell>
          <cell r="C11517" t="str">
            <v xml:space="preserve">UN    </v>
          </cell>
          <cell r="D11517">
            <v>15.81</v>
          </cell>
        </row>
        <row r="11518">
          <cell r="A11518">
            <v>11763</v>
          </cell>
          <cell r="B11518" t="str">
            <v>TORNEIRA DE BOIA CONVENCIONAL PARA CAIXA D'AGUA, 1.1/2", COM HASTE E TORNEIRA METALICOS E BALAO PLASTICO</v>
          </cell>
          <cell r="C11518" t="str">
            <v xml:space="preserve">UN    </v>
          </cell>
          <cell r="D11518">
            <v>83.61</v>
          </cell>
        </row>
        <row r="11519">
          <cell r="A11519">
            <v>11764</v>
          </cell>
          <cell r="B11519" t="str">
            <v>TORNEIRA DE BOIA CONVENCIONAL PARA CAIXA D'AGUA, 1.1/4", COM HASTE E TORNEIRA METALICOS E BALAO PLASTICO</v>
          </cell>
          <cell r="C11519" t="str">
            <v xml:space="preserve">UN    </v>
          </cell>
          <cell r="D11519">
            <v>89.31</v>
          </cell>
        </row>
        <row r="11520">
          <cell r="A11520">
            <v>11829</v>
          </cell>
          <cell r="B11520" t="str">
            <v>TORNEIRA DE BOIA CONVENCIONAL PARA CAIXA D'AGUA, 1/2", COM HASTE E TORNEIRA METALICOS E BALAO PLASTICO</v>
          </cell>
          <cell r="C11520" t="str">
            <v xml:space="preserve">UN    </v>
          </cell>
          <cell r="D11520">
            <v>21.4</v>
          </cell>
        </row>
        <row r="11521">
          <cell r="A11521">
            <v>11825</v>
          </cell>
          <cell r="B11521" t="str">
            <v>TORNEIRA DE BOIA CONVENCIONAL PARA CAIXA D'AGUA, 1", COM HASTE E TORNEIRA METALICOS E BALAO PLASTICO</v>
          </cell>
          <cell r="C11521" t="str">
            <v xml:space="preserve">UN    </v>
          </cell>
          <cell r="D11521">
            <v>36.700000000000003</v>
          </cell>
        </row>
        <row r="11522">
          <cell r="A11522">
            <v>11767</v>
          </cell>
          <cell r="B11522" t="str">
            <v>TORNEIRA DE BOIA CONVENCIONAL PARA CAIXA D'AGUA, 2", COM HASTE E TORNEIRA METALICOS E BALAO PLASTICO</v>
          </cell>
          <cell r="C11522" t="str">
            <v xml:space="preserve">UN    </v>
          </cell>
          <cell r="D11522">
            <v>148.24</v>
          </cell>
        </row>
        <row r="11523">
          <cell r="A11523">
            <v>11830</v>
          </cell>
          <cell r="B11523" t="str">
            <v>TORNEIRA DE BOIA CONVENCIONAL PARA CAIXA D'AGUA, 3/4", COM HASTE E TORNEIRA METALICOS E BALAO PLASTICO</v>
          </cell>
          <cell r="C11523" t="str">
            <v xml:space="preserve">UN    </v>
          </cell>
          <cell r="D11523">
            <v>23.13</v>
          </cell>
        </row>
        <row r="11524">
          <cell r="A11524">
            <v>11766</v>
          </cell>
          <cell r="B11524" t="str">
            <v>TORNEIRA DE BOIA VAZAO TOTAL PARA CAIXA D'AGUA, 1/2", COM HASTE E TORNEIRA METALICOS E BALAO PLASTICO</v>
          </cell>
          <cell r="C11524" t="str">
            <v xml:space="preserve">UN    </v>
          </cell>
          <cell r="D11524">
            <v>41.11</v>
          </cell>
        </row>
        <row r="11525">
          <cell r="A11525">
            <v>11765</v>
          </cell>
          <cell r="B11525" t="str">
            <v>TORNEIRA DE BOIA VAZAO TOTAL PARA CAIXA D'AGUA, 1", COM HASTE E TORNEIRA METALICOS E BALAO PLASTICO</v>
          </cell>
          <cell r="C11525" t="str">
            <v xml:space="preserve">UN    </v>
          </cell>
          <cell r="D11525">
            <v>55.99</v>
          </cell>
        </row>
        <row r="11526">
          <cell r="A11526">
            <v>11824</v>
          </cell>
          <cell r="B11526" t="str">
            <v>TORNEIRA DE BOIA VAZAO TOTAL PARA CAIXA D'AGUA, 3/4", COM HASTE E TORNEIRA METALICOS E BALAO PLASTICO</v>
          </cell>
          <cell r="C11526" t="str">
            <v xml:space="preserve">UN    </v>
          </cell>
          <cell r="D11526">
            <v>42.41</v>
          </cell>
        </row>
        <row r="11527">
          <cell r="A11527">
            <v>11777</v>
          </cell>
          <cell r="B11527" t="str">
            <v>TORNEIRA ELETRICA DE PAREDE, BICA ALTA, PARA COZINHA, 5500 W (110/220 V)</v>
          </cell>
          <cell r="C11527" t="str">
            <v xml:space="preserve">UN    </v>
          </cell>
          <cell r="D11527">
            <v>150.91999999999999</v>
          </cell>
        </row>
        <row r="11528">
          <cell r="A11528">
            <v>7602</v>
          </cell>
          <cell r="B11528" t="str">
            <v>TORNEIRA METAL AMARELO COM BICO PARA JARDIM, PADRAO POPULAR, 1/2 " OU 3/4 " (REF 1128)</v>
          </cell>
          <cell r="C11528" t="str">
            <v xml:space="preserve">UN    </v>
          </cell>
          <cell r="D11528">
            <v>15.68</v>
          </cell>
        </row>
        <row r="11529">
          <cell r="A11529">
            <v>7603</v>
          </cell>
          <cell r="B11529" t="str">
            <v>TORNEIRA METAL AMARELO CURTA SEM BICO PARA TANQUE, PADRAO POPULAR, 1/2 " OU 3/4 " (REF 1120)</v>
          </cell>
          <cell r="C11529" t="str">
            <v xml:space="preserve">UN    </v>
          </cell>
          <cell r="D11529">
            <v>15.2</v>
          </cell>
        </row>
        <row r="11530">
          <cell r="A11530">
            <v>11826</v>
          </cell>
          <cell r="B11530" t="str">
            <v>TORNEIRA METALICA DE BOIA CONVENCIONAL PARA CAIXA D'AGUA, 1/2 ", COM HASTE, TORNEIRA E BALAO METALICOS</v>
          </cell>
          <cell r="C11530" t="str">
            <v xml:space="preserve">UN    </v>
          </cell>
          <cell r="D11530">
            <v>35.619999999999997</v>
          </cell>
        </row>
        <row r="11531">
          <cell r="A11531">
            <v>7606</v>
          </cell>
          <cell r="B11531" t="str">
            <v>TORNEIRA METALICA DE BOIA CONVENCIONAL PARA CAIXA D'AGUA, 3/4 ", COM HASTE, TORNEIRA E BALAO METALICOS</v>
          </cell>
          <cell r="C11531" t="str">
            <v xml:space="preserve">UN    </v>
          </cell>
          <cell r="D11531">
            <v>37.11</v>
          </cell>
        </row>
        <row r="11532">
          <cell r="A11532">
            <v>40329</v>
          </cell>
          <cell r="B11532" t="str">
            <v>TORNEIRA PLASTICA DE BOIA CONVENCIONAL PARA CAIXA DE AGUA, 3/4 ", COM HASTE METALICA E COM TORNEIRA E BALAO PLASTICOS (PADRAO POPULAR)</v>
          </cell>
          <cell r="C11532" t="str">
            <v xml:space="preserve">UN    </v>
          </cell>
          <cell r="D11532">
            <v>17.95</v>
          </cell>
        </row>
        <row r="11533">
          <cell r="A11533">
            <v>11823</v>
          </cell>
          <cell r="B11533" t="str">
            <v>TORNEIRA PLASTICA DE BOIA PARA CAIXA DE DESCARGA,  1/2", BALAO E TORNEIRA PLASTICOS, COM HASTE METALICA</v>
          </cell>
          <cell r="C11533" t="str">
            <v xml:space="preserve">UN    </v>
          </cell>
          <cell r="D11533">
            <v>7.75</v>
          </cell>
        </row>
        <row r="11534">
          <cell r="A11534">
            <v>11822</v>
          </cell>
          <cell r="B11534" t="str">
            <v>TORNEIRA PLASTICA DE MESA, BICA MOVEL, PARA COZINHA 1/2 "</v>
          </cell>
          <cell r="C11534" t="str">
            <v xml:space="preserve">UN    </v>
          </cell>
          <cell r="D11534">
            <v>37.49</v>
          </cell>
        </row>
        <row r="11535">
          <cell r="A11535">
            <v>11831</v>
          </cell>
          <cell r="B11535" t="str">
            <v>TORNEIRA PLASTICA PARA TANQUE 1/2 " OU 3/4 " COM BICO PARA MANGUEIRA</v>
          </cell>
          <cell r="C11535" t="str">
            <v xml:space="preserve">UN    </v>
          </cell>
          <cell r="D11535">
            <v>28.47</v>
          </cell>
        </row>
        <row r="11536">
          <cell r="A11536">
            <v>7613</v>
          </cell>
          <cell r="B11536" t="str">
            <v>TRANSFORMADOR TRIFASICO DE DISTRIBUICAO, POTENCIA DE 1000 KVA, TENSAO NOMINAL DE 15 KV, TENSAO SECUNDARIA DE 220/127V, EM OLEO ISOLANTE TIPO MINERAL</v>
          </cell>
          <cell r="C11536" t="str">
            <v xml:space="preserve">UN    </v>
          </cell>
          <cell r="D11536">
            <v>69965.22</v>
          </cell>
        </row>
        <row r="11537">
          <cell r="A11537">
            <v>7619</v>
          </cell>
          <cell r="B11537" t="str">
            <v>TRANSFORMADOR TRIFASICO DE DISTRIBUICAO, POTENCIA DE 112,5 KVA, TENSAO NOMINAL DE 15 KV, TENSAO SECUNDARIA DE 220/127V, EM OLEO ISOLANTE TIPO MINERAL</v>
          </cell>
          <cell r="C11537" t="str">
            <v xml:space="preserve">UN    </v>
          </cell>
          <cell r="D11537">
            <v>10815.12</v>
          </cell>
        </row>
        <row r="11538">
          <cell r="A11538">
            <v>12076</v>
          </cell>
          <cell r="B11538" t="str">
            <v>TRANSFORMADOR TRIFASICO DE DISTRIBUICAO, POTENCIA DE 15 KVA, TENSAO NOMINAL DE 15 KV, TENSAO SECUNDARIA DE 220/127V, EM OLEO ISOLANTE TIPO MINERAL</v>
          </cell>
          <cell r="C11538" t="str">
            <v xml:space="preserve">UN    </v>
          </cell>
          <cell r="D11538">
            <v>4961.0600000000004</v>
          </cell>
        </row>
        <row r="11539">
          <cell r="A11539">
            <v>7614</v>
          </cell>
          <cell r="B11539" t="str">
            <v>TRANSFORMADOR TRIFASICO DE DISTRIBUICAO, POTENCIA DE 150 KVA, TENSAO NOMINAL DE 15 KV, TENSAO SECUNDARIA DE 220/127V, EM OLEO ISOLANTE TIPO MINERAL</v>
          </cell>
          <cell r="C11539" t="str">
            <v xml:space="preserve">UN    </v>
          </cell>
          <cell r="D11539">
            <v>13640.45</v>
          </cell>
        </row>
        <row r="11540">
          <cell r="A11540">
            <v>7618</v>
          </cell>
          <cell r="B11540" t="str">
            <v>TRANSFORMADOR TRIFASICO DE DISTRIBUICAO, POTENCIA DE 1500 KVA, TENSAO NOMINAL DE 15 KV, TENSAO SECUNDARIA DE 220/127V, EM OLEO ISOLANTE TIPO MINERAL</v>
          </cell>
          <cell r="C11540" t="str">
            <v xml:space="preserve">UN    </v>
          </cell>
          <cell r="D11540">
            <v>88468.58</v>
          </cell>
        </row>
        <row r="11541">
          <cell r="A11541">
            <v>7620</v>
          </cell>
          <cell r="B11541" t="str">
            <v>TRANSFORMADOR TRIFASICO DE DISTRIBUICAO, POTENCIA DE 225 KVA, TENSAO NOMINAL DE 15 KV, TENSAO SECUNDARIA DE 220/127V, EM OLEO ISOLANTE TIPO MINERAL</v>
          </cell>
          <cell r="C11541" t="str">
            <v xml:space="preserve">UN    </v>
          </cell>
          <cell r="D11541">
            <v>19135.54</v>
          </cell>
        </row>
        <row r="11542">
          <cell r="A11542">
            <v>7610</v>
          </cell>
          <cell r="B11542" t="str">
            <v>TRANSFORMADOR TRIFASICO DE DISTRIBUICAO, POTENCIA DE 30 KVA, TENSAO NOMINAL DE 15 KV, TENSAO SECUNDARIA DE 220/127V, EM OLEO ISOLANTE TIPO MINERAL</v>
          </cell>
          <cell r="C11542" t="str">
            <v xml:space="preserve">UN    </v>
          </cell>
          <cell r="D11542">
            <v>6059.58</v>
          </cell>
        </row>
        <row r="11543">
          <cell r="A11543">
            <v>7615</v>
          </cell>
          <cell r="B11543" t="str">
            <v>TRANSFORMADOR TRIFASICO DE DISTRIBUICAO, POTENCIA DE 300 KVA, TENSAO NOMINAL DE 15 KV, TENSAO SECUNDARIA DE 220/127V, EM OLEO ISOLANTE TIPO MINERAL</v>
          </cell>
          <cell r="C11543" t="str">
            <v xml:space="preserve">UN    </v>
          </cell>
          <cell r="D11543">
            <v>22324.799999999999</v>
          </cell>
        </row>
        <row r="11544">
          <cell r="A11544">
            <v>7617</v>
          </cell>
          <cell r="B11544" t="str">
            <v>TRANSFORMADOR TRIFASICO DE DISTRIBUICAO, POTENCIA DE 45 KVA, TENSAO NOMINAL DE 15 KV, TENSAO SECUNDARIA DE 220/127V, EM OLEO ISOLANTE TIPO MINERAL</v>
          </cell>
          <cell r="C11544" t="str">
            <v xml:space="preserve">UN    </v>
          </cell>
          <cell r="D11544">
            <v>6768.31</v>
          </cell>
        </row>
        <row r="11545">
          <cell r="A11545">
            <v>7616</v>
          </cell>
          <cell r="B11545" t="str">
            <v>TRANSFORMADOR TRIFASICO DE DISTRIBUICAO, POTENCIA DE 500 KVA, TENSAO NOMINAL DE 15 KV, TENSAO SECUNDARIA DE 220/127V, EM OLEO ISOLANTE TIPO MINERAL</v>
          </cell>
          <cell r="C11545" t="str">
            <v xml:space="preserve">UN    </v>
          </cell>
          <cell r="D11545">
            <v>36430.53</v>
          </cell>
        </row>
        <row r="11546">
          <cell r="A11546">
            <v>7611</v>
          </cell>
          <cell r="B11546" t="str">
            <v>TRANSFORMADOR TRIFASICO DE DISTRIBUICAO, POTENCIA DE 75 KVA, TENSAO NOMINAL DE 15 KV, TENSAO SECUNDARIA DE 220/127V, EM OLEO ISOLANTE TIPO MINERAL</v>
          </cell>
          <cell r="C11546" t="str">
            <v xml:space="preserve">UN    </v>
          </cell>
          <cell r="D11546">
            <v>8752.74</v>
          </cell>
        </row>
        <row r="11547">
          <cell r="A11547">
            <v>7612</v>
          </cell>
          <cell r="B11547" t="str">
            <v>TRANSFORMADOR TRIFASICO DE DISTRIBUICAO, POTENCIA DE 750 KVA, TENSAO NOMINAL DE 15 KV, TENSAO SECUNDARIA DE 220/127V, EM OLEO ISOLANTE TIPO MINERAL</v>
          </cell>
          <cell r="C11547" t="str">
            <v xml:space="preserve">UN    </v>
          </cell>
          <cell r="D11547">
            <v>49970.7</v>
          </cell>
        </row>
        <row r="11548">
          <cell r="A11548">
            <v>37371</v>
          </cell>
          <cell r="B11548" t="str">
            <v>TRANSPORTE - HORISTA (COLETADO CAIXA)</v>
          </cell>
          <cell r="C11548" t="str">
            <v xml:space="preserve">H     </v>
          </cell>
          <cell r="D11548">
            <v>0.71</v>
          </cell>
        </row>
        <row r="11549">
          <cell r="A11549">
            <v>40861</v>
          </cell>
          <cell r="B11549" t="str">
            <v>TRANSPORTE - MENSALISTA (COLETADO CAIXA)</v>
          </cell>
          <cell r="C11549" t="str">
            <v xml:space="preserve">MES   </v>
          </cell>
          <cell r="D11549">
            <v>133.68</v>
          </cell>
        </row>
        <row r="11550">
          <cell r="A11550">
            <v>36510</v>
          </cell>
          <cell r="B11550" t="str">
            <v>TRATOR DE ESTEIRAS, POTENCIA BRUTA DE 133 HP, PESO OPERACIONAL DE 14 T, COM LAMINA COM CAPACIDADE DE 3,00 M3</v>
          </cell>
          <cell r="C11550" t="str">
            <v xml:space="preserve">UN    </v>
          </cell>
          <cell r="D11550">
            <v>699694.16</v>
          </cell>
        </row>
        <row r="11551">
          <cell r="A11551">
            <v>25020</v>
          </cell>
          <cell r="B11551" t="str">
            <v>TRATOR DE ESTEIRAS, POTENCIA BRUTA DE 347 HP, PESO OPERACIONAL DE 38,5 T, COM ESCARIFICADOR E LAMINA COM CAPACIDADE DE 4,70M3</v>
          </cell>
          <cell r="C11551" t="str">
            <v xml:space="preserve">UN    </v>
          </cell>
          <cell r="D11551">
            <v>2882493.76</v>
          </cell>
        </row>
        <row r="11552">
          <cell r="A11552">
            <v>7622</v>
          </cell>
          <cell r="B11552" t="str">
            <v>TRATOR DE ESTEIRAS, POTENCIA DE 100 HP, PESO OPERACIONAL DE 9,4 T, COM LAMINA COM CAPACIDADE DE 2,19 M3</v>
          </cell>
          <cell r="C11552" t="str">
            <v xml:space="preserve">UN    </v>
          </cell>
          <cell r="D11552">
            <v>678805.6</v>
          </cell>
        </row>
        <row r="11553">
          <cell r="A11553">
            <v>7624</v>
          </cell>
          <cell r="B11553" t="str">
            <v>TRATOR DE ESTEIRAS, POTENCIA DE 150 HP, PESO OPERACIONAL DE 16,7 T, COM RODA MOTRIZ ELEVADA E LAMINA COM CONTATO DE 3,18M3</v>
          </cell>
          <cell r="C11553" t="str">
            <v xml:space="preserve">UN    </v>
          </cell>
          <cell r="D11553">
            <v>880000</v>
          </cell>
        </row>
        <row r="11554">
          <cell r="A11554">
            <v>7625</v>
          </cell>
          <cell r="B11554" t="str">
            <v>TRATOR DE ESTEIRAS, POTENCIA DE 170 HP, PESO OPERACIONAL DE 19 T, COM LAMINA COM CAPACIDADE DE 5,2 M3</v>
          </cell>
          <cell r="C11554" t="str">
            <v xml:space="preserve">UN    </v>
          </cell>
          <cell r="D11554">
            <v>874617.65</v>
          </cell>
        </row>
        <row r="11555">
          <cell r="A11555">
            <v>7623</v>
          </cell>
          <cell r="B11555" t="str">
            <v>TRATOR DE ESTEIRAS, POTENCIA DE 347 HP, PESO OPERACIONAL DE 38,5 T, COM LAMINA COM CAPACIDADE DE 8,70M3</v>
          </cell>
          <cell r="C11555" t="str">
            <v xml:space="preserve">UN    </v>
          </cell>
          <cell r="D11555">
            <v>2882493.76</v>
          </cell>
        </row>
        <row r="11556">
          <cell r="A11556">
            <v>36508</v>
          </cell>
          <cell r="B11556" t="str">
            <v>TRATOR DE ESTEIRAS, POTENCIA NO VOLANTE DE 200 HP, PESO OPERACIONAL DE 20,1 T, COM RODA MOTRIZ ELEVADA E LAMINA COM CAPACIDADE DE 3,89 M3</v>
          </cell>
          <cell r="C11556" t="str">
            <v xml:space="preserve">UN    </v>
          </cell>
          <cell r="D11556">
            <v>1296371.82</v>
          </cell>
        </row>
        <row r="11557">
          <cell r="A11557">
            <v>36509</v>
          </cell>
          <cell r="B11557" t="str">
            <v>TRATOR DE ESTEIRAS, POTENCIA 125 HP, PESO OPERACIONAL DE 12,9 T, COM LAMINA COM CAPACIDADE DE 2,7 M3</v>
          </cell>
          <cell r="C11557" t="str">
            <v xml:space="preserve">UN    </v>
          </cell>
          <cell r="D11557">
            <v>710458.67</v>
          </cell>
        </row>
        <row r="11558">
          <cell r="A11558">
            <v>13238</v>
          </cell>
          <cell r="B11558" t="str">
            <v>TRATOR DE PNEUS COM POTENCIA DE 105 CV, TRACAO 4 X 4, PESO COM LASTRO DE 5775 KG</v>
          </cell>
          <cell r="C11558" t="str">
            <v xml:space="preserve">UN    </v>
          </cell>
          <cell r="D11558">
            <v>209018.67</v>
          </cell>
        </row>
        <row r="11559">
          <cell r="A11559">
            <v>36511</v>
          </cell>
          <cell r="B11559" t="str">
            <v>TRATOR DE PNEUS COM POTENCIA DE 122 CV, TRACAO 4 X 4, PESO COM LASTRO DE 4510 KG</v>
          </cell>
          <cell r="C11559" t="str">
            <v xml:space="preserve">UN    </v>
          </cell>
          <cell r="D11559">
            <v>242196.24</v>
          </cell>
        </row>
        <row r="11560">
          <cell r="A11560">
            <v>36515</v>
          </cell>
          <cell r="B11560" t="str">
            <v>TRATOR DE PNEUS COM POTENCIA DE 15 CV, PESO COM LASTRO DE 1160 KG</v>
          </cell>
          <cell r="C11560" t="str">
            <v xml:space="preserve">UN    </v>
          </cell>
          <cell r="D11560">
            <v>71331.759999999995</v>
          </cell>
        </row>
        <row r="11561">
          <cell r="A11561">
            <v>10598</v>
          </cell>
          <cell r="B11561" t="str">
            <v>TRATOR DE PNEUS COM POTENCIA DE 50 CV, TRACAO 4 X 2, PESO COM LASTRO DE 2714 KG</v>
          </cell>
          <cell r="C11561" t="str">
            <v xml:space="preserve">UN    </v>
          </cell>
          <cell r="D11561">
            <v>115675.24</v>
          </cell>
        </row>
        <row r="11562">
          <cell r="A11562">
            <v>7640</v>
          </cell>
          <cell r="B11562" t="str">
            <v>TRATOR DE PNEUS COM POTENCIA DE 85 CV, TRACAO 4 X 4, PESO COM LASTRO DE 4675 KG</v>
          </cell>
          <cell r="C11562" t="str">
            <v xml:space="preserve">UN    </v>
          </cell>
          <cell r="D11562">
            <v>177500</v>
          </cell>
        </row>
        <row r="11563">
          <cell r="A11563">
            <v>36513</v>
          </cell>
          <cell r="B11563" t="str">
            <v>TRATOR DE PNEUS COM POTENCIA DE 85 CV, TURBO,  PESO COM LASTRO DE 4900 KG</v>
          </cell>
          <cell r="C11563" t="str">
            <v xml:space="preserve">UN    </v>
          </cell>
          <cell r="D11563">
            <v>170988.89</v>
          </cell>
        </row>
        <row r="11564">
          <cell r="A11564">
            <v>36514</v>
          </cell>
          <cell r="B11564" t="str">
            <v>TRATOR DE PNEUS COM POTENCIA DE 95 CV, TRACAO 4 X 4, PESO MAXIMO DE 5225 KG</v>
          </cell>
          <cell r="C11564" t="str">
            <v xml:space="preserve">UN    </v>
          </cell>
          <cell r="D11564">
            <v>190771.01</v>
          </cell>
        </row>
        <row r="11565">
          <cell r="A11565">
            <v>11572</v>
          </cell>
          <cell r="B11565" t="str">
            <v>TRAVA / PRENDEDOR DE PORTA, EM LATAO CROMADO, MONTADO EM PISO</v>
          </cell>
          <cell r="C11565" t="str">
            <v xml:space="preserve">UN    </v>
          </cell>
          <cell r="D11565">
            <v>32.89</v>
          </cell>
        </row>
        <row r="11566">
          <cell r="A11566">
            <v>36149</v>
          </cell>
          <cell r="B11566" t="str">
            <v>TRAVA-QUEDAS EM ACO PARA CORDA DE 12 MM, EXTENSOR DE 25 X 300 MM, COM MOSQUETAO TIPO GANCHO TRAVA DUPLA</v>
          </cell>
          <cell r="C11566" t="str">
            <v xml:space="preserve">UN    </v>
          </cell>
          <cell r="D11566">
            <v>162.15</v>
          </cell>
        </row>
        <row r="11567">
          <cell r="A11567">
            <v>42407</v>
          </cell>
          <cell r="B11567" t="str">
            <v>TRELICA NERVURADA (ESPACADOR), ALTURA = 120,0 MM, DIAMETRO DOS BANZOS INFERIORES E SUPERIOR = 6,0 MM, DIAMETRO DA DIAGONAL = 4,2 MM</v>
          </cell>
          <cell r="C11567" t="str">
            <v xml:space="preserve">M     </v>
          </cell>
          <cell r="D11567">
            <v>8.06</v>
          </cell>
        </row>
        <row r="11568">
          <cell r="A11568">
            <v>11581</v>
          </cell>
          <cell r="B11568" t="str">
            <v>TRILHO PANTOGRAFICO CONCAVO, TIPO U, EM ALUMINIO, COM DIMENSOES DE APROX *35 X 35* MM, PARA ROLDANA DE PORTA DE CORRER</v>
          </cell>
          <cell r="C11568" t="str">
            <v xml:space="preserve">M     </v>
          </cell>
          <cell r="D11568">
            <v>21.71</v>
          </cell>
        </row>
        <row r="11569">
          <cell r="A11569">
            <v>43605</v>
          </cell>
          <cell r="B11569" t="str">
            <v>TRILHO PANTOGRAFICO RETO, EM ALUMINIO, TIPO U, COM DIMENSOES DE *38 X 38* MM PARA PORTA DE CORRER</v>
          </cell>
          <cell r="C11569" t="str">
            <v xml:space="preserve">UN    </v>
          </cell>
          <cell r="D11569">
            <v>44.41</v>
          </cell>
        </row>
        <row r="11570">
          <cell r="A11570">
            <v>11580</v>
          </cell>
          <cell r="B11570" t="str">
            <v>TRILHO QUADRADO FRIZADO PARA RODIZIO (VERGALHAO MACICO), EM ALUMINIO, COM DIMENSOES DE *6 X 6* MM</v>
          </cell>
          <cell r="C11570" t="str">
            <v xml:space="preserve">M     </v>
          </cell>
          <cell r="D11570">
            <v>8.7100000000000009</v>
          </cell>
        </row>
        <row r="11571">
          <cell r="A11571">
            <v>10743</v>
          </cell>
          <cell r="B11571" t="str">
            <v>TROLEY MANUAL CAPACIDADE 1 T</v>
          </cell>
          <cell r="C11571" t="str">
            <v xml:space="preserve">UN    </v>
          </cell>
          <cell r="D11571">
            <v>676.56</v>
          </cell>
        </row>
        <row r="11572">
          <cell r="A11572">
            <v>39848</v>
          </cell>
          <cell r="B11572" t="str">
            <v>TUBO / MANGUEIRA PRETA EM POLIETILENO, LINHA PESADA OU REFORCADA, TIPO ESPAGUETE, PARA INJECAO DE CALDA DE CIMENTO, D = 1/2", ESPESSURA 1,5 MM</v>
          </cell>
          <cell r="C11572" t="str">
            <v xml:space="preserve">M     </v>
          </cell>
          <cell r="D11572">
            <v>1.39</v>
          </cell>
        </row>
        <row r="11573">
          <cell r="A11573">
            <v>20999</v>
          </cell>
          <cell r="B11573" t="str">
            <v>TUBO ACO CARBONO COM COSTURA, NBR 5580, CLASSE L, DN = 15 MM, E = 2,25 MM, 1,06 KG/M</v>
          </cell>
          <cell r="C11573" t="str">
            <v xml:space="preserve">M     </v>
          </cell>
          <cell r="D11573">
            <v>12.67</v>
          </cell>
        </row>
        <row r="11574">
          <cell r="A11574">
            <v>21001</v>
          </cell>
          <cell r="B11574" t="str">
            <v>TUBO ACO CARBONO COM COSTURA, NBR 5580, CLASSE L, DN = 25 MM, E = 2,65 MM, 2,02 KG/M</v>
          </cell>
          <cell r="C11574" t="str">
            <v xml:space="preserve">M     </v>
          </cell>
          <cell r="D11574">
            <v>23.65</v>
          </cell>
        </row>
        <row r="11575">
          <cell r="A11575">
            <v>21003</v>
          </cell>
          <cell r="B11575" t="str">
            <v>TUBO ACO CARBONO COM COSTURA, NBR 5580, CLASSE L, DN = 40 MM, E = 3,0 MM, 3,34 KG/M</v>
          </cell>
          <cell r="C11575" t="str">
            <v xml:space="preserve">M     </v>
          </cell>
          <cell r="D11575">
            <v>38.86</v>
          </cell>
        </row>
        <row r="11576">
          <cell r="A11576">
            <v>21006</v>
          </cell>
          <cell r="B11576" t="str">
            <v>TUBO ACO CARBONO COM COSTURA, NBR 5580, CLASSE L, DN = 80 MM, E = 3,35 MM, 7,07 KG/M</v>
          </cell>
          <cell r="C11576" t="str">
            <v xml:space="preserve">M     </v>
          </cell>
          <cell r="D11576">
            <v>82.48</v>
          </cell>
        </row>
        <row r="11577">
          <cell r="A11577">
            <v>21019</v>
          </cell>
          <cell r="B11577" t="str">
            <v>TUBO ACO CARBONO COM COSTURA, NBR 5580, CLASSE M, DN = 25 MM, E = 3,35 MM, *2,50* KG//M</v>
          </cell>
          <cell r="C11577" t="str">
            <v xml:space="preserve">M     </v>
          </cell>
          <cell r="D11577">
            <v>28.67</v>
          </cell>
        </row>
        <row r="11578">
          <cell r="A11578">
            <v>21021</v>
          </cell>
          <cell r="B11578" t="str">
            <v>TUBO ACO CARBONO COM COSTURA, NBR 5580, CLASSE M, DN = 40 MM, E = 3,35 MM, *3,71* KG//M</v>
          </cell>
          <cell r="C11578" t="str">
            <v xml:space="preserve">M     </v>
          </cell>
          <cell r="D11578">
            <v>45.32</v>
          </cell>
        </row>
        <row r="11579">
          <cell r="A11579">
            <v>21024</v>
          </cell>
          <cell r="B11579" t="str">
            <v>TUBO ACO CARBONO COM COSTURA, NBR 5580, CLASSE M, DN = 80 MM, E = 4,05 MM, *8,47* KG/M</v>
          </cell>
          <cell r="C11579" t="str">
            <v xml:space="preserve">M     </v>
          </cell>
          <cell r="D11579">
            <v>97.1</v>
          </cell>
        </row>
        <row r="11580">
          <cell r="A11580">
            <v>40624</v>
          </cell>
          <cell r="B11580" t="str">
            <v>TUBO ACO CARBONO SEM COSTURA 1 1/2", E= *3,68 MM, SCHEDULE 40, 4,05 KG/M</v>
          </cell>
          <cell r="C11580" t="str">
            <v xml:space="preserve">M     </v>
          </cell>
          <cell r="D11580">
            <v>69.209999999999994</v>
          </cell>
        </row>
        <row r="11581">
          <cell r="A11581">
            <v>42575</v>
          </cell>
          <cell r="B11581" t="str">
            <v>TUBO ACO CARBONO SEM COSTURA 1 1/4", E= *3,56 MM, SCHEDULE 40, *3,38* KG/M</v>
          </cell>
          <cell r="C11581" t="str">
            <v xml:space="preserve">M     </v>
          </cell>
          <cell r="D11581">
            <v>63.51</v>
          </cell>
        </row>
        <row r="11582">
          <cell r="A11582">
            <v>13127</v>
          </cell>
          <cell r="B11582" t="str">
            <v>TUBO ACO CARBONO SEM COSTURA 1/2", E= *2,77 MM, SCHEDULE 40, *1,27 KG/M</v>
          </cell>
          <cell r="C11582" t="str">
            <v xml:space="preserve">M     </v>
          </cell>
          <cell r="D11582">
            <v>30.87</v>
          </cell>
        </row>
        <row r="11583">
          <cell r="A11583">
            <v>13137</v>
          </cell>
          <cell r="B11583" t="str">
            <v>TUBO ACO CARBONO SEM COSTURA 1/2", E= *3,73 MM, SCHEDULE 80, *1,62 KG/M</v>
          </cell>
          <cell r="C11583" t="str">
            <v xml:space="preserve">M     </v>
          </cell>
          <cell r="D11583">
            <v>40.96</v>
          </cell>
        </row>
        <row r="11584">
          <cell r="A11584">
            <v>42574</v>
          </cell>
          <cell r="B11584" t="str">
            <v>TUBO ACO CARBONO SEM COSTURA 1", E= *3,38 MM, SCHEDULE 40, *2,50* KG/M</v>
          </cell>
          <cell r="C11584" t="str">
            <v xml:space="preserve">M     </v>
          </cell>
          <cell r="D11584">
            <v>47.39</v>
          </cell>
        </row>
        <row r="11585">
          <cell r="A11585">
            <v>20989</v>
          </cell>
          <cell r="B11585" t="str">
            <v>TUBO ACO CARBONO SEM COSTURA 14", E= *11,13 MM, SCHEDULE 40, *94,55 KG/M</v>
          </cell>
          <cell r="C11585" t="str">
            <v xml:space="preserve">M     </v>
          </cell>
          <cell r="D11585">
            <v>1467.61</v>
          </cell>
        </row>
        <row r="11586">
          <cell r="A11586">
            <v>21147</v>
          </cell>
          <cell r="B11586" t="str">
            <v>TUBO ACO CARBONO SEM COSTURA 2 1/2", E = 5,16 MM, SCHEDULE 40 (8,62 KG/M)</v>
          </cell>
          <cell r="C11586" t="str">
            <v xml:space="preserve">M     </v>
          </cell>
          <cell r="D11586">
            <v>137.6</v>
          </cell>
        </row>
        <row r="11587">
          <cell r="A11587">
            <v>21148</v>
          </cell>
          <cell r="B11587" t="str">
            <v>TUBO ACO CARBONO SEM COSTURA 2", E= *3,91* MM, SCHEDULE 40, *5,43* KG/M</v>
          </cell>
          <cell r="C11587" t="str">
            <v xml:space="preserve">M     </v>
          </cell>
          <cell r="D11587">
            <v>84.93</v>
          </cell>
        </row>
        <row r="11588">
          <cell r="A11588">
            <v>20984</v>
          </cell>
          <cell r="B11588" t="str">
            <v>TUBO ACO CARBONO SEM COSTURA 20", E= *12,70 MM, SCHEDULE 30, *154,97 KG/M</v>
          </cell>
          <cell r="C11588" t="str">
            <v xml:space="preserve">M     </v>
          </cell>
          <cell r="D11588">
            <v>2816.06</v>
          </cell>
        </row>
        <row r="11589">
          <cell r="A11589">
            <v>13042</v>
          </cell>
          <cell r="B11589" t="str">
            <v>TUBO ACO CARBONO SEM COSTURA 20", E= *6,35 MM,  SCHEDULE 10, *78,46 KG/M</v>
          </cell>
          <cell r="C11589" t="str">
            <v xml:space="preserve">M     </v>
          </cell>
          <cell r="D11589">
            <v>1560.51</v>
          </cell>
        </row>
        <row r="11590">
          <cell r="A11590">
            <v>21150</v>
          </cell>
          <cell r="B11590" t="str">
            <v>TUBO ACO CARBONO SEM COSTURA 3/4", E= *2,87 MM, SCHEDULE 40, *1,69 KG/M</v>
          </cell>
          <cell r="C11590" t="str">
            <v xml:space="preserve">M     </v>
          </cell>
          <cell r="D11590">
            <v>42.11</v>
          </cell>
        </row>
        <row r="11591">
          <cell r="A11591">
            <v>13141</v>
          </cell>
          <cell r="B11591" t="str">
            <v>TUBO ACO CARBONO SEM COSTURA 3/4", E= *3,91 MM, SCHEDULE 80, *2,19 KG/M.</v>
          </cell>
          <cell r="C11591" t="str">
            <v xml:space="preserve">M     </v>
          </cell>
          <cell r="D11591">
            <v>53.06</v>
          </cell>
        </row>
        <row r="11592">
          <cell r="A11592">
            <v>42576</v>
          </cell>
          <cell r="B11592" t="str">
            <v>TUBO ACO CARBONO SEM COSTURA 3", E= *5,49 MM, SCHEDULE 40, *11,28* KG/M</v>
          </cell>
          <cell r="C11592" t="str">
            <v xml:space="preserve">M     </v>
          </cell>
          <cell r="D11592">
            <v>173.24</v>
          </cell>
        </row>
        <row r="11593">
          <cell r="A11593">
            <v>21151</v>
          </cell>
          <cell r="B11593" t="str">
            <v>TUBO ACO CARBONO SEM COSTURA 4", E= *6,02 MM, SCHEDULE 40, *16,06 KG/M</v>
          </cell>
          <cell r="C11593" t="str">
            <v xml:space="preserve">M     </v>
          </cell>
          <cell r="D11593">
            <v>252.07</v>
          </cell>
        </row>
        <row r="11594">
          <cell r="A11594">
            <v>13142</v>
          </cell>
          <cell r="B11594" t="str">
            <v>TUBO ACO CARBONO SEM COSTURA 4", E= *8,56 MM, SCHEDULE 80, *22,31 KG/M</v>
          </cell>
          <cell r="C11594" t="str">
            <v xml:space="preserve">M     </v>
          </cell>
          <cell r="D11594">
            <v>360.35</v>
          </cell>
        </row>
        <row r="11595">
          <cell r="A11595">
            <v>42577</v>
          </cell>
          <cell r="B11595" t="str">
            <v>TUBO ACO CARBONO SEM COSTURA 5", E= *6,55 MM, SCHEDULE 40, *21,75* KG/M</v>
          </cell>
          <cell r="C11595" t="str">
            <v xml:space="preserve">M     </v>
          </cell>
          <cell r="D11595">
            <v>395.41</v>
          </cell>
        </row>
        <row r="11596">
          <cell r="A11596">
            <v>20994</v>
          </cell>
          <cell r="B11596" t="str">
            <v>TUBO ACO CARBONO SEM COSTURA 6", E= *10,97 MM, SCHEDULE 80, *42,56 KG/M</v>
          </cell>
          <cell r="C11596" t="str">
            <v xml:space="preserve">M     </v>
          </cell>
          <cell r="D11596">
            <v>679.43</v>
          </cell>
        </row>
        <row r="11597">
          <cell r="A11597">
            <v>7672</v>
          </cell>
          <cell r="B11597" t="str">
            <v>TUBO ACO CARBONO SEM COSTURA 6", E= 7,11 MM,  SCHEDULE 40, *28,26 KG/M</v>
          </cell>
          <cell r="C11597" t="str">
            <v xml:space="preserve">M     </v>
          </cell>
          <cell r="D11597">
            <v>445.1</v>
          </cell>
        </row>
        <row r="11598">
          <cell r="A11598">
            <v>20995</v>
          </cell>
          <cell r="B11598" t="str">
            <v>TUBO ACO CARBONO SEM COSTURA 8", E= *12,70 MM, SCHEDULE 80, *64,64 KG/M</v>
          </cell>
          <cell r="C11598" t="str">
            <v xml:space="preserve">M     </v>
          </cell>
          <cell r="D11598">
            <v>892.89</v>
          </cell>
        </row>
        <row r="11599">
          <cell r="A11599">
            <v>7690</v>
          </cell>
          <cell r="B11599" t="str">
            <v>TUBO ACO CARBONO SEM COSTURA 8", E= *6,35 MM,  SCHEDULE 20, *33,27 KG/M</v>
          </cell>
          <cell r="C11599" t="str">
            <v xml:space="preserve">M     </v>
          </cell>
          <cell r="D11599">
            <v>516.41999999999996</v>
          </cell>
        </row>
        <row r="11600">
          <cell r="A11600">
            <v>20980</v>
          </cell>
          <cell r="B11600" t="str">
            <v>TUBO ACO CARBONO SEM COSTURA 8", E= *7,04 MM, SCHEDULE 30, *36,75 KG/M</v>
          </cell>
          <cell r="C11600" t="str">
            <v xml:space="preserve">M     </v>
          </cell>
          <cell r="D11600">
            <v>563.37</v>
          </cell>
        </row>
        <row r="11601">
          <cell r="A11601">
            <v>7661</v>
          </cell>
          <cell r="B11601" t="str">
            <v>TUBO ACO CARBONO SEM COSTURA 8", E= *8,18 MM, SCHEDULE 40, *42,55 KG/M</v>
          </cell>
          <cell r="C11601" t="str">
            <v xml:space="preserve">M     </v>
          </cell>
          <cell r="D11601">
            <v>670.17</v>
          </cell>
        </row>
        <row r="11602">
          <cell r="A11602">
            <v>21016</v>
          </cell>
          <cell r="B11602" t="str">
            <v>TUBO ACO GALVANIZADO COM COSTURA, CLASSE LEVE, DN 100 MM ( 4"),  E = 3,75 MM,  *10,55* KG/M (NBR 5580)</v>
          </cell>
          <cell r="C11602" t="str">
            <v xml:space="preserve">M     </v>
          </cell>
          <cell r="D11602">
            <v>180.63</v>
          </cell>
        </row>
        <row r="11603">
          <cell r="A11603">
            <v>21008</v>
          </cell>
          <cell r="B11603" t="str">
            <v>TUBO ACO GALVANIZADO COM COSTURA, CLASSE LEVE, DN 15 MM ( 1/2"),  E = 2,25 MM,  *1,2* KG/M (NBR 5580)</v>
          </cell>
          <cell r="C11603" t="str">
            <v xml:space="preserve">M     </v>
          </cell>
          <cell r="D11603">
            <v>21.1</v>
          </cell>
        </row>
        <row r="11604">
          <cell r="A11604">
            <v>21009</v>
          </cell>
          <cell r="B11604" t="str">
            <v>TUBO ACO GALVANIZADO COM COSTURA, CLASSE LEVE, DN 20 MM ( 3/4"),  E = 2,25 MM,  *1,3* KG/M (NBR 5580)</v>
          </cell>
          <cell r="C11604" t="str">
            <v xml:space="preserve">M     </v>
          </cell>
          <cell r="D11604">
            <v>27.47</v>
          </cell>
        </row>
        <row r="11605">
          <cell r="A11605">
            <v>21010</v>
          </cell>
          <cell r="B11605" t="str">
            <v>TUBO ACO GALVANIZADO COM COSTURA, CLASSE LEVE, DN 25 MM ( 1"),  E = 2,65 MM,  *2,11* KG/M (NBR 5580)</v>
          </cell>
          <cell r="C11605" t="str">
            <v xml:space="preserve">M     </v>
          </cell>
          <cell r="D11605">
            <v>36.89</v>
          </cell>
        </row>
        <row r="11606">
          <cell r="A11606">
            <v>21011</v>
          </cell>
          <cell r="B11606" t="str">
            <v>TUBO ACO GALVANIZADO COM COSTURA, CLASSE LEVE, DN 32 MM ( 1 1/4"),  E = 2,65 MM,  *2,71* KG/M (NBR 5580)</v>
          </cell>
          <cell r="C11606" t="str">
            <v xml:space="preserve">M     </v>
          </cell>
          <cell r="D11606">
            <v>53.77</v>
          </cell>
        </row>
        <row r="11607">
          <cell r="A11607">
            <v>21012</v>
          </cell>
          <cell r="B11607" t="str">
            <v>TUBO ACO GALVANIZADO COM COSTURA, CLASSE LEVE, DN 40 MM ( 1 1/2"),  E = 3,00 MM,  *3,48* KG/M (NBR 5580)</v>
          </cell>
          <cell r="C11607" t="str">
            <v xml:space="preserve">M     </v>
          </cell>
          <cell r="D11607">
            <v>59.41</v>
          </cell>
        </row>
        <row r="11608">
          <cell r="A11608">
            <v>21013</v>
          </cell>
          <cell r="B11608" t="str">
            <v>TUBO ACO GALVANIZADO COM COSTURA, CLASSE LEVE, DN 50 MM ( 2"),  E = 3,00 MM,  *4,40* KG/M (NBR 5580)</v>
          </cell>
          <cell r="C11608" t="str">
            <v xml:space="preserve">M     </v>
          </cell>
          <cell r="D11608">
            <v>77.53</v>
          </cell>
        </row>
        <row r="11609">
          <cell r="A11609">
            <v>21014</v>
          </cell>
          <cell r="B11609" t="str">
            <v>TUBO ACO GALVANIZADO COM COSTURA, CLASSE LEVE, DN 65 MM ( 2 1/2"),  E = 3,35 MM, * 6,23* KG/M (NBR 5580)</v>
          </cell>
          <cell r="C11609" t="str">
            <v xml:space="preserve">M     </v>
          </cell>
          <cell r="D11609">
            <v>108.49</v>
          </cell>
        </row>
        <row r="11610">
          <cell r="A11610">
            <v>21015</v>
          </cell>
          <cell r="B11610" t="str">
            <v>TUBO ACO GALVANIZADO COM COSTURA, CLASSE LEVE, DN 80 MM ( 3"),  E = 3,35 MM, *7,32* KG/M (NBR 5580)</v>
          </cell>
          <cell r="C11610" t="str">
            <v xml:space="preserve">M     </v>
          </cell>
          <cell r="D11610">
            <v>124.64</v>
          </cell>
        </row>
        <row r="11611">
          <cell r="A11611">
            <v>7697</v>
          </cell>
          <cell r="B11611" t="str">
            <v>TUBO ACO GALVANIZADO COM COSTURA, CLASSE MEDIA, DN 1.1/2", E = *3,25* MM, PESO *3,61* KG/M (NBR 5580)</v>
          </cell>
          <cell r="C11611" t="str">
            <v xml:space="preserve">M     </v>
          </cell>
          <cell r="D11611">
            <v>59.47</v>
          </cell>
        </row>
        <row r="11612">
          <cell r="A11612">
            <v>7698</v>
          </cell>
          <cell r="B11612" t="str">
            <v>TUBO ACO GALVANIZADO COM COSTURA, CLASSE MEDIA, DN 1.1/4", E = *3,25* MM, PESO *3,14* KG/M (NBR 5580)</v>
          </cell>
          <cell r="C11612" t="str">
            <v xml:space="preserve">M     </v>
          </cell>
          <cell r="D11612">
            <v>51.2</v>
          </cell>
        </row>
        <row r="11613">
          <cell r="A11613">
            <v>7691</v>
          </cell>
          <cell r="B11613" t="str">
            <v>TUBO ACO GALVANIZADO COM COSTURA, CLASSE MEDIA, DN 1/2", E = *2,65* MM, PESO *1,22* KG/M (NBR 5580)</v>
          </cell>
          <cell r="C11613" t="str">
            <v xml:space="preserve">M     </v>
          </cell>
          <cell r="D11613">
            <v>21.63</v>
          </cell>
        </row>
        <row r="11614">
          <cell r="A11614">
            <v>40626</v>
          </cell>
          <cell r="B11614" t="str">
            <v>TUBO ACO GALVANIZADO COM COSTURA, CLASSE MEDIA, DN 1", E = 3,38 MM, PESO 2,50 KG/M (NBR 5580)</v>
          </cell>
          <cell r="C11614" t="str">
            <v xml:space="preserve">M     </v>
          </cell>
          <cell r="D11614">
            <v>40.6</v>
          </cell>
        </row>
        <row r="11615">
          <cell r="A11615">
            <v>7701</v>
          </cell>
          <cell r="B11615" t="str">
            <v>TUBO ACO GALVANIZADO COM COSTURA, CLASSE MEDIA, DN 2.1/2", E = *3,65* MM, PESO *6,51* KG/M (NBR 5580)</v>
          </cell>
          <cell r="C11615" t="str">
            <v xml:space="preserve">M     </v>
          </cell>
          <cell r="D11615">
            <v>106.43</v>
          </cell>
        </row>
        <row r="11616">
          <cell r="A11616">
            <v>7696</v>
          </cell>
          <cell r="B11616" t="str">
            <v>TUBO ACO GALVANIZADO COM COSTURA, CLASSE MEDIA, DN 2", E = *3,65* MM, PESO *5,10* KG/M (NBR 5580)</v>
          </cell>
          <cell r="C11616" t="str">
            <v xml:space="preserve">M     </v>
          </cell>
          <cell r="D11616">
            <v>85.76</v>
          </cell>
        </row>
        <row r="11617">
          <cell r="A11617">
            <v>7700</v>
          </cell>
          <cell r="B11617" t="str">
            <v>TUBO ACO GALVANIZADO COM COSTURA, CLASSE MEDIA, DN 3/4", E = *2,65* MM, PESO *1,58* KG/M (NBR 5580)</v>
          </cell>
          <cell r="C11617" t="str">
            <v xml:space="preserve">M     </v>
          </cell>
          <cell r="D11617">
            <v>27.36</v>
          </cell>
        </row>
        <row r="11618">
          <cell r="A11618">
            <v>7694</v>
          </cell>
          <cell r="B11618" t="str">
            <v>TUBO ACO GALVANIZADO COM COSTURA, CLASSE MEDIA, DN 3", E = *4,05* MM, PESO *8,47* KG/M (NBR 5580)</v>
          </cell>
          <cell r="C11618" t="str">
            <v xml:space="preserve">M     </v>
          </cell>
          <cell r="D11618">
            <v>143.22999999999999</v>
          </cell>
        </row>
        <row r="11619">
          <cell r="A11619">
            <v>7693</v>
          </cell>
          <cell r="B11619" t="str">
            <v>TUBO ACO GALVANIZADO COM COSTURA, CLASSE MEDIA, DN 4", E = 4,50* MM, PESO 12,10* KG/M (NBR 5580)</v>
          </cell>
          <cell r="C11619" t="str">
            <v xml:space="preserve">M     </v>
          </cell>
          <cell r="D11619">
            <v>197.25</v>
          </cell>
        </row>
        <row r="11620">
          <cell r="A11620">
            <v>7692</v>
          </cell>
          <cell r="B11620" t="str">
            <v>TUBO ACO GALVANIZADO COM COSTURA, CLASSE MEDIA, DN 5", E = *5,40* MM, PESO *17,80* KG/M (NBR 5580)</v>
          </cell>
          <cell r="C11620" t="str">
            <v xml:space="preserve">M     </v>
          </cell>
          <cell r="D11620">
            <v>295.32</v>
          </cell>
        </row>
        <row r="11621">
          <cell r="A11621">
            <v>7695</v>
          </cell>
          <cell r="B11621" t="str">
            <v>TUBO ACO GALVANIZADO COM COSTURA, CLASSE MEDIA, DN 6", E = 4,85* MM, PESO 19,68* KG/M (NBR 5580)</v>
          </cell>
          <cell r="C11621" t="str">
            <v xml:space="preserve">M     </v>
          </cell>
          <cell r="D11621">
            <v>320.27999999999997</v>
          </cell>
        </row>
        <row r="11622">
          <cell r="A11622">
            <v>13356</v>
          </cell>
          <cell r="B11622" t="str">
            <v>TUBO ACO INDUSTRIAL DN 2" (50,8 MM) E=1,50MM, PESO= 1,8237 KG/M</v>
          </cell>
          <cell r="C11622" t="str">
            <v xml:space="preserve">M     </v>
          </cell>
          <cell r="D11622">
            <v>23.22</v>
          </cell>
        </row>
        <row r="11623">
          <cell r="A11623">
            <v>36365</v>
          </cell>
          <cell r="B11623" t="str">
            <v>TUBO COLETOR DE ESGOTO PVC, JEI, DN 100 MM (NBR  7362)</v>
          </cell>
          <cell r="C11623" t="str">
            <v xml:space="preserve">M     </v>
          </cell>
          <cell r="D11623">
            <v>33.909999999999997</v>
          </cell>
        </row>
        <row r="11624">
          <cell r="A11624">
            <v>41930</v>
          </cell>
          <cell r="B11624" t="str">
            <v>TUBO COLETOR DE ESGOTO PVC, JEI, DN 200 MM (NBR 7362)</v>
          </cell>
          <cell r="C11624" t="str">
            <v xml:space="preserve">M     </v>
          </cell>
          <cell r="D11624">
            <v>109.77</v>
          </cell>
        </row>
        <row r="11625">
          <cell r="A11625">
            <v>41931</v>
          </cell>
          <cell r="B11625" t="str">
            <v>TUBO COLETOR DE ESGOTO PVC, JEI, DN 250 MM (NBR 7362)</v>
          </cell>
          <cell r="C11625" t="str">
            <v xml:space="preserve">M     </v>
          </cell>
          <cell r="D11625">
            <v>187.18</v>
          </cell>
        </row>
        <row r="11626">
          <cell r="A11626">
            <v>41932</v>
          </cell>
          <cell r="B11626" t="str">
            <v>TUBO COLETOR DE ESGOTO PVC, JEI, DN 300 MM (NBR 7362)</v>
          </cell>
          <cell r="C11626" t="str">
            <v xml:space="preserve">M     </v>
          </cell>
          <cell r="D11626">
            <v>302.33999999999997</v>
          </cell>
        </row>
        <row r="11627">
          <cell r="A11627">
            <v>41933</v>
          </cell>
          <cell r="B11627" t="str">
            <v>TUBO COLETOR DE ESGOTO PVC, JEI, DN 350 MM (NBR 7362)</v>
          </cell>
          <cell r="C11627" t="str">
            <v xml:space="preserve">M     </v>
          </cell>
          <cell r="D11627">
            <v>374.44</v>
          </cell>
        </row>
        <row r="11628">
          <cell r="A11628">
            <v>41934</v>
          </cell>
          <cell r="B11628" t="str">
            <v>TUBO COLETOR DE ESGOTO PVC, JEI, DN 400 MM (NBR 7362)</v>
          </cell>
          <cell r="C11628" t="str">
            <v xml:space="preserve">M     </v>
          </cell>
          <cell r="D11628">
            <v>484.99</v>
          </cell>
        </row>
        <row r="11629">
          <cell r="A11629">
            <v>41936</v>
          </cell>
          <cell r="B11629" t="str">
            <v>TUBO COLETOR DE ESGOTO, PVC, JEI, DN 150 MM  (NBR 7362)</v>
          </cell>
          <cell r="C11629" t="str">
            <v xml:space="preserve">M     </v>
          </cell>
          <cell r="D11629">
            <v>73.12</v>
          </cell>
        </row>
        <row r="11630">
          <cell r="A11630">
            <v>41785</v>
          </cell>
          <cell r="B11630" t="str">
            <v>TUBO CORRUGADO PEAD, PAREDE DUPLA, INTERNA LISA, JEI, DN/DI *1000* MM, PARA SANEAMENTO</v>
          </cell>
          <cell r="C11630" t="str">
            <v xml:space="preserve">M     </v>
          </cell>
          <cell r="D11630">
            <v>1933.34</v>
          </cell>
        </row>
        <row r="11631">
          <cell r="A11631">
            <v>41781</v>
          </cell>
          <cell r="B11631" t="str">
            <v>TUBO CORRUGADO PEAD, PAREDE DUPLA, INTERNA LISA, JEI, DN/DI *400* MM, PARA SANEAMENTO</v>
          </cell>
          <cell r="C11631" t="str">
            <v xml:space="preserve">M     </v>
          </cell>
          <cell r="D11631">
            <v>551.21</v>
          </cell>
        </row>
        <row r="11632">
          <cell r="A11632">
            <v>41783</v>
          </cell>
          <cell r="B11632" t="str">
            <v>TUBO CORRUGADO PEAD, PAREDE DUPLA, INTERNA LISA, JEI, DN/DI *800* MM, PARA SANEAMENTO</v>
          </cell>
          <cell r="C11632" t="str">
            <v xml:space="preserve">M     </v>
          </cell>
          <cell r="D11632">
            <v>1454.56</v>
          </cell>
        </row>
        <row r="11633">
          <cell r="A11633">
            <v>41786</v>
          </cell>
          <cell r="B11633" t="str">
            <v>TUBO CORRUGADO PEAD, PAREDE DUPLA, INTERNA LISA, JEI, DN/DI 1200 MM, PARA SANEAMENTO</v>
          </cell>
          <cell r="C11633" t="str">
            <v xml:space="preserve">M     </v>
          </cell>
          <cell r="D11633">
            <v>3034.36</v>
          </cell>
        </row>
        <row r="11634">
          <cell r="A11634">
            <v>41779</v>
          </cell>
          <cell r="B11634" t="str">
            <v>TUBO CORRUGADO PEAD, PAREDE DUPLA, INTERNA LISA, JEI, DN/DI 250 MM, PARA SANEAMENTO</v>
          </cell>
          <cell r="C11634" t="str">
            <v xml:space="preserve">M     </v>
          </cell>
          <cell r="D11634">
            <v>211.41</v>
          </cell>
        </row>
        <row r="11635">
          <cell r="A11635">
            <v>41780</v>
          </cell>
          <cell r="B11635" t="str">
            <v>TUBO CORRUGADO PEAD, PAREDE DUPLA, INTERNA LISA, JEI, DN/DI 300 MM, PARA SANEAMENTO</v>
          </cell>
          <cell r="C11635" t="str">
            <v xml:space="preserve">M     </v>
          </cell>
          <cell r="D11635">
            <v>250.04</v>
          </cell>
        </row>
        <row r="11636">
          <cell r="A11636">
            <v>41782</v>
          </cell>
          <cell r="B11636" t="str">
            <v>TUBO CORRUGADO PEAD, PAREDE DUPLA, INTERNA LISA, JEI, DN/DI 600 MM, PARA SANEAMENTO</v>
          </cell>
          <cell r="C11636" t="str">
            <v xml:space="preserve">M     </v>
          </cell>
          <cell r="D11636">
            <v>1030.72</v>
          </cell>
        </row>
        <row r="11637">
          <cell r="A11637">
            <v>38130</v>
          </cell>
          <cell r="B11637" t="str">
            <v>TUBO CPVC SOLDAVEL, 35 MM, AGUA QUENTE PREDIAL (NBR 15884)</v>
          </cell>
          <cell r="C11637" t="str">
            <v xml:space="preserve">M     </v>
          </cell>
          <cell r="D11637">
            <v>35.24</v>
          </cell>
        </row>
        <row r="11638">
          <cell r="A11638">
            <v>21123</v>
          </cell>
          <cell r="B11638" t="str">
            <v>TUBO CPVC, SOLDAVEL, 15 MM, AGUA QUENTE PREDIAL (NBR 15884)</v>
          </cell>
          <cell r="C11638" t="str">
            <v xml:space="preserve">M     </v>
          </cell>
          <cell r="D11638">
            <v>10</v>
          </cell>
        </row>
        <row r="11639">
          <cell r="A11639">
            <v>21124</v>
          </cell>
          <cell r="B11639" t="str">
            <v>TUBO CPVC, SOLDAVEL, 22 MM, AGUA QUENTE PREDIAL (NBR 15884)</v>
          </cell>
          <cell r="C11639" t="str">
            <v xml:space="preserve">M     </v>
          </cell>
          <cell r="D11639">
            <v>17.73</v>
          </cell>
        </row>
        <row r="11640">
          <cell r="A11640">
            <v>21125</v>
          </cell>
          <cell r="B11640" t="str">
            <v>TUBO CPVC, SOLDAVEL, 28 MM, AGUA QUENTE PREDIAL (NBR 15884)</v>
          </cell>
          <cell r="C11640" t="str">
            <v xml:space="preserve">M     </v>
          </cell>
          <cell r="D11640">
            <v>28.46</v>
          </cell>
        </row>
        <row r="11641">
          <cell r="A11641">
            <v>38028</v>
          </cell>
          <cell r="B11641" t="str">
            <v>TUBO CPVC, SOLDAVEL, 42 MM, AGUA QUENTE PREDIAL (NBR 15884)</v>
          </cell>
          <cell r="C11641" t="str">
            <v xml:space="preserve">M     </v>
          </cell>
          <cell r="D11641">
            <v>48.29</v>
          </cell>
        </row>
        <row r="11642">
          <cell r="A11642">
            <v>38029</v>
          </cell>
          <cell r="B11642" t="str">
            <v>TUBO CPVC, SOLDAVEL, 54 MM, AGUA QUENTE PREDIAL (NBR 15884)</v>
          </cell>
          <cell r="C11642" t="str">
            <v xml:space="preserve">M     </v>
          </cell>
          <cell r="D11642">
            <v>73.61</v>
          </cell>
        </row>
        <row r="11643">
          <cell r="A11643">
            <v>38030</v>
          </cell>
          <cell r="B11643" t="str">
            <v>TUBO CPVC, SOLDAVEL, 73 MM, AGUA QUENTE PREDIAL (NBR 15884)</v>
          </cell>
          <cell r="C11643" t="str">
            <v xml:space="preserve">M     </v>
          </cell>
          <cell r="D11643">
            <v>113.07</v>
          </cell>
        </row>
        <row r="11644">
          <cell r="A11644">
            <v>38031</v>
          </cell>
          <cell r="B11644" t="str">
            <v>TUBO CPVC, SOLDAVEL, 89 MM, AGUA QUENTE PREDIAL (NBR 15884)</v>
          </cell>
          <cell r="C11644" t="str">
            <v xml:space="preserve">M     </v>
          </cell>
          <cell r="D11644">
            <v>179.18</v>
          </cell>
        </row>
        <row r="11645">
          <cell r="A11645">
            <v>39735</v>
          </cell>
          <cell r="B11645" t="str">
            <v>TUBO DE BORRACHA ELASTOMERICA FLEXIVEL, PRETA, PARA ISOLAMENTO TERMICO DE TUBULACAO, DN 1 1/8" (28 MM), E= 32 MM, COEFICIENTE DE CONDUTIVIDADE TERMICA 0,036W/mK, VAPOR DE AGUA MAIOR OU IGUAL A 10.000</v>
          </cell>
          <cell r="C11645" t="str">
            <v xml:space="preserve">M     </v>
          </cell>
          <cell r="D11645">
            <v>84.01</v>
          </cell>
        </row>
        <row r="11646">
          <cell r="A11646">
            <v>39734</v>
          </cell>
          <cell r="B11646" t="str">
            <v>TUBO DE BORRACHA ELASTOMERICA FLEXIVEL, PRETA, PARA ISOLAMENTO TERMICO DE TUBULACAO, DN 1 3/8" (35 MM), E= 32 MM, COEFICIENTE DE CONDUTIVIDADE TERMICA 0,036W/mK, VAPOR DE AGUA MAIOR OU IGUAL A 10.000</v>
          </cell>
          <cell r="C11646" t="str">
            <v xml:space="preserve">M     </v>
          </cell>
          <cell r="D11646">
            <v>99.64</v>
          </cell>
        </row>
        <row r="11647">
          <cell r="A11647">
            <v>39736</v>
          </cell>
          <cell r="B11647" t="str">
            <v>TUBO DE BORRACHA ELASTOMERICA FLEXIVEL, PRETA, PARA ISOLAMENTO TERMICO DE TUBULACAO, DN 1 5/8" (42 MM), E= 32 MM, COEFICIENTE DE CONDUTIVIDADE TERMICA 0,036W/mK, VAPOR DE AGUA MAIOR OU IGUAL A 10.000</v>
          </cell>
          <cell r="C11647" t="str">
            <v xml:space="preserve">M     </v>
          </cell>
          <cell r="D11647">
            <v>113.72</v>
          </cell>
        </row>
        <row r="11648">
          <cell r="A11648">
            <v>39737</v>
          </cell>
          <cell r="B11648" t="str">
            <v>TUBO DE BORRACHA ELASTOMERICA FLEXIVEL, PRETA, PARA ISOLAMENTO TERMICO DE TUBULACAO, DN 1/2" (12 MM), E= 19 MM, COEFICIENTE DE CONDUTIVIDADE TERMICA 0,036W/mK, VAPOR DE AGUA MAIOR OU IGUAL A 10.000</v>
          </cell>
          <cell r="C11648" t="str">
            <v xml:space="preserve">M     </v>
          </cell>
          <cell r="D11648">
            <v>15.29</v>
          </cell>
        </row>
        <row r="11649">
          <cell r="A11649">
            <v>39738</v>
          </cell>
          <cell r="B11649" t="str">
            <v>TUBO DE BORRACHA ELASTOMERICA FLEXIVEL, PRETA, PARA ISOLAMENTO TERMICO DE TUBULACAO, DN 1/4" (6 MM), E= 9 MM, COEFICIENTE DE CONDUTIVIDADE TERMICA 0,036W/mK, VAPOR DE AGUA MAIOR OU IGUAL A 10.000</v>
          </cell>
          <cell r="C11649" t="str">
            <v xml:space="preserve">M     </v>
          </cell>
          <cell r="D11649">
            <v>5.53</v>
          </cell>
        </row>
        <row r="11650">
          <cell r="A11650">
            <v>39739</v>
          </cell>
          <cell r="B11650" t="str">
            <v>TUBO DE BORRACHA ELASTOMERICA FLEXIVEL, PRETA, PARA ISOLAMENTO TERMICO DE TUBULACAO, DN 1" (25 MM), E= 32 MM, COEFICIENTE DE CONDUTIVIDADE TERMICA 0,036W/mK, VAPOR DE AGUA MAIOR OU IGUAL A 10.000</v>
          </cell>
          <cell r="C11650" t="str">
            <v xml:space="preserve">M     </v>
          </cell>
          <cell r="D11650">
            <v>78.64</v>
          </cell>
        </row>
        <row r="11651">
          <cell r="A11651">
            <v>39733</v>
          </cell>
          <cell r="B11651" t="str">
            <v>TUBO DE BORRACHA ELASTOMERICA FLEXIVEL, PRETA, PARA ISOLAMENTO TERMICO DE TUBULACAO, DN 2 1/8" (54 MM), E= 32 MM, COEFICIENTE DE CONDUTIVIDADE TERMICA 0,036W/mK, VAPOR DE AGUA MAIOR OU IGUAL A 10.000</v>
          </cell>
          <cell r="C11651" t="str">
            <v xml:space="preserve">M     </v>
          </cell>
          <cell r="D11651">
            <v>136.09</v>
          </cell>
        </row>
        <row r="11652">
          <cell r="A11652">
            <v>39854</v>
          </cell>
          <cell r="B11652" t="str">
            <v>TUBO DE BORRACHA ELASTOMERICA FLEXIVEL, PRETA, PARA ISOLAMENTO TERMICO DE TUBULACAO, DN 2 5/8" (*64* MM), E= *32* MM, COEFICIENTE DE CONDUTIVIDADE TERMICA 0,036W/MK, VAPOR DE AGUA MAIOR OU IGUAL A 10.000</v>
          </cell>
          <cell r="C11652" t="str">
            <v xml:space="preserve">M     </v>
          </cell>
          <cell r="D11652">
            <v>138.02000000000001</v>
          </cell>
        </row>
        <row r="11653">
          <cell r="A11653">
            <v>39740</v>
          </cell>
          <cell r="B11653" t="str">
            <v>TUBO DE BORRACHA ELASTOMERICA FLEXIVEL, PRETA, PARA ISOLAMENTO TERMICO DE TUBULACAO, DN 3/4" (18 MM), E= 32 MM, COEFICIENTE DE CONDUTIVIDADE TERMICA 0,036W/mK, VAPOR DE AGUA MAIOR OU IGUAL A 10.000</v>
          </cell>
          <cell r="C11653" t="str">
            <v xml:space="preserve">M     </v>
          </cell>
          <cell r="D11653">
            <v>75.52</v>
          </cell>
        </row>
        <row r="11654">
          <cell r="A11654">
            <v>39741</v>
          </cell>
          <cell r="B11654" t="str">
            <v>TUBO DE BORRACHA ELASTOMERICA FLEXIVEL, PRETA, PARA ISOLAMENTO TERMICO DE TUBULACAO, DN 3/8" (10 MM), E= 19 MM, COEFICIENTE DE CONDUTIVIDADE TERMICA 0,036W/mK, VAPOR DE AGUA MAIOR OU IGUAL A 10.000</v>
          </cell>
          <cell r="C11654" t="str">
            <v xml:space="preserve">M     </v>
          </cell>
          <cell r="D11654">
            <v>13.91</v>
          </cell>
        </row>
        <row r="11655">
          <cell r="A11655">
            <v>39853</v>
          </cell>
          <cell r="B11655" t="str">
            <v>TUBO DE BORRACHA ELASTOMERICA FLEXIVEL, PRETA, PARA ISOLAMENTO TERMICO DE TUBULACAO, DN 5/8" (15 MM), E= 19 MM, COEFICIENTE DE CONDUTIVIDADE TERMICA 0,036W/MK, VAPOR DE AGUA MAIOR OU IGUAL A 10.000</v>
          </cell>
          <cell r="C11655" t="str">
            <v xml:space="preserve">M     </v>
          </cell>
          <cell r="D11655">
            <v>18.28</v>
          </cell>
        </row>
        <row r="11656">
          <cell r="A11656">
            <v>39742</v>
          </cell>
          <cell r="B11656" t="str">
            <v>TUBO DE BORRACHA ELASTOMERICA FLEXIVEL, PRETA, PARA ISOLAMENTO TERMICO DE TUBULACAO, DN 7/8" (22 MM), E= 32 MM, COEFICIENTE DE CONDUTIVIDADE TERMICA 0,036W/mK, VAPOR DE AGUA MAIOR OU IGUAL A 10.000</v>
          </cell>
          <cell r="C11656" t="str">
            <v xml:space="preserve">M     </v>
          </cell>
          <cell r="D11656">
            <v>60.7</v>
          </cell>
        </row>
        <row r="11657">
          <cell r="A11657">
            <v>39749</v>
          </cell>
          <cell r="B11657" t="str">
            <v>TUBO DE COBRE CLASSE "A", DN = 1 " (28 MM), PARA INSTALACOES DE MEDIA PRESSAO PARA GASES COMBUSTIVEIS E MEDICINAIS</v>
          </cell>
          <cell r="C11657" t="str">
            <v xml:space="preserve">M     </v>
          </cell>
          <cell r="D11657">
            <v>70.05</v>
          </cell>
        </row>
        <row r="11658">
          <cell r="A11658">
            <v>39751</v>
          </cell>
          <cell r="B11658" t="str">
            <v>TUBO DE COBRE CLASSE "A", DN = 1 1/2 " (42 MM), PARA INSTALACOES DE MEDIA PRESSAO PARA GASES COMBUSTIVEIS E MEDICINAIS</v>
          </cell>
          <cell r="C11658" t="str">
            <v xml:space="preserve">M     </v>
          </cell>
          <cell r="D11658">
            <v>127.28</v>
          </cell>
        </row>
        <row r="11659">
          <cell r="A11659">
            <v>39750</v>
          </cell>
          <cell r="B11659" t="str">
            <v>TUBO DE COBRE CLASSE "A", DN = 1 1/4 " (35 MM), PARA INSTALACOES DE MEDIA PRESSAO PARA GASES COMBUSTIVEIS E MEDICINAIS</v>
          </cell>
          <cell r="C11659" t="str">
            <v xml:space="preserve">M     </v>
          </cell>
          <cell r="D11659">
            <v>105.79</v>
          </cell>
        </row>
        <row r="11660">
          <cell r="A11660">
            <v>39747</v>
          </cell>
          <cell r="B11660" t="str">
            <v>TUBO DE COBRE CLASSE "A", DN = 1/2 " (15 MM), PARA INSTALACOES DE MEDIA PRESSAO PARA GASES COMBUSTIVEIS E MEDICINAIS</v>
          </cell>
          <cell r="C11660" t="str">
            <v xml:space="preserve">M     </v>
          </cell>
          <cell r="D11660">
            <v>34.03</v>
          </cell>
        </row>
        <row r="11661">
          <cell r="A11661">
            <v>39753</v>
          </cell>
          <cell r="B11661" t="str">
            <v>TUBO DE COBRE CLASSE "A", DN = 2 1/2 " (66 MM), PARA INSTALACOES DE MEDIA PRESSAO PARA GASES COMBUSTIVEIS E MEDICINAIS</v>
          </cell>
          <cell r="C11661" t="str">
            <v xml:space="preserve">M     </v>
          </cell>
          <cell r="D11661">
            <v>234.3</v>
          </cell>
        </row>
        <row r="11662">
          <cell r="A11662">
            <v>39754</v>
          </cell>
          <cell r="B11662" t="str">
            <v>TUBO DE COBRE CLASSE "A", DN = 3 " (79 MM), PARA INSTALACOES DE MEDIA PRESSAO PARA GASES COMBUSTIVEIS E MEDICINAIS</v>
          </cell>
          <cell r="C11662" t="str">
            <v xml:space="preserve">M     </v>
          </cell>
          <cell r="D11662">
            <v>345.19</v>
          </cell>
        </row>
        <row r="11663">
          <cell r="A11663">
            <v>39748</v>
          </cell>
          <cell r="B11663" t="str">
            <v>TUBO DE COBRE CLASSE "A", DN = 3/4 " (22 MM), PARA INSTALACOES DE MEDIA PRESSAO PARA GASES COMBUSTIVEIS E MEDICINAIS</v>
          </cell>
          <cell r="C11663" t="str">
            <v xml:space="preserve">M     </v>
          </cell>
          <cell r="D11663">
            <v>55.06</v>
          </cell>
        </row>
        <row r="11664">
          <cell r="A11664">
            <v>39755</v>
          </cell>
          <cell r="B11664" t="str">
            <v>TUBO DE COBRE CLASSE "A", DN = 4 " (104 MM), PARA INSTALACOES DE MEDIA PRESSAO PARA GASES COMBUSTIVEIS E MEDICINAIS</v>
          </cell>
          <cell r="C11664" t="str">
            <v xml:space="preserve">M     </v>
          </cell>
          <cell r="D11664">
            <v>523.39</v>
          </cell>
        </row>
        <row r="11665">
          <cell r="A11665">
            <v>12742</v>
          </cell>
          <cell r="B11665" t="str">
            <v>TUBO DE COBRE CLASSE "E", DN = 104 MM, PARA INSTALACAO HIDRAULICA PREDIAL</v>
          </cell>
          <cell r="C11665" t="str">
            <v xml:space="preserve">M     </v>
          </cell>
          <cell r="D11665">
            <v>414.43</v>
          </cell>
        </row>
        <row r="11666">
          <cell r="A11666">
            <v>12713</v>
          </cell>
          <cell r="B11666" t="str">
            <v>TUBO DE COBRE CLASSE "E", DN = 15 MM, PARA INSTALACAO HIDRAULICA PREDIAL</v>
          </cell>
          <cell r="C11666" t="str">
            <v xml:space="preserve">M     </v>
          </cell>
          <cell r="D11666">
            <v>21.98</v>
          </cell>
        </row>
        <row r="11667">
          <cell r="A11667">
            <v>12743</v>
          </cell>
          <cell r="B11667" t="str">
            <v>TUBO DE COBRE CLASSE "E", DN = 22 MM, PARA INSTALACAO HIDRAULICA PREDIAL</v>
          </cell>
          <cell r="C11667" t="str">
            <v xml:space="preserve">M     </v>
          </cell>
          <cell r="D11667">
            <v>37.81</v>
          </cell>
        </row>
        <row r="11668">
          <cell r="A11668">
            <v>12744</v>
          </cell>
          <cell r="B11668" t="str">
            <v>TUBO DE COBRE CLASSE "E", DN = 28 MM, PARA INSTALACAO HIDRAULICA PREDIAL</v>
          </cell>
          <cell r="C11668" t="str">
            <v xml:space="preserve">M     </v>
          </cell>
          <cell r="D11668">
            <v>47.98</v>
          </cell>
        </row>
        <row r="11669">
          <cell r="A11669">
            <v>12745</v>
          </cell>
          <cell r="B11669" t="str">
            <v>TUBO DE COBRE CLASSE "E", DN = 35 MM, PARA INSTALACAO HIDRAULICA PREDIAL</v>
          </cell>
          <cell r="C11669" t="str">
            <v xml:space="preserve">M     </v>
          </cell>
          <cell r="D11669">
            <v>69.680000000000007</v>
          </cell>
        </row>
        <row r="11670">
          <cell r="A11670">
            <v>12746</v>
          </cell>
          <cell r="B11670" t="str">
            <v>TUBO DE COBRE CLASSE "E", DN = 42 MM, PARA INSTALACAO HIDRAULICA PREDIAL</v>
          </cell>
          <cell r="C11670" t="str">
            <v xml:space="preserve">M     </v>
          </cell>
          <cell r="D11670">
            <v>94.1</v>
          </cell>
        </row>
        <row r="11671">
          <cell r="A11671">
            <v>12747</v>
          </cell>
          <cell r="B11671" t="str">
            <v>TUBO DE COBRE CLASSE "E", DN = 54 MM, PARA INSTALACAO HIDRAULICA PREDIAL</v>
          </cell>
          <cell r="C11671" t="str">
            <v xml:space="preserve">M     </v>
          </cell>
          <cell r="D11671">
            <v>136.47</v>
          </cell>
        </row>
        <row r="11672">
          <cell r="A11672">
            <v>12748</v>
          </cell>
          <cell r="B11672" t="str">
            <v>TUBO DE COBRE CLASSE "E", DN = 66 MM, PARA INSTALACAO HIDRAULICA PREDIAL</v>
          </cell>
          <cell r="C11672" t="str">
            <v xml:space="preserve">M     </v>
          </cell>
          <cell r="D11672">
            <v>192.26</v>
          </cell>
        </row>
        <row r="11673">
          <cell r="A11673">
            <v>12749</v>
          </cell>
          <cell r="B11673" t="str">
            <v>TUBO DE COBRE CLASSE "E", DN = 79 MM, PARA INSTALACAO HIDRAULICA PREDIAL</v>
          </cell>
          <cell r="C11673" t="str">
            <v xml:space="preserve">M     </v>
          </cell>
          <cell r="D11673">
            <v>281.05</v>
          </cell>
        </row>
        <row r="11674">
          <cell r="A11674">
            <v>39726</v>
          </cell>
          <cell r="B11674" t="str">
            <v>TUBO DE COBRE CLASSE "I", DN = 1 " (28 MM), PARA INSTALACOES INDUSTRIAIS DE ALTA PRESSAO E VAPOR</v>
          </cell>
          <cell r="C11674" t="str">
            <v xml:space="preserve">M     </v>
          </cell>
          <cell r="D11674">
            <v>92.31</v>
          </cell>
        </row>
        <row r="11675">
          <cell r="A11675">
            <v>39728</v>
          </cell>
          <cell r="B11675" t="str">
            <v>TUBO DE COBRE CLASSE "I", DN = 1 1/2 " (42 MM), PARA INSTALACOES INDUSTRIAIS DE ALTA PRESSAO E VAPOR</v>
          </cell>
          <cell r="C11675" t="str">
            <v xml:space="preserve">M     </v>
          </cell>
          <cell r="D11675">
            <v>162.24</v>
          </cell>
        </row>
        <row r="11676">
          <cell r="A11676">
            <v>39727</v>
          </cell>
          <cell r="B11676" t="str">
            <v>TUBO DE COBRE CLASSE "I", DN = 1 1/4 " (35 MM), PARA INSTALACOES INDUSTRIAIS DE ALTA PRESSAO E VAPOR</v>
          </cell>
          <cell r="C11676" t="str">
            <v xml:space="preserve">M     </v>
          </cell>
          <cell r="D11676">
            <v>133.52000000000001</v>
          </cell>
        </row>
        <row r="11677">
          <cell r="A11677">
            <v>39724</v>
          </cell>
          <cell r="B11677" t="str">
            <v>TUBO DE COBRE CLASSE "I", DN = 1/2 " (15 MM), PARA INSTALACOES INDUSTRIAIS DE ALTA PRESSAO E VAPOR</v>
          </cell>
          <cell r="C11677" t="str">
            <v xml:space="preserve">M     </v>
          </cell>
          <cell r="D11677">
            <v>40.880000000000003</v>
          </cell>
        </row>
        <row r="11678">
          <cell r="A11678">
            <v>39729</v>
          </cell>
          <cell r="B11678" t="str">
            <v>TUBO DE COBRE CLASSE "I", DN = 2 " (54 MM), PARA INSTALACOES INDUSTRIAIS DE ALTA PRESSAO E VAPOR</v>
          </cell>
          <cell r="C11678" t="str">
            <v xml:space="preserve">M     </v>
          </cell>
          <cell r="D11678">
            <v>224.68</v>
          </cell>
        </row>
        <row r="11679">
          <cell r="A11679">
            <v>39730</v>
          </cell>
          <cell r="B11679" t="str">
            <v>TUBO DE COBRE CLASSE "I", DN = 2 1/2 " (66 MM), PARA INSTALACOES INDUSTRIAIS DE ALTA PRESSAO E VAPOR</v>
          </cell>
          <cell r="C11679" t="str">
            <v xml:space="preserve">M     </v>
          </cell>
          <cell r="D11679">
            <v>291.51</v>
          </cell>
        </row>
        <row r="11680">
          <cell r="A11680">
            <v>39731</v>
          </cell>
          <cell r="B11680" t="str">
            <v>TUBO DE COBRE CLASSE "I", DN = 3 " (79 MM), PARA INSTALACOES INDUSTRIAIS DE ALTA PRESSAO E VAPOR</v>
          </cell>
          <cell r="C11680" t="str">
            <v xml:space="preserve">M     </v>
          </cell>
          <cell r="D11680">
            <v>431.75</v>
          </cell>
        </row>
        <row r="11681">
          <cell r="A11681">
            <v>39725</v>
          </cell>
          <cell r="B11681" t="str">
            <v>TUBO DE COBRE CLASSE "I", DN = 3/4 " (22 MM), PARA INSTALACOES INDUSTRIAIS DE ALTA PRESSAO E VAPOR</v>
          </cell>
          <cell r="C11681" t="str">
            <v xml:space="preserve">M     </v>
          </cell>
          <cell r="D11681">
            <v>66.63</v>
          </cell>
        </row>
        <row r="11682">
          <cell r="A11682">
            <v>39732</v>
          </cell>
          <cell r="B11682" t="str">
            <v>TUBO DE COBRE CLASSE "I", DN = 4" (104 MM), PARA INSTALACOES INDUSTRIAIS DE ALTA PRESSAO E VAPOR</v>
          </cell>
          <cell r="C11682" t="str">
            <v xml:space="preserve">M     </v>
          </cell>
          <cell r="D11682">
            <v>635.51</v>
          </cell>
        </row>
        <row r="11683">
          <cell r="A11683">
            <v>39660</v>
          </cell>
          <cell r="B11683" t="str">
            <v>TUBO DE COBRE FLEXIVEL, D = 1/2 ", E = 0,79 MM, PARA AR-CONDICIONADO/ INSTALACOES GAS RESIDENCIAIS E COMERCIAIS</v>
          </cell>
          <cell r="C11683" t="str">
            <v xml:space="preserve">M     </v>
          </cell>
          <cell r="D11683">
            <v>28.96</v>
          </cell>
        </row>
        <row r="11684">
          <cell r="A11684">
            <v>39662</v>
          </cell>
          <cell r="B11684" t="str">
            <v>TUBO DE COBRE FLEXIVEL, D = 1/4 ", E = 0,79 MM, PARA AR-CONDICIONADO/ INSTALACOES GAS RESIDENCIAIS E COMERCIAIS</v>
          </cell>
          <cell r="C11684" t="str">
            <v xml:space="preserve">M     </v>
          </cell>
          <cell r="D11684">
            <v>13.88</v>
          </cell>
        </row>
        <row r="11685">
          <cell r="A11685">
            <v>39661</v>
          </cell>
          <cell r="B11685" t="str">
            <v>TUBO DE COBRE FLEXIVEL, D = 3/16 ", E = 0,79 MM, PARA AR-CONDICIONADO/ INSTALACOES GAS RESIDENCIAIS E COMERCIAIS</v>
          </cell>
          <cell r="C11685" t="str">
            <v xml:space="preserve">M     </v>
          </cell>
          <cell r="D11685">
            <v>9.4600000000000009</v>
          </cell>
        </row>
        <row r="11686">
          <cell r="A11686">
            <v>39666</v>
          </cell>
          <cell r="B11686" t="str">
            <v>TUBO DE COBRE FLEXIVEL, D = 3/4 ", E = 0,79 MM, PARA AR-CONDICIONADO/ INSTALACOES GAS RESIDENCIAIS E COMERCIAIS</v>
          </cell>
          <cell r="C11686" t="str">
            <v xml:space="preserve">M     </v>
          </cell>
          <cell r="D11686">
            <v>43.56</v>
          </cell>
        </row>
        <row r="11687">
          <cell r="A11687">
            <v>39664</v>
          </cell>
          <cell r="B11687" t="str">
            <v>TUBO DE COBRE FLEXIVEL, D = 3/8 ", E = 0,79 MM, PARA AR-CONDICIONADO/ INSTALACOES GAS RESIDENCIAIS E COMERCIAIS</v>
          </cell>
          <cell r="C11687" t="str">
            <v xml:space="preserve">M     </v>
          </cell>
          <cell r="D11687">
            <v>21.35</v>
          </cell>
        </row>
        <row r="11688">
          <cell r="A11688">
            <v>39663</v>
          </cell>
          <cell r="B11688" t="str">
            <v>TUBO DE COBRE FLEXIVEL, D = 5/16 ", E = 0,79 MM, PARA AR-CONDICIONADO/ INSTALACOES GAS RESIDENCIAIS E COMERCIAIS</v>
          </cell>
          <cell r="C11688" t="str">
            <v xml:space="preserve">M     </v>
          </cell>
          <cell r="D11688">
            <v>17.07</v>
          </cell>
        </row>
        <row r="11689">
          <cell r="A11689">
            <v>39665</v>
          </cell>
          <cell r="B11689" t="str">
            <v>TUBO DE COBRE FLEXIVEL, D = 5/8 ", E = 0,79 MM, PARA AR-CONDICIONADO/ INSTALACOES GAS RESIDENCIAIS E COMERCIAIS</v>
          </cell>
          <cell r="C11689" t="str">
            <v xml:space="preserve">M     </v>
          </cell>
          <cell r="D11689">
            <v>36.020000000000003</v>
          </cell>
        </row>
        <row r="11690">
          <cell r="A11690">
            <v>39752</v>
          </cell>
          <cell r="B11690" t="str">
            <v>TUBO DE COBRE, CLASSE "A", DN = 2" (54 MM), PARA INSTALACOES DE MEDIA PRESSAO PARA GASES COMBUSTIVEIS E MEDICINAIS</v>
          </cell>
          <cell r="C11690" t="str">
            <v xml:space="preserve">M     </v>
          </cell>
          <cell r="D11690">
            <v>181.11</v>
          </cell>
        </row>
        <row r="11691">
          <cell r="A11691">
            <v>7725</v>
          </cell>
          <cell r="B11691" t="str">
            <v>TUBO DE CONCRETO ARMADO PARA AGUAS PLUVIAIS, CLASSE PA-1, COM ENCAIXE PONTA E BOLSA, DIAMETRO NOMINAL DE = 600 MM</v>
          </cell>
          <cell r="C11691" t="str">
            <v xml:space="preserve">M     </v>
          </cell>
          <cell r="D11691">
            <v>187</v>
          </cell>
        </row>
        <row r="11692">
          <cell r="A11692">
            <v>7753</v>
          </cell>
          <cell r="B11692" t="str">
            <v>TUBO DE CONCRETO ARMADO PARA AGUAS PLUVIAIS, CLASSE PA-1, COM ENCAIXE PONTA E BOLSA, DIAMETRO NOMINAL DE 1000 MM</v>
          </cell>
          <cell r="C11692" t="str">
            <v xml:space="preserve">M     </v>
          </cell>
          <cell r="D11692">
            <v>364.57</v>
          </cell>
        </row>
        <row r="11693">
          <cell r="A11693">
            <v>13256</v>
          </cell>
          <cell r="B11693" t="str">
            <v>TUBO DE CONCRETO ARMADO PARA AGUAS PLUVIAIS, CLASSE PA-1, COM ENCAIXE PONTA E BOLSA, DIAMETRO NOMINAL DE 1100 MM</v>
          </cell>
          <cell r="C11693" t="str">
            <v xml:space="preserve">M     </v>
          </cell>
          <cell r="D11693">
            <v>510.71</v>
          </cell>
        </row>
        <row r="11694">
          <cell r="A11694">
            <v>7757</v>
          </cell>
          <cell r="B11694" t="str">
            <v>TUBO DE CONCRETO ARMADO PARA AGUAS PLUVIAIS, CLASSE PA-1, COM ENCAIXE PONTA E BOLSA, DIAMETRO NOMINAL DE 1200 MM</v>
          </cell>
          <cell r="C11694" t="str">
            <v xml:space="preserve">M     </v>
          </cell>
          <cell r="D11694">
            <v>544.49</v>
          </cell>
        </row>
        <row r="11695">
          <cell r="A11695">
            <v>7758</v>
          </cell>
          <cell r="B11695" t="str">
            <v>TUBO DE CONCRETO ARMADO PARA AGUAS PLUVIAIS, CLASSE PA-1, COM ENCAIXE PONTA E BOLSA, DIAMETRO NOMINAL DE 1500 MM</v>
          </cell>
          <cell r="C11695" t="str">
            <v xml:space="preserve">M     </v>
          </cell>
          <cell r="D11695">
            <v>788.85</v>
          </cell>
        </row>
        <row r="11696">
          <cell r="A11696">
            <v>7759</v>
          </cell>
          <cell r="B11696" t="str">
            <v>TUBO DE CONCRETO ARMADO PARA AGUAS PLUVIAIS, CLASSE PA-1, COM ENCAIXE PONTA E BOLSA, DIAMETRO NOMINAL DE 2000 MM</v>
          </cell>
          <cell r="C11696" t="str">
            <v xml:space="preserve">M     </v>
          </cell>
          <cell r="D11696">
            <v>2185.92</v>
          </cell>
        </row>
        <row r="11697">
          <cell r="A11697">
            <v>40334</v>
          </cell>
          <cell r="B11697" t="str">
            <v>TUBO DE CONCRETO ARMADO PARA AGUAS PLUVIAIS, CLASSE PA-1, COM ENCAIXE PONTA E BOLSA, DIAMETRO NOMINAL DE 300 MM</v>
          </cell>
          <cell r="C11697" t="str">
            <v xml:space="preserve">M     </v>
          </cell>
          <cell r="D11697">
            <v>85.64</v>
          </cell>
        </row>
        <row r="11698">
          <cell r="A11698">
            <v>7745</v>
          </cell>
          <cell r="B11698" t="str">
            <v>TUBO DE CONCRETO ARMADO PARA AGUAS PLUVIAIS, CLASSE PA-1, COM ENCAIXE PONTA E BOLSA, DIAMETRO NOMINAL DE 400 MM</v>
          </cell>
          <cell r="C11698" t="str">
            <v xml:space="preserve">M     </v>
          </cell>
          <cell r="D11698">
            <v>96.64</v>
          </cell>
        </row>
        <row r="11699">
          <cell r="A11699">
            <v>7714</v>
          </cell>
          <cell r="B11699" t="str">
            <v>TUBO DE CONCRETO ARMADO PARA AGUAS PLUVIAIS, CLASSE PA-1, COM ENCAIXE PONTA E BOLSA, DIAMETRO NOMINAL DE 500 MM</v>
          </cell>
          <cell r="C11699" t="str">
            <v xml:space="preserve">M     </v>
          </cell>
          <cell r="D11699">
            <v>115.5</v>
          </cell>
        </row>
        <row r="11700">
          <cell r="A11700">
            <v>7742</v>
          </cell>
          <cell r="B11700" t="str">
            <v>TUBO DE CONCRETO ARMADO PARA AGUAS PLUVIAIS, CLASSE PA-1, COM ENCAIXE PONTA E BOLSA, DIAMETRO NOMINAL DE 700 MM</v>
          </cell>
          <cell r="C11700" t="str">
            <v xml:space="preserve">M     </v>
          </cell>
          <cell r="D11700">
            <v>254.88</v>
          </cell>
        </row>
        <row r="11701">
          <cell r="A11701">
            <v>7750</v>
          </cell>
          <cell r="B11701" t="str">
            <v>TUBO DE CONCRETO ARMADO PARA AGUAS PLUVIAIS, CLASSE PA-1, COM ENCAIXE PONTA E BOLSA, DIAMETRO NOMINAL DE 800 MM</v>
          </cell>
          <cell r="C11701" t="str">
            <v xml:space="preserve">M     </v>
          </cell>
          <cell r="D11701">
            <v>311.14</v>
          </cell>
        </row>
        <row r="11702">
          <cell r="A11702">
            <v>7756</v>
          </cell>
          <cell r="B11702" t="str">
            <v>TUBO DE CONCRETO ARMADO PARA AGUAS PLUVIAIS, CLASSE PA-1, COM ENCAIXE PONTA E BOLSA, DIAMETRO NOMINAL DE 900 MM</v>
          </cell>
          <cell r="C11702" t="str">
            <v xml:space="preserve">M     </v>
          </cell>
          <cell r="D11702">
            <v>357.49</v>
          </cell>
        </row>
        <row r="11703">
          <cell r="A11703">
            <v>7765</v>
          </cell>
          <cell r="B11703" t="str">
            <v>TUBO DE CONCRETO ARMADO PARA AGUAS PLUVIAIS, CLASSE PA-2, COM ENCAIXE PONTA E BOLSA, DIAMETRO NOMINAL DE 1000 MM</v>
          </cell>
          <cell r="C11703" t="str">
            <v xml:space="preserve">M     </v>
          </cell>
          <cell r="D11703">
            <v>400.71</v>
          </cell>
        </row>
        <row r="11704">
          <cell r="A11704">
            <v>12569</v>
          </cell>
          <cell r="B11704" t="str">
            <v>TUBO DE CONCRETO ARMADO PARA AGUAS PLUVIAIS, CLASSE PA-2, COM ENCAIXE PONTA E BOLSA, DIAMETRO NOMINAL DE 1100 MM</v>
          </cell>
          <cell r="C11704" t="str">
            <v xml:space="preserve">M     </v>
          </cell>
          <cell r="D11704">
            <v>553.14</v>
          </cell>
        </row>
        <row r="11705">
          <cell r="A11705">
            <v>7766</v>
          </cell>
          <cell r="B11705" t="str">
            <v>TUBO DE CONCRETO ARMADO PARA AGUAS PLUVIAIS, CLASSE PA-2, COM ENCAIXE PONTA E BOLSA, DIAMETRO NOMINAL DE 1200 MM</v>
          </cell>
          <cell r="C11705" t="str">
            <v xml:space="preserve">M     </v>
          </cell>
          <cell r="D11705">
            <v>587.71</v>
          </cell>
        </row>
        <row r="11706">
          <cell r="A11706">
            <v>7767</v>
          </cell>
          <cell r="B11706" t="str">
            <v>TUBO DE CONCRETO ARMADO PARA AGUAS PLUVIAIS, CLASSE PA-2, COM ENCAIXE PONTA E BOLSA, DIAMETRO NOMINAL DE 1500 MM</v>
          </cell>
          <cell r="C11706" t="str">
            <v xml:space="preserve">M     </v>
          </cell>
          <cell r="D11706">
            <v>843.85</v>
          </cell>
        </row>
        <row r="11707">
          <cell r="A11707">
            <v>7727</v>
          </cell>
          <cell r="B11707" t="str">
            <v>TUBO DE CONCRETO ARMADO PARA AGUAS PLUVIAIS, CLASSE PA-2, COM ENCAIXE PONTA E BOLSA, DIAMETRO NOMINAL DE 2000 MM</v>
          </cell>
          <cell r="C11707" t="str">
            <v xml:space="preserve">M     </v>
          </cell>
          <cell r="D11707">
            <v>2451.42</v>
          </cell>
        </row>
        <row r="11708">
          <cell r="A11708">
            <v>7760</v>
          </cell>
          <cell r="B11708" t="str">
            <v>TUBO DE CONCRETO ARMADO PARA AGUAS PLUVIAIS, CLASSE PA-2, COM ENCAIXE PONTA E BOLSA, DIAMETRO NOMINAL DE 300 MM</v>
          </cell>
          <cell r="C11708" t="str">
            <v xml:space="preserve">M     </v>
          </cell>
          <cell r="D11708">
            <v>97.42</v>
          </cell>
        </row>
        <row r="11709">
          <cell r="A11709">
            <v>7761</v>
          </cell>
          <cell r="B11709" t="str">
            <v>TUBO DE CONCRETO ARMADO PARA AGUAS PLUVIAIS, CLASSE PA-2, COM ENCAIXE PONTA E BOLSA, DIAMETRO NOMINAL DE 400 MM</v>
          </cell>
          <cell r="C11709" t="str">
            <v xml:space="preserve">M     </v>
          </cell>
          <cell r="D11709">
            <v>102.14</v>
          </cell>
        </row>
        <row r="11710">
          <cell r="A11710">
            <v>7752</v>
          </cell>
          <cell r="B11710" t="str">
            <v>TUBO DE CONCRETO ARMADO PARA AGUAS PLUVIAIS, CLASSE PA-2, COM ENCAIXE PONTA E BOLSA, DIAMETRO NOMINAL DE 500 MM</v>
          </cell>
          <cell r="C11710" t="str">
            <v xml:space="preserve">M     </v>
          </cell>
          <cell r="D11710">
            <v>124.14</v>
          </cell>
        </row>
        <row r="11711">
          <cell r="A11711">
            <v>7762</v>
          </cell>
          <cell r="B11711" t="str">
            <v>TUBO DE CONCRETO ARMADO PARA AGUAS PLUVIAIS, CLASSE PA-2, COM ENCAIXE PONTA E BOLSA, DIAMETRO NOMINAL DE 600 MM</v>
          </cell>
          <cell r="C11711" t="str">
            <v xml:space="preserve">M     </v>
          </cell>
          <cell r="D11711">
            <v>162.25</v>
          </cell>
        </row>
        <row r="11712">
          <cell r="A11712">
            <v>7722</v>
          </cell>
          <cell r="B11712" t="str">
            <v>TUBO DE CONCRETO ARMADO PARA AGUAS PLUVIAIS, CLASSE PA-2, COM ENCAIXE PONTA E BOLSA, DIAMETRO NOMINAL DE 700 MM</v>
          </cell>
          <cell r="C11712" t="str">
            <v xml:space="preserve">M     </v>
          </cell>
          <cell r="D11712">
            <v>248.28</v>
          </cell>
        </row>
        <row r="11713">
          <cell r="A11713">
            <v>7763</v>
          </cell>
          <cell r="B11713" t="str">
            <v>TUBO DE CONCRETO ARMADO PARA AGUAS PLUVIAIS, CLASSE PA-2, COM ENCAIXE PONTA E BOLSA, DIAMETRO NOMINAL DE 800 MM</v>
          </cell>
          <cell r="C11713" t="str">
            <v xml:space="preserve">M     </v>
          </cell>
          <cell r="D11713">
            <v>302.5</v>
          </cell>
        </row>
        <row r="11714">
          <cell r="A11714">
            <v>7764</v>
          </cell>
          <cell r="B11714" t="str">
            <v>TUBO DE CONCRETO ARMADO PARA AGUAS PLUVIAIS, CLASSE PA-2, COM ENCAIXE PONTA E BOLSA, DIAMETRO NOMINAL DE 900 MM</v>
          </cell>
          <cell r="C11714" t="str">
            <v xml:space="preserve">M     </v>
          </cell>
          <cell r="D11714">
            <v>361.42</v>
          </cell>
        </row>
        <row r="11715">
          <cell r="A11715">
            <v>12572</v>
          </cell>
          <cell r="B11715" t="str">
            <v>TUBO DE CONCRETO ARMADO PARA AGUAS PLUVIAIS, CLASSE PA-3, COM ENCAIXE PONTA E BOLSA, DIAMETRO NOMINAL DE 1000 MM</v>
          </cell>
          <cell r="C11715" t="str">
            <v xml:space="preserve">M     </v>
          </cell>
          <cell r="D11715">
            <v>510.71</v>
          </cell>
        </row>
        <row r="11716">
          <cell r="A11716">
            <v>12573</v>
          </cell>
          <cell r="B11716" t="str">
            <v>TUBO DE CONCRETO ARMADO PARA AGUAS PLUVIAIS, CLASSE PA-3, COM ENCAIXE PONTA E BOLSA, DIAMETRO NOMINAL DE 1100 MM</v>
          </cell>
          <cell r="C11716" t="str">
            <v xml:space="preserve">M     </v>
          </cell>
          <cell r="D11716">
            <v>671.78</v>
          </cell>
        </row>
        <row r="11717">
          <cell r="A11717">
            <v>12574</v>
          </cell>
          <cell r="B11717" t="str">
            <v>TUBO DE CONCRETO ARMADO PARA AGUAS PLUVIAIS, CLASSE PA-3, COM ENCAIXE PONTA E BOLSA, DIAMETRO NOMINAL DE 1200 MM</v>
          </cell>
          <cell r="C11717" t="str">
            <v xml:space="preserve">M     </v>
          </cell>
          <cell r="D11717">
            <v>812.27</v>
          </cell>
        </row>
        <row r="11718">
          <cell r="A11718">
            <v>12575</v>
          </cell>
          <cell r="B11718" t="str">
            <v>TUBO DE CONCRETO ARMADO PARA AGUAS PLUVIAIS, CLASSE PA-3, COM ENCAIXE PONTA E BOLSA, DIAMETRO NOMINAL DE 1500 MM</v>
          </cell>
          <cell r="C11718" t="str">
            <v xml:space="preserve">M     </v>
          </cell>
          <cell r="D11718">
            <v>1233.57</v>
          </cell>
        </row>
        <row r="11719">
          <cell r="A11719">
            <v>12576</v>
          </cell>
          <cell r="B11719" t="str">
            <v>TUBO DE CONCRETO ARMADO PARA AGUAS PLUVIAIS, CLASSE PA-3, COM ENCAIXE PONTA E BOLSA, DIAMETRO NOMINAL DE 400 MM</v>
          </cell>
          <cell r="C11719" t="str">
            <v xml:space="preserve">M     </v>
          </cell>
          <cell r="D11719">
            <v>149.28</v>
          </cell>
        </row>
        <row r="11720">
          <cell r="A11720">
            <v>12577</v>
          </cell>
          <cell r="B11720" t="str">
            <v>TUBO DE CONCRETO ARMADO PARA AGUAS PLUVIAIS, CLASSE PA-3, COM ENCAIXE PONTA E BOLSA, DIAMETRO NOMINAL DE 500 MM</v>
          </cell>
          <cell r="C11720" t="str">
            <v xml:space="preserve">M     </v>
          </cell>
          <cell r="D11720">
            <v>201.14</v>
          </cell>
        </row>
        <row r="11721">
          <cell r="A11721">
            <v>12578</v>
          </cell>
          <cell r="B11721" t="str">
            <v>TUBO DE CONCRETO ARMADO PARA AGUAS PLUVIAIS, CLASSE PA-3, COM ENCAIXE PONTA E BOLSA, DIAMETRO NOMINAL DE 600 MM</v>
          </cell>
          <cell r="C11721" t="str">
            <v xml:space="preserve">M     </v>
          </cell>
          <cell r="D11721">
            <v>243.57</v>
          </cell>
        </row>
        <row r="11722">
          <cell r="A11722">
            <v>12579</v>
          </cell>
          <cell r="B11722" t="str">
            <v>TUBO DE CONCRETO ARMADO PARA AGUAS PLUVIAIS, CLASSE PA-3, COM ENCAIXE PONTA E BOLSA, DIAMETRO NOMINAL DE 700 MM</v>
          </cell>
          <cell r="C11722" t="str">
            <v xml:space="preserve">M     </v>
          </cell>
          <cell r="D11722">
            <v>419.57</v>
          </cell>
        </row>
        <row r="11723">
          <cell r="A11723">
            <v>12580</v>
          </cell>
          <cell r="B11723" t="str">
            <v>TUBO DE CONCRETO ARMADO PARA AGUAS PLUVIAIS, CLASSE PA-3, COM ENCAIXE PONTA E BOLSA, DIAMETRO NOMINAL DE 800 MM</v>
          </cell>
          <cell r="C11723" t="str">
            <v xml:space="preserve">M     </v>
          </cell>
          <cell r="D11723">
            <v>437.17</v>
          </cell>
        </row>
        <row r="11724">
          <cell r="A11724">
            <v>12581</v>
          </cell>
          <cell r="B11724" t="str">
            <v>TUBO DE CONCRETO ARMADO PARA AGUAS PLUVIAIS, CLASSE PA-3, COM ENCAIXE PONTA E BOLSA, DIAMETRO NOMINAL DE 900 MM</v>
          </cell>
          <cell r="C11724" t="str">
            <v xml:space="preserve">M     </v>
          </cell>
          <cell r="D11724">
            <v>468.28</v>
          </cell>
        </row>
        <row r="11725">
          <cell r="A11725">
            <v>7720</v>
          </cell>
          <cell r="B11725" t="str">
            <v>TUBO DE CONCRETO ARMADO PARA ESGOTO SANITARIO, CLASSE EA-2, COM ENCAIXE PONTA E BOLSA, COM JUNTA ELASTICA, DIAMETRO NOMINAL DE 1000 MM</v>
          </cell>
          <cell r="C11725" t="str">
            <v xml:space="preserve">M     </v>
          </cell>
          <cell r="D11725">
            <v>732.28</v>
          </cell>
        </row>
        <row r="11726">
          <cell r="A11726">
            <v>40335</v>
          </cell>
          <cell r="B11726" t="str">
            <v>TUBO DE CONCRETO ARMADO PARA ESGOTO SANITARIO, CLASSE EA-2, COM ENCAIXE PONTA E BOLSA, COM JUNTA ELASTICA, DIAMETRO NOMINAL DE 300 MM</v>
          </cell>
          <cell r="C11726" t="str">
            <v xml:space="preserve">M     </v>
          </cell>
          <cell r="D11726">
            <v>153.21</v>
          </cell>
        </row>
        <row r="11727">
          <cell r="A11727">
            <v>7740</v>
          </cell>
          <cell r="B11727" t="str">
            <v>TUBO DE CONCRETO ARMADO PARA ESGOTO SANITARIO, CLASSE EA-2, COM ENCAIXE PONTA E BOLSA, COM JUNTA ELASTICA, DIAMETRO NOMINAL DE 400 MM</v>
          </cell>
          <cell r="C11727" t="str">
            <v xml:space="preserve">M     </v>
          </cell>
          <cell r="D11727">
            <v>157.13999999999999</v>
          </cell>
        </row>
        <row r="11728">
          <cell r="A11728">
            <v>7741</v>
          </cell>
          <cell r="B11728" t="str">
            <v>TUBO DE CONCRETO ARMADO PARA ESGOTO SANITARIO, CLASSE EA-2, COM ENCAIXE PONTA E BOLSA, COM JUNTA ELASTICA, DIAMETRO NOMINAL DE 500 MM</v>
          </cell>
          <cell r="C11728" t="str">
            <v xml:space="preserve">M     </v>
          </cell>
          <cell r="D11728">
            <v>290.70999999999998</v>
          </cell>
        </row>
        <row r="11729">
          <cell r="A11729">
            <v>7774</v>
          </cell>
          <cell r="B11729" t="str">
            <v>TUBO DE CONCRETO ARMADO PARA ESGOTO SANITARIO, CLASSE EA-2, COM ENCAIXE PONTA E BOLSA, COM JUNTA ELASTICA, DIAMETRO NOMINAL DE 600 MM</v>
          </cell>
          <cell r="C11729" t="str">
            <v xml:space="preserve">M     </v>
          </cell>
          <cell r="D11729">
            <v>356.71</v>
          </cell>
        </row>
        <row r="11730">
          <cell r="A11730">
            <v>7744</v>
          </cell>
          <cell r="B11730" t="str">
            <v>TUBO DE CONCRETO ARMADO PARA ESGOTO SANITARIO, CLASSE EA-2, COM ENCAIXE PONTA E BOLSA, COM JUNTA ELASTICA, DIAMETRO NOMINAL DE 700 MM</v>
          </cell>
          <cell r="C11730" t="str">
            <v xml:space="preserve">M     </v>
          </cell>
          <cell r="D11730">
            <v>465.92</v>
          </cell>
        </row>
        <row r="11731">
          <cell r="A11731">
            <v>7773</v>
          </cell>
          <cell r="B11731" t="str">
            <v>TUBO DE CONCRETO ARMADO PARA ESGOTO SANITARIO, CLASSE EA-2, COM ENCAIXE PONTA E BOLSA, COM JUNTA ELASTICA, DIAMETRO NOMINAL DE 800 MM</v>
          </cell>
          <cell r="C11731" t="str">
            <v xml:space="preserve">M     </v>
          </cell>
          <cell r="D11731">
            <v>476.22</v>
          </cell>
        </row>
        <row r="11732">
          <cell r="A11732">
            <v>7754</v>
          </cell>
          <cell r="B11732" t="str">
            <v>TUBO DE CONCRETO ARMADO PARA ESGOTO SANITARIO, CLASSE EA-2, COM ENCAIXE PONTA E BOLSA, COM JUNTA ELASTICA, DIAMETRO NOMINAL DE 900 MM</v>
          </cell>
          <cell r="C11732" t="str">
            <v xml:space="preserve">M     </v>
          </cell>
          <cell r="D11732">
            <v>722.07</v>
          </cell>
        </row>
        <row r="11733">
          <cell r="A11733">
            <v>7735</v>
          </cell>
          <cell r="B11733" t="str">
            <v>TUBO DE CONCRETO ARMADO PARA ESGOTO SANITARIO, CLASSE EA-3, COM ENCAIXE PONTA E BOLSA, COM JUNTA ELASTICA, DIAMETRO NOMINAL DE 1000 MM</v>
          </cell>
          <cell r="C11733" t="str">
            <v xml:space="preserve">M     </v>
          </cell>
          <cell r="D11733">
            <v>935</v>
          </cell>
        </row>
        <row r="11734">
          <cell r="A11734">
            <v>7755</v>
          </cell>
          <cell r="B11734" t="str">
            <v>TUBO DE CONCRETO ARMADO PARA ESGOTO SANITARIO, CLASSE EA-3, COM ENCAIXE PONTA E BOLSA, COM JUNTA ELASTICA, DIAMETRO NOMINAL DE 400 MM</v>
          </cell>
          <cell r="C11734" t="str">
            <v xml:space="preserve">M     </v>
          </cell>
          <cell r="D11734">
            <v>185.42</v>
          </cell>
        </row>
        <row r="11735">
          <cell r="A11735">
            <v>7776</v>
          </cell>
          <cell r="B11735" t="str">
            <v>TUBO DE CONCRETO ARMADO PARA ESGOTO SANITARIO, CLASSE EA-3, COM ENCAIXE PONTA E BOLSA, COM JUNTA ELASTICA, DIAMETRO NOMINAL DE 500 MM</v>
          </cell>
          <cell r="C11735" t="str">
            <v xml:space="preserve">M     </v>
          </cell>
          <cell r="D11735">
            <v>386.57</v>
          </cell>
        </row>
        <row r="11736">
          <cell r="A11736">
            <v>7743</v>
          </cell>
          <cell r="B11736" t="str">
            <v>TUBO DE CONCRETO ARMADO PARA ESGOTO SANITARIO, CLASSE EA-3, COM ENCAIXE PONTA E BOLSA, COM JUNTA ELASTICA, DIAMETRO NOMINAL DE 600 MM</v>
          </cell>
          <cell r="C11736" t="str">
            <v xml:space="preserve">M     </v>
          </cell>
          <cell r="D11736">
            <v>409.35</v>
          </cell>
        </row>
        <row r="11737">
          <cell r="A11737">
            <v>7733</v>
          </cell>
          <cell r="B11737" t="str">
            <v>TUBO DE CONCRETO ARMADO PARA ESGOTO SANITARIO, CLASSE EA-3, COM ENCAIXE PONTA E BOLSA, COM JUNTA ELASTICA, DIAMETRO NOMINAL DE 700 MM</v>
          </cell>
          <cell r="C11737" t="str">
            <v xml:space="preserve">M     </v>
          </cell>
          <cell r="D11737">
            <v>534.28</v>
          </cell>
        </row>
        <row r="11738">
          <cell r="A11738">
            <v>7775</v>
          </cell>
          <cell r="B11738" t="str">
            <v>TUBO DE CONCRETO ARMADO PARA ESGOTO SANITARIO, CLASSE EA-3, COM ENCAIXE PONTA E BOLSA, COM JUNTA ELASTICA, DIAMETRO NOMINAL DE 800 MM</v>
          </cell>
          <cell r="C11738" t="str">
            <v xml:space="preserve">M     </v>
          </cell>
          <cell r="D11738">
            <v>585.35</v>
          </cell>
        </row>
        <row r="11739">
          <cell r="A11739">
            <v>7734</v>
          </cell>
          <cell r="B11739" t="str">
            <v>TUBO DE CONCRETO ARMADO PARA ESGOTO SANITARIO, CLASSE EA-3, COM ENCAIXE PONTA E BOLSA, COM JUNTA ELASTICA, DIAMETRO NOMINAL DE 900 MM</v>
          </cell>
          <cell r="C11739" t="str">
            <v xml:space="preserve">M     </v>
          </cell>
          <cell r="D11739">
            <v>828.92</v>
          </cell>
        </row>
        <row r="11740">
          <cell r="A11740">
            <v>37449</v>
          </cell>
          <cell r="B11740" t="str">
            <v>TUBO DE CONCRETO SIMPLES PARA AGUAS PLUVIAIS, CLASSE PS1, COM ENCAIXE MACHO E FEMEA, DIAMETRO NOMINAL DE 200 MM</v>
          </cell>
          <cell r="C11740" t="str">
            <v xml:space="preserve">M     </v>
          </cell>
          <cell r="D11740">
            <v>19.97</v>
          </cell>
        </row>
        <row r="11741">
          <cell r="A11741">
            <v>37450</v>
          </cell>
          <cell r="B11741" t="str">
            <v>TUBO DE CONCRETO SIMPLES PARA AGUAS PLUVIAIS, CLASSE PS1, COM ENCAIXE MACHO E FEMEA, DIAMETRO NOMINAL DE 300 MM</v>
          </cell>
          <cell r="C11741" t="str">
            <v xml:space="preserve">M     </v>
          </cell>
          <cell r="D11741">
            <v>27.96</v>
          </cell>
        </row>
        <row r="11742">
          <cell r="A11742">
            <v>37451</v>
          </cell>
          <cell r="B11742" t="str">
            <v>TUBO DE CONCRETO SIMPLES PARA AGUAS PLUVIAIS, CLASSE PS1, COM ENCAIXE MACHO E FEMEA, DIAMETRO NOMINAL DE 400 MM</v>
          </cell>
          <cell r="C11742" t="str">
            <v xml:space="preserve">M     </v>
          </cell>
          <cell r="D11742">
            <v>39.04</v>
          </cell>
        </row>
        <row r="11743">
          <cell r="A11743">
            <v>37452</v>
          </cell>
          <cell r="B11743" t="str">
            <v>TUBO DE CONCRETO SIMPLES PARA AGUAS PLUVIAIS, CLASSE PS1, COM ENCAIXE MACHO E FEMEA, DIAMETRO NOMINAL DE 500 MM</v>
          </cell>
          <cell r="C11743" t="str">
            <v xml:space="preserve">M     </v>
          </cell>
          <cell r="D11743">
            <v>56.75</v>
          </cell>
        </row>
        <row r="11744">
          <cell r="A11744">
            <v>37453</v>
          </cell>
          <cell r="B11744" t="str">
            <v>TUBO DE CONCRETO SIMPLES PARA AGUAS PLUVIAIS, CLASSE PS1, COM ENCAIXE MACHO E FEMEA, DIAMETRO NOMINAL DE 600 MM</v>
          </cell>
          <cell r="C11744" t="str">
            <v xml:space="preserve">M     </v>
          </cell>
          <cell r="D11744">
            <v>65.36</v>
          </cell>
        </row>
        <row r="11745">
          <cell r="A11745">
            <v>7778</v>
          </cell>
          <cell r="B11745" t="str">
            <v>TUBO DE CONCRETO SIMPLES PARA AGUAS PLUVIAIS, CLASSE PS1, COM ENCAIXE PONTA E BOLSA, DIAMETRO NOMINAL DE 200 MM</v>
          </cell>
          <cell r="C11745" t="str">
            <v xml:space="preserve">M     </v>
          </cell>
          <cell r="D11745">
            <v>24.51</v>
          </cell>
        </row>
        <row r="11746">
          <cell r="A11746">
            <v>7796</v>
          </cell>
          <cell r="B11746" t="str">
            <v>TUBO DE CONCRETO SIMPLES PARA AGUAS PLUVIAIS, CLASSE PS1, COM ENCAIXE PONTA E BOLSA, DIAMETRO NOMINAL DE 300 MM</v>
          </cell>
          <cell r="C11746" t="str">
            <v xml:space="preserve">M     </v>
          </cell>
          <cell r="D11746">
            <v>33.6</v>
          </cell>
        </row>
        <row r="11747">
          <cell r="A11747">
            <v>7781</v>
          </cell>
          <cell r="B11747" t="str">
            <v>TUBO DE CONCRETO SIMPLES PARA AGUAS PLUVIAIS, CLASSE PS1, COM ENCAIXE PONTA E BOLSA, DIAMETRO NOMINAL DE 400 MM</v>
          </cell>
          <cell r="C11747" t="str">
            <v xml:space="preserve">M     </v>
          </cell>
          <cell r="D11747">
            <v>39.700000000000003</v>
          </cell>
        </row>
        <row r="11748">
          <cell r="A11748">
            <v>7795</v>
          </cell>
          <cell r="B11748" t="str">
            <v>TUBO DE CONCRETO SIMPLES PARA AGUAS PLUVIAIS, CLASSE PS1, COM ENCAIXE PONTA E BOLSA, DIAMETRO NOMINAL DE 500 MM</v>
          </cell>
          <cell r="C11748" t="str">
            <v xml:space="preserve">M     </v>
          </cell>
          <cell r="D11748">
            <v>59.09</v>
          </cell>
        </row>
        <row r="11749">
          <cell r="A11749">
            <v>7791</v>
          </cell>
          <cell r="B11749" t="str">
            <v>TUBO DE CONCRETO SIMPLES PARA AGUAS PLUVIAIS, CLASSE PS1, COM ENCAIXE PONTA E BOLSA, DIAMETRO NOMINAL DE 600 MM</v>
          </cell>
          <cell r="C11749" t="str">
            <v xml:space="preserve">M     </v>
          </cell>
          <cell r="D11749">
            <v>70.739999999999995</v>
          </cell>
        </row>
        <row r="11750">
          <cell r="A11750">
            <v>7783</v>
          </cell>
          <cell r="B11750" t="str">
            <v>TUBO DE CONCRETO SIMPLES PARA AGUAS PLUVIAIS, CLASSE PS2, COM ENCAIXE PONTA E BOLSA, DIAMETRO NOMINAL DE 200 MM</v>
          </cell>
          <cell r="C11750" t="str">
            <v xml:space="preserve">M     </v>
          </cell>
          <cell r="D11750">
            <v>25.06</v>
          </cell>
        </row>
        <row r="11751">
          <cell r="A11751">
            <v>7790</v>
          </cell>
          <cell r="B11751" t="str">
            <v>TUBO DE CONCRETO SIMPLES PARA AGUAS PLUVIAIS, CLASSE PS2, COM ENCAIXE PONTA E BOLSA, DIAMETRO NOMINAL DE 300 MM</v>
          </cell>
          <cell r="C11751" t="str">
            <v xml:space="preserve">M     </v>
          </cell>
          <cell r="D11751">
            <v>39.5</v>
          </cell>
        </row>
        <row r="11752">
          <cell r="A11752">
            <v>7785</v>
          </cell>
          <cell r="B11752" t="str">
            <v>TUBO DE CONCRETO SIMPLES PARA AGUAS PLUVIAIS, CLASSE PS2, COM ENCAIXE PONTA E BOLSA, DIAMETRO NOMINAL DE 400 MM</v>
          </cell>
          <cell r="C11752" t="str">
            <v xml:space="preserve">M     </v>
          </cell>
          <cell r="D11752">
            <v>43.58</v>
          </cell>
        </row>
        <row r="11753">
          <cell r="A11753">
            <v>7792</v>
          </cell>
          <cell r="B11753" t="str">
            <v>TUBO DE CONCRETO SIMPLES PARA AGUAS PLUVIAIS, CLASSE PS2, COM ENCAIXE PONTA E BOLSA, DIAMETRO NOMINAL DE 500 MM</v>
          </cell>
          <cell r="C11753" t="str">
            <v xml:space="preserve">M     </v>
          </cell>
          <cell r="D11753">
            <v>61.81</v>
          </cell>
        </row>
        <row r="11754">
          <cell r="A11754">
            <v>7793</v>
          </cell>
          <cell r="B11754" t="str">
            <v>TUBO DE CONCRETO SIMPLES PARA AGUAS PLUVIAIS, CLASSE PS2, COM ENCAIXE PONTA E BOLSA, DIAMETRO NOMINAL DE 600 MM</v>
          </cell>
          <cell r="C11754" t="str">
            <v xml:space="preserve">M     </v>
          </cell>
          <cell r="D11754">
            <v>73.010000000000005</v>
          </cell>
        </row>
        <row r="11755">
          <cell r="A11755">
            <v>13159</v>
          </cell>
          <cell r="B11755" t="str">
            <v>TUBO DE CONCRETO SIMPLES PARA ESGOTO SANITARIO, CLASSE ES, COM ENCAIXE PONTA E BOLSA, COM JUNTA ELASTICA, DIAMETRO NOMINAL DE 400 MM</v>
          </cell>
          <cell r="C11755" t="str">
            <v xml:space="preserve">M     </v>
          </cell>
          <cell r="D11755">
            <v>63.56</v>
          </cell>
        </row>
        <row r="11756">
          <cell r="A11756">
            <v>13168</v>
          </cell>
          <cell r="B11756" t="str">
            <v>TUBO DE CONCRETO SIMPLES PARA ESGOTO SANITARIO, CLASSE ES, COM ENCAIXE PONTA E BOLSA, COM JUNTA ELASTICA, DIAMETRO NOMINAL DE 500 MM</v>
          </cell>
          <cell r="C11756" t="str">
            <v xml:space="preserve">M     </v>
          </cell>
          <cell r="D11756">
            <v>77.180000000000007</v>
          </cell>
        </row>
        <row r="11757">
          <cell r="A11757">
            <v>13173</v>
          </cell>
          <cell r="B11757" t="str">
            <v>TUBO DE CONCRETO SIMPLES PARA ESGOTO SANITARIO, CLASSE ES, COM ENCAIXE PONTA E BOLSA, COM JUNTA ELASTICA, DIAMETRO NOMINAL DE 600 MM</v>
          </cell>
          <cell r="C11757" t="str">
            <v xml:space="preserve">M     </v>
          </cell>
          <cell r="D11757">
            <v>104.43</v>
          </cell>
        </row>
        <row r="11758">
          <cell r="A11758">
            <v>12583</v>
          </cell>
          <cell r="B11758" t="str">
            <v>TUBO DE CONCRETO SIMPLES POROSO PARA DRENAGEM (DRENO POROSO), COM ENCAIXE MACHO E FEMEA, DIAMETRO NOMINAL DE 200 MM</v>
          </cell>
          <cell r="C11758" t="str">
            <v xml:space="preserve">M     </v>
          </cell>
          <cell r="D11758">
            <v>20.88</v>
          </cell>
        </row>
        <row r="11759">
          <cell r="A11759">
            <v>12584</v>
          </cell>
          <cell r="B11759" t="str">
            <v>TUBO DE CONCRETO SIMPLES POROSO PARA DRENAGEM (DRENO POROSO), COM ENCAIXE MACHO E FEMEA, DIAMETRO NOMINAL DE 300 MM</v>
          </cell>
          <cell r="C11759" t="str">
            <v xml:space="preserve">M     </v>
          </cell>
          <cell r="D11759">
            <v>27.24</v>
          </cell>
        </row>
        <row r="11760">
          <cell r="A11760">
            <v>12613</v>
          </cell>
          <cell r="B11760" t="str">
            <v>TUBO DE DESCARGA PVC, PARA LIGACAO CAIXA DE DESCARGA - EMBUTIR, 40 MM X 150 CM</v>
          </cell>
          <cell r="C11760" t="str">
            <v xml:space="preserve">UN    </v>
          </cell>
          <cell r="D11760">
            <v>18.829999999999998</v>
          </cell>
        </row>
        <row r="11761">
          <cell r="A11761">
            <v>1031</v>
          </cell>
          <cell r="B11761" t="str">
            <v>TUBO DE DESCIDA EXTERNO DE PVC PARA CAIXA DE DESCARGA EXTERNA ALTA - 40 MM X 1,60 M</v>
          </cell>
          <cell r="C11761" t="str">
            <v xml:space="preserve">UN    </v>
          </cell>
          <cell r="D11761">
            <v>12.12</v>
          </cell>
        </row>
        <row r="11762">
          <cell r="A11762">
            <v>39707</v>
          </cell>
          <cell r="B11762" t="str">
            <v>TUBO DE ESPUMA DE POLIETILENO EXPANDIDO FLEXIVEL PARA ISOLAMENTO TERMICO DE TUBULACAO DE AR CONDICIONADO, AGUA QUENTE,  DN 1 1/2", E= 10 MM</v>
          </cell>
          <cell r="C11762" t="str">
            <v xml:space="preserve">M     </v>
          </cell>
          <cell r="D11762">
            <v>3.35</v>
          </cell>
        </row>
        <row r="11763">
          <cell r="A11763">
            <v>39708</v>
          </cell>
          <cell r="B11763" t="str">
            <v>TUBO DE ESPUMA DE POLIETILENO EXPANDIDO FLEXIVEL PARA ISOLAMENTO TERMICO DE TUBULACAO DE AR CONDICIONADO, AGUA QUENTE,  DN 1 1/4", E= 10 MM</v>
          </cell>
          <cell r="C11763" t="str">
            <v xml:space="preserve">M     </v>
          </cell>
          <cell r="D11763">
            <v>3.25</v>
          </cell>
        </row>
        <row r="11764">
          <cell r="A11764">
            <v>39710</v>
          </cell>
          <cell r="B11764" t="str">
            <v>TUBO DE ESPUMA DE POLIETILENO EXPANDIDO FLEXIVEL PARA ISOLAMENTO TERMICO DE TUBULACAO DE AR CONDICIONADO, AGUA QUENTE,  DN 1 1/8", E= 10 MM</v>
          </cell>
          <cell r="C11764" t="str">
            <v xml:space="preserve">M     </v>
          </cell>
          <cell r="D11764">
            <v>2.29</v>
          </cell>
        </row>
        <row r="11765">
          <cell r="A11765">
            <v>39709</v>
          </cell>
          <cell r="B11765" t="str">
            <v>TUBO DE ESPUMA DE POLIETILENO EXPANDIDO FLEXIVEL PARA ISOLAMENTO TERMICO DE TUBULACAO DE AR CONDICIONADO, AGUA QUENTE,  DN 1 3/8", E= 10 MM</v>
          </cell>
          <cell r="C11765" t="str">
            <v xml:space="preserve">M     </v>
          </cell>
          <cell r="D11765">
            <v>3.17</v>
          </cell>
        </row>
        <row r="11766">
          <cell r="A11766">
            <v>39711</v>
          </cell>
          <cell r="B11766" t="str">
            <v>TUBO DE ESPUMA DE POLIETILENO EXPANDIDO FLEXIVEL PARA ISOLAMENTO TERMICO DE TUBULACAO DE AR CONDICIONADO, AGUA QUENTE,  DN 1 5/8", E= 10 MM</v>
          </cell>
          <cell r="C11766" t="str">
            <v xml:space="preserve">M     </v>
          </cell>
          <cell r="D11766">
            <v>3.56</v>
          </cell>
        </row>
        <row r="11767">
          <cell r="A11767">
            <v>39712</v>
          </cell>
          <cell r="B11767" t="str">
            <v>TUBO DE ESPUMA DE POLIETILENO EXPANDIDO FLEXIVEL PARA ISOLAMENTO TERMICO DE TUBULACAO DE AR CONDICIONADO, AGUA QUENTE,  DN 1/2", E= 10 MM</v>
          </cell>
          <cell r="C11767" t="str">
            <v xml:space="preserve">M     </v>
          </cell>
          <cell r="D11767">
            <v>1.25</v>
          </cell>
        </row>
        <row r="11768">
          <cell r="A11768">
            <v>39713</v>
          </cell>
          <cell r="B11768" t="str">
            <v>TUBO DE ESPUMA DE POLIETILENO EXPANDIDO FLEXIVEL PARA ISOLAMENTO TERMICO DE TUBULACAO DE AR CONDICIONADO, AGUA QUENTE,  DN 1/4", E= 10 MM</v>
          </cell>
          <cell r="C11768" t="str">
            <v xml:space="preserve">M     </v>
          </cell>
          <cell r="D11768">
            <v>0.98</v>
          </cell>
        </row>
        <row r="11769">
          <cell r="A11769">
            <v>39714</v>
          </cell>
          <cell r="B11769" t="str">
            <v>TUBO DE ESPUMA DE POLIETILENO EXPANDIDO FLEXIVEL PARA ISOLAMENTO TERMICO DE TUBULACAO DE AR CONDICIONADO, AGUA QUENTE,  DN 1", E= 10 MM</v>
          </cell>
          <cell r="C11769" t="str">
            <v xml:space="preserve">M     </v>
          </cell>
          <cell r="D11769">
            <v>2.2599999999999998</v>
          </cell>
        </row>
        <row r="11770">
          <cell r="A11770">
            <v>39715</v>
          </cell>
          <cell r="B11770" t="str">
            <v>TUBO DE ESPUMA DE POLIETILENO EXPANDIDO FLEXIVEL PARA ISOLAMENTO TERMICO DE TUBULACAO DE AR CONDICIONADO, AGUA QUENTE,  DN 3/4", E= 10 MM</v>
          </cell>
          <cell r="C11770" t="str">
            <v xml:space="preserve">M     </v>
          </cell>
          <cell r="D11770">
            <v>1.61</v>
          </cell>
        </row>
        <row r="11771">
          <cell r="A11771">
            <v>39716</v>
          </cell>
          <cell r="B11771" t="str">
            <v>TUBO DE ESPUMA DE POLIETILENO EXPANDIDO FLEXIVEL PARA ISOLAMENTO TERMICO DE TUBULACAO DE AR CONDICIONADO, AGUA QUENTE,  DN 3/8", E= 10 MM</v>
          </cell>
          <cell r="C11771" t="str">
            <v xml:space="preserve">M     </v>
          </cell>
          <cell r="D11771">
            <v>1.22</v>
          </cell>
        </row>
        <row r="11772">
          <cell r="A11772">
            <v>39718</v>
          </cell>
          <cell r="B11772" t="str">
            <v>TUBO DE ESPUMA DE POLIETILENO EXPANDIDO FLEXIVEL PARA ISOLAMENTO TERMICO DE TUBULACAO DE AR CONDICIONADO, AGUA QUENTE,  DN 7/8", E= 10 MM</v>
          </cell>
          <cell r="C11772" t="str">
            <v xml:space="preserve">M     </v>
          </cell>
          <cell r="D11772">
            <v>2.08</v>
          </cell>
        </row>
        <row r="11773">
          <cell r="A11773">
            <v>9813</v>
          </cell>
          <cell r="B11773" t="str">
            <v>TUBO DE POLIETILENO DE ALTA DENSIDADE (PEAD), PE-80, DE = 20 MM X 2,3 MM DE PAREDE, PARA LIGACAO DE AGUA PREDIAL (NBR 15561)</v>
          </cell>
          <cell r="C11773" t="str">
            <v xml:space="preserve">M     </v>
          </cell>
          <cell r="D11773">
            <v>3.97</v>
          </cell>
        </row>
        <row r="11774">
          <cell r="A11774">
            <v>9815</v>
          </cell>
          <cell r="B11774" t="str">
            <v>TUBO DE POLIETILENO DE ALTA DENSIDADE (PEAD), PE-80, DE = 32 MM X 3,0 MM DE PAREDE, PARA LIGACAO DE AGUA PREDIAL (NBR 15561)</v>
          </cell>
          <cell r="C11774" t="str">
            <v xml:space="preserve">M     </v>
          </cell>
          <cell r="D11774">
            <v>7.84</v>
          </cell>
        </row>
        <row r="11775">
          <cell r="A11775">
            <v>25876</v>
          </cell>
          <cell r="B11775" t="str">
            <v>TUBO DE POLIETILENO DE ALTA DENSIDADE, PEAD, PE-80, DE = 1000 MM X 38,5 MM PAREDE, ( SDR 26 - PN 05 ) PARA REDE DE AGUA OU ESGOTO (NBR 15561)</v>
          </cell>
          <cell r="C11775" t="str">
            <v xml:space="preserve">M     </v>
          </cell>
          <cell r="D11775">
            <v>3901.18</v>
          </cell>
        </row>
        <row r="11776">
          <cell r="A11776">
            <v>25888</v>
          </cell>
          <cell r="B11776" t="str">
            <v>TUBO DE POLIETILENO DE ALTA DENSIDADE, PEAD, PE-80, DE = 110 MM X 10,0 MM PAREDE, ( SDR 11 - PN 12,5 ) PARA REDE DE AGUA OU ESGOTO (NBR 15561)</v>
          </cell>
          <cell r="C11776" t="str">
            <v xml:space="preserve">M     </v>
          </cell>
          <cell r="D11776">
            <v>95.61</v>
          </cell>
        </row>
        <row r="11777">
          <cell r="A11777">
            <v>25874</v>
          </cell>
          <cell r="B11777" t="str">
            <v>TUBO DE POLIETILENO DE ALTA DENSIDADE, PEAD, PE-80, DE = 1200 MM X 37,2 MM PAREDE ( SDR 32,25 - PN 04 ) PARA REDE DE AGUA OU ESGOTO (NBR 15561)</v>
          </cell>
          <cell r="C11777" t="str">
            <v xml:space="preserve">M     </v>
          </cell>
          <cell r="D11777">
            <v>6842.09</v>
          </cell>
        </row>
        <row r="11778">
          <cell r="A11778">
            <v>25877</v>
          </cell>
          <cell r="B11778" t="str">
            <v>TUBO DE POLIETILENO DE ALTA DENSIDADE, PEAD, PE-80, DE = 1400 MM X 42,9 MM PAREDE, (SDR 32,25 - PN 04 ) PARA REDE DE AGUA OU ESGOTO (NBR 15561)</v>
          </cell>
          <cell r="C11778" t="str">
            <v xml:space="preserve">M     </v>
          </cell>
          <cell r="D11778">
            <v>9336.2900000000009</v>
          </cell>
        </row>
        <row r="11779">
          <cell r="A11779">
            <v>25878</v>
          </cell>
          <cell r="B11779" t="str">
            <v>TUBO DE POLIETILENO DE ALTA DENSIDADE, PEAD, PE-80, DE = 160 MM X 14,6 MM PAREDE, (SDR 11 - PN 12,5 ) PARA REDE DE AGUA OU ESGOTO (NBR 15561)</v>
          </cell>
          <cell r="C11779" t="str">
            <v xml:space="preserve">M     </v>
          </cell>
          <cell r="D11779">
            <v>205.23</v>
          </cell>
        </row>
        <row r="11780">
          <cell r="A11780">
            <v>25879</v>
          </cell>
          <cell r="B11780" t="str">
            <v>TUBO DE POLIETILENO DE ALTA DENSIDADE, PEAD, PE-80, DE = 1600 MM X 49,0 MM PAREDE, ( SDR 32,25 - PN 04 ) PARA REDE DE AGUA OU ESGOTO (NBR 15561)</v>
          </cell>
          <cell r="C11780" t="str">
            <v xml:space="preserve">M     </v>
          </cell>
          <cell r="D11780">
            <v>8856.58</v>
          </cell>
        </row>
        <row r="11781">
          <cell r="A11781">
            <v>25887</v>
          </cell>
          <cell r="B11781" t="str">
            <v>TUBO DE POLIETILENO DE ALTA DENSIDADE, PEAD, PE-80, DE = 900 MM X 34,7 MM PAREDE, ( SDR 26 - PN 05 ) PARA REDE DE AGUA OU ESGOTO (NBR 15561)</v>
          </cell>
          <cell r="C11781" t="str">
            <v xml:space="preserve">M     </v>
          </cell>
          <cell r="D11781">
            <v>3538.35</v>
          </cell>
        </row>
        <row r="11782">
          <cell r="A11782">
            <v>25880</v>
          </cell>
          <cell r="B11782" t="str">
            <v>TUBO DE POLIETILENO DE ALTA DENSIDADE, PEAD, PE-80, DE= 200 MM X 18,2 MM PAREDE, ( SDR 11 - PN 12,5 ) PARA REDE DE AGUA OU ESGOTO (NBR 15561)</v>
          </cell>
          <cell r="C11782" t="str">
            <v xml:space="preserve">M     </v>
          </cell>
          <cell r="D11782">
            <v>319.93</v>
          </cell>
        </row>
        <row r="11783">
          <cell r="A11783">
            <v>25881</v>
          </cell>
          <cell r="B11783" t="str">
            <v>TUBO DE POLIETILENO DE ALTA DENSIDADE, PEAD, PE-80, DE= 315 MM X 28,7 MM PAREDE, ( SDR 11 - PN 12,5 ) PARA REDE DE AGUA OU ESGOTO (NBR 15561)</v>
          </cell>
          <cell r="C11783" t="str">
            <v xml:space="preserve">M     </v>
          </cell>
          <cell r="D11783">
            <v>783.92</v>
          </cell>
        </row>
        <row r="11784">
          <cell r="A11784">
            <v>25882</v>
          </cell>
          <cell r="B11784" t="str">
            <v>TUBO DE POLIETILENO DE ALTA DENSIDADE, PEAD, PE-80, DE= 400 MM X 36,4 MM PAREDE, ( SDR 11 - PN 12,5 ) PARA REDE DE AGUA OU ESGOTO (NBR 15561)</v>
          </cell>
          <cell r="C11784" t="str">
            <v xml:space="preserve">M     </v>
          </cell>
          <cell r="D11784">
            <v>1262.6099999999999</v>
          </cell>
        </row>
        <row r="11785">
          <cell r="A11785">
            <v>25883</v>
          </cell>
          <cell r="B11785" t="str">
            <v>TUBO DE POLIETILENO DE ALTA DENSIDADE, PEAD, PE-80, DE= 50 MM X 4,6 MM PAREDE, (SDR 11 - PN 12,5) PARA REDE DE AGUA OU ESGOTO (NBR 15561)</v>
          </cell>
          <cell r="C11785" t="str">
            <v xml:space="preserve">M     </v>
          </cell>
          <cell r="D11785">
            <v>20.37</v>
          </cell>
        </row>
        <row r="11786">
          <cell r="A11786">
            <v>25884</v>
          </cell>
          <cell r="B11786" t="str">
            <v>TUBO DE POLIETILENO DE ALTA DENSIDADE, PEAD, PE-80, DE= 500 MM X 45,5 MM PAREDE, ( SDR 11 - PN 12,5 ) PARA REDE DE AGUA OU ESGOTO (NBR 15561)</v>
          </cell>
          <cell r="C11786" t="str">
            <v xml:space="preserve">M     </v>
          </cell>
          <cell r="D11786">
            <v>2216.6799999999998</v>
          </cell>
        </row>
        <row r="11787">
          <cell r="A11787">
            <v>25885</v>
          </cell>
          <cell r="B11787" t="str">
            <v>TUBO DE POLIETILENO DE ALTA DENSIDADE, PEAD, PE-80, DE= 630 MM X 57,3 MM PAREDE (SDR 11 - PN 12,5 ) PARA REDE DE AGUA OU ESGOTO (NBR 15561)</v>
          </cell>
          <cell r="C11787" t="str">
            <v xml:space="preserve">M     </v>
          </cell>
          <cell r="D11787">
            <v>3296.83</v>
          </cell>
        </row>
        <row r="11788">
          <cell r="A11788">
            <v>25889</v>
          </cell>
          <cell r="B11788" t="str">
            <v>TUBO DE POLIETILENO DE ALTA DENSIDADE, PEAD, PE-80, DE= 730 MM X 34,1 MM PAREDE, ( SDR 21 - PN 06 ) PARA REDE DE AGUA OU ESGOTO (NBR 15561)</v>
          </cell>
          <cell r="C11788" t="str">
            <v xml:space="preserve">M     </v>
          </cell>
          <cell r="D11788">
            <v>1653.27</v>
          </cell>
        </row>
        <row r="11789">
          <cell r="A11789">
            <v>25886</v>
          </cell>
          <cell r="B11789" t="str">
            <v>TUBO DE POLIETILENO DE ALTA DENSIDADE, PEAD, PE-80, DE= 75 MM X 6,9 MM PAREDE, ( SRD 11 - PN 12,5 ) PARA REDE DE AGUA OU ESGOTO (NBR 15561)</v>
          </cell>
          <cell r="C11789" t="str">
            <v xml:space="preserve">M     </v>
          </cell>
          <cell r="D11789">
            <v>45.55</v>
          </cell>
        </row>
        <row r="11790">
          <cell r="A11790">
            <v>25875</v>
          </cell>
          <cell r="B11790" t="str">
            <v>TUBO DE POLIETILENO DE ALTA DENSIDADE, PEAD, PE-80, DE= 800 MM X 30,8 MM PAREDE, ( SDR 26 - PN 05 ) PARA REDE DE AGUA OU ESGOTO (NBR 15561)</v>
          </cell>
          <cell r="C11790" t="str">
            <v xml:space="preserve">M     </v>
          </cell>
          <cell r="D11790">
            <v>2156.9699999999998</v>
          </cell>
        </row>
        <row r="11791">
          <cell r="A11791">
            <v>9876</v>
          </cell>
          <cell r="B11791" t="str">
            <v>TUBO DE PVC, PBL, TIPO LEVE, DN = 125 MM,  PARA VENTILACAO</v>
          </cell>
          <cell r="C11791" t="str">
            <v xml:space="preserve">M     </v>
          </cell>
          <cell r="D11791">
            <v>20.059999999999999</v>
          </cell>
        </row>
        <row r="11792">
          <cell r="A11792">
            <v>9877</v>
          </cell>
          <cell r="B11792" t="str">
            <v>TUBO DE PVC, PBL, TIPO LEVE, DN = 250 MM,  PARA VENTILACAO</v>
          </cell>
          <cell r="C11792" t="str">
            <v xml:space="preserve">M     </v>
          </cell>
          <cell r="D11792">
            <v>70.260000000000005</v>
          </cell>
        </row>
        <row r="11793">
          <cell r="A11793">
            <v>9878</v>
          </cell>
          <cell r="B11793" t="str">
            <v>TUBO DE PVC, PBL, TIPO LEVE, DN = 300 MM,  PARA VENTILACAO</v>
          </cell>
          <cell r="C11793" t="str">
            <v xml:space="preserve">M     </v>
          </cell>
          <cell r="D11793">
            <v>91.52</v>
          </cell>
        </row>
        <row r="11794">
          <cell r="A11794">
            <v>9879</v>
          </cell>
          <cell r="B11794" t="str">
            <v>TUBO DE PVC, PBL, TIPO LEVE, DN = 400 MM,  PARA VENTILACAO</v>
          </cell>
          <cell r="C11794" t="str">
            <v xml:space="preserve">M     </v>
          </cell>
          <cell r="D11794">
            <v>218.44</v>
          </cell>
        </row>
        <row r="11795">
          <cell r="A11795">
            <v>42001</v>
          </cell>
          <cell r="B11795" t="str">
            <v>TUBO DE REVESTIMENTO, EM ACO, CORPO SCHEDULE 40, PONTEIRA SCHEDULE 80, ROSQUEAVEL E SEGMENTADO PARA PERFURACAO,  DIAMETRO 6'' (200 MM) (COLETADO CAIXA)</v>
          </cell>
          <cell r="C11795" t="str">
            <v xml:space="preserve">M     </v>
          </cell>
          <cell r="D11795">
            <v>593.1</v>
          </cell>
        </row>
        <row r="11796">
          <cell r="A11796">
            <v>41986</v>
          </cell>
          <cell r="B11796" t="str">
            <v>TUBO DE REVESTIMENTO, EM ACO, CORPO SCHEDULE 40, PONTEIRA SCHEDULE 80, ROSQUEAVEL E SEGMENTADO PARA PERFURACAO, DIAMETRO 10'' (310 MM)</v>
          </cell>
          <cell r="C11796" t="str">
            <v xml:space="preserve">M     </v>
          </cell>
          <cell r="D11796">
            <v>2656.16</v>
          </cell>
        </row>
        <row r="11797">
          <cell r="A11797">
            <v>43422</v>
          </cell>
          <cell r="B11797" t="str">
            <v>TUBO DE REVESTIMENTO, EM ACO, CORPO SCHEDULE 40, PONTEIRA SCHEDULE 80, ROSQUEAVEL E SEGMENTADO PARA PERFURACAO, DIAMETRO 12" (320 MM)</v>
          </cell>
          <cell r="C11797" t="str">
            <v xml:space="preserve">M     </v>
          </cell>
          <cell r="D11797">
            <v>3257.52</v>
          </cell>
        </row>
        <row r="11798">
          <cell r="A11798">
            <v>41987</v>
          </cell>
          <cell r="B11798" t="str">
            <v>TUBO DE REVESTIMENTO, EM ACO, CORPO SCHEDULE 40, PONTEIRA SCHEDULE 80, ROSQUEAVEL E SEGMENTADO PARA PERFURACAO, DIAMETRO 14'' (400 MM)</v>
          </cell>
          <cell r="C11798" t="str">
            <v xml:space="preserve">M     </v>
          </cell>
          <cell r="D11798">
            <v>3775.73</v>
          </cell>
        </row>
        <row r="11799">
          <cell r="A11799">
            <v>41988</v>
          </cell>
          <cell r="B11799" t="str">
            <v>TUBO DE REVESTIMENTO, EM ACO, CORPO SCHEDULE 40, PONTEIRA SCHEDULE 80, ROSQUEAVEL E SEGMENTADO PARA PERFURACAO, DIAMETRO 16'' (450 MM)</v>
          </cell>
          <cell r="C11799" t="str">
            <v xml:space="preserve">M     </v>
          </cell>
          <cell r="D11799">
            <v>4987.21</v>
          </cell>
        </row>
        <row r="11800">
          <cell r="A11800">
            <v>41697</v>
          </cell>
          <cell r="B11800" t="str">
            <v>TUBO DE REVESTIMENTO, EM ACO, CORPO SCHEDULE 40, PONTEIRA SCHEDULE 80, ROSQUEAVEL E SEGMENTADO PARA PERFURACAO, DIAMETRO 4'' (450 MM)</v>
          </cell>
          <cell r="C11800" t="str">
            <v xml:space="preserve">M     </v>
          </cell>
          <cell r="D11800">
            <v>883.96</v>
          </cell>
        </row>
        <row r="11801">
          <cell r="A11801">
            <v>41985</v>
          </cell>
          <cell r="B11801" t="str">
            <v>TUBO DE REVESTIMENTO, EM ACO, CORPO SCHEDULE 40, PONTEIRA SCHEDULE 80, ROSQUEAVEL E SEGMENTADO PARA PERFURACAO, DIAMETRO 6'' (200 MM)</v>
          </cell>
          <cell r="C11801" t="str">
            <v xml:space="preserve">M     </v>
          </cell>
          <cell r="D11801">
            <v>1231.1300000000001</v>
          </cell>
        </row>
        <row r="11802">
          <cell r="A11802">
            <v>41699</v>
          </cell>
          <cell r="B11802" t="str">
            <v>TUBO DE REVESTIMENTO, EM ACO, CORPO SCHEDULE 40, PONTEIRA SCHEDULE 80, ROSQUEAVEL E SEGMENTADO PARA PERFURACAO, DIAMETRO 8'' (450 MM)</v>
          </cell>
          <cell r="C11802" t="str">
            <v xml:space="preserve">M     </v>
          </cell>
          <cell r="D11802">
            <v>1753.07</v>
          </cell>
        </row>
        <row r="11803">
          <cell r="A11803">
            <v>38053</v>
          </cell>
          <cell r="B11803" t="str">
            <v>TUBO DRENO, CORRUGADO, ESPIRALADO, FLEXIVEL, PERFURADO, EM POLIETILENO DE ALTA DENSIDADE (PEAD), DN *160* MM, (6") PARA DRENAGEM - EM BARRA (NORMA DNIT 093/2006 - EM)</v>
          </cell>
          <cell r="C11803" t="str">
            <v xml:space="preserve">M     </v>
          </cell>
          <cell r="D11803">
            <v>19.079999999999998</v>
          </cell>
        </row>
        <row r="11804">
          <cell r="A11804">
            <v>38054</v>
          </cell>
          <cell r="B11804" t="str">
            <v>TUBO DRENO, CORRUGADO, ESPIRALADO, FLEXIVEL, PERFURADO, EM POLIETILENO DE ALTA DENSIDADE (PEAD), DN *200* MM, (8") PARA DRENAGEM - EM BARRA (NORMA DNIT 093/2006 - EM)</v>
          </cell>
          <cell r="C11804" t="str">
            <v xml:space="preserve">M     </v>
          </cell>
          <cell r="D11804">
            <v>32.799999999999997</v>
          </cell>
        </row>
        <row r="11805">
          <cell r="A11805">
            <v>38052</v>
          </cell>
          <cell r="B11805" t="str">
            <v>TUBO DRENO, CORRUGADO, ESPIRALADO, FLEXIVEL, PERFURADO, EM POLIETILENO DE ALTA DENSIDADE (PEAD), DN 100 MM, (4") PARA DRENAGEM - EM ROLO (NORMA DNIT 093/2006 - E.M)</v>
          </cell>
          <cell r="C11805" t="str">
            <v xml:space="preserve">M     </v>
          </cell>
          <cell r="D11805">
            <v>9.24</v>
          </cell>
        </row>
        <row r="11806">
          <cell r="A11806">
            <v>38051</v>
          </cell>
          <cell r="B11806" t="str">
            <v>TUBO DRENO, CORRUGADO, ESPIRALADO, FLEXIVEL, PERFURADO, EM POLIETILENO DE ALTA DENSIDADE (PEAD), DN 65 MM, (2 1/2") PARA DRENAGEM - EM ROLO (NORMA DNIT 093/2006 - EM)</v>
          </cell>
          <cell r="C11806" t="str">
            <v xml:space="preserve">M     </v>
          </cell>
          <cell r="D11806">
            <v>5.76</v>
          </cell>
        </row>
        <row r="11807">
          <cell r="A11807">
            <v>38787</v>
          </cell>
          <cell r="B11807" t="str">
            <v>TUBO MONOCAMADA PEX, DN 16 MM</v>
          </cell>
          <cell r="C11807" t="str">
            <v xml:space="preserve">M     </v>
          </cell>
          <cell r="D11807">
            <v>5.29</v>
          </cell>
        </row>
        <row r="11808">
          <cell r="A11808">
            <v>38825</v>
          </cell>
          <cell r="B11808" t="str">
            <v>TUBO MONOCAMADA PEX, DN 20 MM</v>
          </cell>
          <cell r="C11808" t="str">
            <v xml:space="preserve">M     </v>
          </cell>
          <cell r="D11808">
            <v>6.93</v>
          </cell>
        </row>
        <row r="11809">
          <cell r="A11809">
            <v>38826</v>
          </cell>
          <cell r="B11809" t="str">
            <v>TUBO MONOCAMADA PEX, DN 25 MM</v>
          </cell>
          <cell r="C11809" t="str">
            <v xml:space="preserve">M     </v>
          </cell>
          <cell r="D11809">
            <v>10.27</v>
          </cell>
        </row>
        <row r="11810">
          <cell r="A11810">
            <v>38827</v>
          </cell>
          <cell r="B11810" t="str">
            <v>TUBO MONOCAMADA PEX, DN 32 MM</v>
          </cell>
          <cell r="C11810" t="str">
            <v xml:space="preserve">M     </v>
          </cell>
          <cell r="D11810">
            <v>16.5</v>
          </cell>
        </row>
        <row r="11811">
          <cell r="A11811">
            <v>38830</v>
          </cell>
          <cell r="B11811" t="str">
            <v>TUBO MULTICAMADA PEX, DN *26* MM, PARA INSTALACOES A GAS (AMARELO)</v>
          </cell>
          <cell r="C11811" t="str">
            <v xml:space="preserve">M     </v>
          </cell>
          <cell r="D11811">
            <v>23.1</v>
          </cell>
        </row>
        <row r="11812">
          <cell r="A11812">
            <v>38828</v>
          </cell>
          <cell r="B11812" t="str">
            <v>TUBO MULTICAMADA PEX, DN 16 MM, PARA INSTALACOES A GAS (AMARELO)</v>
          </cell>
          <cell r="C11812" t="str">
            <v xml:space="preserve">M     </v>
          </cell>
          <cell r="D11812">
            <v>10.19</v>
          </cell>
        </row>
        <row r="11813">
          <cell r="A11813">
            <v>38829</v>
          </cell>
          <cell r="B11813" t="str">
            <v>TUBO MULTICAMADA PEX, DN 20 MM, PARA INSTALACOES A GAS (AMARELO)</v>
          </cell>
          <cell r="C11813" t="str">
            <v xml:space="preserve">M     </v>
          </cell>
          <cell r="D11813">
            <v>16.690000000000001</v>
          </cell>
        </row>
        <row r="11814">
          <cell r="A11814">
            <v>38831</v>
          </cell>
          <cell r="B11814" t="str">
            <v>TUBO MULTICAMADA PEX, DN 32 MM, PARA INSTALACOES A GAS (AMARELO)</v>
          </cell>
          <cell r="C11814" t="str">
            <v xml:space="preserve">M     </v>
          </cell>
          <cell r="D11814">
            <v>32.22</v>
          </cell>
        </row>
        <row r="11815">
          <cell r="A11815">
            <v>36274</v>
          </cell>
          <cell r="B11815" t="str">
            <v>TUBO PPR PN 20, DN 20 MM, PARA AGUA QUENTE PREDIAL</v>
          </cell>
          <cell r="C11815" t="str">
            <v xml:space="preserve">M     </v>
          </cell>
          <cell r="D11815">
            <v>8.07</v>
          </cell>
        </row>
        <row r="11816">
          <cell r="A11816">
            <v>36278</v>
          </cell>
          <cell r="B11816" t="str">
            <v>TUBO PPR PN 20, DN 25 MM, PARA AGUA QUENTE PREDIAL</v>
          </cell>
          <cell r="C11816" t="str">
            <v xml:space="preserve">M     </v>
          </cell>
          <cell r="D11816">
            <v>10.95</v>
          </cell>
        </row>
        <row r="11817">
          <cell r="A11817">
            <v>38977</v>
          </cell>
          <cell r="B11817" t="str">
            <v>TUBO PPR, CLASSE PN 12, DN 110 MM</v>
          </cell>
          <cell r="C11817" t="str">
            <v xml:space="preserve">M     </v>
          </cell>
          <cell r="D11817">
            <v>166.59</v>
          </cell>
        </row>
        <row r="11818">
          <cell r="A11818">
            <v>38971</v>
          </cell>
          <cell r="B11818" t="str">
            <v>TUBO PPR, CLASSE PN 12, DN 32 MM</v>
          </cell>
          <cell r="C11818" t="str">
            <v xml:space="preserve">M     </v>
          </cell>
          <cell r="D11818">
            <v>13.72</v>
          </cell>
        </row>
        <row r="11819">
          <cell r="A11819">
            <v>38972</v>
          </cell>
          <cell r="B11819" t="str">
            <v>TUBO PPR, CLASSE PN 12, DN 40 MM</v>
          </cell>
          <cell r="C11819" t="str">
            <v xml:space="preserve">M     </v>
          </cell>
          <cell r="D11819">
            <v>20.9</v>
          </cell>
        </row>
        <row r="11820">
          <cell r="A11820">
            <v>38973</v>
          </cell>
          <cell r="B11820" t="str">
            <v>TUBO PPR, CLASSE PN 12, DN 50 MM</v>
          </cell>
          <cell r="C11820" t="str">
            <v xml:space="preserve">M     </v>
          </cell>
          <cell r="D11820">
            <v>27.65</v>
          </cell>
        </row>
        <row r="11821">
          <cell r="A11821">
            <v>38974</v>
          </cell>
          <cell r="B11821" t="str">
            <v>TUBO PPR, CLASSE PN 12, DN 63 MM</v>
          </cell>
          <cell r="C11821" t="str">
            <v xml:space="preserve">M     </v>
          </cell>
          <cell r="D11821">
            <v>40.32</v>
          </cell>
        </row>
        <row r="11822">
          <cell r="A11822">
            <v>38975</v>
          </cell>
          <cell r="B11822" t="str">
            <v>TUBO PPR, CLASSE PN 12, DN 75 MM</v>
          </cell>
          <cell r="C11822" t="str">
            <v xml:space="preserve">M     </v>
          </cell>
          <cell r="D11822">
            <v>67.2</v>
          </cell>
        </row>
        <row r="11823">
          <cell r="A11823">
            <v>38976</v>
          </cell>
          <cell r="B11823" t="str">
            <v>TUBO PPR, CLASSE PN 12, DN 90 MM</v>
          </cell>
          <cell r="C11823" t="str">
            <v xml:space="preserve">M     </v>
          </cell>
          <cell r="D11823">
            <v>94.24</v>
          </cell>
        </row>
        <row r="11824">
          <cell r="A11824">
            <v>38986</v>
          </cell>
          <cell r="B11824" t="str">
            <v>TUBO PPR, CLASSE PN 25, DN 110 MM, PARA AGUA QUENTE E FRIA PREDIAL</v>
          </cell>
          <cell r="C11824" t="str">
            <v xml:space="preserve">M     </v>
          </cell>
          <cell r="D11824">
            <v>189.65</v>
          </cell>
        </row>
        <row r="11825">
          <cell r="A11825">
            <v>38978</v>
          </cell>
          <cell r="B11825" t="str">
            <v>TUBO PPR, CLASSE PN 25, DN 20 MM, PARA AGUA QUENTE E FRIA PREDIAL</v>
          </cell>
          <cell r="C11825" t="str">
            <v xml:space="preserve">M     </v>
          </cell>
          <cell r="D11825">
            <v>8.07</v>
          </cell>
        </row>
        <row r="11826">
          <cell r="A11826">
            <v>38979</v>
          </cell>
          <cell r="B11826" t="str">
            <v>TUBO PPR, CLASSE PN 25, DN 25 MM, PARA AGUA QUENTE E FRIA PREDIAL</v>
          </cell>
          <cell r="C11826" t="str">
            <v xml:space="preserve">M     </v>
          </cell>
          <cell r="D11826">
            <v>10.95</v>
          </cell>
        </row>
        <row r="11827">
          <cell r="A11827">
            <v>38980</v>
          </cell>
          <cell r="B11827" t="str">
            <v>TUBO PPR, CLASSE PN 25, DN 32 MM, PARA AGUA QUENTE E FRIA PREDIAL</v>
          </cell>
          <cell r="C11827" t="str">
            <v xml:space="preserve">M     </v>
          </cell>
          <cell r="D11827">
            <v>18.3</v>
          </cell>
        </row>
        <row r="11828">
          <cell r="A11828">
            <v>38981</v>
          </cell>
          <cell r="B11828" t="str">
            <v>TUBO PPR, CLASSE PN 25, DN 40 MM, PARA AGUA QUENTE E FRIA PREDIAL</v>
          </cell>
          <cell r="C11828" t="str">
            <v xml:space="preserve">M     </v>
          </cell>
          <cell r="D11828">
            <v>25.34</v>
          </cell>
        </row>
        <row r="11829">
          <cell r="A11829">
            <v>38982</v>
          </cell>
          <cell r="B11829" t="str">
            <v>TUBO PPR, CLASSE PN 25, DN 50 MM, PARA AGUA QUENTE E FRIA PREDIAL</v>
          </cell>
          <cell r="C11829" t="str">
            <v xml:space="preserve">M     </v>
          </cell>
          <cell r="D11829">
            <v>36.880000000000003</v>
          </cell>
        </row>
        <row r="11830">
          <cell r="A11830">
            <v>38983</v>
          </cell>
          <cell r="B11830" t="str">
            <v>TUBO PPR, CLASSE PN 25, DN 63 MM, PARA AGUA QUENTE E FRIA PREDIAL</v>
          </cell>
          <cell r="C11830" t="str">
            <v xml:space="preserve">M     </v>
          </cell>
          <cell r="D11830">
            <v>48.89</v>
          </cell>
        </row>
        <row r="11831">
          <cell r="A11831">
            <v>38984</v>
          </cell>
          <cell r="B11831" t="str">
            <v>TUBO PPR, CLASSE PN 25, DN 75 MM, PARA AGUA QUENTE E FRIA PREDIAL</v>
          </cell>
          <cell r="C11831" t="str">
            <v xml:space="preserve">M     </v>
          </cell>
          <cell r="D11831">
            <v>94.3</v>
          </cell>
        </row>
        <row r="11832">
          <cell r="A11832">
            <v>38985</v>
          </cell>
          <cell r="B11832" t="str">
            <v>TUBO PPR, CLASSE PN 25, DN 90 MM, PARA AGUA QUENTE E FRIA PREDIAL</v>
          </cell>
          <cell r="C11832" t="str">
            <v xml:space="preserve">M     </v>
          </cell>
          <cell r="D11832">
            <v>139.6</v>
          </cell>
        </row>
        <row r="11833">
          <cell r="A11833">
            <v>9836</v>
          </cell>
          <cell r="B11833" t="str">
            <v>TUBO PVC  SERIE NORMAL, DN 100 MM, PARA ESGOTO  PREDIAL (NBR 5688)</v>
          </cell>
          <cell r="C11833" t="str">
            <v xml:space="preserve">M     </v>
          </cell>
          <cell r="D11833">
            <v>13.08</v>
          </cell>
        </row>
        <row r="11834">
          <cell r="A11834">
            <v>20065</v>
          </cell>
          <cell r="B11834" t="str">
            <v>TUBO PVC  SERIE NORMAL, DN 150 MM, PARA ESGOTO  PREDIAL (NBR 5688)</v>
          </cell>
          <cell r="C11834" t="str">
            <v xml:space="preserve">M     </v>
          </cell>
          <cell r="D11834">
            <v>33.46</v>
          </cell>
        </row>
        <row r="11835">
          <cell r="A11835">
            <v>9835</v>
          </cell>
          <cell r="B11835" t="str">
            <v>TUBO PVC  SERIE NORMAL, DN 40 MM, PARA ESGOTO  PREDIAL (NBR 5688)</v>
          </cell>
          <cell r="C11835" t="str">
            <v xml:space="preserve">M     </v>
          </cell>
          <cell r="D11835">
            <v>4.71</v>
          </cell>
        </row>
        <row r="11836">
          <cell r="A11836">
            <v>38032</v>
          </cell>
          <cell r="B11836" t="str">
            <v>TUBO PVC CORRUGADO, PAREDE DUPLA, JE, DN 150 MM, REDE COLETORA ESGOTO</v>
          </cell>
          <cell r="C11836" t="str">
            <v xml:space="preserve">M     </v>
          </cell>
          <cell r="D11836">
            <v>56.7</v>
          </cell>
        </row>
        <row r="11837">
          <cell r="A11837">
            <v>38033</v>
          </cell>
          <cell r="B11837" t="str">
            <v>TUBO PVC CORRUGADO, PAREDE DUPLA, JE, DN 200 MM, REDE COLETORA ESGOTO</v>
          </cell>
          <cell r="C11837" t="str">
            <v xml:space="preserve">M     </v>
          </cell>
          <cell r="D11837">
            <v>92.78</v>
          </cell>
        </row>
        <row r="11838">
          <cell r="A11838">
            <v>38034</v>
          </cell>
          <cell r="B11838" t="str">
            <v>TUBO PVC CORRUGADO, PAREDE DUPLA, JE, DN 250 MM, REDE COLETORA ESGOTO</v>
          </cell>
          <cell r="C11838" t="str">
            <v xml:space="preserve">M     </v>
          </cell>
          <cell r="D11838">
            <v>153.47999999999999</v>
          </cell>
        </row>
        <row r="11839">
          <cell r="A11839">
            <v>38035</v>
          </cell>
          <cell r="B11839" t="str">
            <v>TUBO PVC CORRUGADO, PAREDE DUPLA, JE, DN 300 MM, REDE COLETORA ESGOTO</v>
          </cell>
          <cell r="C11839" t="str">
            <v xml:space="preserve">M     </v>
          </cell>
          <cell r="D11839">
            <v>213.87</v>
          </cell>
        </row>
        <row r="11840">
          <cell r="A11840">
            <v>38036</v>
          </cell>
          <cell r="B11840" t="str">
            <v>TUBO PVC CORRUGADO, PAREDE DUPLA, JE, DN 350 MM, REDE COLETORA ESGOTO</v>
          </cell>
          <cell r="C11840" t="str">
            <v xml:space="preserve">M     </v>
          </cell>
          <cell r="D11840">
            <v>301.77999999999997</v>
          </cell>
        </row>
        <row r="11841">
          <cell r="A11841">
            <v>38037</v>
          </cell>
          <cell r="B11841" t="str">
            <v>TUBO PVC CORRUGADO, PAREDE DUPLA, JE, DN 400 MM, REDE COLETORA ESGOTO</v>
          </cell>
          <cell r="C11841" t="str">
            <v xml:space="preserve">M     </v>
          </cell>
          <cell r="D11841">
            <v>349.92</v>
          </cell>
        </row>
        <row r="11842">
          <cell r="A11842">
            <v>9850</v>
          </cell>
          <cell r="B11842" t="str">
            <v>TUBO PVC DE REVESTIMENTO GEOMECANICO NERVURADO REFORCADO, DN = 150 MM, COMPRIMENTO = 2 M</v>
          </cell>
          <cell r="C11842" t="str">
            <v xml:space="preserve">M     </v>
          </cell>
          <cell r="D11842">
            <v>138.75</v>
          </cell>
        </row>
        <row r="11843">
          <cell r="A11843">
            <v>9853</v>
          </cell>
          <cell r="B11843" t="str">
            <v>TUBO PVC DE REVESTIMENTO GEOMECANICO NERVURADO REFORCADO, DN = 200 MM, COMPRIMENTO = 2 M</v>
          </cell>
          <cell r="C11843" t="str">
            <v xml:space="preserve">M     </v>
          </cell>
          <cell r="D11843">
            <v>246.74</v>
          </cell>
        </row>
        <row r="11844">
          <cell r="A11844">
            <v>9854</v>
          </cell>
          <cell r="B11844" t="str">
            <v>TUBO PVC DE REVESTIMENTO GEOMECANICO NERVURADO STANDARD, DN = 154 MM, COMPRIMENTO = 2 M</v>
          </cell>
          <cell r="C11844" t="str">
            <v xml:space="preserve">M     </v>
          </cell>
          <cell r="D11844">
            <v>108.11</v>
          </cell>
        </row>
        <row r="11845">
          <cell r="A11845">
            <v>9851</v>
          </cell>
          <cell r="B11845" t="str">
            <v>TUBO PVC DE REVESTIMENTO GEOMECANICO NERVURADO STANDARD, DN = 206 MM, COMPRIMENTO = 2 M</v>
          </cell>
          <cell r="C11845" t="str">
            <v xml:space="preserve">M     </v>
          </cell>
          <cell r="D11845">
            <v>187.46</v>
          </cell>
        </row>
        <row r="11846">
          <cell r="A11846">
            <v>9855</v>
          </cell>
          <cell r="B11846" t="str">
            <v>TUBO PVC DE REVESTIMENTO GEOMECANICO NERVURADO STANDARD, DN = 250 MM, COMPRIMENTO = 2 M</v>
          </cell>
          <cell r="C11846" t="str">
            <v xml:space="preserve">M     </v>
          </cell>
          <cell r="D11846">
            <v>313.55</v>
          </cell>
        </row>
        <row r="11847">
          <cell r="A11847">
            <v>9825</v>
          </cell>
          <cell r="B11847" t="str">
            <v>TUBO PVC DEFOFO, JEI, 1 MPA, DN 100 MM, PARA REDE DE AGUA (NBR 7665)</v>
          </cell>
          <cell r="C11847" t="str">
            <v xml:space="preserve">M     </v>
          </cell>
          <cell r="D11847">
            <v>46.44</v>
          </cell>
        </row>
        <row r="11848">
          <cell r="A11848">
            <v>9828</v>
          </cell>
          <cell r="B11848" t="str">
            <v>TUBO PVC DEFOFO, JEI, 1 MPA, DN 150 MM, PARA REDE DE  AGUA (NBR 7665)</v>
          </cell>
          <cell r="C11848" t="str">
            <v xml:space="preserve">M     </v>
          </cell>
          <cell r="D11848">
            <v>124.98</v>
          </cell>
        </row>
        <row r="11849">
          <cell r="A11849">
            <v>9829</v>
          </cell>
          <cell r="B11849" t="str">
            <v>TUBO PVC DEFOFO, JEI, 1 MPA, DN 200 MM, PARA REDE DE AGUA (NBR 7665)</v>
          </cell>
          <cell r="C11849" t="str">
            <v xml:space="preserve">M     </v>
          </cell>
          <cell r="D11849">
            <v>211.81</v>
          </cell>
        </row>
        <row r="11850">
          <cell r="A11850">
            <v>9826</v>
          </cell>
          <cell r="B11850" t="str">
            <v>TUBO PVC DEFOFO, JEI, 1 MPA, DN 250 MM, PARA REDE DE AGUA (NBR 7665)</v>
          </cell>
          <cell r="C11850" t="str">
            <v xml:space="preserve">M     </v>
          </cell>
          <cell r="D11850">
            <v>322.45</v>
          </cell>
        </row>
        <row r="11851">
          <cell r="A11851">
            <v>9827</v>
          </cell>
          <cell r="B11851" t="str">
            <v>TUBO PVC DEFOFO, JEI, 1 MPA, DN 300 MM, PARA REDE DE AGUA (NBR 7665)</v>
          </cell>
          <cell r="C11851" t="str">
            <v xml:space="preserve">M     </v>
          </cell>
          <cell r="D11851">
            <v>457.89</v>
          </cell>
        </row>
        <row r="11852">
          <cell r="A11852">
            <v>36374</v>
          </cell>
          <cell r="B11852" t="str">
            <v>TUBO PVC PBA JEI, CLASSE 12, DN 100 MM, PARA REDE DE AGUA (NBR 5647)</v>
          </cell>
          <cell r="C11852" t="str">
            <v xml:space="preserve">M     </v>
          </cell>
          <cell r="D11852">
            <v>55.66</v>
          </cell>
        </row>
        <row r="11853">
          <cell r="A11853">
            <v>36084</v>
          </cell>
          <cell r="B11853" t="str">
            <v>TUBO PVC PBA JEI, CLASSE 12, DN 50 MM, PARA REDE DE AGUA (NBR 5647)</v>
          </cell>
          <cell r="C11853" t="str">
            <v xml:space="preserve">M     </v>
          </cell>
          <cell r="D11853">
            <v>16.489999999999998</v>
          </cell>
        </row>
        <row r="11854">
          <cell r="A11854">
            <v>36373</v>
          </cell>
          <cell r="B11854" t="str">
            <v>TUBO PVC PBA JEI, CLASSE 12, DN 75 MM, PARA REDE DE AGUA (NBR 5647)</v>
          </cell>
          <cell r="C11854" t="str">
            <v xml:space="preserve">M     </v>
          </cell>
          <cell r="D11854">
            <v>34.24</v>
          </cell>
        </row>
        <row r="11855">
          <cell r="A11855">
            <v>36377</v>
          </cell>
          <cell r="B11855" t="str">
            <v>TUBO PVC PBA JEI, CLASSE 15, DN 100 MM, PARA REDE DE AGUA (NBR 5647)</v>
          </cell>
          <cell r="C11855" t="str">
            <v xml:space="preserve">M     </v>
          </cell>
          <cell r="D11855">
            <v>66.77</v>
          </cell>
        </row>
        <row r="11856">
          <cell r="A11856">
            <v>36375</v>
          </cell>
          <cell r="B11856" t="str">
            <v>TUBO PVC PBA JEI, CLASSE 15, DN 50 MM, PARA REDE DE AGUA (NBR 5647)</v>
          </cell>
          <cell r="C11856" t="str">
            <v xml:space="preserve">M     </v>
          </cell>
          <cell r="D11856">
            <v>20.350000000000001</v>
          </cell>
        </row>
        <row r="11857">
          <cell r="A11857">
            <v>36376</v>
          </cell>
          <cell r="B11857" t="str">
            <v>TUBO PVC PBA JEI, CLASSE 15, DN 75 MM, PARA REDE DE AGUA (NBR 5647)</v>
          </cell>
          <cell r="C11857" t="str">
            <v xml:space="preserve">M     </v>
          </cell>
          <cell r="D11857">
            <v>39.96</v>
          </cell>
        </row>
        <row r="11858">
          <cell r="A11858">
            <v>36380</v>
          </cell>
          <cell r="B11858" t="str">
            <v>TUBO PVC PBA JEI, CLASSE 20, DN 100 MM, PARA REDE DE AGUA (NBR 5647)</v>
          </cell>
          <cell r="C11858" t="str">
            <v xml:space="preserve">M     </v>
          </cell>
          <cell r="D11858">
            <v>83.49</v>
          </cell>
        </row>
        <row r="11859">
          <cell r="A11859">
            <v>36378</v>
          </cell>
          <cell r="B11859" t="str">
            <v>TUBO PVC PBA JEI, CLASSE 20, DN 50 MM, PARA REDE DE AGUA (NBR 5647)</v>
          </cell>
          <cell r="C11859" t="str">
            <v xml:space="preserve">M     </v>
          </cell>
          <cell r="D11859">
            <v>25.01</v>
          </cell>
        </row>
        <row r="11860">
          <cell r="A11860">
            <v>36379</v>
          </cell>
          <cell r="B11860" t="str">
            <v>TUBO PVC PBA JEI, CLASSE 20, DN 75 MM, PARA REDE DE AGUA (NBR 5647)</v>
          </cell>
          <cell r="C11860" t="str">
            <v xml:space="preserve">M     </v>
          </cell>
          <cell r="D11860">
            <v>50.43</v>
          </cell>
        </row>
        <row r="11861">
          <cell r="A11861">
            <v>9859</v>
          </cell>
          <cell r="B11861" t="str">
            <v>TUBO PVC ROSCAVEL, 3/4",  AGUA FRIA PREDIAL</v>
          </cell>
          <cell r="C11861" t="str">
            <v xml:space="preserve">M     </v>
          </cell>
          <cell r="D11861">
            <v>9.43</v>
          </cell>
        </row>
        <row r="11862">
          <cell r="A11862">
            <v>9838</v>
          </cell>
          <cell r="B11862" t="str">
            <v>TUBO PVC SERIE NORMAL, DN 50 MM, PARA ESGOTO PREDIAL (NBR 5688)</v>
          </cell>
          <cell r="C11862" t="str">
            <v xml:space="preserve">M     </v>
          </cell>
          <cell r="D11862">
            <v>8.0299999999999994</v>
          </cell>
        </row>
        <row r="11863">
          <cell r="A11863">
            <v>9837</v>
          </cell>
          <cell r="B11863" t="str">
            <v>TUBO PVC SERIE NORMAL, DN 75 MM, PARA ESGOTO PREDIAL (NBR 5688)</v>
          </cell>
          <cell r="C11863" t="str">
            <v xml:space="preserve">M     </v>
          </cell>
          <cell r="D11863">
            <v>11.59</v>
          </cell>
        </row>
        <row r="11864">
          <cell r="A11864">
            <v>9833</v>
          </cell>
          <cell r="B11864" t="str">
            <v>TUBO PVC, FLEXIVEL, CORRUGADO, PERFURADO, DN 110 MM, PARA DRENAGEM, SISTEMA IRRIGACAO</v>
          </cell>
          <cell r="C11864" t="str">
            <v xml:space="preserve">M     </v>
          </cell>
          <cell r="D11864">
            <v>10.72</v>
          </cell>
        </row>
        <row r="11865">
          <cell r="A11865">
            <v>9830</v>
          </cell>
          <cell r="B11865" t="str">
            <v>TUBO PVC, FLEXIVEL, CORRUGADO, PERFURADO, DN 65 MM, PARA DRENAGEM, SISTEMA IRRIGACAO</v>
          </cell>
          <cell r="C11865" t="str">
            <v xml:space="preserve">M     </v>
          </cell>
          <cell r="D11865">
            <v>5.74</v>
          </cell>
        </row>
        <row r="11866">
          <cell r="A11866">
            <v>9834</v>
          </cell>
          <cell r="B11866" t="str">
            <v>TUBO PVC, RIGIDO, CORRUGADO, PERFURADO, DN 150 MM, PARA DRENAGEM, SISTEMA IRRIGACAO</v>
          </cell>
          <cell r="C11866" t="str">
            <v xml:space="preserve">M     </v>
          </cell>
          <cell r="D11866">
            <v>29.85</v>
          </cell>
        </row>
        <row r="11867">
          <cell r="A11867">
            <v>9863</v>
          </cell>
          <cell r="B11867" t="str">
            <v>TUBO PVC, ROSCAVEL,  2 1/2", AGUA FRIA PREDIAL</v>
          </cell>
          <cell r="C11867" t="str">
            <v xml:space="preserve">M     </v>
          </cell>
          <cell r="D11867">
            <v>68.09</v>
          </cell>
        </row>
        <row r="11868">
          <cell r="A11868">
            <v>9860</v>
          </cell>
          <cell r="B11868" t="str">
            <v>TUBO PVC, ROSCAVEL,  2", PARA AGUA FRIA PREDIAL</v>
          </cell>
          <cell r="C11868" t="str">
            <v xml:space="preserve">M     </v>
          </cell>
          <cell r="D11868">
            <v>43.72</v>
          </cell>
        </row>
        <row r="11869">
          <cell r="A11869">
            <v>9862</v>
          </cell>
          <cell r="B11869" t="str">
            <v>TUBO PVC, ROSCAVEL, 1 1/2",  AGUA FRIA PREDIAL</v>
          </cell>
          <cell r="C11869" t="str">
            <v xml:space="preserve">M     </v>
          </cell>
          <cell r="D11869">
            <v>30.85</v>
          </cell>
        </row>
        <row r="11870">
          <cell r="A11870">
            <v>9861</v>
          </cell>
          <cell r="B11870" t="str">
            <v>TUBO PVC, ROSCAVEL, 1 1/4", AGUA FRIA PREDIAL</v>
          </cell>
          <cell r="C11870" t="str">
            <v xml:space="preserve">M     </v>
          </cell>
          <cell r="D11870">
            <v>24.79</v>
          </cell>
        </row>
        <row r="11871">
          <cell r="A11871">
            <v>9856</v>
          </cell>
          <cell r="B11871" t="str">
            <v>TUBO PVC, ROSCAVEL, 1/2", AGUA FRIA PREDIAL</v>
          </cell>
          <cell r="C11871" t="str">
            <v xml:space="preserve">M     </v>
          </cell>
          <cell r="D11871">
            <v>6.66</v>
          </cell>
        </row>
        <row r="11872">
          <cell r="A11872">
            <v>9866</v>
          </cell>
          <cell r="B11872" t="str">
            <v>TUBO PVC, ROSCAVEL, 1", AGUA FRIA PREDIAL</v>
          </cell>
          <cell r="C11872" t="str">
            <v xml:space="preserve">M     </v>
          </cell>
          <cell r="D11872">
            <v>18.309999999999999</v>
          </cell>
        </row>
        <row r="11873">
          <cell r="A11873">
            <v>9857</v>
          </cell>
          <cell r="B11873" t="str">
            <v>TUBO PVC, ROSCAVEL, 3", AGUA FRIA PREDIAL</v>
          </cell>
          <cell r="C11873" t="str">
            <v xml:space="preserve">M     </v>
          </cell>
          <cell r="D11873">
            <v>88.07</v>
          </cell>
        </row>
        <row r="11874">
          <cell r="A11874">
            <v>9864</v>
          </cell>
          <cell r="B11874" t="str">
            <v>TUBO PVC, ROSCAVEL, 4",  AGUA FRIA PREDIAL</v>
          </cell>
          <cell r="C11874" t="str">
            <v xml:space="preserve">M     </v>
          </cell>
          <cell r="D11874">
            <v>106.32</v>
          </cell>
        </row>
        <row r="11875">
          <cell r="A11875">
            <v>9865</v>
          </cell>
          <cell r="B11875" t="str">
            <v>TUBO PVC, ROSCAVEL, 5",  AGUA FRIA PREDIAL</v>
          </cell>
          <cell r="C11875" t="str">
            <v xml:space="preserve">M     </v>
          </cell>
          <cell r="D11875">
            <v>152.9</v>
          </cell>
        </row>
        <row r="11876">
          <cell r="A11876">
            <v>9858</v>
          </cell>
          <cell r="B11876" t="str">
            <v>TUBO PVC, ROSCAVEL, 6",  AGUA FRIA PREDIAL</v>
          </cell>
          <cell r="C11876" t="str">
            <v xml:space="preserve">M     </v>
          </cell>
          <cell r="D11876">
            <v>160.30000000000001</v>
          </cell>
        </row>
        <row r="11877">
          <cell r="A11877">
            <v>9841</v>
          </cell>
          <cell r="B11877" t="str">
            <v>TUBO PVC, SERIE R, DN 100 MM, PARA ESGOTO OU AGUAS PLUVIAIS PREDIAIS (NBR 5688)</v>
          </cell>
          <cell r="C11877" t="str">
            <v xml:space="preserve">M     </v>
          </cell>
          <cell r="D11877">
            <v>32.28</v>
          </cell>
        </row>
        <row r="11878">
          <cell r="A11878">
            <v>9840</v>
          </cell>
          <cell r="B11878" t="str">
            <v>TUBO PVC, SERIE R, DN 150 MM, PARA ESGOTO OU AGUAS PLUVIAIS PREDIAIS (NBR 5688)</v>
          </cell>
          <cell r="C11878" t="str">
            <v xml:space="preserve">M     </v>
          </cell>
          <cell r="D11878">
            <v>65.61</v>
          </cell>
        </row>
        <row r="11879">
          <cell r="A11879">
            <v>20067</v>
          </cell>
          <cell r="B11879" t="str">
            <v>TUBO PVC, SERIE R, DN 40 MM, PARA ESGOTO OU AGUAS PLUVIAIS PREDIAIS (NBR 5688)</v>
          </cell>
          <cell r="C11879" t="str">
            <v xml:space="preserve">M     </v>
          </cell>
          <cell r="D11879">
            <v>11.27</v>
          </cell>
        </row>
        <row r="11880">
          <cell r="A11880">
            <v>20068</v>
          </cell>
          <cell r="B11880" t="str">
            <v>TUBO PVC, SERIE R, DN 50 MM, PARA ESGOTO OU AGUAS PLUVIAIS PREDIAIS (NBR 5688)</v>
          </cell>
          <cell r="C11880" t="str">
            <v xml:space="preserve">M     </v>
          </cell>
          <cell r="D11880">
            <v>14.06</v>
          </cell>
        </row>
        <row r="11881">
          <cell r="A11881">
            <v>9839</v>
          </cell>
          <cell r="B11881" t="str">
            <v>TUBO PVC, SERIE R, DN 75 MM, PARA ESGOTO OU AGUAS PLUVIAIS PREDIAIS (NBR 5688)</v>
          </cell>
          <cell r="C11881" t="str">
            <v xml:space="preserve">M     </v>
          </cell>
          <cell r="D11881">
            <v>18.420000000000002</v>
          </cell>
        </row>
        <row r="11882">
          <cell r="A11882">
            <v>9870</v>
          </cell>
          <cell r="B11882" t="str">
            <v>TUBO PVC, SOLDAVEL, DN 110 MM, AGUA FRIA (NBR-5648)</v>
          </cell>
          <cell r="C11882" t="str">
            <v xml:space="preserve">M     </v>
          </cell>
          <cell r="D11882">
            <v>74.25</v>
          </cell>
        </row>
        <row r="11883">
          <cell r="A11883">
            <v>9867</v>
          </cell>
          <cell r="B11883" t="str">
            <v>TUBO PVC, SOLDAVEL, DN 20 MM, AGUA FRIA (NBR-5648)</v>
          </cell>
          <cell r="C11883" t="str">
            <v xml:space="preserve">M     </v>
          </cell>
          <cell r="D11883">
            <v>2.73</v>
          </cell>
        </row>
        <row r="11884">
          <cell r="A11884">
            <v>9868</v>
          </cell>
          <cell r="B11884" t="str">
            <v>TUBO PVC, SOLDAVEL, DN 25 MM, AGUA FRIA (NBR-5648)</v>
          </cell>
          <cell r="C11884" t="str">
            <v xml:space="preserve">M     </v>
          </cell>
          <cell r="D11884">
            <v>3.5</v>
          </cell>
        </row>
        <row r="11885">
          <cell r="A11885">
            <v>9869</v>
          </cell>
          <cell r="B11885" t="str">
            <v>TUBO PVC, SOLDAVEL, DN 32 MM, AGUA FRIA (NBR-5648)</v>
          </cell>
          <cell r="C11885" t="str">
            <v xml:space="preserve">M     </v>
          </cell>
          <cell r="D11885">
            <v>7.86</v>
          </cell>
        </row>
        <row r="11886">
          <cell r="A11886">
            <v>9874</v>
          </cell>
          <cell r="B11886" t="str">
            <v>TUBO PVC, SOLDAVEL, DN 40 MM, AGUA FRIA (NBR-5648)</v>
          </cell>
          <cell r="C11886" t="str">
            <v xml:space="preserve">M     </v>
          </cell>
          <cell r="D11886">
            <v>11.44</v>
          </cell>
        </row>
        <row r="11887">
          <cell r="A11887">
            <v>9875</v>
          </cell>
          <cell r="B11887" t="str">
            <v>TUBO PVC, SOLDAVEL, DN 50 MM, PARA AGUA FRIA (NBR-5648)</v>
          </cell>
          <cell r="C11887" t="str">
            <v xml:space="preserve">M     </v>
          </cell>
          <cell r="D11887">
            <v>13.11</v>
          </cell>
        </row>
        <row r="11888">
          <cell r="A11888">
            <v>9873</v>
          </cell>
          <cell r="B11888" t="str">
            <v>TUBO PVC, SOLDAVEL, DN 60 MM, AGUA FRIA (NBR-5648)</v>
          </cell>
          <cell r="C11888" t="str">
            <v xml:space="preserve">M     </v>
          </cell>
          <cell r="D11888">
            <v>22.11</v>
          </cell>
        </row>
        <row r="11889">
          <cell r="A11889">
            <v>9871</v>
          </cell>
          <cell r="B11889" t="str">
            <v>TUBO PVC, SOLDAVEL, DN 75 MM, AGUA FRIA (NBR-5648)</v>
          </cell>
          <cell r="C11889" t="str">
            <v xml:space="preserve">M     </v>
          </cell>
          <cell r="D11889">
            <v>37.04</v>
          </cell>
        </row>
        <row r="11890">
          <cell r="A11890">
            <v>9872</v>
          </cell>
          <cell r="B11890" t="str">
            <v>TUBO PVC, SOLDAVEL, DN 85 MM, AGUA FRIA (NBR-5648)</v>
          </cell>
          <cell r="C11890" t="str">
            <v xml:space="preserve">M     </v>
          </cell>
          <cell r="D11890">
            <v>46.28</v>
          </cell>
        </row>
        <row r="11891">
          <cell r="A11891">
            <v>7667</v>
          </cell>
          <cell r="B11891" t="str">
            <v>TUBO 26" EM CHAPA PRETA, E= 3/16", 147 KG/6 M</v>
          </cell>
          <cell r="C11891" t="str">
            <v xml:space="preserve">M     </v>
          </cell>
          <cell r="D11891">
            <v>2506.91</v>
          </cell>
        </row>
        <row r="11892">
          <cell r="A11892">
            <v>7660</v>
          </cell>
          <cell r="B11892" t="str">
            <v>TUBO 30" EM CHAPA PRETA, E= 1/4", 175 KG/6 M</v>
          </cell>
          <cell r="C11892" t="str">
            <v xml:space="preserve">M     </v>
          </cell>
          <cell r="D11892">
            <v>3195.71</v>
          </cell>
        </row>
        <row r="11893">
          <cell r="A11893">
            <v>7676</v>
          </cell>
          <cell r="B11893" t="str">
            <v>TUBO 30" EM CHAPA PRETA, E= 3/8", 177 KG/6 M</v>
          </cell>
          <cell r="C11893" t="str">
            <v xml:space="preserve">M     </v>
          </cell>
          <cell r="D11893">
            <v>3232.24</v>
          </cell>
        </row>
        <row r="11894">
          <cell r="A11894">
            <v>12426</v>
          </cell>
          <cell r="B11894" t="str">
            <v>UNIAO COM ASSENTO CONICO DE BRONZE, DIAMETRO 1/2"</v>
          </cell>
          <cell r="C11894" t="str">
            <v xml:space="preserve">UN    </v>
          </cell>
          <cell r="D11894">
            <v>27.68</v>
          </cell>
        </row>
        <row r="11895">
          <cell r="A11895">
            <v>12425</v>
          </cell>
          <cell r="B11895" t="str">
            <v>UNIAO COM ASSENTO CONICO DE BRONZE, DIAMETRO 1"</v>
          </cell>
          <cell r="C11895" t="str">
            <v xml:space="preserve">UN    </v>
          </cell>
          <cell r="D11895">
            <v>38.04</v>
          </cell>
        </row>
        <row r="11896">
          <cell r="A11896">
            <v>12427</v>
          </cell>
          <cell r="B11896" t="str">
            <v>UNIAO COM ASSENTO CONICO DE BRONZE, DIAMETRO 2 1/2"</v>
          </cell>
          <cell r="C11896" t="str">
            <v xml:space="preserve">UN    </v>
          </cell>
          <cell r="D11896">
            <v>157.88</v>
          </cell>
        </row>
        <row r="11897">
          <cell r="A11897">
            <v>12428</v>
          </cell>
          <cell r="B11897" t="str">
            <v>UNIAO COM ASSENTO CONICO DE BRONZE, DIAMETRO 2'</v>
          </cell>
          <cell r="C11897" t="str">
            <v xml:space="preserve">UN    </v>
          </cell>
          <cell r="D11897">
            <v>101.34</v>
          </cell>
        </row>
        <row r="11898">
          <cell r="A11898">
            <v>12430</v>
          </cell>
          <cell r="B11898" t="str">
            <v>UNIAO COM ASSENTO CONICO DE BRONZE, DIAMETRO 3/4"</v>
          </cell>
          <cell r="C11898" t="str">
            <v xml:space="preserve">UN    </v>
          </cell>
          <cell r="D11898">
            <v>33.94</v>
          </cell>
        </row>
        <row r="11899">
          <cell r="A11899">
            <v>12429</v>
          </cell>
          <cell r="B11899" t="str">
            <v>UNIAO COM ASSENTO CONICO DE BRONZE, DIAMETRO 3"</v>
          </cell>
          <cell r="C11899" t="str">
            <v xml:space="preserve">UN    </v>
          </cell>
          <cell r="D11899">
            <v>255.3</v>
          </cell>
        </row>
        <row r="11900">
          <cell r="A11900">
            <v>12431</v>
          </cell>
          <cell r="B11900" t="str">
            <v>UNIAO COM ASSENTO CONICO DE BRONZE, DIAMETRO 4"</v>
          </cell>
          <cell r="C11900" t="str">
            <v xml:space="preserve">UN    </v>
          </cell>
          <cell r="D11900">
            <v>434.48</v>
          </cell>
        </row>
        <row r="11901">
          <cell r="A11901">
            <v>12432</v>
          </cell>
          <cell r="B11901" t="str">
            <v>UNIAO COM ASSENTO CONICO DE FERRO LONGO (MACHO-FEMEA), DIAMETRO 1 1/2"</v>
          </cell>
          <cell r="C11901" t="str">
            <v xml:space="preserve">UN    </v>
          </cell>
          <cell r="D11901">
            <v>89.36</v>
          </cell>
        </row>
        <row r="11902">
          <cell r="A11902">
            <v>12434</v>
          </cell>
          <cell r="B11902" t="str">
            <v>UNIAO COM ASSENTO CONICO DE FERRO LONGO (MACHO-FEMEA), DIAMETRO 1/2"</v>
          </cell>
          <cell r="C11902" t="str">
            <v xml:space="preserve">UN    </v>
          </cell>
          <cell r="D11902">
            <v>29.12</v>
          </cell>
        </row>
        <row r="11903">
          <cell r="A11903">
            <v>12433</v>
          </cell>
          <cell r="B11903" t="str">
            <v>UNIAO COM ASSENTO CONICO DE FERRO LONGO (MACHO-FEMEA), DIAMETRO 1"</v>
          </cell>
          <cell r="C11903" t="str">
            <v xml:space="preserve">UN    </v>
          </cell>
          <cell r="D11903">
            <v>56.88</v>
          </cell>
        </row>
        <row r="11904">
          <cell r="A11904">
            <v>12435</v>
          </cell>
          <cell r="B11904" t="str">
            <v>UNIAO COM ASSENTO CONICO DE FERRO LONGO (MACHO-FEMEA), DIAMETRO 2 1/2"</v>
          </cell>
          <cell r="C11904" t="str">
            <v xml:space="preserve">UN    </v>
          </cell>
          <cell r="D11904">
            <v>176.05</v>
          </cell>
        </row>
        <row r="11905">
          <cell r="A11905">
            <v>12437</v>
          </cell>
          <cell r="B11905" t="str">
            <v>UNIAO COM ASSENTO CONICO DE FERRO LONGO (MACHO-FEMEA), DIAMETRO 2"</v>
          </cell>
          <cell r="C11905" t="str">
            <v xml:space="preserve">UN    </v>
          </cell>
          <cell r="D11905">
            <v>142.18</v>
          </cell>
        </row>
        <row r="11906">
          <cell r="A11906">
            <v>12439</v>
          </cell>
          <cell r="B11906" t="str">
            <v>UNIAO COM ASSENTO CONICO DE FERRO LONGO (MACHO-FEMEA), DIAMETRO 3/4"</v>
          </cell>
          <cell r="C11906" t="str">
            <v xml:space="preserve">UN    </v>
          </cell>
          <cell r="D11906">
            <v>45.63</v>
          </cell>
        </row>
        <row r="11907">
          <cell r="A11907">
            <v>12438</v>
          </cell>
          <cell r="B11907" t="str">
            <v>UNIAO COM ASSENTO CONICO DE FERRO LONGO (MACHO-FEMEA), DIAMETRO 3'</v>
          </cell>
          <cell r="C11907" t="str">
            <v xml:space="preserve">UN    </v>
          </cell>
          <cell r="D11907">
            <v>257.31</v>
          </cell>
        </row>
        <row r="11908">
          <cell r="A11908">
            <v>12436</v>
          </cell>
          <cell r="B11908" t="str">
            <v>UNIAO COM ASSENTO CONICO DE FERRO LONGO (MACHO-FEMEA), DIAMETRO 4"</v>
          </cell>
          <cell r="C11908" t="str">
            <v xml:space="preserve">UN    </v>
          </cell>
          <cell r="D11908">
            <v>325.02999999999997</v>
          </cell>
        </row>
        <row r="11909">
          <cell r="A11909">
            <v>36357</v>
          </cell>
          <cell r="B11909" t="str">
            <v>UNIAO COM FLANGE PPR, DN 40 MM, PARA AGUA QUENTE PREDIAL</v>
          </cell>
          <cell r="C11909" t="str">
            <v xml:space="preserve">UN    </v>
          </cell>
          <cell r="D11909">
            <v>143.57</v>
          </cell>
        </row>
        <row r="11910">
          <cell r="A11910">
            <v>12424</v>
          </cell>
          <cell r="B11910" t="str">
            <v>UNIAO DE FERRO GALVANIZADO, COM ASSENTO CONICO DE BRONZE, DE 1 1/2"</v>
          </cell>
          <cell r="C11910" t="str">
            <v xml:space="preserve">UN    </v>
          </cell>
          <cell r="D11910">
            <v>58.57</v>
          </cell>
        </row>
        <row r="11911">
          <cell r="A11911">
            <v>12440</v>
          </cell>
          <cell r="B11911" t="str">
            <v>UNIAO DE FERRO GALVANIZADO, COM ASSENTO CONICO DE BRONZE, DE 1 1/4"</v>
          </cell>
          <cell r="C11911" t="str">
            <v xml:space="preserve">UN    </v>
          </cell>
          <cell r="D11911">
            <v>56.61</v>
          </cell>
        </row>
        <row r="11912">
          <cell r="A11912">
            <v>9884</v>
          </cell>
          <cell r="B11912" t="str">
            <v>UNIAO DE FERRO GALVANIZADO, COM ROSCA BSP, COM ASSENTO PLANO, DE 1 1/2"</v>
          </cell>
          <cell r="C11912" t="str">
            <v xml:space="preserve">UN    </v>
          </cell>
          <cell r="D11912">
            <v>42.23</v>
          </cell>
        </row>
        <row r="11913">
          <cell r="A11913">
            <v>9888</v>
          </cell>
          <cell r="B11913" t="str">
            <v>UNIAO DE FERRO GALVANIZADO, COM ROSCA BSP, COM ASSENTO PLANO, DE 1 1/4"</v>
          </cell>
          <cell r="C11913" t="str">
            <v xml:space="preserve">UN    </v>
          </cell>
          <cell r="D11913">
            <v>33.92</v>
          </cell>
        </row>
        <row r="11914">
          <cell r="A11914">
            <v>9883</v>
          </cell>
          <cell r="B11914" t="str">
            <v>UNIAO DE FERRO GALVANIZADO, COM ROSCA BSP, COM ASSENTO PLANO, DE 1/2"</v>
          </cell>
          <cell r="C11914" t="str">
            <v xml:space="preserve">UN    </v>
          </cell>
          <cell r="D11914">
            <v>14.8</v>
          </cell>
        </row>
        <row r="11915">
          <cell r="A11915">
            <v>9886</v>
          </cell>
          <cell r="B11915" t="str">
            <v>UNIAO DE FERRO GALVANIZADO, COM ROSCA BSP, COM ASSENTO PLANO, DE 1"</v>
          </cell>
          <cell r="C11915" t="str">
            <v xml:space="preserve">UN    </v>
          </cell>
          <cell r="D11915">
            <v>20.28</v>
          </cell>
        </row>
        <row r="11916">
          <cell r="A11916">
            <v>9889</v>
          </cell>
          <cell r="B11916" t="str">
            <v>UNIAO DE FERRO GALVANIZADO, COM ROSCA BSP, COM ASSENTO PLANO, DE 2 1/2"</v>
          </cell>
          <cell r="C11916" t="str">
            <v xml:space="preserve">UN    </v>
          </cell>
          <cell r="D11916">
            <v>102.73</v>
          </cell>
        </row>
        <row r="11917">
          <cell r="A11917">
            <v>9887</v>
          </cell>
          <cell r="B11917" t="str">
            <v>UNIAO DE FERRO GALVANIZADO, COM ROSCA BSP, COM ASSENTO PLANO, DE 2"</v>
          </cell>
          <cell r="C11917" t="str">
            <v xml:space="preserve">UN    </v>
          </cell>
          <cell r="D11917">
            <v>62.09</v>
          </cell>
        </row>
        <row r="11918">
          <cell r="A11918">
            <v>9885</v>
          </cell>
          <cell r="B11918" t="str">
            <v>UNIAO DE FERRO GALVANIZADO, COM ROSCA BSP, COM ASSENTO PLANO, DE 3/4"</v>
          </cell>
          <cell r="C11918" t="str">
            <v xml:space="preserve">UN    </v>
          </cell>
          <cell r="D11918">
            <v>19.600000000000001</v>
          </cell>
        </row>
        <row r="11919">
          <cell r="A11919">
            <v>9890</v>
          </cell>
          <cell r="B11919" t="str">
            <v>UNIAO DE FERRO GALVANIZADO, COM ROSCA BSP, COM ASSENTO PLANO, DE 3"</v>
          </cell>
          <cell r="C11919" t="str">
            <v xml:space="preserve">UN    </v>
          </cell>
          <cell r="D11919">
            <v>159.16</v>
          </cell>
        </row>
        <row r="11920">
          <cell r="A11920">
            <v>9891</v>
          </cell>
          <cell r="B11920" t="str">
            <v>UNIAO DE FERRO GALVANIZADO, COM ROSCA BSP, COM ASSENTO PLANO, DE 4"</v>
          </cell>
          <cell r="C11920" t="str">
            <v xml:space="preserve">UN    </v>
          </cell>
          <cell r="D11920">
            <v>223.43</v>
          </cell>
        </row>
        <row r="11921">
          <cell r="A11921">
            <v>39292</v>
          </cell>
          <cell r="B11921" t="str">
            <v>UNIAO DE REDUCAO METALICA, PARA CONEXAO COM ANEL DESLIZANTE EM TUBO PEX, DN 20 X 16 MM</v>
          </cell>
          <cell r="C11921" t="str">
            <v xml:space="preserve">UN    </v>
          </cell>
          <cell r="D11921">
            <v>10.44</v>
          </cell>
        </row>
        <row r="11922">
          <cell r="A11922">
            <v>39293</v>
          </cell>
          <cell r="B11922" t="str">
            <v>UNIAO DE REDUCAO METALICA, PARA CONEXAO COM ANEL DESLIZANTE EM TUBO PEX, DN 25 X 16 MM</v>
          </cell>
          <cell r="C11922" t="str">
            <v xml:space="preserve">UN    </v>
          </cell>
          <cell r="D11922">
            <v>16.84</v>
          </cell>
        </row>
        <row r="11923">
          <cell r="A11923">
            <v>39294</v>
          </cell>
          <cell r="B11923" t="str">
            <v>UNIAO DE REDUCAO METALICA, PARA CONEXAO COM ANEL DESLIZANTE EM TUBO PEX, DN 25 X 20 MM</v>
          </cell>
          <cell r="C11923" t="str">
            <v xml:space="preserve">UN    </v>
          </cell>
          <cell r="D11923">
            <v>16.84</v>
          </cell>
        </row>
        <row r="11924">
          <cell r="A11924">
            <v>39295</v>
          </cell>
          <cell r="B11924" t="str">
            <v>UNIAO DE REDUCAO METALICA, PARA CONEXAO COM ANEL DESLIZANTE EM TUBO PEX, DN 32 X 25 MM</v>
          </cell>
          <cell r="C11924" t="str">
            <v xml:space="preserve">UN    </v>
          </cell>
          <cell r="D11924">
            <v>28.72</v>
          </cell>
        </row>
        <row r="11925">
          <cell r="A11925">
            <v>36313</v>
          </cell>
          <cell r="B11925" t="str">
            <v>UNIAO DUPLA PPR DN 20 MM, PARA AGUA QUENTE PREDIAL</v>
          </cell>
          <cell r="C11925" t="str">
            <v xml:space="preserve">UN    </v>
          </cell>
          <cell r="D11925">
            <v>34.04</v>
          </cell>
        </row>
        <row r="11926">
          <cell r="A11926">
            <v>36316</v>
          </cell>
          <cell r="B11926" t="str">
            <v>UNIAO DUPLA PPR DN 25 MM, PARA AGUA QUENTE PREDIAL</v>
          </cell>
          <cell r="C11926" t="str">
            <v xml:space="preserve">UN    </v>
          </cell>
          <cell r="D11926">
            <v>41.27</v>
          </cell>
        </row>
        <row r="11927">
          <cell r="A11927">
            <v>64</v>
          </cell>
          <cell r="B11927" t="str">
            <v>UNIAO EM POLIPROPILENO (PP), PARA TUBO EM PEAD, 20 MM - LIGACAO PREDIAL DE AGUA</v>
          </cell>
          <cell r="C11927" t="str">
            <v xml:space="preserve">UN    </v>
          </cell>
          <cell r="D11927">
            <v>4.79</v>
          </cell>
        </row>
        <row r="11928">
          <cell r="A11928">
            <v>37423</v>
          </cell>
          <cell r="B11928" t="str">
            <v>UNIAO EM POLIPROPILENO (PP), PARA TUBO EM PEAD, 32 MM - LIGACAO PREDIAL DE AGUA</v>
          </cell>
          <cell r="C11928" t="str">
            <v xml:space="preserve">UN    </v>
          </cell>
          <cell r="D11928">
            <v>11.84</v>
          </cell>
        </row>
        <row r="11929">
          <cell r="A11929">
            <v>39296</v>
          </cell>
          <cell r="B11929" t="str">
            <v>UNIAO METALICA, PARA CONEXAO COM ANEL DESLIZANTE EM TUBO PEX, DN 16 MM</v>
          </cell>
          <cell r="C11929" t="str">
            <v xml:space="preserve">UN    </v>
          </cell>
          <cell r="D11929">
            <v>8.06</v>
          </cell>
        </row>
        <row r="11930">
          <cell r="A11930">
            <v>39297</v>
          </cell>
          <cell r="B11930" t="str">
            <v>UNIAO METALICA, PARA CONEXAO COM ANEL DESLIZANTE EM TUBO PEX, DN 20 MM</v>
          </cell>
          <cell r="C11930" t="str">
            <v xml:space="preserve">UN    </v>
          </cell>
          <cell r="D11930">
            <v>11.53</v>
          </cell>
        </row>
        <row r="11931">
          <cell r="A11931">
            <v>39298</v>
          </cell>
          <cell r="B11931" t="str">
            <v>UNIAO METALICA, PARA CONEXAO COM ANEL DESLIZANTE EM TUBO PEX, DN 25 MM</v>
          </cell>
          <cell r="C11931" t="str">
            <v xml:space="preserve">UN    </v>
          </cell>
          <cell r="D11931">
            <v>20.309999999999999</v>
          </cell>
        </row>
        <row r="11932">
          <cell r="A11932">
            <v>39299</v>
          </cell>
          <cell r="B11932" t="str">
            <v>UNIAO METALICA, PARA CONEXAO COM ANEL DESLIZANTE EM TUBO PEX, DN 32 MM</v>
          </cell>
          <cell r="C11932" t="str">
            <v xml:space="preserve">UN    </v>
          </cell>
          <cell r="D11932">
            <v>34.56</v>
          </cell>
        </row>
        <row r="11933">
          <cell r="A11933">
            <v>9892</v>
          </cell>
          <cell r="B11933" t="str">
            <v>UNIAO PVC, ROSCAVEL 1/2",  AGUA FRIA PREDIAL</v>
          </cell>
          <cell r="C11933" t="str">
            <v xml:space="preserve">UN    </v>
          </cell>
          <cell r="D11933">
            <v>5.95</v>
          </cell>
        </row>
        <row r="11934">
          <cell r="A11934">
            <v>9893</v>
          </cell>
          <cell r="B11934" t="str">
            <v>UNIAO PVC, ROSCAVEL 2",  AGUA FRIA PREDIAL</v>
          </cell>
          <cell r="C11934" t="str">
            <v xml:space="preserve">UN    </v>
          </cell>
          <cell r="D11934">
            <v>80.760000000000005</v>
          </cell>
        </row>
        <row r="11935">
          <cell r="A11935">
            <v>9901</v>
          </cell>
          <cell r="B11935" t="str">
            <v>UNIAO PVC, ROSCAVEL, 1 1/2",  AGUA FRIA PREDIAL</v>
          </cell>
          <cell r="C11935" t="str">
            <v xml:space="preserve">UN    </v>
          </cell>
          <cell r="D11935">
            <v>35.840000000000003</v>
          </cell>
        </row>
        <row r="11936">
          <cell r="A11936">
            <v>9896</v>
          </cell>
          <cell r="B11936" t="str">
            <v>UNIAO PVC, ROSCAVEL, 1 1/4",  AGUA FRIA PREDIAL</v>
          </cell>
          <cell r="C11936" t="str">
            <v xml:space="preserve">UN    </v>
          </cell>
          <cell r="D11936">
            <v>32.299999999999997</v>
          </cell>
        </row>
        <row r="11937">
          <cell r="A11937">
            <v>9900</v>
          </cell>
          <cell r="B11937" t="str">
            <v>UNIAO PVC, ROSCAVEL, 1",  AGUA FRIA PREDIAL</v>
          </cell>
          <cell r="C11937" t="str">
            <v xml:space="preserve">UN    </v>
          </cell>
          <cell r="D11937">
            <v>19.600000000000001</v>
          </cell>
        </row>
        <row r="11938">
          <cell r="A11938">
            <v>9898</v>
          </cell>
          <cell r="B11938" t="str">
            <v>UNIAO PVC, ROSCAVEL, 2 1/2",  AGUA FRIA PREDIAL</v>
          </cell>
          <cell r="C11938" t="str">
            <v xml:space="preserve">UN    </v>
          </cell>
          <cell r="D11938">
            <v>166.07</v>
          </cell>
        </row>
        <row r="11939">
          <cell r="A11939">
            <v>9899</v>
          </cell>
          <cell r="B11939" t="str">
            <v>UNIAO PVC, ROSCAVEL, 3/4",  AGUA FRIA PREDIAL</v>
          </cell>
          <cell r="C11939" t="str">
            <v xml:space="preserve">UN    </v>
          </cell>
          <cell r="D11939">
            <v>10.7</v>
          </cell>
        </row>
        <row r="11940">
          <cell r="A11940">
            <v>9902</v>
          </cell>
          <cell r="B11940" t="str">
            <v>UNIAO PVC, ROSCAVEL, 3",  AGUA FRIA PREDIAL</v>
          </cell>
          <cell r="C11940" t="str">
            <v xml:space="preserve">UN    </v>
          </cell>
          <cell r="D11940">
            <v>210.3</v>
          </cell>
        </row>
        <row r="11941">
          <cell r="A11941">
            <v>9908</v>
          </cell>
          <cell r="B11941" t="str">
            <v>UNIAO PVC, SOLDAVEL, 110 MM,  PARA AGUA FRIA PREDIAL</v>
          </cell>
          <cell r="C11941" t="str">
            <v xml:space="preserve">UN    </v>
          </cell>
          <cell r="D11941">
            <v>419.32</v>
          </cell>
        </row>
        <row r="11942">
          <cell r="A11942">
            <v>9905</v>
          </cell>
          <cell r="B11942" t="str">
            <v>UNIAO PVC, SOLDAVEL, 20 MM,  PARA AGUA FRIA PREDIAL</v>
          </cell>
          <cell r="C11942" t="str">
            <v xml:space="preserve">UN    </v>
          </cell>
          <cell r="D11942">
            <v>7</v>
          </cell>
        </row>
        <row r="11943">
          <cell r="A11943">
            <v>9906</v>
          </cell>
          <cell r="B11943" t="str">
            <v>UNIAO PVC, SOLDAVEL, 25 MM,  PARA AGUA FRIA PREDIAL</v>
          </cell>
          <cell r="C11943" t="str">
            <v xml:space="preserve">UN    </v>
          </cell>
          <cell r="D11943">
            <v>8.39</v>
          </cell>
        </row>
        <row r="11944">
          <cell r="A11944">
            <v>9895</v>
          </cell>
          <cell r="B11944" t="str">
            <v>UNIAO PVC, SOLDAVEL, 32 MM,  PARA AGUA FRIA PREDIAL</v>
          </cell>
          <cell r="C11944" t="str">
            <v xml:space="preserve">UN    </v>
          </cell>
          <cell r="D11944">
            <v>13.77</v>
          </cell>
        </row>
        <row r="11945">
          <cell r="A11945">
            <v>9894</v>
          </cell>
          <cell r="B11945" t="str">
            <v>UNIAO PVC, SOLDAVEL, 40 MM,  PARA AGUA FRIA PREDIAL</v>
          </cell>
          <cell r="C11945" t="str">
            <v xml:space="preserve">UN    </v>
          </cell>
          <cell r="D11945">
            <v>26.83</v>
          </cell>
        </row>
        <row r="11946">
          <cell r="A11946">
            <v>9897</v>
          </cell>
          <cell r="B11946" t="str">
            <v>UNIAO PVC, SOLDAVEL, 50 MM,  PARA AGUA FRIA PREDIAL</v>
          </cell>
          <cell r="C11946" t="str">
            <v xml:space="preserve">UN    </v>
          </cell>
          <cell r="D11946">
            <v>29.05</v>
          </cell>
        </row>
        <row r="11947">
          <cell r="A11947">
            <v>9910</v>
          </cell>
          <cell r="B11947" t="str">
            <v>UNIAO PVC, SOLDAVEL, 60 MM,  PARA AGUA FRIA PREDIAL</v>
          </cell>
          <cell r="C11947" t="str">
            <v xml:space="preserve">UN    </v>
          </cell>
          <cell r="D11947">
            <v>73.13</v>
          </cell>
        </row>
        <row r="11948">
          <cell r="A11948">
            <v>9909</v>
          </cell>
          <cell r="B11948" t="str">
            <v>UNIAO PVC, SOLDAVEL, 75 MM,  PARA AGUA FRIA PREDIAL</v>
          </cell>
          <cell r="C11948" t="str">
            <v xml:space="preserve">UN    </v>
          </cell>
          <cell r="D11948">
            <v>147.56</v>
          </cell>
        </row>
        <row r="11949">
          <cell r="A11949">
            <v>9907</v>
          </cell>
          <cell r="B11949" t="str">
            <v>UNIAO PVC, SOLDAVEL, 85 MM,  PARA AGUA FRIA PREDIAL</v>
          </cell>
          <cell r="C11949" t="str">
            <v xml:space="preserve">UN    </v>
          </cell>
          <cell r="D11949">
            <v>226.89</v>
          </cell>
        </row>
        <row r="11950">
          <cell r="A11950">
            <v>20973</v>
          </cell>
          <cell r="B11950" t="str">
            <v>UNIAO TIPO STORZ, COM EMPATACAO INTERNA TIPO ANEL DE EXPANSAO, ENGATE RAPIDO 1 1/2", PARA MANGUEIRA DE COMBATE A INCENDIO PREDIAL</v>
          </cell>
          <cell r="C11950" t="str">
            <v xml:space="preserve">UN    </v>
          </cell>
          <cell r="D11950">
            <v>101.35</v>
          </cell>
        </row>
        <row r="11951">
          <cell r="A11951">
            <v>20974</v>
          </cell>
          <cell r="B11951" t="str">
            <v>UNIAO TIPO STORZ, COM EMPATACAO INTERNA TIPO ANEL DE EXPANSAO, ENGATE RAPIDO 2 1/2", PARA MANGUEIRA DE COMBATE A INCENDIO PREDIAL</v>
          </cell>
          <cell r="C11951" t="str">
            <v xml:space="preserve">UN    </v>
          </cell>
          <cell r="D11951">
            <v>145</v>
          </cell>
        </row>
        <row r="11952">
          <cell r="A11952">
            <v>37989</v>
          </cell>
          <cell r="B11952" t="str">
            <v>UNIAO, CPVC, SOLDAVEL, 15 MM, PARA AGUA QUENTE PREDIAL</v>
          </cell>
          <cell r="C11952" t="str">
            <v xml:space="preserve">UN    </v>
          </cell>
          <cell r="D11952">
            <v>16.25</v>
          </cell>
        </row>
        <row r="11953">
          <cell r="A11953">
            <v>37990</v>
          </cell>
          <cell r="B11953" t="str">
            <v>UNIAO, CPVC, SOLDAVEL, 22 MM, PARA AGUA QUENTE PREDIAL</v>
          </cell>
          <cell r="C11953" t="str">
            <v xml:space="preserve">UN    </v>
          </cell>
          <cell r="D11953">
            <v>18.88</v>
          </cell>
        </row>
        <row r="11954">
          <cell r="A11954">
            <v>37991</v>
          </cell>
          <cell r="B11954" t="str">
            <v>UNIAO, CPVC, SOLDAVEL, 28 MM, PARA AGUA QUENTE PREDIAL</v>
          </cell>
          <cell r="C11954" t="str">
            <v xml:space="preserve">UN    </v>
          </cell>
          <cell r="D11954">
            <v>29.87</v>
          </cell>
        </row>
        <row r="11955">
          <cell r="A11955">
            <v>37992</v>
          </cell>
          <cell r="B11955" t="str">
            <v>UNIAO, CPVC, SOLDAVEL, 35 MM, PARA AGUA QUENTE PREDIAL</v>
          </cell>
          <cell r="C11955" t="str">
            <v xml:space="preserve">UN    </v>
          </cell>
          <cell r="D11955">
            <v>45.62</v>
          </cell>
        </row>
        <row r="11956">
          <cell r="A11956">
            <v>37993</v>
          </cell>
          <cell r="B11956" t="str">
            <v>UNIAO, CPVC, SOLDAVEL, 42 MM, PARA AGUA QUENTE PREDIAL</v>
          </cell>
          <cell r="C11956" t="str">
            <v xml:space="preserve">UN    </v>
          </cell>
          <cell r="D11956">
            <v>67.709999999999994</v>
          </cell>
        </row>
        <row r="11957">
          <cell r="A11957">
            <v>37994</v>
          </cell>
          <cell r="B11957" t="str">
            <v>UNIAO, CPVC, SOLDAVEL, 54 MM, PARA AGUA QUENTE PREDIAL</v>
          </cell>
          <cell r="C11957" t="str">
            <v xml:space="preserve">UN    </v>
          </cell>
          <cell r="D11957">
            <v>162.69999999999999</v>
          </cell>
        </row>
        <row r="11958">
          <cell r="A11958">
            <v>37995</v>
          </cell>
          <cell r="B11958" t="str">
            <v>UNIAO, CPVC, SOLDAVEL, 73 MM, PARA AGUA QUENTE PREDIAL</v>
          </cell>
          <cell r="C11958" t="str">
            <v xml:space="preserve">UN    </v>
          </cell>
          <cell r="D11958">
            <v>236.14</v>
          </cell>
        </row>
        <row r="11959">
          <cell r="A11959">
            <v>37996</v>
          </cell>
          <cell r="B11959" t="str">
            <v>UNIAO, CPVC, SOLDAVEL, 89 MM, PARA AGUA QUENTE PREDIAL</v>
          </cell>
          <cell r="C11959" t="str">
            <v xml:space="preserve">UN    </v>
          </cell>
          <cell r="D11959">
            <v>348.18</v>
          </cell>
        </row>
        <row r="11960">
          <cell r="A11960">
            <v>13883</v>
          </cell>
          <cell r="B11960" t="str">
            <v>USINA DE ASFALTO A FRIO, CAPACIDADE DE 30 A 40 T/H, ELETRICA, POTENCIA DE 30 CV</v>
          </cell>
          <cell r="C11960" t="str">
            <v xml:space="preserve">UN    </v>
          </cell>
          <cell r="D11960">
            <v>91260.9</v>
          </cell>
        </row>
        <row r="11961">
          <cell r="A11961">
            <v>38604</v>
          </cell>
          <cell r="B11961" t="str">
            <v>USINA DE ASFALTO A FRIO, CAPACIDADE DE 40 A 60 T/H, ELETRICA, POTENCIA DE 30 CV</v>
          </cell>
          <cell r="C11961" t="str">
            <v xml:space="preserve">UN    </v>
          </cell>
          <cell r="D11961">
            <v>113664.24</v>
          </cell>
        </row>
        <row r="11962">
          <cell r="A11962">
            <v>10601</v>
          </cell>
          <cell r="B11962" t="str">
            <v>USINA DE ASFALTO A QUENTE, FIXA, TIPO CONTRA FLUXO, CAPACIDADE DE 100 A 140 T/H, POTENCIA DE 280 KW, COM MISTURADOR EXTERNO ROTATIVO</v>
          </cell>
          <cell r="C11962" t="str">
            <v xml:space="preserve">UN    </v>
          </cell>
          <cell r="D11962">
            <v>2210996.16</v>
          </cell>
        </row>
        <row r="11963">
          <cell r="A11963">
            <v>26034</v>
          </cell>
          <cell r="B11963" t="str">
            <v>USINA DE ASFALTO, GRAVIMETRICA, CAPACIDADE DE 150 T/H, POTENCIA DE 400 KW</v>
          </cell>
          <cell r="C11963" t="str">
            <v xml:space="preserve">UN    </v>
          </cell>
          <cell r="D11963">
            <v>5821474.8600000003</v>
          </cell>
        </row>
        <row r="11964">
          <cell r="A11964">
            <v>13894</v>
          </cell>
          <cell r="B11964" t="str">
            <v>USINA DE CONCRETO FIXA, CAPACIDADE NOMINAL DE 40 M3/H, SEM SILO</v>
          </cell>
          <cell r="C11964" t="str">
            <v xml:space="preserve">UN    </v>
          </cell>
          <cell r="D11964">
            <v>392649.25</v>
          </cell>
        </row>
        <row r="11965">
          <cell r="A11965">
            <v>13895</v>
          </cell>
          <cell r="B11965" t="str">
            <v>USINA DE CONCRETO FIXA, CAPACIDADE NOMINAL DE 60 M3/H, SEM SILO</v>
          </cell>
          <cell r="C11965" t="str">
            <v xml:space="preserve">UN    </v>
          </cell>
          <cell r="D11965">
            <v>527982.35</v>
          </cell>
        </row>
        <row r="11966">
          <cell r="A11966">
            <v>13892</v>
          </cell>
          <cell r="B11966" t="str">
            <v>USINA DE CONCRETO FIXA, CAPACIDADE NOMINAL DE 80 M3/H, SEM SILO</v>
          </cell>
          <cell r="C11966" t="str">
            <v xml:space="preserve">UN    </v>
          </cell>
          <cell r="D11966">
            <v>647029.46</v>
          </cell>
        </row>
        <row r="11967">
          <cell r="A11967">
            <v>9914</v>
          </cell>
          <cell r="B11967" t="str">
            <v>USINA DE CONCRETO FIXA, CAPACIDADE NOMINAL DE 90 A 120 M3/H, SEM SILO</v>
          </cell>
          <cell r="C11967" t="str">
            <v xml:space="preserve">UN    </v>
          </cell>
          <cell r="D11967">
            <v>700000</v>
          </cell>
        </row>
        <row r="11968">
          <cell r="A11968">
            <v>36485</v>
          </cell>
          <cell r="B11968" t="str">
            <v>USINA DE LAMA ASFALTICA, PROD 30 A 50 T/H, SILO DE AGREGADO 7 M3, RESERVATORIOS PARA EMULSAO E AGUA DE 2,3 M3 CADA, MISTURADOR TIPO PUGG-MILL A SER MONTADO SOBRE CAMINHAO</v>
          </cell>
          <cell r="C11968" t="str">
            <v xml:space="preserve">UN    </v>
          </cell>
          <cell r="D11968">
            <v>480074.8</v>
          </cell>
        </row>
        <row r="11969">
          <cell r="A11969">
            <v>9912</v>
          </cell>
          <cell r="B11969" t="str">
            <v>USINA DE MISTURAS ASFALTICAS A QUENTE, MOVEL, TIPO CONTRA FLUXO, CAPACIDADE DE 40 A 80 T/H</v>
          </cell>
          <cell r="C11969" t="str">
            <v xml:space="preserve">UN    </v>
          </cell>
          <cell r="D11969">
            <v>1800000</v>
          </cell>
        </row>
        <row r="11970">
          <cell r="A11970">
            <v>9921</v>
          </cell>
          <cell r="B11970" t="str">
            <v>USINA MISTURADORA DE SOLOS,  DOSADORES TRIPLOS, CALHA VIBRATORIA CAPACIDADE DE 200 A 500 T/H, POTENCIA DE 75 KW</v>
          </cell>
          <cell r="C11970" t="str">
            <v xml:space="preserve">UN    </v>
          </cell>
          <cell r="D11970">
            <v>928525.14</v>
          </cell>
        </row>
        <row r="11971">
          <cell r="A11971">
            <v>21112</v>
          </cell>
          <cell r="B11971" t="str">
            <v>VALVULA DE DESCARGA EM METAL CROMADO PARA MICTORIO COM ACIONAMENTO POR PRESSAO E FECHAMENTO AUTOMATICO</v>
          </cell>
          <cell r="C11971" t="str">
            <v xml:space="preserve">UN    </v>
          </cell>
          <cell r="D11971">
            <v>122.16</v>
          </cell>
        </row>
        <row r="11972">
          <cell r="A11972">
            <v>10228</v>
          </cell>
          <cell r="B11972" t="str">
            <v>VALVULA DE DESCARGA METALICA, BASE 1 1/2 " E ACABAMENTO METALICO CROMADO</v>
          </cell>
          <cell r="C11972" t="str">
            <v xml:space="preserve">UN    </v>
          </cell>
          <cell r="D11972">
            <v>141.91999999999999</v>
          </cell>
        </row>
        <row r="11973">
          <cell r="A11973">
            <v>11781</v>
          </cell>
          <cell r="B11973" t="str">
            <v>VALVULA DE DESCARGA METALICA, BASE 1 1/4 " E ACABAMENTO METALICO CROMADO</v>
          </cell>
          <cell r="C11973" t="str">
            <v xml:space="preserve">UN    </v>
          </cell>
          <cell r="D11973">
            <v>114.97</v>
          </cell>
        </row>
        <row r="11974">
          <cell r="A11974">
            <v>11746</v>
          </cell>
          <cell r="B11974" t="str">
            <v>VALVULA DE ESFERA BRUTA EM BRONZE, BITOLA 1 " (REF 1552-B)</v>
          </cell>
          <cell r="C11974" t="str">
            <v xml:space="preserve">UN    </v>
          </cell>
          <cell r="D11974">
            <v>38.549999999999997</v>
          </cell>
        </row>
        <row r="11975">
          <cell r="A11975">
            <v>11751</v>
          </cell>
          <cell r="B11975" t="str">
            <v>VALVULA DE ESFERA BRUTA EM BRONZE, BITOLA 1 1/2 " (REF 1552-B)</v>
          </cell>
          <cell r="C11975" t="str">
            <v xml:space="preserve">UN    </v>
          </cell>
          <cell r="D11975">
            <v>69.239999999999995</v>
          </cell>
        </row>
        <row r="11976">
          <cell r="A11976">
            <v>11750</v>
          </cell>
          <cell r="B11976" t="str">
            <v>VALVULA DE ESFERA BRUTA EM BRONZE, BITOLA 1 1/4 " (REF 1552-B)</v>
          </cell>
          <cell r="C11976" t="str">
            <v xml:space="preserve">UN    </v>
          </cell>
          <cell r="D11976">
            <v>57.46</v>
          </cell>
        </row>
        <row r="11977">
          <cell r="A11977">
            <v>11748</v>
          </cell>
          <cell r="B11977" t="str">
            <v>VALVULA DE ESFERA BRUTA EM BRONZE, BITOLA 1/2 " (REF 1552-B)</v>
          </cell>
          <cell r="C11977" t="str">
            <v xml:space="preserve">UN    </v>
          </cell>
          <cell r="D11977">
            <v>24.74</v>
          </cell>
        </row>
        <row r="11978">
          <cell r="A11978">
            <v>11747</v>
          </cell>
          <cell r="B11978" t="str">
            <v>VALVULA DE ESFERA BRUTA EM BRONZE, BITOLA 2 " (REF 1552-B)</v>
          </cell>
          <cell r="C11978" t="str">
            <v xml:space="preserve">UN    </v>
          </cell>
          <cell r="D11978">
            <v>106.77</v>
          </cell>
        </row>
        <row r="11979">
          <cell r="A11979">
            <v>11749</v>
          </cell>
          <cell r="B11979" t="str">
            <v>VALVULA DE ESFERA BRUTA EM BRONZE, BITOLA 3/4 " (REF 1552-B)</v>
          </cell>
          <cell r="C11979" t="str">
            <v xml:space="preserve">UN    </v>
          </cell>
          <cell r="D11979">
            <v>28.55</v>
          </cell>
        </row>
        <row r="11980">
          <cell r="A11980">
            <v>10236</v>
          </cell>
          <cell r="B11980" t="str">
            <v>VALVULA DE RETENCAO DE BRONZE, PE COM CRIVOS, EXTREMIDADE COM ROSCA, DE 1 1/2", PARA FUNDO DE POCO</v>
          </cell>
          <cell r="C11980" t="str">
            <v xml:space="preserve">UN    </v>
          </cell>
          <cell r="D11980">
            <v>67.959999999999994</v>
          </cell>
        </row>
        <row r="11981">
          <cell r="A11981">
            <v>10233</v>
          </cell>
          <cell r="B11981" t="str">
            <v>VALVULA DE RETENCAO DE BRONZE, PE COM CRIVOS, EXTREMIDADE COM ROSCA, DE 1 1/4", PARA FUNDO DE POCO</v>
          </cell>
          <cell r="C11981" t="str">
            <v xml:space="preserve">UN    </v>
          </cell>
          <cell r="D11981">
            <v>63.68</v>
          </cell>
        </row>
        <row r="11982">
          <cell r="A11982">
            <v>10234</v>
          </cell>
          <cell r="B11982" t="str">
            <v>VALVULA DE RETENCAO DE BRONZE, PE COM CRIVOS, EXTREMIDADE COM ROSCA, DE 1", PARA FUNDO DE POCO</v>
          </cell>
          <cell r="C11982" t="str">
            <v xml:space="preserve">UN    </v>
          </cell>
          <cell r="D11982">
            <v>40.11</v>
          </cell>
        </row>
        <row r="11983">
          <cell r="A11983">
            <v>10231</v>
          </cell>
          <cell r="B11983" t="str">
            <v>VALVULA DE RETENCAO DE BRONZE, PE COM CRIVOS, EXTREMIDADE COM ROSCA, DE 2 1/2", PARA FUNDO DE POCO</v>
          </cell>
          <cell r="C11983" t="str">
            <v xml:space="preserve">UN    </v>
          </cell>
          <cell r="D11983">
            <v>183.96</v>
          </cell>
        </row>
        <row r="11984">
          <cell r="A11984">
            <v>10232</v>
          </cell>
          <cell r="B11984" t="str">
            <v>VALVULA DE RETENCAO DE BRONZE, PE COM CRIVOS, EXTREMIDADE COM ROSCA, DE 2", PARA FUNDO DE POCO</v>
          </cell>
          <cell r="C11984" t="str">
            <v xml:space="preserve">UN    </v>
          </cell>
          <cell r="D11984">
            <v>102.94</v>
          </cell>
        </row>
        <row r="11985">
          <cell r="A11985">
            <v>10229</v>
          </cell>
          <cell r="B11985" t="str">
            <v>VALVULA DE RETENCAO DE BRONZE, PE COM CRIVOS, EXTREMIDADE COM ROSCA, DE 3/4", PARA FUNDO DE POCO</v>
          </cell>
          <cell r="C11985" t="str">
            <v xml:space="preserve">UN    </v>
          </cell>
          <cell r="D11985">
            <v>36.28</v>
          </cell>
        </row>
        <row r="11986">
          <cell r="A11986">
            <v>10235</v>
          </cell>
          <cell r="B11986" t="str">
            <v>VALVULA DE RETENCAO DE BRONZE, PE COM CRIVOS, EXTREMIDADE COM ROSCA, DE 3", PARA FUNDO DE POCO</v>
          </cell>
          <cell r="C11986" t="str">
            <v xml:space="preserve">UN    </v>
          </cell>
          <cell r="D11986">
            <v>252.19</v>
          </cell>
        </row>
        <row r="11987">
          <cell r="A11987">
            <v>10230</v>
          </cell>
          <cell r="B11987" t="str">
            <v>VALVULA DE RETENCAO DE BRONZE, PE COM CRIVOS, EXTREMIDADE COM ROSCA, DE 4", PARA FUNDO DE POCO</v>
          </cell>
          <cell r="C11987" t="str">
            <v xml:space="preserve">UN    </v>
          </cell>
          <cell r="D11987">
            <v>443.83</v>
          </cell>
        </row>
        <row r="11988">
          <cell r="A11988">
            <v>10409</v>
          </cell>
          <cell r="B11988" t="str">
            <v>VALVULA DE RETENCAO HORIZONTAL, DE BRONZE (PN-25), 1 1/2", 400 PSI, TAMPA DE PORCA DE UNIAO, EXTREMIDADES COM ROSCA</v>
          </cell>
          <cell r="C11988" t="str">
            <v xml:space="preserve">UN    </v>
          </cell>
          <cell r="D11988">
            <v>131.85</v>
          </cell>
        </row>
        <row r="11989">
          <cell r="A11989">
            <v>10411</v>
          </cell>
          <cell r="B11989" t="str">
            <v>VALVULA DE RETENCAO HORIZONTAL, DE BRONZE (PN-25), 1 1/4", 400 PSI, TAMPA DE PORCA DE UNIAO, EXTREMIDADES COM ROSCA</v>
          </cell>
          <cell r="C11989" t="str">
            <v xml:space="preserve">UN    </v>
          </cell>
          <cell r="D11989">
            <v>117.98</v>
          </cell>
        </row>
        <row r="11990">
          <cell r="A11990">
            <v>10404</v>
          </cell>
          <cell r="B11990" t="str">
            <v>VALVULA DE RETENCAO HORIZONTAL, DE BRONZE (PN-25), 1/2", 400 PSI, TAMPA DE PORCA DE UNIAO, EXTREMIDADES COM ROSCA</v>
          </cell>
          <cell r="C11990" t="str">
            <v xml:space="preserve">UN    </v>
          </cell>
          <cell r="D11990">
            <v>47.85</v>
          </cell>
        </row>
        <row r="11991">
          <cell r="A11991">
            <v>10410</v>
          </cell>
          <cell r="B11991" t="str">
            <v>VALVULA DE RETENCAO HORIZONTAL, DE BRONZE (PN-25), 1", 400 PSI, TAMPA DE PORCA DE UNIAO, EXTREMIDADES COM ROSCA</v>
          </cell>
          <cell r="C11991" t="str">
            <v xml:space="preserve">UN    </v>
          </cell>
          <cell r="D11991">
            <v>78.81</v>
          </cell>
        </row>
        <row r="11992">
          <cell r="A11992">
            <v>10405</v>
          </cell>
          <cell r="B11992" t="str">
            <v>VALVULA DE RETENCAO HORIZONTAL, DE BRONZE (PN-25), 2 1/2", 400 PSI, TAMPA DE PORCA DE UNIAO, EXTREMIDADES COM ROSCA</v>
          </cell>
          <cell r="C11992" t="str">
            <v xml:space="preserve">UN    </v>
          </cell>
          <cell r="D11992">
            <v>264.17</v>
          </cell>
        </row>
        <row r="11993">
          <cell r="A11993">
            <v>10408</v>
          </cell>
          <cell r="B11993" t="str">
            <v>VALVULA DE RETENCAO HORIZONTAL, DE BRONZE (PN-25), 2", 400 PSI, TAMPA DE PORCA DE UNIAO, EXTREMIDADES COM ROSCA</v>
          </cell>
          <cell r="C11993" t="str">
            <v xml:space="preserve">UN    </v>
          </cell>
          <cell r="D11993">
            <v>184.73</v>
          </cell>
        </row>
        <row r="11994">
          <cell r="A11994">
            <v>10412</v>
          </cell>
          <cell r="B11994" t="str">
            <v>VALVULA DE RETENCAO HORIZONTAL, DE BRONZE (PN-25), 3/4", 400 PSI, TAMPA DE PORCA DE UNIAO, EXTREMIDADES COM ROSCA</v>
          </cell>
          <cell r="C11994" t="str">
            <v xml:space="preserve">UN    </v>
          </cell>
          <cell r="D11994">
            <v>57.98</v>
          </cell>
        </row>
        <row r="11995">
          <cell r="A11995">
            <v>10406</v>
          </cell>
          <cell r="B11995" t="str">
            <v>VALVULA DE RETENCAO HORIZONTAL, DE BRONZE (PN-25), 3", 400 PSI, TAMPA DE PORCA DE UNIAO, EXTREMIDADES COM ROSCA</v>
          </cell>
          <cell r="C11995" t="str">
            <v xml:space="preserve">UN    </v>
          </cell>
          <cell r="D11995">
            <v>364.88</v>
          </cell>
        </row>
        <row r="11996">
          <cell r="A11996">
            <v>10407</v>
          </cell>
          <cell r="B11996" t="str">
            <v>VALVULA DE RETENCAO HORIZONTAL, DE BRONZE (PN-25), 4", 400 PSI, TAMPA DE PORCA DE UNIAO, EXTREMIDADES COM ROSCA</v>
          </cell>
          <cell r="C11996" t="str">
            <v xml:space="preserve">UN    </v>
          </cell>
          <cell r="D11996">
            <v>565.92999999999995</v>
          </cell>
        </row>
        <row r="11997">
          <cell r="A11997">
            <v>10416</v>
          </cell>
          <cell r="B11997" t="str">
            <v>VALVULA DE RETENCAO VERTICAL, DE BRONZE (PN-16), 1 1/2", 200 PSI, EXTREMIDADES COM ROSCA</v>
          </cell>
          <cell r="C11997" t="str">
            <v xml:space="preserve">UN    </v>
          </cell>
          <cell r="D11997">
            <v>70.19</v>
          </cell>
        </row>
        <row r="11998">
          <cell r="A11998">
            <v>10419</v>
          </cell>
          <cell r="B11998" t="str">
            <v>VALVULA DE RETENCAO VERTICAL, DE BRONZE (PN-16), 1 1/4", 200 PSI, EXTREMIDADES COM ROSCA</v>
          </cell>
          <cell r="C11998" t="str">
            <v xml:space="preserve">UN    </v>
          </cell>
          <cell r="D11998">
            <v>60.93</v>
          </cell>
        </row>
        <row r="11999">
          <cell r="A11999">
            <v>21092</v>
          </cell>
          <cell r="B11999" t="str">
            <v>VALVULA DE RETENCAO VERTICAL, DE BRONZE (PN-16), 1/2", 200 PSI, EXTREMIDADES COM ROSCA</v>
          </cell>
          <cell r="C11999" t="str">
            <v xml:space="preserve">UN    </v>
          </cell>
          <cell r="D11999">
            <v>34.83</v>
          </cell>
        </row>
        <row r="12000">
          <cell r="A12000">
            <v>10418</v>
          </cell>
          <cell r="B12000" t="str">
            <v>VALVULA DE RETENCAO VERTICAL, DE BRONZE (PN-16), 1", 200 PSI, EXTREMIDADES COM ROSCA</v>
          </cell>
          <cell r="C12000" t="str">
            <v xml:space="preserve">UN    </v>
          </cell>
          <cell r="D12000">
            <v>40.61</v>
          </cell>
        </row>
        <row r="12001">
          <cell r="A12001">
            <v>12657</v>
          </cell>
          <cell r="B12001" t="str">
            <v>VALVULA DE RETENCAO VERTICAL, DE BRONZE (PN-16), 2 1/2", 200 PSI, EXTREMIDADES COM ROSCA</v>
          </cell>
          <cell r="C12001" t="str">
            <v xml:space="preserve">UN    </v>
          </cell>
          <cell r="D12001">
            <v>163.89</v>
          </cell>
        </row>
        <row r="12002">
          <cell r="A12002">
            <v>10417</v>
          </cell>
          <cell r="B12002" t="str">
            <v>VALVULA DE RETENCAO VERTICAL, DE BRONZE (PN-16), 2", 200 PSI, EXTREMIDADES COM ROSCA</v>
          </cell>
          <cell r="C12002" t="str">
            <v xml:space="preserve">UN    </v>
          </cell>
          <cell r="D12002">
            <v>102.28</v>
          </cell>
        </row>
        <row r="12003">
          <cell r="A12003">
            <v>10413</v>
          </cell>
          <cell r="B12003" t="str">
            <v>VALVULA DE RETENCAO VERTICAL, DE BRONZE (PN-16), 3/4", 200 PSI, EXTREMIDADES COM ROSCA</v>
          </cell>
          <cell r="C12003" t="str">
            <v xml:space="preserve">UN    </v>
          </cell>
          <cell r="D12003">
            <v>37.17</v>
          </cell>
        </row>
        <row r="12004">
          <cell r="A12004">
            <v>10414</v>
          </cell>
          <cell r="B12004" t="str">
            <v>VALVULA DE RETENCAO VERTICAL, DE BRONZE (PN-16), 3", 200 PSI, EXTREMIDADES COM ROSCA</v>
          </cell>
          <cell r="C12004" t="str">
            <v xml:space="preserve">UN    </v>
          </cell>
          <cell r="D12004">
            <v>223.81</v>
          </cell>
        </row>
        <row r="12005">
          <cell r="A12005">
            <v>10415</v>
          </cell>
          <cell r="B12005" t="str">
            <v>VALVULA DE RETENCAO VERTICAL, DE BRONZE (PN-16), 4", 200 PSI, EXTREMIDADES COM ROSCA</v>
          </cell>
          <cell r="C12005" t="str">
            <v xml:space="preserve">UN    </v>
          </cell>
          <cell r="D12005">
            <v>388.43</v>
          </cell>
        </row>
        <row r="12006">
          <cell r="A12006">
            <v>38643</v>
          </cell>
          <cell r="B12006" t="str">
            <v>VALVULA EM METAL CROMADO PARA LAVATORIO, 1 " SEM LADRAO</v>
          </cell>
          <cell r="C12006" t="str">
            <v xml:space="preserve">UN    </v>
          </cell>
          <cell r="D12006">
            <v>38.619999999999997</v>
          </cell>
        </row>
        <row r="12007">
          <cell r="A12007">
            <v>6157</v>
          </cell>
          <cell r="B12007" t="str">
            <v>VALVULA EM METAL CROMADO PARA PIA AMERICANA 3.1/2 X 1.1/2 "</v>
          </cell>
          <cell r="C12007" t="str">
            <v xml:space="preserve">UN    </v>
          </cell>
          <cell r="D12007">
            <v>52.76</v>
          </cell>
        </row>
        <row r="12008">
          <cell r="A12008">
            <v>37588</v>
          </cell>
          <cell r="B12008" t="str">
            <v>VALVULA EM METAL CROMADO PARA TANQUE, 1.1/2 " SEM LADRAO</v>
          </cell>
          <cell r="C12008" t="str">
            <v xml:space="preserve">UN    </v>
          </cell>
          <cell r="D12008">
            <v>22.59</v>
          </cell>
        </row>
        <row r="12009">
          <cell r="A12009">
            <v>6152</v>
          </cell>
          <cell r="B12009" t="str">
            <v>VALVULA EM PLASTICO BRANCO COM SAIDA LISA PARA TANQUE 1.1/4 " X 1.1/2 "</v>
          </cell>
          <cell r="C12009" t="str">
            <v xml:space="preserve">UN    </v>
          </cell>
          <cell r="D12009">
            <v>3.28</v>
          </cell>
        </row>
        <row r="12010">
          <cell r="A12010">
            <v>6158</v>
          </cell>
          <cell r="B12010" t="str">
            <v>VALVULA EM PLASTICO BRANCO PARA LAVATORIO 1 ", SEM UNHO, COM LADRAO</v>
          </cell>
          <cell r="C12010" t="str">
            <v xml:space="preserve">UN    </v>
          </cell>
          <cell r="D12010">
            <v>3.96</v>
          </cell>
        </row>
        <row r="12011">
          <cell r="A12011">
            <v>6153</v>
          </cell>
          <cell r="B12011" t="str">
            <v>VALVULA EM PLASTICO BRANCO PARA TANQUE OU LAVATORIO 1 ", SEM UNHO E SEM LADRAO</v>
          </cell>
          <cell r="C12011" t="str">
            <v xml:space="preserve">UN    </v>
          </cell>
          <cell r="D12011">
            <v>3.08</v>
          </cell>
        </row>
        <row r="12012">
          <cell r="A12012">
            <v>6156</v>
          </cell>
          <cell r="B12012" t="str">
            <v>VALVULA EM PLASTICO BRANCO PARA TANQUE 1.1/4 " X 1.1/2 ", SEM UNHO E SEM LADRAO</v>
          </cell>
          <cell r="C12012" t="str">
            <v xml:space="preserve">UN    </v>
          </cell>
          <cell r="D12012">
            <v>3.9</v>
          </cell>
        </row>
        <row r="12013">
          <cell r="A12013">
            <v>6154</v>
          </cell>
          <cell r="B12013" t="str">
            <v>VALVULA EM PLASTICO CROMADO PARA LAVATORIO 1 ", SEM UNHO, COM LADRAO</v>
          </cell>
          <cell r="C12013" t="str">
            <v xml:space="preserve">UN    </v>
          </cell>
          <cell r="D12013">
            <v>7.35</v>
          </cell>
        </row>
        <row r="12014">
          <cell r="A12014">
            <v>6155</v>
          </cell>
          <cell r="B12014" t="str">
            <v>VALVULA EM PLASTICO CROMADO TIPO AMERICANA PARA PIA DE COZINHA 3.1/2 " X 1.1/2 ", SEM ADAPTADOR</v>
          </cell>
          <cell r="C12014" t="str">
            <v xml:space="preserve">UN    </v>
          </cell>
          <cell r="D12014">
            <v>15.19</v>
          </cell>
        </row>
        <row r="12015">
          <cell r="A12015">
            <v>43595</v>
          </cell>
          <cell r="B12015" t="str">
            <v>VARA FINA PARA CREMONA, EM FERRO ZINCADO BRANCO, COM DIAMETRO DE APROX 10 MM E COMPRIMENTO DE 1,20 M</v>
          </cell>
          <cell r="C12015" t="str">
            <v xml:space="preserve">UN    </v>
          </cell>
          <cell r="D12015">
            <v>19.670000000000002</v>
          </cell>
        </row>
        <row r="12016">
          <cell r="A12016">
            <v>43596</v>
          </cell>
          <cell r="B12016" t="str">
            <v>VARA FINA PARA CREMONA, EM FERRO ZINCADO BRANCO, COM DIAMETRO DE APROX 10 MM E COMPRIMENTO DE 1,50 M</v>
          </cell>
          <cell r="C12016" t="str">
            <v xml:space="preserve">UN    </v>
          </cell>
          <cell r="D12016">
            <v>22.73</v>
          </cell>
        </row>
        <row r="12017">
          <cell r="A12017">
            <v>38108</v>
          </cell>
          <cell r="B12017" t="str">
            <v>VARIADOR DE LUMINOSIDADE ROTATIVO (DIMMER) 127 V, 300 W (APENAS MODULO)</v>
          </cell>
          <cell r="C12017" t="str">
            <v xml:space="preserve">UN    </v>
          </cell>
          <cell r="D12017">
            <v>31.24</v>
          </cell>
        </row>
        <row r="12018">
          <cell r="A12018">
            <v>38087</v>
          </cell>
          <cell r="B12018" t="str">
            <v>VARIADOR DE LUMINOSIDADE ROTATIVO (DIMMER) 127V, 300W, CONJUNTO MONTADO PARA EMBUTIR 4" X 2" (PLACA + SUPORTE + MODULO)</v>
          </cell>
          <cell r="C12018" t="str">
            <v xml:space="preserve">UN    </v>
          </cell>
          <cell r="D12018">
            <v>40.19</v>
          </cell>
        </row>
        <row r="12019">
          <cell r="A12019">
            <v>38109</v>
          </cell>
          <cell r="B12019" t="str">
            <v>VARIADOR DE LUMINOSIDADE ROTATIVO (DIMMER) 220 V, 600 W (APENAS MODULO)</v>
          </cell>
          <cell r="C12019" t="str">
            <v xml:space="preserve">UN    </v>
          </cell>
          <cell r="D12019">
            <v>49.94</v>
          </cell>
        </row>
        <row r="12020">
          <cell r="A12020">
            <v>38088</v>
          </cell>
          <cell r="B12020" t="str">
            <v>VARIADOR DE LUMINOSIDADE ROTATIVO (DIMMER) 220V, 600W, CONJUNTO MONTADO PARA EMBUTIR 4" X 2" (PLACA + SUPORTE + MODULO)</v>
          </cell>
          <cell r="C12020" t="str">
            <v xml:space="preserve">UN    </v>
          </cell>
          <cell r="D12020">
            <v>52.51</v>
          </cell>
        </row>
        <row r="12021">
          <cell r="A12021">
            <v>38110</v>
          </cell>
          <cell r="B12021" t="str">
            <v>VARIADOR DE VELOCIDADE PARA VENTILADOR 127 V, 150 W (APENAS MODULO)</v>
          </cell>
          <cell r="C12021" t="str">
            <v xml:space="preserve">UN    </v>
          </cell>
          <cell r="D12021">
            <v>19.21</v>
          </cell>
        </row>
        <row r="12022">
          <cell r="A12022">
            <v>38089</v>
          </cell>
          <cell r="B12022" t="str">
            <v>VARIADOR DE VELOCIDADE PARA VENTILADOR 127V, 150W + 2 INTERRUPTORES PARALELOS, PARA REVERSAO E LAMPADA, CONJUNTO MONTADO PARA EMBUTIR 4" X 2" (PLACA + SUPORTE + MODULOS)</v>
          </cell>
          <cell r="C12022" t="str">
            <v xml:space="preserve">UN    </v>
          </cell>
          <cell r="D12022">
            <v>33.47</v>
          </cell>
        </row>
        <row r="12023">
          <cell r="A12023">
            <v>38111</v>
          </cell>
          <cell r="B12023" t="str">
            <v>VARIADOR DE VELOCIDADE PARA VENTILADOR 220 V, 250 W (APENAS MODULO)</v>
          </cell>
          <cell r="C12023" t="str">
            <v xml:space="preserve">UN    </v>
          </cell>
          <cell r="D12023">
            <v>21.48</v>
          </cell>
        </row>
        <row r="12024">
          <cell r="A12024">
            <v>38090</v>
          </cell>
          <cell r="B12024" t="str">
            <v>VARIADOR DE VELOCIDADE PARA VENTILADOR 220V, 250W + 2 INTERRUPTORES PARALELOS, PARA REVERSAO E LAMPADA, CONJUNTO MONTADO PARA EMBUTIR 4" X 2" (PLACA + SUPORTE + MODULOS)</v>
          </cell>
          <cell r="C12024" t="str">
            <v xml:space="preserve">UN    </v>
          </cell>
          <cell r="D12024">
            <v>34.6</v>
          </cell>
        </row>
        <row r="12025">
          <cell r="A12025">
            <v>11786</v>
          </cell>
          <cell r="B12025" t="str">
            <v>VASO SANITARIO SIFONADO INFANTIL LOUCA BRANCA</v>
          </cell>
          <cell r="C12025" t="str">
            <v xml:space="preserve">UN    </v>
          </cell>
          <cell r="D12025">
            <v>265.67</v>
          </cell>
        </row>
        <row r="12026">
          <cell r="A12026">
            <v>13726</v>
          </cell>
          <cell r="B12026" t="str">
            <v>VASSOURA MECANICA REBOCAVEL COM ESCOVA CILINDRICA LARGURA UTIL DE VARRIMENTO = 2,44M</v>
          </cell>
          <cell r="C12026" t="str">
            <v xml:space="preserve">UN    </v>
          </cell>
          <cell r="D12026">
            <v>45969.38</v>
          </cell>
        </row>
        <row r="12027">
          <cell r="A12027">
            <v>38400</v>
          </cell>
          <cell r="B12027" t="str">
            <v>VASSOURA 40 CM COM CABO</v>
          </cell>
          <cell r="C12027" t="str">
            <v xml:space="preserve">UN    </v>
          </cell>
          <cell r="D12027">
            <v>20.94</v>
          </cell>
        </row>
        <row r="12028">
          <cell r="A12028">
            <v>12627</v>
          </cell>
          <cell r="B12028" t="str">
            <v>VEDACAO DE CALHA, EM BORRACHA COR PRETA, MEDIDA ENTRE 119 E 170 MM, PARA DRENAGEM PLUVIAL PREDIAL</v>
          </cell>
          <cell r="C12028" t="str">
            <v xml:space="preserve">UN    </v>
          </cell>
          <cell r="D12028">
            <v>0.43</v>
          </cell>
        </row>
        <row r="12029">
          <cell r="A12029">
            <v>6138</v>
          </cell>
          <cell r="B12029" t="str">
            <v>VEDACAO PVC, 100 MM, PARA SAIDA VASO SANITARIO</v>
          </cell>
          <cell r="C12029" t="str">
            <v xml:space="preserve">UN    </v>
          </cell>
          <cell r="D12029">
            <v>2.34</v>
          </cell>
        </row>
        <row r="12030">
          <cell r="A12030">
            <v>39996</v>
          </cell>
          <cell r="B12030" t="str">
            <v>VERGALHAO ZINCADO ROSCA TOTAL, 1/4 " (6,3 MM)</v>
          </cell>
          <cell r="C12030" t="str">
            <v xml:space="preserve">M     </v>
          </cell>
          <cell r="D12030">
            <v>3.02</v>
          </cell>
        </row>
        <row r="12031">
          <cell r="A12031">
            <v>10478</v>
          </cell>
          <cell r="B12031" t="str">
            <v>VERNIZ POLIURETANO BRILHANTE PARA MADEIRA, COM FILTRO SOLAR, USO INTERNO E EXTERNO</v>
          </cell>
          <cell r="C12031" t="str">
            <v xml:space="preserve">L     </v>
          </cell>
          <cell r="D12031">
            <v>27.08</v>
          </cell>
        </row>
        <row r="12032">
          <cell r="A12032">
            <v>10475</v>
          </cell>
          <cell r="B12032" t="str">
            <v>VERNIZ SINTETICO BRILHANTE PARA MADEIRA TIPO COPAL, USO INTERNO</v>
          </cell>
          <cell r="C12032" t="str">
            <v xml:space="preserve">L     </v>
          </cell>
          <cell r="D12032">
            <v>23.82</v>
          </cell>
        </row>
        <row r="12033">
          <cell r="A12033">
            <v>10481</v>
          </cell>
          <cell r="B12033" t="str">
            <v>VERNIZ SINTETICO BRILHANTE PARA MADEIRA, COM FILTRO SOLAR, USO INTERNO E EXTERNO (BASE SOLVENTE)</v>
          </cell>
          <cell r="C12033" t="str">
            <v xml:space="preserve">L     </v>
          </cell>
          <cell r="D12033">
            <v>25.98</v>
          </cell>
        </row>
        <row r="12034">
          <cell r="A12034">
            <v>4031</v>
          </cell>
          <cell r="B12034" t="str">
            <v>VEU DE VIDRO/VEU DE SUPERFICIE 30 A 35 G/M2</v>
          </cell>
          <cell r="C12034" t="str">
            <v xml:space="preserve">M2    </v>
          </cell>
          <cell r="D12034">
            <v>31.42</v>
          </cell>
        </row>
        <row r="12035">
          <cell r="A12035">
            <v>4030</v>
          </cell>
          <cell r="B12035" t="str">
            <v>VEU POLIESTER</v>
          </cell>
          <cell r="C12035" t="str">
            <v xml:space="preserve">M2    </v>
          </cell>
          <cell r="D12035">
            <v>6.68</v>
          </cell>
        </row>
        <row r="12036">
          <cell r="A12036">
            <v>39399</v>
          </cell>
          <cell r="B12036" t="str">
            <v>VIBRADOR DE IMERSAO, COM PONTEIRA DE *35* MM, MANGOTE DE 5 M, SEM MOTOR</v>
          </cell>
          <cell r="C12036" t="str">
            <v xml:space="preserve">UN    </v>
          </cell>
          <cell r="D12036">
            <v>1256.0999999999999</v>
          </cell>
        </row>
        <row r="12037">
          <cell r="A12037">
            <v>39400</v>
          </cell>
          <cell r="B12037" t="str">
            <v>VIBRADOR DE IMERSAO, COM PONTEIRA DE *45* MM, MANGOTE DE 5 M, SEM MOTOR.</v>
          </cell>
          <cell r="C12037" t="str">
            <v xml:space="preserve">UN    </v>
          </cell>
          <cell r="D12037">
            <v>1365.33</v>
          </cell>
        </row>
        <row r="12038">
          <cell r="A12038">
            <v>39401</v>
          </cell>
          <cell r="B12038" t="str">
            <v>VIBRADOR DE IMERSAO, COM PONTEIRA DE *60* MM, MANGOTE DE 5 M, SEM MOTOR.</v>
          </cell>
          <cell r="C12038" t="str">
            <v xml:space="preserve">UN    </v>
          </cell>
          <cell r="D12038">
            <v>1531.57</v>
          </cell>
        </row>
        <row r="12039">
          <cell r="A12039">
            <v>11652</v>
          </cell>
          <cell r="B12039" t="str">
            <v>VIBRADOR DE IMERSAO, DIAMETRO DA PONTEIRA DE *35* MM, COM MOTOR 4 TEMPOS A GASOLINA DE 5,5 HP (5,5 CV)</v>
          </cell>
          <cell r="C12039" t="str">
            <v xml:space="preserve">UN    </v>
          </cell>
          <cell r="D12039">
            <v>3295</v>
          </cell>
        </row>
        <row r="12040">
          <cell r="A12040">
            <v>13896</v>
          </cell>
          <cell r="B12040" t="str">
            <v>VIBRADOR DE IMERSAO, DIAMETRO DA PONTEIRA DE *45* MM, COM MOTOR ELETRICO TRIFASICO DE 2 HP (2 CV)</v>
          </cell>
          <cell r="C12040" t="str">
            <v xml:space="preserve">UN    </v>
          </cell>
          <cell r="D12040">
            <v>2955.9</v>
          </cell>
        </row>
        <row r="12041">
          <cell r="A12041">
            <v>13475</v>
          </cell>
          <cell r="B12041" t="str">
            <v>VIBRADOR DE IMERSAO, DIAMETRO DA PONTEIRA DE *45* MM, COM MOTOR 4 TEMPOS A GASOLINA DE 5,5 HP (5,5 CV)</v>
          </cell>
          <cell r="C12041" t="str">
            <v xml:space="preserve">UN    </v>
          </cell>
          <cell r="D12041">
            <v>3600.64</v>
          </cell>
        </row>
        <row r="12042">
          <cell r="A12042">
            <v>25971</v>
          </cell>
          <cell r="B12042" t="str">
            <v>VIBROACABADORA DE ASFALTO SOBRE ESTEIRAS, LARG. PAVIM. MAX. 8,00 M, POT. 100 KW/ 134 HP, CAP. 600 T/ H</v>
          </cell>
          <cell r="C12042" t="str">
            <v xml:space="preserve">UN    </v>
          </cell>
          <cell r="D12042">
            <v>2919833.7</v>
          </cell>
        </row>
        <row r="12043">
          <cell r="A12043">
            <v>25970</v>
          </cell>
          <cell r="B12043" t="str">
            <v>VIBROACABADORA DE ASFALTO SOBRE ESTEIRAS, LARG. PAVIM. 2,13 M A 4,55 M, POT. 74 KW/ 100 HP, CAP. 400 T/ H</v>
          </cell>
          <cell r="C12043" t="str">
            <v xml:space="preserve">UN    </v>
          </cell>
          <cell r="D12043">
            <v>1229216.1000000001</v>
          </cell>
        </row>
        <row r="12044">
          <cell r="A12044">
            <v>13476</v>
          </cell>
          <cell r="B12044" t="str">
            <v>VIBROACABADORA DE ASFALTO SOBRE ESTEIRAS, LARG. PAVIM. 2,60 M A 5,75 M, POT. 110 HP, CAP. 450 T/ H</v>
          </cell>
          <cell r="C12044" t="str">
            <v xml:space="preserve">UN    </v>
          </cell>
          <cell r="D12044">
            <v>1238123.55</v>
          </cell>
        </row>
        <row r="12045">
          <cell r="A12045">
            <v>10488</v>
          </cell>
          <cell r="B12045" t="str">
            <v>VIBROACABADORA DE ASFALTO SOBRE ESTEIRAS, LARG. PAVIMENT. 1,90 A 5,3 M, POT. 78 KW/105 HP, CAP. 450 T/H</v>
          </cell>
          <cell r="C12045" t="str">
            <v xml:space="preserve">UN    </v>
          </cell>
          <cell r="D12045">
            <v>1500000</v>
          </cell>
        </row>
        <row r="12046">
          <cell r="A12046">
            <v>13606</v>
          </cell>
          <cell r="B12046" t="str">
            <v>VIBROACABADORA DE ASFALTO SOBRE RODAS, LARGURA DE PAVIMENTACAO DE 1,70 A 4,20 M, POTENCIA 78 KW/105 HP, CAPACIDADE 300 T/H</v>
          </cell>
          <cell r="C12046" t="str">
            <v xml:space="preserve">UN    </v>
          </cell>
          <cell r="D12046">
            <v>1328978.55</v>
          </cell>
        </row>
        <row r="12047">
          <cell r="A12047">
            <v>10489</v>
          </cell>
          <cell r="B12047" t="str">
            <v>VIDRACEIRO</v>
          </cell>
          <cell r="C12047" t="str">
            <v xml:space="preserve">H     </v>
          </cell>
          <cell r="D12047">
            <v>13.07</v>
          </cell>
        </row>
        <row r="12048">
          <cell r="A12048">
            <v>41073</v>
          </cell>
          <cell r="B12048" t="str">
            <v>VIDRACEIRO (MENSALISTA)</v>
          </cell>
          <cell r="C12048" t="str">
            <v xml:space="preserve">MES   </v>
          </cell>
          <cell r="D12048">
            <v>2319.69</v>
          </cell>
        </row>
        <row r="12049">
          <cell r="A12049">
            <v>34391</v>
          </cell>
          <cell r="B12049" t="str">
            <v>VIDRO COMUM LAMINADO LISO INCOLOR DUPLO, ESPESSURA TOTAL 8 MM (CADA CAMADA DE 4 MM) - COLOCADO</v>
          </cell>
          <cell r="C12049" t="str">
            <v xml:space="preserve">M2    </v>
          </cell>
          <cell r="D12049">
            <v>692.45</v>
          </cell>
        </row>
        <row r="12050">
          <cell r="A12050">
            <v>10496</v>
          </cell>
          <cell r="B12050" t="str">
            <v>VIDRO COMUM LAMINADO, LISO, INCOLOR, DUPLO, ESPESSURA TOTAL 6 MM (CADA CAMADA E= 3 MM) - COLOCADO</v>
          </cell>
          <cell r="C12050" t="str">
            <v xml:space="preserve">M2    </v>
          </cell>
          <cell r="D12050">
            <v>602.77</v>
          </cell>
        </row>
        <row r="12051">
          <cell r="A12051">
            <v>10497</v>
          </cell>
          <cell r="B12051" t="str">
            <v>VIDRO COMUM LAMINADO, LISO, INCOLOR, TRIPLO, ESPESSURA TOTAL 12 MM (CADA CAMADA E=  4 MM) - COLOCADO</v>
          </cell>
          <cell r="C12051" t="str">
            <v xml:space="preserve">M2    </v>
          </cell>
          <cell r="D12051">
            <v>1567.22</v>
          </cell>
        </row>
        <row r="12052">
          <cell r="A12052">
            <v>10504</v>
          </cell>
          <cell r="B12052" t="str">
            <v>VIDRO COMUM LAMINADO, LISO, INCOLOR, TRIPLO, ESPESSURA TOTAL 15 MM (CADA CAMADA E = 5 MM) - COLOCADO</v>
          </cell>
          <cell r="C12052" t="str">
            <v xml:space="preserve">M2    </v>
          </cell>
          <cell r="D12052">
            <v>1832.44</v>
          </cell>
        </row>
        <row r="12053">
          <cell r="A12053">
            <v>34390</v>
          </cell>
          <cell r="B12053" t="str">
            <v>VIDRO CRISTAL COLORIDO, 10 MM, PINTADO NA COR BRANCA</v>
          </cell>
          <cell r="C12053" t="str">
            <v xml:space="preserve">M2    </v>
          </cell>
          <cell r="D12053">
            <v>540.08000000000004</v>
          </cell>
        </row>
        <row r="12054">
          <cell r="A12054">
            <v>34389</v>
          </cell>
          <cell r="B12054" t="str">
            <v>VIDRO CRISTAL COLORIDO, 4 MM, PINTADO NA COR BRANCA</v>
          </cell>
          <cell r="C12054" t="str">
            <v xml:space="preserve">M2    </v>
          </cell>
          <cell r="D12054">
            <v>168.77</v>
          </cell>
        </row>
        <row r="12055">
          <cell r="A12055">
            <v>34388</v>
          </cell>
          <cell r="B12055" t="str">
            <v>VIDRO CRISTAL COLORIDO, 6 MM, PINTADO NA COR BRANCA</v>
          </cell>
          <cell r="C12055" t="str">
            <v xml:space="preserve">M2    </v>
          </cell>
          <cell r="D12055">
            <v>239.86</v>
          </cell>
        </row>
        <row r="12056">
          <cell r="A12056">
            <v>34387</v>
          </cell>
          <cell r="B12056" t="str">
            <v>VIDRO CRISTAL COLORIDO, 8 MM, PINTADO NA COR BRANCA</v>
          </cell>
          <cell r="C12056" t="str">
            <v xml:space="preserve">M2    </v>
          </cell>
          <cell r="D12056">
            <v>389.39</v>
          </cell>
        </row>
        <row r="12057">
          <cell r="A12057">
            <v>11188</v>
          </cell>
          <cell r="B12057" t="str">
            <v>VIDRO LISO FUME E = 4MM - SEM COLOCACAO</v>
          </cell>
          <cell r="C12057" t="str">
            <v xml:space="preserve">M2    </v>
          </cell>
          <cell r="D12057">
            <v>192.88</v>
          </cell>
        </row>
        <row r="12058">
          <cell r="A12058">
            <v>11189</v>
          </cell>
          <cell r="B12058" t="str">
            <v>VIDRO LISO FUME E = 6MM - SEM COLOCACAO</v>
          </cell>
          <cell r="C12058" t="str">
            <v xml:space="preserve">M2    </v>
          </cell>
          <cell r="D12058">
            <v>289.33</v>
          </cell>
        </row>
        <row r="12059">
          <cell r="A12059">
            <v>21107</v>
          </cell>
          <cell r="B12059" t="str">
            <v>VIDRO LISO FUME, E = 5 MM - SEM COLOCACAO</v>
          </cell>
          <cell r="C12059" t="str">
            <v xml:space="preserve">M2    </v>
          </cell>
          <cell r="D12059">
            <v>208.21</v>
          </cell>
        </row>
        <row r="12060">
          <cell r="A12060">
            <v>34386</v>
          </cell>
          <cell r="B12060" t="str">
            <v>VIDRO LISO INCOLOR 10 MM - SEM COLOCACAO</v>
          </cell>
          <cell r="C12060" t="str">
            <v xml:space="preserve">M2    </v>
          </cell>
          <cell r="D12060">
            <v>361.66</v>
          </cell>
        </row>
        <row r="12061">
          <cell r="A12061">
            <v>10490</v>
          </cell>
          <cell r="B12061" t="str">
            <v>VIDRO LISO INCOLOR 2 A 3 MM - SEM COLOCACAO</v>
          </cell>
          <cell r="C12061" t="str">
            <v xml:space="preserve">M2    </v>
          </cell>
          <cell r="D12061">
            <v>108.5</v>
          </cell>
        </row>
        <row r="12062">
          <cell r="A12062">
            <v>10492</v>
          </cell>
          <cell r="B12062" t="str">
            <v>VIDRO LISO INCOLOR 4MM - SEM COLOCACAO</v>
          </cell>
          <cell r="C12062" t="str">
            <v xml:space="preserve">M2    </v>
          </cell>
          <cell r="D12062">
            <v>144.66</v>
          </cell>
        </row>
        <row r="12063">
          <cell r="A12063">
            <v>10493</v>
          </cell>
          <cell r="B12063" t="str">
            <v>VIDRO LISO INCOLOR 5MM - SEM COLOCACAO</v>
          </cell>
          <cell r="C12063" t="str">
            <v xml:space="preserve">M2    </v>
          </cell>
          <cell r="D12063">
            <v>168.77</v>
          </cell>
        </row>
        <row r="12064">
          <cell r="A12064">
            <v>10491</v>
          </cell>
          <cell r="B12064" t="str">
            <v>VIDRO LISO INCOLOR 6 MM - SEM COLOCACAO</v>
          </cell>
          <cell r="C12064" t="str">
            <v xml:space="preserve">M2    </v>
          </cell>
          <cell r="D12064">
            <v>204.94</v>
          </cell>
        </row>
        <row r="12065">
          <cell r="A12065">
            <v>34385</v>
          </cell>
          <cell r="B12065" t="str">
            <v>VIDRO LISO INCOLOR 8MM  -  SEM COLOCACAO</v>
          </cell>
          <cell r="C12065" t="str">
            <v xml:space="preserve">M2    </v>
          </cell>
          <cell r="D12065">
            <v>298.97000000000003</v>
          </cell>
        </row>
        <row r="12066">
          <cell r="A12066">
            <v>10499</v>
          </cell>
          <cell r="B12066" t="str">
            <v>VIDRO MARTELADO OU CANELADO, 4 MM - SEM COLOCACAO</v>
          </cell>
          <cell r="C12066" t="str">
            <v xml:space="preserve">M2    </v>
          </cell>
          <cell r="D12066">
            <v>120.55</v>
          </cell>
        </row>
        <row r="12067">
          <cell r="A12067">
            <v>34384</v>
          </cell>
          <cell r="B12067" t="str">
            <v>VIDRO PLANO ARAMADO E = 6 MM - SEM COLOCACAO</v>
          </cell>
          <cell r="C12067" t="str">
            <v xml:space="preserve">M2    </v>
          </cell>
          <cell r="D12067">
            <v>361.66</v>
          </cell>
        </row>
        <row r="12068">
          <cell r="A12068">
            <v>11185</v>
          </cell>
          <cell r="B12068" t="str">
            <v>VIDRO PLANO ARMADO E = 7MM - SEM COLOCACAO</v>
          </cell>
          <cell r="C12068" t="str">
            <v xml:space="preserve">M2    </v>
          </cell>
          <cell r="D12068">
            <v>373.72</v>
          </cell>
        </row>
        <row r="12069">
          <cell r="A12069">
            <v>10507</v>
          </cell>
          <cell r="B12069" t="str">
            <v>VIDRO TEMPERADO INCOLOR E = 10 MM, SEM COLOCACAO</v>
          </cell>
          <cell r="C12069" t="str">
            <v xml:space="preserve">M2    </v>
          </cell>
          <cell r="D12069">
            <v>318.97000000000003</v>
          </cell>
        </row>
        <row r="12070">
          <cell r="A12070">
            <v>10505</v>
          </cell>
          <cell r="B12070" t="str">
            <v>VIDRO TEMPERADO INCOLOR E = 6 MM, SEM COLOCACAO</v>
          </cell>
          <cell r="C12070" t="str">
            <v xml:space="preserve">M2    </v>
          </cell>
          <cell r="D12070">
            <v>188.21</v>
          </cell>
        </row>
        <row r="12071">
          <cell r="A12071">
            <v>10506</v>
          </cell>
          <cell r="B12071" t="str">
            <v>VIDRO TEMPERADO INCOLOR E = 8 MM, SEM COLOCACAO</v>
          </cell>
          <cell r="C12071" t="str">
            <v xml:space="preserve">M2    </v>
          </cell>
          <cell r="D12071">
            <v>245.7</v>
          </cell>
        </row>
        <row r="12072">
          <cell r="A12072">
            <v>5031</v>
          </cell>
          <cell r="B12072" t="str">
            <v>VIDRO TEMPERADO INCOLOR PARA PORTA DE ABRIR, E = 10 MM (SEM FERRAGENS E SEM COLOCACAO)</v>
          </cell>
          <cell r="C12072" t="str">
            <v xml:space="preserve">M2    </v>
          </cell>
          <cell r="D12072">
            <v>345</v>
          </cell>
        </row>
        <row r="12073">
          <cell r="A12073">
            <v>10502</v>
          </cell>
          <cell r="B12073" t="str">
            <v>VIDRO TEMPERADO VERDE E = 10 MM, SEM COLOCACAO</v>
          </cell>
          <cell r="C12073" t="str">
            <v xml:space="preserve">M2    </v>
          </cell>
          <cell r="D12073">
            <v>402</v>
          </cell>
        </row>
        <row r="12074">
          <cell r="A12074">
            <v>10501</v>
          </cell>
          <cell r="B12074" t="str">
            <v>VIDRO TEMPERADO VERDE E = 6 MM, SEM COLOCACAO</v>
          </cell>
          <cell r="C12074" t="str">
            <v xml:space="preserve">M2    </v>
          </cell>
          <cell r="D12074">
            <v>227.12</v>
          </cell>
        </row>
        <row r="12075">
          <cell r="A12075">
            <v>10503</v>
          </cell>
          <cell r="B12075" t="str">
            <v>VIDRO TEMPERADO VERDE E = 8 MM, SEM COLOCACAO</v>
          </cell>
          <cell r="C12075" t="str">
            <v xml:space="preserve">M2    </v>
          </cell>
          <cell r="D12075">
            <v>306.83999999999997</v>
          </cell>
        </row>
        <row r="12076">
          <cell r="A12076">
            <v>4500</v>
          </cell>
          <cell r="B12076" t="str">
            <v>VIGA *7,5 X 10* CM EM PINUS, MISTA OU EQUIVALENTE DA REGIAO - BRUTA</v>
          </cell>
          <cell r="C12076" t="str">
            <v xml:space="preserve">M     </v>
          </cell>
          <cell r="D12076">
            <v>14.01</v>
          </cell>
        </row>
        <row r="12077">
          <cell r="A12077">
            <v>4448</v>
          </cell>
          <cell r="B12077" t="str">
            <v>VIGA *7,5 X 15 CM EM PINUS, MISTA OU EQUIVALENTE DA REGIAO - BRUTA</v>
          </cell>
          <cell r="C12077" t="str">
            <v xml:space="preserve">M     </v>
          </cell>
          <cell r="D12077">
            <v>19.239999999999998</v>
          </cell>
        </row>
        <row r="12078">
          <cell r="A12078">
            <v>20213</v>
          </cell>
          <cell r="B12078" t="str">
            <v>VIGA APARELHADA  *6 X 12* CM, EM MACARANDUBA, ANGELIM OU EQUIVALENTE DA REGIAO</v>
          </cell>
          <cell r="C12078" t="str">
            <v xml:space="preserve">M     </v>
          </cell>
          <cell r="D12078">
            <v>11.59</v>
          </cell>
        </row>
        <row r="12079">
          <cell r="A12079">
            <v>20211</v>
          </cell>
          <cell r="B12079" t="str">
            <v>VIGA APARELHADA *6 X 16* CM, EM MACARANDUBA, ANGELIM OU EQUIVALENTE DA REGIAO</v>
          </cell>
          <cell r="C12079" t="str">
            <v xml:space="preserve">M     </v>
          </cell>
          <cell r="D12079">
            <v>15.35</v>
          </cell>
        </row>
        <row r="12080">
          <cell r="A12080">
            <v>40270</v>
          </cell>
          <cell r="B12080" t="str">
            <v>VIGA DE ESCORAMAENTO H20, DE MADEIRA, PESO DE 5,00 A 5,20 KG/M, COM EXTREMIDADES PLASTICAS</v>
          </cell>
          <cell r="C12080" t="str">
            <v xml:space="preserve">M     </v>
          </cell>
          <cell r="D12080">
            <v>69.08</v>
          </cell>
        </row>
        <row r="12081">
          <cell r="A12081">
            <v>4425</v>
          </cell>
          <cell r="B12081" t="str">
            <v>VIGA NAO APARELHADA  *6 X 12* CM, EM MACARANDUBA, ANGELIM OU EQUIVALENTE DA REGIAO - BRUTA</v>
          </cell>
          <cell r="C12081" t="str">
            <v xml:space="preserve">M     </v>
          </cell>
          <cell r="D12081">
            <v>12.69</v>
          </cell>
        </row>
        <row r="12082">
          <cell r="A12082">
            <v>4472</v>
          </cell>
          <cell r="B12082" t="str">
            <v>VIGA NAO APARELHADA *6 X 16* CM, EM MACARANDUBA, ANGELIM OU EQUIVALENTE DA REGIAO -  BRUTA</v>
          </cell>
          <cell r="C12082" t="str">
            <v xml:space="preserve">M     </v>
          </cell>
          <cell r="D12082">
            <v>15.85</v>
          </cell>
        </row>
        <row r="12083">
          <cell r="A12083">
            <v>35272</v>
          </cell>
          <cell r="B12083" t="str">
            <v>VIGA NAO APARELHADA *6 X 20* CM, EM MACARANDUBA, ANGELIM OU EQUIVALENTE DA REGIAO - BRUTA</v>
          </cell>
          <cell r="C12083" t="str">
            <v xml:space="preserve">M     </v>
          </cell>
          <cell r="D12083">
            <v>22.91</v>
          </cell>
        </row>
        <row r="12084">
          <cell r="A12084">
            <v>4481</v>
          </cell>
          <cell r="B12084" t="str">
            <v>VIGA NAO APARELHADA *8 X 16* CM EM MACARANDUBA, ANGELIM OU EQUIVALENTE DA REGIAO -  BRUTA</v>
          </cell>
          <cell r="C12084" t="str">
            <v xml:space="preserve">M     </v>
          </cell>
          <cell r="D12084">
            <v>24.53</v>
          </cell>
        </row>
        <row r="12085">
          <cell r="A12085">
            <v>34345</v>
          </cell>
          <cell r="B12085" t="str">
            <v>VIGIA DIURNO</v>
          </cell>
          <cell r="C12085" t="str">
            <v xml:space="preserve">H     </v>
          </cell>
          <cell r="D12085">
            <v>10.59</v>
          </cell>
        </row>
        <row r="12086">
          <cell r="A12086">
            <v>41096</v>
          </cell>
          <cell r="B12086" t="str">
            <v>VIGIA DIURNO (MENSALISTA)</v>
          </cell>
          <cell r="C12086" t="str">
            <v xml:space="preserve">MES   </v>
          </cell>
          <cell r="D12086">
            <v>1878.45</v>
          </cell>
        </row>
        <row r="12087">
          <cell r="A12087">
            <v>41776</v>
          </cell>
          <cell r="B12087" t="str">
            <v>VIGIA NOTURNO, HORA EFETIVAMENTE TRABALHADA DE 22 H AS 5 H (COM ADICIONAL NOTURNO)</v>
          </cell>
          <cell r="C12087" t="str">
            <v xml:space="preserve">H     </v>
          </cell>
          <cell r="D12087">
            <v>14.51</v>
          </cell>
        </row>
        <row r="12089">
          <cell r="A12089" t="str">
            <v>TOTAL DE INSUMOS : 5236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dimension ref="A1:J12107"/>
  <sheetViews>
    <sheetView topLeftCell="A6490" zoomScale="70" zoomScaleNormal="70" workbookViewId="0">
      <selection activeCell="A6507" sqref="A6507"/>
    </sheetView>
  </sheetViews>
  <sheetFormatPr defaultRowHeight="12.75"/>
  <cols>
    <col min="1" max="1" width="10.7109375" style="50" customWidth="1"/>
    <col min="2" max="2" width="47.85546875" style="452" customWidth="1"/>
    <col min="3" max="3" width="10.7109375" style="50" customWidth="1"/>
    <col min="4" max="4" width="18.7109375" style="456" customWidth="1"/>
    <col min="6" max="6" width="13.85546875" bestFit="1" customWidth="1"/>
    <col min="7" max="8" width="14.85546875" bestFit="1" customWidth="1"/>
  </cols>
  <sheetData>
    <row r="1" spans="1:7" ht="12.75" customHeight="1">
      <c r="A1" s="455">
        <v>97141</v>
      </c>
      <c r="B1" s="453" t="s">
        <v>3544</v>
      </c>
      <c r="C1" s="455" t="s">
        <v>18</v>
      </c>
      <c r="D1" s="474">
        <v>5.38</v>
      </c>
      <c r="E1" s="302"/>
      <c r="F1" s="302"/>
      <c r="G1" s="302"/>
    </row>
    <row r="2" spans="1:7" ht="67.5">
      <c r="A2" s="455">
        <v>97142</v>
      </c>
      <c r="B2" s="453" t="s">
        <v>3545</v>
      </c>
      <c r="C2" s="455" t="s">
        <v>18</v>
      </c>
      <c r="D2" s="474">
        <v>6.01</v>
      </c>
      <c r="E2" s="302"/>
      <c r="F2" s="302"/>
      <c r="G2" s="302"/>
    </row>
    <row r="3" spans="1:7" ht="67.5">
      <c r="A3" s="455">
        <v>97143</v>
      </c>
      <c r="B3" s="453" t="s">
        <v>3546</v>
      </c>
      <c r="C3" s="455" t="s">
        <v>18</v>
      </c>
      <c r="D3" s="474">
        <v>7.56</v>
      </c>
      <c r="E3" s="302"/>
      <c r="F3" s="302"/>
      <c r="G3" s="302"/>
    </row>
    <row r="4" spans="1:7" ht="67.5">
      <c r="A4" s="455">
        <v>97144</v>
      </c>
      <c r="B4" s="453" t="s">
        <v>3547</v>
      </c>
      <c r="C4" s="455" t="s">
        <v>18</v>
      </c>
      <c r="D4" s="474">
        <v>9.07</v>
      </c>
      <c r="E4" s="302"/>
      <c r="F4" s="302"/>
      <c r="G4" s="302"/>
    </row>
    <row r="5" spans="1:7" ht="67.5">
      <c r="A5" s="455">
        <v>97145</v>
      </c>
      <c r="B5" s="453" t="s">
        <v>3548</v>
      </c>
      <c r="C5" s="455" t="s">
        <v>18</v>
      </c>
      <c r="D5" s="474">
        <v>10.65</v>
      </c>
      <c r="E5" s="302"/>
      <c r="F5" s="302"/>
      <c r="G5" s="302"/>
    </row>
    <row r="6" spans="1:7" ht="67.5">
      <c r="A6" s="455">
        <v>97146</v>
      </c>
      <c r="B6" s="453" t="s">
        <v>3549</v>
      </c>
      <c r="C6" s="455" t="s">
        <v>18</v>
      </c>
      <c r="D6" s="474">
        <v>12.21</v>
      </c>
      <c r="E6" s="302"/>
      <c r="F6" s="302"/>
      <c r="G6" s="302"/>
    </row>
    <row r="7" spans="1:7" ht="67.5">
      <c r="A7" s="455">
        <v>97147</v>
      </c>
      <c r="B7" s="453" t="s">
        <v>3550</v>
      </c>
      <c r="C7" s="455" t="s">
        <v>18</v>
      </c>
      <c r="D7" s="474">
        <v>13.77</v>
      </c>
      <c r="E7" s="302"/>
      <c r="F7" s="302"/>
      <c r="G7" s="302"/>
    </row>
    <row r="8" spans="1:7" ht="67.5">
      <c r="A8" s="455">
        <v>97148</v>
      </c>
      <c r="B8" s="453" t="s">
        <v>3551</v>
      </c>
      <c r="C8" s="455" t="s">
        <v>18</v>
      </c>
      <c r="D8" s="474">
        <v>15.32</v>
      </c>
      <c r="E8" s="302"/>
      <c r="F8" s="302"/>
      <c r="G8" s="302"/>
    </row>
    <row r="9" spans="1:7" ht="67.5">
      <c r="A9" s="455">
        <v>97149</v>
      </c>
      <c r="B9" s="453" t="s">
        <v>3552</v>
      </c>
      <c r="C9" s="455" t="s">
        <v>18</v>
      </c>
      <c r="D9" s="474">
        <v>16.899999999999999</v>
      </c>
      <c r="E9" s="302"/>
      <c r="F9" s="302"/>
      <c r="G9" s="302"/>
    </row>
    <row r="10" spans="1:7" ht="67.5">
      <c r="A10" s="455">
        <v>97150</v>
      </c>
      <c r="B10" s="453" t="s">
        <v>3553</v>
      </c>
      <c r="C10" s="455" t="s">
        <v>18</v>
      </c>
      <c r="D10" s="474">
        <v>20.82</v>
      </c>
      <c r="E10" s="302"/>
      <c r="F10" s="302"/>
      <c r="G10" s="302"/>
    </row>
    <row r="11" spans="1:7" ht="67.5">
      <c r="A11" s="455">
        <v>97151</v>
      </c>
      <c r="B11" s="453" t="s">
        <v>3554</v>
      </c>
      <c r="C11" s="455" t="s">
        <v>18</v>
      </c>
      <c r="D11" s="474">
        <v>24.33</v>
      </c>
      <c r="E11" s="302"/>
      <c r="F11" s="302"/>
      <c r="G11" s="302"/>
    </row>
    <row r="12" spans="1:7" ht="67.5">
      <c r="A12" s="455">
        <v>97152</v>
      </c>
      <c r="B12" s="453" t="s">
        <v>3555</v>
      </c>
      <c r="C12" s="455" t="s">
        <v>18</v>
      </c>
      <c r="D12" s="474">
        <v>27.54</v>
      </c>
      <c r="E12" s="302"/>
      <c r="F12" s="302"/>
      <c r="G12" s="302"/>
    </row>
    <row r="13" spans="1:7" ht="67.5">
      <c r="A13" s="455">
        <v>97153</v>
      </c>
      <c r="B13" s="453" t="s">
        <v>3556</v>
      </c>
      <c r="C13" s="455" t="s">
        <v>18</v>
      </c>
      <c r="D13" s="474">
        <v>30.94</v>
      </c>
      <c r="E13" s="302"/>
      <c r="F13" s="302"/>
      <c r="G13" s="302"/>
    </row>
    <row r="14" spans="1:7" ht="67.5">
      <c r="A14" s="455">
        <v>97154</v>
      </c>
      <c r="B14" s="453" t="s">
        <v>3557</v>
      </c>
      <c r="C14" s="455" t="s">
        <v>18</v>
      </c>
      <c r="D14" s="474">
        <v>34.369999999999997</v>
      </c>
      <c r="E14" s="302"/>
      <c r="F14" s="302"/>
      <c r="G14" s="302"/>
    </row>
    <row r="15" spans="1:7" ht="67.5">
      <c r="A15" s="455">
        <v>97155</v>
      </c>
      <c r="B15" s="453" t="s">
        <v>3558</v>
      </c>
      <c r="C15" s="455" t="s">
        <v>18</v>
      </c>
      <c r="D15" s="474">
        <v>37.79</v>
      </c>
      <c r="E15" s="302"/>
      <c r="F15" s="302"/>
      <c r="G15" s="302"/>
    </row>
    <row r="16" spans="1:7" ht="67.5">
      <c r="A16" s="455">
        <v>97156</v>
      </c>
      <c r="B16" s="453" t="s">
        <v>3559</v>
      </c>
      <c r="C16" s="455" t="s">
        <v>18</v>
      </c>
      <c r="D16" s="474">
        <v>45.13</v>
      </c>
      <c r="E16" s="302"/>
      <c r="F16" s="302"/>
      <c r="G16" s="302"/>
    </row>
    <row r="17" spans="1:7" ht="67.5">
      <c r="A17" s="455">
        <v>97157</v>
      </c>
      <c r="B17" s="453" t="s">
        <v>3560</v>
      </c>
      <c r="C17" s="455" t="s">
        <v>18</v>
      </c>
      <c r="D17" s="474">
        <v>3.33</v>
      </c>
      <c r="E17" s="302"/>
      <c r="F17" s="302"/>
      <c r="G17" s="302"/>
    </row>
    <row r="18" spans="1:7" ht="67.5">
      <c r="A18" s="455">
        <v>97158</v>
      </c>
      <c r="B18" s="453" t="s">
        <v>3561</v>
      </c>
      <c r="C18" s="455" t="s">
        <v>18</v>
      </c>
      <c r="D18" s="474">
        <v>3.73</v>
      </c>
      <c r="E18" s="302"/>
      <c r="F18" s="302"/>
      <c r="G18" s="302"/>
    </row>
    <row r="19" spans="1:7" ht="67.5">
      <c r="A19" s="455">
        <v>97159</v>
      </c>
      <c r="B19" s="453" t="s">
        <v>3562</v>
      </c>
      <c r="C19" s="455" t="s">
        <v>18</v>
      </c>
      <c r="D19" s="474">
        <v>4.68</v>
      </c>
      <c r="E19" s="302"/>
      <c r="F19" s="302"/>
      <c r="G19" s="302"/>
    </row>
    <row r="20" spans="1:7" ht="67.5">
      <c r="A20" s="455">
        <v>97160</v>
      </c>
      <c r="B20" s="453" t="s">
        <v>3563</v>
      </c>
      <c r="C20" s="455" t="s">
        <v>18</v>
      </c>
      <c r="D20" s="474">
        <v>5.62</v>
      </c>
      <c r="E20" s="302"/>
      <c r="F20" s="302"/>
      <c r="G20" s="302"/>
    </row>
    <row r="21" spans="1:7" ht="67.5">
      <c r="A21" s="455">
        <v>97161</v>
      </c>
      <c r="B21" s="453" t="s">
        <v>3564</v>
      </c>
      <c r="C21" s="455" t="s">
        <v>18</v>
      </c>
      <c r="D21" s="474">
        <v>6.62</v>
      </c>
      <c r="E21" s="302"/>
      <c r="F21" s="302"/>
      <c r="G21" s="302"/>
    </row>
    <row r="22" spans="1:7" ht="67.5">
      <c r="A22" s="455">
        <v>97162</v>
      </c>
      <c r="B22" s="453" t="s">
        <v>3565</v>
      </c>
      <c r="C22" s="455" t="s">
        <v>18</v>
      </c>
      <c r="D22" s="474">
        <v>7.58</v>
      </c>
      <c r="E22" s="302"/>
      <c r="F22" s="302"/>
      <c r="G22" s="302"/>
    </row>
    <row r="23" spans="1:7" ht="67.5">
      <c r="A23" s="455">
        <v>97163</v>
      </c>
      <c r="B23" s="453" t="s">
        <v>3566</v>
      </c>
      <c r="C23" s="455" t="s">
        <v>18</v>
      </c>
      <c r="D23" s="474">
        <v>8.56</v>
      </c>
      <c r="E23" s="302"/>
      <c r="F23" s="302"/>
      <c r="G23" s="302"/>
    </row>
    <row r="24" spans="1:7" ht="67.5">
      <c r="A24" s="455">
        <v>97164</v>
      </c>
      <c r="B24" s="453" t="s">
        <v>3567</v>
      </c>
      <c r="C24" s="455" t="s">
        <v>18</v>
      </c>
      <c r="D24" s="474">
        <v>9.5399999999999991</v>
      </c>
      <c r="E24" s="302"/>
      <c r="F24" s="302"/>
      <c r="G24" s="302"/>
    </row>
    <row r="25" spans="1:7" ht="67.5">
      <c r="A25" s="455">
        <v>97165</v>
      </c>
      <c r="B25" s="453" t="s">
        <v>3568</v>
      </c>
      <c r="C25" s="455" t="s">
        <v>18</v>
      </c>
      <c r="D25" s="474">
        <v>10.54</v>
      </c>
      <c r="E25" s="302"/>
      <c r="F25" s="302"/>
      <c r="G25" s="302"/>
    </row>
    <row r="26" spans="1:7" ht="67.5">
      <c r="A26" s="455">
        <v>97166</v>
      </c>
      <c r="B26" s="453" t="s">
        <v>3569</v>
      </c>
      <c r="C26" s="455" t="s">
        <v>18</v>
      </c>
      <c r="D26" s="474">
        <v>12.98</v>
      </c>
      <c r="E26" s="302"/>
      <c r="F26" s="302"/>
      <c r="G26" s="302"/>
    </row>
    <row r="27" spans="1:7" ht="67.5">
      <c r="A27" s="455">
        <v>97167</v>
      </c>
      <c r="B27" s="453" t="s">
        <v>3570</v>
      </c>
      <c r="C27" s="455" t="s">
        <v>18</v>
      </c>
      <c r="D27" s="474">
        <v>15.19</v>
      </c>
      <c r="E27" s="302"/>
      <c r="F27" s="302"/>
      <c r="G27" s="302"/>
    </row>
    <row r="28" spans="1:7" ht="67.5">
      <c r="A28" s="455">
        <v>97168</v>
      </c>
      <c r="B28" s="453" t="s">
        <v>3571</v>
      </c>
      <c r="C28" s="455" t="s">
        <v>18</v>
      </c>
      <c r="D28" s="474">
        <v>17.11</v>
      </c>
      <c r="E28" s="302"/>
      <c r="F28" s="302"/>
      <c r="G28" s="302"/>
    </row>
    <row r="29" spans="1:7" ht="67.5">
      <c r="A29" s="455">
        <v>97169</v>
      </c>
      <c r="B29" s="453" t="s">
        <v>3572</v>
      </c>
      <c r="C29" s="455" t="s">
        <v>18</v>
      </c>
      <c r="D29" s="474">
        <v>19.22</v>
      </c>
      <c r="E29" s="302"/>
      <c r="F29" s="302"/>
      <c r="G29" s="302"/>
    </row>
    <row r="30" spans="1:7" ht="67.5">
      <c r="A30" s="455">
        <v>97170</v>
      </c>
      <c r="B30" s="453" t="s">
        <v>3573</v>
      </c>
      <c r="C30" s="455" t="s">
        <v>18</v>
      </c>
      <c r="D30" s="474">
        <v>21.36</v>
      </c>
      <c r="E30" s="302"/>
      <c r="F30" s="302"/>
      <c r="G30" s="302"/>
    </row>
    <row r="31" spans="1:7" ht="67.5">
      <c r="A31" s="455">
        <v>97171</v>
      </c>
      <c r="B31" s="453" t="s">
        <v>3574</v>
      </c>
      <c r="C31" s="455" t="s">
        <v>18</v>
      </c>
      <c r="D31" s="474">
        <v>23.5</v>
      </c>
      <c r="E31" s="302"/>
      <c r="F31" s="302"/>
      <c r="G31" s="302"/>
    </row>
    <row r="32" spans="1:7" ht="67.5">
      <c r="A32" s="455">
        <v>97172</v>
      </c>
      <c r="B32" s="453" t="s">
        <v>3575</v>
      </c>
      <c r="C32" s="455" t="s">
        <v>18</v>
      </c>
      <c r="D32" s="474">
        <v>28.26</v>
      </c>
      <c r="E32" s="302"/>
      <c r="F32" s="302"/>
      <c r="G32" s="302"/>
    </row>
    <row r="33" spans="1:7" ht="67.5">
      <c r="A33" s="455">
        <v>97173</v>
      </c>
      <c r="B33" s="453" t="s">
        <v>3576</v>
      </c>
      <c r="C33" s="455" t="s">
        <v>18</v>
      </c>
      <c r="D33" s="474">
        <v>22.71</v>
      </c>
      <c r="E33" s="302"/>
      <c r="F33" s="302"/>
      <c r="G33" s="302"/>
    </row>
    <row r="34" spans="1:7" ht="67.5">
      <c r="A34" s="455">
        <v>97174</v>
      </c>
      <c r="B34" s="453" t="s">
        <v>3577</v>
      </c>
      <c r="C34" s="455" t="s">
        <v>18</v>
      </c>
      <c r="D34" s="474">
        <v>26.28</v>
      </c>
      <c r="E34" s="302"/>
      <c r="F34" s="302"/>
      <c r="G34" s="302"/>
    </row>
    <row r="35" spans="1:7" ht="67.5">
      <c r="A35" s="455">
        <v>97175</v>
      </c>
      <c r="B35" s="453" t="s">
        <v>3578</v>
      </c>
      <c r="C35" s="455" t="s">
        <v>18</v>
      </c>
      <c r="D35" s="474">
        <v>29.85</v>
      </c>
      <c r="E35" s="302"/>
      <c r="F35" s="302"/>
      <c r="G35" s="302"/>
    </row>
    <row r="36" spans="1:7" ht="67.5">
      <c r="A36" s="455">
        <v>97176</v>
      </c>
      <c r="B36" s="453" t="s">
        <v>3579</v>
      </c>
      <c r="C36" s="455" t="s">
        <v>18</v>
      </c>
      <c r="D36" s="474">
        <v>33.43</v>
      </c>
      <c r="E36" s="302"/>
      <c r="F36" s="302"/>
      <c r="G36" s="302"/>
    </row>
    <row r="37" spans="1:7" ht="81">
      <c r="A37" s="455">
        <v>97177</v>
      </c>
      <c r="B37" s="453" t="s">
        <v>3580</v>
      </c>
      <c r="C37" s="455" t="s">
        <v>18</v>
      </c>
      <c r="D37" s="474">
        <v>40.57</v>
      </c>
      <c r="E37" s="302"/>
      <c r="F37" s="302"/>
      <c r="G37" s="302"/>
    </row>
    <row r="38" spans="1:7" ht="81">
      <c r="A38" s="455">
        <v>97178</v>
      </c>
      <c r="B38" s="453" t="s">
        <v>3581</v>
      </c>
      <c r="C38" s="455" t="s">
        <v>18</v>
      </c>
      <c r="D38" s="474">
        <v>47.68</v>
      </c>
      <c r="E38" s="302"/>
      <c r="F38" s="302"/>
      <c r="G38" s="302"/>
    </row>
    <row r="39" spans="1:7" ht="81">
      <c r="A39" s="455">
        <v>97179</v>
      </c>
      <c r="B39" s="453" t="s">
        <v>3582</v>
      </c>
      <c r="C39" s="455" t="s">
        <v>18</v>
      </c>
      <c r="D39" s="474">
        <v>54.83</v>
      </c>
      <c r="E39" s="302"/>
      <c r="F39" s="302"/>
      <c r="G39" s="302"/>
    </row>
    <row r="40" spans="1:7" ht="81">
      <c r="A40" s="455">
        <v>97180</v>
      </c>
      <c r="B40" s="453" t="s">
        <v>3583</v>
      </c>
      <c r="C40" s="455" t="s">
        <v>18</v>
      </c>
      <c r="D40" s="474">
        <v>61.97</v>
      </c>
      <c r="E40" s="302"/>
      <c r="F40" s="302"/>
      <c r="G40" s="302"/>
    </row>
    <row r="41" spans="1:7" ht="81">
      <c r="A41" s="455">
        <v>97181</v>
      </c>
      <c r="B41" s="453" t="s">
        <v>3584</v>
      </c>
      <c r="C41" s="455" t="s">
        <v>18</v>
      </c>
      <c r="D41" s="474">
        <v>72.02</v>
      </c>
      <c r="E41" s="302"/>
      <c r="F41" s="302"/>
      <c r="G41" s="302"/>
    </row>
    <row r="42" spans="1:7" ht="81">
      <c r="A42" s="455">
        <v>97182</v>
      </c>
      <c r="B42" s="453" t="s">
        <v>3585</v>
      </c>
      <c r="C42" s="455" t="s">
        <v>18</v>
      </c>
      <c r="D42" s="474">
        <v>79.48</v>
      </c>
      <c r="E42" s="302"/>
      <c r="F42" s="302"/>
      <c r="G42" s="302"/>
    </row>
    <row r="43" spans="1:7" ht="67.5">
      <c r="A43" s="455">
        <v>97183</v>
      </c>
      <c r="B43" s="453" t="s">
        <v>3586</v>
      </c>
      <c r="C43" s="455" t="s">
        <v>18</v>
      </c>
      <c r="D43" s="474">
        <v>18.52</v>
      </c>
      <c r="E43" s="302"/>
      <c r="F43" s="302"/>
      <c r="G43" s="302"/>
    </row>
    <row r="44" spans="1:7" ht="67.5">
      <c r="A44" s="455">
        <v>97184</v>
      </c>
      <c r="B44" s="453" t="s">
        <v>3587</v>
      </c>
      <c r="C44" s="455" t="s">
        <v>18</v>
      </c>
      <c r="D44" s="474">
        <v>21.48</v>
      </c>
      <c r="E44" s="302"/>
      <c r="F44" s="302"/>
      <c r="G44" s="302"/>
    </row>
    <row r="45" spans="1:7" ht="67.5">
      <c r="A45" s="455">
        <v>97185</v>
      </c>
      <c r="B45" s="453" t="s">
        <v>3588</v>
      </c>
      <c r="C45" s="455" t="s">
        <v>18</v>
      </c>
      <c r="D45" s="474">
        <v>24.44</v>
      </c>
      <c r="E45" s="302"/>
      <c r="F45" s="302"/>
      <c r="G45" s="302"/>
    </row>
    <row r="46" spans="1:7" ht="67.5">
      <c r="A46" s="455">
        <v>97186</v>
      </c>
      <c r="B46" s="453" t="s">
        <v>3589</v>
      </c>
      <c r="C46" s="455" t="s">
        <v>18</v>
      </c>
      <c r="D46" s="474">
        <v>27.41</v>
      </c>
      <c r="E46" s="302"/>
      <c r="F46" s="302"/>
      <c r="G46" s="302"/>
    </row>
    <row r="47" spans="1:7" ht="81">
      <c r="A47" s="455">
        <v>97187</v>
      </c>
      <c r="B47" s="453" t="s">
        <v>3692</v>
      </c>
      <c r="C47" s="455" t="s">
        <v>18</v>
      </c>
      <c r="D47" s="474">
        <v>33.32</v>
      </c>
      <c r="E47" s="302"/>
      <c r="F47" s="302"/>
      <c r="G47" s="302"/>
    </row>
    <row r="48" spans="1:7" ht="81">
      <c r="A48" s="455">
        <v>97188</v>
      </c>
      <c r="B48" s="453" t="s">
        <v>3590</v>
      </c>
      <c r="C48" s="455" t="s">
        <v>18</v>
      </c>
      <c r="D48" s="474">
        <v>39.229999999999997</v>
      </c>
      <c r="E48" s="302"/>
      <c r="F48" s="302"/>
      <c r="G48" s="302"/>
    </row>
    <row r="49" spans="1:7" ht="81">
      <c r="A49" s="455">
        <v>97189</v>
      </c>
      <c r="B49" s="453" t="s">
        <v>3591</v>
      </c>
      <c r="C49" s="455" t="s">
        <v>18</v>
      </c>
      <c r="D49" s="474">
        <v>45.15</v>
      </c>
      <c r="E49" s="302"/>
      <c r="F49" s="302"/>
      <c r="G49" s="302"/>
    </row>
    <row r="50" spans="1:7" ht="81">
      <c r="A50" s="455">
        <v>97190</v>
      </c>
      <c r="B50" s="453" t="s">
        <v>3592</v>
      </c>
      <c r="C50" s="455" t="s">
        <v>18</v>
      </c>
      <c r="D50" s="474">
        <v>51.07</v>
      </c>
      <c r="E50" s="302"/>
      <c r="F50" s="302"/>
      <c r="G50" s="302"/>
    </row>
    <row r="51" spans="1:7" ht="81">
      <c r="A51" s="455">
        <v>97191</v>
      </c>
      <c r="B51" s="453" t="s">
        <v>3593</v>
      </c>
      <c r="C51" s="455" t="s">
        <v>18</v>
      </c>
      <c r="D51" s="474">
        <v>59.21</v>
      </c>
      <c r="E51" s="302"/>
      <c r="F51" s="302"/>
      <c r="G51" s="302"/>
    </row>
    <row r="52" spans="1:7" ht="81">
      <c r="A52" s="455">
        <v>97192</v>
      </c>
      <c r="B52" s="453" t="s">
        <v>3594</v>
      </c>
      <c r="C52" s="455" t="s">
        <v>18</v>
      </c>
      <c r="D52" s="474">
        <v>65.37</v>
      </c>
      <c r="E52" s="302"/>
      <c r="F52" s="302"/>
      <c r="G52" s="302"/>
    </row>
    <row r="53" spans="1:7" ht="54">
      <c r="A53" s="455">
        <v>90694</v>
      </c>
      <c r="B53" s="453" t="s">
        <v>11699</v>
      </c>
      <c r="C53" s="455" t="s">
        <v>18</v>
      </c>
      <c r="D53" s="474">
        <v>39.26</v>
      </c>
      <c r="E53" s="302"/>
      <c r="F53" s="302"/>
      <c r="G53" s="302"/>
    </row>
    <row r="54" spans="1:7" ht="54">
      <c r="A54" s="455">
        <v>90695</v>
      </c>
      <c r="B54" s="453" t="s">
        <v>11700</v>
      </c>
      <c r="C54" s="455" t="s">
        <v>18</v>
      </c>
      <c r="D54" s="474">
        <v>82.33</v>
      </c>
      <c r="E54" s="302"/>
      <c r="F54" s="302"/>
      <c r="G54" s="302"/>
    </row>
    <row r="55" spans="1:7" ht="54">
      <c r="A55" s="455">
        <v>90696</v>
      </c>
      <c r="B55" s="453" t="s">
        <v>11701</v>
      </c>
      <c r="C55" s="455" t="s">
        <v>18</v>
      </c>
      <c r="D55" s="474">
        <v>122.56</v>
      </c>
      <c r="E55" s="302"/>
      <c r="F55" s="302"/>
      <c r="G55" s="302"/>
    </row>
    <row r="56" spans="1:7" ht="54">
      <c r="A56" s="455">
        <v>90697</v>
      </c>
      <c r="B56" s="453" t="s">
        <v>11702</v>
      </c>
      <c r="C56" s="455" t="s">
        <v>18</v>
      </c>
      <c r="D56" s="474">
        <v>207.07</v>
      </c>
      <c r="E56" s="302"/>
      <c r="F56" s="302"/>
      <c r="G56" s="302"/>
    </row>
    <row r="57" spans="1:7" ht="54">
      <c r="A57" s="455">
        <v>90698</v>
      </c>
      <c r="B57" s="453" t="s">
        <v>11703</v>
      </c>
      <c r="C57" s="455" t="s">
        <v>18</v>
      </c>
      <c r="D57" s="474">
        <v>332.54</v>
      </c>
      <c r="E57" s="302"/>
      <c r="F57" s="302"/>
      <c r="G57" s="302"/>
    </row>
    <row r="58" spans="1:7" ht="54">
      <c r="A58" s="455">
        <v>90699</v>
      </c>
      <c r="B58" s="453" t="s">
        <v>11704</v>
      </c>
      <c r="C58" s="455" t="s">
        <v>18</v>
      </c>
      <c r="D58" s="474">
        <v>411.29</v>
      </c>
      <c r="E58" s="302"/>
      <c r="F58" s="302"/>
      <c r="G58" s="302"/>
    </row>
    <row r="59" spans="1:7" ht="54">
      <c r="A59" s="455">
        <v>90700</v>
      </c>
      <c r="B59" s="453" t="s">
        <v>11705</v>
      </c>
      <c r="C59" s="455" t="s">
        <v>18</v>
      </c>
      <c r="D59" s="474">
        <v>533.09</v>
      </c>
      <c r="E59" s="302"/>
      <c r="F59" s="302"/>
      <c r="G59" s="302"/>
    </row>
    <row r="60" spans="1:7" ht="54">
      <c r="A60" s="455">
        <v>90701</v>
      </c>
      <c r="B60" s="453" t="s">
        <v>11706</v>
      </c>
      <c r="C60" s="455" t="s">
        <v>18</v>
      </c>
      <c r="D60" s="474">
        <v>67.599999999999994</v>
      </c>
      <c r="E60" s="302"/>
      <c r="F60" s="302"/>
      <c r="G60" s="302"/>
    </row>
    <row r="61" spans="1:7" ht="54">
      <c r="A61" s="455">
        <v>90702</v>
      </c>
      <c r="B61" s="453" t="s">
        <v>11707</v>
      </c>
      <c r="C61" s="455" t="s">
        <v>18</v>
      </c>
      <c r="D61" s="474">
        <v>107.77</v>
      </c>
      <c r="E61" s="302"/>
      <c r="F61" s="302"/>
      <c r="G61" s="302"/>
    </row>
    <row r="62" spans="1:7" ht="54">
      <c r="A62" s="455">
        <v>90703</v>
      </c>
      <c r="B62" s="453" t="s">
        <v>11708</v>
      </c>
      <c r="C62" s="455" t="s">
        <v>18</v>
      </c>
      <c r="D62" s="474">
        <v>177.37</v>
      </c>
      <c r="E62" s="302"/>
      <c r="F62" s="302"/>
      <c r="G62" s="302"/>
    </row>
    <row r="63" spans="1:7" ht="54">
      <c r="A63" s="455">
        <v>90704</v>
      </c>
      <c r="B63" s="453" t="s">
        <v>11709</v>
      </c>
      <c r="C63" s="455" t="s">
        <v>18</v>
      </c>
      <c r="D63" s="474">
        <v>245.61</v>
      </c>
      <c r="E63" s="302"/>
      <c r="F63" s="302"/>
      <c r="G63" s="302"/>
    </row>
    <row r="64" spans="1:7" ht="54">
      <c r="A64" s="455">
        <v>90705</v>
      </c>
      <c r="B64" s="453" t="s">
        <v>11710</v>
      </c>
      <c r="C64" s="455" t="s">
        <v>18</v>
      </c>
      <c r="D64" s="474">
        <v>346.2</v>
      </c>
      <c r="E64" s="302"/>
      <c r="F64" s="302"/>
      <c r="G64" s="302"/>
    </row>
    <row r="65" spans="1:7" ht="54">
      <c r="A65" s="455">
        <v>90706</v>
      </c>
      <c r="B65" s="453" t="s">
        <v>11711</v>
      </c>
      <c r="C65" s="455" t="s">
        <v>18</v>
      </c>
      <c r="D65" s="474">
        <v>404.24</v>
      </c>
      <c r="E65" s="302"/>
      <c r="F65" s="302"/>
      <c r="G65" s="302"/>
    </row>
    <row r="66" spans="1:7" ht="54">
      <c r="A66" s="455">
        <v>90708</v>
      </c>
      <c r="B66" s="453" t="s">
        <v>11712</v>
      </c>
      <c r="C66" s="455" t="s">
        <v>18</v>
      </c>
      <c r="D66" s="474">
        <v>1130.95</v>
      </c>
      <c r="E66" s="302"/>
      <c r="F66" s="302"/>
      <c r="G66" s="302"/>
    </row>
    <row r="67" spans="1:7" ht="54">
      <c r="A67" s="455">
        <v>90724</v>
      </c>
      <c r="B67" s="453" t="s">
        <v>11713</v>
      </c>
      <c r="C67" s="455" t="s">
        <v>41</v>
      </c>
      <c r="D67" s="474">
        <v>15.58</v>
      </c>
      <c r="E67" s="302"/>
      <c r="F67" s="302"/>
      <c r="G67" s="302"/>
    </row>
    <row r="68" spans="1:7" ht="54">
      <c r="A68" s="455">
        <v>90725</v>
      </c>
      <c r="B68" s="453" t="s">
        <v>11714</v>
      </c>
      <c r="C68" s="455" t="s">
        <v>41</v>
      </c>
      <c r="D68" s="474">
        <v>19.190000000000001</v>
      </c>
      <c r="E68" s="302"/>
      <c r="F68" s="302"/>
      <c r="G68" s="302"/>
    </row>
    <row r="69" spans="1:7" ht="54">
      <c r="A69" s="455">
        <v>90726</v>
      </c>
      <c r="B69" s="453" t="s">
        <v>11715</v>
      </c>
      <c r="C69" s="455" t="s">
        <v>41</v>
      </c>
      <c r="D69" s="474">
        <v>22.85</v>
      </c>
      <c r="E69" s="302"/>
      <c r="F69" s="302"/>
      <c r="G69" s="302"/>
    </row>
    <row r="70" spans="1:7" ht="54">
      <c r="A70" s="455">
        <v>90727</v>
      </c>
      <c r="B70" s="453" t="s">
        <v>11716</v>
      </c>
      <c r="C70" s="455" t="s">
        <v>41</v>
      </c>
      <c r="D70" s="474">
        <v>26.46</v>
      </c>
      <c r="E70" s="302"/>
      <c r="F70" s="302"/>
      <c r="G70" s="302"/>
    </row>
    <row r="71" spans="1:7" ht="54">
      <c r="A71" s="455">
        <v>90728</v>
      </c>
      <c r="B71" s="453" t="s">
        <v>11717</v>
      </c>
      <c r="C71" s="455" t="s">
        <v>41</v>
      </c>
      <c r="D71" s="474">
        <v>30.07</v>
      </c>
      <c r="E71" s="302"/>
      <c r="F71" s="302"/>
      <c r="G71" s="302"/>
    </row>
    <row r="72" spans="1:7" ht="54">
      <c r="A72" s="455">
        <v>90729</v>
      </c>
      <c r="B72" s="453" t="s">
        <v>11718</v>
      </c>
      <c r="C72" s="455" t="s">
        <v>41</v>
      </c>
      <c r="D72" s="474">
        <v>33.69</v>
      </c>
      <c r="E72" s="302"/>
      <c r="F72" s="302"/>
      <c r="G72" s="302"/>
    </row>
    <row r="73" spans="1:7" ht="54">
      <c r="A73" s="455">
        <v>90730</v>
      </c>
      <c r="B73" s="453" t="s">
        <v>11719</v>
      </c>
      <c r="C73" s="455" t="s">
        <v>41</v>
      </c>
      <c r="D73" s="474">
        <v>37.299999999999997</v>
      </c>
      <c r="E73" s="302"/>
      <c r="F73" s="302"/>
      <c r="G73" s="302"/>
    </row>
    <row r="74" spans="1:7" ht="54">
      <c r="A74" s="455">
        <v>90731</v>
      </c>
      <c r="B74" s="453" t="s">
        <v>11720</v>
      </c>
      <c r="C74" s="455" t="s">
        <v>41</v>
      </c>
      <c r="D74" s="474">
        <v>40.92</v>
      </c>
      <c r="E74" s="302"/>
      <c r="F74" s="302"/>
      <c r="G74" s="302"/>
    </row>
    <row r="75" spans="1:7" ht="54">
      <c r="A75" s="455">
        <v>90732</v>
      </c>
      <c r="B75" s="453" t="s">
        <v>11721</v>
      </c>
      <c r="C75" s="455" t="s">
        <v>41</v>
      </c>
      <c r="D75" s="474">
        <v>51.76</v>
      </c>
      <c r="E75" s="302"/>
      <c r="F75" s="302"/>
      <c r="G75" s="302"/>
    </row>
    <row r="76" spans="1:7" ht="54">
      <c r="A76" s="455">
        <v>90733</v>
      </c>
      <c r="B76" s="453" t="s">
        <v>11722</v>
      </c>
      <c r="C76" s="455" t="s">
        <v>18</v>
      </c>
      <c r="D76" s="474">
        <v>2.17</v>
      </c>
      <c r="E76" s="302"/>
      <c r="F76" s="302"/>
      <c r="G76" s="302"/>
    </row>
    <row r="77" spans="1:7" ht="54">
      <c r="A77" s="455">
        <v>90734</v>
      </c>
      <c r="B77" s="453" t="s">
        <v>11723</v>
      </c>
      <c r="C77" s="455" t="s">
        <v>18</v>
      </c>
      <c r="D77" s="474">
        <v>2.57</v>
      </c>
      <c r="E77" s="302"/>
      <c r="F77" s="302"/>
      <c r="G77" s="302"/>
    </row>
    <row r="78" spans="1:7" ht="54">
      <c r="A78" s="455">
        <v>90735</v>
      </c>
      <c r="B78" s="453" t="s">
        <v>11724</v>
      </c>
      <c r="C78" s="455" t="s">
        <v>18</v>
      </c>
      <c r="D78" s="474">
        <v>2.97</v>
      </c>
      <c r="E78" s="302"/>
      <c r="F78" s="302"/>
      <c r="G78" s="302"/>
    </row>
    <row r="79" spans="1:7" ht="54">
      <c r="A79" s="455">
        <v>90736</v>
      </c>
      <c r="B79" s="453" t="s">
        <v>11725</v>
      </c>
      <c r="C79" s="455" t="s">
        <v>18</v>
      </c>
      <c r="D79" s="474">
        <v>3.37</v>
      </c>
      <c r="E79" s="302"/>
      <c r="F79" s="302"/>
      <c r="G79" s="302"/>
    </row>
    <row r="80" spans="1:7" ht="54">
      <c r="A80" s="455">
        <v>90737</v>
      </c>
      <c r="B80" s="453" t="s">
        <v>11726</v>
      </c>
      <c r="C80" s="455" t="s">
        <v>18</v>
      </c>
      <c r="D80" s="474">
        <v>3.77</v>
      </c>
      <c r="E80" s="302"/>
      <c r="F80" s="302"/>
      <c r="G80" s="302"/>
    </row>
    <row r="81" spans="1:7" ht="54">
      <c r="A81" s="455">
        <v>90738</v>
      </c>
      <c r="B81" s="453" t="s">
        <v>11727</v>
      </c>
      <c r="C81" s="455" t="s">
        <v>18</v>
      </c>
      <c r="D81" s="474">
        <v>4.17</v>
      </c>
      <c r="E81" s="302"/>
      <c r="F81" s="302"/>
      <c r="G81" s="302"/>
    </row>
    <row r="82" spans="1:7" ht="54">
      <c r="A82" s="455">
        <v>90739</v>
      </c>
      <c r="B82" s="453" t="s">
        <v>11728</v>
      </c>
      <c r="C82" s="455" t="s">
        <v>18</v>
      </c>
      <c r="D82" s="474">
        <v>5.89</v>
      </c>
      <c r="E82" s="302"/>
      <c r="F82" s="302"/>
      <c r="G82" s="302"/>
    </row>
    <row r="83" spans="1:7" ht="54">
      <c r="A83" s="455">
        <v>90740</v>
      </c>
      <c r="B83" s="453" t="s">
        <v>11729</v>
      </c>
      <c r="C83" s="455" t="s">
        <v>18</v>
      </c>
      <c r="D83" s="474">
        <v>2.86</v>
      </c>
      <c r="E83" s="302"/>
      <c r="F83" s="302"/>
      <c r="G83" s="302"/>
    </row>
    <row r="84" spans="1:7" ht="54">
      <c r="A84" s="455">
        <v>90741</v>
      </c>
      <c r="B84" s="453" t="s">
        <v>11730</v>
      </c>
      <c r="C84" s="455" t="s">
        <v>18</v>
      </c>
      <c r="D84" s="474">
        <v>3.26</v>
      </c>
      <c r="E84" s="302"/>
      <c r="F84" s="302"/>
      <c r="G84" s="302"/>
    </row>
    <row r="85" spans="1:7" ht="54">
      <c r="A85" s="455">
        <v>90742</v>
      </c>
      <c r="B85" s="453" t="s">
        <v>11731</v>
      </c>
      <c r="C85" s="455" t="s">
        <v>18</v>
      </c>
      <c r="D85" s="474">
        <v>3.67</v>
      </c>
      <c r="E85" s="302"/>
      <c r="F85" s="302"/>
      <c r="G85" s="302"/>
    </row>
    <row r="86" spans="1:7" ht="54">
      <c r="A86" s="455">
        <v>90743</v>
      </c>
      <c r="B86" s="453" t="s">
        <v>11732</v>
      </c>
      <c r="C86" s="455" t="s">
        <v>18</v>
      </c>
      <c r="D86" s="474">
        <v>4.07</v>
      </c>
      <c r="E86" s="302"/>
      <c r="F86" s="302"/>
      <c r="G86" s="302"/>
    </row>
    <row r="87" spans="1:7" ht="54">
      <c r="A87" s="455">
        <v>90744</v>
      </c>
      <c r="B87" s="453" t="s">
        <v>11733</v>
      </c>
      <c r="C87" s="455" t="s">
        <v>18</v>
      </c>
      <c r="D87" s="474">
        <v>4.47</v>
      </c>
      <c r="E87" s="302"/>
      <c r="F87" s="302"/>
      <c r="G87" s="302"/>
    </row>
    <row r="88" spans="1:7" ht="54">
      <c r="A88" s="455">
        <v>90745</v>
      </c>
      <c r="B88" s="453" t="s">
        <v>11734</v>
      </c>
      <c r="C88" s="455" t="s">
        <v>18</v>
      </c>
      <c r="D88" s="474">
        <v>6.57</v>
      </c>
      <c r="E88" s="302"/>
      <c r="F88" s="302"/>
      <c r="G88" s="302"/>
    </row>
    <row r="89" spans="1:7" ht="67.5">
      <c r="A89" s="455">
        <v>90746</v>
      </c>
      <c r="B89" s="453" t="s">
        <v>11735</v>
      </c>
      <c r="C89" s="455" t="s">
        <v>18</v>
      </c>
      <c r="D89" s="474">
        <v>2.35</v>
      </c>
      <c r="E89" s="302"/>
      <c r="F89" s="302"/>
      <c r="G89" s="302"/>
    </row>
    <row r="90" spans="1:7" ht="67.5">
      <c r="A90" s="455">
        <v>90747</v>
      </c>
      <c r="B90" s="453" t="s">
        <v>11736</v>
      </c>
      <c r="C90" s="455" t="s">
        <v>18</v>
      </c>
      <c r="D90" s="474">
        <v>10.57</v>
      </c>
      <c r="E90" s="302"/>
      <c r="F90" s="302"/>
      <c r="G90" s="302"/>
    </row>
    <row r="91" spans="1:7" ht="54">
      <c r="A91" s="455">
        <v>94869</v>
      </c>
      <c r="B91" s="453" t="s">
        <v>11737</v>
      </c>
      <c r="C91" s="455" t="s">
        <v>18</v>
      </c>
      <c r="D91" s="474">
        <v>231.06</v>
      </c>
      <c r="E91" s="302"/>
      <c r="F91" s="302"/>
      <c r="G91" s="302"/>
    </row>
    <row r="92" spans="1:7" ht="67.5">
      <c r="A92" s="455">
        <v>94870</v>
      </c>
      <c r="B92" s="453" t="s">
        <v>11738</v>
      </c>
      <c r="C92" s="455" t="s">
        <v>18</v>
      </c>
      <c r="D92" s="474">
        <v>1.69</v>
      </c>
      <c r="E92" s="302"/>
      <c r="F92" s="302"/>
      <c r="G92" s="302"/>
    </row>
    <row r="93" spans="1:7" ht="54">
      <c r="A93" s="455">
        <v>94871</v>
      </c>
      <c r="B93" s="453" t="s">
        <v>11739</v>
      </c>
      <c r="C93" s="455" t="s">
        <v>18</v>
      </c>
      <c r="D93" s="474">
        <v>273.51</v>
      </c>
      <c r="E93" s="302"/>
      <c r="F93" s="302"/>
      <c r="G93" s="302"/>
    </row>
    <row r="94" spans="1:7" ht="67.5">
      <c r="A94" s="455">
        <v>94872</v>
      </c>
      <c r="B94" s="453" t="s">
        <v>11740</v>
      </c>
      <c r="C94" s="455" t="s">
        <v>18</v>
      </c>
      <c r="D94" s="474">
        <v>2.23</v>
      </c>
      <c r="E94" s="302"/>
      <c r="F94" s="302"/>
      <c r="G94" s="302"/>
    </row>
    <row r="95" spans="1:7" ht="54">
      <c r="A95" s="455">
        <v>94875</v>
      </c>
      <c r="B95" s="453" t="s">
        <v>11741</v>
      </c>
      <c r="C95" s="455" t="s">
        <v>18</v>
      </c>
      <c r="D95" s="474">
        <v>1597.28</v>
      </c>
      <c r="E95" s="302"/>
      <c r="F95" s="302"/>
      <c r="G95" s="302"/>
    </row>
    <row r="96" spans="1:7" ht="67.5">
      <c r="A96" s="455">
        <v>94876</v>
      </c>
      <c r="B96" s="453" t="s">
        <v>11742</v>
      </c>
      <c r="C96" s="455" t="s">
        <v>18</v>
      </c>
      <c r="D96" s="474">
        <v>19.100000000000001</v>
      </c>
      <c r="E96" s="302"/>
      <c r="F96" s="302"/>
      <c r="G96" s="302"/>
    </row>
    <row r="97" spans="1:7" ht="67.5">
      <c r="A97" s="455">
        <v>94878</v>
      </c>
      <c r="B97" s="453" t="s">
        <v>12346</v>
      </c>
      <c r="C97" s="455" t="s">
        <v>18</v>
      </c>
      <c r="D97" s="474">
        <v>21.88</v>
      </c>
      <c r="E97" s="302"/>
      <c r="F97" s="302"/>
      <c r="G97" s="302"/>
    </row>
    <row r="98" spans="1:7" ht="54">
      <c r="A98" s="455">
        <v>94879</v>
      </c>
      <c r="B98" s="453" t="s">
        <v>12347</v>
      </c>
      <c r="C98" s="455" t="s">
        <v>18</v>
      </c>
      <c r="D98" s="474">
        <v>2126.84</v>
      </c>
      <c r="E98" s="302"/>
      <c r="F98" s="302"/>
      <c r="G98" s="302"/>
    </row>
    <row r="99" spans="1:7" ht="67.5">
      <c r="A99" s="455">
        <v>94880</v>
      </c>
      <c r="B99" s="453" t="s">
        <v>12348</v>
      </c>
      <c r="C99" s="455" t="s">
        <v>18</v>
      </c>
      <c r="D99" s="474">
        <v>29.19</v>
      </c>
      <c r="E99" s="302"/>
      <c r="F99" s="302"/>
      <c r="G99" s="302"/>
    </row>
    <row r="100" spans="1:7" ht="54">
      <c r="A100" s="455">
        <v>94881</v>
      </c>
      <c r="B100" s="453" t="s">
        <v>12349</v>
      </c>
      <c r="C100" s="455" t="s">
        <v>18</v>
      </c>
      <c r="D100" s="474">
        <v>3325.73</v>
      </c>
      <c r="E100" s="302"/>
      <c r="F100" s="302"/>
      <c r="G100" s="302"/>
    </row>
    <row r="101" spans="1:7" ht="67.5">
      <c r="A101" s="455">
        <v>94882</v>
      </c>
      <c r="B101" s="453" t="s">
        <v>12350</v>
      </c>
      <c r="C101" s="455" t="s">
        <v>18</v>
      </c>
      <c r="D101" s="474">
        <v>33.479999999999997</v>
      </c>
      <c r="E101" s="302"/>
      <c r="F101" s="302"/>
      <c r="G101" s="302"/>
    </row>
    <row r="102" spans="1:7" ht="67.5">
      <c r="A102" s="455">
        <v>94884</v>
      </c>
      <c r="B102" s="453" t="s">
        <v>12351</v>
      </c>
      <c r="C102" s="455" t="s">
        <v>18</v>
      </c>
      <c r="D102" s="474">
        <v>42.19</v>
      </c>
      <c r="E102" s="302"/>
      <c r="F102" s="302"/>
      <c r="G102" s="302"/>
    </row>
    <row r="103" spans="1:7" ht="67.5">
      <c r="A103" s="455">
        <v>97121</v>
      </c>
      <c r="B103" s="453" t="s">
        <v>3524</v>
      </c>
      <c r="C103" s="455" t="s">
        <v>18</v>
      </c>
      <c r="D103" s="474">
        <v>1.34</v>
      </c>
      <c r="E103" s="302"/>
      <c r="F103" s="302"/>
      <c r="G103" s="302"/>
    </row>
    <row r="104" spans="1:7" ht="67.5">
      <c r="A104" s="455">
        <v>97122</v>
      </c>
      <c r="B104" s="453" t="s">
        <v>3525</v>
      </c>
      <c r="C104" s="455" t="s">
        <v>18</v>
      </c>
      <c r="D104" s="474">
        <v>1.89</v>
      </c>
      <c r="E104" s="302"/>
      <c r="F104" s="302"/>
      <c r="G104" s="302"/>
    </row>
    <row r="105" spans="1:7" ht="67.5">
      <c r="A105" s="455">
        <v>97123</v>
      </c>
      <c r="B105" s="453" t="s">
        <v>3526</v>
      </c>
      <c r="C105" s="455" t="s">
        <v>18</v>
      </c>
      <c r="D105" s="474">
        <v>2.4</v>
      </c>
      <c r="E105" s="302"/>
      <c r="F105" s="302"/>
      <c r="G105" s="302"/>
    </row>
    <row r="106" spans="1:7" ht="67.5">
      <c r="A106" s="455">
        <v>97124</v>
      </c>
      <c r="B106" s="453" t="s">
        <v>3527</v>
      </c>
      <c r="C106" s="455" t="s">
        <v>18</v>
      </c>
      <c r="D106" s="474">
        <v>0.62</v>
      </c>
      <c r="E106" s="302"/>
      <c r="F106" s="302"/>
      <c r="G106" s="302"/>
    </row>
    <row r="107" spans="1:7" ht="67.5">
      <c r="A107" s="455">
        <v>97125</v>
      </c>
      <c r="B107" s="453" t="s">
        <v>3528</v>
      </c>
      <c r="C107" s="455" t="s">
        <v>18</v>
      </c>
      <c r="D107" s="474">
        <v>0.9</v>
      </c>
      <c r="E107" s="302"/>
      <c r="F107" s="302"/>
      <c r="G107" s="302"/>
    </row>
    <row r="108" spans="1:7" ht="67.5">
      <c r="A108" s="455">
        <v>97126</v>
      </c>
      <c r="B108" s="453" t="s">
        <v>3529</v>
      </c>
      <c r="C108" s="455" t="s">
        <v>18</v>
      </c>
      <c r="D108" s="474">
        <v>1.1499999999999999</v>
      </c>
      <c r="E108" s="302"/>
      <c r="F108" s="302"/>
      <c r="G108" s="302"/>
    </row>
    <row r="109" spans="1:7" ht="54">
      <c r="A109" s="455">
        <v>102264</v>
      </c>
      <c r="B109" s="453" t="s">
        <v>11743</v>
      </c>
      <c r="C109" s="455" t="s">
        <v>18</v>
      </c>
      <c r="D109" s="474">
        <v>17.52</v>
      </c>
      <c r="E109" s="302"/>
      <c r="F109" s="302"/>
      <c r="G109" s="302"/>
    </row>
    <row r="110" spans="1:7" ht="54">
      <c r="A110" s="455">
        <v>102265</v>
      </c>
      <c r="B110" s="453" t="s">
        <v>11744</v>
      </c>
      <c r="C110" s="455" t="s">
        <v>41</v>
      </c>
      <c r="D110" s="474">
        <v>66.209999999999994</v>
      </c>
      <c r="E110" s="302"/>
      <c r="F110" s="302"/>
      <c r="G110" s="302"/>
    </row>
    <row r="111" spans="1:7" ht="54">
      <c r="A111" s="455">
        <v>102266</v>
      </c>
      <c r="B111" s="453" t="s">
        <v>11745</v>
      </c>
      <c r="C111" s="455" t="s">
        <v>41</v>
      </c>
      <c r="D111" s="474">
        <v>73.44</v>
      </c>
      <c r="E111" s="302"/>
      <c r="F111" s="302"/>
      <c r="G111" s="302"/>
    </row>
    <row r="112" spans="1:7" ht="54">
      <c r="A112" s="455">
        <v>102267</v>
      </c>
      <c r="B112" s="453" t="s">
        <v>11746</v>
      </c>
      <c r="C112" s="455" t="s">
        <v>41</v>
      </c>
      <c r="D112" s="474">
        <v>84.32</v>
      </c>
      <c r="E112" s="302"/>
      <c r="F112" s="302"/>
      <c r="G112" s="302"/>
    </row>
    <row r="113" spans="1:7" ht="54">
      <c r="A113" s="455">
        <v>102268</v>
      </c>
      <c r="B113" s="453" t="s">
        <v>11747</v>
      </c>
      <c r="C113" s="455" t="s">
        <v>41</v>
      </c>
      <c r="D113" s="474">
        <v>95.17</v>
      </c>
      <c r="E113" s="302"/>
      <c r="F113" s="302"/>
      <c r="G113" s="302"/>
    </row>
    <row r="114" spans="1:7" ht="54">
      <c r="A114" s="455">
        <v>102269</v>
      </c>
      <c r="B114" s="453" t="s">
        <v>11748</v>
      </c>
      <c r="C114" s="455" t="s">
        <v>41</v>
      </c>
      <c r="D114" s="474">
        <v>116.84</v>
      </c>
      <c r="E114" s="302"/>
      <c r="F114" s="302"/>
      <c r="G114" s="302"/>
    </row>
    <row r="115" spans="1:7" ht="67.5">
      <c r="A115" s="455">
        <v>92833</v>
      </c>
      <c r="B115" s="453" t="s">
        <v>2357</v>
      </c>
      <c r="C115" s="455" t="s">
        <v>18</v>
      </c>
      <c r="D115" s="474">
        <v>227.72</v>
      </c>
      <c r="E115" s="302"/>
      <c r="F115" s="302"/>
      <c r="G115" s="302"/>
    </row>
    <row r="116" spans="1:7" ht="81">
      <c r="A116" s="455">
        <v>92834</v>
      </c>
      <c r="B116" s="453" t="s">
        <v>2358</v>
      </c>
      <c r="C116" s="455" t="s">
        <v>18</v>
      </c>
      <c r="D116" s="474">
        <v>5.68</v>
      </c>
      <c r="E116" s="302"/>
      <c r="F116" s="302"/>
      <c r="G116" s="302"/>
    </row>
    <row r="117" spans="1:7" ht="67.5">
      <c r="A117" s="455">
        <v>92835</v>
      </c>
      <c r="B117" s="453" t="s">
        <v>2359</v>
      </c>
      <c r="C117" s="455" t="s">
        <v>18</v>
      </c>
      <c r="D117" s="474">
        <v>244.89</v>
      </c>
      <c r="E117" s="302"/>
      <c r="F117" s="302"/>
      <c r="G117" s="302"/>
    </row>
    <row r="118" spans="1:7" ht="81">
      <c r="A118" s="455">
        <v>92836</v>
      </c>
      <c r="B118" s="453" t="s">
        <v>2360</v>
      </c>
      <c r="C118" s="455" t="s">
        <v>18</v>
      </c>
      <c r="D118" s="474">
        <v>7.26</v>
      </c>
      <c r="E118" s="302"/>
      <c r="F118" s="302"/>
      <c r="G118" s="302"/>
    </row>
    <row r="119" spans="1:7" ht="67.5">
      <c r="A119" s="455">
        <v>92837</v>
      </c>
      <c r="B119" s="453" t="s">
        <v>2361</v>
      </c>
      <c r="C119" s="455" t="s">
        <v>18</v>
      </c>
      <c r="D119" s="474">
        <v>405.22</v>
      </c>
      <c r="E119" s="302"/>
      <c r="F119" s="302"/>
      <c r="G119" s="302"/>
    </row>
    <row r="120" spans="1:7" ht="81">
      <c r="A120" s="455">
        <v>92838</v>
      </c>
      <c r="B120" s="453" t="s">
        <v>2362</v>
      </c>
      <c r="C120" s="455" t="s">
        <v>18</v>
      </c>
      <c r="D120" s="474">
        <v>8.7100000000000009</v>
      </c>
      <c r="E120" s="302"/>
      <c r="F120" s="302"/>
      <c r="G120" s="302"/>
    </row>
    <row r="121" spans="1:7" ht="67.5">
      <c r="A121" s="455">
        <v>92839</v>
      </c>
      <c r="B121" s="453" t="s">
        <v>2363</v>
      </c>
      <c r="C121" s="455" t="s">
        <v>18</v>
      </c>
      <c r="D121" s="474">
        <v>496.85</v>
      </c>
      <c r="E121" s="302"/>
      <c r="F121" s="302"/>
      <c r="G121" s="302"/>
    </row>
    <row r="122" spans="1:7" ht="81">
      <c r="A122" s="455">
        <v>92840</v>
      </c>
      <c r="B122" s="453" t="s">
        <v>2364</v>
      </c>
      <c r="C122" s="455" t="s">
        <v>18</v>
      </c>
      <c r="D122" s="474">
        <v>10.34</v>
      </c>
      <c r="E122" s="302"/>
      <c r="F122" s="302"/>
      <c r="G122" s="302"/>
    </row>
    <row r="123" spans="1:7" ht="67.5">
      <c r="A123" s="455">
        <v>92841</v>
      </c>
      <c r="B123" s="453" t="s">
        <v>2365</v>
      </c>
      <c r="C123" s="455" t="s">
        <v>18</v>
      </c>
      <c r="D123" s="474">
        <v>618.59</v>
      </c>
      <c r="E123" s="302"/>
      <c r="F123" s="302"/>
      <c r="G123" s="302"/>
    </row>
    <row r="124" spans="1:7" ht="81">
      <c r="A124" s="455">
        <v>92842</v>
      </c>
      <c r="B124" s="453" t="s">
        <v>2366</v>
      </c>
      <c r="C124" s="455" t="s">
        <v>18</v>
      </c>
      <c r="D124" s="474">
        <v>11.79</v>
      </c>
      <c r="E124" s="302"/>
      <c r="F124" s="302"/>
      <c r="G124" s="302"/>
    </row>
    <row r="125" spans="1:7" ht="67.5">
      <c r="A125" s="455">
        <v>92843</v>
      </c>
      <c r="B125" s="453" t="s">
        <v>9166</v>
      </c>
      <c r="C125" s="455" t="s">
        <v>18</v>
      </c>
      <c r="D125" s="474">
        <v>661.42</v>
      </c>
      <c r="E125" s="302"/>
      <c r="F125" s="302"/>
      <c r="G125" s="302"/>
    </row>
    <row r="126" spans="1:7" ht="81">
      <c r="A126" s="455">
        <v>92844</v>
      </c>
      <c r="B126" s="453" t="s">
        <v>2367</v>
      </c>
      <c r="C126" s="455" t="s">
        <v>18</v>
      </c>
      <c r="D126" s="474">
        <v>13.42</v>
      </c>
      <c r="E126" s="302"/>
      <c r="F126" s="302"/>
      <c r="G126" s="302"/>
    </row>
    <row r="127" spans="1:7" ht="67.5">
      <c r="A127" s="455">
        <v>92845</v>
      </c>
      <c r="B127" s="453" t="s">
        <v>9167</v>
      </c>
      <c r="C127" s="455" t="s">
        <v>18</v>
      </c>
      <c r="D127" s="474">
        <v>909.78</v>
      </c>
      <c r="E127" s="302"/>
      <c r="F127" s="302"/>
      <c r="G127" s="302"/>
    </row>
    <row r="128" spans="1:7" ht="81">
      <c r="A128" s="455">
        <v>92846</v>
      </c>
      <c r="B128" s="453" t="s">
        <v>2368</v>
      </c>
      <c r="C128" s="455" t="s">
        <v>18</v>
      </c>
      <c r="D128" s="474">
        <v>14.86</v>
      </c>
      <c r="E128" s="302"/>
      <c r="F128" s="302"/>
      <c r="G128" s="302"/>
    </row>
    <row r="129" spans="1:7" ht="67.5">
      <c r="A129" s="455">
        <v>92847</v>
      </c>
      <c r="B129" s="453" t="s">
        <v>2369</v>
      </c>
      <c r="C129" s="455" t="s">
        <v>18</v>
      </c>
      <c r="D129" s="474">
        <v>955.65</v>
      </c>
      <c r="E129" s="302"/>
      <c r="F129" s="302"/>
      <c r="G129" s="302"/>
    </row>
    <row r="130" spans="1:7" ht="81">
      <c r="A130" s="455">
        <v>92848</v>
      </c>
      <c r="B130" s="453" t="s">
        <v>2370</v>
      </c>
      <c r="C130" s="455" t="s">
        <v>18</v>
      </c>
      <c r="D130" s="474">
        <v>16.489999999999998</v>
      </c>
      <c r="E130" s="302"/>
      <c r="F130" s="302"/>
      <c r="G130" s="302"/>
    </row>
    <row r="131" spans="1:7" ht="67.5">
      <c r="A131" s="455">
        <v>92849</v>
      </c>
      <c r="B131" s="453" t="s">
        <v>2371</v>
      </c>
      <c r="C131" s="455" t="s">
        <v>18</v>
      </c>
      <c r="D131" s="474">
        <v>232.72</v>
      </c>
      <c r="E131" s="302"/>
      <c r="F131" s="302"/>
      <c r="G131" s="302"/>
    </row>
    <row r="132" spans="1:7" ht="81">
      <c r="A132" s="455">
        <v>92850</v>
      </c>
      <c r="B132" s="453" t="s">
        <v>2372</v>
      </c>
      <c r="C132" s="455" t="s">
        <v>18</v>
      </c>
      <c r="D132" s="474">
        <v>10.76</v>
      </c>
      <c r="E132" s="302"/>
      <c r="F132" s="302"/>
      <c r="G132" s="302"/>
    </row>
    <row r="133" spans="1:7" ht="67.5">
      <c r="A133" s="455">
        <v>92851</v>
      </c>
      <c r="B133" s="453" t="s">
        <v>2373</v>
      </c>
      <c r="C133" s="455" t="s">
        <v>18</v>
      </c>
      <c r="D133" s="474">
        <v>251.13</v>
      </c>
      <c r="E133" s="302"/>
      <c r="F133" s="302"/>
      <c r="G133" s="302"/>
    </row>
    <row r="134" spans="1:7" ht="81">
      <c r="A134" s="455">
        <v>92852</v>
      </c>
      <c r="B134" s="453" t="s">
        <v>2374</v>
      </c>
      <c r="C134" s="455" t="s">
        <v>18</v>
      </c>
      <c r="D134" s="474">
        <v>13.6</v>
      </c>
      <c r="E134" s="302"/>
      <c r="F134" s="302"/>
      <c r="G134" s="302"/>
    </row>
    <row r="135" spans="1:7" ht="67.5">
      <c r="A135" s="455">
        <v>92853</v>
      </c>
      <c r="B135" s="453" t="s">
        <v>2375</v>
      </c>
      <c r="C135" s="455" t="s">
        <v>18</v>
      </c>
      <c r="D135" s="474">
        <v>412.93</v>
      </c>
      <c r="E135" s="302"/>
      <c r="F135" s="302"/>
      <c r="G135" s="302"/>
    </row>
    <row r="136" spans="1:7" ht="81">
      <c r="A136" s="455">
        <v>92854</v>
      </c>
      <c r="B136" s="453" t="s">
        <v>2376</v>
      </c>
      <c r="C136" s="455" t="s">
        <v>18</v>
      </c>
      <c r="D136" s="474">
        <v>16.54</v>
      </c>
      <c r="E136" s="302"/>
      <c r="F136" s="302"/>
      <c r="G136" s="302"/>
    </row>
    <row r="137" spans="1:7" ht="67.5">
      <c r="A137" s="455">
        <v>92855</v>
      </c>
      <c r="B137" s="453" t="s">
        <v>2377</v>
      </c>
      <c r="C137" s="455" t="s">
        <v>18</v>
      </c>
      <c r="D137" s="474">
        <v>505.89</v>
      </c>
      <c r="E137" s="302"/>
      <c r="F137" s="302"/>
      <c r="G137" s="302"/>
    </row>
    <row r="138" spans="1:7" ht="81">
      <c r="A138" s="455">
        <v>92856</v>
      </c>
      <c r="B138" s="453" t="s">
        <v>2378</v>
      </c>
      <c r="C138" s="455" t="s">
        <v>18</v>
      </c>
      <c r="D138" s="474">
        <v>19.510000000000002</v>
      </c>
      <c r="E138" s="302"/>
      <c r="F138" s="302"/>
      <c r="G138" s="302"/>
    </row>
    <row r="139" spans="1:7" ht="67.5">
      <c r="A139" s="455">
        <v>92857</v>
      </c>
      <c r="B139" s="453" t="s">
        <v>2379</v>
      </c>
      <c r="C139" s="455" t="s">
        <v>18</v>
      </c>
      <c r="D139" s="474">
        <v>628.96</v>
      </c>
      <c r="E139" s="302"/>
      <c r="F139" s="302"/>
      <c r="G139" s="302"/>
    </row>
    <row r="140" spans="1:7" ht="81">
      <c r="A140" s="455">
        <v>92858</v>
      </c>
      <c r="B140" s="453" t="s">
        <v>2380</v>
      </c>
      <c r="C140" s="455" t="s">
        <v>18</v>
      </c>
      <c r="D140" s="474">
        <v>22.32</v>
      </c>
      <c r="E140" s="302"/>
      <c r="F140" s="302"/>
      <c r="G140" s="302"/>
    </row>
    <row r="141" spans="1:7" ht="67.5">
      <c r="A141" s="455">
        <v>92859</v>
      </c>
      <c r="B141" s="453" t="s">
        <v>9168</v>
      </c>
      <c r="C141" s="455" t="s">
        <v>18</v>
      </c>
      <c r="D141" s="474">
        <v>673.36</v>
      </c>
      <c r="E141" s="302"/>
      <c r="F141" s="302"/>
      <c r="G141" s="302"/>
    </row>
    <row r="142" spans="1:7" ht="81">
      <c r="A142" s="455">
        <v>92860</v>
      </c>
      <c r="B142" s="453" t="s">
        <v>2381</v>
      </c>
      <c r="C142" s="455" t="s">
        <v>18</v>
      </c>
      <c r="D142" s="474">
        <v>25.36</v>
      </c>
      <c r="E142" s="302"/>
      <c r="F142" s="302"/>
      <c r="G142" s="302"/>
    </row>
    <row r="143" spans="1:7" ht="67.5">
      <c r="A143" s="455">
        <v>92861</v>
      </c>
      <c r="B143" s="453" t="s">
        <v>9169</v>
      </c>
      <c r="C143" s="455" t="s">
        <v>18</v>
      </c>
      <c r="D143" s="474">
        <v>923.22</v>
      </c>
      <c r="E143" s="302"/>
      <c r="F143" s="302"/>
      <c r="G143" s="302"/>
    </row>
    <row r="144" spans="1:7" ht="81">
      <c r="A144" s="455">
        <v>92862</v>
      </c>
      <c r="B144" s="453" t="s">
        <v>2382</v>
      </c>
      <c r="C144" s="455" t="s">
        <v>18</v>
      </c>
      <c r="D144" s="474">
        <v>28.3</v>
      </c>
      <c r="E144" s="302"/>
      <c r="F144" s="302"/>
      <c r="G144" s="302"/>
    </row>
    <row r="145" spans="1:7" ht="67.5">
      <c r="A145" s="455">
        <v>92863</v>
      </c>
      <c r="B145" s="453" t="s">
        <v>2383</v>
      </c>
      <c r="C145" s="455" t="s">
        <v>18</v>
      </c>
      <c r="D145" s="474">
        <v>970.2</v>
      </c>
      <c r="E145" s="302"/>
      <c r="F145" s="302"/>
      <c r="G145" s="302"/>
    </row>
    <row r="146" spans="1:7" ht="81">
      <c r="A146" s="455">
        <v>92864</v>
      </c>
      <c r="B146" s="453" t="s">
        <v>2384</v>
      </c>
      <c r="C146" s="455" t="s">
        <v>18</v>
      </c>
      <c r="D146" s="474">
        <v>31.26</v>
      </c>
      <c r="E146" s="302"/>
      <c r="F146" s="302"/>
      <c r="G146" s="302"/>
    </row>
    <row r="147" spans="1:7" ht="67.5">
      <c r="A147" s="455">
        <v>92210</v>
      </c>
      <c r="B147" s="453" t="s">
        <v>2198</v>
      </c>
      <c r="C147" s="455" t="s">
        <v>18</v>
      </c>
      <c r="D147" s="474">
        <v>133.66999999999999</v>
      </c>
      <c r="E147" s="302"/>
      <c r="F147" s="302"/>
      <c r="G147" s="302"/>
    </row>
    <row r="148" spans="1:7" ht="67.5">
      <c r="A148" s="455">
        <v>92211</v>
      </c>
      <c r="B148" s="453" t="s">
        <v>2199</v>
      </c>
      <c r="C148" s="455" t="s">
        <v>18</v>
      </c>
      <c r="D148" s="474">
        <v>160.53</v>
      </c>
      <c r="E148" s="302"/>
      <c r="F148" s="302"/>
      <c r="G148" s="302"/>
    </row>
    <row r="149" spans="1:7" ht="67.5">
      <c r="A149" s="455">
        <v>92212</v>
      </c>
      <c r="B149" s="453" t="s">
        <v>2200</v>
      </c>
      <c r="C149" s="455" t="s">
        <v>18</v>
      </c>
      <c r="D149" s="474">
        <v>242.81</v>
      </c>
      <c r="E149" s="302"/>
      <c r="F149" s="302"/>
      <c r="G149" s="302"/>
    </row>
    <row r="150" spans="1:7" ht="67.5">
      <c r="A150" s="455">
        <v>92213</v>
      </c>
      <c r="B150" s="453" t="s">
        <v>2201</v>
      </c>
      <c r="C150" s="455" t="s">
        <v>18</v>
      </c>
      <c r="D150" s="474">
        <v>321.18</v>
      </c>
      <c r="E150" s="302"/>
      <c r="F150" s="302"/>
      <c r="G150" s="302"/>
    </row>
    <row r="151" spans="1:7" ht="67.5">
      <c r="A151" s="455">
        <v>92214</v>
      </c>
      <c r="B151" s="453" t="s">
        <v>2202</v>
      </c>
      <c r="C151" s="455" t="s">
        <v>18</v>
      </c>
      <c r="D151" s="474">
        <v>389.06</v>
      </c>
      <c r="E151" s="302"/>
      <c r="F151" s="302"/>
      <c r="G151" s="302"/>
    </row>
    <row r="152" spans="1:7" ht="67.5">
      <c r="A152" s="455">
        <v>92215</v>
      </c>
      <c r="B152" s="453" t="s">
        <v>2203</v>
      </c>
      <c r="C152" s="455" t="s">
        <v>18</v>
      </c>
      <c r="D152" s="474">
        <v>447.11</v>
      </c>
      <c r="E152" s="302"/>
      <c r="F152" s="302"/>
      <c r="G152" s="302"/>
    </row>
    <row r="153" spans="1:7" ht="67.5">
      <c r="A153" s="455">
        <v>92216</v>
      </c>
      <c r="B153" s="453" t="s">
        <v>2204</v>
      </c>
      <c r="C153" s="455" t="s">
        <v>18</v>
      </c>
      <c r="D153" s="474">
        <v>466.04</v>
      </c>
      <c r="E153" s="302"/>
      <c r="F153" s="302"/>
      <c r="G153" s="302"/>
    </row>
    <row r="154" spans="1:7" ht="67.5">
      <c r="A154" s="455">
        <v>92219</v>
      </c>
      <c r="B154" s="453" t="s">
        <v>2205</v>
      </c>
      <c r="C154" s="455" t="s">
        <v>18</v>
      </c>
      <c r="D154" s="474">
        <v>140</v>
      </c>
      <c r="E154" s="302"/>
      <c r="F154" s="302"/>
      <c r="G154" s="302"/>
    </row>
    <row r="155" spans="1:7" ht="67.5">
      <c r="A155" s="455">
        <v>92220</v>
      </c>
      <c r="B155" s="453" t="s">
        <v>2206</v>
      </c>
      <c r="C155" s="455" t="s">
        <v>18</v>
      </c>
      <c r="D155" s="474">
        <v>168.36</v>
      </c>
      <c r="E155" s="302"/>
      <c r="F155" s="302"/>
      <c r="G155" s="302"/>
    </row>
    <row r="156" spans="1:7" ht="67.5">
      <c r="A156" s="455">
        <v>92221</v>
      </c>
      <c r="B156" s="453" t="s">
        <v>2207</v>
      </c>
      <c r="C156" s="455" t="s">
        <v>18</v>
      </c>
      <c r="D156" s="474">
        <v>251.98</v>
      </c>
      <c r="E156" s="302"/>
      <c r="F156" s="302"/>
      <c r="G156" s="302"/>
    </row>
    <row r="157" spans="1:7" ht="67.5">
      <c r="A157" s="455">
        <v>92222</v>
      </c>
      <c r="B157" s="453" t="s">
        <v>2208</v>
      </c>
      <c r="C157" s="455" t="s">
        <v>18</v>
      </c>
      <c r="D157" s="474">
        <v>331.86</v>
      </c>
      <c r="E157" s="302"/>
      <c r="F157" s="302"/>
      <c r="G157" s="302"/>
    </row>
    <row r="158" spans="1:7" ht="67.5">
      <c r="A158" s="455">
        <v>92223</v>
      </c>
      <c r="B158" s="453" t="s">
        <v>2209</v>
      </c>
      <c r="C158" s="455" t="s">
        <v>18</v>
      </c>
      <c r="D158" s="474">
        <v>401</v>
      </c>
      <c r="E158" s="302"/>
      <c r="F158" s="302"/>
      <c r="G158" s="302"/>
    </row>
    <row r="159" spans="1:7" ht="67.5">
      <c r="A159" s="455">
        <v>92224</v>
      </c>
      <c r="B159" s="453" t="s">
        <v>2210</v>
      </c>
      <c r="C159" s="455" t="s">
        <v>18</v>
      </c>
      <c r="D159" s="474">
        <v>460.37</v>
      </c>
      <c r="E159" s="302"/>
      <c r="F159" s="302"/>
      <c r="G159" s="302"/>
    </row>
    <row r="160" spans="1:7" ht="67.5">
      <c r="A160" s="455">
        <v>92226</v>
      </c>
      <c r="B160" s="453" t="s">
        <v>2211</v>
      </c>
      <c r="C160" s="455" t="s">
        <v>18</v>
      </c>
      <c r="D160" s="474">
        <v>480.87</v>
      </c>
      <c r="E160" s="302"/>
      <c r="F160" s="302"/>
      <c r="G160" s="302"/>
    </row>
    <row r="161" spans="1:7" ht="81">
      <c r="A161" s="455">
        <v>92808</v>
      </c>
      <c r="B161" s="453" t="s">
        <v>2333</v>
      </c>
      <c r="C161" s="455" t="s">
        <v>18</v>
      </c>
      <c r="D161" s="474">
        <v>25.73</v>
      </c>
      <c r="E161" s="302"/>
      <c r="F161" s="302"/>
      <c r="G161" s="302"/>
    </row>
    <row r="162" spans="1:7" ht="81">
      <c r="A162" s="455">
        <v>92809</v>
      </c>
      <c r="B162" s="453" t="s">
        <v>2334</v>
      </c>
      <c r="C162" s="455" t="s">
        <v>18</v>
      </c>
      <c r="D162" s="474">
        <v>33.07</v>
      </c>
      <c r="E162" s="302"/>
      <c r="F162" s="302"/>
      <c r="G162" s="302"/>
    </row>
    <row r="163" spans="1:7" ht="81">
      <c r="A163" s="455">
        <v>92810</v>
      </c>
      <c r="B163" s="453" t="s">
        <v>2335</v>
      </c>
      <c r="C163" s="455" t="s">
        <v>18</v>
      </c>
      <c r="D163" s="474">
        <v>40.299999999999997</v>
      </c>
      <c r="E163" s="302"/>
      <c r="F163" s="302"/>
      <c r="G163" s="302"/>
    </row>
    <row r="164" spans="1:7" ht="81">
      <c r="A164" s="455">
        <v>92811</v>
      </c>
      <c r="B164" s="453" t="s">
        <v>2336</v>
      </c>
      <c r="C164" s="455" t="s">
        <v>18</v>
      </c>
      <c r="D164" s="474">
        <v>48.14</v>
      </c>
      <c r="E164" s="302"/>
      <c r="F164" s="302"/>
      <c r="G164" s="302"/>
    </row>
    <row r="165" spans="1:7" ht="81">
      <c r="A165" s="455">
        <v>92812</v>
      </c>
      <c r="B165" s="453" t="s">
        <v>2337</v>
      </c>
      <c r="C165" s="455" t="s">
        <v>18</v>
      </c>
      <c r="D165" s="474">
        <v>55.85</v>
      </c>
      <c r="E165" s="302"/>
      <c r="F165" s="302"/>
      <c r="G165" s="302"/>
    </row>
    <row r="166" spans="1:7" ht="81">
      <c r="A166" s="455">
        <v>92813</v>
      </c>
      <c r="B166" s="453" t="s">
        <v>2338</v>
      </c>
      <c r="C166" s="455" t="s">
        <v>18</v>
      </c>
      <c r="D166" s="474">
        <v>65.16</v>
      </c>
      <c r="E166" s="302"/>
      <c r="F166" s="302"/>
      <c r="G166" s="302"/>
    </row>
    <row r="167" spans="1:7" ht="81">
      <c r="A167" s="455">
        <v>92814</v>
      </c>
      <c r="B167" s="453" t="s">
        <v>2339</v>
      </c>
      <c r="C167" s="455" t="s">
        <v>18</v>
      </c>
      <c r="D167" s="474">
        <v>74.959999999999994</v>
      </c>
      <c r="E167" s="302"/>
      <c r="F167" s="302"/>
      <c r="G167" s="302"/>
    </row>
    <row r="168" spans="1:7" ht="81">
      <c r="A168" s="455">
        <v>92815</v>
      </c>
      <c r="B168" s="453" t="s">
        <v>2340</v>
      </c>
      <c r="C168" s="455" t="s">
        <v>18</v>
      </c>
      <c r="D168" s="474">
        <v>86.52</v>
      </c>
      <c r="E168" s="302"/>
      <c r="F168" s="302"/>
      <c r="G168" s="302"/>
    </row>
    <row r="169" spans="1:7" ht="67.5">
      <c r="A169" s="455">
        <v>92816</v>
      </c>
      <c r="B169" s="453" t="s">
        <v>2341</v>
      </c>
      <c r="C169" s="455" t="s">
        <v>18</v>
      </c>
      <c r="D169" s="474">
        <v>675.1</v>
      </c>
      <c r="E169" s="302"/>
      <c r="F169" s="302"/>
      <c r="G169" s="302"/>
    </row>
    <row r="170" spans="1:7" ht="81">
      <c r="A170" s="455">
        <v>92817</v>
      </c>
      <c r="B170" s="453" t="s">
        <v>2342</v>
      </c>
      <c r="C170" s="455" t="s">
        <v>18</v>
      </c>
      <c r="D170" s="474">
        <v>108.28</v>
      </c>
      <c r="E170" s="302"/>
      <c r="F170" s="302"/>
      <c r="G170" s="302"/>
    </row>
    <row r="171" spans="1:7" ht="67.5">
      <c r="A171" s="455">
        <v>92818</v>
      </c>
      <c r="B171" s="453" t="s">
        <v>2343</v>
      </c>
      <c r="C171" s="455" t="s">
        <v>18</v>
      </c>
      <c r="D171" s="474">
        <v>966.97</v>
      </c>
      <c r="E171" s="302"/>
      <c r="F171" s="302"/>
      <c r="G171" s="302"/>
    </row>
    <row r="172" spans="1:7" ht="81">
      <c r="A172" s="455">
        <v>92819</v>
      </c>
      <c r="B172" s="453" t="s">
        <v>2344</v>
      </c>
      <c r="C172" s="455" t="s">
        <v>18</v>
      </c>
      <c r="D172" s="474">
        <v>145.77000000000001</v>
      </c>
      <c r="E172" s="302"/>
      <c r="F172" s="302"/>
      <c r="G172" s="302"/>
    </row>
    <row r="173" spans="1:7" ht="81">
      <c r="A173" s="455">
        <v>92820</v>
      </c>
      <c r="B173" s="453" t="s">
        <v>2345</v>
      </c>
      <c r="C173" s="455" t="s">
        <v>18</v>
      </c>
      <c r="D173" s="474">
        <v>30.66</v>
      </c>
      <c r="E173" s="302"/>
      <c r="F173" s="302"/>
      <c r="G173" s="302"/>
    </row>
    <row r="174" spans="1:7" ht="81">
      <c r="A174" s="455">
        <v>92821</v>
      </c>
      <c r="B174" s="453" t="s">
        <v>2346</v>
      </c>
      <c r="C174" s="455" t="s">
        <v>18</v>
      </c>
      <c r="D174" s="474">
        <v>39.4</v>
      </c>
      <c r="E174" s="302"/>
      <c r="F174" s="302"/>
      <c r="G174" s="302"/>
    </row>
    <row r="175" spans="1:7" ht="81">
      <c r="A175" s="455">
        <v>92822</v>
      </c>
      <c r="B175" s="453" t="s">
        <v>2347</v>
      </c>
      <c r="C175" s="455" t="s">
        <v>18</v>
      </c>
      <c r="D175" s="474">
        <v>48.13</v>
      </c>
      <c r="E175" s="302"/>
      <c r="F175" s="302"/>
      <c r="G175" s="302"/>
    </row>
    <row r="176" spans="1:7" ht="81">
      <c r="A176" s="455">
        <v>92824</v>
      </c>
      <c r="B176" s="453" t="s">
        <v>2348</v>
      </c>
      <c r="C176" s="455" t="s">
        <v>18</v>
      </c>
      <c r="D176" s="474">
        <v>57.31</v>
      </c>
      <c r="E176" s="302"/>
      <c r="F176" s="302"/>
      <c r="G176" s="302"/>
    </row>
    <row r="177" spans="1:7" ht="81">
      <c r="A177" s="455">
        <v>92825</v>
      </c>
      <c r="B177" s="453" t="s">
        <v>2349</v>
      </c>
      <c r="C177" s="455" t="s">
        <v>18</v>
      </c>
      <c r="D177" s="474">
        <v>66.53</v>
      </c>
      <c r="E177" s="302"/>
      <c r="F177" s="302"/>
      <c r="G177" s="302"/>
    </row>
    <row r="178" spans="1:7" ht="81">
      <c r="A178" s="455">
        <v>92826</v>
      </c>
      <c r="B178" s="453" t="s">
        <v>2350</v>
      </c>
      <c r="C178" s="455" t="s">
        <v>18</v>
      </c>
      <c r="D178" s="474">
        <v>77.099999999999994</v>
      </c>
      <c r="E178" s="302"/>
      <c r="F178" s="302"/>
      <c r="G178" s="302"/>
    </row>
    <row r="179" spans="1:7" ht="81">
      <c r="A179" s="455">
        <v>92827</v>
      </c>
      <c r="B179" s="453" t="s">
        <v>2351</v>
      </c>
      <c r="C179" s="455" t="s">
        <v>18</v>
      </c>
      <c r="D179" s="474">
        <v>88.22</v>
      </c>
      <c r="E179" s="302"/>
      <c r="F179" s="302"/>
      <c r="G179" s="302"/>
    </row>
    <row r="180" spans="1:7" ht="81">
      <c r="A180" s="455">
        <v>92828</v>
      </c>
      <c r="B180" s="453" t="s">
        <v>2352</v>
      </c>
      <c r="C180" s="455" t="s">
        <v>18</v>
      </c>
      <c r="D180" s="474">
        <v>101.35</v>
      </c>
      <c r="E180" s="302"/>
      <c r="F180" s="302"/>
      <c r="G180" s="302"/>
    </row>
    <row r="181" spans="1:7" ht="67.5">
      <c r="A181" s="455">
        <v>92829</v>
      </c>
      <c r="B181" s="453" t="s">
        <v>2353</v>
      </c>
      <c r="C181" s="455" t="s">
        <v>18</v>
      </c>
      <c r="D181" s="474">
        <v>692.56</v>
      </c>
      <c r="E181" s="302"/>
      <c r="F181" s="302"/>
      <c r="G181" s="302"/>
    </row>
    <row r="182" spans="1:7" ht="81">
      <c r="A182" s="455">
        <v>92830</v>
      </c>
      <c r="B182" s="453" t="s">
        <v>2354</v>
      </c>
      <c r="C182" s="455" t="s">
        <v>18</v>
      </c>
      <c r="D182" s="474">
        <v>125.74</v>
      </c>
      <c r="E182" s="302"/>
      <c r="F182" s="302"/>
      <c r="G182" s="302"/>
    </row>
    <row r="183" spans="1:7" ht="67.5">
      <c r="A183" s="455">
        <v>92831</v>
      </c>
      <c r="B183" s="453" t="s">
        <v>2355</v>
      </c>
      <c r="C183" s="455" t="s">
        <v>18</v>
      </c>
      <c r="D183" s="474">
        <v>988.36</v>
      </c>
      <c r="E183" s="302"/>
      <c r="F183" s="302"/>
      <c r="G183" s="302"/>
    </row>
    <row r="184" spans="1:7" ht="81">
      <c r="A184" s="455">
        <v>92832</v>
      </c>
      <c r="B184" s="453" t="s">
        <v>2356</v>
      </c>
      <c r="C184" s="455" t="s">
        <v>18</v>
      </c>
      <c r="D184" s="474">
        <v>167.16</v>
      </c>
      <c r="E184" s="302"/>
      <c r="F184" s="302"/>
      <c r="G184" s="302"/>
    </row>
    <row r="185" spans="1:7" ht="67.5">
      <c r="A185" s="455">
        <v>95565</v>
      </c>
      <c r="B185" s="453" t="s">
        <v>2963</v>
      </c>
      <c r="C185" s="455" t="s">
        <v>18</v>
      </c>
      <c r="D185" s="474">
        <v>114.49</v>
      </c>
      <c r="E185" s="302"/>
      <c r="F185" s="302"/>
      <c r="G185" s="302"/>
    </row>
    <row r="186" spans="1:7" ht="67.5">
      <c r="A186" s="455">
        <v>95566</v>
      </c>
      <c r="B186" s="453" t="s">
        <v>2964</v>
      </c>
      <c r="C186" s="455" t="s">
        <v>18</v>
      </c>
      <c r="D186" s="474">
        <v>119.34</v>
      </c>
      <c r="E186" s="302"/>
      <c r="F186" s="302"/>
      <c r="G186" s="302"/>
    </row>
    <row r="187" spans="1:7" ht="81">
      <c r="A187" s="455">
        <v>95567</v>
      </c>
      <c r="B187" s="453" t="s">
        <v>2965</v>
      </c>
      <c r="C187" s="455" t="s">
        <v>18</v>
      </c>
      <c r="D187" s="474">
        <v>63.46</v>
      </c>
      <c r="E187" s="302"/>
      <c r="F187" s="302"/>
      <c r="G187" s="302"/>
    </row>
    <row r="188" spans="1:7" ht="81">
      <c r="A188" s="455">
        <v>95568</v>
      </c>
      <c r="B188" s="453" t="s">
        <v>2966</v>
      </c>
      <c r="C188" s="455" t="s">
        <v>18</v>
      </c>
      <c r="D188" s="474">
        <v>77.62</v>
      </c>
      <c r="E188" s="302"/>
      <c r="F188" s="302"/>
      <c r="G188" s="302"/>
    </row>
    <row r="189" spans="1:7" ht="81">
      <c r="A189" s="455">
        <v>95569</v>
      </c>
      <c r="B189" s="453" t="s">
        <v>2967</v>
      </c>
      <c r="C189" s="455" t="s">
        <v>18</v>
      </c>
      <c r="D189" s="474">
        <v>106.74</v>
      </c>
      <c r="E189" s="302"/>
      <c r="F189" s="302"/>
      <c r="G189" s="302"/>
    </row>
    <row r="190" spans="1:7" ht="67.5">
      <c r="A190" s="455">
        <v>95570</v>
      </c>
      <c r="B190" s="453" t="s">
        <v>2968</v>
      </c>
      <c r="C190" s="455" t="s">
        <v>18</v>
      </c>
      <c r="D190" s="474">
        <v>68.31</v>
      </c>
      <c r="E190" s="302"/>
      <c r="F190" s="302"/>
      <c r="G190" s="302"/>
    </row>
    <row r="191" spans="1:7" ht="67.5">
      <c r="A191" s="455">
        <v>95571</v>
      </c>
      <c r="B191" s="453" t="s">
        <v>2969</v>
      </c>
      <c r="C191" s="455" t="s">
        <v>18</v>
      </c>
      <c r="D191" s="474">
        <v>83.85</v>
      </c>
      <c r="E191" s="302"/>
      <c r="F191" s="302"/>
      <c r="G191" s="302"/>
    </row>
    <row r="192" spans="1:7" ht="67.5">
      <c r="A192" s="455">
        <v>95572</v>
      </c>
      <c r="B192" s="453" t="s">
        <v>2970</v>
      </c>
      <c r="C192" s="455" t="s">
        <v>18</v>
      </c>
      <c r="D192" s="474">
        <v>114.45</v>
      </c>
      <c r="E192" s="302"/>
      <c r="F192" s="302"/>
      <c r="G192" s="302"/>
    </row>
    <row r="193" spans="1:7" ht="81">
      <c r="A193" s="455">
        <v>97127</v>
      </c>
      <c r="B193" s="453" t="s">
        <v>3530</v>
      </c>
      <c r="C193" s="455" t="s">
        <v>18</v>
      </c>
      <c r="D193" s="474">
        <v>3.46</v>
      </c>
      <c r="E193" s="302"/>
      <c r="F193" s="302"/>
      <c r="G193" s="302"/>
    </row>
    <row r="194" spans="1:7" ht="81">
      <c r="A194" s="455">
        <v>97128</v>
      </c>
      <c r="B194" s="453" t="s">
        <v>3531</v>
      </c>
      <c r="C194" s="455" t="s">
        <v>18</v>
      </c>
      <c r="D194" s="474">
        <v>6.8</v>
      </c>
      <c r="E194" s="302"/>
      <c r="F194" s="302"/>
      <c r="G194" s="302"/>
    </row>
    <row r="195" spans="1:7" ht="81">
      <c r="A195" s="455">
        <v>97129</v>
      </c>
      <c r="B195" s="453" t="s">
        <v>3532</v>
      </c>
      <c r="C195" s="455" t="s">
        <v>18</v>
      </c>
      <c r="D195" s="474">
        <v>8.3699999999999992</v>
      </c>
      <c r="E195" s="302"/>
      <c r="F195" s="302"/>
      <c r="G195" s="302"/>
    </row>
    <row r="196" spans="1:7" ht="81">
      <c r="A196" s="455">
        <v>97130</v>
      </c>
      <c r="B196" s="453" t="s">
        <v>3533</v>
      </c>
      <c r="C196" s="455" t="s">
        <v>18</v>
      </c>
      <c r="D196" s="474">
        <v>9.94</v>
      </c>
      <c r="E196" s="302"/>
      <c r="F196" s="302"/>
      <c r="G196" s="302"/>
    </row>
    <row r="197" spans="1:7" ht="81">
      <c r="A197" s="455">
        <v>97131</v>
      </c>
      <c r="B197" s="453" t="s">
        <v>3534</v>
      </c>
      <c r="C197" s="455" t="s">
        <v>18</v>
      </c>
      <c r="D197" s="474">
        <v>11.5</v>
      </c>
      <c r="E197" s="302"/>
      <c r="F197" s="302"/>
      <c r="G197" s="302"/>
    </row>
    <row r="198" spans="1:7" ht="81">
      <c r="A198" s="455">
        <v>97132</v>
      </c>
      <c r="B198" s="453" t="s">
        <v>3535</v>
      </c>
      <c r="C198" s="455" t="s">
        <v>18</v>
      </c>
      <c r="D198" s="474">
        <v>13.04</v>
      </c>
      <c r="E198" s="302"/>
      <c r="F198" s="302"/>
      <c r="G198" s="302"/>
    </row>
    <row r="199" spans="1:7" ht="81">
      <c r="A199" s="455">
        <v>97133</v>
      </c>
      <c r="B199" s="453" t="s">
        <v>3536</v>
      </c>
      <c r="C199" s="455" t="s">
        <v>18</v>
      </c>
      <c r="D199" s="474">
        <v>16.190000000000001</v>
      </c>
      <c r="E199" s="302"/>
      <c r="F199" s="302"/>
      <c r="G199" s="302"/>
    </row>
    <row r="200" spans="1:7" ht="81">
      <c r="A200" s="455">
        <v>97134</v>
      </c>
      <c r="B200" s="453" t="s">
        <v>3537</v>
      </c>
      <c r="C200" s="455" t="s">
        <v>18</v>
      </c>
      <c r="D200" s="474">
        <v>1.68</v>
      </c>
      <c r="E200" s="302"/>
      <c r="F200" s="302"/>
      <c r="G200" s="302"/>
    </row>
    <row r="201" spans="1:7" ht="81">
      <c r="A201" s="455">
        <v>97135</v>
      </c>
      <c r="B201" s="453" t="s">
        <v>3538</v>
      </c>
      <c r="C201" s="455" t="s">
        <v>18</v>
      </c>
      <c r="D201" s="474">
        <v>3.6</v>
      </c>
      <c r="E201" s="302"/>
      <c r="F201" s="302"/>
      <c r="G201" s="302"/>
    </row>
    <row r="202" spans="1:7" ht="81">
      <c r="A202" s="455">
        <v>97136</v>
      </c>
      <c r="B202" s="453" t="s">
        <v>3539</v>
      </c>
      <c r="C202" s="455" t="s">
        <v>18</v>
      </c>
      <c r="D202" s="474">
        <v>4.43</v>
      </c>
      <c r="E202" s="302"/>
      <c r="F202" s="302"/>
      <c r="G202" s="302"/>
    </row>
    <row r="203" spans="1:7" ht="81">
      <c r="A203" s="455">
        <v>97137</v>
      </c>
      <c r="B203" s="453" t="s">
        <v>3540</v>
      </c>
      <c r="C203" s="455" t="s">
        <v>18</v>
      </c>
      <c r="D203" s="474">
        <v>5.28</v>
      </c>
      <c r="E203" s="302"/>
      <c r="F203" s="302"/>
      <c r="G203" s="302"/>
    </row>
    <row r="204" spans="1:7" ht="81">
      <c r="A204" s="455">
        <v>97138</v>
      </c>
      <c r="B204" s="453" t="s">
        <v>3541</v>
      </c>
      <c r="C204" s="455" t="s">
        <v>18</v>
      </c>
      <c r="D204" s="474">
        <v>6.1</v>
      </c>
      <c r="E204" s="302"/>
      <c r="F204" s="302"/>
      <c r="G204" s="302"/>
    </row>
    <row r="205" spans="1:7" ht="81">
      <c r="A205" s="455">
        <v>97139</v>
      </c>
      <c r="B205" s="453" t="s">
        <v>3542</v>
      </c>
      <c r="C205" s="455" t="s">
        <v>18</v>
      </c>
      <c r="D205" s="474">
        <v>6.92</v>
      </c>
      <c r="E205" s="302"/>
      <c r="F205" s="302"/>
      <c r="G205" s="302"/>
    </row>
    <row r="206" spans="1:7" ht="81">
      <c r="A206" s="455">
        <v>97140</v>
      </c>
      <c r="B206" s="453" t="s">
        <v>3543</v>
      </c>
      <c r="C206" s="455" t="s">
        <v>18</v>
      </c>
      <c r="D206" s="474">
        <v>8.59</v>
      </c>
      <c r="E206" s="302"/>
      <c r="F206" s="302"/>
      <c r="G206" s="302"/>
    </row>
    <row r="207" spans="1:7" ht="40.5">
      <c r="A207" s="455">
        <v>93206</v>
      </c>
      <c r="B207" s="453" t="s">
        <v>2477</v>
      </c>
      <c r="C207" s="455" t="s">
        <v>50</v>
      </c>
      <c r="D207" s="474">
        <v>914.96</v>
      </c>
      <c r="E207" s="302"/>
      <c r="F207" s="302"/>
      <c r="G207" s="302"/>
    </row>
    <row r="208" spans="1:7" ht="54">
      <c r="A208" s="455">
        <v>93207</v>
      </c>
      <c r="B208" s="453" t="s">
        <v>2478</v>
      </c>
      <c r="C208" s="455" t="s">
        <v>50</v>
      </c>
      <c r="D208" s="474">
        <v>800.47</v>
      </c>
      <c r="E208" s="302"/>
      <c r="F208" s="302"/>
      <c r="G208" s="302"/>
    </row>
    <row r="209" spans="1:7" ht="40.5">
      <c r="A209" s="455">
        <v>93208</v>
      </c>
      <c r="B209" s="453" t="s">
        <v>2479</v>
      </c>
      <c r="C209" s="455" t="s">
        <v>50</v>
      </c>
      <c r="D209" s="474">
        <v>625.86</v>
      </c>
      <c r="E209" s="302"/>
      <c r="F209" s="302"/>
      <c r="G209" s="302"/>
    </row>
    <row r="210" spans="1:7" ht="40.5">
      <c r="A210" s="455">
        <v>93209</v>
      </c>
      <c r="B210" s="453" t="s">
        <v>2480</v>
      </c>
      <c r="C210" s="455" t="s">
        <v>50</v>
      </c>
      <c r="D210" s="474">
        <v>739.68</v>
      </c>
      <c r="E210" s="302"/>
      <c r="F210" s="302"/>
      <c r="G210" s="302"/>
    </row>
    <row r="211" spans="1:7" ht="54">
      <c r="A211" s="455">
        <v>93210</v>
      </c>
      <c r="B211" s="453" t="s">
        <v>675</v>
      </c>
      <c r="C211" s="455" t="s">
        <v>50</v>
      </c>
      <c r="D211" s="474">
        <v>438.16</v>
      </c>
      <c r="E211" s="302"/>
      <c r="F211" s="302"/>
      <c r="G211" s="302"/>
    </row>
    <row r="212" spans="1:7" ht="40.5">
      <c r="A212" s="455">
        <v>93211</v>
      </c>
      <c r="B212" s="453" t="s">
        <v>2481</v>
      </c>
      <c r="C212" s="455" t="s">
        <v>50</v>
      </c>
      <c r="D212" s="474">
        <v>457.3</v>
      </c>
      <c r="E212" s="302"/>
      <c r="F212" s="302"/>
      <c r="G212" s="302"/>
    </row>
    <row r="213" spans="1:7" ht="54">
      <c r="A213" s="455">
        <v>93212</v>
      </c>
      <c r="B213" s="453" t="s">
        <v>2482</v>
      </c>
      <c r="C213" s="455" t="s">
        <v>50</v>
      </c>
      <c r="D213" s="474">
        <v>719.47</v>
      </c>
      <c r="E213" s="302"/>
      <c r="F213" s="302"/>
      <c r="G213" s="302"/>
    </row>
    <row r="214" spans="1:7" ht="40.5">
      <c r="A214" s="455">
        <v>93213</v>
      </c>
      <c r="B214" s="453" t="s">
        <v>2483</v>
      </c>
      <c r="C214" s="455" t="s">
        <v>50</v>
      </c>
      <c r="D214" s="474">
        <v>815</v>
      </c>
      <c r="E214" s="302"/>
      <c r="F214" s="302"/>
      <c r="G214" s="302"/>
    </row>
    <row r="215" spans="1:7" ht="54">
      <c r="A215" s="455">
        <v>93214</v>
      </c>
      <c r="B215" s="453" t="s">
        <v>3597</v>
      </c>
      <c r="C215" s="455" t="s">
        <v>41</v>
      </c>
      <c r="D215" s="474">
        <v>3367.87</v>
      </c>
      <c r="E215" s="302"/>
      <c r="F215" s="302"/>
      <c r="G215" s="302"/>
    </row>
    <row r="216" spans="1:7" ht="54">
      <c r="A216" s="455">
        <v>93243</v>
      </c>
      <c r="B216" s="453" t="s">
        <v>3598</v>
      </c>
      <c r="C216" s="455" t="s">
        <v>41</v>
      </c>
      <c r="D216" s="474">
        <v>5227.47</v>
      </c>
      <c r="E216" s="302"/>
      <c r="F216" s="302"/>
      <c r="G216" s="302"/>
    </row>
    <row r="217" spans="1:7" ht="40.5">
      <c r="A217" s="455">
        <v>93582</v>
      </c>
      <c r="B217" s="453" t="s">
        <v>2565</v>
      </c>
      <c r="C217" s="455" t="s">
        <v>50</v>
      </c>
      <c r="D217" s="474">
        <v>199.37</v>
      </c>
      <c r="E217" s="302"/>
      <c r="F217" s="302"/>
      <c r="G217" s="302"/>
    </row>
    <row r="218" spans="1:7" ht="54">
      <c r="A218" s="455">
        <v>93583</v>
      </c>
      <c r="B218" s="453" t="s">
        <v>2566</v>
      </c>
      <c r="C218" s="455" t="s">
        <v>50</v>
      </c>
      <c r="D218" s="474">
        <v>334.61</v>
      </c>
      <c r="E218" s="302"/>
      <c r="F218" s="302"/>
      <c r="G218" s="302"/>
    </row>
    <row r="219" spans="1:7" ht="40.5">
      <c r="A219" s="455">
        <v>93584</v>
      </c>
      <c r="B219" s="453" t="s">
        <v>2567</v>
      </c>
      <c r="C219" s="455" t="s">
        <v>50</v>
      </c>
      <c r="D219" s="474">
        <v>630.35</v>
      </c>
      <c r="E219" s="302"/>
      <c r="F219" s="302"/>
      <c r="G219" s="302"/>
    </row>
    <row r="220" spans="1:7" ht="40.5">
      <c r="A220" s="455">
        <v>93585</v>
      </c>
      <c r="B220" s="453" t="s">
        <v>2568</v>
      </c>
      <c r="C220" s="455" t="s">
        <v>50</v>
      </c>
      <c r="D220" s="474">
        <v>780.03</v>
      </c>
      <c r="E220" s="302"/>
      <c r="F220" s="302"/>
      <c r="G220" s="302"/>
    </row>
    <row r="221" spans="1:7" ht="54">
      <c r="A221" s="455">
        <v>98441</v>
      </c>
      <c r="B221" s="453" t="s">
        <v>3693</v>
      </c>
      <c r="C221" s="455" t="s">
        <v>50</v>
      </c>
      <c r="D221" s="474">
        <v>76.430000000000007</v>
      </c>
      <c r="E221" s="302"/>
      <c r="F221" s="302"/>
      <c r="G221" s="302"/>
    </row>
    <row r="222" spans="1:7" ht="54">
      <c r="A222" s="455">
        <v>98442</v>
      </c>
      <c r="B222" s="453" t="s">
        <v>3694</v>
      </c>
      <c r="C222" s="455" t="s">
        <v>50</v>
      </c>
      <c r="D222" s="474">
        <v>78.61</v>
      </c>
      <c r="E222" s="302"/>
      <c r="F222" s="302"/>
      <c r="G222" s="302"/>
    </row>
    <row r="223" spans="1:7" ht="54">
      <c r="A223" s="455">
        <v>98443</v>
      </c>
      <c r="B223" s="453" t="s">
        <v>3695</v>
      </c>
      <c r="C223" s="455" t="s">
        <v>50</v>
      </c>
      <c r="D223" s="474">
        <v>65.05</v>
      </c>
      <c r="E223" s="302"/>
      <c r="F223" s="302"/>
      <c r="G223" s="302"/>
    </row>
    <row r="224" spans="1:7" ht="54">
      <c r="A224" s="455">
        <v>98444</v>
      </c>
      <c r="B224" s="453" t="s">
        <v>3696</v>
      </c>
      <c r="C224" s="455" t="s">
        <v>50</v>
      </c>
      <c r="D224" s="474">
        <v>66.599999999999994</v>
      </c>
      <c r="E224" s="302"/>
      <c r="F224" s="302"/>
      <c r="G224" s="302"/>
    </row>
    <row r="225" spans="1:7" ht="54">
      <c r="A225" s="455">
        <v>98445</v>
      </c>
      <c r="B225" s="453" t="s">
        <v>3697</v>
      </c>
      <c r="C225" s="455" t="s">
        <v>50</v>
      </c>
      <c r="D225" s="474">
        <v>93.08</v>
      </c>
      <c r="E225" s="302"/>
      <c r="F225" s="302"/>
      <c r="G225" s="302"/>
    </row>
    <row r="226" spans="1:7" ht="54">
      <c r="A226" s="455">
        <v>98446</v>
      </c>
      <c r="B226" s="453" t="s">
        <v>3698</v>
      </c>
      <c r="C226" s="455" t="s">
        <v>50</v>
      </c>
      <c r="D226" s="474">
        <v>121.83</v>
      </c>
      <c r="E226" s="302"/>
      <c r="F226" s="302"/>
      <c r="G226" s="302"/>
    </row>
    <row r="227" spans="1:7" ht="54">
      <c r="A227" s="455">
        <v>98447</v>
      </c>
      <c r="B227" s="453" t="s">
        <v>3699</v>
      </c>
      <c r="C227" s="455" t="s">
        <v>50</v>
      </c>
      <c r="D227" s="474">
        <v>77.319999999999993</v>
      </c>
      <c r="E227" s="302"/>
      <c r="F227" s="302"/>
      <c r="G227" s="302"/>
    </row>
    <row r="228" spans="1:7" ht="54">
      <c r="A228" s="455">
        <v>98448</v>
      </c>
      <c r="B228" s="453" t="s">
        <v>3700</v>
      </c>
      <c r="C228" s="455" t="s">
        <v>50</v>
      </c>
      <c r="D228" s="474">
        <v>99.18</v>
      </c>
      <c r="E228" s="302"/>
      <c r="F228" s="302"/>
      <c r="G228" s="302"/>
    </row>
    <row r="229" spans="1:7" ht="54">
      <c r="A229" s="455">
        <v>98449</v>
      </c>
      <c r="B229" s="453" t="s">
        <v>3701</v>
      </c>
      <c r="C229" s="455" t="s">
        <v>50</v>
      </c>
      <c r="D229" s="474">
        <v>99.38</v>
      </c>
      <c r="E229" s="302"/>
      <c r="F229" s="302"/>
      <c r="G229" s="302"/>
    </row>
    <row r="230" spans="1:7" ht="54">
      <c r="A230" s="455">
        <v>98450</v>
      </c>
      <c r="B230" s="453" t="s">
        <v>3702</v>
      </c>
      <c r="C230" s="455" t="s">
        <v>50</v>
      </c>
      <c r="D230" s="474">
        <v>102.55</v>
      </c>
      <c r="E230" s="302"/>
      <c r="F230" s="302"/>
      <c r="G230" s="302"/>
    </row>
    <row r="231" spans="1:7" ht="54">
      <c r="A231" s="455">
        <v>98451</v>
      </c>
      <c r="B231" s="453" t="s">
        <v>3703</v>
      </c>
      <c r="C231" s="455" t="s">
        <v>50</v>
      </c>
      <c r="D231" s="474">
        <v>86.13</v>
      </c>
      <c r="E231" s="302"/>
      <c r="F231" s="302"/>
      <c r="G231" s="302"/>
    </row>
    <row r="232" spans="1:7" ht="54">
      <c r="A232" s="455">
        <v>98452</v>
      </c>
      <c r="B232" s="453" t="s">
        <v>3704</v>
      </c>
      <c r="C232" s="455" t="s">
        <v>50</v>
      </c>
      <c r="D232" s="474">
        <v>88.05</v>
      </c>
      <c r="E232" s="302"/>
      <c r="F232" s="302"/>
      <c r="G232" s="302"/>
    </row>
    <row r="233" spans="1:7" ht="54">
      <c r="A233" s="455">
        <v>98453</v>
      </c>
      <c r="B233" s="453" t="s">
        <v>3705</v>
      </c>
      <c r="C233" s="455" t="s">
        <v>50</v>
      </c>
      <c r="D233" s="474">
        <v>119.75</v>
      </c>
      <c r="E233" s="302"/>
      <c r="F233" s="302"/>
      <c r="G233" s="302"/>
    </row>
    <row r="234" spans="1:7" ht="54">
      <c r="A234" s="455">
        <v>98454</v>
      </c>
      <c r="B234" s="453" t="s">
        <v>3706</v>
      </c>
      <c r="C234" s="455" t="s">
        <v>50</v>
      </c>
      <c r="D234" s="474">
        <v>157.54</v>
      </c>
      <c r="E234" s="302"/>
      <c r="F234" s="302"/>
      <c r="G234" s="302"/>
    </row>
    <row r="235" spans="1:7" ht="54">
      <c r="A235" s="455">
        <v>98455</v>
      </c>
      <c r="B235" s="453" t="s">
        <v>3707</v>
      </c>
      <c r="C235" s="455" t="s">
        <v>50</v>
      </c>
      <c r="D235" s="474">
        <v>102.12</v>
      </c>
      <c r="E235" s="302"/>
      <c r="F235" s="302"/>
      <c r="G235" s="302"/>
    </row>
    <row r="236" spans="1:7" ht="54">
      <c r="A236" s="455">
        <v>98456</v>
      </c>
      <c r="B236" s="453" t="s">
        <v>3708</v>
      </c>
      <c r="C236" s="455" t="s">
        <v>50</v>
      </c>
      <c r="D236" s="474">
        <v>132.4</v>
      </c>
      <c r="E236" s="302"/>
      <c r="F236" s="302"/>
      <c r="G236" s="302"/>
    </row>
    <row r="237" spans="1:7" ht="27">
      <c r="A237" s="455">
        <v>98458</v>
      </c>
      <c r="B237" s="453" t="s">
        <v>3709</v>
      </c>
      <c r="C237" s="455" t="s">
        <v>50</v>
      </c>
      <c r="D237" s="474">
        <v>72.81</v>
      </c>
      <c r="E237" s="302"/>
      <c r="F237" s="302"/>
      <c r="G237" s="302"/>
    </row>
    <row r="238" spans="1:7" ht="13.5">
      <c r="A238" s="455">
        <v>98459</v>
      </c>
      <c r="B238" s="453" t="s">
        <v>3710</v>
      </c>
      <c r="C238" s="455" t="s">
        <v>50</v>
      </c>
      <c r="D238" s="474">
        <v>80.45</v>
      </c>
      <c r="E238" s="302"/>
      <c r="F238" s="302"/>
      <c r="G238" s="434"/>
    </row>
    <row r="239" spans="1:7" ht="40.5">
      <c r="A239" s="455">
        <v>98460</v>
      </c>
      <c r="B239" s="453" t="s">
        <v>3711</v>
      </c>
      <c r="C239" s="455" t="s">
        <v>50</v>
      </c>
      <c r="D239" s="474">
        <v>83.91</v>
      </c>
      <c r="E239" s="302"/>
      <c r="F239" s="302"/>
      <c r="G239" s="302"/>
    </row>
    <row r="240" spans="1:7" ht="40.5">
      <c r="A240" s="455">
        <v>98461</v>
      </c>
      <c r="B240" s="453" t="s">
        <v>9170</v>
      </c>
      <c r="C240" s="455" t="s">
        <v>41</v>
      </c>
      <c r="D240" s="474">
        <v>2714.89</v>
      </c>
      <c r="E240" s="302"/>
      <c r="F240" s="302"/>
      <c r="G240" s="302"/>
    </row>
    <row r="241" spans="1:7" ht="40.5">
      <c r="A241" s="455">
        <v>98462</v>
      </c>
      <c r="B241" s="453" t="s">
        <v>9171</v>
      </c>
      <c r="C241" s="455" t="s">
        <v>41</v>
      </c>
      <c r="D241" s="474">
        <v>4066.97</v>
      </c>
      <c r="E241" s="302"/>
      <c r="F241" s="302"/>
      <c r="G241" s="302"/>
    </row>
    <row r="242" spans="1:7" ht="54">
      <c r="A242" s="455">
        <v>5631</v>
      </c>
      <c r="B242" s="453" t="s">
        <v>737</v>
      </c>
      <c r="C242" s="455" t="s">
        <v>46</v>
      </c>
      <c r="D242" s="474">
        <v>131.72999999999999</v>
      </c>
      <c r="E242" s="302"/>
      <c r="F242" s="302"/>
      <c r="G242" s="302"/>
    </row>
    <row r="243" spans="1:7" ht="94.5">
      <c r="A243" s="455">
        <v>5678</v>
      </c>
      <c r="B243" s="453" t="s">
        <v>744</v>
      </c>
      <c r="C243" s="455" t="s">
        <v>46</v>
      </c>
      <c r="D243" s="474">
        <v>96.87</v>
      </c>
      <c r="E243" s="302"/>
      <c r="F243" s="302"/>
      <c r="G243" s="302"/>
    </row>
    <row r="244" spans="1:7" ht="94.5">
      <c r="A244" s="455">
        <v>5680</v>
      </c>
      <c r="B244" s="453" t="s">
        <v>746</v>
      </c>
      <c r="C244" s="455" t="s">
        <v>46</v>
      </c>
      <c r="D244" s="474">
        <v>89.38</v>
      </c>
      <c r="E244" s="302"/>
      <c r="F244" s="302"/>
      <c r="G244" s="302"/>
    </row>
    <row r="245" spans="1:7" ht="81">
      <c r="A245" s="455">
        <v>5684</v>
      </c>
      <c r="B245" s="453" t="s">
        <v>748</v>
      </c>
      <c r="C245" s="455" t="s">
        <v>46</v>
      </c>
      <c r="D245" s="474">
        <v>102.17</v>
      </c>
      <c r="E245" s="302"/>
      <c r="F245" s="302"/>
      <c r="G245" s="302"/>
    </row>
    <row r="246" spans="1:7" ht="54">
      <c r="A246" s="455">
        <v>5689</v>
      </c>
      <c r="B246" s="453" t="s">
        <v>62</v>
      </c>
      <c r="C246" s="455" t="s">
        <v>46</v>
      </c>
      <c r="D246" s="474">
        <v>4.5599999999999996</v>
      </c>
      <c r="E246" s="302"/>
      <c r="F246" s="302"/>
      <c r="G246" s="302"/>
    </row>
    <row r="247" spans="1:7" ht="40.5">
      <c r="A247" s="455">
        <v>5795</v>
      </c>
      <c r="B247" s="453" t="s">
        <v>71</v>
      </c>
      <c r="C247" s="455" t="s">
        <v>46</v>
      </c>
      <c r="D247" s="474">
        <v>14.87</v>
      </c>
      <c r="E247" s="302"/>
      <c r="F247" s="302"/>
      <c r="G247" s="302"/>
    </row>
    <row r="248" spans="1:7" ht="67.5">
      <c r="A248" s="455">
        <v>5811</v>
      </c>
      <c r="B248" s="453" t="s">
        <v>776</v>
      </c>
      <c r="C248" s="455" t="s">
        <v>46</v>
      </c>
      <c r="D248" s="474">
        <v>138.56</v>
      </c>
      <c r="E248" s="302"/>
      <c r="F248" s="302"/>
      <c r="G248" s="302"/>
    </row>
    <row r="249" spans="1:7" ht="40.5">
      <c r="A249" s="455">
        <v>5823</v>
      </c>
      <c r="B249" s="453" t="s">
        <v>73</v>
      </c>
      <c r="C249" s="455" t="s">
        <v>46</v>
      </c>
      <c r="D249" s="474">
        <v>161.83000000000001</v>
      </c>
      <c r="E249" s="302"/>
      <c r="F249" s="302"/>
      <c r="G249" s="302"/>
    </row>
    <row r="250" spans="1:7" ht="94.5">
      <c r="A250" s="455">
        <v>5824</v>
      </c>
      <c r="B250" s="453" t="s">
        <v>777</v>
      </c>
      <c r="C250" s="455" t="s">
        <v>46</v>
      </c>
      <c r="D250" s="474">
        <v>132.18</v>
      </c>
      <c r="E250" s="302"/>
      <c r="F250" s="302"/>
      <c r="G250" s="302"/>
    </row>
    <row r="251" spans="1:7" ht="54">
      <c r="A251" s="455">
        <v>5835</v>
      </c>
      <c r="B251" s="453" t="s">
        <v>779</v>
      </c>
      <c r="C251" s="455" t="s">
        <v>46</v>
      </c>
      <c r="D251" s="474">
        <v>249.99</v>
      </c>
      <c r="E251" s="302"/>
      <c r="F251" s="302"/>
      <c r="G251" s="302"/>
    </row>
    <row r="252" spans="1:7" ht="40.5">
      <c r="A252" s="455">
        <v>5839</v>
      </c>
      <c r="B252" s="453" t="s">
        <v>781</v>
      </c>
      <c r="C252" s="455" t="s">
        <v>46</v>
      </c>
      <c r="D252" s="474">
        <v>6.85</v>
      </c>
      <c r="E252" s="302"/>
      <c r="F252" s="302"/>
      <c r="G252" s="302"/>
    </row>
    <row r="253" spans="1:7" ht="40.5">
      <c r="A253" s="455">
        <v>5843</v>
      </c>
      <c r="B253" s="453" t="s">
        <v>75</v>
      </c>
      <c r="C253" s="455" t="s">
        <v>46</v>
      </c>
      <c r="D253" s="474">
        <v>170.59</v>
      </c>
      <c r="E253" s="302"/>
      <c r="F253" s="302"/>
      <c r="G253" s="302"/>
    </row>
    <row r="254" spans="1:7" ht="40.5">
      <c r="A254" s="455">
        <v>5847</v>
      </c>
      <c r="B254" s="453" t="s">
        <v>783</v>
      </c>
      <c r="C254" s="455" t="s">
        <v>46</v>
      </c>
      <c r="D254" s="474">
        <v>180.85</v>
      </c>
      <c r="E254" s="302"/>
      <c r="F254" s="302"/>
      <c r="G254" s="302"/>
    </row>
    <row r="255" spans="1:7" ht="54">
      <c r="A255" s="455">
        <v>5851</v>
      </c>
      <c r="B255" s="453" t="s">
        <v>77</v>
      </c>
      <c r="C255" s="455" t="s">
        <v>46</v>
      </c>
      <c r="D255" s="474">
        <v>172.03</v>
      </c>
      <c r="E255" s="302"/>
      <c r="F255" s="302"/>
      <c r="G255" s="302"/>
    </row>
    <row r="256" spans="1:7" ht="40.5">
      <c r="A256" s="455">
        <v>5855</v>
      </c>
      <c r="B256" s="453" t="s">
        <v>785</v>
      </c>
      <c r="C256" s="455" t="s">
        <v>46</v>
      </c>
      <c r="D256" s="474">
        <v>465.25</v>
      </c>
      <c r="E256" s="302"/>
      <c r="F256" s="302"/>
      <c r="G256" s="302"/>
    </row>
    <row r="257" spans="1:7" ht="67.5">
      <c r="A257" s="455">
        <v>5863</v>
      </c>
      <c r="B257" s="453" t="s">
        <v>787</v>
      </c>
      <c r="C257" s="455" t="s">
        <v>46</v>
      </c>
      <c r="D257" s="474">
        <v>13.88</v>
      </c>
      <c r="E257" s="302"/>
      <c r="F257" s="302"/>
      <c r="G257" s="302"/>
    </row>
    <row r="258" spans="1:7" ht="54">
      <c r="A258" s="455">
        <v>5867</v>
      </c>
      <c r="B258" s="453" t="s">
        <v>789</v>
      </c>
      <c r="C258" s="455" t="s">
        <v>46</v>
      </c>
      <c r="D258" s="474">
        <v>100.88</v>
      </c>
      <c r="E258" s="302"/>
      <c r="F258" s="302"/>
      <c r="G258" s="302"/>
    </row>
    <row r="259" spans="1:7" ht="94.5">
      <c r="A259" s="455">
        <v>5875</v>
      </c>
      <c r="B259" s="453" t="s">
        <v>791</v>
      </c>
      <c r="C259" s="455" t="s">
        <v>46</v>
      </c>
      <c r="D259" s="474">
        <v>89.36</v>
      </c>
      <c r="E259" s="302"/>
      <c r="F259" s="302"/>
      <c r="G259" s="302"/>
    </row>
    <row r="260" spans="1:7" ht="67.5">
      <c r="A260" s="455">
        <v>5879</v>
      </c>
      <c r="B260" s="453" t="s">
        <v>793</v>
      </c>
      <c r="C260" s="455" t="s">
        <v>46</v>
      </c>
      <c r="D260" s="474">
        <v>85.22</v>
      </c>
      <c r="E260" s="302"/>
      <c r="F260" s="302"/>
      <c r="G260" s="302"/>
    </row>
    <row r="261" spans="1:7" ht="81">
      <c r="A261" s="455">
        <v>5882</v>
      </c>
      <c r="B261" s="453" t="s">
        <v>795</v>
      </c>
      <c r="C261" s="455" t="s">
        <v>46</v>
      </c>
      <c r="D261" s="474">
        <v>85.44</v>
      </c>
      <c r="E261" s="302"/>
      <c r="F261" s="302"/>
      <c r="G261" s="302"/>
    </row>
    <row r="262" spans="1:7" ht="67.5">
      <c r="A262" s="455">
        <v>5890</v>
      </c>
      <c r="B262" s="453" t="s">
        <v>79</v>
      </c>
      <c r="C262" s="455" t="s">
        <v>46</v>
      </c>
      <c r="D262" s="474">
        <v>132.94</v>
      </c>
      <c r="E262" s="302"/>
      <c r="F262" s="302"/>
      <c r="G262" s="302"/>
    </row>
    <row r="263" spans="1:7" ht="67.5">
      <c r="A263" s="455">
        <v>5894</v>
      </c>
      <c r="B263" s="453" t="s">
        <v>797</v>
      </c>
      <c r="C263" s="455" t="s">
        <v>46</v>
      </c>
      <c r="D263" s="474">
        <v>129.51</v>
      </c>
      <c r="E263" s="302"/>
      <c r="F263" s="302"/>
      <c r="G263" s="302"/>
    </row>
    <row r="264" spans="1:7" ht="81">
      <c r="A264" s="455">
        <v>5901</v>
      </c>
      <c r="B264" s="453" t="s">
        <v>799</v>
      </c>
      <c r="C264" s="455" t="s">
        <v>46</v>
      </c>
      <c r="D264" s="474">
        <v>207.63</v>
      </c>
      <c r="E264" s="302"/>
      <c r="F264" s="302"/>
      <c r="G264" s="302"/>
    </row>
    <row r="265" spans="1:7" ht="54">
      <c r="A265" s="455">
        <v>5909</v>
      </c>
      <c r="B265" s="453" t="s">
        <v>81</v>
      </c>
      <c r="C265" s="455" t="s">
        <v>46</v>
      </c>
      <c r="D265" s="474">
        <v>23.41</v>
      </c>
      <c r="E265" s="302"/>
      <c r="F265" s="302"/>
      <c r="G265" s="302"/>
    </row>
    <row r="266" spans="1:7" ht="40.5">
      <c r="A266" s="455">
        <v>5921</v>
      </c>
      <c r="B266" s="453" t="s">
        <v>801</v>
      </c>
      <c r="C266" s="455" t="s">
        <v>46</v>
      </c>
      <c r="D266" s="474">
        <v>3.57</v>
      </c>
      <c r="E266" s="302"/>
      <c r="F266" s="302"/>
      <c r="G266" s="302"/>
    </row>
    <row r="267" spans="1:7" ht="81">
      <c r="A267" s="455">
        <v>5928</v>
      </c>
      <c r="B267" s="453" t="s">
        <v>803</v>
      </c>
      <c r="C267" s="455" t="s">
        <v>46</v>
      </c>
      <c r="D267" s="474">
        <v>172.63</v>
      </c>
      <c r="E267" s="302"/>
      <c r="F267" s="302"/>
      <c r="G267" s="302"/>
    </row>
    <row r="268" spans="1:7" ht="54">
      <c r="A268" s="455">
        <v>5932</v>
      </c>
      <c r="B268" s="453" t="s">
        <v>83</v>
      </c>
      <c r="C268" s="455" t="s">
        <v>46</v>
      </c>
      <c r="D268" s="474">
        <v>158.6</v>
      </c>
      <c r="E268" s="302"/>
      <c r="F268" s="302"/>
      <c r="G268" s="302"/>
    </row>
    <row r="269" spans="1:7" ht="54">
      <c r="A269" s="455">
        <v>5940</v>
      </c>
      <c r="B269" s="453" t="s">
        <v>805</v>
      </c>
      <c r="C269" s="455" t="s">
        <v>46</v>
      </c>
      <c r="D269" s="474">
        <v>130.06</v>
      </c>
      <c r="E269" s="302"/>
      <c r="F269" s="302"/>
      <c r="G269" s="302"/>
    </row>
    <row r="270" spans="1:7" ht="54">
      <c r="A270" s="455">
        <v>5944</v>
      </c>
      <c r="B270" s="453" t="s">
        <v>807</v>
      </c>
      <c r="C270" s="455" t="s">
        <v>46</v>
      </c>
      <c r="D270" s="474">
        <v>144.44</v>
      </c>
      <c r="E270" s="302"/>
      <c r="F270" s="302"/>
      <c r="G270" s="302"/>
    </row>
    <row r="271" spans="1:7" ht="54">
      <c r="A271" s="455">
        <v>5953</v>
      </c>
      <c r="B271" s="453" t="s">
        <v>86</v>
      </c>
      <c r="C271" s="455" t="s">
        <v>46</v>
      </c>
      <c r="D271" s="474">
        <v>42.32</v>
      </c>
      <c r="E271" s="302"/>
      <c r="F271" s="302"/>
      <c r="G271" s="302"/>
    </row>
    <row r="272" spans="1:7" ht="67.5">
      <c r="A272" s="455">
        <v>6259</v>
      </c>
      <c r="B272" s="453" t="s">
        <v>810</v>
      </c>
      <c r="C272" s="455" t="s">
        <v>46</v>
      </c>
      <c r="D272" s="474">
        <v>171.11</v>
      </c>
      <c r="E272" s="302"/>
      <c r="F272" s="302"/>
      <c r="G272" s="302"/>
    </row>
    <row r="273" spans="1:7" ht="67.5">
      <c r="A273" s="455">
        <v>6879</v>
      </c>
      <c r="B273" s="453" t="s">
        <v>812</v>
      </c>
      <c r="C273" s="455" t="s">
        <v>46</v>
      </c>
      <c r="D273" s="474">
        <v>133.53</v>
      </c>
      <c r="E273" s="302"/>
      <c r="F273" s="302"/>
      <c r="G273" s="302"/>
    </row>
    <row r="274" spans="1:7" ht="40.5">
      <c r="A274" s="455">
        <v>7030</v>
      </c>
      <c r="B274" s="453" t="s">
        <v>814</v>
      </c>
      <c r="C274" s="455" t="s">
        <v>46</v>
      </c>
      <c r="D274" s="474">
        <v>173</v>
      </c>
      <c r="E274" s="302"/>
      <c r="F274" s="302"/>
      <c r="G274" s="302"/>
    </row>
    <row r="275" spans="1:7" ht="67.5">
      <c r="A275" s="455">
        <v>7042</v>
      </c>
      <c r="B275" s="453" t="s">
        <v>823</v>
      </c>
      <c r="C275" s="455" t="s">
        <v>46</v>
      </c>
      <c r="D275" s="474">
        <v>9.5500000000000007</v>
      </c>
      <c r="E275" s="302"/>
      <c r="F275" s="302"/>
      <c r="G275" s="302"/>
    </row>
    <row r="276" spans="1:7" ht="81">
      <c r="A276" s="455">
        <v>7049</v>
      </c>
      <c r="B276" s="453" t="s">
        <v>829</v>
      </c>
      <c r="C276" s="455" t="s">
        <v>46</v>
      </c>
      <c r="D276" s="474">
        <v>144.01</v>
      </c>
      <c r="E276" s="302"/>
      <c r="F276" s="302"/>
      <c r="G276" s="302"/>
    </row>
    <row r="277" spans="1:7" ht="81">
      <c r="A277" s="455">
        <v>67826</v>
      </c>
      <c r="B277" s="453" t="s">
        <v>865</v>
      </c>
      <c r="C277" s="455" t="s">
        <v>46</v>
      </c>
      <c r="D277" s="474">
        <v>121.54</v>
      </c>
      <c r="E277" s="302"/>
      <c r="F277" s="302"/>
      <c r="G277" s="302"/>
    </row>
    <row r="278" spans="1:7" ht="40.5">
      <c r="A278" s="455">
        <v>73417</v>
      </c>
      <c r="B278" s="453" t="s">
        <v>873</v>
      </c>
      <c r="C278" s="455" t="s">
        <v>46</v>
      </c>
      <c r="D278" s="474">
        <v>140.61000000000001</v>
      </c>
      <c r="E278" s="302"/>
      <c r="F278" s="302"/>
      <c r="G278" s="302"/>
    </row>
    <row r="279" spans="1:7" ht="67.5">
      <c r="A279" s="455">
        <v>73436</v>
      </c>
      <c r="B279" s="453" t="s">
        <v>106</v>
      </c>
      <c r="C279" s="455" t="s">
        <v>46</v>
      </c>
      <c r="D279" s="474">
        <v>130.75</v>
      </c>
      <c r="E279" s="302"/>
      <c r="F279" s="302"/>
      <c r="G279" s="302"/>
    </row>
    <row r="280" spans="1:7" ht="94.5">
      <c r="A280" s="455">
        <v>73467</v>
      </c>
      <c r="B280" s="453" t="s">
        <v>874</v>
      </c>
      <c r="C280" s="455" t="s">
        <v>46</v>
      </c>
      <c r="D280" s="474">
        <v>111.66</v>
      </c>
      <c r="E280" s="302"/>
      <c r="F280" s="302"/>
      <c r="G280" s="302"/>
    </row>
    <row r="281" spans="1:7" ht="67.5">
      <c r="A281" s="455">
        <v>73536</v>
      </c>
      <c r="B281" s="453" t="s">
        <v>875</v>
      </c>
      <c r="C281" s="455" t="s">
        <v>46</v>
      </c>
      <c r="D281" s="474">
        <v>8.1</v>
      </c>
      <c r="E281" s="302"/>
      <c r="F281" s="302"/>
      <c r="G281" s="302"/>
    </row>
    <row r="282" spans="1:7" ht="81">
      <c r="A282" s="455">
        <v>83362</v>
      </c>
      <c r="B282" s="453" t="s">
        <v>878</v>
      </c>
      <c r="C282" s="455" t="s">
        <v>46</v>
      </c>
      <c r="D282" s="474">
        <v>208.2</v>
      </c>
      <c r="E282" s="302"/>
      <c r="F282" s="302"/>
      <c r="G282" s="302"/>
    </row>
    <row r="283" spans="1:7" ht="54">
      <c r="A283" s="455">
        <v>83765</v>
      </c>
      <c r="B283" s="453" t="s">
        <v>884</v>
      </c>
      <c r="C283" s="455" t="s">
        <v>46</v>
      </c>
      <c r="D283" s="474">
        <v>75.11</v>
      </c>
      <c r="E283" s="302"/>
      <c r="F283" s="302"/>
      <c r="G283" s="302"/>
    </row>
    <row r="284" spans="1:7" ht="54">
      <c r="A284" s="455">
        <v>87445</v>
      </c>
      <c r="B284" s="453" t="s">
        <v>119</v>
      </c>
      <c r="C284" s="455" t="s">
        <v>46</v>
      </c>
      <c r="D284" s="474">
        <v>3.92</v>
      </c>
      <c r="E284" s="302"/>
      <c r="F284" s="302"/>
      <c r="G284" s="302"/>
    </row>
    <row r="285" spans="1:7" ht="54">
      <c r="A285" s="455">
        <v>88386</v>
      </c>
      <c r="B285" s="453" t="s">
        <v>1179</v>
      </c>
      <c r="C285" s="455" t="s">
        <v>46</v>
      </c>
      <c r="D285" s="474">
        <v>4.2300000000000004</v>
      </c>
      <c r="E285" s="302"/>
      <c r="F285" s="302"/>
      <c r="G285" s="302"/>
    </row>
    <row r="286" spans="1:7" ht="54">
      <c r="A286" s="455">
        <v>88393</v>
      </c>
      <c r="B286" s="453" t="s">
        <v>1185</v>
      </c>
      <c r="C286" s="455" t="s">
        <v>46</v>
      </c>
      <c r="D286" s="474">
        <v>5.83</v>
      </c>
      <c r="E286" s="302"/>
      <c r="F286" s="302"/>
      <c r="G286" s="302"/>
    </row>
    <row r="287" spans="1:7" ht="54">
      <c r="A287" s="455">
        <v>88399</v>
      </c>
      <c r="B287" s="453" t="s">
        <v>1191</v>
      </c>
      <c r="C287" s="455" t="s">
        <v>46</v>
      </c>
      <c r="D287" s="474">
        <v>3.11</v>
      </c>
      <c r="E287" s="302"/>
      <c r="F287" s="302"/>
      <c r="G287" s="302"/>
    </row>
    <row r="288" spans="1:7" ht="54">
      <c r="A288" s="455">
        <v>88418</v>
      </c>
      <c r="B288" s="453" t="s">
        <v>201</v>
      </c>
      <c r="C288" s="455" t="s">
        <v>46</v>
      </c>
      <c r="D288" s="474">
        <v>13.54</v>
      </c>
      <c r="E288" s="302"/>
      <c r="F288" s="302"/>
      <c r="G288" s="302"/>
    </row>
    <row r="289" spans="1:7" ht="54">
      <c r="A289" s="455">
        <v>88433</v>
      </c>
      <c r="B289" s="453" t="s">
        <v>1209</v>
      </c>
      <c r="C289" s="455" t="s">
        <v>46</v>
      </c>
      <c r="D289" s="474">
        <v>16.7</v>
      </c>
      <c r="E289" s="302"/>
      <c r="F289" s="302"/>
      <c r="G289" s="302"/>
    </row>
    <row r="290" spans="1:7" ht="54">
      <c r="A290" s="455">
        <v>88830</v>
      </c>
      <c r="B290" s="453" t="s">
        <v>1231</v>
      </c>
      <c r="C290" s="455" t="s">
        <v>46</v>
      </c>
      <c r="D290" s="474">
        <v>1.56</v>
      </c>
      <c r="E290" s="302"/>
      <c r="F290" s="302"/>
      <c r="G290" s="302"/>
    </row>
    <row r="291" spans="1:7" ht="40.5">
      <c r="A291" s="455">
        <v>88843</v>
      </c>
      <c r="B291" s="453" t="s">
        <v>1241</v>
      </c>
      <c r="C291" s="455" t="s">
        <v>46</v>
      </c>
      <c r="D291" s="474">
        <v>143.30000000000001</v>
      </c>
      <c r="E291" s="302"/>
      <c r="F291" s="302"/>
      <c r="G291" s="302"/>
    </row>
    <row r="292" spans="1:7" ht="54">
      <c r="A292" s="455">
        <v>88907</v>
      </c>
      <c r="B292" s="453" t="s">
        <v>1257</v>
      </c>
      <c r="C292" s="455" t="s">
        <v>46</v>
      </c>
      <c r="D292" s="474">
        <v>158.32</v>
      </c>
      <c r="E292" s="302"/>
      <c r="F292" s="302"/>
      <c r="G292" s="302"/>
    </row>
    <row r="293" spans="1:7" ht="67.5">
      <c r="A293" s="455">
        <v>89021</v>
      </c>
      <c r="B293" s="453" t="s">
        <v>1269</v>
      </c>
      <c r="C293" s="455" t="s">
        <v>46</v>
      </c>
      <c r="D293" s="474">
        <v>2.1800000000000002</v>
      </c>
      <c r="E293" s="302"/>
      <c r="F293" s="302"/>
      <c r="G293" s="302"/>
    </row>
    <row r="294" spans="1:7" ht="40.5">
      <c r="A294" s="455">
        <v>89028</v>
      </c>
      <c r="B294" s="453" t="s">
        <v>228</v>
      </c>
      <c r="C294" s="455" t="s">
        <v>46</v>
      </c>
      <c r="D294" s="474">
        <v>159.63999999999999</v>
      </c>
      <c r="E294" s="302"/>
      <c r="F294" s="302"/>
      <c r="G294" s="302"/>
    </row>
    <row r="295" spans="1:7" ht="40.5">
      <c r="A295" s="455">
        <v>89032</v>
      </c>
      <c r="B295" s="453" t="s">
        <v>1278</v>
      </c>
      <c r="C295" s="455" t="s">
        <v>46</v>
      </c>
      <c r="D295" s="474">
        <v>128.4</v>
      </c>
      <c r="E295" s="302"/>
      <c r="F295" s="302"/>
      <c r="G295" s="302"/>
    </row>
    <row r="296" spans="1:7" ht="40.5">
      <c r="A296" s="455">
        <v>89035</v>
      </c>
      <c r="B296" s="453" t="s">
        <v>231</v>
      </c>
      <c r="C296" s="455" t="s">
        <v>46</v>
      </c>
      <c r="D296" s="474">
        <v>123.97</v>
      </c>
      <c r="E296" s="302"/>
      <c r="F296" s="302"/>
      <c r="G296" s="302"/>
    </row>
    <row r="297" spans="1:7" ht="54">
      <c r="A297" s="455">
        <v>89225</v>
      </c>
      <c r="B297" s="453" t="s">
        <v>1296</v>
      </c>
      <c r="C297" s="455" t="s">
        <v>46</v>
      </c>
      <c r="D297" s="474">
        <v>4.2699999999999996</v>
      </c>
      <c r="E297" s="302"/>
      <c r="F297" s="302"/>
      <c r="G297" s="302"/>
    </row>
    <row r="298" spans="1:7" ht="54">
      <c r="A298" s="455">
        <v>89234</v>
      </c>
      <c r="B298" s="453" t="s">
        <v>1302</v>
      </c>
      <c r="C298" s="455" t="s">
        <v>46</v>
      </c>
      <c r="D298" s="474">
        <v>387.43</v>
      </c>
      <c r="E298" s="302"/>
      <c r="F298" s="302"/>
      <c r="G298" s="302"/>
    </row>
    <row r="299" spans="1:7" ht="54">
      <c r="A299" s="455">
        <v>89242</v>
      </c>
      <c r="B299" s="453" t="s">
        <v>1309</v>
      </c>
      <c r="C299" s="455" t="s">
        <v>46</v>
      </c>
      <c r="D299" s="474">
        <v>922.17</v>
      </c>
      <c r="E299" s="302"/>
      <c r="F299" s="302"/>
      <c r="G299" s="302"/>
    </row>
    <row r="300" spans="1:7" ht="54">
      <c r="A300" s="455">
        <v>89250</v>
      </c>
      <c r="B300" s="453" t="s">
        <v>245</v>
      </c>
      <c r="C300" s="455" t="s">
        <v>46</v>
      </c>
      <c r="D300" s="474">
        <v>797.95</v>
      </c>
      <c r="E300" s="302"/>
      <c r="F300" s="302"/>
      <c r="G300" s="302"/>
    </row>
    <row r="301" spans="1:7" ht="54">
      <c r="A301" s="455">
        <v>89257</v>
      </c>
      <c r="B301" s="453" t="s">
        <v>1314</v>
      </c>
      <c r="C301" s="455" t="s">
        <v>46</v>
      </c>
      <c r="D301" s="474">
        <v>216.6</v>
      </c>
      <c r="E301" s="302"/>
      <c r="F301" s="302"/>
      <c r="G301" s="302"/>
    </row>
    <row r="302" spans="1:7" ht="54">
      <c r="A302" s="455">
        <v>89272</v>
      </c>
      <c r="B302" s="453" t="s">
        <v>1327</v>
      </c>
      <c r="C302" s="455" t="s">
        <v>46</v>
      </c>
      <c r="D302" s="474">
        <v>128.79</v>
      </c>
      <c r="E302" s="302"/>
      <c r="F302" s="302"/>
      <c r="G302" s="302"/>
    </row>
    <row r="303" spans="1:7" ht="54">
      <c r="A303" s="455">
        <v>89278</v>
      </c>
      <c r="B303" s="453" t="s">
        <v>1333</v>
      </c>
      <c r="C303" s="455" t="s">
        <v>46</v>
      </c>
      <c r="D303" s="474">
        <v>9.07</v>
      </c>
      <c r="E303" s="302"/>
      <c r="F303" s="302"/>
      <c r="G303" s="302"/>
    </row>
    <row r="304" spans="1:7" ht="40.5">
      <c r="A304" s="455">
        <v>89843</v>
      </c>
      <c r="B304" s="453" t="s">
        <v>344</v>
      </c>
      <c r="C304" s="455" t="s">
        <v>46</v>
      </c>
      <c r="D304" s="474">
        <v>138.76</v>
      </c>
      <c r="E304" s="302"/>
      <c r="F304" s="302"/>
      <c r="G304" s="302"/>
    </row>
    <row r="305" spans="1:7" ht="67.5">
      <c r="A305" s="455">
        <v>89876</v>
      </c>
      <c r="B305" s="453" t="s">
        <v>352</v>
      </c>
      <c r="C305" s="455" t="s">
        <v>46</v>
      </c>
      <c r="D305" s="474">
        <v>223.52</v>
      </c>
      <c r="E305" s="302"/>
      <c r="F305" s="302"/>
      <c r="G305" s="302"/>
    </row>
    <row r="306" spans="1:7" ht="67.5">
      <c r="A306" s="455">
        <v>89883</v>
      </c>
      <c r="B306" s="453" t="s">
        <v>359</v>
      </c>
      <c r="C306" s="455" t="s">
        <v>46</v>
      </c>
      <c r="D306" s="474">
        <v>248.54</v>
      </c>
      <c r="E306" s="302"/>
      <c r="F306" s="302"/>
      <c r="G306" s="302"/>
    </row>
    <row r="307" spans="1:7" ht="54">
      <c r="A307" s="455">
        <v>90586</v>
      </c>
      <c r="B307" s="453" t="s">
        <v>1822</v>
      </c>
      <c r="C307" s="455" t="s">
        <v>46</v>
      </c>
      <c r="D307" s="474">
        <v>1.77</v>
      </c>
      <c r="E307" s="302"/>
      <c r="F307" s="302"/>
      <c r="G307" s="302"/>
    </row>
    <row r="308" spans="1:7" ht="40.5">
      <c r="A308" s="455">
        <v>90625</v>
      </c>
      <c r="B308" s="453" t="s">
        <v>381</v>
      </c>
      <c r="C308" s="455" t="s">
        <v>46</v>
      </c>
      <c r="D308" s="474">
        <v>7.5</v>
      </c>
      <c r="E308" s="302"/>
      <c r="F308" s="302"/>
      <c r="G308" s="302"/>
    </row>
    <row r="309" spans="1:7" ht="54">
      <c r="A309" s="455">
        <v>90631</v>
      </c>
      <c r="B309" s="453" t="s">
        <v>386</v>
      </c>
      <c r="C309" s="455" t="s">
        <v>46</v>
      </c>
      <c r="D309" s="474">
        <v>92.01</v>
      </c>
      <c r="E309" s="302"/>
      <c r="F309" s="302"/>
      <c r="G309" s="302"/>
    </row>
    <row r="310" spans="1:7" ht="67.5">
      <c r="A310" s="455">
        <v>90637</v>
      </c>
      <c r="B310" s="453" t="s">
        <v>392</v>
      </c>
      <c r="C310" s="455" t="s">
        <v>46</v>
      </c>
      <c r="D310" s="474">
        <v>12.55</v>
      </c>
      <c r="E310" s="302"/>
      <c r="F310" s="302"/>
      <c r="G310" s="302"/>
    </row>
    <row r="311" spans="1:7" ht="54">
      <c r="A311" s="455">
        <v>90643</v>
      </c>
      <c r="B311" s="453" t="s">
        <v>1829</v>
      </c>
      <c r="C311" s="455" t="s">
        <v>46</v>
      </c>
      <c r="D311" s="474">
        <v>17.97</v>
      </c>
      <c r="E311" s="302"/>
      <c r="F311" s="302"/>
      <c r="G311" s="302"/>
    </row>
    <row r="312" spans="1:7" ht="67.5">
      <c r="A312" s="455">
        <v>90650</v>
      </c>
      <c r="B312" s="453" t="s">
        <v>1835</v>
      </c>
      <c r="C312" s="455" t="s">
        <v>46</v>
      </c>
      <c r="D312" s="474">
        <v>9.43</v>
      </c>
      <c r="E312" s="302"/>
      <c r="F312" s="302"/>
      <c r="G312" s="302"/>
    </row>
    <row r="313" spans="1:7" ht="40.5">
      <c r="A313" s="455">
        <v>90656</v>
      </c>
      <c r="B313" s="453" t="s">
        <v>394</v>
      </c>
      <c r="C313" s="455" t="s">
        <v>46</v>
      </c>
      <c r="D313" s="474">
        <v>12.46</v>
      </c>
      <c r="E313" s="302"/>
      <c r="F313" s="302"/>
      <c r="G313" s="302"/>
    </row>
    <row r="314" spans="1:7" ht="40.5">
      <c r="A314" s="455">
        <v>90662</v>
      </c>
      <c r="B314" s="453" t="s">
        <v>396</v>
      </c>
      <c r="C314" s="455" t="s">
        <v>46</v>
      </c>
      <c r="D314" s="474">
        <v>12.97</v>
      </c>
      <c r="E314" s="302"/>
      <c r="F314" s="302"/>
      <c r="G314" s="302"/>
    </row>
    <row r="315" spans="1:7" ht="81">
      <c r="A315" s="455">
        <v>90668</v>
      </c>
      <c r="B315" s="453" t="s">
        <v>1849</v>
      </c>
      <c r="C315" s="455" t="s">
        <v>46</v>
      </c>
      <c r="D315" s="474">
        <v>21.68</v>
      </c>
      <c r="E315" s="302"/>
      <c r="F315" s="302"/>
      <c r="G315" s="302"/>
    </row>
    <row r="316" spans="1:7" ht="81">
      <c r="A316" s="455">
        <v>90674</v>
      </c>
      <c r="B316" s="453" t="s">
        <v>1855</v>
      </c>
      <c r="C316" s="455" t="s">
        <v>46</v>
      </c>
      <c r="D316" s="474">
        <v>415.61</v>
      </c>
      <c r="E316" s="302"/>
      <c r="F316" s="302"/>
      <c r="G316" s="302"/>
    </row>
    <row r="317" spans="1:7" ht="81">
      <c r="A317" s="455">
        <v>90680</v>
      </c>
      <c r="B317" s="453" t="s">
        <v>1861</v>
      </c>
      <c r="C317" s="455" t="s">
        <v>46</v>
      </c>
      <c r="D317" s="474">
        <v>252.79</v>
      </c>
      <c r="E317" s="302"/>
      <c r="F317" s="302"/>
      <c r="G317" s="302"/>
    </row>
    <row r="318" spans="1:7" ht="54">
      <c r="A318" s="455">
        <v>90686</v>
      </c>
      <c r="B318" s="453" t="s">
        <v>1867</v>
      </c>
      <c r="C318" s="455" t="s">
        <v>46</v>
      </c>
      <c r="D318" s="474">
        <v>113.75</v>
      </c>
      <c r="E318" s="302"/>
      <c r="F318" s="302"/>
      <c r="G318" s="302"/>
    </row>
    <row r="319" spans="1:7" ht="54">
      <c r="A319" s="455">
        <v>90692</v>
      </c>
      <c r="B319" s="453" t="s">
        <v>1873</v>
      </c>
      <c r="C319" s="455" t="s">
        <v>46</v>
      </c>
      <c r="D319" s="474">
        <v>84.61</v>
      </c>
      <c r="E319" s="302"/>
      <c r="F319" s="302"/>
      <c r="G319" s="302"/>
    </row>
    <row r="320" spans="1:7" ht="54">
      <c r="A320" s="455">
        <v>90964</v>
      </c>
      <c r="B320" s="453" t="s">
        <v>424</v>
      </c>
      <c r="C320" s="455" t="s">
        <v>46</v>
      </c>
      <c r="D320" s="474">
        <v>20.59</v>
      </c>
      <c r="E320" s="302"/>
      <c r="F320" s="302"/>
      <c r="G320" s="302"/>
    </row>
    <row r="321" spans="1:7" ht="54">
      <c r="A321" s="455">
        <v>90972</v>
      </c>
      <c r="B321" s="453" t="s">
        <v>1898</v>
      </c>
      <c r="C321" s="455" t="s">
        <v>46</v>
      </c>
      <c r="D321" s="474">
        <v>54.79</v>
      </c>
      <c r="E321" s="302"/>
      <c r="F321" s="302"/>
      <c r="G321" s="302"/>
    </row>
    <row r="322" spans="1:7" ht="54">
      <c r="A322" s="455">
        <v>90979</v>
      </c>
      <c r="B322" s="453" t="s">
        <v>429</v>
      </c>
      <c r="C322" s="455" t="s">
        <v>46</v>
      </c>
      <c r="D322" s="474">
        <v>141.68</v>
      </c>
      <c r="E322" s="302"/>
      <c r="F322" s="302"/>
      <c r="G322" s="302"/>
    </row>
    <row r="323" spans="1:7" ht="54">
      <c r="A323" s="455">
        <v>90991</v>
      </c>
      <c r="B323" s="453" t="s">
        <v>1901</v>
      </c>
      <c r="C323" s="455" t="s">
        <v>46</v>
      </c>
      <c r="D323" s="474">
        <v>128.21</v>
      </c>
      <c r="E323" s="302"/>
      <c r="F323" s="302"/>
      <c r="G323" s="302"/>
    </row>
    <row r="324" spans="1:7" ht="54">
      <c r="A324" s="455">
        <v>90999</v>
      </c>
      <c r="B324" s="453" t="s">
        <v>1909</v>
      </c>
      <c r="C324" s="455" t="s">
        <v>46</v>
      </c>
      <c r="D324" s="474">
        <v>72.81</v>
      </c>
      <c r="E324" s="302"/>
      <c r="F324" s="302"/>
      <c r="G324" s="302"/>
    </row>
    <row r="325" spans="1:7" ht="67.5">
      <c r="A325" s="455">
        <v>91031</v>
      </c>
      <c r="B325" s="453" t="s">
        <v>436</v>
      </c>
      <c r="C325" s="455" t="s">
        <v>46</v>
      </c>
      <c r="D325" s="474">
        <v>164.15</v>
      </c>
      <c r="E325" s="302"/>
      <c r="F325" s="302"/>
      <c r="G325" s="302"/>
    </row>
    <row r="326" spans="1:7" ht="54">
      <c r="A326" s="455">
        <v>91277</v>
      </c>
      <c r="B326" s="453" t="s">
        <v>1975</v>
      </c>
      <c r="C326" s="455" t="s">
        <v>46</v>
      </c>
      <c r="D326" s="474">
        <v>8.7899999999999991</v>
      </c>
      <c r="E326" s="302"/>
      <c r="F326" s="302"/>
      <c r="G326" s="302"/>
    </row>
    <row r="327" spans="1:7" ht="67.5">
      <c r="A327" s="455">
        <v>91283</v>
      </c>
      <c r="B327" s="453" t="s">
        <v>1981</v>
      </c>
      <c r="C327" s="455" t="s">
        <v>46</v>
      </c>
      <c r="D327" s="474">
        <v>20.38</v>
      </c>
      <c r="E327" s="302"/>
      <c r="F327" s="302"/>
      <c r="G327" s="302"/>
    </row>
    <row r="328" spans="1:7" ht="81">
      <c r="A328" s="455">
        <v>91386</v>
      </c>
      <c r="B328" s="453" t="s">
        <v>1997</v>
      </c>
      <c r="C328" s="455" t="s">
        <v>46</v>
      </c>
      <c r="D328" s="474">
        <v>175.44</v>
      </c>
      <c r="E328" s="302"/>
      <c r="F328" s="302"/>
      <c r="G328" s="302"/>
    </row>
    <row r="329" spans="1:7" ht="54">
      <c r="A329" s="455">
        <v>91533</v>
      </c>
      <c r="B329" s="453" t="s">
        <v>2024</v>
      </c>
      <c r="C329" s="455" t="s">
        <v>46</v>
      </c>
      <c r="D329" s="474">
        <v>20.6</v>
      </c>
      <c r="E329" s="302"/>
      <c r="F329" s="302"/>
      <c r="G329" s="302"/>
    </row>
    <row r="330" spans="1:7" ht="81">
      <c r="A330" s="455">
        <v>91634</v>
      </c>
      <c r="B330" s="453" t="s">
        <v>2031</v>
      </c>
      <c r="C330" s="455" t="s">
        <v>46</v>
      </c>
      <c r="D330" s="474">
        <v>151.58000000000001</v>
      </c>
      <c r="E330" s="302"/>
      <c r="F330" s="302"/>
      <c r="G330" s="302"/>
    </row>
    <row r="331" spans="1:7" ht="81">
      <c r="A331" s="455">
        <v>91645</v>
      </c>
      <c r="B331" s="453" t="s">
        <v>2038</v>
      </c>
      <c r="C331" s="455" t="s">
        <v>46</v>
      </c>
      <c r="D331" s="474">
        <v>324.24</v>
      </c>
      <c r="E331" s="302"/>
      <c r="F331" s="302"/>
      <c r="G331" s="302"/>
    </row>
    <row r="332" spans="1:7" ht="40.5">
      <c r="A332" s="455">
        <v>91692</v>
      </c>
      <c r="B332" s="453" t="s">
        <v>2044</v>
      </c>
      <c r="C332" s="455" t="s">
        <v>46</v>
      </c>
      <c r="D332" s="474">
        <v>16.149999999999999</v>
      </c>
      <c r="E332" s="302"/>
      <c r="F332" s="302"/>
      <c r="G332" s="302"/>
    </row>
    <row r="333" spans="1:7" ht="40.5">
      <c r="A333" s="455">
        <v>92043</v>
      </c>
      <c r="B333" s="453" t="s">
        <v>2183</v>
      </c>
      <c r="C333" s="455" t="s">
        <v>46</v>
      </c>
      <c r="D333" s="474">
        <v>9.0500000000000007</v>
      </c>
      <c r="E333" s="302"/>
      <c r="F333" s="302"/>
      <c r="G333" s="302"/>
    </row>
    <row r="334" spans="1:7" ht="94.5">
      <c r="A334" s="455">
        <v>92106</v>
      </c>
      <c r="B334" s="453" t="s">
        <v>2189</v>
      </c>
      <c r="C334" s="455" t="s">
        <v>46</v>
      </c>
      <c r="D334" s="474">
        <v>212.75</v>
      </c>
      <c r="E334" s="302"/>
      <c r="F334" s="302"/>
      <c r="G334" s="302"/>
    </row>
    <row r="335" spans="1:7" ht="54">
      <c r="A335" s="455">
        <v>92112</v>
      </c>
      <c r="B335" s="453" t="s">
        <v>490</v>
      </c>
      <c r="C335" s="455" t="s">
        <v>46</v>
      </c>
      <c r="D335" s="474">
        <v>2.5</v>
      </c>
      <c r="E335" s="302"/>
      <c r="F335" s="302"/>
      <c r="G335" s="302"/>
    </row>
    <row r="336" spans="1:7" ht="27">
      <c r="A336" s="455">
        <v>92118</v>
      </c>
      <c r="B336" s="453" t="s">
        <v>495</v>
      </c>
      <c r="C336" s="455" t="s">
        <v>46</v>
      </c>
      <c r="D336" s="474">
        <v>0.2</v>
      </c>
      <c r="E336" s="302"/>
      <c r="F336" s="302"/>
      <c r="G336" s="302"/>
    </row>
    <row r="337" spans="1:7" ht="40.5">
      <c r="A337" s="455">
        <v>92138</v>
      </c>
      <c r="B337" s="453" t="s">
        <v>2196</v>
      </c>
      <c r="C337" s="455" t="s">
        <v>46</v>
      </c>
      <c r="D337" s="474">
        <v>65.599999999999994</v>
      </c>
      <c r="E337" s="302"/>
      <c r="F337" s="302"/>
      <c r="G337" s="302"/>
    </row>
    <row r="338" spans="1:7" ht="54">
      <c r="A338" s="455">
        <v>92145</v>
      </c>
      <c r="B338" s="453" t="s">
        <v>505</v>
      </c>
      <c r="C338" s="455" t="s">
        <v>46</v>
      </c>
      <c r="D338" s="474">
        <v>56.48</v>
      </c>
      <c r="E338" s="302"/>
      <c r="F338" s="302"/>
      <c r="G338" s="302"/>
    </row>
    <row r="339" spans="1:7" ht="81">
      <c r="A339" s="455">
        <v>92242</v>
      </c>
      <c r="B339" s="453" t="s">
        <v>2217</v>
      </c>
      <c r="C339" s="455" t="s">
        <v>46</v>
      </c>
      <c r="D339" s="474">
        <v>283.93</v>
      </c>
      <c r="E339" s="302"/>
      <c r="F339" s="302"/>
      <c r="G339" s="302"/>
    </row>
    <row r="340" spans="1:7" ht="54">
      <c r="A340" s="455">
        <v>92716</v>
      </c>
      <c r="B340" s="453" t="s">
        <v>2257</v>
      </c>
      <c r="C340" s="455" t="s">
        <v>46</v>
      </c>
      <c r="D340" s="474">
        <v>26.27</v>
      </c>
      <c r="E340" s="302"/>
      <c r="F340" s="302"/>
      <c r="G340" s="302"/>
    </row>
    <row r="341" spans="1:7" ht="40.5">
      <c r="A341" s="455">
        <v>92960</v>
      </c>
      <c r="B341" s="453" t="s">
        <v>2408</v>
      </c>
      <c r="C341" s="455" t="s">
        <v>46</v>
      </c>
      <c r="D341" s="474">
        <v>14.83</v>
      </c>
      <c r="E341" s="302"/>
      <c r="F341" s="302"/>
      <c r="G341" s="302"/>
    </row>
    <row r="342" spans="1:7" ht="40.5">
      <c r="A342" s="455">
        <v>92966</v>
      </c>
      <c r="B342" s="453" t="s">
        <v>2412</v>
      </c>
      <c r="C342" s="455" t="s">
        <v>46</v>
      </c>
      <c r="D342" s="474">
        <v>14.98</v>
      </c>
      <c r="E342" s="302"/>
      <c r="F342" s="302"/>
      <c r="G342" s="302"/>
    </row>
    <row r="343" spans="1:7" ht="94.5">
      <c r="A343" s="455">
        <v>93224</v>
      </c>
      <c r="B343" s="453" t="s">
        <v>2488</v>
      </c>
      <c r="C343" s="455" t="s">
        <v>46</v>
      </c>
      <c r="D343" s="474">
        <v>616.53</v>
      </c>
      <c r="E343" s="302"/>
      <c r="F343" s="302"/>
      <c r="G343" s="302"/>
    </row>
    <row r="344" spans="1:7" ht="54">
      <c r="A344" s="455">
        <v>93233</v>
      </c>
      <c r="B344" s="453" t="s">
        <v>534</v>
      </c>
      <c r="C344" s="455" t="s">
        <v>46</v>
      </c>
      <c r="D344" s="474">
        <v>8.4700000000000006</v>
      </c>
      <c r="E344" s="302"/>
      <c r="F344" s="302"/>
      <c r="G344" s="302"/>
    </row>
    <row r="345" spans="1:7" ht="40.5">
      <c r="A345" s="455">
        <v>93272</v>
      </c>
      <c r="B345" s="453" t="s">
        <v>2499</v>
      </c>
      <c r="C345" s="455" t="s">
        <v>46</v>
      </c>
      <c r="D345" s="474">
        <v>87.28</v>
      </c>
      <c r="E345" s="302"/>
      <c r="F345" s="302"/>
      <c r="G345" s="302"/>
    </row>
    <row r="346" spans="1:7" ht="40.5">
      <c r="A346" s="455">
        <v>93281</v>
      </c>
      <c r="B346" s="453" t="s">
        <v>2505</v>
      </c>
      <c r="C346" s="455" t="s">
        <v>46</v>
      </c>
      <c r="D346" s="474">
        <v>14.15</v>
      </c>
      <c r="E346" s="302"/>
      <c r="F346" s="302"/>
      <c r="G346" s="302"/>
    </row>
    <row r="347" spans="1:7" ht="54">
      <c r="A347" s="455">
        <v>93287</v>
      </c>
      <c r="B347" s="453" t="s">
        <v>2511</v>
      </c>
      <c r="C347" s="455" t="s">
        <v>46</v>
      </c>
      <c r="D347" s="474">
        <v>375.86</v>
      </c>
      <c r="E347" s="302"/>
      <c r="F347" s="302"/>
      <c r="G347" s="302"/>
    </row>
    <row r="348" spans="1:7" ht="81">
      <c r="A348" s="455">
        <v>93402</v>
      </c>
      <c r="B348" s="453" t="s">
        <v>684</v>
      </c>
      <c r="C348" s="455" t="s">
        <v>46</v>
      </c>
      <c r="D348" s="474">
        <v>169.77</v>
      </c>
      <c r="E348" s="302"/>
      <c r="F348" s="302"/>
      <c r="G348" s="302"/>
    </row>
    <row r="349" spans="1:7" ht="94.5">
      <c r="A349" s="455">
        <v>93408</v>
      </c>
      <c r="B349" s="453" t="s">
        <v>9172</v>
      </c>
      <c r="C349" s="455" t="s">
        <v>46</v>
      </c>
      <c r="D349" s="474">
        <v>63.59</v>
      </c>
      <c r="E349" s="302"/>
      <c r="F349" s="302"/>
      <c r="G349" s="302"/>
    </row>
    <row r="350" spans="1:7" ht="40.5">
      <c r="A350" s="455">
        <v>93415</v>
      </c>
      <c r="B350" s="453" t="s">
        <v>2542</v>
      </c>
      <c r="C350" s="455" t="s">
        <v>46</v>
      </c>
      <c r="D350" s="474">
        <v>13.82</v>
      </c>
      <c r="E350" s="302"/>
      <c r="F350" s="302"/>
      <c r="G350" s="302"/>
    </row>
    <row r="351" spans="1:7" ht="40.5">
      <c r="A351" s="455">
        <v>93421</v>
      </c>
      <c r="B351" s="453" t="s">
        <v>539</v>
      </c>
      <c r="C351" s="455" t="s">
        <v>46</v>
      </c>
      <c r="D351" s="474">
        <v>55.21</v>
      </c>
      <c r="E351" s="302"/>
      <c r="F351" s="302"/>
      <c r="G351" s="302"/>
    </row>
    <row r="352" spans="1:7" ht="40.5">
      <c r="A352" s="455">
        <v>93427</v>
      </c>
      <c r="B352" s="453" t="s">
        <v>2551</v>
      </c>
      <c r="C352" s="455" t="s">
        <v>46</v>
      </c>
      <c r="D352" s="474">
        <v>127.07</v>
      </c>
      <c r="E352" s="302"/>
      <c r="F352" s="302"/>
      <c r="G352" s="302"/>
    </row>
    <row r="353" spans="1:7" ht="40.5">
      <c r="A353" s="455">
        <v>93433</v>
      </c>
      <c r="B353" s="453" t="s">
        <v>2557</v>
      </c>
      <c r="C353" s="455" t="s">
        <v>46</v>
      </c>
      <c r="D353" s="474">
        <v>2421.39</v>
      </c>
      <c r="E353" s="302"/>
      <c r="F353" s="302"/>
      <c r="G353" s="302"/>
    </row>
    <row r="354" spans="1:7" ht="40.5">
      <c r="A354" s="455">
        <v>93439</v>
      </c>
      <c r="B354" s="453" t="s">
        <v>2563</v>
      </c>
      <c r="C354" s="455" t="s">
        <v>46</v>
      </c>
      <c r="D354" s="474">
        <v>104.51</v>
      </c>
      <c r="E354" s="302"/>
      <c r="F354" s="302"/>
      <c r="G354" s="302"/>
    </row>
    <row r="355" spans="1:7" ht="40.5">
      <c r="A355" s="455">
        <v>95121</v>
      </c>
      <c r="B355" s="453" t="s">
        <v>2796</v>
      </c>
      <c r="C355" s="455" t="s">
        <v>46</v>
      </c>
      <c r="D355" s="474">
        <v>212.8</v>
      </c>
      <c r="E355" s="302"/>
      <c r="F355" s="302"/>
      <c r="G355" s="302"/>
    </row>
    <row r="356" spans="1:7" ht="40.5">
      <c r="A356" s="455">
        <v>95127</v>
      </c>
      <c r="B356" s="453" t="s">
        <v>572</v>
      </c>
      <c r="C356" s="455" t="s">
        <v>46</v>
      </c>
      <c r="D356" s="474">
        <v>152.69</v>
      </c>
      <c r="E356" s="302"/>
      <c r="F356" s="302"/>
      <c r="G356" s="302"/>
    </row>
    <row r="357" spans="1:7" ht="40.5">
      <c r="A357" s="455">
        <v>95133</v>
      </c>
      <c r="B357" s="453" t="s">
        <v>2803</v>
      </c>
      <c r="C357" s="455" t="s">
        <v>46</v>
      </c>
      <c r="D357" s="474">
        <v>109.5</v>
      </c>
      <c r="E357" s="302"/>
      <c r="F357" s="302"/>
      <c r="G357" s="302"/>
    </row>
    <row r="358" spans="1:7" ht="40.5">
      <c r="A358" s="455">
        <v>95139</v>
      </c>
      <c r="B358" s="453" t="s">
        <v>2807</v>
      </c>
      <c r="C358" s="455" t="s">
        <v>46</v>
      </c>
      <c r="D358" s="474">
        <v>7.0000000000000007E-2</v>
      </c>
      <c r="E358" s="302"/>
      <c r="F358" s="302"/>
      <c r="G358" s="302"/>
    </row>
    <row r="359" spans="1:7" ht="40.5">
      <c r="A359" s="455">
        <v>95212</v>
      </c>
      <c r="B359" s="453" t="s">
        <v>2814</v>
      </c>
      <c r="C359" s="455" t="s">
        <v>46</v>
      </c>
      <c r="D359" s="474">
        <v>96.15</v>
      </c>
      <c r="E359" s="302"/>
      <c r="F359" s="302"/>
      <c r="G359" s="302"/>
    </row>
    <row r="360" spans="1:7" ht="40.5">
      <c r="A360" s="455">
        <v>95218</v>
      </c>
      <c r="B360" s="453" t="s">
        <v>2820</v>
      </c>
      <c r="C360" s="455" t="s">
        <v>46</v>
      </c>
      <c r="D360" s="474">
        <v>19.829999999999998</v>
      </c>
      <c r="E360" s="302"/>
      <c r="F360" s="302"/>
      <c r="G360" s="302"/>
    </row>
    <row r="361" spans="1:7" ht="27">
      <c r="A361" s="455">
        <v>95258</v>
      </c>
      <c r="B361" s="453" t="s">
        <v>577</v>
      </c>
      <c r="C361" s="455" t="s">
        <v>46</v>
      </c>
      <c r="D361" s="474">
        <v>14.45</v>
      </c>
      <c r="E361" s="302"/>
      <c r="F361" s="302"/>
      <c r="G361" s="302"/>
    </row>
    <row r="362" spans="1:7" ht="40.5">
      <c r="A362" s="455">
        <v>95264</v>
      </c>
      <c r="B362" s="453" t="s">
        <v>2833</v>
      </c>
      <c r="C362" s="455" t="s">
        <v>46</v>
      </c>
      <c r="D362" s="474">
        <v>6.33</v>
      </c>
      <c r="E362" s="302"/>
      <c r="F362" s="302"/>
      <c r="G362" s="302"/>
    </row>
    <row r="363" spans="1:7" ht="54">
      <c r="A363" s="455">
        <v>95270</v>
      </c>
      <c r="B363" s="453" t="s">
        <v>2839</v>
      </c>
      <c r="C363" s="455" t="s">
        <v>46</v>
      </c>
      <c r="D363" s="474">
        <v>8.67</v>
      </c>
      <c r="E363" s="302"/>
      <c r="F363" s="302"/>
      <c r="G363" s="302"/>
    </row>
    <row r="364" spans="1:7" ht="40.5">
      <c r="A364" s="455">
        <v>95276</v>
      </c>
      <c r="B364" s="453" t="s">
        <v>2845</v>
      </c>
      <c r="C364" s="455" t="s">
        <v>46</v>
      </c>
      <c r="D364" s="474">
        <v>2.85</v>
      </c>
      <c r="E364" s="302"/>
      <c r="F364" s="302"/>
      <c r="G364" s="302"/>
    </row>
    <row r="365" spans="1:7" ht="40.5">
      <c r="A365" s="455">
        <v>95282</v>
      </c>
      <c r="B365" s="453" t="s">
        <v>2851</v>
      </c>
      <c r="C365" s="455" t="s">
        <v>46</v>
      </c>
      <c r="D365" s="474">
        <v>8.64</v>
      </c>
      <c r="E365" s="302"/>
      <c r="F365" s="302"/>
      <c r="G365" s="302"/>
    </row>
    <row r="366" spans="1:7" ht="67.5">
      <c r="A366" s="455">
        <v>95620</v>
      </c>
      <c r="B366" s="453" t="s">
        <v>2990</v>
      </c>
      <c r="C366" s="455" t="s">
        <v>46</v>
      </c>
      <c r="D366" s="474">
        <v>13.86</v>
      </c>
      <c r="E366" s="302"/>
      <c r="F366" s="302"/>
      <c r="G366" s="302"/>
    </row>
    <row r="367" spans="1:7" ht="67.5">
      <c r="A367" s="455">
        <v>95631</v>
      </c>
      <c r="B367" s="453" t="s">
        <v>2998</v>
      </c>
      <c r="C367" s="455" t="s">
        <v>46</v>
      </c>
      <c r="D367" s="474">
        <v>149.05000000000001</v>
      </c>
      <c r="E367" s="302"/>
      <c r="F367" s="302"/>
      <c r="G367" s="302"/>
    </row>
    <row r="368" spans="1:7" ht="40.5">
      <c r="A368" s="455">
        <v>95702</v>
      </c>
      <c r="B368" s="453" t="s">
        <v>3019</v>
      </c>
      <c r="C368" s="455" t="s">
        <v>46</v>
      </c>
      <c r="D368" s="474">
        <v>26.95</v>
      </c>
      <c r="E368" s="302"/>
      <c r="F368" s="302"/>
      <c r="G368" s="302"/>
    </row>
    <row r="369" spans="1:7" ht="54">
      <c r="A369" s="455">
        <v>95708</v>
      </c>
      <c r="B369" s="453" t="s">
        <v>3025</v>
      </c>
      <c r="C369" s="455" t="s">
        <v>46</v>
      </c>
      <c r="D369" s="474">
        <v>107.38</v>
      </c>
      <c r="E369" s="302"/>
      <c r="F369" s="302"/>
      <c r="G369" s="302"/>
    </row>
    <row r="370" spans="1:7" ht="67.5">
      <c r="A370" s="455">
        <v>95714</v>
      </c>
      <c r="B370" s="453" t="s">
        <v>3031</v>
      </c>
      <c r="C370" s="455" t="s">
        <v>46</v>
      </c>
      <c r="D370" s="474">
        <v>162.33000000000001</v>
      </c>
      <c r="E370" s="302"/>
      <c r="F370" s="302"/>
      <c r="G370" s="302"/>
    </row>
    <row r="371" spans="1:7" ht="81">
      <c r="A371" s="455">
        <v>95720</v>
      </c>
      <c r="B371" s="453" t="s">
        <v>3037</v>
      </c>
      <c r="C371" s="455" t="s">
        <v>46</v>
      </c>
      <c r="D371" s="474">
        <v>159.4</v>
      </c>
      <c r="E371" s="302"/>
      <c r="F371" s="302"/>
      <c r="G371" s="302"/>
    </row>
    <row r="372" spans="1:7" ht="40.5">
      <c r="A372" s="455">
        <v>95872</v>
      </c>
      <c r="B372" s="453" t="s">
        <v>607</v>
      </c>
      <c r="C372" s="455" t="s">
        <v>46</v>
      </c>
      <c r="D372" s="474">
        <v>215.76</v>
      </c>
      <c r="E372" s="302"/>
      <c r="F372" s="302"/>
      <c r="G372" s="302"/>
    </row>
    <row r="373" spans="1:7" ht="40.5">
      <c r="A373" s="455">
        <v>96013</v>
      </c>
      <c r="B373" s="453" t="s">
        <v>3101</v>
      </c>
      <c r="C373" s="455" t="s">
        <v>46</v>
      </c>
      <c r="D373" s="474">
        <v>176.69</v>
      </c>
      <c r="E373" s="302"/>
      <c r="F373" s="302"/>
      <c r="G373" s="302"/>
    </row>
    <row r="374" spans="1:7" ht="40.5">
      <c r="A374" s="455">
        <v>96020</v>
      </c>
      <c r="B374" s="453" t="s">
        <v>3107</v>
      </c>
      <c r="C374" s="455" t="s">
        <v>46</v>
      </c>
      <c r="D374" s="474">
        <v>176.34</v>
      </c>
      <c r="E374" s="302"/>
      <c r="F374" s="302"/>
      <c r="G374" s="302"/>
    </row>
    <row r="375" spans="1:7" ht="40.5">
      <c r="A375" s="455">
        <v>96028</v>
      </c>
      <c r="B375" s="453" t="s">
        <v>699</v>
      </c>
      <c r="C375" s="455" t="s">
        <v>46</v>
      </c>
      <c r="D375" s="474">
        <v>129.72</v>
      </c>
      <c r="E375" s="302"/>
      <c r="F375" s="302"/>
      <c r="G375" s="302"/>
    </row>
    <row r="376" spans="1:7" ht="54">
      <c r="A376" s="455">
        <v>96035</v>
      </c>
      <c r="B376" s="453" t="s">
        <v>3113</v>
      </c>
      <c r="C376" s="455" t="s">
        <v>46</v>
      </c>
      <c r="D376" s="474">
        <v>183.55</v>
      </c>
      <c r="E376" s="302"/>
      <c r="F376" s="302"/>
      <c r="G376" s="302"/>
    </row>
    <row r="377" spans="1:7" ht="40.5">
      <c r="A377" s="455">
        <v>96157</v>
      </c>
      <c r="B377" s="453" t="s">
        <v>3142</v>
      </c>
      <c r="C377" s="455" t="s">
        <v>46</v>
      </c>
      <c r="D377" s="474">
        <v>130.07</v>
      </c>
      <c r="E377" s="302"/>
      <c r="F377" s="302"/>
      <c r="G377" s="302"/>
    </row>
    <row r="378" spans="1:7" ht="54">
      <c r="A378" s="455">
        <v>96158</v>
      </c>
      <c r="B378" s="453" t="s">
        <v>706</v>
      </c>
      <c r="C378" s="455" t="s">
        <v>46</v>
      </c>
      <c r="D378" s="474">
        <v>94.26</v>
      </c>
      <c r="E378" s="302"/>
      <c r="F378" s="302"/>
      <c r="G378" s="302"/>
    </row>
    <row r="379" spans="1:7" ht="54">
      <c r="A379" s="455">
        <v>96245</v>
      </c>
      <c r="B379" s="453" t="s">
        <v>3148</v>
      </c>
      <c r="C379" s="455" t="s">
        <v>46</v>
      </c>
      <c r="D379" s="474">
        <v>63.17</v>
      </c>
      <c r="E379" s="302"/>
      <c r="F379" s="302"/>
      <c r="G379" s="302"/>
    </row>
    <row r="380" spans="1:7" ht="54">
      <c r="A380" s="455">
        <v>96303</v>
      </c>
      <c r="B380" s="453" t="s">
        <v>3159</v>
      </c>
      <c r="C380" s="455" t="s">
        <v>46</v>
      </c>
      <c r="D380" s="474">
        <v>152.1</v>
      </c>
      <c r="E380" s="302"/>
      <c r="F380" s="302"/>
      <c r="G380" s="302"/>
    </row>
    <row r="381" spans="1:7" ht="67.5">
      <c r="A381" s="455">
        <v>96309</v>
      </c>
      <c r="B381" s="453" t="s">
        <v>3165</v>
      </c>
      <c r="C381" s="455" t="s">
        <v>46</v>
      </c>
      <c r="D381" s="474">
        <v>1.38</v>
      </c>
      <c r="E381" s="302"/>
      <c r="F381" s="302"/>
      <c r="G381" s="302"/>
    </row>
    <row r="382" spans="1:7" ht="54">
      <c r="A382" s="455">
        <v>96463</v>
      </c>
      <c r="B382" s="453" t="s">
        <v>3187</v>
      </c>
      <c r="C382" s="455" t="s">
        <v>46</v>
      </c>
      <c r="D382" s="474">
        <v>137.52000000000001</v>
      </c>
      <c r="E382" s="302"/>
      <c r="F382" s="302"/>
      <c r="G382" s="302"/>
    </row>
    <row r="383" spans="1:7" ht="67.5">
      <c r="A383" s="455">
        <v>98764</v>
      </c>
      <c r="B383" s="453" t="s">
        <v>3712</v>
      </c>
      <c r="C383" s="455" t="s">
        <v>46</v>
      </c>
      <c r="D383" s="474">
        <v>4.05</v>
      </c>
      <c r="E383" s="302"/>
      <c r="F383" s="302"/>
      <c r="G383" s="302"/>
    </row>
    <row r="384" spans="1:7" ht="67.5">
      <c r="A384" s="455">
        <v>99833</v>
      </c>
      <c r="B384" s="453" t="s">
        <v>3713</v>
      </c>
      <c r="C384" s="455" t="s">
        <v>46</v>
      </c>
      <c r="D384" s="474">
        <v>1.45</v>
      </c>
      <c r="E384" s="302"/>
      <c r="F384" s="302"/>
      <c r="G384" s="302"/>
    </row>
    <row r="385" spans="1:7" ht="40.5">
      <c r="A385" s="455">
        <v>100641</v>
      </c>
      <c r="B385" s="453" t="s">
        <v>9173</v>
      </c>
      <c r="C385" s="455" t="s">
        <v>46</v>
      </c>
      <c r="D385" s="474">
        <v>455.87</v>
      </c>
      <c r="E385" s="302"/>
      <c r="F385" s="302"/>
      <c r="G385" s="302"/>
    </row>
    <row r="386" spans="1:7" ht="40.5">
      <c r="A386" s="455">
        <v>100647</v>
      </c>
      <c r="B386" s="453" t="s">
        <v>9174</v>
      </c>
      <c r="C386" s="455" t="s">
        <v>46</v>
      </c>
      <c r="D386" s="474">
        <v>942.09</v>
      </c>
      <c r="E386" s="302"/>
      <c r="F386" s="302"/>
      <c r="G386" s="302"/>
    </row>
    <row r="387" spans="1:7" ht="54">
      <c r="A387" s="455">
        <v>102275</v>
      </c>
      <c r="B387" s="453" t="s">
        <v>11749</v>
      </c>
      <c r="C387" s="455" t="s">
        <v>46</v>
      </c>
      <c r="D387" s="474">
        <v>14.12</v>
      </c>
      <c r="E387" s="302"/>
      <c r="F387" s="302"/>
      <c r="G387" s="302"/>
    </row>
    <row r="388" spans="1:7" ht="54">
      <c r="A388" s="455">
        <v>5632</v>
      </c>
      <c r="B388" s="453" t="s">
        <v>738</v>
      </c>
      <c r="C388" s="455" t="s">
        <v>61</v>
      </c>
      <c r="D388" s="474">
        <v>48.49</v>
      </c>
      <c r="E388" s="302"/>
      <c r="F388" s="302"/>
      <c r="G388" s="302"/>
    </row>
    <row r="389" spans="1:7" ht="94.5">
      <c r="A389" s="455">
        <v>5679</v>
      </c>
      <c r="B389" s="453" t="s">
        <v>745</v>
      </c>
      <c r="C389" s="455" t="s">
        <v>61</v>
      </c>
      <c r="D389" s="474">
        <v>35.83</v>
      </c>
      <c r="E389" s="302"/>
      <c r="F389" s="302"/>
      <c r="G389" s="302"/>
    </row>
    <row r="390" spans="1:7" ht="94.5">
      <c r="A390" s="455">
        <v>5681</v>
      </c>
      <c r="B390" s="453" t="s">
        <v>747</v>
      </c>
      <c r="C390" s="455" t="s">
        <v>61</v>
      </c>
      <c r="D390" s="474">
        <v>33.72</v>
      </c>
      <c r="E390" s="302"/>
      <c r="F390" s="302"/>
      <c r="G390" s="302"/>
    </row>
    <row r="391" spans="1:7" ht="81">
      <c r="A391" s="455">
        <v>5685</v>
      </c>
      <c r="B391" s="453" t="s">
        <v>749</v>
      </c>
      <c r="C391" s="455" t="s">
        <v>61</v>
      </c>
      <c r="D391" s="474">
        <v>35.299999999999997</v>
      </c>
      <c r="E391" s="302"/>
      <c r="F391" s="302"/>
      <c r="G391" s="302"/>
    </row>
    <row r="392" spans="1:7" ht="54">
      <c r="A392" s="455">
        <v>5690</v>
      </c>
      <c r="B392" s="453" t="s">
        <v>750</v>
      </c>
      <c r="C392" s="455" t="s">
        <v>61</v>
      </c>
      <c r="D392" s="474">
        <v>2.83</v>
      </c>
      <c r="E392" s="302"/>
      <c r="F392" s="302"/>
      <c r="G392" s="302"/>
    </row>
    <row r="393" spans="1:7" ht="67.5">
      <c r="A393" s="455">
        <v>5806</v>
      </c>
      <c r="B393" s="453" t="s">
        <v>775</v>
      </c>
      <c r="C393" s="455" t="s">
        <v>61</v>
      </c>
      <c r="D393" s="474">
        <v>0.21</v>
      </c>
      <c r="E393" s="302"/>
      <c r="F393" s="302"/>
      <c r="G393" s="302"/>
    </row>
    <row r="394" spans="1:7" ht="94.5">
      <c r="A394" s="455">
        <v>5826</v>
      </c>
      <c r="B394" s="453" t="s">
        <v>778</v>
      </c>
      <c r="C394" s="455" t="s">
        <v>61</v>
      </c>
      <c r="D394" s="474">
        <v>26.73</v>
      </c>
      <c r="E394" s="302"/>
      <c r="F394" s="302"/>
      <c r="G394" s="302"/>
    </row>
    <row r="395" spans="1:7" ht="40.5">
      <c r="A395" s="455">
        <v>5829</v>
      </c>
      <c r="B395" s="453" t="s">
        <v>74</v>
      </c>
      <c r="C395" s="455" t="s">
        <v>61</v>
      </c>
      <c r="D395" s="474">
        <v>107.32</v>
      </c>
      <c r="E395" s="302"/>
      <c r="F395" s="302"/>
      <c r="G395" s="302"/>
    </row>
    <row r="396" spans="1:7" ht="54">
      <c r="A396" s="455">
        <v>5837</v>
      </c>
      <c r="B396" s="453" t="s">
        <v>780</v>
      </c>
      <c r="C396" s="455" t="s">
        <v>61</v>
      </c>
      <c r="D396" s="474">
        <v>86.88</v>
      </c>
      <c r="E396" s="302"/>
      <c r="F396" s="302"/>
      <c r="G396" s="302"/>
    </row>
    <row r="397" spans="1:7" ht="40.5">
      <c r="A397" s="455">
        <v>5841</v>
      </c>
      <c r="B397" s="453" t="s">
        <v>782</v>
      </c>
      <c r="C397" s="455" t="s">
        <v>61</v>
      </c>
      <c r="D397" s="474">
        <v>3.26</v>
      </c>
      <c r="E397" s="302"/>
      <c r="F397" s="302"/>
      <c r="G397" s="302"/>
    </row>
    <row r="398" spans="1:7" ht="40.5">
      <c r="A398" s="455">
        <v>5845</v>
      </c>
      <c r="B398" s="453" t="s">
        <v>76</v>
      </c>
      <c r="C398" s="455" t="s">
        <v>61</v>
      </c>
      <c r="D398" s="474">
        <v>27.96</v>
      </c>
      <c r="E398" s="302"/>
      <c r="F398" s="302"/>
      <c r="G398" s="302"/>
    </row>
    <row r="399" spans="1:7" ht="40.5">
      <c r="A399" s="455">
        <v>5849</v>
      </c>
      <c r="B399" s="453" t="s">
        <v>784</v>
      </c>
      <c r="C399" s="455" t="s">
        <v>61</v>
      </c>
      <c r="D399" s="474">
        <v>49.18</v>
      </c>
      <c r="E399" s="302"/>
      <c r="F399" s="302"/>
      <c r="G399" s="302"/>
    </row>
    <row r="400" spans="1:7" ht="54">
      <c r="A400" s="455">
        <v>5853</v>
      </c>
      <c r="B400" s="453" t="s">
        <v>78</v>
      </c>
      <c r="C400" s="455" t="s">
        <v>61</v>
      </c>
      <c r="D400" s="474">
        <v>49.4</v>
      </c>
      <c r="E400" s="302"/>
      <c r="F400" s="302"/>
      <c r="G400" s="302"/>
    </row>
    <row r="401" spans="1:7" ht="40.5">
      <c r="A401" s="455">
        <v>5857</v>
      </c>
      <c r="B401" s="453" t="s">
        <v>786</v>
      </c>
      <c r="C401" s="455" t="s">
        <v>61</v>
      </c>
      <c r="D401" s="474">
        <v>131.16</v>
      </c>
      <c r="E401" s="302"/>
      <c r="F401" s="302"/>
      <c r="G401" s="302"/>
    </row>
    <row r="402" spans="1:7" ht="67.5">
      <c r="A402" s="455">
        <v>5865</v>
      </c>
      <c r="B402" s="453" t="s">
        <v>788</v>
      </c>
      <c r="C402" s="455" t="s">
        <v>61</v>
      </c>
      <c r="D402" s="474">
        <v>6.61</v>
      </c>
      <c r="E402" s="302"/>
      <c r="F402" s="302"/>
      <c r="G402" s="302"/>
    </row>
    <row r="403" spans="1:7" ht="54">
      <c r="A403" s="455">
        <v>5869</v>
      </c>
      <c r="B403" s="453" t="s">
        <v>790</v>
      </c>
      <c r="C403" s="455" t="s">
        <v>61</v>
      </c>
      <c r="D403" s="474">
        <v>40.299999999999997</v>
      </c>
      <c r="E403" s="302"/>
      <c r="F403" s="302"/>
      <c r="G403" s="302"/>
    </row>
    <row r="404" spans="1:7" ht="94.5">
      <c r="A404" s="455">
        <v>5877</v>
      </c>
      <c r="B404" s="453" t="s">
        <v>792</v>
      </c>
      <c r="C404" s="455" t="s">
        <v>61</v>
      </c>
      <c r="D404" s="474">
        <v>35.159999999999997</v>
      </c>
      <c r="E404" s="302"/>
      <c r="F404" s="302"/>
      <c r="G404" s="302"/>
    </row>
    <row r="405" spans="1:7" ht="67.5">
      <c r="A405" s="455">
        <v>5881</v>
      </c>
      <c r="B405" s="453" t="s">
        <v>794</v>
      </c>
      <c r="C405" s="455" t="s">
        <v>61</v>
      </c>
      <c r="D405" s="474">
        <v>43.34</v>
      </c>
      <c r="E405" s="302"/>
      <c r="F405" s="302"/>
      <c r="G405" s="302"/>
    </row>
    <row r="406" spans="1:7" ht="81">
      <c r="A406" s="455">
        <v>5884</v>
      </c>
      <c r="B406" s="453" t="s">
        <v>796</v>
      </c>
      <c r="C406" s="455" t="s">
        <v>61</v>
      </c>
      <c r="D406" s="474">
        <v>33.93</v>
      </c>
      <c r="E406" s="302"/>
      <c r="F406" s="302"/>
      <c r="G406" s="302"/>
    </row>
    <row r="407" spans="1:7" ht="67.5">
      <c r="A407" s="455">
        <v>5892</v>
      </c>
      <c r="B407" s="453" t="s">
        <v>80</v>
      </c>
      <c r="C407" s="455" t="s">
        <v>61</v>
      </c>
      <c r="D407" s="474">
        <v>27.8</v>
      </c>
      <c r="E407" s="302"/>
      <c r="F407" s="302"/>
      <c r="G407" s="302"/>
    </row>
    <row r="408" spans="1:7" ht="67.5">
      <c r="A408" s="455">
        <v>5896</v>
      </c>
      <c r="B408" s="453" t="s">
        <v>798</v>
      </c>
      <c r="C408" s="455" t="s">
        <v>61</v>
      </c>
      <c r="D408" s="474">
        <v>25.65</v>
      </c>
      <c r="E408" s="302"/>
      <c r="F408" s="302"/>
      <c r="G408" s="302"/>
    </row>
    <row r="409" spans="1:7" ht="81">
      <c r="A409" s="455">
        <v>5903</v>
      </c>
      <c r="B409" s="453" t="s">
        <v>800</v>
      </c>
      <c r="C409" s="455" t="s">
        <v>61</v>
      </c>
      <c r="D409" s="474">
        <v>34.31</v>
      </c>
      <c r="E409" s="302"/>
      <c r="F409" s="302"/>
      <c r="G409" s="302"/>
    </row>
    <row r="410" spans="1:7" ht="54">
      <c r="A410" s="455">
        <v>5911</v>
      </c>
      <c r="B410" s="453" t="s">
        <v>82</v>
      </c>
      <c r="C410" s="455" t="s">
        <v>61</v>
      </c>
      <c r="D410" s="474">
        <v>17.399999999999999</v>
      </c>
      <c r="E410" s="302"/>
      <c r="F410" s="302"/>
      <c r="G410" s="302"/>
    </row>
    <row r="411" spans="1:7" ht="40.5">
      <c r="A411" s="455">
        <v>5923</v>
      </c>
      <c r="B411" s="453" t="s">
        <v>802</v>
      </c>
      <c r="C411" s="455" t="s">
        <v>61</v>
      </c>
      <c r="D411" s="474">
        <v>2.2200000000000002</v>
      </c>
      <c r="E411" s="302"/>
      <c r="F411" s="302"/>
      <c r="G411" s="302"/>
    </row>
    <row r="412" spans="1:7" ht="81">
      <c r="A412" s="455">
        <v>5930</v>
      </c>
      <c r="B412" s="453" t="s">
        <v>804</v>
      </c>
      <c r="C412" s="455" t="s">
        <v>61</v>
      </c>
      <c r="D412" s="474">
        <v>31.71</v>
      </c>
      <c r="E412" s="302"/>
      <c r="F412" s="302"/>
      <c r="G412" s="302"/>
    </row>
    <row r="413" spans="1:7" ht="54">
      <c r="A413" s="455">
        <v>5934</v>
      </c>
      <c r="B413" s="453" t="s">
        <v>84</v>
      </c>
      <c r="C413" s="455" t="s">
        <v>61</v>
      </c>
      <c r="D413" s="474">
        <v>51.31</v>
      </c>
      <c r="E413" s="302"/>
      <c r="F413" s="302"/>
      <c r="G413" s="302"/>
    </row>
    <row r="414" spans="1:7" ht="54">
      <c r="A414" s="455">
        <v>5942</v>
      </c>
      <c r="B414" s="453" t="s">
        <v>806</v>
      </c>
      <c r="C414" s="455" t="s">
        <v>61</v>
      </c>
      <c r="D414" s="474">
        <v>40.909999999999997</v>
      </c>
      <c r="E414" s="302"/>
      <c r="F414" s="302"/>
      <c r="G414" s="302"/>
    </row>
    <row r="415" spans="1:7" ht="54">
      <c r="A415" s="455">
        <v>5946</v>
      </c>
      <c r="B415" s="453" t="s">
        <v>808</v>
      </c>
      <c r="C415" s="455" t="s">
        <v>61</v>
      </c>
      <c r="D415" s="474">
        <v>51.19</v>
      </c>
      <c r="E415" s="302"/>
      <c r="F415" s="302"/>
      <c r="G415" s="302"/>
    </row>
    <row r="416" spans="1:7" ht="40.5">
      <c r="A416" s="455">
        <v>5952</v>
      </c>
      <c r="B416" s="453" t="s">
        <v>85</v>
      </c>
      <c r="C416" s="455" t="s">
        <v>61</v>
      </c>
      <c r="D416" s="474">
        <v>12.91</v>
      </c>
      <c r="E416" s="302"/>
      <c r="F416" s="302"/>
      <c r="G416" s="302"/>
    </row>
    <row r="417" spans="1:7" ht="54">
      <c r="A417" s="455">
        <v>5954</v>
      </c>
      <c r="B417" s="453" t="s">
        <v>87</v>
      </c>
      <c r="C417" s="455" t="s">
        <v>61</v>
      </c>
      <c r="D417" s="474">
        <v>3.34</v>
      </c>
      <c r="E417" s="302"/>
      <c r="F417" s="302"/>
      <c r="G417" s="302"/>
    </row>
    <row r="418" spans="1:7" ht="67.5">
      <c r="A418" s="455">
        <v>5961</v>
      </c>
      <c r="B418" s="453" t="s">
        <v>809</v>
      </c>
      <c r="C418" s="455" t="s">
        <v>61</v>
      </c>
      <c r="D418" s="474">
        <v>33.270000000000003</v>
      </c>
      <c r="E418" s="302"/>
      <c r="F418" s="302"/>
      <c r="G418" s="302"/>
    </row>
    <row r="419" spans="1:7" ht="67.5">
      <c r="A419" s="455">
        <v>6260</v>
      </c>
      <c r="B419" s="453" t="s">
        <v>811</v>
      </c>
      <c r="C419" s="455" t="s">
        <v>61</v>
      </c>
      <c r="D419" s="474">
        <v>29.89</v>
      </c>
      <c r="E419" s="302"/>
      <c r="F419" s="302"/>
      <c r="G419" s="302"/>
    </row>
    <row r="420" spans="1:7" ht="67.5">
      <c r="A420" s="455">
        <v>6880</v>
      </c>
      <c r="B420" s="453" t="s">
        <v>813</v>
      </c>
      <c r="C420" s="455" t="s">
        <v>61</v>
      </c>
      <c r="D420" s="474">
        <v>47.64</v>
      </c>
      <c r="E420" s="302"/>
      <c r="F420" s="302"/>
      <c r="G420" s="302"/>
    </row>
    <row r="421" spans="1:7" ht="40.5">
      <c r="A421" s="455">
        <v>7031</v>
      </c>
      <c r="B421" s="453" t="s">
        <v>815</v>
      </c>
      <c r="C421" s="455" t="s">
        <v>61</v>
      </c>
      <c r="D421" s="474">
        <v>4.9800000000000004</v>
      </c>
      <c r="E421" s="302"/>
      <c r="F421" s="302"/>
      <c r="G421" s="302"/>
    </row>
    <row r="422" spans="1:7" ht="67.5">
      <c r="A422" s="455">
        <v>7043</v>
      </c>
      <c r="B422" s="453" t="s">
        <v>824</v>
      </c>
      <c r="C422" s="455" t="s">
        <v>61</v>
      </c>
      <c r="D422" s="474">
        <v>0.25</v>
      </c>
      <c r="E422" s="302"/>
      <c r="F422" s="302"/>
      <c r="G422" s="302"/>
    </row>
    <row r="423" spans="1:7" ht="81">
      <c r="A423" s="455">
        <v>7050</v>
      </c>
      <c r="B423" s="453" t="s">
        <v>830</v>
      </c>
      <c r="C423" s="455" t="s">
        <v>61</v>
      </c>
      <c r="D423" s="474">
        <v>43.77</v>
      </c>
      <c r="E423" s="302"/>
      <c r="F423" s="302"/>
      <c r="G423" s="302"/>
    </row>
    <row r="424" spans="1:7" ht="81">
      <c r="A424" s="455">
        <v>67827</v>
      </c>
      <c r="B424" s="453" t="s">
        <v>866</v>
      </c>
      <c r="C424" s="455" t="s">
        <v>61</v>
      </c>
      <c r="D424" s="474">
        <v>32.39</v>
      </c>
      <c r="E424" s="302"/>
      <c r="F424" s="302"/>
      <c r="G424" s="302"/>
    </row>
    <row r="425" spans="1:7" ht="40.5">
      <c r="A425" s="455">
        <v>73395</v>
      </c>
      <c r="B425" s="453" t="s">
        <v>872</v>
      </c>
      <c r="C425" s="455" t="s">
        <v>61</v>
      </c>
      <c r="D425" s="474">
        <v>4.5199999999999996</v>
      </c>
      <c r="E425" s="302"/>
      <c r="F425" s="302"/>
      <c r="G425" s="302"/>
    </row>
    <row r="426" spans="1:7" ht="54">
      <c r="A426" s="455">
        <v>83766</v>
      </c>
      <c r="B426" s="453" t="s">
        <v>885</v>
      </c>
      <c r="C426" s="455" t="s">
        <v>61</v>
      </c>
      <c r="D426" s="474">
        <v>27.32</v>
      </c>
      <c r="E426" s="302"/>
      <c r="F426" s="302"/>
      <c r="G426" s="302"/>
    </row>
    <row r="427" spans="1:7" ht="54">
      <c r="A427" s="455">
        <v>84013</v>
      </c>
      <c r="B427" s="453" t="s">
        <v>886</v>
      </c>
      <c r="C427" s="455" t="s">
        <v>61</v>
      </c>
      <c r="D427" s="474">
        <v>47.02</v>
      </c>
      <c r="E427" s="302"/>
      <c r="F427" s="302"/>
      <c r="G427" s="302"/>
    </row>
    <row r="428" spans="1:7" ht="54">
      <c r="A428" s="455">
        <v>87446</v>
      </c>
      <c r="B428" s="453" t="s">
        <v>120</v>
      </c>
      <c r="C428" s="455" t="s">
        <v>61</v>
      </c>
      <c r="D428" s="474">
        <v>0.4</v>
      </c>
      <c r="E428" s="302"/>
      <c r="F428" s="302"/>
      <c r="G428" s="302"/>
    </row>
    <row r="429" spans="1:7" ht="54">
      <c r="A429" s="455">
        <v>88392</v>
      </c>
      <c r="B429" s="453" t="s">
        <v>1184</v>
      </c>
      <c r="C429" s="455" t="s">
        <v>61</v>
      </c>
      <c r="D429" s="474">
        <v>0.79</v>
      </c>
      <c r="E429" s="302"/>
      <c r="F429" s="302"/>
      <c r="G429" s="302"/>
    </row>
    <row r="430" spans="1:7" ht="54">
      <c r="A430" s="455">
        <v>88398</v>
      </c>
      <c r="B430" s="453" t="s">
        <v>1190</v>
      </c>
      <c r="C430" s="455" t="s">
        <v>61</v>
      </c>
      <c r="D430" s="474">
        <v>0.94</v>
      </c>
      <c r="E430" s="302"/>
      <c r="F430" s="302"/>
      <c r="G430" s="302"/>
    </row>
    <row r="431" spans="1:7" ht="54">
      <c r="A431" s="455">
        <v>88404</v>
      </c>
      <c r="B431" s="453" t="s">
        <v>1196</v>
      </c>
      <c r="C431" s="455" t="s">
        <v>61</v>
      </c>
      <c r="D431" s="474">
        <v>0.74</v>
      </c>
      <c r="E431" s="302"/>
      <c r="F431" s="302"/>
      <c r="G431" s="302"/>
    </row>
    <row r="432" spans="1:7" ht="54">
      <c r="A432" s="455">
        <v>88430</v>
      </c>
      <c r="B432" s="453" t="s">
        <v>206</v>
      </c>
      <c r="C432" s="455" t="s">
        <v>61</v>
      </c>
      <c r="D432" s="474">
        <v>4.87</v>
      </c>
      <c r="E432" s="302"/>
      <c r="F432" s="302"/>
      <c r="G432" s="302"/>
    </row>
    <row r="433" spans="1:7" ht="54">
      <c r="A433" s="455">
        <v>88438</v>
      </c>
      <c r="B433" s="453" t="s">
        <v>1214</v>
      </c>
      <c r="C433" s="455" t="s">
        <v>61</v>
      </c>
      <c r="D433" s="474">
        <v>6.47</v>
      </c>
      <c r="E433" s="302"/>
      <c r="F433" s="302"/>
      <c r="G433" s="302"/>
    </row>
    <row r="434" spans="1:7" ht="54">
      <c r="A434" s="455">
        <v>88831</v>
      </c>
      <c r="B434" s="453" t="s">
        <v>1232</v>
      </c>
      <c r="C434" s="455" t="s">
        <v>61</v>
      </c>
      <c r="D434" s="474">
        <v>0.28999999999999998</v>
      </c>
      <c r="E434" s="302"/>
      <c r="F434" s="302"/>
      <c r="G434" s="302"/>
    </row>
    <row r="435" spans="1:7" ht="40.5">
      <c r="A435" s="455">
        <v>88844</v>
      </c>
      <c r="B435" s="453" t="s">
        <v>1242</v>
      </c>
      <c r="C435" s="455" t="s">
        <v>61</v>
      </c>
      <c r="D435" s="474">
        <v>42.47</v>
      </c>
      <c r="E435" s="302"/>
      <c r="F435" s="302"/>
      <c r="G435" s="302"/>
    </row>
    <row r="436" spans="1:7" ht="54">
      <c r="A436" s="455">
        <v>88908</v>
      </c>
      <c r="B436" s="453" t="s">
        <v>1258</v>
      </c>
      <c r="C436" s="455" t="s">
        <v>61</v>
      </c>
      <c r="D436" s="474">
        <v>52.06</v>
      </c>
      <c r="E436" s="302"/>
      <c r="F436" s="302"/>
      <c r="G436" s="302"/>
    </row>
    <row r="437" spans="1:7" ht="67.5">
      <c r="A437" s="455">
        <v>89022</v>
      </c>
      <c r="B437" s="453" t="s">
        <v>1270</v>
      </c>
      <c r="C437" s="455" t="s">
        <v>61</v>
      </c>
      <c r="D437" s="474">
        <v>0.31</v>
      </c>
      <c r="E437" s="302"/>
      <c r="F437" s="302"/>
      <c r="G437" s="302"/>
    </row>
    <row r="438" spans="1:7" ht="40.5">
      <c r="A438" s="455">
        <v>89027</v>
      </c>
      <c r="B438" s="453" t="s">
        <v>227</v>
      </c>
      <c r="C438" s="455" t="s">
        <v>61</v>
      </c>
      <c r="D438" s="474">
        <v>4.04</v>
      </c>
      <c r="E438" s="302"/>
      <c r="F438" s="302"/>
      <c r="G438" s="302"/>
    </row>
    <row r="439" spans="1:7" ht="40.5">
      <c r="A439" s="455">
        <v>89031</v>
      </c>
      <c r="B439" s="453" t="s">
        <v>1277</v>
      </c>
      <c r="C439" s="455" t="s">
        <v>61</v>
      </c>
      <c r="D439" s="474">
        <v>41.19</v>
      </c>
      <c r="E439" s="302"/>
      <c r="F439" s="302"/>
      <c r="G439" s="302"/>
    </row>
    <row r="440" spans="1:7" ht="40.5">
      <c r="A440" s="455">
        <v>89036</v>
      </c>
      <c r="B440" s="453" t="s">
        <v>232</v>
      </c>
      <c r="C440" s="455" t="s">
        <v>61</v>
      </c>
      <c r="D440" s="474">
        <v>24.09</v>
      </c>
      <c r="E440" s="302"/>
      <c r="F440" s="302"/>
      <c r="G440" s="302"/>
    </row>
    <row r="441" spans="1:7" ht="40.5">
      <c r="A441" s="455">
        <v>89218</v>
      </c>
      <c r="B441" s="453" t="s">
        <v>237</v>
      </c>
      <c r="C441" s="455" t="s">
        <v>61</v>
      </c>
      <c r="D441" s="474">
        <v>51.47</v>
      </c>
      <c r="E441" s="302"/>
      <c r="F441" s="302"/>
      <c r="G441" s="302"/>
    </row>
    <row r="442" spans="1:7" ht="54">
      <c r="A442" s="455">
        <v>89226</v>
      </c>
      <c r="B442" s="453" t="s">
        <v>1297</v>
      </c>
      <c r="C442" s="455" t="s">
        <v>61</v>
      </c>
      <c r="D442" s="474">
        <v>1.2</v>
      </c>
      <c r="E442" s="302"/>
      <c r="F442" s="302"/>
      <c r="G442" s="302"/>
    </row>
    <row r="443" spans="1:7" ht="54">
      <c r="A443" s="455">
        <v>89235</v>
      </c>
      <c r="B443" s="453" t="s">
        <v>1303</v>
      </c>
      <c r="C443" s="455" t="s">
        <v>61</v>
      </c>
      <c r="D443" s="474">
        <v>113.03</v>
      </c>
      <c r="E443" s="302"/>
      <c r="F443" s="302"/>
      <c r="G443" s="302"/>
    </row>
    <row r="444" spans="1:7" ht="54">
      <c r="A444" s="455">
        <v>89243</v>
      </c>
      <c r="B444" s="453" t="s">
        <v>1310</v>
      </c>
      <c r="C444" s="455" t="s">
        <v>61</v>
      </c>
      <c r="D444" s="474">
        <v>242.55</v>
      </c>
      <c r="E444" s="302"/>
      <c r="F444" s="302"/>
      <c r="G444" s="302"/>
    </row>
    <row r="445" spans="1:7" ht="54">
      <c r="A445" s="455">
        <v>89251</v>
      </c>
      <c r="B445" s="453" t="s">
        <v>246</v>
      </c>
      <c r="C445" s="455" t="s">
        <v>61</v>
      </c>
      <c r="D445" s="474">
        <v>212.87</v>
      </c>
      <c r="E445" s="302"/>
      <c r="F445" s="302"/>
      <c r="G445" s="302"/>
    </row>
    <row r="446" spans="1:7" ht="54">
      <c r="A446" s="455">
        <v>89258</v>
      </c>
      <c r="B446" s="453" t="s">
        <v>1315</v>
      </c>
      <c r="C446" s="455" t="s">
        <v>61</v>
      </c>
      <c r="D446" s="474">
        <v>74.09</v>
      </c>
      <c r="E446" s="302"/>
      <c r="F446" s="302"/>
      <c r="G446" s="302"/>
    </row>
    <row r="447" spans="1:7" ht="54">
      <c r="A447" s="455">
        <v>89273</v>
      </c>
      <c r="B447" s="453" t="s">
        <v>1328</v>
      </c>
      <c r="C447" s="455" t="s">
        <v>61</v>
      </c>
      <c r="D447" s="474">
        <v>54.09</v>
      </c>
      <c r="E447" s="302"/>
      <c r="F447" s="302"/>
      <c r="G447" s="302"/>
    </row>
    <row r="448" spans="1:7" ht="54">
      <c r="A448" s="455">
        <v>89279</v>
      </c>
      <c r="B448" s="453" t="s">
        <v>1334</v>
      </c>
      <c r="C448" s="455" t="s">
        <v>61</v>
      </c>
      <c r="D448" s="474">
        <v>1.47</v>
      </c>
      <c r="E448" s="302"/>
      <c r="F448" s="302"/>
      <c r="G448" s="302"/>
    </row>
    <row r="449" spans="1:7" ht="67.5">
      <c r="A449" s="455">
        <v>89877</v>
      </c>
      <c r="B449" s="453" t="s">
        <v>353</v>
      </c>
      <c r="C449" s="455" t="s">
        <v>61</v>
      </c>
      <c r="D449" s="474">
        <v>44.82</v>
      </c>
      <c r="E449" s="302"/>
      <c r="F449" s="302"/>
      <c r="G449" s="302"/>
    </row>
    <row r="450" spans="1:7" ht="67.5">
      <c r="A450" s="455">
        <v>89884</v>
      </c>
      <c r="B450" s="453" t="s">
        <v>360</v>
      </c>
      <c r="C450" s="455" t="s">
        <v>61</v>
      </c>
      <c r="D450" s="474">
        <v>46.71</v>
      </c>
      <c r="E450" s="302"/>
      <c r="F450" s="302"/>
      <c r="G450" s="302"/>
    </row>
    <row r="451" spans="1:7" ht="54">
      <c r="A451" s="455">
        <v>90587</v>
      </c>
      <c r="B451" s="453" t="s">
        <v>1823</v>
      </c>
      <c r="C451" s="455" t="s">
        <v>61</v>
      </c>
      <c r="D451" s="474">
        <v>0.44</v>
      </c>
      <c r="E451" s="302"/>
      <c r="F451" s="302"/>
      <c r="G451" s="302"/>
    </row>
    <row r="452" spans="1:7" ht="40.5">
      <c r="A452" s="455">
        <v>90626</v>
      </c>
      <c r="B452" s="453" t="s">
        <v>382</v>
      </c>
      <c r="C452" s="455" t="s">
        <v>61</v>
      </c>
      <c r="D452" s="474">
        <v>2.33</v>
      </c>
      <c r="E452" s="302"/>
      <c r="F452" s="302"/>
      <c r="G452" s="302"/>
    </row>
    <row r="453" spans="1:7" ht="54">
      <c r="A453" s="455">
        <v>90632</v>
      </c>
      <c r="B453" s="453" t="s">
        <v>387</v>
      </c>
      <c r="C453" s="455" t="s">
        <v>61</v>
      </c>
      <c r="D453" s="474">
        <v>45.96</v>
      </c>
      <c r="E453" s="302"/>
      <c r="F453" s="302"/>
      <c r="G453" s="302"/>
    </row>
    <row r="454" spans="1:7" ht="67.5">
      <c r="A454" s="455">
        <v>90638</v>
      </c>
      <c r="B454" s="453" t="s">
        <v>393</v>
      </c>
      <c r="C454" s="455" t="s">
        <v>61</v>
      </c>
      <c r="D454" s="474">
        <v>3.75</v>
      </c>
      <c r="E454" s="302"/>
      <c r="F454" s="302"/>
      <c r="G454" s="302"/>
    </row>
    <row r="455" spans="1:7" ht="54">
      <c r="A455" s="455">
        <v>90644</v>
      </c>
      <c r="B455" s="453" t="s">
        <v>1830</v>
      </c>
      <c r="C455" s="455" t="s">
        <v>61</v>
      </c>
      <c r="D455" s="474">
        <v>5.6</v>
      </c>
      <c r="E455" s="302"/>
      <c r="F455" s="302"/>
      <c r="G455" s="302"/>
    </row>
    <row r="456" spans="1:7" ht="67.5">
      <c r="A456" s="455">
        <v>90651</v>
      </c>
      <c r="B456" s="453" t="s">
        <v>1836</v>
      </c>
      <c r="C456" s="455" t="s">
        <v>61</v>
      </c>
      <c r="D456" s="474">
        <v>0.73</v>
      </c>
      <c r="E456" s="302"/>
      <c r="F456" s="302"/>
      <c r="G456" s="302"/>
    </row>
    <row r="457" spans="1:7" ht="40.5">
      <c r="A457" s="455">
        <v>90657</v>
      </c>
      <c r="B457" s="453" t="s">
        <v>395</v>
      </c>
      <c r="C457" s="455" t="s">
        <v>61</v>
      </c>
      <c r="D457" s="474">
        <v>3.64</v>
      </c>
      <c r="E457" s="302"/>
      <c r="F457" s="302"/>
      <c r="G457" s="302"/>
    </row>
    <row r="458" spans="1:7" ht="40.5">
      <c r="A458" s="455">
        <v>90663</v>
      </c>
      <c r="B458" s="453" t="s">
        <v>397</v>
      </c>
      <c r="C458" s="455" t="s">
        <v>61</v>
      </c>
      <c r="D458" s="474">
        <v>3.9</v>
      </c>
      <c r="E458" s="302"/>
      <c r="F458" s="302"/>
      <c r="G458" s="302"/>
    </row>
    <row r="459" spans="1:7" ht="81">
      <c r="A459" s="455">
        <v>90669</v>
      </c>
      <c r="B459" s="453" t="s">
        <v>1850</v>
      </c>
      <c r="C459" s="455" t="s">
        <v>61</v>
      </c>
      <c r="D459" s="474">
        <v>5.29</v>
      </c>
      <c r="E459" s="302"/>
      <c r="F459" s="302"/>
      <c r="G459" s="302"/>
    </row>
    <row r="460" spans="1:7" ht="81">
      <c r="A460" s="455">
        <v>90675</v>
      </c>
      <c r="B460" s="453" t="s">
        <v>1856</v>
      </c>
      <c r="C460" s="455" t="s">
        <v>61</v>
      </c>
      <c r="D460" s="474">
        <v>162.34</v>
      </c>
      <c r="E460" s="302"/>
      <c r="F460" s="302"/>
      <c r="G460" s="302"/>
    </row>
    <row r="461" spans="1:7" ht="81">
      <c r="A461" s="455">
        <v>90681</v>
      </c>
      <c r="B461" s="453" t="s">
        <v>1862</v>
      </c>
      <c r="C461" s="455" t="s">
        <v>61</v>
      </c>
      <c r="D461" s="474">
        <v>96.72</v>
      </c>
      <c r="E461" s="302"/>
      <c r="F461" s="302"/>
      <c r="G461" s="302"/>
    </row>
    <row r="462" spans="1:7" ht="54">
      <c r="A462" s="455">
        <v>90687</v>
      </c>
      <c r="B462" s="453" t="s">
        <v>1868</v>
      </c>
      <c r="C462" s="455" t="s">
        <v>61</v>
      </c>
      <c r="D462" s="474">
        <v>43.06</v>
      </c>
      <c r="E462" s="302"/>
      <c r="F462" s="302"/>
      <c r="G462" s="302"/>
    </row>
    <row r="463" spans="1:7" ht="54">
      <c r="A463" s="455">
        <v>90693</v>
      </c>
      <c r="B463" s="453" t="s">
        <v>1874</v>
      </c>
      <c r="C463" s="455" t="s">
        <v>61</v>
      </c>
      <c r="D463" s="474">
        <v>28.87</v>
      </c>
      <c r="E463" s="302"/>
      <c r="F463" s="302"/>
      <c r="G463" s="302"/>
    </row>
    <row r="464" spans="1:7" ht="54">
      <c r="A464" s="455">
        <v>90965</v>
      </c>
      <c r="B464" s="453" t="s">
        <v>425</v>
      </c>
      <c r="C464" s="455" t="s">
        <v>61</v>
      </c>
      <c r="D464" s="474">
        <v>4.47</v>
      </c>
      <c r="E464" s="302"/>
      <c r="F464" s="302"/>
      <c r="G464" s="302"/>
    </row>
    <row r="465" spans="1:7" ht="54">
      <c r="A465" s="455">
        <v>90973</v>
      </c>
      <c r="B465" s="453" t="s">
        <v>1899</v>
      </c>
      <c r="C465" s="455" t="s">
        <v>61</v>
      </c>
      <c r="D465" s="474">
        <v>4.4800000000000004</v>
      </c>
      <c r="E465" s="302"/>
      <c r="F465" s="302"/>
      <c r="G465" s="302"/>
    </row>
    <row r="466" spans="1:7" ht="54">
      <c r="A466" s="455">
        <v>90982</v>
      </c>
      <c r="B466" s="453" t="s">
        <v>430</v>
      </c>
      <c r="C466" s="455" t="s">
        <v>61</v>
      </c>
      <c r="D466" s="474">
        <v>11.41</v>
      </c>
      <c r="E466" s="302"/>
      <c r="F466" s="302"/>
      <c r="G466" s="302"/>
    </row>
    <row r="467" spans="1:7" ht="54">
      <c r="A467" s="455">
        <v>91001</v>
      </c>
      <c r="B467" s="453" t="s">
        <v>1911</v>
      </c>
      <c r="C467" s="455" t="s">
        <v>61</v>
      </c>
      <c r="D467" s="474">
        <v>5.32</v>
      </c>
      <c r="E467" s="302"/>
      <c r="F467" s="302"/>
      <c r="G467" s="302"/>
    </row>
    <row r="468" spans="1:7" ht="67.5">
      <c r="A468" s="455">
        <v>91032</v>
      </c>
      <c r="B468" s="453" t="s">
        <v>437</v>
      </c>
      <c r="C468" s="455" t="s">
        <v>61</v>
      </c>
      <c r="D468" s="474">
        <v>31.85</v>
      </c>
      <c r="E468" s="302"/>
      <c r="F468" s="302"/>
      <c r="G468" s="302"/>
    </row>
    <row r="469" spans="1:7" ht="54">
      <c r="A469" s="455">
        <v>91278</v>
      </c>
      <c r="B469" s="453" t="s">
        <v>1976</v>
      </c>
      <c r="C469" s="455" t="s">
        <v>61</v>
      </c>
      <c r="D469" s="474">
        <v>0.52</v>
      </c>
      <c r="E469" s="302"/>
      <c r="F469" s="302"/>
      <c r="G469" s="302"/>
    </row>
    <row r="470" spans="1:7" ht="67.5">
      <c r="A470" s="455">
        <v>91285</v>
      </c>
      <c r="B470" s="453" t="s">
        <v>1982</v>
      </c>
      <c r="C470" s="455" t="s">
        <v>61</v>
      </c>
      <c r="D470" s="474">
        <v>0.93</v>
      </c>
      <c r="E470" s="302"/>
      <c r="F470" s="302"/>
      <c r="G470" s="302"/>
    </row>
    <row r="471" spans="1:7" ht="81">
      <c r="A471" s="455">
        <v>91387</v>
      </c>
      <c r="B471" s="453" t="s">
        <v>1998</v>
      </c>
      <c r="C471" s="455" t="s">
        <v>61</v>
      </c>
      <c r="D471" s="474">
        <v>35.9</v>
      </c>
      <c r="E471" s="302"/>
      <c r="F471" s="302"/>
      <c r="G471" s="302"/>
    </row>
    <row r="472" spans="1:7" ht="94.5">
      <c r="A472" s="455">
        <v>91395</v>
      </c>
      <c r="B472" s="453" t="s">
        <v>2002</v>
      </c>
      <c r="C472" s="455" t="s">
        <v>61</v>
      </c>
      <c r="D472" s="474">
        <v>29.05</v>
      </c>
      <c r="E472" s="302"/>
      <c r="F472" s="302"/>
      <c r="G472" s="302"/>
    </row>
    <row r="473" spans="1:7" ht="81">
      <c r="A473" s="455">
        <v>91486</v>
      </c>
      <c r="B473" s="453" t="s">
        <v>2012</v>
      </c>
      <c r="C473" s="455" t="s">
        <v>61</v>
      </c>
      <c r="D473" s="474">
        <v>34.909999999999997</v>
      </c>
      <c r="E473" s="302"/>
      <c r="F473" s="302"/>
      <c r="G473" s="302"/>
    </row>
    <row r="474" spans="1:7" ht="54">
      <c r="A474" s="455">
        <v>91534</v>
      </c>
      <c r="B474" s="453" t="s">
        <v>2025</v>
      </c>
      <c r="C474" s="455" t="s">
        <v>61</v>
      </c>
      <c r="D474" s="474">
        <v>14.17</v>
      </c>
      <c r="E474" s="302"/>
      <c r="F474" s="302"/>
      <c r="G474" s="302"/>
    </row>
    <row r="475" spans="1:7" ht="81">
      <c r="A475" s="455">
        <v>91635</v>
      </c>
      <c r="B475" s="453" t="s">
        <v>2032</v>
      </c>
      <c r="C475" s="455" t="s">
        <v>61</v>
      </c>
      <c r="D475" s="474">
        <v>30.55</v>
      </c>
      <c r="E475" s="302"/>
      <c r="F475" s="302"/>
      <c r="G475" s="302"/>
    </row>
    <row r="476" spans="1:7" ht="81">
      <c r="A476" s="455">
        <v>91646</v>
      </c>
      <c r="B476" s="453" t="s">
        <v>2039</v>
      </c>
      <c r="C476" s="455" t="s">
        <v>61</v>
      </c>
      <c r="D476" s="474">
        <v>50.89</v>
      </c>
      <c r="E476" s="302"/>
      <c r="F476" s="302"/>
      <c r="G476" s="302"/>
    </row>
    <row r="477" spans="1:7" ht="40.5">
      <c r="A477" s="455">
        <v>91693</v>
      </c>
      <c r="B477" s="453" t="s">
        <v>2045</v>
      </c>
      <c r="C477" s="455" t="s">
        <v>61</v>
      </c>
      <c r="D477" s="474">
        <v>13.5</v>
      </c>
      <c r="E477" s="302"/>
      <c r="F477" s="302"/>
      <c r="G477" s="302"/>
    </row>
    <row r="478" spans="1:7" ht="40.5">
      <c r="A478" s="455">
        <v>92044</v>
      </c>
      <c r="B478" s="453" t="s">
        <v>2184</v>
      </c>
      <c r="C478" s="455" t="s">
        <v>61</v>
      </c>
      <c r="D478" s="474">
        <v>5.16</v>
      </c>
      <c r="E478" s="302"/>
      <c r="F478" s="302"/>
      <c r="G478" s="302"/>
    </row>
    <row r="479" spans="1:7" ht="94.5">
      <c r="A479" s="455">
        <v>92107</v>
      </c>
      <c r="B479" s="453" t="s">
        <v>2190</v>
      </c>
      <c r="C479" s="455" t="s">
        <v>61</v>
      </c>
      <c r="D479" s="474">
        <v>36.4</v>
      </c>
      <c r="E479" s="302"/>
      <c r="F479" s="302"/>
      <c r="G479" s="302"/>
    </row>
    <row r="480" spans="1:7" ht="54">
      <c r="A480" s="455">
        <v>92113</v>
      </c>
      <c r="B480" s="453" t="s">
        <v>491</v>
      </c>
      <c r="C480" s="455" t="s">
        <v>61</v>
      </c>
      <c r="D480" s="474">
        <v>0.87</v>
      </c>
      <c r="E480" s="302"/>
      <c r="F480" s="302"/>
      <c r="G480" s="302"/>
    </row>
    <row r="481" spans="1:7" ht="27">
      <c r="A481" s="455">
        <v>92119</v>
      </c>
      <c r="B481" s="453" t="s">
        <v>496</v>
      </c>
      <c r="C481" s="455" t="s">
        <v>61</v>
      </c>
      <c r="D481" s="474">
        <v>0.09</v>
      </c>
      <c r="E481" s="302"/>
      <c r="F481" s="302"/>
      <c r="G481" s="302"/>
    </row>
    <row r="482" spans="1:7" ht="40.5">
      <c r="A482" s="455">
        <v>92139</v>
      </c>
      <c r="B482" s="453" t="s">
        <v>2197</v>
      </c>
      <c r="C482" s="455" t="s">
        <v>61</v>
      </c>
      <c r="D482" s="474">
        <v>24.51</v>
      </c>
      <c r="E482" s="302"/>
      <c r="F482" s="302"/>
      <c r="G482" s="302"/>
    </row>
    <row r="483" spans="1:7" ht="54">
      <c r="A483" s="455">
        <v>92146</v>
      </c>
      <c r="B483" s="453" t="s">
        <v>506</v>
      </c>
      <c r="C483" s="455" t="s">
        <v>61</v>
      </c>
      <c r="D483" s="474">
        <v>16.75</v>
      </c>
      <c r="E483" s="302"/>
      <c r="F483" s="302"/>
      <c r="G483" s="302"/>
    </row>
    <row r="484" spans="1:7" ht="81">
      <c r="A484" s="455">
        <v>92243</v>
      </c>
      <c r="B484" s="453" t="s">
        <v>2218</v>
      </c>
      <c r="C484" s="455" t="s">
        <v>61</v>
      </c>
      <c r="D484" s="474">
        <v>42.11</v>
      </c>
      <c r="E484" s="302"/>
      <c r="F484" s="302"/>
      <c r="G484" s="302"/>
    </row>
    <row r="485" spans="1:7" ht="54">
      <c r="A485" s="455">
        <v>92717</v>
      </c>
      <c r="B485" s="453" t="s">
        <v>2258</v>
      </c>
      <c r="C485" s="455" t="s">
        <v>61</v>
      </c>
      <c r="D485" s="474">
        <v>0.36</v>
      </c>
      <c r="E485" s="302"/>
      <c r="F485" s="302"/>
      <c r="G485" s="302"/>
    </row>
    <row r="486" spans="1:7" ht="40.5">
      <c r="A486" s="455">
        <v>92961</v>
      </c>
      <c r="B486" s="453" t="s">
        <v>2409</v>
      </c>
      <c r="C486" s="455" t="s">
        <v>61</v>
      </c>
      <c r="D486" s="474">
        <v>3.99</v>
      </c>
      <c r="E486" s="302"/>
      <c r="F486" s="302"/>
      <c r="G486" s="302"/>
    </row>
    <row r="487" spans="1:7" ht="40.5">
      <c r="A487" s="455">
        <v>92967</v>
      </c>
      <c r="B487" s="453" t="s">
        <v>2413</v>
      </c>
      <c r="C487" s="455" t="s">
        <v>61</v>
      </c>
      <c r="D487" s="474">
        <v>12.96</v>
      </c>
      <c r="E487" s="302"/>
      <c r="F487" s="302"/>
      <c r="G487" s="302"/>
    </row>
    <row r="488" spans="1:7" ht="94.5">
      <c r="A488" s="455">
        <v>93225</v>
      </c>
      <c r="B488" s="453" t="s">
        <v>2489</v>
      </c>
      <c r="C488" s="455" t="s">
        <v>61</v>
      </c>
      <c r="D488" s="474">
        <v>245.01</v>
      </c>
      <c r="E488" s="302"/>
      <c r="F488" s="302"/>
      <c r="G488" s="302"/>
    </row>
    <row r="489" spans="1:7" ht="54">
      <c r="A489" s="455">
        <v>93234</v>
      </c>
      <c r="B489" s="453" t="s">
        <v>535</v>
      </c>
      <c r="C489" s="455" t="s">
        <v>61</v>
      </c>
      <c r="D489" s="474">
        <v>0.36</v>
      </c>
      <c r="E489" s="302"/>
      <c r="F489" s="302"/>
      <c r="G489" s="302"/>
    </row>
    <row r="490" spans="1:7" ht="67.5">
      <c r="A490" s="455">
        <v>93244</v>
      </c>
      <c r="B490" s="453" t="s">
        <v>536</v>
      </c>
      <c r="C490" s="455" t="s">
        <v>61</v>
      </c>
      <c r="D490" s="474">
        <v>36.159999999999997</v>
      </c>
      <c r="E490" s="302"/>
      <c r="F490" s="302"/>
      <c r="G490" s="302"/>
    </row>
    <row r="491" spans="1:7" ht="40.5">
      <c r="A491" s="455">
        <v>93274</v>
      </c>
      <c r="B491" s="453" t="s">
        <v>2500</v>
      </c>
      <c r="C491" s="455" t="s">
        <v>61</v>
      </c>
      <c r="D491" s="474">
        <v>46.64</v>
      </c>
      <c r="E491" s="302"/>
      <c r="F491" s="302"/>
      <c r="G491" s="302"/>
    </row>
    <row r="492" spans="1:7" ht="40.5">
      <c r="A492" s="455">
        <v>93282</v>
      </c>
      <c r="B492" s="453" t="s">
        <v>2506</v>
      </c>
      <c r="C492" s="455" t="s">
        <v>61</v>
      </c>
      <c r="D492" s="474">
        <v>13.21</v>
      </c>
      <c r="E492" s="302"/>
      <c r="F492" s="302"/>
      <c r="G492" s="302"/>
    </row>
    <row r="493" spans="1:7" ht="54">
      <c r="A493" s="455">
        <v>93288</v>
      </c>
      <c r="B493" s="453" t="s">
        <v>2512</v>
      </c>
      <c r="C493" s="455" t="s">
        <v>61</v>
      </c>
      <c r="D493" s="474">
        <v>92.75</v>
      </c>
      <c r="E493" s="302"/>
      <c r="F493" s="302"/>
      <c r="G493" s="302"/>
    </row>
    <row r="494" spans="1:7" ht="81">
      <c r="A494" s="455">
        <v>93403</v>
      </c>
      <c r="B494" s="453" t="s">
        <v>2537</v>
      </c>
      <c r="C494" s="455" t="s">
        <v>61</v>
      </c>
      <c r="D494" s="474">
        <v>30.55</v>
      </c>
      <c r="E494" s="302"/>
      <c r="F494" s="302"/>
      <c r="G494" s="302"/>
    </row>
    <row r="495" spans="1:7" ht="94.5">
      <c r="A495" s="455">
        <v>93409</v>
      </c>
      <c r="B495" s="453" t="s">
        <v>9175</v>
      </c>
      <c r="C495" s="455" t="s">
        <v>61</v>
      </c>
      <c r="D495" s="474">
        <v>21.36</v>
      </c>
      <c r="E495" s="302"/>
      <c r="F495" s="302"/>
      <c r="G495" s="302"/>
    </row>
    <row r="496" spans="1:7" ht="40.5">
      <c r="A496" s="455">
        <v>93416</v>
      </c>
      <c r="B496" s="453" t="s">
        <v>2543</v>
      </c>
      <c r="C496" s="455" t="s">
        <v>61</v>
      </c>
      <c r="D496" s="474">
        <v>0.21</v>
      </c>
      <c r="E496" s="302"/>
      <c r="F496" s="302"/>
      <c r="G496" s="302"/>
    </row>
    <row r="497" spans="1:7" ht="40.5">
      <c r="A497" s="455">
        <v>93422</v>
      </c>
      <c r="B497" s="453" t="s">
        <v>540</v>
      </c>
      <c r="C497" s="455" t="s">
        <v>61</v>
      </c>
      <c r="D497" s="474">
        <v>2.84</v>
      </c>
      <c r="E497" s="302"/>
      <c r="F497" s="302"/>
      <c r="G497" s="302"/>
    </row>
    <row r="498" spans="1:7" ht="40.5">
      <c r="A498" s="455">
        <v>93428</v>
      </c>
      <c r="B498" s="453" t="s">
        <v>2552</v>
      </c>
      <c r="C498" s="455" t="s">
        <v>61</v>
      </c>
      <c r="D498" s="474">
        <v>4.0199999999999996</v>
      </c>
      <c r="E498" s="302"/>
      <c r="F498" s="302"/>
      <c r="G498" s="302"/>
    </row>
    <row r="499" spans="1:7" ht="40.5">
      <c r="A499" s="455">
        <v>93434</v>
      </c>
      <c r="B499" s="453" t="s">
        <v>2558</v>
      </c>
      <c r="C499" s="455" t="s">
        <v>61</v>
      </c>
      <c r="D499" s="474">
        <v>155.25</v>
      </c>
      <c r="E499" s="302"/>
      <c r="F499" s="302"/>
      <c r="G499" s="302"/>
    </row>
    <row r="500" spans="1:7" ht="40.5">
      <c r="A500" s="455">
        <v>93440</v>
      </c>
      <c r="B500" s="453" t="s">
        <v>2564</v>
      </c>
      <c r="C500" s="455" t="s">
        <v>61</v>
      </c>
      <c r="D500" s="474">
        <v>74.989999999999995</v>
      </c>
      <c r="E500" s="302"/>
      <c r="F500" s="302"/>
      <c r="G500" s="302"/>
    </row>
    <row r="501" spans="1:7" ht="40.5">
      <c r="A501" s="455">
        <v>95122</v>
      </c>
      <c r="B501" s="453" t="s">
        <v>2797</v>
      </c>
      <c r="C501" s="455" t="s">
        <v>61</v>
      </c>
      <c r="D501" s="474">
        <v>114.11</v>
      </c>
      <c r="E501" s="302"/>
      <c r="F501" s="302"/>
      <c r="G501" s="302"/>
    </row>
    <row r="502" spans="1:7" ht="40.5">
      <c r="A502" s="455">
        <v>95128</v>
      </c>
      <c r="B502" s="453" t="s">
        <v>573</v>
      </c>
      <c r="C502" s="455" t="s">
        <v>61</v>
      </c>
      <c r="D502" s="474">
        <v>28.33</v>
      </c>
      <c r="E502" s="302"/>
      <c r="F502" s="302"/>
      <c r="G502" s="302"/>
    </row>
    <row r="503" spans="1:7" ht="40.5">
      <c r="A503" s="455">
        <v>95140</v>
      </c>
      <c r="B503" s="453" t="s">
        <v>2808</v>
      </c>
      <c r="C503" s="455" t="s">
        <v>61</v>
      </c>
      <c r="D503" s="474">
        <v>0.04</v>
      </c>
      <c r="E503" s="302"/>
      <c r="F503" s="302"/>
      <c r="G503" s="302"/>
    </row>
    <row r="504" spans="1:7" ht="40.5">
      <c r="A504" s="455">
        <v>95213</v>
      </c>
      <c r="B504" s="453" t="s">
        <v>2815</v>
      </c>
      <c r="C504" s="455" t="s">
        <v>61</v>
      </c>
      <c r="D504" s="474">
        <v>51.12</v>
      </c>
      <c r="E504" s="302"/>
      <c r="F504" s="302"/>
      <c r="G504" s="302"/>
    </row>
    <row r="505" spans="1:7" ht="40.5">
      <c r="A505" s="455">
        <v>95219</v>
      </c>
      <c r="B505" s="453" t="s">
        <v>2821</v>
      </c>
      <c r="C505" s="455" t="s">
        <v>61</v>
      </c>
      <c r="D505" s="474">
        <v>19.07</v>
      </c>
      <c r="E505" s="302"/>
      <c r="F505" s="302"/>
      <c r="G505" s="302"/>
    </row>
    <row r="506" spans="1:7" ht="27">
      <c r="A506" s="455">
        <v>95259</v>
      </c>
      <c r="B506" s="453" t="s">
        <v>578</v>
      </c>
      <c r="C506" s="455" t="s">
        <v>61</v>
      </c>
      <c r="D506" s="474">
        <v>12.71</v>
      </c>
      <c r="E506" s="302"/>
      <c r="F506" s="302"/>
      <c r="G506" s="302"/>
    </row>
    <row r="507" spans="1:7" ht="40.5">
      <c r="A507" s="455">
        <v>95265</v>
      </c>
      <c r="B507" s="453" t="s">
        <v>2834</v>
      </c>
      <c r="C507" s="455" t="s">
        <v>61</v>
      </c>
      <c r="D507" s="474">
        <v>0.71</v>
      </c>
      <c r="E507" s="302"/>
      <c r="F507" s="302"/>
      <c r="G507" s="302"/>
    </row>
    <row r="508" spans="1:7" ht="54">
      <c r="A508" s="455">
        <v>95271</v>
      </c>
      <c r="B508" s="453" t="s">
        <v>2840</v>
      </c>
      <c r="C508" s="455" t="s">
        <v>61</v>
      </c>
      <c r="D508" s="474">
        <v>0.46</v>
      </c>
      <c r="E508" s="302"/>
      <c r="F508" s="302"/>
      <c r="G508" s="302"/>
    </row>
    <row r="509" spans="1:7" ht="40.5">
      <c r="A509" s="455">
        <v>95277</v>
      </c>
      <c r="B509" s="453" t="s">
        <v>2846</v>
      </c>
      <c r="C509" s="455" t="s">
        <v>61</v>
      </c>
      <c r="D509" s="474">
        <v>0.45</v>
      </c>
      <c r="E509" s="302"/>
      <c r="F509" s="302"/>
      <c r="G509" s="302"/>
    </row>
    <row r="510" spans="1:7" ht="40.5">
      <c r="A510" s="455">
        <v>95283</v>
      </c>
      <c r="B510" s="453" t="s">
        <v>2852</v>
      </c>
      <c r="C510" s="455" t="s">
        <v>61</v>
      </c>
      <c r="D510" s="474">
        <v>0.49</v>
      </c>
      <c r="E510" s="302"/>
      <c r="F510" s="302"/>
      <c r="G510" s="302"/>
    </row>
    <row r="511" spans="1:7" ht="67.5">
      <c r="A511" s="455">
        <v>95621</v>
      </c>
      <c r="B511" s="453" t="s">
        <v>2991</v>
      </c>
      <c r="C511" s="455" t="s">
        <v>61</v>
      </c>
      <c r="D511" s="474">
        <v>12.43</v>
      </c>
      <c r="E511" s="302"/>
      <c r="F511" s="302"/>
      <c r="G511" s="302"/>
    </row>
    <row r="512" spans="1:7" ht="67.5">
      <c r="A512" s="455">
        <v>95632</v>
      </c>
      <c r="B512" s="453" t="s">
        <v>2999</v>
      </c>
      <c r="C512" s="455" t="s">
        <v>61</v>
      </c>
      <c r="D512" s="474">
        <v>46.17</v>
      </c>
      <c r="E512" s="302"/>
      <c r="F512" s="302"/>
      <c r="G512" s="302"/>
    </row>
    <row r="513" spans="1:7" ht="40.5">
      <c r="A513" s="455">
        <v>95703</v>
      </c>
      <c r="B513" s="453" t="s">
        <v>3020</v>
      </c>
      <c r="C513" s="455" t="s">
        <v>61</v>
      </c>
      <c r="D513" s="474">
        <v>18.59</v>
      </c>
      <c r="E513" s="302"/>
      <c r="F513" s="302"/>
      <c r="G513" s="302"/>
    </row>
    <row r="514" spans="1:7" ht="54">
      <c r="A514" s="455">
        <v>95709</v>
      </c>
      <c r="B514" s="453" t="s">
        <v>3026</v>
      </c>
      <c r="C514" s="455" t="s">
        <v>61</v>
      </c>
      <c r="D514" s="474">
        <v>44.6</v>
      </c>
      <c r="E514" s="302"/>
      <c r="F514" s="302"/>
      <c r="G514" s="302"/>
    </row>
    <row r="515" spans="1:7" ht="67.5">
      <c r="A515" s="455">
        <v>95715</v>
      </c>
      <c r="B515" s="453" t="s">
        <v>3032</v>
      </c>
      <c r="C515" s="455" t="s">
        <v>61</v>
      </c>
      <c r="D515" s="474">
        <v>53.97</v>
      </c>
      <c r="E515" s="302"/>
      <c r="F515" s="302"/>
      <c r="G515" s="302"/>
    </row>
    <row r="516" spans="1:7" ht="81">
      <c r="A516" s="455">
        <v>95721</v>
      </c>
      <c r="B516" s="453" t="s">
        <v>3038</v>
      </c>
      <c r="C516" s="455" t="s">
        <v>61</v>
      </c>
      <c r="D516" s="474">
        <v>52.57</v>
      </c>
      <c r="E516" s="302"/>
      <c r="F516" s="302"/>
      <c r="G516" s="302"/>
    </row>
    <row r="517" spans="1:7" ht="40.5">
      <c r="A517" s="455">
        <v>95873</v>
      </c>
      <c r="B517" s="453" t="s">
        <v>608</v>
      </c>
      <c r="C517" s="455" t="s">
        <v>61</v>
      </c>
      <c r="D517" s="474">
        <v>6.43</v>
      </c>
      <c r="E517" s="302"/>
      <c r="F517" s="302"/>
      <c r="G517" s="302"/>
    </row>
    <row r="518" spans="1:7" ht="40.5">
      <c r="A518" s="455">
        <v>96014</v>
      </c>
      <c r="B518" s="453" t="s">
        <v>3102</v>
      </c>
      <c r="C518" s="455" t="s">
        <v>61</v>
      </c>
      <c r="D518" s="474">
        <v>31.07</v>
      </c>
      <c r="E518" s="302"/>
      <c r="F518" s="302"/>
      <c r="G518" s="302"/>
    </row>
    <row r="519" spans="1:7" ht="40.5">
      <c r="A519" s="455">
        <v>96021</v>
      </c>
      <c r="B519" s="453" t="s">
        <v>3108</v>
      </c>
      <c r="C519" s="455" t="s">
        <v>61</v>
      </c>
      <c r="D519" s="474">
        <v>30.89</v>
      </c>
      <c r="E519" s="302"/>
      <c r="F519" s="302"/>
      <c r="G519" s="302"/>
    </row>
    <row r="520" spans="1:7" ht="40.5">
      <c r="A520" s="455">
        <v>96029</v>
      </c>
      <c r="B520" s="453" t="s">
        <v>700</v>
      </c>
      <c r="C520" s="455" t="s">
        <v>61</v>
      </c>
      <c r="D520" s="474">
        <v>27.02</v>
      </c>
      <c r="E520" s="302"/>
      <c r="F520" s="302"/>
      <c r="G520" s="302"/>
    </row>
    <row r="521" spans="1:7" ht="54">
      <c r="A521" s="455">
        <v>96036</v>
      </c>
      <c r="B521" s="453" t="s">
        <v>3114</v>
      </c>
      <c r="C521" s="455" t="s">
        <v>61</v>
      </c>
      <c r="D521" s="474">
        <v>39.15</v>
      </c>
      <c r="E521" s="302"/>
      <c r="F521" s="302"/>
      <c r="G521" s="302"/>
    </row>
    <row r="522" spans="1:7" ht="40.5">
      <c r="A522" s="455">
        <v>96155</v>
      </c>
      <c r="B522" s="453" t="s">
        <v>3141</v>
      </c>
      <c r="C522" s="455" t="s">
        <v>61</v>
      </c>
      <c r="D522" s="474">
        <v>27.2</v>
      </c>
      <c r="E522" s="302"/>
      <c r="F522" s="302"/>
      <c r="G522" s="302"/>
    </row>
    <row r="523" spans="1:7" ht="54">
      <c r="A523" s="455">
        <v>96156</v>
      </c>
      <c r="B523" s="453" t="s">
        <v>707</v>
      </c>
      <c r="C523" s="455" t="s">
        <v>61</v>
      </c>
      <c r="D523" s="474">
        <v>33.39</v>
      </c>
      <c r="E523" s="302"/>
      <c r="F523" s="302"/>
      <c r="G523" s="302"/>
    </row>
    <row r="524" spans="1:7" ht="40.5">
      <c r="A524" s="455">
        <v>96159</v>
      </c>
      <c r="B524" s="453" t="s">
        <v>3143</v>
      </c>
      <c r="C524" s="455" t="s">
        <v>61</v>
      </c>
      <c r="D524" s="474">
        <v>42.45</v>
      </c>
      <c r="E524" s="302"/>
      <c r="F524" s="302"/>
      <c r="G524" s="302"/>
    </row>
    <row r="525" spans="1:7" ht="54">
      <c r="A525" s="455">
        <v>96246</v>
      </c>
      <c r="B525" s="453" t="s">
        <v>3149</v>
      </c>
      <c r="C525" s="455" t="s">
        <v>61</v>
      </c>
      <c r="D525" s="474">
        <v>32.61</v>
      </c>
      <c r="E525" s="302"/>
      <c r="F525" s="302"/>
      <c r="G525" s="302"/>
    </row>
    <row r="526" spans="1:7" ht="54">
      <c r="A526" s="455">
        <v>96302</v>
      </c>
      <c r="B526" s="453" t="s">
        <v>3158</v>
      </c>
      <c r="C526" s="455" t="s">
        <v>61</v>
      </c>
      <c r="D526" s="474">
        <v>61.96</v>
      </c>
      <c r="E526" s="302"/>
      <c r="F526" s="302"/>
      <c r="G526" s="302"/>
    </row>
    <row r="527" spans="1:7" ht="67.5">
      <c r="A527" s="455">
        <v>96308</v>
      </c>
      <c r="B527" s="453" t="s">
        <v>3164</v>
      </c>
      <c r="C527" s="455" t="s">
        <v>61</v>
      </c>
      <c r="D527" s="474">
        <v>0.16</v>
      </c>
      <c r="E527" s="302"/>
      <c r="F527" s="302"/>
      <c r="G527" s="302"/>
    </row>
    <row r="528" spans="1:7" ht="54">
      <c r="A528" s="455">
        <v>96464</v>
      </c>
      <c r="B528" s="453" t="s">
        <v>3188</v>
      </c>
      <c r="C528" s="455" t="s">
        <v>61</v>
      </c>
      <c r="D528" s="474">
        <v>49.75</v>
      </c>
      <c r="E528" s="302"/>
      <c r="F528" s="302"/>
      <c r="G528" s="302"/>
    </row>
    <row r="529" spans="1:7" ht="67.5">
      <c r="A529" s="455">
        <v>98765</v>
      </c>
      <c r="B529" s="453" t="s">
        <v>3714</v>
      </c>
      <c r="C529" s="455" t="s">
        <v>61</v>
      </c>
      <c r="D529" s="474">
        <v>0.14000000000000001</v>
      </c>
      <c r="E529" s="302"/>
      <c r="F529" s="302"/>
      <c r="G529" s="302"/>
    </row>
    <row r="530" spans="1:7" ht="67.5">
      <c r="A530" s="455">
        <v>99834</v>
      </c>
      <c r="B530" s="453" t="s">
        <v>3715</v>
      </c>
      <c r="C530" s="455" t="s">
        <v>61</v>
      </c>
      <c r="D530" s="474">
        <v>0.21</v>
      </c>
      <c r="E530" s="302"/>
      <c r="F530" s="302"/>
      <c r="G530" s="302"/>
    </row>
    <row r="531" spans="1:7" ht="40.5">
      <c r="A531" s="455">
        <v>100642</v>
      </c>
      <c r="B531" s="453" t="s">
        <v>9176</v>
      </c>
      <c r="C531" s="455" t="s">
        <v>61</v>
      </c>
      <c r="D531" s="474">
        <v>118.55</v>
      </c>
      <c r="E531" s="302"/>
      <c r="F531" s="302"/>
      <c r="G531" s="302"/>
    </row>
    <row r="532" spans="1:7" ht="40.5">
      <c r="A532" s="455">
        <v>100648</v>
      </c>
      <c r="B532" s="453" t="s">
        <v>9177</v>
      </c>
      <c r="C532" s="455" t="s">
        <v>61</v>
      </c>
      <c r="D532" s="474">
        <v>288.97000000000003</v>
      </c>
      <c r="E532" s="302"/>
      <c r="F532" s="302"/>
      <c r="G532" s="302"/>
    </row>
    <row r="533" spans="1:7" ht="54">
      <c r="A533" s="455">
        <v>102274</v>
      </c>
      <c r="B533" s="453" t="s">
        <v>11750</v>
      </c>
      <c r="C533" s="455" t="s">
        <v>61</v>
      </c>
      <c r="D533" s="474">
        <v>12.2</v>
      </c>
      <c r="E533" s="302"/>
      <c r="F533" s="302"/>
      <c r="G533" s="302"/>
    </row>
    <row r="534" spans="1:7" ht="67.5">
      <c r="A534" s="455">
        <v>5089</v>
      </c>
      <c r="B534" s="453" t="s">
        <v>60</v>
      </c>
      <c r="C534" s="455" t="s">
        <v>23</v>
      </c>
      <c r="D534" s="474">
        <v>25.05</v>
      </c>
      <c r="E534" s="302"/>
      <c r="F534" s="302"/>
      <c r="G534" s="302"/>
    </row>
    <row r="535" spans="1:7" ht="54">
      <c r="A535" s="455">
        <v>5627</v>
      </c>
      <c r="B535" s="453" t="s">
        <v>733</v>
      </c>
      <c r="C535" s="455" t="s">
        <v>23</v>
      </c>
      <c r="D535" s="474">
        <v>28</v>
      </c>
      <c r="E535" s="302"/>
      <c r="F535" s="302"/>
      <c r="G535" s="302"/>
    </row>
    <row r="536" spans="1:7" ht="54">
      <c r="A536" s="455">
        <v>5628</v>
      </c>
      <c r="B536" s="453" t="s">
        <v>734</v>
      </c>
      <c r="C536" s="455" t="s">
        <v>23</v>
      </c>
      <c r="D536" s="474">
        <v>3.8</v>
      </c>
      <c r="E536" s="302"/>
      <c r="F536" s="302"/>
      <c r="G536" s="302"/>
    </row>
    <row r="537" spans="1:7" ht="54">
      <c r="A537" s="455">
        <v>5629</v>
      </c>
      <c r="B537" s="453" t="s">
        <v>735</v>
      </c>
      <c r="C537" s="455" t="s">
        <v>23</v>
      </c>
      <c r="D537" s="474">
        <v>35</v>
      </c>
      <c r="E537" s="302"/>
      <c r="F537" s="302"/>
      <c r="G537" s="302"/>
    </row>
    <row r="538" spans="1:7" ht="54">
      <c r="A538" s="455">
        <v>5630</v>
      </c>
      <c r="B538" s="453" t="s">
        <v>736</v>
      </c>
      <c r="C538" s="455" t="s">
        <v>23</v>
      </c>
      <c r="D538" s="474">
        <v>48.24</v>
      </c>
      <c r="E538" s="302"/>
      <c r="F538" s="302"/>
      <c r="G538" s="302"/>
    </row>
    <row r="539" spans="1:7" ht="54">
      <c r="A539" s="455">
        <v>5658</v>
      </c>
      <c r="B539" s="453" t="s">
        <v>739</v>
      </c>
      <c r="C539" s="455" t="s">
        <v>23</v>
      </c>
      <c r="D539" s="474">
        <v>1.73</v>
      </c>
      <c r="E539" s="302"/>
      <c r="F539" s="302"/>
      <c r="G539" s="302"/>
    </row>
    <row r="540" spans="1:7" ht="94.5">
      <c r="A540" s="455">
        <v>5664</v>
      </c>
      <c r="B540" s="453" t="s">
        <v>740</v>
      </c>
      <c r="C540" s="455" t="s">
        <v>23</v>
      </c>
      <c r="D540" s="474">
        <v>21.08</v>
      </c>
      <c r="E540" s="302"/>
      <c r="F540" s="302"/>
      <c r="G540" s="302"/>
    </row>
    <row r="541" spans="1:7" ht="94.5">
      <c r="A541" s="455">
        <v>5667</v>
      </c>
      <c r="B541" s="453" t="s">
        <v>741</v>
      </c>
      <c r="C541" s="455" t="s">
        <v>23</v>
      </c>
      <c r="D541" s="474">
        <v>18.75</v>
      </c>
      <c r="E541" s="302"/>
      <c r="F541" s="302"/>
      <c r="G541" s="302"/>
    </row>
    <row r="542" spans="1:7" ht="94.5">
      <c r="A542" s="455">
        <v>5668</v>
      </c>
      <c r="B542" s="453" t="s">
        <v>742</v>
      </c>
      <c r="C542" s="455" t="s">
        <v>23</v>
      </c>
      <c r="D542" s="474">
        <v>36.909999999999997</v>
      </c>
      <c r="E542" s="302"/>
      <c r="F542" s="302"/>
      <c r="G542" s="302"/>
    </row>
    <row r="543" spans="1:7" ht="81">
      <c r="A543" s="455">
        <v>5674</v>
      </c>
      <c r="B543" s="453" t="s">
        <v>743</v>
      </c>
      <c r="C543" s="455" t="s">
        <v>23</v>
      </c>
      <c r="D543" s="474">
        <v>24.09</v>
      </c>
      <c r="E543" s="302"/>
      <c r="F543" s="302"/>
      <c r="G543" s="302"/>
    </row>
    <row r="544" spans="1:7" ht="67.5">
      <c r="A544" s="455">
        <v>5692</v>
      </c>
      <c r="B544" s="453" t="s">
        <v>751</v>
      </c>
      <c r="C544" s="455" t="s">
        <v>23</v>
      </c>
      <c r="D544" s="474">
        <v>0.2</v>
      </c>
      <c r="E544" s="302"/>
      <c r="F544" s="302"/>
      <c r="G544" s="302"/>
    </row>
    <row r="545" spans="1:7" ht="67.5">
      <c r="A545" s="455">
        <v>5693</v>
      </c>
      <c r="B545" s="453" t="s">
        <v>752</v>
      </c>
      <c r="C545" s="455" t="s">
        <v>23</v>
      </c>
      <c r="D545" s="474">
        <v>7.69</v>
      </c>
      <c r="E545" s="302"/>
      <c r="F545" s="302"/>
      <c r="G545" s="302"/>
    </row>
    <row r="546" spans="1:7" ht="67.5">
      <c r="A546" s="455">
        <v>5695</v>
      </c>
      <c r="B546" s="453" t="s">
        <v>753</v>
      </c>
      <c r="C546" s="455" t="s">
        <v>23</v>
      </c>
      <c r="D546" s="474">
        <v>29.45</v>
      </c>
      <c r="E546" s="302"/>
      <c r="F546" s="302"/>
      <c r="G546" s="302"/>
    </row>
    <row r="547" spans="1:7" ht="40.5">
      <c r="A547" s="455">
        <v>5703</v>
      </c>
      <c r="B547" s="453" t="s">
        <v>63</v>
      </c>
      <c r="C547" s="455" t="s">
        <v>23</v>
      </c>
      <c r="D547" s="474">
        <v>19.510000000000002</v>
      </c>
      <c r="E547" s="302"/>
      <c r="F547" s="302"/>
      <c r="G547" s="302"/>
    </row>
    <row r="548" spans="1:7" ht="94.5">
      <c r="A548" s="455">
        <v>5705</v>
      </c>
      <c r="B548" s="453" t="s">
        <v>754</v>
      </c>
      <c r="C548" s="455" t="s">
        <v>23</v>
      </c>
      <c r="D548" s="474">
        <v>18.23</v>
      </c>
      <c r="E548" s="302"/>
      <c r="F548" s="302"/>
      <c r="G548" s="302"/>
    </row>
    <row r="549" spans="1:7" ht="40.5">
      <c r="A549" s="455">
        <v>5707</v>
      </c>
      <c r="B549" s="453" t="s">
        <v>755</v>
      </c>
      <c r="C549" s="455" t="s">
        <v>23</v>
      </c>
      <c r="D549" s="474">
        <v>46.42</v>
      </c>
      <c r="E549" s="302"/>
      <c r="F549" s="302"/>
      <c r="G549" s="302"/>
    </row>
    <row r="550" spans="1:7" ht="54">
      <c r="A550" s="455">
        <v>5710</v>
      </c>
      <c r="B550" s="453" t="s">
        <v>756</v>
      </c>
      <c r="C550" s="455" t="s">
        <v>23</v>
      </c>
      <c r="D550" s="474">
        <v>96.45</v>
      </c>
      <c r="E550" s="302"/>
      <c r="F550" s="302"/>
      <c r="G550" s="302"/>
    </row>
    <row r="551" spans="1:7" ht="67.5">
      <c r="A551" s="455">
        <v>5711</v>
      </c>
      <c r="B551" s="453" t="s">
        <v>757</v>
      </c>
      <c r="C551" s="455" t="s">
        <v>23</v>
      </c>
      <c r="D551" s="474">
        <v>66.66</v>
      </c>
      <c r="E551" s="302"/>
      <c r="F551" s="302"/>
      <c r="G551" s="302"/>
    </row>
    <row r="552" spans="1:7" ht="40.5">
      <c r="A552" s="455">
        <v>5714</v>
      </c>
      <c r="B552" s="453" t="s">
        <v>64</v>
      </c>
      <c r="C552" s="455" t="s">
        <v>23</v>
      </c>
      <c r="D552" s="474">
        <v>10.199999999999999</v>
      </c>
      <c r="E552" s="302"/>
      <c r="F552" s="302"/>
      <c r="G552" s="302"/>
    </row>
    <row r="553" spans="1:7" ht="40.5">
      <c r="A553" s="455">
        <v>5715</v>
      </c>
      <c r="B553" s="453" t="s">
        <v>65</v>
      </c>
      <c r="C553" s="455" t="s">
        <v>23</v>
      </c>
      <c r="D553" s="474">
        <v>89.68</v>
      </c>
      <c r="E553" s="302"/>
      <c r="F553" s="302"/>
      <c r="G553" s="302"/>
    </row>
    <row r="554" spans="1:7" ht="40.5">
      <c r="A554" s="455">
        <v>5718</v>
      </c>
      <c r="B554" s="453" t="s">
        <v>758</v>
      </c>
      <c r="C554" s="455" t="s">
        <v>23</v>
      </c>
      <c r="D554" s="474">
        <v>79.56</v>
      </c>
      <c r="E554" s="302"/>
      <c r="F554" s="302"/>
      <c r="G554" s="302"/>
    </row>
    <row r="555" spans="1:7" ht="54">
      <c r="A555" s="455">
        <v>5721</v>
      </c>
      <c r="B555" s="453" t="s">
        <v>66</v>
      </c>
      <c r="C555" s="455" t="s">
        <v>23</v>
      </c>
      <c r="D555" s="474">
        <v>70.2</v>
      </c>
      <c r="E555" s="302"/>
      <c r="F555" s="302"/>
      <c r="G555" s="302"/>
    </row>
    <row r="556" spans="1:7" ht="54">
      <c r="A556" s="455">
        <v>5722</v>
      </c>
      <c r="B556" s="453" t="s">
        <v>759</v>
      </c>
      <c r="C556" s="455" t="s">
        <v>23</v>
      </c>
      <c r="D556" s="474">
        <v>162.35</v>
      </c>
      <c r="E556" s="302"/>
      <c r="F556" s="302"/>
      <c r="G556" s="302"/>
    </row>
    <row r="557" spans="1:7" ht="40.5">
      <c r="A557" s="455">
        <v>5724</v>
      </c>
      <c r="B557" s="453" t="s">
        <v>760</v>
      </c>
      <c r="C557" s="455" t="s">
        <v>23</v>
      </c>
      <c r="D557" s="474">
        <v>40.44</v>
      </c>
      <c r="E557" s="302"/>
      <c r="F557" s="302"/>
      <c r="G557" s="302"/>
    </row>
    <row r="558" spans="1:7" ht="67.5">
      <c r="A558" s="455">
        <v>5727</v>
      </c>
      <c r="B558" s="453" t="s">
        <v>761</v>
      </c>
      <c r="C558" s="455" t="s">
        <v>23</v>
      </c>
      <c r="D558" s="474">
        <v>7.27</v>
      </c>
      <c r="E558" s="302"/>
      <c r="F558" s="302"/>
      <c r="G558" s="302"/>
    </row>
    <row r="559" spans="1:7" ht="54">
      <c r="A559" s="455">
        <v>5729</v>
      </c>
      <c r="B559" s="453" t="s">
        <v>762</v>
      </c>
      <c r="C559" s="455" t="s">
        <v>23</v>
      </c>
      <c r="D559" s="474">
        <v>29.58</v>
      </c>
      <c r="E559" s="302"/>
      <c r="F559" s="302"/>
      <c r="G559" s="302"/>
    </row>
    <row r="560" spans="1:7" ht="67.5">
      <c r="A560" s="455">
        <v>5730</v>
      </c>
      <c r="B560" s="453" t="s">
        <v>763</v>
      </c>
      <c r="C560" s="455" t="s">
        <v>23</v>
      </c>
      <c r="D560" s="474">
        <v>31</v>
      </c>
      <c r="E560" s="302"/>
      <c r="F560" s="302"/>
      <c r="G560" s="302"/>
    </row>
    <row r="561" spans="1:7" ht="94.5">
      <c r="A561" s="455">
        <v>5735</v>
      </c>
      <c r="B561" s="453" t="s">
        <v>764</v>
      </c>
      <c r="C561" s="455" t="s">
        <v>23</v>
      </c>
      <c r="D561" s="474">
        <v>20.34</v>
      </c>
      <c r="E561" s="302"/>
      <c r="F561" s="302"/>
      <c r="G561" s="302"/>
    </row>
    <row r="562" spans="1:7" ht="94.5">
      <c r="A562" s="455">
        <v>5736</v>
      </c>
      <c r="B562" s="453" t="s">
        <v>765</v>
      </c>
      <c r="C562" s="455" t="s">
        <v>23</v>
      </c>
      <c r="D562" s="474">
        <v>33.86</v>
      </c>
      <c r="E562" s="302"/>
      <c r="F562" s="302"/>
      <c r="G562" s="302"/>
    </row>
    <row r="563" spans="1:7" ht="67.5">
      <c r="A563" s="455">
        <v>5738</v>
      </c>
      <c r="B563" s="453" t="s">
        <v>766</v>
      </c>
      <c r="C563" s="455" t="s">
        <v>23</v>
      </c>
      <c r="D563" s="474">
        <v>26.31</v>
      </c>
      <c r="E563" s="302"/>
      <c r="F563" s="302"/>
      <c r="G563" s="302"/>
    </row>
    <row r="564" spans="1:7" ht="67.5">
      <c r="A564" s="455">
        <v>5739</v>
      </c>
      <c r="B564" s="453" t="s">
        <v>767</v>
      </c>
      <c r="C564" s="455" t="s">
        <v>23</v>
      </c>
      <c r="D564" s="474">
        <v>32.92</v>
      </c>
      <c r="E564" s="302"/>
      <c r="F564" s="302"/>
      <c r="G564" s="302"/>
    </row>
    <row r="565" spans="1:7" ht="81">
      <c r="A565" s="455">
        <v>5741</v>
      </c>
      <c r="B565" s="453" t="s">
        <v>768</v>
      </c>
      <c r="C565" s="455" t="s">
        <v>23</v>
      </c>
      <c r="D565" s="474">
        <v>30.86</v>
      </c>
      <c r="E565" s="302"/>
      <c r="F565" s="302"/>
      <c r="G565" s="302"/>
    </row>
    <row r="566" spans="1:7" ht="81">
      <c r="A566" s="455">
        <v>5742</v>
      </c>
      <c r="B566" s="453" t="s">
        <v>769</v>
      </c>
      <c r="C566" s="455" t="s">
        <v>23</v>
      </c>
      <c r="D566" s="474">
        <v>20.65</v>
      </c>
      <c r="E566" s="302"/>
      <c r="F566" s="302"/>
      <c r="G566" s="302"/>
    </row>
    <row r="567" spans="1:7" ht="81">
      <c r="A567" s="455">
        <v>5747</v>
      </c>
      <c r="B567" s="453" t="s">
        <v>770</v>
      </c>
      <c r="C567" s="455" t="s">
        <v>23</v>
      </c>
      <c r="D567" s="474">
        <v>118.4</v>
      </c>
      <c r="E567" s="302"/>
      <c r="F567" s="302"/>
      <c r="G567" s="302"/>
    </row>
    <row r="568" spans="1:7" ht="67.5">
      <c r="A568" s="455">
        <v>5751</v>
      </c>
      <c r="B568" s="453" t="s">
        <v>67</v>
      </c>
      <c r="C568" s="455" t="s">
        <v>23</v>
      </c>
      <c r="D568" s="474">
        <v>19.760000000000002</v>
      </c>
      <c r="E568" s="302"/>
      <c r="F568" s="302"/>
      <c r="G568" s="302"/>
    </row>
    <row r="569" spans="1:7" ht="67.5">
      <c r="A569" s="455">
        <v>5754</v>
      </c>
      <c r="B569" s="453" t="s">
        <v>771</v>
      </c>
      <c r="C569" s="455" t="s">
        <v>23</v>
      </c>
      <c r="D569" s="474">
        <v>16.64</v>
      </c>
      <c r="E569" s="302"/>
      <c r="F569" s="302"/>
      <c r="G569" s="302"/>
    </row>
    <row r="570" spans="1:7" ht="81">
      <c r="A570" s="455">
        <v>5763</v>
      </c>
      <c r="B570" s="453" t="s">
        <v>772</v>
      </c>
      <c r="C570" s="455" t="s">
        <v>23</v>
      </c>
      <c r="D570" s="474">
        <v>29.25</v>
      </c>
      <c r="E570" s="302"/>
      <c r="F570" s="302"/>
      <c r="G570" s="302"/>
    </row>
    <row r="571" spans="1:7" ht="54">
      <c r="A571" s="455">
        <v>5765</v>
      </c>
      <c r="B571" s="453" t="s">
        <v>68</v>
      </c>
      <c r="C571" s="455" t="s">
        <v>23</v>
      </c>
      <c r="D571" s="474">
        <v>2.17</v>
      </c>
      <c r="E571" s="302"/>
      <c r="F571" s="302"/>
      <c r="G571" s="302"/>
    </row>
    <row r="572" spans="1:7" ht="54">
      <c r="A572" s="455">
        <v>5766</v>
      </c>
      <c r="B572" s="453" t="s">
        <v>69</v>
      </c>
      <c r="C572" s="455" t="s">
        <v>23</v>
      </c>
      <c r="D572" s="474">
        <v>3.84</v>
      </c>
      <c r="E572" s="302"/>
      <c r="F572" s="302"/>
      <c r="G572" s="302"/>
    </row>
    <row r="573" spans="1:7" ht="54">
      <c r="A573" s="455">
        <v>5779</v>
      </c>
      <c r="B573" s="453" t="s">
        <v>70</v>
      </c>
      <c r="C573" s="455" t="s">
        <v>23</v>
      </c>
      <c r="D573" s="474">
        <v>44.62</v>
      </c>
      <c r="E573" s="302"/>
      <c r="F573" s="302"/>
      <c r="G573" s="302"/>
    </row>
    <row r="574" spans="1:7" ht="54">
      <c r="A574" s="455">
        <v>5787</v>
      </c>
      <c r="B574" s="453" t="s">
        <v>773</v>
      </c>
      <c r="C574" s="455" t="s">
        <v>23</v>
      </c>
      <c r="D574" s="474">
        <v>52.68</v>
      </c>
      <c r="E574" s="302"/>
      <c r="F574" s="302"/>
      <c r="G574" s="302"/>
    </row>
    <row r="575" spans="1:7" ht="54">
      <c r="A575" s="455">
        <v>5797</v>
      </c>
      <c r="B575" s="453" t="s">
        <v>72</v>
      </c>
      <c r="C575" s="455" t="s">
        <v>23</v>
      </c>
      <c r="D575" s="474">
        <v>3.68</v>
      </c>
      <c r="E575" s="302"/>
      <c r="F575" s="302"/>
      <c r="G575" s="302"/>
    </row>
    <row r="576" spans="1:7" ht="67.5">
      <c r="A576" s="455">
        <v>5800</v>
      </c>
      <c r="B576" s="453" t="s">
        <v>774</v>
      </c>
      <c r="C576" s="455" t="s">
        <v>23</v>
      </c>
      <c r="D576" s="474">
        <v>0.3</v>
      </c>
      <c r="E576" s="302"/>
      <c r="F576" s="302"/>
      <c r="G576" s="302"/>
    </row>
    <row r="577" spans="1:7" ht="40.5">
      <c r="A577" s="455">
        <v>7032</v>
      </c>
      <c r="B577" s="453" t="s">
        <v>816</v>
      </c>
      <c r="C577" s="455" t="s">
        <v>23</v>
      </c>
      <c r="D577" s="474">
        <v>4.2699999999999996</v>
      </c>
      <c r="E577" s="302"/>
      <c r="F577" s="302"/>
      <c r="G577" s="302"/>
    </row>
    <row r="578" spans="1:7" ht="40.5">
      <c r="A578" s="455">
        <v>7033</v>
      </c>
      <c r="B578" s="453" t="s">
        <v>817</v>
      </c>
      <c r="C578" s="455" t="s">
        <v>23</v>
      </c>
      <c r="D578" s="474">
        <v>0.71</v>
      </c>
      <c r="E578" s="302"/>
      <c r="F578" s="302"/>
      <c r="G578" s="302"/>
    </row>
    <row r="579" spans="1:7" ht="40.5">
      <c r="A579" s="455">
        <v>7034</v>
      </c>
      <c r="B579" s="453" t="s">
        <v>818</v>
      </c>
      <c r="C579" s="455" t="s">
        <v>23</v>
      </c>
      <c r="D579" s="474">
        <v>8.01</v>
      </c>
      <c r="E579" s="302"/>
      <c r="F579" s="302"/>
      <c r="G579" s="302"/>
    </row>
    <row r="580" spans="1:7" ht="40.5">
      <c r="A580" s="455">
        <v>7035</v>
      </c>
      <c r="B580" s="453" t="s">
        <v>819</v>
      </c>
      <c r="C580" s="455" t="s">
        <v>23</v>
      </c>
      <c r="D580" s="474">
        <v>160.01</v>
      </c>
      <c r="E580" s="302"/>
      <c r="F580" s="302"/>
      <c r="G580" s="302"/>
    </row>
    <row r="581" spans="1:7" ht="67.5">
      <c r="A581" s="455">
        <v>7038</v>
      </c>
      <c r="B581" s="453" t="s">
        <v>820</v>
      </c>
      <c r="C581" s="455" t="s">
        <v>23</v>
      </c>
      <c r="D581" s="474">
        <v>30.09</v>
      </c>
      <c r="E581" s="302"/>
      <c r="F581" s="302"/>
      <c r="G581" s="302"/>
    </row>
    <row r="582" spans="1:7" ht="54">
      <c r="A582" s="455">
        <v>7039</v>
      </c>
      <c r="B582" s="453" t="s">
        <v>821</v>
      </c>
      <c r="C582" s="455" t="s">
        <v>23</v>
      </c>
      <c r="D582" s="474">
        <v>4.17</v>
      </c>
      <c r="E582" s="302"/>
      <c r="F582" s="302"/>
      <c r="G582" s="302"/>
    </row>
    <row r="583" spans="1:7" ht="67.5">
      <c r="A583" s="455">
        <v>7040</v>
      </c>
      <c r="B583" s="453" t="s">
        <v>822</v>
      </c>
      <c r="C583" s="455" t="s">
        <v>23</v>
      </c>
      <c r="D583" s="474">
        <v>37.65</v>
      </c>
      <c r="E583" s="302"/>
      <c r="F583" s="302"/>
      <c r="G583" s="302"/>
    </row>
    <row r="584" spans="1:7" ht="67.5">
      <c r="A584" s="455">
        <v>7044</v>
      </c>
      <c r="B584" s="453" t="s">
        <v>825</v>
      </c>
      <c r="C584" s="455" t="s">
        <v>23</v>
      </c>
      <c r="D584" s="474">
        <v>0.23</v>
      </c>
      <c r="E584" s="302"/>
      <c r="F584" s="302"/>
      <c r="G584" s="302"/>
    </row>
    <row r="585" spans="1:7" ht="67.5">
      <c r="A585" s="455">
        <v>7045</v>
      </c>
      <c r="B585" s="453" t="s">
        <v>826</v>
      </c>
      <c r="C585" s="455" t="s">
        <v>23</v>
      </c>
      <c r="D585" s="474">
        <v>0.02</v>
      </c>
      <c r="E585" s="302"/>
      <c r="F585" s="302"/>
      <c r="G585" s="302"/>
    </row>
    <row r="586" spans="1:7" ht="67.5">
      <c r="A586" s="455">
        <v>7046</v>
      </c>
      <c r="B586" s="453" t="s">
        <v>827</v>
      </c>
      <c r="C586" s="455" t="s">
        <v>23</v>
      </c>
      <c r="D586" s="474">
        <v>0.25</v>
      </c>
      <c r="E586" s="302"/>
      <c r="F586" s="302"/>
      <c r="G586" s="302"/>
    </row>
    <row r="587" spans="1:7" ht="81">
      <c r="A587" s="455">
        <v>7047</v>
      </c>
      <c r="B587" s="453" t="s">
        <v>828</v>
      </c>
      <c r="C587" s="455" t="s">
        <v>23</v>
      </c>
      <c r="D587" s="474">
        <v>9.0500000000000007</v>
      </c>
      <c r="E587" s="302"/>
      <c r="F587" s="302"/>
      <c r="G587" s="302"/>
    </row>
    <row r="588" spans="1:7" ht="81">
      <c r="A588" s="455">
        <v>7051</v>
      </c>
      <c r="B588" s="453" t="s">
        <v>831</v>
      </c>
      <c r="C588" s="455" t="s">
        <v>23</v>
      </c>
      <c r="D588" s="474">
        <v>26.69</v>
      </c>
      <c r="E588" s="302"/>
      <c r="F588" s="302"/>
      <c r="G588" s="302"/>
    </row>
    <row r="589" spans="1:7" ht="81">
      <c r="A589" s="455">
        <v>7052</v>
      </c>
      <c r="B589" s="453" t="s">
        <v>832</v>
      </c>
      <c r="C589" s="455" t="s">
        <v>23</v>
      </c>
      <c r="D589" s="474">
        <v>3.7</v>
      </c>
      <c r="E589" s="302"/>
      <c r="F589" s="302"/>
      <c r="G589" s="302"/>
    </row>
    <row r="590" spans="1:7" ht="81">
      <c r="A590" s="455">
        <v>7053</v>
      </c>
      <c r="B590" s="453" t="s">
        <v>833</v>
      </c>
      <c r="C590" s="455" t="s">
        <v>23</v>
      </c>
      <c r="D590" s="474">
        <v>33.4</v>
      </c>
      <c r="E590" s="302"/>
      <c r="F590" s="302"/>
      <c r="G590" s="302"/>
    </row>
    <row r="591" spans="1:7" ht="81">
      <c r="A591" s="455">
        <v>7054</v>
      </c>
      <c r="B591" s="453" t="s">
        <v>834</v>
      </c>
      <c r="C591" s="455" t="s">
        <v>23</v>
      </c>
      <c r="D591" s="474">
        <v>66.84</v>
      </c>
      <c r="E591" s="302"/>
      <c r="F591" s="302"/>
      <c r="G591" s="302"/>
    </row>
    <row r="592" spans="1:7" ht="81">
      <c r="A592" s="455">
        <v>7058</v>
      </c>
      <c r="B592" s="453" t="s">
        <v>835</v>
      </c>
      <c r="C592" s="455" t="s">
        <v>23</v>
      </c>
      <c r="D592" s="474">
        <v>15.01</v>
      </c>
      <c r="E592" s="302"/>
      <c r="F592" s="302"/>
      <c r="G592" s="302"/>
    </row>
    <row r="593" spans="1:7" ht="67.5">
      <c r="A593" s="455">
        <v>7059</v>
      </c>
      <c r="B593" s="453" t="s">
        <v>836</v>
      </c>
      <c r="C593" s="455" t="s">
        <v>23</v>
      </c>
      <c r="D593" s="474">
        <v>2.76</v>
      </c>
      <c r="E593" s="302"/>
      <c r="F593" s="302"/>
      <c r="G593" s="302"/>
    </row>
    <row r="594" spans="1:7" ht="81">
      <c r="A594" s="455">
        <v>7060</v>
      </c>
      <c r="B594" s="453" t="s">
        <v>837</v>
      </c>
      <c r="C594" s="455" t="s">
        <v>23</v>
      </c>
      <c r="D594" s="474">
        <v>28.14</v>
      </c>
      <c r="E594" s="302"/>
      <c r="F594" s="302"/>
      <c r="G594" s="302"/>
    </row>
    <row r="595" spans="1:7" ht="81">
      <c r="A595" s="455">
        <v>7061</v>
      </c>
      <c r="B595" s="453" t="s">
        <v>838</v>
      </c>
      <c r="C595" s="455" t="s">
        <v>23</v>
      </c>
      <c r="D595" s="474">
        <v>61.01</v>
      </c>
      <c r="E595" s="302"/>
      <c r="F595" s="302"/>
      <c r="G595" s="302"/>
    </row>
    <row r="596" spans="1:7" ht="40.5">
      <c r="A596" s="455">
        <v>7063</v>
      </c>
      <c r="B596" s="453" t="s">
        <v>88</v>
      </c>
      <c r="C596" s="455" t="s">
        <v>23</v>
      </c>
      <c r="D596" s="474">
        <v>12.72</v>
      </c>
      <c r="E596" s="302"/>
      <c r="F596" s="302"/>
      <c r="G596" s="302"/>
    </row>
    <row r="597" spans="1:7" ht="40.5">
      <c r="A597" s="455">
        <v>7064</v>
      </c>
      <c r="B597" s="453" t="s">
        <v>89</v>
      </c>
      <c r="C597" s="455" t="s">
        <v>23</v>
      </c>
      <c r="D597" s="474">
        <v>1.76</v>
      </c>
      <c r="E597" s="302"/>
      <c r="F597" s="302"/>
      <c r="G597" s="302"/>
    </row>
    <row r="598" spans="1:7" ht="40.5">
      <c r="A598" s="455">
        <v>7065</v>
      </c>
      <c r="B598" s="453" t="s">
        <v>90</v>
      </c>
      <c r="C598" s="455" t="s">
        <v>23</v>
      </c>
      <c r="D598" s="474">
        <v>13.92</v>
      </c>
      <c r="E598" s="302"/>
      <c r="F598" s="302"/>
      <c r="G598" s="302"/>
    </row>
    <row r="599" spans="1:7" ht="40.5">
      <c r="A599" s="455">
        <v>7066</v>
      </c>
      <c r="B599" s="453" t="s">
        <v>91</v>
      </c>
      <c r="C599" s="455" t="s">
        <v>23</v>
      </c>
      <c r="D599" s="474">
        <v>128.71</v>
      </c>
      <c r="E599" s="302"/>
      <c r="F599" s="302"/>
      <c r="G599" s="302"/>
    </row>
    <row r="600" spans="1:7" ht="94.5">
      <c r="A600" s="455">
        <v>53786</v>
      </c>
      <c r="B600" s="453" t="s">
        <v>843</v>
      </c>
      <c r="C600" s="455" t="s">
        <v>23</v>
      </c>
      <c r="D600" s="474">
        <v>39.96</v>
      </c>
      <c r="E600" s="302"/>
      <c r="F600" s="302"/>
      <c r="G600" s="302"/>
    </row>
    <row r="601" spans="1:7" ht="81">
      <c r="A601" s="455">
        <v>53788</v>
      </c>
      <c r="B601" s="453" t="s">
        <v>844</v>
      </c>
      <c r="C601" s="455" t="s">
        <v>23</v>
      </c>
      <c r="D601" s="474">
        <v>42.78</v>
      </c>
      <c r="E601" s="302"/>
      <c r="F601" s="302"/>
      <c r="G601" s="302"/>
    </row>
    <row r="602" spans="1:7" ht="81">
      <c r="A602" s="455">
        <v>53792</v>
      </c>
      <c r="B602" s="453" t="s">
        <v>845</v>
      </c>
      <c r="C602" s="455" t="s">
        <v>23</v>
      </c>
      <c r="D602" s="474">
        <v>75.84</v>
      </c>
      <c r="E602" s="302"/>
      <c r="F602" s="302"/>
      <c r="G602" s="302"/>
    </row>
    <row r="603" spans="1:7" ht="40.5">
      <c r="A603" s="455">
        <v>53794</v>
      </c>
      <c r="B603" s="453" t="s">
        <v>95</v>
      </c>
      <c r="C603" s="455" t="s">
        <v>23</v>
      </c>
      <c r="D603" s="474">
        <v>35</v>
      </c>
      <c r="E603" s="302"/>
      <c r="F603" s="302"/>
      <c r="G603" s="302"/>
    </row>
    <row r="604" spans="1:7" ht="94.5">
      <c r="A604" s="455">
        <v>53797</v>
      </c>
      <c r="B604" s="453" t="s">
        <v>846</v>
      </c>
      <c r="C604" s="455" t="s">
        <v>23</v>
      </c>
      <c r="D604" s="474">
        <v>87.22</v>
      </c>
      <c r="E604" s="302"/>
      <c r="F604" s="302"/>
      <c r="G604" s="302"/>
    </row>
    <row r="605" spans="1:7" ht="40.5">
      <c r="A605" s="455">
        <v>53804</v>
      </c>
      <c r="B605" s="453" t="s">
        <v>847</v>
      </c>
      <c r="C605" s="455" t="s">
        <v>23</v>
      </c>
      <c r="D605" s="474">
        <v>3.59</v>
      </c>
      <c r="E605" s="302"/>
      <c r="F605" s="302"/>
      <c r="G605" s="302"/>
    </row>
    <row r="606" spans="1:7" ht="40.5">
      <c r="A606" s="455">
        <v>53806</v>
      </c>
      <c r="B606" s="453" t="s">
        <v>848</v>
      </c>
      <c r="C606" s="455" t="s">
        <v>23</v>
      </c>
      <c r="D606" s="474">
        <v>52.11</v>
      </c>
      <c r="E606" s="302"/>
      <c r="F606" s="302"/>
      <c r="G606" s="302"/>
    </row>
    <row r="607" spans="1:7" ht="54">
      <c r="A607" s="455">
        <v>53810</v>
      </c>
      <c r="B607" s="453" t="s">
        <v>96</v>
      </c>
      <c r="C607" s="455" t="s">
        <v>23</v>
      </c>
      <c r="D607" s="474">
        <v>52.43</v>
      </c>
      <c r="E607" s="302"/>
      <c r="F607" s="302"/>
      <c r="G607" s="302"/>
    </row>
    <row r="608" spans="1:7" ht="40.5">
      <c r="A608" s="455">
        <v>53814</v>
      </c>
      <c r="B608" s="453" t="s">
        <v>849</v>
      </c>
      <c r="C608" s="455" t="s">
        <v>23</v>
      </c>
      <c r="D608" s="474">
        <v>171.74</v>
      </c>
      <c r="E608" s="302"/>
      <c r="F608" s="302"/>
      <c r="G608" s="302"/>
    </row>
    <row r="609" spans="1:7" ht="40.5">
      <c r="A609" s="455">
        <v>53817</v>
      </c>
      <c r="B609" s="453" t="s">
        <v>850</v>
      </c>
      <c r="C609" s="455" t="s">
        <v>23</v>
      </c>
      <c r="D609" s="474">
        <v>46.77</v>
      </c>
      <c r="E609" s="302"/>
      <c r="F609" s="302"/>
      <c r="G609" s="302"/>
    </row>
    <row r="610" spans="1:7" ht="67.5">
      <c r="A610" s="455">
        <v>53818</v>
      </c>
      <c r="B610" s="453" t="s">
        <v>851</v>
      </c>
      <c r="C610" s="455" t="s">
        <v>23</v>
      </c>
      <c r="D610" s="474">
        <v>5.81</v>
      </c>
      <c r="E610" s="302"/>
      <c r="F610" s="302"/>
      <c r="G610" s="302"/>
    </row>
    <row r="611" spans="1:7" ht="67.5">
      <c r="A611" s="455">
        <v>53827</v>
      </c>
      <c r="B611" s="453" t="s">
        <v>97</v>
      </c>
      <c r="C611" s="455" t="s">
        <v>23</v>
      </c>
      <c r="D611" s="474">
        <v>85.38</v>
      </c>
      <c r="E611" s="302"/>
      <c r="F611" s="302"/>
      <c r="G611" s="302"/>
    </row>
    <row r="612" spans="1:7" ht="67.5">
      <c r="A612" s="455">
        <v>53829</v>
      </c>
      <c r="B612" s="453" t="s">
        <v>852</v>
      </c>
      <c r="C612" s="455" t="s">
        <v>23</v>
      </c>
      <c r="D612" s="474">
        <v>87.22</v>
      </c>
      <c r="E612" s="302"/>
      <c r="F612" s="302"/>
      <c r="G612" s="302"/>
    </row>
    <row r="613" spans="1:7" ht="81">
      <c r="A613" s="455">
        <v>53831</v>
      </c>
      <c r="B613" s="453" t="s">
        <v>853</v>
      </c>
      <c r="C613" s="455" t="s">
        <v>23</v>
      </c>
      <c r="D613" s="474">
        <v>144.07</v>
      </c>
      <c r="E613" s="302"/>
      <c r="F613" s="302"/>
      <c r="G613" s="302"/>
    </row>
    <row r="614" spans="1:7" ht="40.5">
      <c r="A614" s="455">
        <v>53840</v>
      </c>
      <c r="B614" s="453" t="s">
        <v>854</v>
      </c>
      <c r="C614" s="455" t="s">
        <v>23</v>
      </c>
      <c r="D614" s="474">
        <v>1.95</v>
      </c>
      <c r="E614" s="302"/>
      <c r="F614" s="302"/>
      <c r="G614" s="302"/>
    </row>
    <row r="615" spans="1:7" ht="40.5">
      <c r="A615" s="455">
        <v>53841</v>
      </c>
      <c r="B615" s="453" t="s">
        <v>855</v>
      </c>
      <c r="C615" s="455" t="s">
        <v>23</v>
      </c>
      <c r="D615" s="474">
        <v>1.35</v>
      </c>
      <c r="E615" s="302"/>
      <c r="F615" s="302"/>
      <c r="G615" s="302"/>
    </row>
    <row r="616" spans="1:7" ht="54">
      <c r="A616" s="455">
        <v>53849</v>
      </c>
      <c r="B616" s="453" t="s">
        <v>856</v>
      </c>
      <c r="C616" s="455" t="s">
        <v>23</v>
      </c>
      <c r="D616" s="474">
        <v>62.67</v>
      </c>
      <c r="E616" s="302"/>
      <c r="F616" s="302"/>
      <c r="G616" s="302"/>
    </row>
    <row r="617" spans="1:7" ht="54">
      <c r="A617" s="455">
        <v>53857</v>
      </c>
      <c r="B617" s="453" t="s">
        <v>857</v>
      </c>
      <c r="C617" s="455" t="s">
        <v>23</v>
      </c>
      <c r="D617" s="474">
        <v>29.26</v>
      </c>
      <c r="E617" s="302"/>
      <c r="F617" s="302"/>
      <c r="G617" s="302"/>
    </row>
    <row r="618" spans="1:7" ht="54">
      <c r="A618" s="455">
        <v>53858</v>
      </c>
      <c r="B618" s="453" t="s">
        <v>858</v>
      </c>
      <c r="C618" s="455" t="s">
        <v>23</v>
      </c>
      <c r="D618" s="474">
        <v>59.89</v>
      </c>
      <c r="E618" s="302"/>
      <c r="F618" s="302"/>
      <c r="G618" s="302"/>
    </row>
    <row r="619" spans="1:7" ht="54">
      <c r="A619" s="455">
        <v>53861</v>
      </c>
      <c r="B619" s="453" t="s">
        <v>859</v>
      </c>
      <c r="C619" s="455" t="s">
        <v>23</v>
      </c>
      <c r="D619" s="474">
        <v>40.57</v>
      </c>
      <c r="E619" s="302"/>
      <c r="F619" s="302"/>
      <c r="G619" s="302"/>
    </row>
    <row r="620" spans="1:7" ht="40.5">
      <c r="A620" s="455">
        <v>53863</v>
      </c>
      <c r="B620" s="453" t="s">
        <v>860</v>
      </c>
      <c r="C620" s="455" t="s">
        <v>23</v>
      </c>
      <c r="D620" s="474">
        <v>1.96</v>
      </c>
      <c r="E620" s="302"/>
      <c r="F620" s="302"/>
      <c r="G620" s="302"/>
    </row>
    <row r="621" spans="1:7" ht="54">
      <c r="A621" s="455">
        <v>53865</v>
      </c>
      <c r="B621" s="453" t="s">
        <v>861</v>
      </c>
      <c r="C621" s="455" t="s">
        <v>23</v>
      </c>
      <c r="D621" s="474">
        <v>35.299999999999997</v>
      </c>
      <c r="E621" s="302"/>
      <c r="F621" s="302"/>
      <c r="G621" s="302"/>
    </row>
    <row r="622" spans="1:7" ht="67.5">
      <c r="A622" s="455">
        <v>53866</v>
      </c>
      <c r="B622" s="453" t="s">
        <v>862</v>
      </c>
      <c r="C622" s="455" t="s">
        <v>23</v>
      </c>
      <c r="D622" s="474">
        <v>1.57</v>
      </c>
      <c r="E622" s="302"/>
      <c r="F622" s="302"/>
      <c r="G622" s="302"/>
    </row>
    <row r="623" spans="1:7" ht="67.5">
      <c r="A623" s="455">
        <v>53882</v>
      </c>
      <c r="B623" s="453" t="s">
        <v>863</v>
      </c>
      <c r="C623" s="455" t="s">
        <v>23</v>
      </c>
      <c r="D623" s="474">
        <v>22.82</v>
      </c>
      <c r="E623" s="302"/>
      <c r="F623" s="302"/>
      <c r="G623" s="302"/>
    </row>
    <row r="624" spans="1:7" ht="67.5">
      <c r="A624" s="455">
        <v>55263</v>
      </c>
      <c r="B624" s="453" t="s">
        <v>864</v>
      </c>
      <c r="C624" s="455" t="s">
        <v>23</v>
      </c>
      <c r="D624" s="474">
        <v>48.24</v>
      </c>
      <c r="E624" s="302"/>
      <c r="F624" s="302"/>
      <c r="G624" s="302"/>
    </row>
    <row r="625" spans="1:7" ht="40.5">
      <c r="A625" s="455">
        <v>73303</v>
      </c>
      <c r="B625" s="453" t="s">
        <v>868</v>
      </c>
      <c r="C625" s="455" t="s">
        <v>23</v>
      </c>
      <c r="D625" s="474">
        <v>3.83</v>
      </c>
      <c r="E625" s="302"/>
      <c r="F625" s="302"/>
      <c r="G625" s="302"/>
    </row>
    <row r="626" spans="1:7" ht="40.5">
      <c r="A626" s="455">
        <v>73307</v>
      </c>
      <c r="B626" s="453" t="s">
        <v>869</v>
      </c>
      <c r="C626" s="455" t="s">
        <v>23</v>
      </c>
      <c r="D626" s="474">
        <v>3.42</v>
      </c>
      <c r="E626" s="302"/>
      <c r="F626" s="302"/>
      <c r="G626" s="302"/>
    </row>
    <row r="627" spans="1:7" ht="67.5">
      <c r="A627" s="455">
        <v>73309</v>
      </c>
      <c r="B627" s="453" t="s">
        <v>101</v>
      </c>
      <c r="C627" s="455" t="s">
        <v>23</v>
      </c>
      <c r="D627" s="474">
        <v>20.010000000000002</v>
      </c>
      <c r="E627" s="302"/>
      <c r="F627" s="302"/>
      <c r="G627" s="302"/>
    </row>
    <row r="628" spans="1:7" ht="40.5">
      <c r="A628" s="455">
        <v>73311</v>
      </c>
      <c r="B628" s="453" t="s">
        <v>102</v>
      </c>
      <c r="C628" s="455" t="s">
        <v>23</v>
      </c>
      <c r="D628" s="474">
        <v>133.36000000000001</v>
      </c>
      <c r="E628" s="302"/>
      <c r="F628" s="302"/>
      <c r="G628" s="302"/>
    </row>
    <row r="629" spans="1:7" ht="67.5">
      <c r="A629" s="455">
        <v>73313</v>
      </c>
      <c r="B629" s="453" t="s">
        <v>103</v>
      </c>
      <c r="C629" s="455" t="s">
        <v>23</v>
      </c>
      <c r="D629" s="474">
        <v>2.77</v>
      </c>
      <c r="E629" s="302"/>
      <c r="F629" s="302"/>
      <c r="G629" s="302"/>
    </row>
    <row r="630" spans="1:7" ht="67.5">
      <c r="A630" s="455">
        <v>73315</v>
      </c>
      <c r="B630" s="453" t="s">
        <v>104</v>
      </c>
      <c r="C630" s="455" t="s">
        <v>23</v>
      </c>
      <c r="D630" s="474">
        <v>42.78</v>
      </c>
      <c r="E630" s="302"/>
      <c r="F630" s="302"/>
      <c r="G630" s="302"/>
    </row>
    <row r="631" spans="1:7" ht="94.5">
      <c r="A631" s="455">
        <v>73335</v>
      </c>
      <c r="B631" s="453" t="s">
        <v>870</v>
      </c>
      <c r="C631" s="455" t="s">
        <v>23</v>
      </c>
      <c r="D631" s="474">
        <v>21.6</v>
      </c>
      <c r="E631" s="302"/>
      <c r="F631" s="302"/>
      <c r="G631" s="302"/>
    </row>
    <row r="632" spans="1:7" ht="94.5">
      <c r="A632" s="455">
        <v>73340</v>
      </c>
      <c r="B632" s="453" t="s">
        <v>871</v>
      </c>
      <c r="C632" s="455" t="s">
        <v>23</v>
      </c>
      <c r="D632" s="474">
        <v>61.01</v>
      </c>
      <c r="E632" s="302"/>
      <c r="F632" s="302"/>
      <c r="G632" s="302"/>
    </row>
    <row r="633" spans="1:7" ht="81">
      <c r="A633" s="455">
        <v>83361</v>
      </c>
      <c r="B633" s="453" t="s">
        <v>877</v>
      </c>
      <c r="C633" s="455" t="s">
        <v>23</v>
      </c>
      <c r="D633" s="474">
        <v>12.6</v>
      </c>
      <c r="E633" s="302"/>
      <c r="F633" s="302"/>
      <c r="G633" s="302"/>
    </row>
    <row r="634" spans="1:7" ht="54">
      <c r="A634" s="455">
        <v>83761</v>
      </c>
      <c r="B634" s="453" t="s">
        <v>880</v>
      </c>
      <c r="C634" s="455" t="s">
        <v>23</v>
      </c>
      <c r="D634" s="474">
        <v>8.17</v>
      </c>
      <c r="E634" s="302"/>
      <c r="F634" s="302"/>
      <c r="G634" s="302"/>
    </row>
    <row r="635" spans="1:7" ht="54">
      <c r="A635" s="455">
        <v>83762</v>
      </c>
      <c r="B635" s="453" t="s">
        <v>881</v>
      </c>
      <c r="C635" s="455" t="s">
        <v>23</v>
      </c>
      <c r="D635" s="474">
        <v>10.210000000000001</v>
      </c>
      <c r="E635" s="302"/>
      <c r="F635" s="302"/>
      <c r="G635" s="302"/>
    </row>
    <row r="636" spans="1:7" ht="54">
      <c r="A636" s="455">
        <v>83763</v>
      </c>
      <c r="B636" s="453" t="s">
        <v>882</v>
      </c>
      <c r="C636" s="455" t="s">
        <v>23</v>
      </c>
      <c r="D636" s="474">
        <v>37.58</v>
      </c>
      <c r="E636" s="302"/>
      <c r="F636" s="302"/>
      <c r="G636" s="302"/>
    </row>
    <row r="637" spans="1:7" ht="54">
      <c r="A637" s="455">
        <v>83764</v>
      </c>
      <c r="B637" s="453" t="s">
        <v>883</v>
      </c>
      <c r="C637" s="455" t="s">
        <v>23</v>
      </c>
      <c r="D637" s="474">
        <v>0.91</v>
      </c>
      <c r="E637" s="302"/>
      <c r="F637" s="302"/>
      <c r="G637" s="302"/>
    </row>
    <row r="638" spans="1:7" ht="40.5">
      <c r="A638" s="455">
        <v>87026</v>
      </c>
      <c r="B638" s="453" t="s">
        <v>887</v>
      </c>
      <c r="C638" s="455" t="s">
        <v>23</v>
      </c>
      <c r="D638" s="474">
        <v>0.27</v>
      </c>
      <c r="E638" s="302"/>
      <c r="F638" s="302"/>
      <c r="G638" s="302"/>
    </row>
    <row r="639" spans="1:7" ht="54">
      <c r="A639" s="455">
        <v>87441</v>
      </c>
      <c r="B639" s="453" t="s">
        <v>116</v>
      </c>
      <c r="C639" s="455" t="s">
        <v>23</v>
      </c>
      <c r="D639" s="474">
        <v>0.36</v>
      </c>
      <c r="E639" s="302"/>
      <c r="F639" s="302"/>
      <c r="G639" s="302"/>
    </row>
    <row r="640" spans="1:7" ht="54">
      <c r="A640" s="455">
        <v>87442</v>
      </c>
      <c r="B640" s="453" t="s">
        <v>117</v>
      </c>
      <c r="C640" s="455" t="s">
        <v>23</v>
      </c>
      <c r="D640" s="474">
        <v>0.04</v>
      </c>
      <c r="E640" s="302"/>
      <c r="F640" s="302"/>
      <c r="G640" s="302"/>
    </row>
    <row r="641" spans="1:7" ht="54">
      <c r="A641" s="455">
        <v>87443</v>
      </c>
      <c r="B641" s="453" t="s">
        <v>118</v>
      </c>
      <c r="C641" s="455" t="s">
        <v>23</v>
      </c>
      <c r="D641" s="474">
        <v>0.34</v>
      </c>
      <c r="E641" s="302"/>
      <c r="F641" s="302"/>
      <c r="G641" s="302"/>
    </row>
    <row r="642" spans="1:7" ht="54">
      <c r="A642" s="455">
        <v>87444</v>
      </c>
      <c r="B642" s="453" t="s">
        <v>945</v>
      </c>
      <c r="C642" s="455" t="s">
        <v>23</v>
      </c>
      <c r="D642" s="474">
        <v>3.18</v>
      </c>
      <c r="E642" s="302"/>
      <c r="F642" s="302"/>
      <c r="G642" s="302"/>
    </row>
    <row r="643" spans="1:7" ht="54">
      <c r="A643" s="455">
        <v>88387</v>
      </c>
      <c r="B643" s="453" t="s">
        <v>1180</v>
      </c>
      <c r="C643" s="455" t="s">
        <v>23</v>
      </c>
      <c r="D643" s="474">
        <v>0.71</v>
      </c>
      <c r="E643" s="302"/>
      <c r="F643" s="302"/>
      <c r="G643" s="302"/>
    </row>
    <row r="644" spans="1:7" ht="54">
      <c r="A644" s="455">
        <v>88389</v>
      </c>
      <c r="B644" s="453" t="s">
        <v>1181</v>
      </c>
      <c r="C644" s="455" t="s">
        <v>23</v>
      </c>
      <c r="D644" s="474">
        <v>0.08</v>
      </c>
      <c r="E644" s="302"/>
      <c r="F644" s="302"/>
      <c r="G644" s="302"/>
    </row>
    <row r="645" spans="1:7" ht="54">
      <c r="A645" s="455">
        <v>88390</v>
      </c>
      <c r="B645" s="453" t="s">
        <v>1182</v>
      </c>
      <c r="C645" s="455" t="s">
        <v>23</v>
      </c>
      <c r="D645" s="474">
        <v>0.88</v>
      </c>
      <c r="E645" s="302"/>
      <c r="F645" s="302"/>
      <c r="G645" s="302"/>
    </row>
    <row r="646" spans="1:7" ht="54">
      <c r="A646" s="455">
        <v>88391</v>
      </c>
      <c r="B646" s="453" t="s">
        <v>1183</v>
      </c>
      <c r="C646" s="455" t="s">
        <v>23</v>
      </c>
      <c r="D646" s="474">
        <v>2.56</v>
      </c>
      <c r="E646" s="302"/>
      <c r="F646" s="302"/>
      <c r="G646" s="302"/>
    </row>
    <row r="647" spans="1:7" ht="54">
      <c r="A647" s="455">
        <v>88394</v>
      </c>
      <c r="B647" s="453" t="s">
        <v>1186</v>
      </c>
      <c r="C647" s="455" t="s">
        <v>23</v>
      </c>
      <c r="D647" s="474">
        <v>0.84</v>
      </c>
      <c r="E647" s="302"/>
      <c r="F647" s="302"/>
      <c r="G647" s="302"/>
    </row>
    <row r="648" spans="1:7" ht="54">
      <c r="A648" s="455">
        <v>88395</v>
      </c>
      <c r="B648" s="453" t="s">
        <v>1187</v>
      </c>
      <c r="C648" s="455" t="s">
        <v>23</v>
      </c>
      <c r="D648" s="474">
        <v>0.1</v>
      </c>
      <c r="E648" s="302"/>
      <c r="F648" s="302"/>
      <c r="G648" s="302"/>
    </row>
    <row r="649" spans="1:7" ht="54">
      <c r="A649" s="455">
        <v>88396</v>
      </c>
      <c r="B649" s="453" t="s">
        <v>1188</v>
      </c>
      <c r="C649" s="455" t="s">
        <v>23</v>
      </c>
      <c r="D649" s="474">
        <v>1.05</v>
      </c>
      <c r="E649" s="302"/>
      <c r="F649" s="302"/>
      <c r="G649" s="302"/>
    </row>
    <row r="650" spans="1:7" ht="54">
      <c r="A650" s="455">
        <v>88397</v>
      </c>
      <c r="B650" s="453" t="s">
        <v>1189</v>
      </c>
      <c r="C650" s="455" t="s">
        <v>23</v>
      </c>
      <c r="D650" s="474">
        <v>3.84</v>
      </c>
      <c r="E650" s="302"/>
      <c r="F650" s="302"/>
      <c r="G650" s="302"/>
    </row>
    <row r="651" spans="1:7" ht="54">
      <c r="A651" s="455">
        <v>88400</v>
      </c>
      <c r="B651" s="453" t="s">
        <v>1192</v>
      </c>
      <c r="C651" s="455" t="s">
        <v>23</v>
      </c>
      <c r="D651" s="474">
        <v>0.67</v>
      </c>
      <c r="E651" s="302"/>
      <c r="F651" s="302"/>
      <c r="G651" s="302"/>
    </row>
    <row r="652" spans="1:7" ht="54">
      <c r="A652" s="455">
        <v>88401</v>
      </c>
      <c r="B652" s="453" t="s">
        <v>1193</v>
      </c>
      <c r="C652" s="455" t="s">
        <v>23</v>
      </c>
      <c r="D652" s="474">
        <v>7.0000000000000007E-2</v>
      </c>
      <c r="E652" s="302"/>
      <c r="F652" s="302"/>
      <c r="G652" s="302"/>
    </row>
    <row r="653" spans="1:7" ht="54">
      <c r="A653" s="455">
        <v>88402</v>
      </c>
      <c r="B653" s="453" t="s">
        <v>1194</v>
      </c>
      <c r="C653" s="455" t="s">
        <v>23</v>
      </c>
      <c r="D653" s="474">
        <v>0.83</v>
      </c>
      <c r="E653" s="302"/>
      <c r="F653" s="302"/>
      <c r="G653" s="302"/>
    </row>
    <row r="654" spans="1:7" ht="54">
      <c r="A654" s="455">
        <v>88403</v>
      </c>
      <c r="B654" s="453" t="s">
        <v>1195</v>
      </c>
      <c r="C654" s="455" t="s">
        <v>23</v>
      </c>
      <c r="D654" s="474">
        <v>1.54</v>
      </c>
      <c r="E654" s="302"/>
      <c r="F654" s="302"/>
      <c r="G654" s="302"/>
    </row>
    <row r="655" spans="1:7" ht="54">
      <c r="A655" s="455">
        <v>88419</v>
      </c>
      <c r="B655" s="453" t="s">
        <v>202</v>
      </c>
      <c r="C655" s="455" t="s">
        <v>23</v>
      </c>
      <c r="D655" s="474">
        <v>4.3600000000000003</v>
      </c>
      <c r="E655" s="302"/>
      <c r="F655" s="302"/>
      <c r="G655" s="302"/>
    </row>
    <row r="656" spans="1:7" ht="54">
      <c r="A656" s="455">
        <v>88422</v>
      </c>
      <c r="B656" s="453" t="s">
        <v>203</v>
      </c>
      <c r="C656" s="455" t="s">
        <v>23</v>
      </c>
      <c r="D656" s="474">
        <v>0.51</v>
      </c>
      <c r="E656" s="302"/>
      <c r="F656" s="302"/>
      <c r="G656" s="302"/>
    </row>
    <row r="657" spans="1:7" ht="54">
      <c r="A657" s="455">
        <v>88425</v>
      </c>
      <c r="B657" s="453" t="s">
        <v>205</v>
      </c>
      <c r="C657" s="455" t="s">
        <v>23</v>
      </c>
      <c r="D657" s="474">
        <v>4.7699999999999996</v>
      </c>
      <c r="E657" s="302"/>
      <c r="F657" s="302"/>
      <c r="G657" s="302"/>
    </row>
    <row r="658" spans="1:7" ht="54">
      <c r="A658" s="455">
        <v>88427</v>
      </c>
      <c r="B658" s="453" t="s">
        <v>1206</v>
      </c>
      <c r="C658" s="455" t="s">
        <v>23</v>
      </c>
      <c r="D658" s="474">
        <v>3.9</v>
      </c>
      <c r="E658" s="302"/>
      <c r="F658" s="302"/>
      <c r="G658" s="302"/>
    </row>
    <row r="659" spans="1:7" ht="54">
      <c r="A659" s="455">
        <v>88434</v>
      </c>
      <c r="B659" s="453" t="s">
        <v>1210</v>
      </c>
      <c r="C659" s="455" t="s">
        <v>23</v>
      </c>
      <c r="D659" s="474">
        <v>5.79</v>
      </c>
      <c r="E659" s="302"/>
      <c r="F659" s="302"/>
      <c r="G659" s="302"/>
    </row>
    <row r="660" spans="1:7" ht="54">
      <c r="A660" s="455">
        <v>88435</v>
      </c>
      <c r="B660" s="453" t="s">
        <v>1211</v>
      </c>
      <c r="C660" s="455" t="s">
        <v>23</v>
      </c>
      <c r="D660" s="474">
        <v>0.68</v>
      </c>
      <c r="E660" s="302"/>
      <c r="F660" s="302"/>
      <c r="G660" s="302"/>
    </row>
    <row r="661" spans="1:7" ht="54">
      <c r="A661" s="455">
        <v>88436</v>
      </c>
      <c r="B661" s="453" t="s">
        <v>1212</v>
      </c>
      <c r="C661" s="455" t="s">
        <v>23</v>
      </c>
      <c r="D661" s="474">
        <v>6.33</v>
      </c>
      <c r="E661" s="302"/>
      <c r="F661" s="302"/>
      <c r="G661" s="302"/>
    </row>
    <row r="662" spans="1:7" ht="54">
      <c r="A662" s="455">
        <v>88437</v>
      </c>
      <c r="B662" s="453" t="s">
        <v>1213</v>
      </c>
      <c r="C662" s="455" t="s">
        <v>23</v>
      </c>
      <c r="D662" s="474">
        <v>3.9</v>
      </c>
      <c r="E662" s="302"/>
      <c r="F662" s="302"/>
      <c r="G662" s="302"/>
    </row>
    <row r="663" spans="1:7" ht="54">
      <c r="A663" s="455">
        <v>88569</v>
      </c>
      <c r="B663" s="453" t="s">
        <v>222</v>
      </c>
      <c r="C663" s="455" t="s">
        <v>23</v>
      </c>
      <c r="D663" s="474">
        <v>2.78</v>
      </c>
      <c r="E663" s="302"/>
      <c r="F663" s="302"/>
      <c r="G663" s="302"/>
    </row>
    <row r="664" spans="1:7" ht="54">
      <c r="A664" s="455">
        <v>88570</v>
      </c>
      <c r="B664" s="453" t="s">
        <v>223</v>
      </c>
      <c r="C664" s="455" t="s">
        <v>23</v>
      </c>
      <c r="D664" s="474">
        <v>0.6</v>
      </c>
      <c r="E664" s="302"/>
      <c r="F664" s="302"/>
      <c r="G664" s="302"/>
    </row>
    <row r="665" spans="1:7" ht="67.5">
      <c r="A665" s="455">
        <v>88826</v>
      </c>
      <c r="B665" s="453" t="s">
        <v>1227</v>
      </c>
      <c r="C665" s="455" t="s">
        <v>23</v>
      </c>
      <c r="D665" s="474">
        <v>0.26</v>
      </c>
      <c r="E665" s="302"/>
      <c r="F665" s="302"/>
      <c r="G665" s="302"/>
    </row>
    <row r="666" spans="1:7" ht="54">
      <c r="A666" s="455">
        <v>88827</v>
      </c>
      <c r="B666" s="453" t="s">
        <v>1228</v>
      </c>
      <c r="C666" s="455" t="s">
        <v>23</v>
      </c>
      <c r="D666" s="474">
        <v>0.03</v>
      </c>
      <c r="E666" s="302"/>
      <c r="F666" s="302"/>
      <c r="G666" s="302"/>
    </row>
    <row r="667" spans="1:7" ht="54">
      <c r="A667" s="455">
        <v>88828</v>
      </c>
      <c r="B667" s="453" t="s">
        <v>1229</v>
      </c>
      <c r="C667" s="455" t="s">
        <v>23</v>
      </c>
      <c r="D667" s="474">
        <v>0.25</v>
      </c>
      <c r="E667" s="302"/>
      <c r="F667" s="302"/>
      <c r="G667" s="302"/>
    </row>
    <row r="668" spans="1:7" ht="67.5">
      <c r="A668" s="455">
        <v>88829</v>
      </c>
      <c r="B668" s="453" t="s">
        <v>1230</v>
      </c>
      <c r="C668" s="455" t="s">
        <v>23</v>
      </c>
      <c r="D668" s="474">
        <v>1.02</v>
      </c>
      <c r="E668" s="302"/>
      <c r="F668" s="302"/>
      <c r="G668" s="302"/>
    </row>
    <row r="669" spans="1:7" ht="54">
      <c r="A669" s="455">
        <v>88832</v>
      </c>
      <c r="B669" s="453" t="s">
        <v>1233</v>
      </c>
      <c r="C669" s="455" t="s">
        <v>23</v>
      </c>
      <c r="D669" s="474">
        <v>26.71</v>
      </c>
      <c r="E669" s="302"/>
      <c r="F669" s="302"/>
      <c r="G669" s="302"/>
    </row>
    <row r="670" spans="1:7" ht="54">
      <c r="A670" s="455">
        <v>88834</v>
      </c>
      <c r="B670" s="453" t="s">
        <v>1234</v>
      </c>
      <c r="C670" s="455" t="s">
        <v>23</v>
      </c>
      <c r="D670" s="474">
        <v>3.62</v>
      </c>
      <c r="E670" s="302"/>
      <c r="F670" s="302"/>
      <c r="G670" s="302"/>
    </row>
    <row r="671" spans="1:7" ht="54">
      <c r="A671" s="455">
        <v>88835</v>
      </c>
      <c r="B671" s="453" t="s">
        <v>1235</v>
      </c>
      <c r="C671" s="455" t="s">
        <v>23</v>
      </c>
      <c r="D671" s="474">
        <v>33.39</v>
      </c>
      <c r="E671" s="302"/>
      <c r="F671" s="302"/>
      <c r="G671" s="302"/>
    </row>
    <row r="672" spans="1:7" ht="54">
      <c r="A672" s="455">
        <v>88836</v>
      </c>
      <c r="B672" s="453" t="s">
        <v>1236</v>
      </c>
      <c r="C672" s="455" t="s">
        <v>23</v>
      </c>
      <c r="D672" s="474">
        <v>47.8</v>
      </c>
      <c r="E672" s="302"/>
      <c r="F672" s="302"/>
      <c r="G672" s="302"/>
    </row>
    <row r="673" spans="1:7" ht="40.5">
      <c r="A673" s="455">
        <v>88839</v>
      </c>
      <c r="B673" s="453" t="s">
        <v>1237</v>
      </c>
      <c r="C673" s="455" t="s">
        <v>23</v>
      </c>
      <c r="D673" s="474">
        <v>23.67</v>
      </c>
      <c r="E673" s="302"/>
      <c r="F673" s="302"/>
      <c r="G673" s="302"/>
    </row>
    <row r="674" spans="1:7" ht="40.5">
      <c r="A674" s="455">
        <v>88840</v>
      </c>
      <c r="B674" s="453" t="s">
        <v>1238</v>
      </c>
      <c r="C674" s="455" t="s">
        <v>23</v>
      </c>
      <c r="D674" s="474">
        <v>5.32</v>
      </c>
      <c r="E674" s="302"/>
      <c r="F674" s="302"/>
      <c r="G674" s="302"/>
    </row>
    <row r="675" spans="1:7" ht="40.5">
      <c r="A675" s="455">
        <v>88841</v>
      </c>
      <c r="B675" s="453" t="s">
        <v>1239</v>
      </c>
      <c r="C675" s="455" t="s">
        <v>23</v>
      </c>
      <c r="D675" s="474">
        <v>42.33</v>
      </c>
      <c r="E675" s="302"/>
      <c r="F675" s="302"/>
      <c r="G675" s="302"/>
    </row>
    <row r="676" spans="1:7" ht="40.5">
      <c r="A676" s="455">
        <v>88842</v>
      </c>
      <c r="B676" s="453" t="s">
        <v>1240</v>
      </c>
      <c r="C676" s="455" t="s">
        <v>23</v>
      </c>
      <c r="D676" s="474">
        <v>58.5</v>
      </c>
      <c r="E676" s="302"/>
      <c r="F676" s="302"/>
      <c r="G676" s="302"/>
    </row>
    <row r="677" spans="1:7" ht="81">
      <c r="A677" s="455">
        <v>88847</v>
      </c>
      <c r="B677" s="453" t="s">
        <v>1243</v>
      </c>
      <c r="C677" s="455" t="s">
        <v>23</v>
      </c>
      <c r="D677" s="474">
        <v>16.46</v>
      </c>
      <c r="E677" s="302"/>
      <c r="F677" s="302"/>
      <c r="G677" s="302"/>
    </row>
    <row r="678" spans="1:7" ht="81">
      <c r="A678" s="455">
        <v>88848</v>
      </c>
      <c r="B678" s="453" t="s">
        <v>1244</v>
      </c>
      <c r="C678" s="455" t="s">
        <v>23</v>
      </c>
      <c r="D678" s="474">
        <v>3.45</v>
      </c>
      <c r="E678" s="302"/>
      <c r="F678" s="302"/>
      <c r="G678" s="302"/>
    </row>
    <row r="679" spans="1:7" ht="67.5">
      <c r="A679" s="455">
        <v>88853</v>
      </c>
      <c r="B679" s="453" t="s">
        <v>1245</v>
      </c>
      <c r="C679" s="455" t="s">
        <v>23</v>
      </c>
      <c r="D679" s="474">
        <v>0.19</v>
      </c>
      <c r="E679" s="302"/>
      <c r="F679" s="302"/>
      <c r="G679" s="302"/>
    </row>
    <row r="680" spans="1:7" ht="67.5">
      <c r="A680" s="455">
        <v>88854</v>
      </c>
      <c r="B680" s="453" t="s">
        <v>1246</v>
      </c>
      <c r="C680" s="455" t="s">
        <v>23</v>
      </c>
      <c r="D680" s="474">
        <v>0.02</v>
      </c>
      <c r="E680" s="302"/>
      <c r="F680" s="302"/>
      <c r="G680" s="302"/>
    </row>
    <row r="681" spans="1:7" ht="54">
      <c r="A681" s="455">
        <v>88855</v>
      </c>
      <c r="B681" s="453" t="s">
        <v>1247</v>
      </c>
      <c r="C681" s="455" t="s">
        <v>23</v>
      </c>
      <c r="D681" s="474">
        <v>2.4900000000000002</v>
      </c>
      <c r="E681" s="302"/>
      <c r="F681" s="302"/>
      <c r="G681" s="302"/>
    </row>
    <row r="682" spans="1:7" ht="54">
      <c r="A682" s="455">
        <v>88856</v>
      </c>
      <c r="B682" s="453" t="s">
        <v>1248</v>
      </c>
      <c r="C682" s="455" t="s">
        <v>23</v>
      </c>
      <c r="D682" s="474">
        <v>0.34</v>
      </c>
      <c r="E682" s="302"/>
      <c r="F682" s="302"/>
      <c r="G682" s="302"/>
    </row>
    <row r="683" spans="1:7" ht="94.5">
      <c r="A683" s="455">
        <v>88857</v>
      </c>
      <c r="B683" s="453" t="s">
        <v>1249</v>
      </c>
      <c r="C683" s="455" t="s">
        <v>23</v>
      </c>
      <c r="D683" s="474">
        <v>16.86</v>
      </c>
      <c r="E683" s="302"/>
      <c r="F683" s="302"/>
      <c r="G683" s="302"/>
    </row>
    <row r="684" spans="1:7" ht="94.5">
      <c r="A684" s="455">
        <v>88858</v>
      </c>
      <c r="B684" s="453" t="s">
        <v>1250</v>
      </c>
      <c r="C684" s="455" t="s">
        <v>23</v>
      </c>
      <c r="D684" s="474">
        <v>2.2799999999999998</v>
      </c>
      <c r="E684" s="302"/>
      <c r="F684" s="302"/>
      <c r="G684" s="302"/>
    </row>
    <row r="685" spans="1:7" ht="94.5">
      <c r="A685" s="455">
        <v>88859</v>
      </c>
      <c r="B685" s="453" t="s">
        <v>1251</v>
      </c>
      <c r="C685" s="455" t="s">
        <v>23</v>
      </c>
      <c r="D685" s="474">
        <v>15</v>
      </c>
      <c r="E685" s="302"/>
      <c r="F685" s="302"/>
      <c r="G685" s="302"/>
    </row>
    <row r="686" spans="1:7" ht="94.5">
      <c r="A686" s="455">
        <v>88860</v>
      </c>
      <c r="B686" s="453" t="s">
        <v>1252</v>
      </c>
      <c r="C686" s="455" t="s">
        <v>23</v>
      </c>
      <c r="D686" s="474">
        <v>2.0299999999999998</v>
      </c>
      <c r="E686" s="302"/>
      <c r="F686" s="302"/>
      <c r="G686" s="302"/>
    </row>
    <row r="687" spans="1:7" ht="54">
      <c r="A687" s="455">
        <v>88900</v>
      </c>
      <c r="B687" s="453" t="s">
        <v>1253</v>
      </c>
      <c r="C687" s="455" t="s">
        <v>23</v>
      </c>
      <c r="D687" s="474">
        <v>31.15</v>
      </c>
      <c r="E687" s="302"/>
      <c r="F687" s="302"/>
      <c r="G687" s="302"/>
    </row>
    <row r="688" spans="1:7" ht="54">
      <c r="A688" s="455">
        <v>88902</v>
      </c>
      <c r="B688" s="453" t="s">
        <v>1254</v>
      </c>
      <c r="C688" s="455" t="s">
        <v>23</v>
      </c>
      <c r="D688" s="474">
        <v>4.22</v>
      </c>
      <c r="E688" s="302"/>
      <c r="F688" s="302"/>
      <c r="G688" s="302"/>
    </row>
    <row r="689" spans="1:7" ht="54">
      <c r="A689" s="455">
        <v>88903</v>
      </c>
      <c r="B689" s="453" t="s">
        <v>1255</v>
      </c>
      <c r="C689" s="455" t="s">
        <v>23</v>
      </c>
      <c r="D689" s="474">
        <v>38.93</v>
      </c>
      <c r="E689" s="302"/>
      <c r="F689" s="302"/>
      <c r="G689" s="302"/>
    </row>
    <row r="690" spans="1:7" ht="54">
      <c r="A690" s="455">
        <v>88904</v>
      </c>
      <c r="B690" s="453" t="s">
        <v>1256</v>
      </c>
      <c r="C690" s="455" t="s">
        <v>23</v>
      </c>
      <c r="D690" s="474">
        <v>67.33</v>
      </c>
      <c r="E690" s="302"/>
      <c r="F690" s="302"/>
      <c r="G690" s="302"/>
    </row>
    <row r="691" spans="1:7" ht="54">
      <c r="A691" s="455">
        <v>89009</v>
      </c>
      <c r="B691" s="453" t="s">
        <v>225</v>
      </c>
      <c r="C691" s="455" t="s">
        <v>23</v>
      </c>
      <c r="D691" s="474">
        <v>29.32</v>
      </c>
      <c r="E691" s="302"/>
      <c r="F691" s="302"/>
      <c r="G691" s="302"/>
    </row>
    <row r="692" spans="1:7" ht="54">
      <c r="A692" s="455">
        <v>89010</v>
      </c>
      <c r="B692" s="453" t="s">
        <v>226</v>
      </c>
      <c r="C692" s="455" t="s">
        <v>23</v>
      </c>
      <c r="D692" s="474">
        <v>6.6</v>
      </c>
      <c r="E692" s="302"/>
      <c r="F692" s="302"/>
      <c r="G692" s="302"/>
    </row>
    <row r="693" spans="1:7" ht="94.5">
      <c r="A693" s="455">
        <v>89011</v>
      </c>
      <c r="B693" s="453" t="s">
        <v>1259</v>
      </c>
      <c r="C693" s="455" t="s">
        <v>23</v>
      </c>
      <c r="D693" s="474">
        <v>16.27</v>
      </c>
      <c r="E693" s="302"/>
      <c r="F693" s="302"/>
      <c r="G693" s="302"/>
    </row>
    <row r="694" spans="1:7" ht="94.5">
      <c r="A694" s="455">
        <v>89012</v>
      </c>
      <c r="B694" s="453" t="s">
        <v>1260</v>
      </c>
      <c r="C694" s="455" t="s">
        <v>23</v>
      </c>
      <c r="D694" s="474">
        <v>2.2000000000000002</v>
      </c>
      <c r="E694" s="302"/>
      <c r="F694" s="302"/>
      <c r="G694" s="302"/>
    </row>
    <row r="695" spans="1:7" ht="40.5">
      <c r="A695" s="455">
        <v>89013</v>
      </c>
      <c r="B695" s="453" t="s">
        <v>1261</v>
      </c>
      <c r="C695" s="455" t="s">
        <v>23</v>
      </c>
      <c r="D695" s="474">
        <v>96.06</v>
      </c>
      <c r="E695" s="302"/>
      <c r="F695" s="302"/>
      <c r="G695" s="302"/>
    </row>
    <row r="696" spans="1:7" ht="40.5">
      <c r="A696" s="455">
        <v>89014</v>
      </c>
      <c r="B696" s="453" t="s">
        <v>1262</v>
      </c>
      <c r="C696" s="455" t="s">
        <v>23</v>
      </c>
      <c r="D696" s="474">
        <v>21.62</v>
      </c>
      <c r="E696" s="302"/>
      <c r="F696" s="302"/>
      <c r="G696" s="302"/>
    </row>
    <row r="697" spans="1:7" ht="40.5">
      <c r="A697" s="455">
        <v>89015</v>
      </c>
      <c r="B697" s="453" t="s">
        <v>1263</v>
      </c>
      <c r="C697" s="455" t="s">
        <v>23</v>
      </c>
      <c r="D697" s="474">
        <v>2.87</v>
      </c>
      <c r="E697" s="302"/>
      <c r="F697" s="302"/>
      <c r="G697" s="302"/>
    </row>
    <row r="698" spans="1:7" ht="40.5">
      <c r="A698" s="455">
        <v>89016</v>
      </c>
      <c r="B698" s="453" t="s">
        <v>1264</v>
      </c>
      <c r="C698" s="455" t="s">
        <v>23</v>
      </c>
      <c r="D698" s="474">
        <v>0.39</v>
      </c>
      <c r="E698" s="302"/>
      <c r="F698" s="302"/>
      <c r="G698" s="302"/>
    </row>
    <row r="699" spans="1:7" ht="40.5">
      <c r="A699" s="455">
        <v>89017</v>
      </c>
      <c r="B699" s="453" t="s">
        <v>1265</v>
      </c>
      <c r="C699" s="455" t="s">
        <v>23</v>
      </c>
      <c r="D699" s="474">
        <v>29.14</v>
      </c>
      <c r="E699" s="302"/>
      <c r="F699" s="302"/>
      <c r="G699" s="302"/>
    </row>
    <row r="700" spans="1:7" ht="40.5">
      <c r="A700" s="455">
        <v>89018</v>
      </c>
      <c r="B700" s="453" t="s">
        <v>1266</v>
      </c>
      <c r="C700" s="455" t="s">
        <v>23</v>
      </c>
      <c r="D700" s="474">
        <v>6.56</v>
      </c>
      <c r="E700" s="302"/>
      <c r="F700" s="302"/>
      <c r="G700" s="302"/>
    </row>
    <row r="701" spans="1:7" ht="67.5">
      <c r="A701" s="455">
        <v>89019</v>
      </c>
      <c r="B701" s="453" t="s">
        <v>1267</v>
      </c>
      <c r="C701" s="455" t="s">
        <v>23</v>
      </c>
      <c r="D701" s="474">
        <v>0.28000000000000003</v>
      </c>
      <c r="E701" s="302"/>
      <c r="F701" s="302"/>
      <c r="G701" s="302"/>
    </row>
    <row r="702" spans="1:7" ht="67.5">
      <c r="A702" s="455">
        <v>89020</v>
      </c>
      <c r="B702" s="453" t="s">
        <v>1268</v>
      </c>
      <c r="C702" s="455" t="s">
        <v>23</v>
      </c>
      <c r="D702" s="474">
        <v>0.03</v>
      </c>
      <c r="E702" s="302"/>
      <c r="F702" s="302"/>
      <c r="G702" s="302"/>
    </row>
    <row r="703" spans="1:7" ht="40.5">
      <c r="A703" s="455">
        <v>89023</v>
      </c>
      <c r="B703" s="453" t="s">
        <v>1271</v>
      </c>
      <c r="C703" s="455" t="s">
        <v>23</v>
      </c>
      <c r="D703" s="474">
        <v>3.47</v>
      </c>
      <c r="E703" s="302"/>
      <c r="F703" s="302"/>
      <c r="G703" s="302"/>
    </row>
    <row r="704" spans="1:7" ht="40.5">
      <c r="A704" s="455">
        <v>89024</v>
      </c>
      <c r="B704" s="453" t="s">
        <v>1272</v>
      </c>
      <c r="C704" s="455" t="s">
        <v>23</v>
      </c>
      <c r="D704" s="474">
        <v>0.56999999999999995</v>
      </c>
      <c r="E704" s="302"/>
      <c r="F704" s="302"/>
      <c r="G704" s="302"/>
    </row>
    <row r="705" spans="1:7" ht="40.5">
      <c r="A705" s="455">
        <v>89025</v>
      </c>
      <c r="B705" s="453" t="s">
        <v>1273</v>
      </c>
      <c r="C705" s="455" t="s">
        <v>23</v>
      </c>
      <c r="D705" s="474">
        <v>6.51</v>
      </c>
      <c r="E705" s="302"/>
      <c r="F705" s="302"/>
      <c r="G705" s="302"/>
    </row>
    <row r="706" spans="1:7" ht="40.5">
      <c r="A706" s="455">
        <v>89026</v>
      </c>
      <c r="B706" s="453" t="s">
        <v>1274</v>
      </c>
      <c r="C706" s="455" t="s">
        <v>23</v>
      </c>
      <c r="D706" s="474">
        <v>149.09</v>
      </c>
      <c r="E706" s="302"/>
      <c r="F706" s="302"/>
      <c r="G706" s="302"/>
    </row>
    <row r="707" spans="1:7" ht="40.5">
      <c r="A707" s="455">
        <v>89029</v>
      </c>
      <c r="B707" s="453" t="s">
        <v>1275</v>
      </c>
      <c r="C707" s="455" t="s">
        <v>23</v>
      </c>
      <c r="D707" s="474">
        <v>22.62</v>
      </c>
      <c r="E707" s="302"/>
      <c r="F707" s="302"/>
      <c r="G707" s="302"/>
    </row>
    <row r="708" spans="1:7" ht="40.5">
      <c r="A708" s="455">
        <v>89030</v>
      </c>
      <c r="B708" s="453" t="s">
        <v>1276</v>
      </c>
      <c r="C708" s="455" t="s">
        <v>23</v>
      </c>
      <c r="D708" s="474">
        <v>5.09</v>
      </c>
      <c r="E708" s="302"/>
      <c r="F708" s="302"/>
      <c r="G708" s="302"/>
    </row>
    <row r="709" spans="1:7" ht="40.5">
      <c r="A709" s="455">
        <v>89033</v>
      </c>
      <c r="B709" s="453" t="s">
        <v>229</v>
      </c>
      <c r="C709" s="455" t="s">
        <v>23</v>
      </c>
      <c r="D709" s="474">
        <v>9.32</v>
      </c>
      <c r="E709" s="302"/>
      <c r="F709" s="302"/>
      <c r="G709" s="302"/>
    </row>
    <row r="710" spans="1:7" ht="40.5">
      <c r="A710" s="455">
        <v>89034</v>
      </c>
      <c r="B710" s="453" t="s">
        <v>230</v>
      </c>
      <c r="C710" s="455" t="s">
        <v>23</v>
      </c>
      <c r="D710" s="474">
        <v>1.29</v>
      </c>
      <c r="E710" s="302"/>
      <c r="F710" s="302"/>
      <c r="G710" s="302"/>
    </row>
    <row r="711" spans="1:7" ht="54">
      <c r="A711" s="455">
        <v>89128</v>
      </c>
      <c r="B711" s="453" t="s">
        <v>1283</v>
      </c>
      <c r="C711" s="455" t="s">
        <v>23</v>
      </c>
      <c r="D711" s="474">
        <v>23.4</v>
      </c>
      <c r="E711" s="302"/>
      <c r="F711" s="302"/>
      <c r="G711" s="302"/>
    </row>
    <row r="712" spans="1:7" ht="54">
      <c r="A712" s="455">
        <v>89129</v>
      </c>
      <c r="B712" s="453" t="s">
        <v>1284</v>
      </c>
      <c r="C712" s="455" t="s">
        <v>23</v>
      </c>
      <c r="D712" s="474">
        <v>3.17</v>
      </c>
      <c r="E712" s="302"/>
      <c r="F712" s="302"/>
      <c r="G712" s="302"/>
    </row>
    <row r="713" spans="1:7" ht="54">
      <c r="A713" s="455">
        <v>89130</v>
      </c>
      <c r="B713" s="453" t="s">
        <v>1285</v>
      </c>
      <c r="C713" s="455" t="s">
        <v>23</v>
      </c>
      <c r="D713" s="474">
        <v>32.450000000000003</v>
      </c>
      <c r="E713" s="302"/>
      <c r="F713" s="302"/>
      <c r="G713" s="302"/>
    </row>
    <row r="714" spans="1:7" ht="54">
      <c r="A714" s="455">
        <v>89131</v>
      </c>
      <c r="B714" s="453" t="s">
        <v>1286</v>
      </c>
      <c r="C714" s="455" t="s">
        <v>23</v>
      </c>
      <c r="D714" s="474">
        <v>4.4000000000000004</v>
      </c>
      <c r="E714" s="302"/>
      <c r="F714" s="302"/>
      <c r="G714" s="302"/>
    </row>
    <row r="715" spans="1:7" ht="81">
      <c r="A715" s="455">
        <v>89210</v>
      </c>
      <c r="B715" s="453" t="s">
        <v>1290</v>
      </c>
      <c r="C715" s="455" t="s">
        <v>23</v>
      </c>
      <c r="D715" s="474">
        <v>19.25</v>
      </c>
      <c r="E715" s="302"/>
      <c r="F715" s="302"/>
      <c r="G715" s="302"/>
    </row>
    <row r="716" spans="1:7" ht="67.5">
      <c r="A716" s="455">
        <v>89211</v>
      </c>
      <c r="B716" s="453" t="s">
        <v>1291</v>
      </c>
      <c r="C716" s="455" t="s">
        <v>23</v>
      </c>
      <c r="D716" s="474">
        <v>2.67</v>
      </c>
      <c r="E716" s="302"/>
      <c r="F716" s="302"/>
      <c r="G716" s="302"/>
    </row>
    <row r="717" spans="1:7" ht="40.5">
      <c r="A717" s="455">
        <v>89212</v>
      </c>
      <c r="B717" s="453" t="s">
        <v>233</v>
      </c>
      <c r="C717" s="455" t="s">
        <v>23</v>
      </c>
      <c r="D717" s="474">
        <v>18.93</v>
      </c>
      <c r="E717" s="302"/>
      <c r="F717" s="302"/>
      <c r="G717" s="302"/>
    </row>
    <row r="718" spans="1:7" ht="40.5">
      <c r="A718" s="455">
        <v>89213</v>
      </c>
      <c r="B718" s="453" t="s">
        <v>234</v>
      </c>
      <c r="C718" s="455" t="s">
        <v>23</v>
      </c>
      <c r="D718" s="474">
        <v>2.98</v>
      </c>
      <c r="E718" s="302"/>
      <c r="F718" s="302"/>
      <c r="G718" s="302"/>
    </row>
    <row r="719" spans="1:7" ht="40.5">
      <c r="A719" s="455">
        <v>89214</v>
      </c>
      <c r="B719" s="453" t="s">
        <v>235</v>
      </c>
      <c r="C719" s="455" t="s">
        <v>23</v>
      </c>
      <c r="D719" s="474">
        <v>17.77</v>
      </c>
      <c r="E719" s="302"/>
      <c r="F719" s="302"/>
      <c r="G719" s="302"/>
    </row>
    <row r="720" spans="1:7" ht="40.5">
      <c r="A720" s="455">
        <v>89215</v>
      </c>
      <c r="B720" s="453" t="s">
        <v>236</v>
      </c>
      <c r="C720" s="455" t="s">
        <v>23</v>
      </c>
      <c r="D720" s="474">
        <v>69.52</v>
      </c>
      <c r="E720" s="302"/>
      <c r="F720" s="302"/>
      <c r="G720" s="302"/>
    </row>
    <row r="721" spans="1:7" ht="67.5">
      <c r="A721" s="455">
        <v>89221</v>
      </c>
      <c r="B721" s="453" t="s">
        <v>1292</v>
      </c>
      <c r="C721" s="455" t="s">
        <v>23</v>
      </c>
      <c r="D721" s="474">
        <v>1.08</v>
      </c>
      <c r="E721" s="302"/>
      <c r="F721" s="302"/>
      <c r="G721" s="302"/>
    </row>
    <row r="722" spans="1:7" ht="54">
      <c r="A722" s="455">
        <v>89222</v>
      </c>
      <c r="B722" s="453" t="s">
        <v>1293</v>
      </c>
      <c r="C722" s="455" t="s">
        <v>23</v>
      </c>
      <c r="D722" s="474">
        <v>0.12</v>
      </c>
      <c r="E722" s="302"/>
      <c r="F722" s="302"/>
      <c r="G722" s="302"/>
    </row>
    <row r="723" spans="1:7" ht="54">
      <c r="A723" s="455">
        <v>89223</v>
      </c>
      <c r="B723" s="453" t="s">
        <v>1294</v>
      </c>
      <c r="C723" s="455" t="s">
        <v>23</v>
      </c>
      <c r="D723" s="474">
        <v>1.02</v>
      </c>
      <c r="E723" s="302"/>
      <c r="F723" s="302"/>
      <c r="G723" s="302"/>
    </row>
    <row r="724" spans="1:7" ht="67.5">
      <c r="A724" s="455">
        <v>89224</v>
      </c>
      <c r="B724" s="453" t="s">
        <v>1295</v>
      </c>
      <c r="C724" s="455" t="s">
        <v>23</v>
      </c>
      <c r="D724" s="474">
        <v>2.0499999999999998</v>
      </c>
      <c r="E724" s="302"/>
      <c r="F724" s="302"/>
      <c r="G724" s="302"/>
    </row>
    <row r="725" spans="1:7" ht="54">
      <c r="A725" s="455">
        <v>89228</v>
      </c>
      <c r="B725" s="453" t="s">
        <v>238</v>
      </c>
      <c r="C725" s="455" t="s">
        <v>23</v>
      </c>
      <c r="D725" s="474">
        <v>27.76</v>
      </c>
      <c r="E725" s="302"/>
      <c r="F725" s="302"/>
      <c r="G725" s="302"/>
    </row>
    <row r="726" spans="1:7" ht="54">
      <c r="A726" s="455">
        <v>89229</v>
      </c>
      <c r="B726" s="453" t="s">
        <v>239</v>
      </c>
      <c r="C726" s="455" t="s">
        <v>23</v>
      </c>
      <c r="D726" s="474">
        <v>4.99</v>
      </c>
      <c r="E726" s="302"/>
      <c r="F726" s="302"/>
      <c r="G726" s="302"/>
    </row>
    <row r="727" spans="1:7" ht="54">
      <c r="A727" s="455">
        <v>89230</v>
      </c>
      <c r="B727" s="453" t="s">
        <v>1298</v>
      </c>
      <c r="C727" s="455" t="s">
        <v>23</v>
      </c>
      <c r="D727" s="474">
        <v>83.69</v>
      </c>
      <c r="E727" s="302"/>
      <c r="F727" s="302"/>
      <c r="G727" s="302"/>
    </row>
    <row r="728" spans="1:7" ht="40.5">
      <c r="A728" s="455">
        <v>89231</v>
      </c>
      <c r="B728" s="453" t="s">
        <v>1299</v>
      </c>
      <c r="C728" s="455" t="s">
        <v>23</v>
      </c>
      <c r="D728" s="474">
        <v>13.26</v>
      </c>
      <c r="E728" s="302"/>
      <c r="F728" s="302"/>
      <c r="G728" s="302"/>
    </row>
    <row r="729" spans="1:7" ht="54">
      <c r="A729" s="455">
        <v>89232</v>
      </c>
      <c r="B729" s="453" t="s">
        <v>1300</v>
      </c>
      <c r="C729" s="455" t="s">
        <v>23</v>
      </c>
      <c r="D729" s="474">
        <v>149.28</v>
      </c>
      <c r="E729" s="302"/>
      <c r="F729" s="302"/>
      <c r="G729" s="302"/>
    </row>
    <row r="730" spans="1:7" ht="54">
      <c r="A730" s="455">
        <v>89233</v>
      </c>
      <c r="B730" s="453" t="s">
        <v>1301</v>
      </c>
      <c r="C730" s="455" t="s">
        <v>23</v>
      </c>
      <c r="D730" s="474">
        <v>125.12</v>
      </c>
      <c r="E730" s="302"/>
      <c r="F730" s="302"/>
      <c r="G730" s="302"/>
    </row>
    <row r="731" spans="1:7" ht="54">
      <c r="A731" s="455">
        <v>89236</v>
      </c>
      <c r="B731" s="453" t="s">
        <v>1304</v>
      </c>
      <c r="C731" s="455" t="s">
        <v>23</v>
      </c>
      <c r="D731" s="474">
        <v>195.5</v>
      </c>
      <c r="E731" s="302"/>
      <c r="F731" s="302"/>
      <c r="G731" s="302"/>
    </row>
    <row r="732" spans="1:7" ht="40.5">
      <c r="A732" s="455">
        <v>89237</v>
      </c>
      <c r="B732" s="453" t="s">
        <v>1305</v>
      </c>
      <c r="C732" s="455" t="s">
        <v>23</v>
      </c>
      <c r="D732" s="474">
        <v>30.97</v>
      </c>
      <c r="E732" s="302"/>
      <c r="F732" s="302"/>
      <c r="G732" s="302"/>
    </row>
    <row r="733" spans="1:7" ht="54">
      <c r="A733" s="455">
        <v>89238</v>
      </c>
      <c r="B733" s="453" t="s">
        <v>1306</v>
      </c>
      <c r="C733" s="455" t="s">
        <v>23</v>
      </c>
      <c r="D733" s="474">
        <v>348.73</v>
      </c>
      <c r="E733" s="302"/>
      <c r="F733" s="302"/>
      <c r="G733" s="302"/>
    </row>
    <row r="734" spans="1:7" ht="54">
      <c r="A734" s="455">
        <v>89239</v>
      </c>
      <c r="B734" s="453" t="s">
        <v>1307</v>
      </c>
      <c r="C734" s="455" t="s">
        <v>23</v>
      </c>
      <c r="D734" s="474">
        <v>330.89</v>
      </c>
      <c r="E734" s="302"/>
      <c r="F734" s="302"/>
      <c r="G734" s="302"/>
    </row>
    <row r="735" spans="1:7" ht="54">
      <c r="A735" s="455">
        <v>89240</v>
      </c>
      <c r="B735" s="453" t="s">
        <v>1308</v>
      </c>
      <c r="C735" s="455" t="s">
        <v>23</v>
      </c>
      <c r="D735" s="474">
        <v>60</v>
      </c>
      <c r="E735" s="302"/>
      <c r="F735" s="302"/>
      <c r="G735" s="302"/>
    </row>
    <row r="736" spans="1:7" ht="54">
      <c r="A736" s="455">
        <v>89241</v>
      </c>
      <c r="B736" s="453" t="s">
        <v>240</v>
      </c>
      <c r="C736" s="455" t="s">
        <v>23</v>
      </c>
      <c r="D736" s="474">
        <v>10.8</v>
      </c>
      <c r="E736" s="302"/>
      <c r="F736" s="302"/>
      <c r="G736" s="302"/>
    </row>
    <row r="737" spans="1:7" ht="54">
      <c r="A737" s="455">
        <v>89246</v>
      </c>
      <c r="B737" s="453" t="s">
        <v>241</v>
      </c>
      <c r="C737" s="455" t="s">
        <v>23</v>
      </c>
      <c r="D737" s="474">
        <v>169.88</v>
      </c>
      <c r="E737" s="302"/>
      <c r="F737" s="302"/>
      <c r="G737" s="302"/>
    </row>
    <row r="738" spans="1:7" ht="40.5">
      <c r="A738" s="455">
        <v>89247</v>
      </c>
      <c r="B738" s="453" t="s">
        <v>242</v>
      </c>
      <c r="C738" s="455" t="s">
        <v>23</v>
      </c>
      <c r="D738" s="474">
        <v>26.91</v>
      </c>
      <c r="E738" s="302"/>
      <c r="F738" s="302"/>
      <c r="G738" s="302"/>
    </row>
    <row r="739" spans="1:7" ht="54">
      <c r="A739" s="455">
        <v>89248</v>
      </c>
      <c r="B739" s="453" t="s">
        <v>243</v>
      </c>
      <c r="C739" s="455" t="s">
        <v>23</v>
      </c>
      <c r="D739" s="474">
        <v>303.02</v>
      </c>
      <c r="E739" s="302"/>
      <c r="F739" s="302"/>
      <c r="G739" s="302"/>
    </row>
    <row r="740" spans="1:7" ht="54">
      <c r="A740" s="455">
        <v>89249</v>
      </c>
      <c r="B740" s="453" t="s">
        <v>244</v>
      </c>
      <c r="C740" s="455" t="s">
        <v>23</v>
      </c>
      <c r="D740" s="474">
        <v>282.06</v>
      </c>
      <c r="E740" s="302"/>
      <c r="F740" s="302"/>
      <c r="G740" s="302"/>
    </row>
    <row r="741" spans="1:7" ht="54">
      <c r="A741" s="455">
        <v>89253</v>
      </c>
      <c r="B741" s="453" t="s">
        <v>1311</v>
      </c>
      <c r="C741" s="455" t="s">
        <v>23</v>
      </c>
      <c r="D741" s="474">
        <v>49.16</v>
      </c>
      <c r="E741" s="302"/>
      <c r="F741" s="302"/>
      <c r="G741" s="302"/>
    </row>
    <row r="742" spans="1:7" ht="54">
      <c r="A742" s="455">
        <v>89254</v>
      </c>
      <c r="B742" s="453" t="s">
        <v>247</v>
      </c>
      <c r="C742" s="455" t="s">
        <v>23</v>
      </c>
      <c r="D742" s="474">
        <v>8.85</v>
      </c>
      <c r="E742" s="302"/>
      <c r="F742" s="302"/>
      <c r="G742" s="302"/>
    </row>
    <row r="743" spans="1:7" ht="54">
      <c r="A743" s="455">
        <v>89255</v>
      </c>
      <c r="B743" s="453" t="s">
        <v>1312</v>
      </c>
      <c r="C743" s="455" t="s">
        <v>23</v>
      </c>
      <c r="D743" s="474">
        <v>79.03</v>
      </c>
      <c r="E743" s="302"/>
      <c r="F743" s="302"/>
      <c r="G743" s="302"/>
    </row>
    <row r="744" spans="1:7" ht="67.5">
      <c r="A744" s="455">
        <v>89256</v>
      </c>
      <c r="B744" s="453" t="s">
        <v>1313</v>
      </c>
      <c r="C744" s="455" t="s">
        <v>23</v>
      </c>
      <c r="D744" s="474">
        <v>63.48</v>
      </c>
      <c r="E744" s="302"/>
      <c r="F744" s="302"/>
      <c r="G744" s="302"/>
    </row>
    <row r="745" spans="1:7" ht="81">
      <c r="A745" s="455">
        <v>89259</v>
      </c>
      <c r="B745" s="453" t="s">
        <v>1316</v>
      </c>
      <c r="C745" s="455" t="s">
        <v>23</v>
      </c>
      <c r="D745" s="474">
        <v>12.01</v>
      </c>
      <c r="E745" s="302"/>
      <c r="F745" s="302"/>
      <c r="G745" s="302"/>
    </row>
    <row r="746" spans="1:7" ht="81">
      <c r="A746" s="455">
        <v>89260</v>
      </c>
      <c r="B746" s="453" t="s">
        <v>1317</v>
      </c>
      <c r="C746" s="455" t="s">
        <v>23</v>
      </c>
      <c r="D746" s="474">
        <v>2.5099999999999998</v>
      </c>
      <c r="E746" s="302"/>
      <c r="F746" s="302"/>
      <c r="G746" s="302"/>
    </row>
    <row r="747" spans="1:7" ht="81">
      <c r="A747" s="455">
        <v>89262</v>
      </c>
      <c r="B747" s="453" t="s">
        <v>1318</v>
      </c>
      <c r="C747" s="455" t="s">
        <v>23</v>
      </c>
      <c r="D747" s="474">
        <v>22.52</v>
      </c>
      <c r="E747" s="302"/>
      <c r="F747" s="302"/>
      <c r="G747" s="302"/>
    </row>
    <row r="748" spans="1:7" ht="94.5">
      <c r="A748" s="455">
        <v>89264</v>
      </c>
      <c r="B748" s="453" t="s">
        <v>1319</v>
      </c>
      <c r="C748" s="455" t="s">
        <v>23</v>
      </c>
      <c r="D748" s="474">
        <v>9.73</v>
      </c>
      <c r="E748" s="302"/>
      <c r="F748" s="302"/>
      <c r="G748" s="302"/>
    </row>
    <row r="749" spans="1:7" ht="94.5">
      <c r="A749" s="455">
        <v>89265</v>
      </c>
      <c r="B749" s="453" t="s">
        <v>1320</v>
      </c>
      <c r="C749" s="455" t="s">
        <v>23</v>
      </c>
      <c r="D749" s="474">
        <v>2.0299999999999998</v>
      </c>
      <c r="E749" s="302"/>
      <c r="F749" s="302"/>
      <c r="G749" s="302"/>
    </row>
    <row r="750" spans="1:7" ht="94.5">
      <c r="A750" s="455">
        <v>89266</v>
      </c>
      <c r="B750" s="453" t="s">
        <v>1321</v>
      </c>
      <c r="C750" s="455" t="s">
        <v>23</v>
      </c>
      <c r="D750" s="474">
        <v>0.78</v>
      </c>
      <c r="E750" s="302"/>
      <c r="F750" s="302"/>
      <c r="G750" s="302"/>
    </row>
    <row r="751" spans="1:7" ht="54">
      <c r="A751" s="455">
        <v>89267</v>
      </c>
      <c r="B751" s="453" t="s">
        <v>1322</v>
      </c>
      <c r="C751" s="455" t="s">
        <v>23</v>
      </c>
      <c r="D751" s="474">
        <v>32.96</v>
      </c>
      <c r="E751" s="302"/>
      <c r="F751" s="302"/>
      <c r="G751" s="302"/>
    </row>
    <row r="752" spans="1:7" ht="54">
      <c r="A752" s="455">
        <v>89268</v>
      </c>
      <c r="B752" s="453" t="s">
        <v>1323</v>
      </c>
      <c r="C752" s="455" t="s">
        <v>23</v>
      </c>
      <c r="D752" s="474">
        <v>5.93</v>
      </c>
      <c r="E752" s="302"/>
      <c r="F752" s="302"/>
      <c r="G752" s="302"/>
    </row>
    <row r="753" spans="1:7" ht="54">
      <c r="A753" s="455">
        <v>89269</v>
      </c>
      <c r="B753" s="453" t="s">
        <v>1324</v>
      </c>
      <c r="C753" s="455" t="s">
        <v>23</v>
      </c>
      <c r="D753" s="474">
        <v>2.2999999999999998</v>
      </c>
      <c r="E753" s="302"/>
      <c r="F753" s="302"/>
      <c r="G753" s="302"/>
    </row>
    <row r="754" spans="1:7" ht="54">
      <c r="A754" s="455">
        <v>89270</v>
      </c>
      <c r="B754" s="453" t="s">
        <v>1325</v>
      </c>
      <c r="C754" s="455" t="s">
        <v>23</v>
      </c>
      <c r="D754" s="474">
        <v>52.98</v>
      </c>
      <c r="E754" s="302"/>
      <c r="F754" s="302"/>
      <c r="G754" s="302"/>
    </row>
    <row r="755" spans="1:7" ht="54">
      <c r="A755" s="455">
        <v>89271</v>
      </c>
      <c r="B755" s="453" t="s">
        <v>1326</v>
      </c>
      <c r="C755" s="455" t="s">
        <v>23</v>
      </c>
      <c r="D755" s="474">
        <v>21.72</v>
      </c>
      <c r="E755" s="302"/>
      <c r="F755" s="302"/>
      <c r="G755" s="302"/>
    </row>
    <row r="756" spans="1:7" ht="54">
      <c r="A756" s="455">
        <v>89274</v>
      </c>
      <c r="B756" s="453" t="s">
        <v>1329</v>
      </c>
      <c r="C756" s="455" t="s">
        <v>23</v>
      </c>
      <c r="D756" s="474">
        <v>1.32</v>
      </c>
      <c r="E756" s="302"/>
      <c r="F756" s="302"/>
      <c r="G756" s="302"/>
    </row>
    <row r="757" spans="1:7" ht="54">
      <c r="A757" s="455">
        <v>89275</v>
      </c>
      <c r="B757" s="453" t="s">
        <v>1330</v>
      </c>
      <c r="C757" s="455" t="s">
        <v>23</v>
      </c>
      <c r="D757" s="474">
        <v>0.15</v>
      </c>
      <c r="E757" s="302"/>
      <c r="F757" s="302"/>
      <c r="G757" s="302"/>
    </row>
    <row r="758" spans="1:7" ht="54">
      <c r="A758" s="455">
        <v>89276</v>
      </c>
      <c r="B758" s="453" t="s">
        <v>1331</v>
      </c>
      <c r="C758" s="455" t="s">
        <v>23</v>
      </c>
      <c r="D758" s="474">
        <v>1.24</v>
      </c>
      <c r="E758" s="302"/>
      <c r="F758" s="302"/>
      <c r="G758" s="302"/>
    </row>
    <row r="759" spans="1:7" ht="54">
      <c r="A759" s="455">
        <v>89277</v>
      </c>
      <c r="B759" s="453" t="s">
        <v>1332</v>
      </c>
      <c r="C759" s="455" t="s">
        <v>23</v>
      </c>
      <c r="D759" s="474">
        <v>6.36</v>
      </c>
      <c r="E759" s="302"/>
      <c r="F759" s="302"/>
      <c r="G759" s="302"/>
    </row>
    <row r="760" spans="1:7" ht="54">
      <c r="A760" s="455">
        <v>89280</v>
      </c>
      <c r="B760" s="453" t="s">
        <v>1335</v>
      </c>
      <c r="C760" s="455" t="s">
        <v>23</v>
      </c>
      <c r="D760" s="474">
        <v>23.64</v>
      </c>
      <c r="E760" s="302"/>
      <c r="F760" s="302"/>
      <c r="G760" s="302"/>
    </row>
    <row r="761" spans="1:7" ht="54">
      <c r="A761" s="455">
        <v>89281</v>
      </c>
      <c r="B761" s="453" t="s">
        <v>1336</v>
      </c>
      <c r="C761" s="455" t="s">
        <v>23</v>
      </c>
      <c r="D761" s="474">
        <v>3.28</v>
      </c>
      <c r="E761" s="302"/>
      <c r="F761" s="302"/>
      <c r="G761" s="302"/>
    </row>
    <row r="762" spans="1:7" ht="67.5">
      <c r="A762" s="455">
        <v>89870</v>
      </c>
      <c r="B762" s="453" t="s">
        <v>347</v>
      </c>
      <c r="C762" s="455" t="s">
        <v>23</v>
      </c>
      <c r="D762" s="474">
        <v>24.89</v>
      </c>
      <c r="E762" s="302"/>
      <c r="F762" s="302"/>
      <c r="G762" s="302"/>
    </row>
    <row r="763" spans="1:7" ht="67.5">
      <c r="A763" s="455">
        <v>89871</v>
      </c>
      <c r="B763" s="453" t="s">
        <v>348</v>
      </c>
      <c r="C763" s="455" t="s">
        <v>23</v>
      </c>
      <c r="D763" s="474">
        <v>4.59</v>
      </c>
      <c r="E763" s="302"/>
      <c r="F763" s="302"/>
      <c r="G763" s="302"/>
    </row>
    <row r="764" spans="1:7" ht="81">
      <c r="A764" s="455">
        <v>89872</v>
      </c>
      <c r="B764" s="453" t="s">
        <v>349</v>
      </c>
      <c r="C764" s="455" t="s">
        <v>23</v>
      </c>
      <c r="D764" s="474">
        <v>1.8</v>
      </c>
      <c r="E764" s="302"/>
      <c r="F764" s="302"/>
      <c r="G764" s="302"/>
    </row>
    <row r="765" spans="1:7" ht="67.5">
      <c r="A765" s="455">
        <v>89873</v>
      </c>
      <c r="B765" s="453" t="s">
        <v>350</v>
      </c>
      <c r="C765" s="455" t="s">
        <v>23</v>
      </c>
      <c r="D765" s="474">
        <v>46.68</v>
      </c>
      <c r="E765" s="302"/>
      <c r="F765" s="302"/>
      <c r="G765" s="302"/>
    </row>
    <row r="766" spans="1:7" ht="81">
      <c r="A766" s="455">
        <v>89874</v>
      </c>
      <c r="B766" s="453" t="s">
        <v>351</v>
      </c>
      <c r="C766" s="455" t="s">
        <v>23</v>
      </c>
      <c r="D766" s="474">
        <v>132.02000000000001</v>
      </c>
      <c r="E766" s="302"/>
      <c r="F766" s="302"/>
      <c r="G766" s="302"/>
    </row>
    <row r="767" spans="1:7" ht="67.5">
      <c r="A767" s="455">
        <v>89878</v>
      </c>
      <c r="B767" s="453" t="s">
        <v>354</v>
      </c>
      <c r="C767" s="455" t="s">
        <v>23</v>
      </c>
      <c r="D767" s="474">
        <v>26.4</v>
      </c>
      <c r="E767" s="302"/>
      <c r="F767" s="302"/>
      <c r="G767" s="302"/>
    </row>
    <row r="768" spans="1:7" ht="67.5">
      <c r="A768" s="455">
        <v>89879</v>
      </c>
      <c r="B768" s="453" t="s">
        <v>355</v>
      </c>
      <c r="C768" s="455" t="s">
        <v>23</v>
      </c>
      <c r="D768" s="474">
        <v>4.87</v>
      </c>
      <c r="E768" s="302"/>
      <c r="F768" s="302"/>
      <c r="G768" s="302"/>
    </row>
    <row r="769" spans="1:7" ht="81">
      <c r="A769" s="455">
        <v>89880</v>
      </c>
      <c r="B769" s="453" t="s">
        <v>356</v>
      </c>
      <c r="C769" s="455" t="s">
        <v>23</v>
      </c>
      <c r="D769" s="474">
        <v>1.9</v>
      </c>
      <c r="E769" s="302"/>
      <c r="F769" s="302"/>
      <c r="G769" s="302"/>
    </row>
    <row r="770" spans="1:7" ht="67.5">
      <c r="A770" s="455">
        <v>89881</v>
      </c>
      <c r="B770" s="453" t="s">
        <v>357</v>
      </c>
      <c r="C770" s="455" t="s">
        <v>23</v>
      </c>
      <c r="D770" s="474">
        <v>49.51</v>
      </c>
      <c r="E770" s="302"/>
      <c r="F770" s="302"/>
      <c r="G770" s="302"/>
    </row>
    <row r="771" spans="1:7" ht="81">
      <c r="A771" s="455">
        <v>89882</v>
      </c>
      <c r="B771" s="453" t="s">
        <v>358</v>
      </c>
      <c r="C771" s="455" t="s">
        <v>23</v>
      </c>
      <c r="D771" s="474">
        <v>152.32</v>
      </c>
      <c r="E771" s="302"/>
      <c r="F771" s="302"/>
      <c r="G771" s="302"/>
    </row>
    <row r="772" spans="1:7" ht="54">
      <c r="A772" s="455">
        <v>90582</v>
      </c>
      <c r="B772" s="453" t="s">
        <v>1818</v>
      </c>
      <c r="C772" s="455" t="s">
        <v>23</v>
      </c>
      <c r="D772" s="474">
        <v>0.4</v>
      </c>
      <c r="E772" s="302"/>
      <c r="F772" s="302"/>
      <c r="G772" s="302"/>
    </row>
    <row r="773" spans="1:7" ht="40.5">
      <c r="A773" s="455">
        <v>90583</v>
      </c>
      <c r="B773" s="453" t="s">
        <v>1819</v>
      </c>
      <c r="C773" s="455" t="s">
        <v>23</v>
      </c>
      <c r="D773" s="474">
        <v>0.04</v>
      </c>
      <c r="E773" s="302"/>
      <c r="F773" s="302"/>
      <c r="G773" s="302"/>
    </row>
    <row r="774" spans="1:7" ht="54">
      <c r="A774" s="455">
        <v>90584</v>
      </c>
      <c r="B774" s="453" t="s">
        <v>1820</v>
      </c>
      <c r="C774" s="455" t="s">
        <v>23</v>
      </c>
      <c r="D774" s="474">
        <v>0.31</v>
      </c>
      <c r="E774" s="302"/>
      <c r="F774" s="302"/>
      <c r="G774" s="302"/>
    </row>
    <row r="775" spans="1:7" ht="54">
      <c r="A775" s="455">
        <v>90585</v>
      </c>
      <c r="B775" s="453" t="s">
        <v>1821</v>
      </c>
      <c r="C775" s="455" t="s">
        <v>23</v>
      </c>
      <c r="D775" s="474">
        <v>1.02</v>
      </c>
      <c r="E775" s="302"/>
      <c r="F775" s="302"/>
      <c r="G775" s="302"/>
    </row>
    <row r="776" spans="1:7" ht="40.5">
      <c r="A776" s="455">
        <v>90621</v>
      </c>
      <c r="B776" s="453" t="s">
        <v>377</v>
      </c>
      <c r="C776" s="455" t="s">
        <v>23</v>
      </c>
      <c r="D776" s="474">
        <v>2.09</v>
      </c>
      <c r="E776" s="302"/>
      <c r="F776" s="302"/>
      <c r="G776" s="302"/>
    </row>
    <row r="777" spans="1:7" ht="40.5">
      <c r="A777" s="455">
        <v>90622</v>
      </c>
      <c r="B777" s="453" t="s">
        <v>378</v>
      </c>
      <c r="C777" s="455" t="s">
        <v>23</v>
      </c>
      <c r="D777" s="474">
        <v>0.24</v>
      </c>
      <c r="E777" s="302"/>
      <c r="F777" s="302"/>
      <c r="G777" s="302"/>
    </row>
    <row r="778" spans="1:7" ht="40.5">
      <c r="A778" s="455">
        <v>90623</v>
      </c>
      <c r="B778" s="453" t="s">
        <v>379</v>
      </c>
      <c r="C778" s="455" t="s">
        <v>23</v>
      </c>
      <c r="D778" s="474">
        <v>2.61</v>
      </c>
      <c r="E778" s="302"/>
      <c r="F778" s="302"/>
      <c r="G778" s="302"/>
    </row>
    <row r="779" spans="1:7" ht="40.5">
      <c r="A779" s="455">
        <v>90624</v>
      </c>
      <c r="B779" s="453" t="s">
        <v>380</v>
      </c>
      <c r="C779" s="455" t="s">
        <v>23</v>
      </c>
      <c r="D779" s="474">
        <v>2.56</v>
      </c>
      <c r="E779" s="302"/>
      <c r="F779" s="302"/>
      <c r="G779" s="302"/>
    </row>
    <row r="780" spans="1:7" ht="54">
      <c r="A780" s="455">
        <v>90627</v>
      </c>
      <c r="B780" s="453" t="s">
        <v>383</v>
      </c>
      <c r="C780" s="455" t="s">
        <v>23</v>
      </c>
      <c r="D780" s="474">
        <v>28.5</v>
      </c>
      <c r="E780" s="302"/>
      <c r="F780" s="302"/>
      <c r="G780" s="302"/>
    </row>
    <row r="781" spans="1:7" ht="54">
      <c r="A781" s="455">
        <v>90628</v>
      </c>
      <c r="B781" s="453" t="s">
        <v>384</v>
      </c>
      <c r="C781" s="455" t="s">
        <v>23</v>
      </c>
      <c r="D781" s="474">
        <v>4.0599999999999996</v>
      </c>
      <c r="E781" s="302"/>
      <c r="F781" s="302"/>
      <c r="G781" s="302"/>
    </row>
    <row r="782" spans="1:7" ht="54">
      <c r="A782" s="455">
        <v>90629</v>
      </c>
      <c r="B782" s="453" t="s">
        <v>385</v>
      </c>
      <c r="C782" s="455" t="s">
        <v>23</v>
      </c>
      <c r="D782" s="474">
        <v>35.659999999999997</v>
      </c>
      <c r="E782" s="302"/>
      <c r="F782" s="302"/>
      <c r="G782" s="302"/>
    </row>
    <row r="783" spans="1:7" ht="54">
      <c r="A783" s="455">
        <v>90630</v>
      </c>
      <c r="B783" s="453" t="s">
        <v>1824</v>
      </c>
      <c r="C783" s="455" t="s">
        <v>23</v>
      </c>
      <c r="D783" s="474">
        <v>10.39</v>
      </c>
      <c r="E783" s="302"/>
      <c r="F783" s="302"/>
      <c r="G783" s="302"/>
    </row>
    <row r="784" spans="1:7" ht="67.5">
      <c r="A784" s="455">
        <v>90633</v>
      </c>
      <c r="B784" s="453" t="s">
        <v>388</v>
      </c>
      <c r="C784" s="455" t="s">
        <v>23</v>
      </c>
      <c r="D784" s="474">
        <v>3.36</v>
      </c>
      <c r="E784" s="302"/>
      <c r="F784" s="302"/>
      <c r="G784" s="302"/>
    </row>
    <row r="785" spans="1:7" ht="67.5">
      <c r="A785" s="455">
        <v>90634</v>
      </c>
      <c r="B785" s="453" t="s">
        <v>389</v>
      </c>
      <c r="C785" s="455" t="s">
        <v>23</v>
      </c>
      <c r="D785" s="474">
        <v>0.39</v>
      </c>
      <c r="E785" s="302"/>
      <c r="F785" s="302"/>
      <c r="G785" s="302"/>
    </row>
    <row r="786" spans="1:7" ht="67.5">
      <c r="A786" s="455">
        <v>90635</v>
      </c>
      <c r="B786" s="453" t="s">
        <v>390</v>
      </c>
      <c r="C786" s="455" t="s">
        <v>23</v>
      </c>
      <c r="D786" s="474">
        <v>3.67</v>
      </c>
      <c r="E786" s="302"/>
      <c r="F786" s="302"/>
      <c r="G786" s="302"/>
    </row>
    <row r="787" spans="1:7" ht="81">
      <c r="A787" s="455">
        <v>90636</v>
      </c>
      <c r="B787" s="453" t="s">
        <v>391</v>
      </c>
      <c r="C787" s="455" t="s">
        <v>23</v>
      </c>
      <c r="D787" s="474">
        <v>5.13</v>
      </c>
      <c r="E787" s="302"/>
      <c r="F787" s="302"/>
      <c r="G787" s="302"/>
    </row>
    <row r="788" spans="1:7" ht="54">
      <c r="A788" s="455">
        <v>90639</v>
      </c>
      <c r="B788" s="453" t="s">
        <v>1825</v>
      </c>
      <c r="C788" s="455" t="s">
        <v>23</v>
      </c>
      <c r="D788" s="474">
        <v>5.01</v>
      </c>
      <c r="E788" s="302"/>
      <c r="F788" s="302"/>
      <c r="G788" s="302"/>
    </row>
    <row r="789" spans="1:7" ht="54">
      <c r="A789" s="455">
        <v>90640</v>
      </c>
      <c r="B789" s="453" t="s">
        <v>1826</v>
      </c>
      <c r="C789" s="455" t="s">
        <v>23</v>
      </c>
      <c r="D789" s="474">
        <v>0.59</v>
      </c>
      <c r="E789" s="302"/>
      <c r="F789" s="302"/>
      <c r="G789" s="302"/>
    </row>
    <row r="790" spans="1:7" ht="54">
      <c r="A790" s="455">
        <v>90641</v>
      </c>
      <c r="B790" s="453" t="s">
        <v>1827</v>
      </c>
      <c r="C790" s="455" t="s">
        <v>23</v>
      </c>
      <c r="D790" s="474">
        <v>5.48</v>
      </c>
      <c r="E790" s="302"/>
      <c r="F790" s="302"/>
      <c r="G790" s="302"/>
    </row>
    <row r="791" spans="1:7" ht="54">
      <c r="A791" s="455">
        <v>90642</v>
      </c>
      <c r="B791" s="453" t="s">
        <v>1828</v>
      </c>
      <c r="C791" s="455" t="s">
        <v>23</v>
      </c>
      <c r="D791" s="474">
        <v>6.89</v>
      </c>
      <c r="E791" s="302"/>
      <c r="F791" s="302"/>
      <c r="G791" s="302"/>
    </row>
    <row r="792" spans="1:7" ht="67.5">
      <c r="A792" s="455">
        <v>90646</v>
      </c>
      <c r="B792" s="453" t="s">
        <v>1831</v>
      </c>
      <c r="C792" s="455" t="s">
        <v>23</v>
      </c>
      <c r="D792" s="474">
        <v>0.66</v>
      </c>
      <c r="E792" s="302"/>
      <c r="F792" s="302"/>
      <c r="G792" s="302"/>
    </row>
    <row r="793" spans="1:7" ht="67.5">
      <c r="A793" s="455">
        <v>90647</v>
      </c>
      <c r="B793" s="453" t="s">
        <v>1832</v>
      </c>
      <c r="C793" s="455" t="s">
        <v>23</v>
      </c>
      <c r="D793" s="474">
        <v>7.0000000000000007E-2</v>
      </c>
      <c r="E793" s="302"/>
      <c r="F793" s="302"/>
      <c r="G793" s="302"/>
    </row>
    <row r="794" spans="1:7" ht="67.5">
      <c r="A794" s="455">
        <v>90648</v>
      </c>
      <c r="B794" s="453" t="s">
        <v>1833</v>
      </c>
      <c r="C794" s="455" t="s">
        <v>23</v>
      </c>
      <c r="D794" s="474">
        <v>0.72</v>
      </c>
      <c r="E794" s="302"/>
      <c r="F794" s="302"/>
      <c r="G794" s="302"/>
    </row>
    <row r="795" spans="1:7" ht="67.5">
      <c r="A795" s="455">
        <v>90649</v>
      </c>
      <c r="B795" s="453" t="s">
        <v>1834</v>
      </c>
      <c r="C795" s="455" t="s">
        <v>23</v>
      </c>
      <c r="D795" s="474">
        <v>7.98</v>
      </c>
      <c r="E795" s="302"/>
      <c r="F795" s="302"/>
      <c r="G795" s="302"/>
    </row>
    <row r="796" spans="1:7" ht="40.5">
      <c r="A796" s="455">
        <v>90652</v>
      </c>
      <c r="B796" s="453" t="s">
        <v>1837</v>
      </c>
      <c r="C796" s="455" t="s">
        <v>23</v>
      </c>
      <c r="D796" s="474">
        <v>3.26</v>
      </c>
      <c r="E796" s="302"/>
      <c r="F796" s="302"/>
      <c r="G796" s="302"/>
    </row>
    <row r="797" spans="1:7" ht="40.5">
      <c r="A797" s="455">
        <v>90653</v>
      </c>
      <c r="B797" s="453" t="s">
        <v>1838</v>
      </c>
      <c r="C797" s="455" t="s">
        <v>23</v>
      </c>
      <c r="D797" s="474">
        <v>0.38</v>
      </c>
      <c r="E797" s="302"/>
      <c r="F797" s="302"/>
      <c r="G797" s="302"/>
    </row>
    <row r="798" spans="1:7" ht="40.5">
      <c r="A798" s="455">
        <v>90654</v>
      </c>
      <c r="B798" s="453" t="s">
        <v>1839</v>
      </c>
      <c r="C798" s="455" t="s">
        <v>23</v>
      </c>
      <c r="D798" s="474">
        <v>3.57</v>
      </c>
      <c r="E798" s="302"/>
      <c r="F798" s="302"/>
      <c r="G798" s="302"/>
    </row>
    <row r="799" spans="1:7" ht="40.5">
      <c r="A799" s="455">
        <v>90655</v>
      </c>
      <c r="B799" s="453" t="s">
        <v>1840</v>
      </c>
      <c r="C799" s="455" t="s">
        <v>23</v>
      </c>
      <c r="D799" s="474">
        <v>5.25</v>
      </c>
      <c r="E799" s="302"/>
      <c r="F799" s="302"/>
      <c r="G799" s="302"/>
    </row>
    <row r="800" spans="1:7" ht="40.5">
      <c r="A800" s="455">
        <v>90658</v>
      </c>
      <c r="B800" s="453" t="s">
        <v>1841</v>
      </c>
      <c r="C800" s="455" t="s">
        <v>23</v>
      </c>
      <c r="D800" s="474">
        <v>3.49</v>
      </c>
      <c r="E800" s="302"/>
      <c r="F800" s="302"/>
      <c r="G800" s="302"/>
    </row>
    <row r="801" spans="1:7" ht="40.5">
      <c r="A801" s="455">
        <v>90659</v>
      </c>
      <c r="B801" s="453" t="s">
        <v>1842</v>
      </c>
      <c r="C801" s="455" t="s">
        <v>23</v>
      </c>
      <c r="D801" s="474">
        <v>0.41</v>
      </c>
      <c r="E801" s="302"/>
      <c r="F801" s="302"/>
      <c r="G801" s="302"/>
    </row>
    <row r="802" spans="1:7" ht="40.5">
      <c r="A802" s="455">
        <v>90660</v>
      </c>
      <c r="B802" s="453" t="s">
        <v>1843</v>
      </c>
      <c r="C802" s="455" t="s">
        <v>23</v>
      </c>
      <c r="D802" s="474">
        <v>3.82</v>
      </c>
      <c r="E802" s="302"/>
      <c r="F802" s="302"/>
      <c r="G802" s="302"/>
    </row>
    <row r="803" spans="1:7" ht="40.5">
      <c r="A803" s="455">
        <v>90661</v>
      </c>
      <c r="B803" s="453" t="s">
        <v>1844</v>
      </c>
      <c r="C803" s="455" t="s">
        <v>23</v>
      </c>
      <c r="D803" s="474">
        <v>5.25</v>
      </c>
      <c r="E803" s="302"/>
      <c r="F803" s="302"/>
      <c r="G803" s="302"/>
    </row>
    <row r="804" spans="1:7" ht="81">
      <c r="A804" s="455">
        <v>90664</v>
      </c>
      <c r="B804" s="453" t="s">
        <v>1845</v>
      </c>
      <c r="C804" s="455" t="s">
        <v>23</v>
      </c>
      <c r="D804" s="474">
        <v>4.75</v>
      </c>
      <c r="E804" s="302"/>
      <c r="F804" s="302"/>
      <c r="G804" s="302"/>
    </row>
    <row r="805" spans="1:7" ht="81">
      <c r="A805" s="455">
        <v>90665</v>
      </c>
      <c r="B805" s="453" t="s">
        <v>1846</v>
      </c>
      <c r="C805" s="455" t="s">
        <v>23</v>
      </c>
      <c r="D805" s="474">
        <v>0.54</v>
      </c>
      <c r="E805" s="302"/>
      <c r="F805" s="302"/>
      <c r="G805" s="302"/>
    </row>
    <row r="806" spans="1:7" ht="81">
      <c r="A806" s="455">
        <v>90666</v>
      </c>
      <c r="B806" s="453" t="s">
        <v>1847</v>
      </c>
      <c r="C806" s="455" t="s">
        <v>23</v>
      </c>
      <c r="D806" s="474">
        <v>5.19</v>
      </c>
      <c r="E806" s="302"/>
      <c r="F806" s="302"/>
      <c r="G806" s="302"/>
    </row>
    <row r="807" spans="1:7" ht="81">
      <c r="A807" s="455">
        <v>90667</v>
      </c>
      <c r="B807" s="453" t="s">
        <v>1848</v>
      </c>
      <c r="C807" s="455" t="s">
        <v>23</v>
      </c>
      <c r="D807" s="474">
        <v>11.2</v>
      </c>
      <c r="E807" s="302"/>
      <c r="F807" s="302"/>
      <c r="G807" s="302"/>
    </row>
    <row r="808" spans="1:7" ht="81">
      <c r="A808" s="455">
        <v>90670</v>
      </c>
      <c r="B808" s="453" t="s">
        <v>1851</v>
      </c>
      <c r="C808" s="455" t="s">
        <v>23</v>
      </c>
      <c r="D808" s="474">
        <v>130.79</v>
      </c>
      <c r="E808" s="302"/>
      <c r="F808" s="302"/>
      <c r="G808" s="302"/>
    </row>
    <row r="809" spans="1:7" ht="81">
      <c r="A809" s="455">
        <v>90671</v>
      </c>
      <c r="B809" s="453" t="s">
        <v>1852</v>
      </c>
      <c r="C809" s="455" t="s">
        <v>23</v>
      </c>
      <c r="D809" s="474">
        <v>18.149999999999999</v>
      </c>
      <c r="E809" s="302"/>
      <c r="F809" s="302"/>
      <c r="G809" s="302"/>
    </row>
    <row r="810" spans="1:7" ht="81">
      <c r="A810" s="455">
        <v>90672</v>
      </c>
      <c r="B810" s="453" t="s">
        <v>1853</v>
      </c>
      <c r="C810" s="455" t="s">
        <v>23</v>
      </c>
      <c r="D810" s="474">
        <v>163.66999999999999</v>
      </c>
      <c r="E810" s="302"/>
      <c r="F810" s="302"/>
      <c r="G810" s="302"/>
    </row>
    <row r="811" spans="1:7" ht="94.5">
      <c r="A811" s="455">
        <v>90673</v>
      </c>
      <c r="B811" s="453" t="s">
        <v>1854</v>
      </c>
      <c r="C811" s="455" t="s">
        <v>23</v>
      </c>
      <c r="D811" s="474">
        <v>89.6</v>
      </c>
      <c r="E811" s="302"/>
      <c r="F811" s="302"/>
      <c r="G811" s="302"/>
    </row>
    <row r="812" spans="1:7" ht="81">
      <c r="A812" s="455">
        <v>90676</v>
      </c>
      <c r="B812" s="453" t="s">
        <v>1857</v>
      </c>
      <c r="C812" s="455" t="s">
        <v>23</v>
      </c>
      <c r="D812" s="474">
        <v>69.84</v>
      </c>
      <c r="E812" s="302"/>
      <c r="F812" s="302"/>
      <c r="G812" s="302"/>
    </row>
    <row r="813" spans="1:7" ht="81">
      <c r="A813" s="455">
        <v>90677</v>
      </c>
      <c r="B813" s="453" t="s">
        <v>1858</v>
      </c>
      <c r="C813" s="455" t="s">
        <v>23</v>
      </c>
      <c r="D813" s="474">
        <v>9.69</v>
      </c>
      <c r="E813" s="302"/>
      <c r="F813" s="302"/>
      <c r="G813" s="302"/>
    </row>
    <row r="814" spans="1:7" ht="81">
      <c r="A814" s="455">
        <v>90678</v>
      </c>
      <c r="B814" s="453" t="s">
        <v>1859</v>
      </c>
      <c r="C814" s="455" t="s">
        <v>23</v>
      </c>
      <c r="D814" s="474">
        <v>87.4</v>
      </c>
      <c r="E814" s="302"/>
      <c r="F814" s="302"/>
      <c r="G814" s="302"/>
    </row>
    <row r="815" spans="1:7" ht="81">
      <c r="A815" s="455">
        <v>90679</v>
      </c>
      <c r="B815" s="453" t="s">
        <v>1860</v>
      </c>
      <c r="C815" s="455" t="s">
        <v>23</v>
      </c>
      <c r="D815" s="474">
        <v>68.67</v>
      </c>
      <c r="E815" s="302"/>
      <c r="F815" s="302"/>
      <c r="G815" s="302"/>
    </row>
    <row r="816" spans="1:7" ht="54">
      <c r="A816" s="455">
        <v>90682</v>
      </c>
      <c r="B816" s="453" t="s">
        <v>1863</v>
      </c>
      <c r="C816" s="455" t="s">
        <v>23</v>
      </c>
      <c r="D816" s="474">
        <v>25.68</v>
      </c>
      <c r="E816" s="302"/>
      <c r="F816" s="302"/>
      <c r="G816" s="302"/>
    </row>
    <row r="817" spans="1:7" ht="54">
      <c r="A817" s="455">
        <v>90683</v>
      </c>
      <c r="B817" s="453" t="s">
        <v>1864</v>
      </c>
      <c r="C817" s="455" t="s">
        <v>23</v>
      </c>
      <c r="D817" s="474">
        <v>3.04</v>
      </c>
      <c r="E817" s="302"/>
      <c r="F817" s="302"/>
      <c r="G817" s="302"/>
    </row>
    <row r="818" spans="1:7" ht="54">
      <c r="A818" s="455">
        <v>90684</v>
      </c>
      <c r="B818" s="453" t="s">
        <v>1865</v>
      </c>
      <c r="C818" s="455" t="s">
        <v>23</v>
      </c>
      <c r="D818" s="474">
        <v>28.09</v>
      </c>
      <c r="E818" s="302"/>
      <c r="F818" s="302"/>
      <c r="G818" s="302"/>
    </row>
    <row r="819" spans="1:7" ht="54">
      <c r="A819" s="455">
        <v>90685</v>
      </c>
      <c r="B819" s="453" t="s">
        <v>1866</v>
      </c>
      <c r="C819" s="455" t="s">
        <v>23</v>
      </c>
      <c r="D819" s="474">
        <v>42.6</v>
      </c>
      <c r="E819" s="302"/>
      <c r="F819" s="302"/>
      <c r="G819" s="302"/>
    </row>
    <row r="820" spans="1:7" ht="54">
      <c r="A820" s="455">
        <v>90688</v>
      </c>
      <c r="B820" s="453" t="s">
        <v>1869</v>
      </c>
      <c r="C820" s="455" t="s">
        <v>23</v>
      </c>
      <c r="D820" s="474">
        <v>13.2</v>
      </c>
      <c r="E820" s="302"/>
      <c r="F820" s="302"/>
      <c r="G820" s="302"/>
    </row>
    <row r="821" spans="1:7" ht="40.5">
      <c r="A821" s="455">
        <v>90689</v>
      </c>
      <c r="B821" s="453" t="s">
        <v>1870</v>
      </c>
      <c r="C821" s="455" t="s">
        <v>23</v>
      </c>
      <c r="D821" s="474">
        <v>1.33</v>
      </c>
      <c r="E821" s="302"/>
      <c r="F821" s="302"/>
      <c r="G821" s="302"/>
    </row>
    <row r="822" spans="1:7" ht="54">
      <c r="A822" s="455">
        <v>90690</v>
      </c>
      <c r="B822" s="453" t="s">
        <v>1871</v>
      </c>
      <c r="C822" s="455" t="s">
        <v>23</v>
      </c>
      <c r="D822" s="474">
        <v>16.5</v>
      </c>
      <c r="E822" s="302"/>
      <c r="F822" s="302"/>
      <c r="G822" s="302"/>
    </row>
    <row r="823" spans="1:7" ht="54">
      <c r="A823" s="455">
        <v>90691</v>
      </c>
      <c r="B823" s="453" t="s">
        <v>1872</v>
      </c>
      <c r="C823" s="455" t="s">
        <v>23</v>
      </c>
      <c r="D823" s="474">
        <v>39.24</v>
      </c>
      <c r="E823" s="302"/>
      <c r="F823" s="302"/>
      <c r="G823" s="302"/>
    </row>
    <row r="824" spans="1:7" ht="54">
      <c r="A824" s="455">
        <v>90957</v>
      </c>
      <c r="B824" s="453" t="s">
        <v>419</v>
      </c>
      <c r="C824" s="455" t="s">
        <v>23</v>
      </c>
      <c r="D824" s="474">
        <v>2.94</v>
      </c>
      <c r="E824" s="302"/>
      <c r="F824" s="302"/>
      <c r="G824" s="302"/>
    </row>
    <row r="825" spans="1:7" ht="54">
      <c r="A825" s="455">
        <v>90958</v>
      </c>
      <c r="B825" s="453" t="s">
        <v>420</v>
      </c>
      <c r="C825" s="455" t="s">
        <v>23</v>
      </c>
      <c r="D825" s="474">
        <v>0.4</v>
      </c>
      <c r="E825" s="302"/>
      <c r="F825" s="302"/>
      <c r="G825" s="302"/>
    </row>
    <row r="826" spans="1:7" ht="54">
      <c r="A826" s="455">
        <v>90960</v>
      </c>
      <c r="B826" s="453" t="s">
        <v>421</v>
      </c>
      <c r="C826" s="455" t="s">
        <v>23</v>
      </c>
      <c r="D826" s="474">
        <v>3.93</v>
      </c>
      <c r="E826" s="302"/>
      <c r="F826" s="302"/>
      <c r="G826" s="302"/>
    </row>
    <row r="827" spans="1:7" ht="54">
      <c r="A827" s="455">
        <v>90961</v>
      </c>
      <c r="B827" s="453" t="s">
        <v>422</v>
      </c>
      <c r="C827" s="455" t="s">
        <v>23</v>
      </c>
      <c r="D827" s="474">
        <v>0.54</v>
      </c>
      <c r="E827" s="302"/>
      <c r="F827" s="302"/>
      <c r="G827" s="302"/>
    </row>
    <row r="828" spans="1:7" ht="54">
      <c r="A828" s="455">
        <v>90962</v>
      </c>
      <c r="B828" s="453" t="s">
        <v>423</v>
      </c>
      <c r="C828" s="455" t="s">
        <v>23</v>
      </c>
      <c r="D828" s="474">
        <v>4.92</v>
      </c>
      <c r="E828" s="302"/>
      <c r="F828" s="302"/>
      <c r="G828" s="302"/>
    </row>
    <row r="829" spans="1:7" ht="54">
      <c r="A829" s="455">
        <v>90963</v>
      </c>
      <c r="B829" s="453" t="s">
        <v>1893</v>
      </c>
      <c r="C829" s="455" t="s">
        <v>23</v>
      </c>
      <c r="D829" s="474">
        <v>11.2</v>
      </c>
      <c r="E829" s="302"/>
      <c r="F829" s="302"/>
      <c r="G829" s="302"/>
    </row>
    <row r="830" spans="1:7" ht="54">
      <c r="A830" s="455">
        <v>90968</v>
      </c>
      <c r="B830" s="453" t="s">
        <v>1894</v>
      </c>
      <c r="C830" s="455" t="s">
        <v>23</v>
      </c>
      <c r="D830" s="474">
        <v>3.94</v>
      </c>
      <c r="E830" s="302"/>
      <c r="F830" s="302"/>
      <c r="G830" s="302"/>
    </row>
    <row r="831" spans="1:7" ht="54">
      <c r="A831" s="455">
        <v>90969</v>
      </c>
      <c r="B831" s="453" t="s">
        <v>1895</v>
      </c>
      <c r="C831" s="455" t="s">
        <v>23</v>
      </c>
      <c r="D831" s="474">
        <v>0.54</v>
      </c>
      <c r="E831" s="302"/>
      <c r="F831" s="302"/>
      <c r="G831" s="302"/>
    </row>
    <row r="832" spans="1:7" ht="54">
      <c r="A832" s="455">
        <v>90970</v>
      </c>
      <c r="B832" s="453" t="s">
        <v>1896</v>
      </c>
      <c r="C832" s="455" t="s">
        <v>23</v>
      </c>
      <c r="D832" s="474">
        <v>4.93</v>
      </c>
      <c r="E832" s="302"/>
      <c r="F832" s="302"/>
      <c r="G832" s="302"/>
    </row>
    <row r="833" spans="1:7" ht="54">
      <c r="A833" s="455">
        <v>90971</v>
      </c>
      <c r="B833" s="453" t="s">
        <v>1897</v>
      </c>
      <c r="C833" s="455" t="s">
        <v>23</v>
      </c>
      <c r="D833" s="474">
        <v>45.38</v>
      </c>
      <c r="E833" s="302"/>
      <c r="F833" s="302"/>
      <c r="G833" s="302"/>
    </row>
    <row r="834" spans="1:7" ht="54">
      <c r="A834" s="455">
        <v>90975</v>
      </c>
      <c r="B834" s="453" t="s">
        <v>426</v>
      </c>
      <c r="C834" s="455" t="s">
        <v>23</v>
      </c>
      <c r="D834" s="474">
        <v>10.02</v>
      </c>
      <c r="E834" s="302"/>
      <c r="F834" s="302"/>
      <c r="G834" s="302"/>
    </row>
    <row r="835" spans="1:7" ht="54">
      <c r="A835" s="455">
        <v>90976</v>
      </c>
      <c r="B835" s="453" t="s">
        <v>427</v>
      </c>
      <c r="C835" s="455" t="s">
        <v>23</v>
      </c>
      <c r="D835" s="474">
        <v>1.39</v>
      </c>
      <c r="E835" s="302"/>
      <c r="F835" s="302"/>
      <c r="G835" s="302"/>
    </row>
    <row r="836" spans="1:7" ht="54">
      <c r="A836" s="455">
        <v>90977</v>
      </c>
      <c r="B836" s="453" t="s">
        <v>428</v>
      </c>
      <c r="C836" s="455" t="s">
        <v>23</v>
      </c>
      <c r="D836" s="474">
        <v>12.54</v>
      </c>
      <c r="E836" s="302"/>
      <c r="F836" s="302"/>
      <c r="G836" s="302"/>
    </row>
    <row r="837" spans="1:7" ht="54">
      <c r="A837" s="455">
        <v>90978</v>
      </c>
      <c r="B837" s="453" t="s">
        <v>1900</v>
      </c>
      <c r="C837" s="455" t="s">
        <v>23</v>
      </c>
      <c r="D837" s="474">
        <v>117.73</v>
      </c>
      <c r="E837" s="302"/>
      <c r="F837" s="302"/>
      <c r="G837" s="302"/>
    </row>
    <row r="838" spans="1:7" ht="54">
      <c r="A838" s="455">
        <v>90992</v>
      </c>
      <c r="B838" s="453" t="s">
        <v>1902</v>
      </c>
      <c r="C838" s="455" t="s">
        <v>23</v>
      </c>
      <c r="D838" s="474">
        <v>4.68</v>
      </c>
      <c r="E838" s="302"/>
      <c r="F838" s="302"/>
      <c r="G838" s="302"/>
    </row>
    <row r="839" spans="1:7" ht="54">
      <c r="A839" s="455">
        <v>90993</v>
      </c>
      <c r="B839" s="453" t="s">
        <v>1903</v>
      </c>
      <c r="C839" s="455" t="s">
        <v>23</v>
      </c>
      <c r="D839" s="474">
        <v>0.64</v>
      </c>
      <c r="E839" s="302"/>
      <c r="F839" s="302"/>
      <c r="G839" s="302"/>
    </row>
    <row r="840" spans="1:7" ht="54">
      <c r="A840" s="455">
        <v>90994</v>
      </c>
      <c r="B840" s="453" t="s">
        <v>1904</v>
      </c>
      <c r="C840" s="455" t="s">
        <v>23</v>
      </c>
      <c r="D840" s="474">
        <v>5.85</v>
      </c>
      <c r="E840" s="302"/>
      <c r="F840" s="302"/>
      <c r="G840" s="302"/>
    </row>
    <row r="841" spans="1:7" ht="54">
      <c r="A841" s="455">
        <v>90995</v>
      </c>
      <c r="B841" s="453" t="s">
        <v>1905</v>
      </c>
      <c r="C841" s="455" t="s">
        <v>23</v>
      </c>
      <c r="D841" s="474">
        <v>61.64</v>
      </c>
      <c r="E841" s="302"/>
      <c r="F841" s="302"/>
      <c r="G841" s="302"/>
    </row>
    <row r="842" spans="1:7" ht="81">
      <c r="A842" s="455">
        <v>91021</v>
      </c>
      <c r="B842" s="453" t="s">
        <v>1919</v>
      </c>
      <c r="C842" s="455" t="s">
        <v>23</v>
      </c>
      <c r="D842" s="474">
        <v>3.79</v>
      </c>
      <c r="E842" s="302"/>
      <c r="F842" s="302"/>
      <c r="G842" s="302"/>
    </row>
    <row r="843" spans="1:7" ht="67.5">
      <c r="A843" s="455">
        <v>91026</v>
      </c>
      <c r="B843" s="453" t="s">
        <v>431</v>
      </c>
      <c r="C843" s="455" t="s">
        <v>23</v>
      </c>
      <c r="D843" s="474">
        <v>13.69</v>
      </c>
      <c r="E843" s="302"/>
      <c r="F843" s="302"/>
      <c r="G843" s="302"/>
    </row>
    <row r="844" spans="1:7" ht="67.5">
      <c r="A844" s="455">
        <v>91027</v>
      </c>
      <c r="B844" s="453" t="s">
        <v>432</v>
      </c>
      <c r="C844" s="455" t="s">
        <v>23</v>
      </c>
      <c r="D844" s="474">
        <v>2.86</v>
      </c>
      <c r="E844" s="302"/>
      <c r="F844" s="302"/>
      <c r="G844" s="302"/>
    </row>
    <row r="845" spans="1:7" ht="81">
      <c r="A845" s="455">
        <v>91028</v>
      </c>
      <c r="B845" s="453" t="s">
        <v>433</v>
      </c>
      <c r="C845" s="455" t="s">
        <v>23</v>
      </c>
      <c r="D845" s="474">
        <v>1.1100000000000001</v>
      </c>
      <c r="E845" s="302"/>
      <c r="F845" s="302"/>
      <c r="G845" s="302"/>
    </row>
    <row r="846" spans="1:7" ht="67.5">
      <c r="A846" s="455">
        <v>91029</v>
      </c>
      <c r="B846" s="453" t="s">
        <v>434</v>
      </c>
      <c r="C846" s="455" t="s">
        <v>23</v>
      </c>
      <c r="D846" s="474">
        <v>25.68</v>
      </c>
      <c r="E846" s="302"/>
      <c r="F846" s="302"/>
      <c r="G846" s="302"/>
    </row>
    <row r="847" spans="1:7" ht="81">
      <c r="A847" s="455">
        <v>91030</v>
      </c>
      <c r="B847" s="453" t="s">
        <v>435</v>
      </c>
      <c r="C847" s="455" t="s">
        <v>23</v>
      </c>
      <c r="D847" s="474">
        <v>106.62</v>
      </c>
      <c r="E847" s="302"/>
      <c r="F847" s="302"/>
      <c r="G847" s="302"/>
    </row>
    <row r="848" spans="1:7" ht="54">
      <c r="A848" s="455">
        <v>91273</v>
      </c>
      <c r="B848" s="453" t="s">
        <v>1971</v>
      </c>
      <c r="C848" s="455" t="s">
        <v>23</v>
      </c>
      <c r="D848" s="474">
        <v>0.46</v>
      </c>
      <c r="E848" s="302"/>
      <c r="F848" s="302"/>
      <c r="G848" s="302"/>
    </row>
    <row r="849" spans="1:7" ht="54">
      <c r="A849" s="455">
        <v>91274</v>
      </c>
      <c r="B849" s="453" t="s">
        <v>1972</v>
      </c>
      <c r="C849" s="455" t="s">
        <v>23</v>
      </c>
      <c r="D849" s="474">
        <v>0.06</v>
      </c>
      <c r="E849" s="302"/>
      <c r="F849" s="302"/>
      <c r="G849" s="302"/>
    </row>
    <row r="850" spans="1:7" ht="54">
      <c r="A850" s="455">
        <v>91275</v>
      </c>
      <c r="B850" s="453" t="s">
        <v>1973</v>
      </c>
      <c r="C850" s="455" t="s">
        <v>23</v>
      </c>
      <c r="D850" s="474">
        <v>0.57999999999999996</v>
      </c>
      <c r="E850" s="302"/>
      <c r="F850" s="302"/>
      <c r="G850" s="302"/>
    </row>
    <row r="851" spans="1:7" ht="54">
      <c r="A851" s="455">
        <v>91276</v>
      </c>
      <c r="B851" s="453" t="s">
        <v>1974</v>
      </c>
      <c r="C851" s="455" t="s">
        <v>23</v>
      </c>
      <c r="D851" s="474">
        <v>7.69</v>
      </c>
      <c r="E851" s="302"/>
      <c r="F851" s="302"/>
      <c r="G851" s="302"/>
    </row>
    <row r="852" spans="1:7" ht="67.5">
      <c r="A852" s="455">
        <v>91279</v>
      </c>
      <c r="B852" s="453" t="s">
        <v>1977</v>
      </c>
      <c r="C852" s="455" t="s">
        <v>23</v>
      </c>
      <c r="D852" s="474">
        <v>0.84</v>
      </c>
      <c r="E852" s="302"/>
      <c r="F852" s="302"/>
      <c r="G852" s="302"/>
    </row>
    <row r="853" spans="1:7" ht="67.5">
      <c r="A853" s="455">
        <v>91280</v>
      </c>
      <c r="B853" s="453" t="s">
        <v>1978</v>
      </c>
      <c r="C853" s="455" t="s">
        <v>23</v>
      </c>
      <c r="D853" s="474">
        <v>0.09</v>
      </c>
      <c r="E853" s="302"/>
      <c r="F853" s="302"/>
      <c r="G853" s="302"/>
    </row>
    <row r="854" spans="1:7" ht="67.5">
      <c r="A854" s="455">
        <v>91281</v>
      </c>
      <c r="B854" s="453" t="s">
        <v>1979</v>
      </c>
      <c r="C854" s="455" t="s">
        <v>23</v>
      </c>
      <c r="D854" s="474">
        <v>1.05</v>
      </c>
      <c r="E854" s="302"/>
      <c r="F854" s="302"/>
      <c r="G854" s="302"/>
    </row>
    <row r="855" spans="1:7" ht="81">
      <c r="A855" s="455">
        <v>91282</v>
      </c>
      <c r="B855" s="453" t="s">
        <v>1980</v>
      </c>
      <c r="C855" s="455" t="s">
        <v>23</v>
      </c>
      <c r="D855" s="474">
        <v>18.399999999999999</v>
      </c>
      <c r="E855" s="302"/>
      <c r="F855" s="302"/>
      <c r="G855" s="302"/>
    </row>
    <row r="856" spans="1:7" ht="67.5">
      <c r="A856" s="455">
        <v>91354</v>
      </c>
      <c r="B856" s="453" t="s">
        <v>447</v>
      </c>
      <c r="C856" s="455" t="s">
        <v>23</v>
      </c>
      <c r="D856" s="474">
        <v>10.54</v>
      </c>
      <c r="E856" s="302"/>
      <c r="F856" s="302"/>
      <c r="G856" s="302"/>
    </row>
    <row r="857" spans="1:7" ht="67.5">
      <c r="A857" s="455">
        <v>91355</v>
      </c>
      <c r="B857" s="453" t="s">
        <v>448</v>
      </c>
      <c r="C857" s="455" t="s">
        <v>23</v>
      </c>
      <c r="D857" s="474">
        <v>2.21</v>
      </c>
      <c r="E857" s="302"/>
      <c r="F857" s="302"/>
      <c r="G857" s="302"/>
    </row>
    <row r="858" spans="1:7" ht="67.5">
      <c r="A858" s="455">
        <v>91356</v>
      </c>
      <c r="B858" s="453" t="s">
        <v>449</v>
      </c>
      <c r="C858" s="455" t="s">
        <v>23</v>
      </c>
      <c r="D858" s="474">
        <v>0.86</v>
      </c>
      <c r="E858" s="302"/>
      <c r="F858" s="302"/>
      <c r="G858" s="302"/>
    </row>
    <row r="859" spans="1:7" ht="67.5">
      <c r="A859" s="455">
        <v>91359</v>
      </c>
      <c r="B859" s="453" t="s">
        <v>1983</v>
      </c>
      <c r="C859" s="455" t="s">
        <v>23</v>
      </c>
      <c r="D859" s="474">
        <v>12.17</v>
      </c>
      <c r="E859" s="302"/>
      <c r="F859" s="302"/>
      <c r="G859" s="302"/>
    </row>
    <row r="860" spans="1:7" ht="67.5">
      <c r="A860" s="455">
        <v>91360</v>
      </c>
      <c r="B860" s="453" t="s">
        <v>1984</v>
      </c>
      <c r="C860" s="455" t="s">
        <v>23</v>
      </c>
      <c r="D860" s="474">
        <v>2.54</v>
      </c>
      <c r="E860" s="302"/>
      <c r="F860" s="302"/>
      <c r="G860" s="302"/>
    </row>
    <row r="861" spans="1:7" ht="67.5">
      <c r="A861" s="455">
        <v>91361</v>
      </c>
      <c r="B861" s="453" t="s">
        <v>1985</v>
      </c>
      <c r="C861" s="455" t="s">
        <v>23</v>
      </c>
      <c r="D861" s="474">
        <v>0.99</v>
      </c>
      <c r="E861" s="302"/>
      <c r="F861" s="302"/>
      <c r="G861" s="302"/>
    </row>
    <row r="862" spans="1:7" ht="67.5">
      <c r="A862" s="455">
        <v>91367</v>
      </c>
      <c r="B862" s="453" t="s">
        <v>1986</v>
      </c>
      <c r="C862" s="455" t="s">
        <v>23</v>
      </c>
      <c r="D862" s="474">
        <v>15.71</v>
      </c>
      <c r="E862" s="302"/>
      <c r="F862" s="302"/>
      <c r="G862" s="302"/>
    </row>
    <row r="863" spans="1:7" ht="67.5">
      <c r="A863" s="455">
        <v>91368</v>
      </c>
      <c r="B863" s="453" t="s">
        <v>1987</v>
      </c>
      <c r="C863" s="455" t="s">
        <v>23</v>
      </c>
      <c r="D863" s="474">
        <v>2.89</v>
      </c>
      <c r="E863" s="302"/>
      <c r="F863" s="302"/>
      <c r="G863" s="302"/>
    </row>
    <row r="864" spans="1:7" ht="81">
      <c r="A864" s="455">
        <v>91369</v>
      </c>
      <c r="B864" s="453" t="s">
        <v>1988</v>
      </c>
      <c r="C864" s="455" t="s">
        <v>23</v>
      </c>
      <c r="D864" s="474">
        <v>1.1299999999999999</v>
      </c>
      <c r="E864" s="302"/>
      <c r="F864" s="302"/>
      <c r="G864" s="302"/>
    </row>
    <row r="865" spans="1:7" ht="67.5">
      <c r="A865" s="455">
        <v>91375</v>
      </c>
      <c r="B865" s="453" t="s">
        <v>1989</v>
      </c>
      <c r="C865" s="455" t="s">
        <v>23</v>
      </c>
      <c r="D865" s="474">
        <v>8.8800000000000008</v>
      </c>
      <c r="E865" s="302"/>
      <c r="F865" s="302"/>
      <c r="G865" s="302"/>
    </row>
    <row r="866" spans="1:7" ht="67.5">
      <c r="A866" s="455">
        <v>91376</v>
      </c>
      <c r="B866" s="453" t="s">
        <v>1990</v>
      </c>
      <c r="C866" s="455" t="s">
        <v>23</v>
      </c>
      <c r="D866" s="474">
        <v>1.86</v>
      </c>
      <c r="E866" s="302"/>
      <c r="F866" s="302"/>
      <c r="G866" s="302"/>
    </row>
    <row r="867" spans="1:7" ht="67.5">
      <c r="A867" s="455">
        <v>91377</v>
      </c>
      <c r="B867" s="453" t="s">
        <v>1991</v>
      </c>
      <c r="C867" s="455" t="s">
        <v>23</v>
      </c>
      <c r="D867" s="474">
        <v>0.72</v>
      </c>
      <c r="E867" s="302"/>
      <c r="F867" s="302"/>
      <c r="G867" s="302"/>
    </row>
    <row r="868" spans="1:7" ht="81">
      <c r="A868" s="455">
        <v>91380</v>
      </c>
      <c r="B868" s="453" t="s">
        <v>1992</v>
      </c>
      <c r="C868" s="455" t="s">
        <v>23</v>
      </c>
      <c r="D868" s="474">
        <v>17.8</v>
      </c>
      <c r="E868" s="302"/>
      <c r="F868" s="302"/>
      <c r="G868" s="302"/>
    </row>
    <row r="869" spans="1:7" ht="81">
      <c r="A869" s="455">
        <v>91381</v>
      </c>
      <c r="B869" s="453" t="s">
        <v>1993</v>
      </c>
      <c r="C869" s="455" t="s">
        <v>23</v>
      </c>
      <c r="D869" s="474">
        <v>3.28</v>
      </c>
      <c r="E869" s="302"/>
      <c r="F869" s="302"/>
      <c r="G869" s="302"/>
    </row>
    <row r="870" spans="1:7" ht="81">
      <c r="A870" s="455">
        <v>91382</v>
      </c>
      <c r="B870" s="453" t="s">
        <v>1994</v>
      </c>
      <c r="C870" s="455" t="s">
        <v>23</v>
      </c>
      <c r="D870" s="474">
        <v>1.28</v>
      </c>
      <c r="E870" s="302"/>
      <c r="F870" s="302"/>
      <c r="G870" s="302"/>
    </row>
    <row r="871" spans="1:7" ht="81">
      <c r="A871" s="455">
        <v>91383</v>
      </c>
      <c r="B871" s="453" t="s">
        <v>1995</v>
      </c>
      <c r="C871" s="455" t="s">
        <v>23</v>
      </c>
      <c r="D871" s="474">
        <v>33.369999999999997</v>
      </c>
      <c r="E871" s="302"/>
      <c r="F871" s="302"/>
      <c r="G871" s="302"/>
    </row>
    <row r="872" spans="1:7" ht="81">
      <c r="A872" s="455">
        <v>91384</v>
      </c>
      <c r="B872" s="453" t="s">
        <v>1996</v>
      </c>
      <c r="C872" s="455" t="s">
        <v>23</v>
      </c>
      <c r="D872" s="474">
        <v>106.17</v>
      </c>
      <c r="E872" s="302"/>
      <c r="F872" s="302"/>
      <c r="G872" s="302"/>
    </row>
    <row r="873" spans="1:7" ht="94.5">
      <c r="A873" s="455">
        <v>91390</v>
      </c>
      <c r="B873" s="453" t="s">
        <v>1999</v>
      </c>
      <c r="C873" s="455" t="s">
        <v>23</v>
      </c>
      <c r="D873" s="474">
        <v>11.52</v>
      </c>
      <c r="E873" s="302"/>
      <c r="F873" s="302"/>
      <c r="G873" s="302"/>
    </row>
    <row r="874" spans="1:7" ht="94.5">
      <c r="A874" s="455">
        <v>91391</v>
      </c>
      <c r="B874" s="453" t="s">
        <v>2000</v>
      </c>
      <c r="C874" s="455" t="s">
        <v>23</v>
      </c>
      <c r="D874" s="474">
        <v>2.41</v>
      </c>
      <c r="E874" s="302"/>
      <c r="F874" s="302"/>
      <c r="G874" s="302"/>
    </row>
    <row r="875" spans="1:7" ht="94.5">
      <c r="A875" s="455">
        <v>91392</v>
      </c>
      <c r="B875" s="453" t="s">
        <v>2001</v>
      </c>
      <c r="C875" s="455" t="s">
        <v>23</v>
      </c>
      <c r="D875" s="474">
        <v>0.93</v>
      </c>
      <c r="E875" s="302"/>
      <c r="F875" s="302"/>
      <c r="G875" s="302"/>
    </row>
    <row r="876" spans="1:7" ht="81">
      <c r="A876" s="455">
        <v>91396</v>
      </c>
      <c r="B876" s="453" t="s">
        <v>2003</v>
      </c>
      <c r="C876" s="455" t="s">
        <v>23</v>
      </c>
      <c r="D876" s="474">
        <v>15.59</v>
      </c>
      <c r="E876" s="302"/>
      <c r="F876" s="302"/>
      <c r="G876" s="302"/>
    </row>
    <row r="877" spans="1:7" ht="81">
      <c r="A877" s="455">
        <v>91397</v>
      </c>
      <c r="B877" s="453" t="s">
        <v>2004</v>
      </c>
      <c r="C877" s="455" t="s">
        <v>23</v>
      </c>
      <c r="D877" s="474">
        <v>3.27</v>
      </c>
      <c r="E877" s="302"/>
      <c r="F877" s="302"/>
      <c r="G877" s="302"/>
    </row>
    <row r="878" spans="1:7" ht="81">
      <c r="A878" s="455">
        <v>91398</v>
      </c>
      <c r="B878" s="453" t="s">
        <v>2005</v>
      </c>
      <c r="C878" s="455" t="s">
        <v>23</v>
      </c>
      <c r="D878" s="474">
        <v>1.26</v>
      </c>
      <c r="E878" s="302"/>
      <c r="F878" s="302"/>
      <c r="G878" s="302"/>
    </row>
    <row r="879" spans="1:7" ht="81">
      <c r="A879" s="455">
        <v>91402</v>
      </c>
      <c r="B879" s="453" t="s">
        <v>2006</v>
      </c>
      <c r="C879" s="455" t="s">
        <v>23</v>
      </c>
      <c r="D879" s="474">
        <v>1.08</v>
      </c>
      <c r="E879" s="302"/>
      <c r="F879" s="302"/>
      <c r="G879" s="302"/>
    </row>
    <row r="880" spans="1:7" ht="81">
      <c r="A880" s="455">
        <v>91466</v>
      </c>
      <c r="B880" s="453" t="s">
        <v>2007</v>
      </c>
      <c r="C880" s="455" t="s">
        <v>23</v>
      </c>
      <c r="D880" s="474">
        <v>0.97</v>
      </c>
      <c r="E880" s="302"/>
      <c r="F880" s="302"/>
      <c r="G880" s="302"/>
    </row>
    <row r="881" spans="1:7" ht="81">
      <c r="A881" s="455">
        <v>91467</v>
      </c>
      <c r="B881" s="453" t="s">
        <v>2008</v>
      </c>
      <c r="C881" s="455" t="s">
        <v>23</v>
      </c>
      <c r="D881" s="474">
        <v>118.4</v>
      </c>
      <c r="E881" s="302"/>
      <c r="F881" s="302"/>
      <c r="G881" s="302"/>
    </row>
    <row r="882" spans="1:7" ht="81">
      <c r="A882" s="455">
        <v>91468</v>
      </c>
      <c r="B882" s="453" t="s">
        <v>2009</v>
      </c>
      <c r="C882" s="455" t="s">
        <v>23</v>
      </c>
      <c r="D882" s="474">
        <v>16.14</v>
      </c>
      <c r="E882" s="302"/>
      <c r="F882" s="302"/>
      <c r="G882" s="302"/>
    </row>
    <row r="883" spans="1:7" ht="81">
      <c r="A883" s="455">
        <v>91469</v>
      </c>
      <c r="B883" s="453" t="s">
        <v>450</v>
      </c>
      <c r="C883" s="455" t="s">
        <v>23</v>
      </c>
      <c r="D883" s="474">
        <v>3.48</v>
      </c>
      <c r="E883" s="302"/>
      <c r="F883" s="302"/>
      <c r="G883" s="302"/>
    </row>
    <row r="884" spans="1:7" ht="81">
      <c r="A884" s="455">
        <v>91484</v>
      </c>
      <c r="B884" s="453" t="s">
        <v>2010</v>
      </c>
      <c r="C884" s="455" t="s">
        <v>23</v>
      </c>
      <c r="D884" s="474">
        <v>1.1000000000000001</v>
      </c>
      <c r="E884" s="302"/>
      <c r="F884" s="302"/>
      <c r="G884" s="302"/>
    </row>
    <row r="885" spans="1:7" ht="94.5">
      <c r="A885" s="455">
        <v>91485</v>
      </c>
      <c r="B885" s="453" t="s">
        <v>2011</v>
      </c>
      <c r="C885" s="455" t="s">
        <v>23</v>
      </c>
      <c r="D885" s="474">
        <v>160.69</v>
      </c>
      <c r="E885" s="302"/>
      <c r="F885" s="302"/>
      <c r="G885" s="302"/>
    </row>
    <row r="886" spans="1:7" ht="54">
      <c r="A886" s="455">
        <v>91529</v>
      </c>
      <c r="B886" s="453" t="s">
        <v>2020</v>
      </c>
      <c r="C886" s="455" t="s">
        <v>23</v>
      </c>
      <c r="D886" s="474">
        <v>0.68</v>
      </c>
      <c r="E886" s="302"/>
      <c r="F886" s="302"/>
      <c r="G886" s="302"/>
    </row>
    <row r="887" spans="1:7" ht="54">
      <c r="A887" s="455">
        <v>91530</v>
      </c>
      <c r="B887" s="453" t="s">
        <v>2021</v>
      </c>
      <c r="C887" s="455" t="s">
        <v>23</v>
      </c>
      <c r="D887" s="474">
        <v>0.09</v>
      </c>
      <c r="E887" s="302"/>
      <c r="F887" s="302"/>
      <c r="G887" s="302"/>
    </row>
    <row r="888" spans="1:7" ht="54">
      <c r="A888" s="455">
        <v>91531</v>
      </c>
      <c r="B888" s="453" t="s">
        <v>2022</v>
      </c>
      <c r="C888" s="455" t="s">
        <v>23</v>
      </c>
      <c r="D888" s="474">
        <v>0.85</v>
      </c>
      <c r="E888" s="302"/>
      <c r="F888" s="302"/>
      <c r="G888" s="302"/>
    </row>
    <row r="889" spans="1:7" ht="54">
      <c r="A889" s="455">
        <v>91532</v>
      </c>
      <c r="B889" s="453" t="s">
        <v>2023</v>
      </c>
      <c r="C889" s="455" t="s">
        <v>23</v>
      </c>
      <c r="D889" s="474">
        <v>5.58</v>
      </c>
      <c r="E889" s="302"/>
      <c r="F889" s="302"/>
      <c r="G889" s="302"/>
    </row>
    <row r="890" spans="1:7" ht="81">
      <c r="A890" s="455">
        <v>91629</v>
      </c>
      <c r="B890" s="453" t="s">
        <v>2026</v>
      </c>
      <c r="C890" s="455" t="s">
        <v>23</v>
      </c>
      <c r="D890" s="474">
        <v>11.11</v>
      </c>
      <c r="E890" s="302"/>
      <c r="F890" s="302"/>
      <c r="G890" s="302"/>
    </row>
    <row r="891" spans="1:7" ht="81">
      <c r="A891" s="455">
        <v>91630</v>
      </c>
      <c r="B891" s="453" t="s">
        <v>2027</v>
      </c>
      <c r="C891" s="455" t="s">
        <v>23</v>
      </c>
      <c r="D891" s="474">
        <v>2.3199999999999998</v>
      </c>
      <c r="E891" s="302"/>
      <c r="F891" s="302"/>
      <c r="G891" s="302"/>
    </row>
    <row r="892" spans="1:7" ht="81">
      <c r="A892" s="455">
        <v>91631</v>
      </c>
      <c r="B892" s="453" t="s">
        <v>2028</v>
      </c>
      <c r="C892" s="455" t="s">
        <v>23</v>
      </c>
      <c r="D892" s="474">
        <v>0.9</v>
      </c>
      <c r="E892" s="302"/>
      <c r="F892" s="302"/>
      <c r="G892" s="302"/>
    </row>
    <row r="893" spans="1:7" ht="81">
      <c r="A893" s="455">
        <v>91632</v>
      </c>
      <c r="B893" s="453" t="s">
        <v>2029</v>
      </c>
      <c r="C893" s="455" t="s">
        <v>23</v>
      </c>
      <c r="D893" s="474">
        <v>20.82</v>
      </c>
      <c r="E893" s="302"/>
      <c r="F893" s="302"/>
      <c r="G893" s="302"/>
    </row>
    <row r="894" spans="1:7" ht="81">
      <c r="A894" s="455">
        <v>91633</v>
      </c>
      <c r="B894" s="453" t="s">
        <v>2030</v>
      </c>
      <c r="C894" s="455" t="s">
        <v>23</v>
      </c>
      <c r="D894" s="474">
        <v>100.21</v>
      </c>
      <c r="E894" s="302"/>
      <c r="F894" s="302"/>
      <c r="G894" s="302"/>
    </row>
    <row r="895" spans="1:7" ht="81">
      <c r="A895" s="455">
        <v>91640</v>
      </c>
      <c r="B895" s="453" t="s">
        <v>2033</v>
      </c>
      <c r="C895" s="455" t="s">
        <v>23</v>
      </c>
      <c r="D895" s="474">
        <v>25.51</v>
      </c>
      <c r="E895" s="302"/>
      <c r="F895" s="302"/>
      <c r="G895" s="302"/>
    </row>
    <row r="896" spans="1:7" ht="81">
      <c r="A896" s="455">
        <v>91641</v>
      </c>
      <c r="B896" s="453" t="s">
        <v>2034</v>
      </c>
      <c r="C896" s="455" t="s">
        <v>23</v>
      </c>
      <c r="D896" s="474">
        <v>5.34</v>
      </c>
      <c r="E896" s="302"/>
      <c r="F896" s="302"/>
      <c r="G896" s="302"/>
    </row>
    <row r="897" spans="1:7" ht="94.5">
      <c r="A897" s="455">
        <v>91642</v>
      </c>
      <c r="B897" s="453" t="s">
        <v>2035</v>
      </c>
      <c r="C897" s="455" t="s">
        <v>23</v>
      </c>
      <c r="D897" s="474">
        <v>2.0699999999999998</v>
      </c>
      <c r="E897" s="302"/>
      <c r="F897" s="302"/>
      <c r="G897" s="302"/>
    </row>
    <row r="898" spans="1:7" ht="81">
      <c r="A898" s="455">
        <v>91643</v>
      </c>
      <c r="B898" s="453" t="s">
        <v>2036</v>
      </c>
      <c r="C898" s="455" t="s">
        <v>23</v>
      </c>
      <c r="D898" s="474">
        <v>47.83</v>
      </c>
      <c r="E898" s="302"/>
      <c r="F898" s="302"/>
      <c r="G898" s="302"/>
    </row>
    <row r="899" spans="1:7" ht="94.5">
      <c r="A899" s="455">
        <v>91644</v>
      </c>
      <c r="B899" s="453" t="s">
        <v>2037</v>
      </c>
      <c r="C899" s="455" t="s">
        <v>23</v>
      </c>
      <c r="D899" s="474">
        <v>225.52</v>
      </c>
      <c r="E899" s="302"/>
      <c r="F899" s="302"/>
      <c r="G899" s="302"/>
    </row>
    <row r="900" spans="1:7" ht="54">
      <c r="A900" s="455">
        <v>91688</v>
      </c>
      <c r="B900" s="453" t="s">
        <v>2040</v>
      </c>
      <c r="C900" s="455" t="s">
        <v>23</v>
      </c>
      <c r="D900" s="474">
        <v>0.09</v>
      </c>
      <c r="E900" s="302"/>
      <c r="F900" s="302"/>
      <c r="G900" s="302"/>
    </row>
    <row r="901" spans="1:7" ht="40.5">
      <c r="A901" s="455">
        <v>91689</v>
      </c>
      <c r="B901" s="453" t="s">
        <v>2041</v>
      </c>
      <c r="C901" s="455" t="s">
        <v>23</v>
      </c>
      <c r="D901" s="474">
        <v>0.01</v>
      </c>
      <c r="E901" s="302"/>
      <c r="F901" s="302"/>
      <c r="G901" s="302"/>
    </row>
    <row r="902" spans="1:7" ht="40.5">
      <c r="A902" s="455">
        <v>91690</v>
      </c>
      <c r="B902" s="453" t="s">
        <v>2042</v>
      </c>
      <c r="C902" s="455" t="s">
        <v>23</v>
      </c>
      <c r="D902" s="474">
        <v>0.06</v>
      </c>
      <c r="E902" s="302"/>
      <c r="F902" s="302"/>
      <c r="G902" s="302"/>
    </row>
    <row r="903" spans="1:7" ht="54">
      <c r="A903" s="455">
        <v>91691</v>
      </c>
      <c r="B903" s="453" t="s">
        <v>2043</v>
      </c>
      <c r="C903" s="455" t="s">
        <v>23</v>
      </c>
      <c r="D903" s="474">
        <v>2.59</v>
      </c>
      <c r="E903" s="302"/>
      <c r="F903" s="302"/>
      <c r="G903" s="302"/>
    </row>
    <row r="904" spans="1:7" ht="40.5">
      <c r="A904" s="455">
        <v>92040</v>
      </c>
      <c r="B904" s="453" t="s">
        <v>2180</v>
      </c>
      <c r="C904" s="455" t="s">
        <v>23</v>
      </c>
      <c r="D904" s="474">
        <v>4.67</v>
      </c>
      <c r="E904" s="302"/>
      <c r="F904" s="302"/>
      <c r="G904" s="302"/>
    </row>
    <row r="905" spans="1:7" ht="40.5">
      <c r="A905" s="455">
        <v>92041</v>
      </c>
      <c r="B905" s="453" t="s">
        <v>2181</v>
      </c>
      <c r="C905" s="455" t="s">
        <v>23</v>
      </c>
      <c r="D905" s="474">
        <v>0.49</v>
      </c>
      <c r="E905" s="302"/>
      <c r="F905" s="302"/>
      <c r="G905" s="302"/>
    </row>
    <row r="906" spans="1:7" ht="40.5">
      <c r="A906" s="455">
        <v>92042</v>
      </c>
      <c r="B906" s="453" t="s">
        <v>2182</v>
      </c>
      <c r="C906" s="455" t="s">
        <v>23</v>
      </c>
      <c r="D906" s="474">
        <v>3.89</v>
      </c>
      <c r="E906" s="302"/>
      <c r="F906" s="302"/>
      <c r="G906" s="302"/>
    </row>
    <row r="907" spans="1:7" ht="94.5">
      <c r="A907" s="455">
        <v>92101</v>
      </c>
      <c r="B907" s="453" t="s">
        <v>2185</v>
      </c>
      <c r="C907" s="455" t="s">
        <v>23</v>
      </c>
      <c r="D907" s="474">
        <v>17.21</v>
      </c>
      <c r="E907" s="302"/>
      <c r="F907" s="302"/>
      <c r="G907" s="302"/>
    </row>
    <row r="908" spans="1:7" ht="94.5">
      <c r="A908" s="455">
        <v>92102</v>
      </c>
      <c r="B908" s="453" t="s">
        <v>2186</v>
      </c>
      <c r="C908" s="455" t="s">
        <v>23</v>
      </c>
      <c r="D908" s="474">
        <v>3.61</v>
      </c>
      <c r="E908" s="302"/>
      <c r="F908" s="302"/>
      <c r="G908" s="302"/>
    </row>
    <row r="909" spans="1:7" ht="94.5">
      <c r="A909" s="455">
        <v>92103</v>
      </c>
      <c r="B909" s="453" t="s">
        <v>2187</v>
      </c>
      <c r="C909" s="455" t="s">
        <v>23</v>
      </c>
      <c r="D909" s="474">
        <v>1.39</v>
      </c>
      <c r="E909" s="302"/>
      <c r="F909" s="302"/>
      <c r="G909" s="302"/>
    </row>
    <row r="910" spans="1:7" ht="94.5">
      <c r="A910" s="455">
        <v>92104</v>
      </c>
      <c r="B910" s="453" t="s">
        <v>2188</v>
      </c>
      <c r="C910" s="455" t="s">
        <v>23</v>
      </c>
      <c r="D910" s="474">
        <v>32.28</v>
      </c>
      <c r="E910" s="302"/>
      <c r="F910" s="302"/>
      <c r="G910" s="302"/>
    </row>
    <row r="911" spans="1:7" ht="94.5">
      <c r="A911" s="455">
        <v>92105</v>
      </c>
      <c r="B911" s="453" t="s">
        <v>3716</v>
      </c>
      <c r="C911" s="455" t="s">
        <v>23</v>
      </c>
      <c r="D911" s="474">
        <v>144.07</v>
      </c>
      <c r="E911" s="302"/>
      <c r="F911" s="302"/>
      <c r="G911" s="302"/>
    </row>
    <row r="912" spans="1:7" ht="54">
      <c r="A912" s="455">
        <v>92108</v>
      </c>
      <c r="B912" s="453" t="s">
        <v>486</v>
      </c>
      <c r="C912" s="455" t="s">
        <v>23</v>
      </c>
      <c r="D912" s="474">
        <v>0.78</v>
      </c>
      <c r="E912" s="302"/>
      <c r="F912" s="302"/>
      <c r="G912" s="302"/>
    </row>
    <row r="913" spans="1:7" ht="54">
      <c r="A913" s="455">
        <v>92109</v>
      </c>
      <c r="B913" s="453" t="s">
        <v>487</v>
      </c>
      <c r="C913" s="455" t="s">
        <v>23</v>
      </c>
      <c r="D913" s="474">
        <v>0.09</v>
      </c>
      <c r="E913" s="302"/>
      <c r="F913" s="302"/>
      <c r="G913" s="302"/>
    </row>
    <row r="914" spans="1:7" ht="54">
      <c r="A914" s="455">
        <v>92110</v>
      </c>
      <c r="B914" s="453" t="s">
        <v>488</v>
      </c>
      <c r="C914" s="455" t="s">
        <v>23</v>
      </c>
      <c r="D914" s="474">
        <v>0.61</v>
      </c>
      <c r="E914" s="302"/>
      <c r="F914" s="302"/>
      <c r="G914" s="302"/>
    </row>
    <row r="915" spans="1:7" ht="54">
      <c r="A915" s="455">
        <v>92111</v>
      </c>
      <c r="B915" s="453" t="s">
        <v>489</v>
      </c>
      <c r="C915" s="455" t="s">
        <v>23</v>
      </c>
      <c r="D915" s="474">
        <v>1.02</v>
      </c>
      <c r="E915" s="302"/>
      <c r="F915" s="302"/>
      <c r="G915" s="302"/>
    </row>
    <row r="916" spans="1:7" ht="27">
      <c r="A916" s="455">
        <v>92114</v>
      </c>
      <c r="B916" s="453" t="s">
        <v>492</v>
      </c>
      <c r="C916" s="455" t="s">
        <v>23</v>
      </c>
      <c r="D916" s="474">
        <v>0.08</v>
      </c>
      <c r="E916" s="302"/>
      <c r="F916" s="302"/>
      <c r="G916" s="302"/>
    </row>
    <row r="917" spans="1:7" ht="27">
      <c r="A917" s="455">
        <v>92115</v>
      </c>
      <c r="B917" s="453" t="s">
        <v>493</v>
      </c>
      <c r="C917" s="455" t="s">
        <v>23</v>
      </c>
      <c r="D917" s="474">
        <v>0.01</v>
      </c>
      <c r="E917" s="302"/>
      <c r="F917" s="302"/>
      <c r="G917" s="302"/>
    </row>
    <row r="918" spans="1:7" ht="27">
      <c r="A918" s="455">
        <v>92116</v>
      </c>
      <c r="B918" s="453" t="s">
        <v>494</v>
      </c>
      <c r="C918" s="455" t="s">
        <v>23</v>
      </c>
      <c r="D918" s="474">
        <v>0.11</v>
      </c>
      <c r="E918" s="302"/>
      <c r="F918" s="302"/>
      <c r="G918" s="302"/>
    </row>
    <row r="919" spans="1:7" ht="40.5">
      <c r="A919" s="455">
        <v>92133</v>
      </c>
      <c r="B919" s="453" t="s">
        <v>2191</v>
      </c>
      <c r="C919" s="455" t="s">
        <v>23</v>
      </c>
      <c r="D919" s="474">
        <v>9.15</v>
      </c>
      <c r="E919" s="302"/>
      <c r="F919" s="302"/>
      <c r="G919" s="302"/>
    </row>
    <row r="920" spans="1:7" ht="40.5">
      <c r="A920" s="455">
        <v>92134</v>
      </c>
      <c r="B920" s="453" t="s">
        <v>2192</v>
      </c>
      <c r="C920" s="455" t="s">
        <v>23</v>
      </c>
      <c r="D920" s="474">
        <v>1.44</v>
      </c>
      <c r="E920" s="302"/>
      <c r="F920" s="302"/>
      <c r="G920" s="302"/>
    </row>
    <row r="921" spans="1:7" ht="40.5">
      <c r="A921" s="455">
        <v>92135</v>
      </c>
      <c r="B921" s="453" t="s">
        <v>2193</v>
      </c>
      <c r="C921" s="455" t="s">
        <v>23</v>
      </c>
      <c r="D921" s="474">
        <v>0.56999999999999995</v>
      </c>
      <c r="E921" s="302"/>
      <c r="F921" s="302"/>
      <c r="G921" s="302"/>
    </row>
    <row r="922" spans="1:7" ht="40.5">
      <c r="A922" s="455">
        <v>92136</v>
      </c>
      <c r="B922" s="453" t="s">
        <v>2194</v>
      </c>
      <c r="C922" s="455" t="s">
        <v>23</v>
      </c>
      <c r="D922" s="474">
        <v>11.44</v>
      </c>
      <c r="E922" s="302"/>
      <c r="F922" s="302"/>
      <c r="G922" s="302"/>
    </row>
    <row r="923" spans="1:7" ht="40.5">
      <c r="A923" s="455">
        <v>92137</v>
      </c>
      <c r="B923" s="453" t="s">
        <v>2195</v>
      </c>
      <c r="C923" s="455" t="s">
        <v>23</v>
      </c>
      <c r="D923" s="474">
        <v>29.65</v>
      </c>
      <c r="E923" s="302"/>
      <c r="F923" s="302"/>
      <c r="G923" s="302"/>
    </row>
    <row r="924" spans="1:7" ht="54">
      <c r="A924" s="455">
        <v>92140</v>
      </c>
      <c r="B924" s="453" t="s">
        <v>500</v>
      </c>
      <c r="C924" s="455" t="s">
        <v>23</v>
      </c>
      <c r="D924" s="474">
        <v>2.79</v>
      </c>
      <c r="E924" s="302"/>
      <c r="F924" s="302"/>
      <c r="G924" s="302"/>
    </row>
    <row r="925" spans="1:7" ht="54">
      <c r="A925" s="455">
        <v>92141</v>
      </c>
      <c r="B925" s="453" t="s">
        <v>501</v>
      </c>
      <c r="C925" s="455" t="s">
        <v>23</v>
      </c>
      <c r="D925" s="474">
        <v>0.44</v>
      </c>
      <c r="E925" s="302"/>
      <c r="F925" s="302"/>
      <c r="G925" s="302"/>
    </row>
    <row r="926" spans="1:7" ht="54">
      <c r="A926" s="455">
        <v>92142</v>
      </c>
      <c r="B926" s="453" t="s">
        <v>502</v>
      </c>
      <c r="C926" s="455" t="s">
        <v>23</v>
      </c>
      <c r="D926" s="474">
        <v>0.17</v>
      </c>
      <c r="E926" s="302"/>
      <c r="F926" s="302"/>
      <c r="G926" s="302"/>
    </row>
    <row r="927" spans="1:7" ht="54">
      <c r="A927" s="455">
        <v>92143</v>
      </c>
      <c r="B927" s="453" t="s">
        <v>503</v>
      </c>
      <c r="C927" s="455" t="s">
        <v>23</v>
      </c>
      <c r="D927" s="474">
        <v>3.48</v>
      </c>
      <c r="E927" s="302"/>
      <c r="F927" s="302"/>
      <c r="G927" s="302"/>
    </row>
    <row r="928" spans="1:7" ht="54">
      <c r="A928" s="455">
        <v>92144</v>
      </c>
      <c r="B928" s="453" t="s">
        <v>504</v>
      </c>
      <c r="C928" s="455" t="s">
        <v>23</v>
      </c>
      <c r="D928" s="474">
        <v>36.25</v>
      </c>
      <c r="E928" s="302"/>
      <c r="F928" s="302"/>
      <c r="G928" s="302"/>
    </row>
    <row r="929" spans="1:7" ht="81">
      <c r="A929" s="455">
        <v>92237</v>
      </c>
      <c r="B929" s="453" t="s">
        <v>2212</v>
      </c>
      <c r="C929" s="455" t="s">
        <v>23</v>
      </c>
      <c r="D929" s="474">
        <v>18.71</v>
      </c>
      <c r="E929" s="302"/>
      <c r="F929" s="302"/>
      <c r="G929" s="302"/>
    </row>
    <row r="930" spans="1:7" ht="81">
      <c r="A930" s="455">
        <v>92238</v>
      </c>
      <c r="B930" s="453" t="s">
        <v>2213</v>
      </c>
      <c r="C930" s="455" t="s">
        <v>23</v>
      </c>
      <c r="D930" s="474">
        <v>3.91</v>
      </c>
      <c r="E930" s="302"/>
      <c r="F930" s="302"/>
      <c r="G930" s="302"/>
    </row>
    <row r="931" spans="1:7" ht="94.5">
      <c r="A931" s="455">
        <v>92239</v>
      </c>
      <c r="B931" s="453" t="s">
        <v>2214</v>
      </c>
      <c r="C931" s="455" t="s">
        <v>23</v>
      </c>
      <c r="D931" s="474">
        <v>1.52</v>
      </c>
      <c r="E931" s="302"/>
      <c r="F931" s="302"/>
      <c r="G931" s="302"/>
    </row>
    <row r="932" spans="1:7" ht="81">
      <c r="A932" s="455">
        <v>92240</v>
      </c>
      <c r="B932" s="453" t="s">
        <v>2215</v>
      </c>
      <c r="C932" s="455" t="s">
        <v>23</v>
      </c>
      <c r="D932" s="474">
        <v>35.07</v>
      </c>
      <c r="E932" s="302"/>
      <c r="F932" s="302"/>
      <c r="G932" s="302"/>
    </row>
    <row r="933" spans="1:7" ht="94.5">
      <c r="A933" s="455">
        <v>92241</v>
      </c>
      <c r="B933" s="453" t="s">
        <v>2216</v>
      </c>
      <c r="C933" s="455" t="s">
        <v>23</v>
      </c>
      <c r="D933" s="474">
        <v>206.75</v>
      </c>
      <c r="E933" s="302"/>
      <c r="F933" s="302"/>
      <c r="G933" s="302"/>
    </row>
    <row r="934" spans="1:7" ht="54">
      <c r="A934" s="455">
        <v>92712</v>
      </c>
      <c r="B934" s="453" t="s">
        <v>2253</v>
      </c>
      <c r="C934" s="455" t="s">
        <v>23</v>
      </c>
      <c r="D934" s="474">
        <v>0.33</v>
      </c>
      <c r="E934" s="302"/>
      <c r="F934" s="302"/>
      <c r="G934" s="302"/>
    </row>
    <row r="935" spans="1:7" ht="54">
      <c r="A935" s="455">
        <v>92713</v>
      </c>
      <c r="B935" s="453" t="s">
        <v>2254</v>
      </c>
      <c r="C935" s="455" t="s">
        <v>23</v>
      </c>
      <c r="D935" s="474">
        <v>0.03</v>
      </c>
      <c r="E935" s="302"/>
      <c r="F935" s="302"/>
      <c r="G935" s="302"/>
    </row>
    <row r="936" spans="1:7" ht="54">
      <c r="A936" s="455">
        <v>92714</v>
      </c>
      <c r="B936" s="453" t="s">
        <v>2255</v>
      </c>
      <c r="C936" s="455" t="s">
        <v>23</v>
      </c>
      <c r="D936" s="474">
        <v>0.42</v>
      </c>
      <c r="E936" s="302"/>
      <c r="F936" s="302"/>
      <c r="G936" s="302"/>
    </row>
    <row r="937" spans="1:7" ht="54">
      <c r="A937" s="455">
        <v>92715</v>
      </c>
      <c r="B937" s="453" t="s">
        <v>2256</v>
      </c>
      <c r="C937" s="455" t="s">
        <v>23</v>
      </c>
      <c r="D937" s="474">
        <v>25.49</v>
      </c>
      <c r="E937" s="302"/>
      <c r="F937" s="302"/>
      <c r="G937" s="302"/>
    </row>
    <row r="938" spans="1:7" ht="54">
      <c r="A938" s="455">
        <v>92956</v>
      </c>
      <c r="B938" s="453" t="s">
        <v>2404</v>
      </c>
      <c r="C938" s="455" t="s">
        <v>23</v>
      </c>
      <c r="D938" s="474">
        <v>3.57</v>
      </c>
      <c r="E938" s="302"/>
      <c r="F938" s="302"/>
      <c r="G938" s="302"/>
    </row>
    <row r="939" spans="1:7" ht="40.5">
      <c r="A939" s="455">
        <v>92957</v>
      </c>
      <c r="B939" s="453" t="s">
        <v>2405</v>
      </c>
      <c r="C939" s="455" t="s">
        <v>23</v>
      </c>
      <c r="D939" s="474">
        <v>0.42</v>
      </c>
      <c r="E939" s="302"/>
      <c r="F939" s="302"/>
      <c r="G939" s="302"/>
    </row>
    <row r="940" spans="1:7" ht="40.5">
      <c r="A940" s="455">
        <v>92958</v>
      </c>
      <c r="B940" s="453" t="s">
        <v>2406</v>
      </c>
      <c r="C940" s="455" t="s">
        <v>23</v>
      </c>
      <c r="D940" s="474">
        <v>3.9</v>
      </c>
      <c r="E940" s="302"/>
      <c r="F940" s="302"/>
      <c r="G940" s="302"/>
    </row>
    <row r="941" spans="1:7" ht="54">
      <c r="A941" s="455">
        <v>92959</v>
      </c>
      <c r="B941" s="453" t="s">
        <v>2407</v>
      </c>
      <c r="C941" s="455" t="s">
        <v>23</v>
      </c>
      <c r="D941" s="474">
        <v>6.94</v>
      </c>
      <c r="E941" s="302"/>
      <c r="F941" s="302"/>
      <c r="G941" s="302"/>
    </row>
    <row r="942" spans="1:7" ht="40.5">
      <c r="A942" s="455">
        <v>92963</v>
      </c>
      <c r="B942" s="453" t="s">
        <v>2410</v>
      </c>
      <c r="C942" s="455" t="s">
        <v>23</v>
      </c>
      <c r="D942" s="474">
        <v>1.61</v>
      </c>
      <c r="E942" s="302"/>
      <c r="F942" s="302"/>
      <c r="G942" s="302"/>
    </row>
    <row r="943" spans="1:7" ht="40.5">
      <c r="A943" s="455">
        <v>92964</v>
      </c>
      <c r="B943" s="453" t="s">
        <v>519</v>
      </c>
      <c r="C943" s="455" t="s">
        <v>23</v>
      </c>
      <c r="D943" s="474">
        <v>0.19</v>
      </c>
      <c r="E943" s="302"/>
      <c r="F943" s="302"/>
      <c r="G943" s="302"/>
    </row>
    <row r="944" spans="1:7" ht="40.5">
      <c r="A944" s="455">
        <v>92965</v>
      </c>
      <c r="B944" s="453" t="s">
        <v>2411</v>
      </c>
      <c r="C944" s="455" t="s">
        <v>23</v>
      </c>
      <c r="D944" s="474">
        <v>2.02</v>
      </c>
      <c r="E944" s="302"/>
      <c r="F944" s="302"/>
      <c r="G944" s="302"/>
    </row>
    <row r="945" spans="1:7" ht="94.5">
      <c r="A945" s="455">
        <v>93220</v>
      </c>
      <c r="B945" s="453" t="s">
        <v>2484</v>
      </c>
      <c r="C945" s="455" t="s">
        <v>23</v>
      </c>
      <c r="D945" s="474">
        <v>203.38</v>
      </c>
      <c r="E945" s="302"/>
      <c r="F945" s="302"/>
      <c r="G945" s="302"/>
    </row>
    <row r="946" spans="1:7" ht="81">
      <c r="A946" s="455">
        <v>93221</v>
      </c>
      <c r="B946" s="453" t="s">
        <v>2485</v>
      </c>
      <c r="C946" s="455" t="s">
        <v>23</v>
      </c>
      <c r="D946" s="474">
        <v>28.23</v>
      </c>
      <c r="E946" s="302"/>
      <c r="F946" s="302"/>
      <c r="G946" s="302"/>
    </row>
    <row r="947" spans="1:7" ht="94.5">
      <c r="A947" s="455">
        <v>93222</v>
      </c>
      <c r="B947" s="453" t="s">
        <v>2486</v>
      </c>
      <c r="C947" s="455" t="s">
        <v>23</v>
      </c>
      <c r="D947" s="474">
        <v>254.51</v>
      </c>
      <c r="E947" s="302"/>
      <c r="F947" s="302"/>
      <c r="G947" s="302"/>
    </row>
    <row r="948" spans="1:7" ht="94.5">
      <c r="A948" s="455">
        <v>93223</v>
      </c>
      <c r="B948" s="453" t="s">
        <v>2487</v>
      </c>
      <c r="C948" s="455" t="s">
        <v>23</v>
      </c>
      <c r="D948" s="474">
        <v>117.01</v>
      </c>
      <c r="E948" s="302"/>
      <c r="F948" s="302"/>
      <c r="G948" s="302"/>
    </row>
    <row r="949" spans="1:7" ht="54">
      <c r="A949" s="455">
        <v>93229</v>
      </c>
      <c r="B949" s="453" t="s">
        <v>531</v>
      </c>
      <c r="C949" s="455" t="s">
        <v>23</v>
      </c>
      <c r="D949" s="474">
        <v>0.33</v>
      </c>
      <c r="E949" s="302"/>
      <c r="F949" s="302"/>
      <c r="G949" s="302"/>
    </row>
    <row r="950" spans="1:7" ht="54">
      <c r="A950" s="455">
        <v>93230</v>
      </c>
      <c r="B950" s="453" t="s">
        <v>532</v>
      </c>
      <c r="C950" s="455" t="s">
        <v>23</v>
      </c>
      <c r="D950" s="474">
        <v>0.03</v>
      </c>
      <c r="E950" s="302"/>
      <c r="F950" s="302"/>
      <c r="G950" s="302"/>
    </row>
    <row r="951" spans="1:7" ht="54">
      <c r="A951" s="455">
        <v>93231</v>
      </c>
      <c r="B951" s="453" t="s">
        <v>533</v>
      </c>
      <c r="C951" s="455" t="s">
        <v>23</v>
      </c>
      <c r="D951" s="474">
        <v>0.31</v>
      </c>
      <c r="E951" s="302"/>
      <c r="F951" s="302"/>
      <c r="G951" s="302"/>
    </row>
    <row r="952" spans="1:7" ht="67.5">
      <c r="A952" s="455">
        <v>93232</v>
      </c>
      <c r="B952" s="453" t="s">
        <v>2490</v>
      </c>
      <c r="C952" s="455" t="s">
        <v>23</v>
      </c>
      <c r="D952" s="474">
        <v>7.8</v>
      </c>
      <c r="E952" s="302"/>
      <c r="F952" s="302"/>
      <c r="G952" s="302"/>
    </row>
    <row r="953" spans="1:7" ht="40.5">
      <c r="A953" s="455">
        <v>93235</v>
      </c>
      <c r="B953" s="453" t="s">
        <v>2491</v>
      </c>
      <c r="C953" s="455" t="s">
        <v>23</v>
      </c>
      <c r="D953" s="474">
        <v>0.69</v>
      </c>
      <c r="E953" s="302"/>
      <c r="F953" s="302"/>
      <c r="G953" s="302"/>
    </row>
    <row r="954" spans="1:7" ht="67.5">
      <c r="A954" s="455">
        <v>93238</v>
      </c>
      <c r="B954" s="453" t="s">
        <v>2492</v>
      </c>
      <c r="C954" s="455" t="s">
        <v>23</v>
      </c>
      <c r="D954" s="474">
        <v>0.8</v>
      </c>
      <c r="E954" s="302"/>
      <c r="F954" s="302"/>
      <c r="G954" s="302"/>
    </row>
    <row r="955" spans="1:7" ht="67.5">
      <c r="A955" s="455">
        <v>93239</v>
      </c>
      <c r="B955" s="453" t="s">
        <v>2493</v>
      </c>
      <c r="C955" s="455" t="s">
        <v>23</v>
      </c>
      <c r="D955" s="474">
        <v>3.65</v>
      </c>
      <c r="E955" s="302"/>
      <c r="F955" s="302"/>
      <c r="G955" s="302"/>
    </row>
    <row r="956" spans="1:7" ht="67.5">
      <c r="A956" s="455">
        <v>93240</v>
      </c>
      <c r="B956" s="453" t="s">
        <v>2494</v>
      </c>
      <c r="C956" s="455" t="s">
        <v>23</v>
      </c>
      <c r="D956" s="474">
        <v>8.9600000000000009</v>
      </c>
      <c r="E956" s="302"/>
      <c r="F956" s="302"/>
      <c r="G956" s="302"/>
    </row>
    <row r="957" spans="1:7" ht="40.5">
      <c r="A957" s="455">
        <v>93267</v>
      </c>
      <c r="B957" s="453" t="s">
        <v>2495</v>
      </c>
      <c r="C957" s="455" t="s">
        <v>23</v>
      </c>
      <c r="D957" s="474">
        <v>30.16</v>
      </c>
      <c r="E957" s="302"/>
      <c r="F957" s="302"/>
      <c r="G957" s="302"/>
    </row>
    <row r="958" spans="1:7" ht="40.5">
      <c r="A958" s="455">
        <v>93269</v>
      </c>
      <c r="B958" s="453" t="s">
        <v>2496</v>
      </c>
      <c r="C958" s="455" t="s">
        <v>23</v>
      </c>
      <c r="D958" s="474">
        <v>3.58</v>
      </c>
      <c r="E958" s="302"/>
      <c r="F958" s="302"/>
      <c r="G958" s="302"/>
    </row>
    <row r="959" spans="1:7" ht="40.5">
      <c r="A959" s="455">
        <v>93270</v>
      </c>
      <c r="B959" s="453" t="s">
        <v>2497</v>
      </c>
      <c r="C959" s="455" t="s">
        <v>23</v>
      </c>
      <c r="D959" s="474">
        <v>32.979999999999997</v>
      </c>
      <c r="E959" s="302"/>
      <c r="F959" s="302"/>
      <c r="G959" s="302"/>
    </row>
    <row r="960" spans="1:7" ht="54">
      <c r="A960" s="455">
        <v>93271</v>
      </c>
      <c r="B960" s="453" t="s">
        <v>2498</v>
      </c>
      <c r="C960" s="455" t="s">
        <v>23</v>
      </c>
      <c r="D960" s="474">
        <v>7.66</v>
      </c>
      <c r="E960" s="302"/>
      <c r="F960" s="302"/>
      <c r="G960" s="302"/>
    </row>
    <row r="961" spans="1:7" ht="40.5">
      <c r="A961" s="455">
        <v>93277</v>
      </c>
      <c r="B961" s="453" t="s">
        <v>2501</v>
      </c>
      <c r="C961" s="455" t="s">
        <v>23</v>
      </c>
      <c r="D961" s="474">
        <v>0.33</v>
      </c>
      <c r="E961" s="302"/>
      <c r="F961" s="302"/>
      <c r="G961" s="302"/>
    </row>
    <row r="962" spans="1:7" ht="40.5">
      <c r="A962" s="455">
        <v>93278</v>
      </c>
      <c r="B962" s="453" t="s">
        <v>2502</v>
      </c>
      <c r="C962" s="455" t="s">
        <v>23</v>
      </c>
      <c r="D962" s="474">
        <v>0.03</v>
      </c>
      <c r="E962" s="302"/>
      <c r="F962" s="302"/>
      <c r="G962" s="302"/>
    </row>
    <row r="963" spans="1:7" ht="40.5">
      <c r="A963" s="455">
        <v>93279</v>
      </c>
      <c r="B963" s="453" t="s">
        <v>2503</v>
      </c>
      <c r="C963" s="455" t="s">
        <v>23</v>
      </c>
      <c r="D963" s="474">
        <v>0.31</v>
      </c>
      <c r="E963" s="302"/>
      <c r="F963" s="302"/>
      <c r="G963" s="302"/>
    </row>
    <row r="964" spans="1:7" ht="54">
      <c r="A964" s="455">
        <v>93280</v>
      </c>
      <c r="B964" s="453" t="s">
        <v>2504</v>
      </c>
      <c r="C964" s="455" t="s">
        <v>23</v>
      </c>
      <c r="D964" s="474">
        <v>0.63</v>
      </c>
      <c r="E964" s="302"/>
      <c r="F964" s="302"/>
      <c r="G964" s="302"/>
    </row>
    <row r="965" spans="1:7" ht="54">
      <c r="A965" s="455">
        <v>93283</v>
      </c>
      <c r="B965" s="453" t="s">
        <v>2507</v>
      </c>
      <c r="C965" s="455" t="s">
        <v>23</v>
      </c>
      <c r="D965" s="474">
        <v>63.38</v>
      </c>
      <c r="E965" s="302"/>
      <c r="F965" s="302"/>
      <c r="G965" s="302"/>
    </row>
    <row r="966" spans="1:7" ht="54">
      <c r="A966" s="455">
        <v>93284</v>
      </c>
      <c r="B966" s="453" t="s">
        <v>2508</v>
      </c>
      <c r="C966" s="455" t="s">
        <v>23</v>
      </c>
      <c r="D966" s="474">
        <v>12.04</v>
      </c>
      <c r="E966" s="302"/>
      <c r="F966" s="302"/>
      <c r="G966" s="302"/>
    </row>
    <row r="967" spans="1:7" ht="54">
      <c r="A967" s="455">
        <v>93285</v>
      </c>
      <c r="B967" s="453" t="s">
        <v>2509</v>
      </c>
      <c r="C967" s="455" t="s">
        <v>23</v>
      </c>
      <c r="D967" s="474">
        <v>101.89</v>
      </c>
      <c r="E967" s="302"/>
      <c r="F967" s="302"/>
      <c r="G967" s="302"/>
    </row>
    <row r="968" spans="1:7" ht="54">
      <c r="A968" s="455">
        <v>93286</v>
      </c>
      <c r="B968" s="453" t="s">
        <v>2510</v>
      </c>
      <c r="C968" s="455" t="s">
        <v>23</v>
      </c>
      <c r="D968" s="474">
        <v>181.22</v>
      </c>
      <c r="E968" s="302"/>
      <c r="F968" s="302"/>
      <c r="G968" s="302"/>
    </row>
    <row r="969" spans="1:7" ht="54">
      <c r="A969" s="455">
        <v>93296</v>
      </c>
      <c r="B969" s="453" t="s">
        <v>2513</v>
      </c>
      <c r="C969" s="455" t="s">
        <v>23</v>
      </c>
      <c r="D969" s="474">
        <v>4.43</v>
      </c>
      <c r="E969" s="302"/>
      <c r="F969" s="302"/>
      <c r="G969" s="302"/>
    </row>
    <row r="970" spans="1:7" ht="81">
      <c r="A970" s="455">
        <v>93397</v>
      </c>
      <c r="B970" s="453" t="s">
        <v>2532</v>
      </c>
      <c r="C970" s="455" t="s">
        <v>23</v>
      </c>
      <c r="D970" s="474">
        <v>11.11</v>
      </c>
      <c r="E970" s="302"/>
      <c r="F970" s="302"/>
      <c r="G970" s="302"/>
    </row>
    <row r="971" spans="1:7" ht="81">
      <c r="A971" s="455">
        <v>93398</v>
      </c>
      <c r="B971" s="453" t="s">
        <v>2533</v>
      </c>
      <c r="C971" s="455" t="s">
        <v>23</v>
      </c>
      <c r="D971" s="474">
        <v>2.3199999999999998</v>
      </c>
      <c r="E971" s="302"/>
      <c r="F971" s="302"/>
      <c r="G971" s="302"/>
    </row>
    <row r="972" spans="1:7" ht="81">
      <c r="A972" s="455">
        <v>93399</v>
      </c>
      <c r="B972" s="453" t="s">
        <v>2534</v>
      </c>
      <c r="C972" s="455" t="s">
        <v>23</v>
      </c>
      <c r="D972" s="474">
        <v>0.9</v>
      </c>
      <c r="E972" s="302"/>
      <c r="F972" s="302"/>
      <c r="G972" s="302"/>
    </row>
    <row r="973" spans="1:7" ht="81">
      <c r="A973" s="455">
        <v>93400</v>
      </c>
      <c r="B973" s="453" t="s">
        <v>2535</v>
      </c>
      <c r="C973" s="455" t="s">
        <v>23</v>
      </c>
      <c r="D973" s="474">
        <v>20.82</v>
      </c>
      <c r="E973" s="302"/>
      <c r="F973" s="302"/>
      <c r="G973" s="302"/>
    </row>
    <row r="974" spans="1:7" ht="81">
      <c r="A974" s="455">
        <v>93401</v>
      </c>
      <c r="B974" s="453" t="s">
        <v>2536</v>
      </c>
      <c r="C974" s="455" t="s">
        <v>23</v>
      </c>
      <c r="D974" s="474">
        <v>118.4</v>
      </c>
      <c r="E974" s="302"/>
      <c r="F974" s="302"/>
      <c r="G974" s="302"/>
    </row>
    <row r="975" spans="1:7" ht="94.5">
      <c r="A975" s="455">
        <v>93404</v>
      </c>
      <c r="B975" s="453" t="s">
        <v>9178</v>
      </c>
      <c r="C975" s="455" t="s">
        <v>23</v>
      </c>
      <c r="D975" s="474">
        <v>5.55</v>
      </c>
      <c r="E975" s="302"/>
      <c r="F975" s="302"/>
      <c r="G975" s="302"/>
    </row>
    <row r="976" spans="1:7" ht="94.5">
      <c r="A976" s="455">
        <v>93405</v>
      </c>
      <c r="B976" s="453" t="s">
        <v>9179</v>
      </c>
      <c r="C976" s="455" t="s">
        <v>23</v>
      </c>
      <c r="D976" s="474">
        <v>0.56000000000000005</v>
      </c>
      <c r="E976" s="302"/>
      <c r="F976" s="302"/>
      <c r="G976" s="302"/>
    </row>
    <row r="977" spans="1:7" ht="94.5">
      <c r="A977" s="455">
        <v>93406</v>
      </c>
      <c r="B977" s="453" t="s">
        <v>9180</v>
      </c>
      <c r="C977" s="455" t="s">
        <v>23</v>
      </c>
      <c r="D977" s="474">
        <v>6.93</v>
      </c>
      <c r="E977" s="302"/>
      <c r="F977" s="302"/>
      <c r="G977" s="302"/>
    </row>
    <row r="978" spans="1:7" ht="94.5">
      <c r="A978" s="455">
        <v>93407</v>
      </c>
      <c r="B978" s="453" t="s">
        <v>9181</v>
      </c>
      <c r="C978" s="455" t="s">
        <v>23</v>
      </c>
      <c r="D978" s="474">
        <v>35.299999999999997</v>
      </c>
      <c r="E978" s="302"/>
      <c r="F978" s="302"/>
      <c r="G978" s="302"/>
    </row>
    <row r="979" spans="1:7" ht="40.5">
      <c r="A979" s="455">
        <v>93411</v>
      </c>
      <c r="B979" s="453" t="s">
        <v>2538</v>
      </c>
      <c r="C979" s="455" t="s">
        <v>23</v>
      </c>
      <c r="D979" s="474">
        <v>0.18</v>
      </c>
      <c r="E979" s="302"/>
      <c r="F979" s="302"/>
      <c r="G979" s="302"/>
    </row>
    <row r="980" spans="1:7" ht="40.5">
      <c r="A980" s="455">
        <v>93412</v>
      </c>
      <c r="B980" s="453" t="s">
        <v>2539</v>
      </c>
      <c r="C980" s="455" t="s">
        <v>23</v>
      </c>
      <c r="D980" s="474">
        <v>0.03</v>
      </c>
      <c r="E980" s="302"/>
      <c r="F980" s="302"/>
      <c r="G980" s="302"/>
    </row>
    <row r="981" spans="1:7" ht="40.5">
      <c r="A981" s="455">
        <v>93413</v>
      </c>
      <c r="B981" s="453" t="s">
        <v>2540</v>
      </c>
      <c r="C981" s="455" t="s">
        <v>23</v>
      </c>
      <c r="D981" s="474">
        <v>0.16</v>
      </c>
      <c r="E981" s="302"/>
      <c r="F981" s="302"/>
      <c r="G981" s="302"/>
    </row>
    <row r="982" spans="1:7" ht="54">
      <c r="A982" s="455">
        <v>93414</v>
      </c>
      <c r="B982" s="453" t="s">
        <v>2541</v>
      </c>
      <c r="C982" s="455" t="s">
        <v>23</v>
      </c>
      <c r="D982" s="474">
        <v>13.45</v>
      </c>
      <c r="E982" s="302"/>
      <c r="F982" s="302"/>
      <c r="G982" s="302"/>
    </row>
    <row r="983" spans="1:7" ht="40.5">
      <c r="A983" s="455">
        <v>93417</v>
      </c>
      <c r="B983" s="453" t="s">
        <v>2544</v>
      </c>
      <c r="C983" s="455" t="s">
        <v>23</v>
      </c>
      <c r="D983" s="474">
        <v>2.41</v>
      </c>
      <c r="E983" s="302"/>
      <c r="F983" s="302"/>
      <c r="G983" s="302"/>
    </row>
    <row r="984" spans="1:7" ht="27">
      <c r="A984" s="455">
        <v>93418</v>
      </c>
      <c r="B984" s="453" t="s">
        <v>2545</v>
      </c>
      <c r="C984" s="455" t="s">
        <v>23</v>
      </c>
      <c r="D984" s="474">
        <v>0.43</v>
      </c>
      <c r="E984" s="302"/>
      <c r="F984" s="302"/>
      <c r="G984" s="302"/>
    </row>
    <row r="985" spans="1:7" ht="40.5">
      <c r="A985" s="455">
        <v>93419</v>
      </c>
      <c r="B985" s="453" t="s">
        <v>538</v>
      </c>
      <c r="C985" s="455" t="s">
        <v>23</v>
      </c>
      <c r="D985" s="474">
        <v>2.15</v>
      </c>
      <c r="E985" s="302"/>
      <c r="F985" s="302"/>
      <c r="G985" s="302"/>
    </row>
    <row r="986" spans="1:7" ht="40.5">
      <c r="A986" s="455">
        <v>93420</v>
      </c>
      <c r="B986" s="453" t="s">
        <v>2546</v>
      </c>
      <c r="C986" s="455" t="s">
        <v>23</v>
      </c>
      <c r="D986" s="474">
        <v>50.22</v>
      </c>
      <c r="E986" s="302"/>
      <c r="F986" s="302"/>
      <c r="G986" s="302"/>
    </row>
    <row r="987" spans="1:7" ht="40.5">
      <c r="A987" s="455">
        <v>93423</v>
      </c>
      <c r="B987" s="453" t="s">
        <v>2547</v>
      </c>
      <c r="C987" s="455" t="s">
        <v>23</v>
      </c>
      <c r="D987" s="474">
        <v>3.41</v>
      </c>
      <c r="E987" s="302"/>
      <c r="F987" s="302"/>
      <c r="G987" s="302"/>
    </row>
    <row r="988" spans="1:7" ht="40.5">
      <c r="A988" s="455">
        <v>93424</v>
      </c>
      <c r="B988" s="453" t="s">
        <v>2548</v>
      </c>
      <c r="C988" s="455" t="s">
        <v>23</v>
      </c>
      <c r="D988" s="474">
        <v>0.61</v>
      </c>
      <c r="E988" s="302"/>
      <c r="F988" s="302"/>
      <c r="G988" s="302"/>
    </row>
    <row r="989" spans="1:7" ht="40.5">
      <c r="A989" s="455">
        <v>93425</v>
      </c>
      <c r="B989" s="453" t="s">
        <v>2549</v>
      </c>
      <c r="C989" s="455" t="s">
        <v>23</v>
      </c>
      <c r="D989" s="474">
        <v>3.04</v>
      </c>
      <c r="E989" s="302"/>
      <c r="F989" s="302"/>
      <c r="G989" s="302"/>
    </row>
    <row r="990" spans="1:7" ht="40.5">
      <c r="A990" s="455">
        <v>93426</v>
      </c>
      <c r="B990" s="453" t="s">
        <v>2550</v>
      </c>
      <c r="C990" s="455" t="s">
        <v>23</v>
      </c>
      <c r="D990" s="474">
        <v>120.01</v>
      </c>
      <c r="E990" s="302"/>
      <c r="F990" s="302"/>
      <c r="G990" s="302"/>
    </row>
    <row r="991" spans="1:7" ht="40.5">
      <c r="A991" s="455">
        <v>93429</v>
      </c>
      <c r="B991" s="453" t="s">
        <v>2553</v>
      </c>
      <c r="C991" s="455" t="s">
        <v>23</v>
      </c>
      <c r="D991" s="474">
        <v>72</v>
      </c>
      <c r="E991" s="302"/>
      <c r="F991" s="302"/>
      <c r="G991" s="302"/>
    </row>
    <row r="992" spans="1:7" ht="40.5">
      <c r="A992" s="455">
        <v>93430</v>
      </c>
      <c r="B992" s="453" t="s">
        <v>2554</v>
      </c>
      <c r="C992" s="455" t="s">
        <v>23</v>
      </c>
      <c r="D992" s="474">
        <v>12.96</v>
      </c>
      <c r="E992" s="302"/>
      <c r="F992" s="302"/>
      <c r="G992" s="302"/>
    </row>
    <row r="993" spans="1:7" ht="40.5">
      <c r="A993" s="455">
        <v>93431</v>
      </c>
      <c r="B993" s="453" t="s">
        <v>2555</v>
      </c>
      <c r="C993" s="455" t="s">
        <v>23</v>
      </c>
      <c r="D993" s="474">
        <v>115.74</v>
      </c>
      <c r="E993" s="302"/>
      <c r="F993" s="302"/>
      <c r="G993" s="302"/>
    </row>
    <row r="994" spans="1:7" ht="54">
      <c r="A994" s="455">
        <v>93432</v>
      </c>
      <c r="B994" s="453" t="s">
        <v>2556</v>
      </c>
      <c r="C994" s="455" t="s">
        <v>23</v>
      </c>
      <c r="D994" s="474">
        <v>2150.4</v>
      </c>
      <c r="E994" s="302"/>
      <c r="F994" s="302"/>
      <c r="G994" s="302"/>
    </row>
    <row r="995" spans="1:7" ht="40.5">
      <c r="A995" s="455">
        <v>93435</v>
      </c>
      <c r="B995" s="453" t="s">
        <v>2559</v>
      </c>
      <c r="C995" s="455" t="s">
        <v>23</v>
      </c>
      <c r="D995" s="474">
        <v>3.89</v>
      </c>
      <c r="E995" s="302"/>
      <c r="F995" s="302"/>
      <c r="G995" s="302"/>
    </row>
    <row r="996" spans="1:7" ht="40.5">
      <c r="A996" s="455">
        <v>93436</v>
      </c>
      <c r="B996" s="453" t="s">
        <v>2560</v>
      </c>
      <c r="C996" s="455" t="s">
        <v>23</v>
      </c>
      <c r="D996" s="474">
        <v>0.81</v>
      </c>
      <c r="E996" s="302"/>
      <c r="F996" s="302"/>
      <c r="G996" s="302"/>
    </row>
    <row r="997" spans="1:7" ht="40.5">
      <c r="A997" s="455">
        <v>93437</v>
      </c>
      <c r="B997" s="453" t="s">
        <v>2561</v>
      </c>
      <c r="C997" s="455" t="s">
        <v>23</v>
      </c>
      <c r="D997" s="474">
        <v>7.3</v>
      </c>
      <c r="E997" s="302"/>
      <c r="F997" s="302"/>
      <c r="G997" s="302"/>
    </row>
    <row r="998" spans="1:7" ht="40.5">
      <c r="A998" s="455">
        <v>93438</v>
      </c>
      <c r="B998" s="453" t="s">
        <v>2562</v>
      </c>
      <c r="C998" s="455" t="s">
        <v>23</v>
      </c>
      <c r="D998" s="474">
        <v>22.22</v>
      </c>
      <c r="E998" s="302"/>
      <c r="F998" s="302"/>
      <c r="G998" s="302"/>
    </row>
    <row r="999" spans="1:7" ht="40.5">
      <c r="A999" s="455">
        <v>95114</v>
      </c>
      <c r="B999" s="453" t="s">
        <v>2791</v>
      </c>
      <c r="C999" s="455" t="s">
        <v>23</v>
      </c>
      <c r="D999" s="474">
        <v>1.57</v>
      </c>
      <c r="E999" s="302"/>
      <c r="F999" s="302"/>
      <c r="G999" s="302"/>
    </row>
    <row r="1000" spans="1:7" ht="40.5">
      <c r="A1000" s="455">
        <v>95115</v>
      </c>
      <c r="B1000" s="453" t="s">
        <v>2792</v>
      </c>
      <c r="C1000" s="455" t="s">
        <v>23</v>
      </c>
      <c r="D1000" s="474">
        <v>0.18</v>
      </c>
      <c r="E1000" s="302"/>
      <c r="F1000" s="302"/>
      <c r="G1000" s="302"/>
    </row>
    <row r="1001" spans="1:7" ht="40.5">
      <c r="A1001" s="455">
        <v>95116</v>
      </c>
      <c r="B1001" s="453" t="s">
        <v>567</v>
      </c>
      <c r="C1001" s="455" t="s">
        <v>23</v>
      </c>
      <c r="D1001" s="474">
        <v>31.99</v>
      </c>
      <c r="E1001" s="302"/>
      <c r="F1001" s="302"/>
      <c r="G1001" s="302"/>
    </row>
    <row r="1002" spans="1:7" ht="40.5">
      <c r="A1002" s="455">
        <v>95117</v>
      </c>
      <c r="B1002" s="453" t="s">
        <v>568</v>
      </c>
      <c r="C1002" s="455" t="s">
        <v>23</v>
      </c>
      <c r="D1002" s="474">
        <v>5.04</v>
      </c>
      <c r="E1002" s="302"/>
      <c r="F1002" s="302"/>
      <c r="G1002" s="302"/>
    </row>
    <row r="1003" spans="1:7" ht="40.5">
      <c r="A1003" s="455">
        <v>95118</v>
      </c>
      <c r="B1003" s="453" t="s">
        <v>2793</v>
      </c>
      <c r="C1003" s="455" t="s">
        <v>23</v>
      </c>
      <c r="D1003" s="474">
        <v>37.14</v>
      </c>
      <c r="E1003" s="302"/>
      <c r="F1003" s="302"/>
      <c r="G1003" s="302"/>
    </row>
    <row r="1004" spans="1:7" ht="40.5">
      <c r="A1004" s="455">
        <v>95119</v>
      </c>
      <c r="B1004" s="453" t="s">
        <v>2794</v>
      </c>
      <c r="C1004" s="455" t="s">
        <v>23</v>
      </c>
      <c r="D1004" s="474">
        <v>6.68</v>
      </c>
      <c r="E1004" s="302"/>
      <c r="F1004" s="302"/>
      <c r="G1004" s="302"/>
    </row>
    <row r="1005" spans="1:7" ht="40.5">
      <c r="A1005" s="455">
        <v>95120</v>
      </c>
      <c r="B1005" s="453" t="s">
        <v>2795</v>
      </c>
      <c r="C1005" s="455" t="s">
        <v>23</v>
      </c>
      <c r="D1005" s="474">
        <v>52.27</v>
      </c>
      <c r="E1005" s="302"/>
      <c r="F1005" s="302"/>
      <c r="G1005" s="302"/>
    </row>
    <row r="1006" spans="1:7" ht="54">
      <c r="A1006" s="455">
        <v>95123</v>
      </c>
      <c r="B1006" s="453" t="s">
        <v>569</v>
      </c>
      <c r="C1006" s="455" t="s">
        <v>23</v>
      </c>
      <c r="D1006" s="474">
        <v>12.9</v>
      </c>
      <c r="E1006" s="302"/>
      <c r="F1006" s="302"/>
      <c r="G1006" s="302"/>
    </row>
    <row r="1007" spans="1:7" ht="40.5">
      <c r="A1007" s="455">
        <v>95124</v>
      </c>
      <c r="B1007" s="453" t="s">
        <v>570</v>
      </c>
      <c r="C1007" s="455" t="s">
        <v>23</v>
      </c>
      <c r="D1007" s="474">
        <v>2.0299999999999998</v>
      </c>
      <c r="E1007" s="302"/>
      <c r="F1007" s="302"/>
      <c r="G1007" s="302"/>
    </row>
    <row r="1008" spans="1:7" ht="40.5">
      <c r="A1008" s="455">
        <v>95125</v>
      </c>
      <c r="B1008" s="453" t="s">
        <v>571</v>
      </c>
      <c r="C1008" s="455" t="s">
        <v>23</v>
      </c>
      <c r="D1008" s="474">
        <v>14.11</v>
      </c>
      <c r="E1008" s="302"/>
      <c r="F1008" s="302"/>
      <c r="G1008" s="302"/>
    </row>
    <row r="1009" spans="1:7" ht="54">
      <c r="A1009" s="455">
        <v>95126</v>
      </c>
      <c r="B1009" s="453" t="s">
        <v>2798</v>
      </c>
      <c r="C1009" s="455" t="s">
        <v>23</v>
      </c>
      <c r="D1009" s="474">
        <v>110.25</v>
      </c>
      <c r="E1009" s="302"/>
      <c r="F1009" s="302"/>
      <c r="G1009" s="302"/>
    </row>
    <row r="1010" spans="1:7" ht="40.5">
      <c r="A1010" s="455">
        <v>95129</v>
      </c>
      <c r="B1010" s="453" t="s">
        <v>2799</v>
      </c>
      <c r="C1010" s="455" t="s">
        <v>23</v>
      </c>
      <c r="D1010" s="474">
        <v>22.88</v>
      </c>
      <c r="E1010" s="302"/>
      <c r="F1010" s="302"/>
      <c r="G1010" s="302"/>
    </row>
    <row r="1011" spans="1:7" ht="40.5">
      <c r="A1011" s="455">
        <v>95130</v>
      </c>
      <c r="B1011" s="453" t="s">
        <v>2800</v>
      </c>
      <c r="C1011" s="455" t="s">
        <v>23</v>
      </c>
      <c r="D1011" s="474">
        <v>4.12</v>
      </c>
      <c r="E1011" s="302"/>
      <c r="F1011" s="302"/>
      <c r="G1011" s="302"/>
    </row>
    <row r="1012" spans="1:7" ht="40.5">
      <c r="A1012" s="455">
        <v>95131</v>
      </c>
      <c r="B1012" s="453" t="s">
        <v>2801</v>
      </c>
      <c r="C1012" s="455" t="s">
        <v>23</v>
      </c>
      <c r="D1012" s="474">
        <v>42.91</v>
      </c>
      <c r="E1012" s="302"/>
      <c r="F1012" s="302"/>
      <c r="G1012" s="302"/>
    </row>
    <row r="1013" spans="1:7" ht="40.5">
      <c r="A1013" s="455">
        <v>95132</v>
      </c>
      <c r="B1013" s="453" t="s">
        <v>2802</v>
      </c>
      <c r="C1013" s="455" t="s">
        <v>23</v>
      </c>
      <c r="D1013" s="474">
        <v>24.14</v>
      </c>
      <c r="E1013" s="302"/>
      <c r="F1013" s="302"/>
      <c r="G1013" s="302"/>
    </row>
    <row r="1014" spans="1:7" ht="40.5">
      <c r="A1014" s="455">
        <v>95136</v>
      </c>
      <c r="B1014" s="453" t="s">
        <v>2804</v>
      </c>
      <c r="C1014" s="455" t="s">
        <v>23</v>
      </c>
      <c r="D1014" s="474">
        <v>0.03</v>
      </c>
      <c r="E1014" s="302"/>
      <c r="F1014" s="302"/>
      <c r="G1014" s="302"/>
    </row>
    <row r="1015" spans="1:7" ht="40.5">
      <c r="A1015" s="455">
        <v>95137</v>
      </c>
      <c r="B1015" s="453" t="s">
        <v>2805</v>
      </c>
      <c r="C1015" s="455" t="s">
        <v>23</v>
      </c>
      <c r="D1015" s="474">
        <v>0.01</v>
      </c>
      <c r="E1015" s="302"/>
      <c r="F1015" s="302"/>
      <c r="G1015" s="302"/>
    </row>
    <row r="1016" spans="1:7" ht="40.5">
      <c r="A1016" s="455">
        <v>95138</v>
      </c>
      <c r="B1016" s="453" t="s">
        <v>2806</v>
      </c>
      <c r="C1016" s="455" t="s">
        <v>23</v>
      </c>
      <c r="D1016" s="474">
        <v>0.03</v>
      </c>
      <c r="E1016" s="302"/>
      <c r="F1016" s="302"/>
      <c r="G1016" s="302"/>
    </row>
    <row r="1017" spans="1:7" ht="40.5">
      <c r="A1017" s="455">
        <v>95208</v>
      </c>
      <c r="B1017" s="453" t="s">
        <v>2810</v>
      </c>
      <c r="C1017" s="455" t="s">
        <v>23</v>
      </c>
      <c r="D1017" s="474">
        <v>34.17</v>
      </c>
      <c r="E1017" s="302"/>
      <c r="F1017" s="302"/>
      <c r="G1017" s="302"/>
    </row>
    <row r="1018" spans="1:7" ht="40.5">
      <c r="A1018" s="455">
        <v>95209</v>
      </c>
      <c r="B1018" s="453" t="s">
        <v>2811</v>
      </c>
      <c r="C1018" s="455" t="s">
        <v>23</v>
      </c>
      <c r="D1018" s="474">
        <v>4.05</v>
      </c>
      <c r="E1018" s="302"/>
      <c r="F1018" s="302"/>
      <c r="G1018" s="302"/>
    </row>
    <row r="1019" spans="1:7" ht="40.5">
      <c r="A1019" s="455">
        <v>95210</v>
      </c>
      <c r="B1019" s="453" t="s">
        <v>2812</v>
      </c>
      <c r="C1019" s="455" t="s">
        <v>23</v>
      </c>
      <c r="D1019" s="474">
        <v>37.369999999999997</v>
      </c>
      <c r="E1019" s="302"/>
      <c r="F1019" s="302"/>
      <c r="G1019" s="302"/>
    </row>
    <row r="1020" spans="1:7" ht="40.5">
      <c r="A1020" s="455">
        <v>95211</v>
      </c>
      <c r="B1020" s="453" t="s">
        <v>2813</v>
      </c>
      <c r="C1020" s="455" t="s">
        <v>23</v>
      </c>
      <c r="D1020" s="474">
        <v>7.66</v>
      </c>
      <c r="E1020" s="302"/>
      <c r="F1020" s="302"/>
      <c r="G1020" s="302"/>
    </row>
    <row r="1021" spans="1:7" ht="40.5">
      <c r="A1021" s="455">
        <v>95214</v>
      </c>
      <c r="B1021" s="453" t="s">
        <v>2816</v>
      </c>
      <c r="C1021" s="455" t="s">
        <v>23</v>
      </c>
      <c r="D1021" s="474">
        <v>0.36</v>
      </c>
      <c r="E1021" s="302"/>
      <c r="F1021" s="302"/>
      <c r="G1021" s="302"/>
    </row>
    <row r="1022" spans="1:7" ht="40.5">
      <c r="A1022" s="455">
        <v>95215</v>
      </c>
      <c r="B1022" s="453" t="s">
        <v>2817</v>
      </c>
      <c r="C1022" s="455" t="s">
        <v>23</v>
      </c>
      <c r="D1022" s="474">
        <v>0.03</v>
      </c>
      <c r="E1022" s="302"/>
      <c r="F1022" s="302"/>
      <c r="G1022" s="302"/>
    </row>
    <row r="1023" spans="1:7" ht="40.5">
      <c r="A1023" s="455">
        <v>95216</v>
      </c>
      <c r="B1023" s="453" t="s">
        <v>2818</v>
      </c>
      <c r="C1023" s="455" t="s">
        <v>23</v>
      </c>
      <c r="D1023" s="474">
        <v>0.25</v>
      </c>
      <c r="E1023" s="302"/>
      <c r="F1023" s="302"/>
      <c r="G1023" s="302"/>
    </row>
    <row r="1024" spans="1:7" ht="40.5">
      <c r="A1024" s="455">
        <v>95217</v>
      </c>
      <c r="B1024" s="453" t="s">
        <v>2819</v>
      </c>
      <c r="C1024" s="455" t="s">
        <v>23</v>
      </c>
      <c r="D1024" s="474">
        <v>0.51</v>
      </c>
      <c r="E1024" s="302"/>
      <c r="F1024" s="302"/>
      <c r="G1024" s="302"/>
    </row>
    <row r="1025" spans="1:7" ht="27">
      <c r="A1025" s="455">
        <v>95255</v>
      </c>
      <c r="B1025" s="453" t="s">
        <v>574</v>
      </c>
      <c r="C1025" s="455" t="s">
        <v>23</v>
      </c>
      <c r="D1025" s="474">
        <v>1.39</v>
      </c>
      <c r="E1025" s="302"/>
      <c r="F1025" s="302"/>
      <c r="G1025" s="302"/>
    </row>
    <row r="1026" spans="1:7" ht="27">
      <c r="A1026" s="455">
        <v>95256</v>
      </c>
      <c r="B1026" s="453" t="s">
        <v>575</v>
      </c>
      <c r="C1026" s="455" t="s">
        <v>23</v>
      </c>
      <c r="D1026" s="474">
        <v>0.16</v>
      </c>
      <c r="E1026" s="302"/>
      <c r="F1026" s="302"/>
      <c r="G1026" s="302"/>
    </row>
    <row r="1027" spans="1:7" ht="27">
      <c r="A1027" s="455">
        <v>95257</v>
      </c>
      <c r="B1027" s="453" t="s">
        <v>576</v>
      </c>
      <c r="C1027" s="455" t="s">
        <v>23</v>
      </c>
      <c r="D1027" s="474">
        <v>1.74</v>
      </c>
      <c r="E1027" s="302"/>
      <c r="F1027" s="302"/>
      <c r="G1027" s="302"/>
    </row>
    <row r="1028" spans="1:7" ht="40.5">
      <c r="A1028" s="455">
        <v>95260</v>
      </c>
      <c r="B1028" s="453" t="s">
        <v>2829</v>
      </c>
      <c r="C1028" s="455" t="s">
        <v>23</v>
      </c>
      <c r="D1028" s="474">
        <v>0.55000000000000004</v>
      </c>
      <c r="E1028" s="302"/>
      <c r="F1028" s="302"/>
      <c r="G1028" s="302"/>
    </row>
    <row r="1029" spans="1:7" ht="40.5">
      <c r="A1029" s="455">
        <v>95261</v>
      </c>
      <c r="B1029" s="453" t="s">
        <v>2830</v>
      </c>
      <c r="C1029" s="455" t="s">
        <v>23</v>
      </c>
      <c r="D1029" s="474">
        <v>0.16</v>
      </c>
      <c r="E1029" s="302"/>
      <c r="F1029" s="302"/>
      <c r="G1029" s="302"/>
    </row>
    <row r="1030" spans="1:7" ht="40.5">
      <c r="A1030" s="455">
        <v>95262</v>
      </c>
      <c r="B1030" s="453" t="s">
        <v>2831</v>
      </c>
      <c r="C1030" s="455" t="s">
        <v>23</v>
      </c>
      <c r="D1030" s="474">
        <v>1.45</v>
      </c>
      <c r="E1030" s="302"/>
      <c r="F1030" s="302"/>
      <c r="G1030" s="302"/>
    </row>
    <row r="1031" spans="1:7" ht="54">
      <c r="A1031" s="455">
        <v>95263</v>
      </c>
      <c r="B1031" s="453" t="s">
        <v>2832</v>
      </c>
      <c r="C1031" s="455" t="s">
        <v>23</v>
      </c>
      <c r="D1031" s="474">
        <v>4.17</v>
      </c>
      <c r="E1031" s="302"/>
      <c r="F1031" s="302"/>
      <c r="G1031" s="302"/>
    </row>
    <row r="1032" spans="1:7" ht="54">
      <c r="A1032" s="455">
        <v>95266</v>
      </c>
      <c r="B1032" s="453" t="s">
        <v>2835</v>
      </c>
      <c r="C1032" s="455" t="s">
        <v>23</v>
      </c>
      <c r="D1032" s="474">
        <v>0.42</v>
      </c>
      <c r="E1032" s="302"/>
      <c r="F1032" s="302"/>
      <c r="G1032" s="302"/>
    </row>
    <row r="1033" spans="1:7" ht="54">
      <c r="A1033" s="455">
        <v>95267</v>
      </c>
      <c r="B1033" s="453" t="s">
        <v>2836</v>
      </c>
      <c r="C1033" s="455" t="s">
        <v>23</v>
      </c>
      <c r="D1033" s="474">
        <v>0.04</v>
      </c>
      <c r="E1033" s="302"/>
      <c r="F1033" s="302"/>
      <c r="G1033" s="302"/>
    </row>
    <row r="1034" spans="1:7" ht="54">
      <c r="A1034" s="455">
        <v>95268</v>
      </c>
      <c r="B1034" s="453" t="s">
        <v>2837</v>
      </c>
      <c r="C1034" s="455" t="s">
        <v>23</v>
      </c>
      <c r="D1034" s="474">
        <v>0.41</v>
      </c>
      <c r="E1034" s="302"/>
      <c r="F1034" s="302"/>
      <c r="G1034" s="302"/>
    </row>
    <row r="1035" spans="1:7" ht="54">
      <c r="A1035" s="455">
        <v>95269</v>
      </c>
      <c r="B1035" s="453" t="s">
        <v>2838</v>
      </c>
      <c r="C1035" s="455" t="s">
        <v>23</v>
      </c>
      <c r="D1035" s="474">
        <v>7.8</v>
      </c>
      <c r="E1035" s="302"/>
      <c r="F1035" s="302"/>
      <c r="G1035" s="302"/>
    </row>
    <row r="1036" spans="1:7" ht="40.5">
      <c r="A1036" s="455">
        <v>95272</v>
      </c>
      <c r="B1036" s="453" t="s">
        <v>2841</v>
      </c>
      <c r="C1036" s="455" t="s">
        <v>23</v>
      </c>
      <c r="D1036" s="474">
        <v>0.41</v>
      </c>
      <c r="E1036" s="302"/>
      <c r="F1036" s="302"/>
      <c r="G1036" s="302"/>
    </row>
    <row r="1037" spans="1:7" ht="40.5">
      <c r="A1037" s="455">
        <v>95273</v>
      </c>
      <c r="B1037" s="453" t="s">
        <v>2842</v>
      </c>
      <c r="C1037" s="455" t="s">
        <v>23</v>
      </c>
      <c r="D1037" s="474">
        <v>0.04</v>
      </c>
      <c r="E1037" s="302"/>
      <c r="F1037" s="302"/>
      <c r="G1037" s="302"/>
    </row>
    <row r="1038" spans="1:7" ht="40.5">
      <c r="A1038" s="455">
        <v>95274</v>
      </c>
      <c r="B1038" s="453" t="s">
        <v>2843</v>
      </c>
      <c r="C1038" s="455" t="s">
        <v>23</v>
      </c>
      <c r="D1038" s="474">
        <v>0.32</v>
      </c>
      <c r="E1038" s="302"/>
      <c r="F1038" s="302"/>
      <c r="G1038" s="302"/>
    </row>
    <row r="1039" spans="1:7" ht="54">
      <c r="A1039" s="455">
        <v>95275</v>
      </c>
      <c r="B1039" s="453" t="s">
        <v>2844</v>
      </c>
      <c r="C1039" s="455" t="s">
        <v>23</v>
      </c>
      <c r="D1039" s="474">
        <v>2.08</v>
      </c>
      <c r="E1039" s="302"/>
      <c r="F1039" s="302"/>
      <c r="G1039" s="302"/>
    </row>
    <row r="1040" spans="1:7" ht="40.5">
      <c r="A1040" s="455">
        <v>95278</v>
      </c>
      <c r="B1040" s="453" t="s">
        <v>2847</v>
      </c>
      <c r="C1040" s="455" t="s">
        <v>23</v>
      </c>
      <c r="D1040" s="474">
        <v>0.44</v>
      </c>
      <c r="E1040" s="302"/>
      <c r="F1040" s="302"/>
      <c r="G1040" s="302"/>
    </row>
    <row r="1041" spans="1:7" ht="40.5">
      <c r="A1041" s="455">
        <v>95279</v>
      </c>
      <c r="B1041" s="453" t="s">
        <v>2848</v>
      </c>
      <c r="C1041" s="455" t="s">
        <v>23</v>
      </c>
      <c r="D1041" s="474">
        <v>0.05</v>
      </c>
      <c r="E1041" s="302"/>
      <c r="F1041" s="302"/>
      <c r="G1041" s="302"/>
    </row>
    <row r="1042" spans="1:7" ht="40.5">
      <c r="A1042" s="455">
        <v>95280</v>
      </c>
      <c r="B1042" s="453" t="s">
        <v>2849</v>
      </c>
      <c r="C1042" s="455" t="s">
        <v>23</v>
      </c>
      <c r="D1042" s="474">
        <v>0.35</v>
      </c>
      <c r="E1042" s="302"/>
      <c r="F1042" s="302"/>
      <c r="G1042" s="302"/>
    </row>
    <row r="1043" spans="1:7" ht="54">
      <c r="A1043" s="455">
        <v>95281</v>
      </c>
      <c r="B1043" s="453" t="s">
        <v>2850</v>
      </c>
      <c r="C1043" s="455" t="s">
        <v>23</v>
      </c>
      <c r="D1043" s="474">
        <v>7.8</v>
      </c>
      <c r="E1043" s="302"/>
      <c r="F1043" s="302"/>
      <c r="G1043" s="302"/>
    </row>
    <row r="1044" spans="1:7" ht="67.5">
      <c r="A1044" s="455">
        <v>95617</v>
      </c>
      <c r="B1044" s="453" t="s">
        <v>2987</v>
      </c>
      <c r="C1044" s="455" t="s">
        <v>23</v>
      </c>
      <c r="D1044" s="474">
        <v>1.1399999999999999</v>
      </c>
      <c r="E1044" s="302"/>
      <c r="F1044" s="302"/>
      <c r="G1044" s="302"/>
    </row>
    <row r="1045" spans="1:7" ht="54">
      <c r="A1045" s="455">
        <v>95618</v>
      </c>
      <c r="B1045" s="453" t="s">
        <v>2988</v>
      </c>
      <c r="C1045" s="455" t="s">
        <v>23</v>
      </c>
      <c r="D1045" s="474">
        <v>0.13</v>
      </c>
      <c r="E1045" s="302"/>
      <c r="F1045" s="302"/>
      <c r="G1045" s="302"/>
    </row>
    <row r="1046" spans="1:7" ht="67.5">
      <c r="A1046" s="455">
        <v>95619</v>
      </c>
      <c r="B1046" s="453" t="s">
        <v>2989</v>
      </c>
      <c r="C1046" s="455" t="s">
        <v>23</v>
      </c>
      <c r="D1046" s="474">
        <v>1.43</v>
      </c>
      <c r="E1046" s="302"/>
      <c r="F1046" s="302"/>
      <c r="G1046" s="302"/>
    </row>
    <row r="1047" spans="1:7" ht="67.5">
      <c r="A1047" s="455">
        <v>95627</v>
      </c>
      <c r="B1047" s="453" t="s">
        <v>2994</v>
      </c>
      <c r="C1047" s="455" t="s">
        <v>23</v>
      </c>
      <c r="D1047" s="474">
        <v>28.8</v>
      </c>
      <c r="E1047" s="302"/>
      <c r="F1047" s="302"/>
      <c r="G1047" s="302"/>
    </row>
    <row r="1048" spans="1:7" ht="54">
      <c r="A1048" s="455">
        <v>95628</v>
      </c>
      <c r="B1048" s="453" t="s">
        <v>2995</v>
      </c>
      <c r="C1048" s="455" t="s">
        <v>23</v>
      </c>
      <c r="D1048" s="474">
        <v>3.99</v>
      </c>
      <c r="E1048" s="302"/>
      <c r="F1048" s="302"/>
      <c r="G1048" s="302"/>
    </row>
    <row r="1049" spans="1:7" ht="67.5">
      <c r="A1049" s="455">
        <v>95629</v>
      </c>
      <c r="B1049" s="453" t="s">
        <v>2996</v>
      </c>
      <c r="C1049" s="455" t="s">
        <v>23</v>
      </c>
      <c r="D1049" s="474">
        <v>36.04</v>
      </c>
      <c r="E1049" s="302"/>
      <c r="F1049" s="302"/>
      <c r="G1049" s="302"/>
    </row>
    <row r="1050" spans="1:7" ht="67.5">
      <c r="A1050" s="455">
        <v>95630</v>
      </c>
      <c r="B1050" s="453" t="s">
        <v>2997</v>
      </c>
      <c r="C1050" s="455" t="s">
        <v>23</v>
      </c>
      <c r="D1050" s="474">
        <v>66.84</v>
      </c>
      <c r="E1050" s="302"/>
      <c r="F1050" s="302"/>
      <c r="G1050" s="302"/>
    </row>
    <row r="1051" spans="1:7" ht="40.5">
      <c r="A1051" s="455">
        <v>95698</v>
      </c>
      <c r="B1051" s="453" t="s">
        <v>3015</v>
      </c>
      <c r="C1051" s="455" t="s">
        <v>23</v>
      </c>
      <c r="D1051" s="474">
        <v>4.6399999999999997</v>
      </c>
      <c r="E1051" s="302"/>
      <c r="F1051" s="302"/>
      <c r="G1051" s="302"/>
    </row>
    <row r="1052" spans="1:7" ht="40.5">
      <c r="A1052" s="455">
        <v>95699</v>
      </c>
      <c r="B1052" s="453" t="s">
        <v>3016</v>
      </c>
      <c r="C1052" s="455" t="s">
        <v>23</v>
      </c>
      <c r="D1052" s="474">
        <v>0.55000000000000004</v>
      </c>
      <c r="E1052" s="302"/>
      <c r="F1052" s="302"/>
      <c r="G1052" s="302"/>
    </row>
    <row r="1053" spans="1:7" ht="40.5">
      <c r="A1053" s="455">
        <v>95700</v>
      </c>
      <c r="B1053" s="453" t="s">
        <v>3017</v>
      </c>
      <c r="C1053" s="455" t="s">
        <v>23</v>
      </c>
      <c r="D1053" s="474">
        <v>5.8</v>
      </c>
      <c r="E1053" s="302"/>
      <c r="F1053" s="302"/>
      <c r="G1053" s="302"/>
    </row>
    <row r="1054" spans="1:7" ht="54">
      <c r="A1054" s="455">
        <v>95701</v>
      </c>
      <c r="B1054" s="453" t="s">
        <v>3018</v>
      </c>
      <c r="C1054" s="455" t="s">
        <v>23</v>
      </c>
      <c r="D1054" s="474">
        <v>2.56</v>
      </c>
      <c r="E1054" s="302"/>
      <c r="F1054" s="302"/>
      <c r="G1054" s="302"/>
    </row>
    <row r="1055" spans="1:7" ht="54">
      <c r="A1055" s="455">
        <v>95704</v>
      </c>
      <c r="B1055" s="453" t="s">
        <v>3021</v>
      </c>
      <c r="C1055" s="455" t="s">
        <v>23</v>
      </c>
      <c r="D1055" s="474">
        <v>27.31</v>
      </c>
      <c r="E1055" s="302"/>
      <c r="F1055" s="302"/>
      <c r="G1055" s="302"/>
    </row>
    <row r="1056" spans="1:7" ht="54">
      <c r="A1056" s="455">
        <v>95705</v>
      </c>
      <c r="B1056" s="453" t="s">
        <v>3022</v>
      </c>
      <c r="C1056" s="455" t="s">
        <v>23</v>
      </c>
      <c r="D1056" s="474">
        <v>3.89</v>
      </c>
      <c r="E1056" s="302"/>
      <c r="F1056" s="302"/>
      <c r="G1056" s="302"/>
    </row>
    <row r="1057" spans="1:7" ht="54">
      <c r="A1057" s="455">
        <v>95706</v>
      </c>
      <c r="B1057" s="453" t="s">
        <v>3023</v>
      </c>
      <c r="C1057" s="455" t="s">
        <v>23</v>
      </c>
      <c r="D1057" s="474">
        <v>34.18</v>
      </c>
      <c r="E1057" s="302"/>
      <c r="F1057" s="302"/>
      <c r="G1057" s="302"/>
    </row>
    <row r="1058" spans="1:7" ht="54">
      <c r="A1058" s="455">
        <v>95707</v>
      </c>
      <c r="B1058" s="453" t="s">
        <v>3024</v>
      </c>
      <c r="C1058" s="455" t="s">
        <v>23</v>
      </c>
      <c r="D1058" s="474">
        <v>28.6</v>
      </c>
      <c r="E1058" s="302"/>
      <c r="F1058" s="302"/>
      <c r="G1058" s="302"/>
    </row>
    <row r="1059" spans="1:7" ht="67.5">
      <c r="A1059" s="455">
        <v>95710</v>
      </c>
      <c r="B1059" s="453" t="s">
        <v>3027</v>
      </c>
      <c r="C1059" s="455" t="s">
        <v>23</v>
      </c>
      <c r="D1059" s="474">
        <v>32.83</v>
      </c>
      <c r="E1059" s="302"/>
      <c r="F1059" s="302"/>
      <c r="G1059" s="302"/>
    </row>
    <row r="1060" spans="1:7" ht="67.5">
      <c r="A1060" s="455">
        <v>95711</v>
      </c>
      <c r="B1060" s="453" t="s">
        <v>3028</v>
      </c>
      <c r="C1060" s="455" t="s">
        <v>23</v>
      </c>
      <c r="D1060" s="474">
        <v>4.45</v>
      </c>
      <c r="E1060" s="302"/>
      <c r="F1060" s="302"/>
      <c r="G1060" s="302"/>
    </row>
    <row r="1061" spans="1:7" ht="67.5">
      <c r="A1061" s="455">
        <v>95712</v>
      </c>
      <c r="B1061" s="453" t="s">
        <v>3029</v>
      </c>
      <c r="C1061" s="455" t="s">
        <v>23</v>
      </c>
      <c r="D1061" s="474">
        <v>41.03</v>
      </c>
      <c r="E1061" s="302"/>
      <c r="F1061" s="302"/>
      <c r="G1061" s="302"/>
    </row>
    <row r="1062" spans="1:7" ht="67.5">
      <c r="A1062" s="455">
        <v>95713</v>
      </c>
      <c r="B1062" s="453" t="s">
        <v>3030</v>
      </c>
      <c r="C1062" s="455" t="s">
        <v>23</v>
      </c>
      <c r="D1062" s="474">
        <v>67.33</v>
      </c>
      <c r="E1062" s="302"/>
      <c r="F1062" s="302"/>
      <c r="G1062" s="302"/>
    </row>
    <row r="1063" spans="1:7" ht="81">
      <c r="A1063" s="455">
        <v>95716</v>
      </c>
      <c r="B1063" s="453" t="s">
        <v>3033</v>
      </c>
      <c r="C1063" s="455" t="s">
        <v>23</v>
      </c>
      <c r="D1063" s="474">
        <v>31.6</v>
      </c>
      <c r="E1063" s="302"/>
      <c r="F1063" s="302"/>
      <c r="G1063" s="302"/>
    </row>
    <row r="1064" spans="1:7" ht="81">
      <c r="A1064" s="455">
        <v>95717</v>
      </c>
      <c r="B1064" s="453" t="s">
        <v>3034</v>
      </c>
      <c r="C1064" s="455" t="s">
        <v>23</v>
      </c>
      <c r="D1064" s="474">
        <v>4.28</v>
      </c>
      <c r="E1064" s="302"/>
      <c r="F1064" s="302"/>
      <c r="G1064" s="302"/>
    </row>
    <row r="1065" spans="1:7" ht="81">
      <c r="A1065" s="455">
        <v>95718</v>
      </c>
      <c r="B1065" s="453" t="s">
        <v>3035</v>
      </c>
      <c r="C1065" s="455" t="s">
        <v>23</v>
      </c>
      <c r="D1065" s="474">
        <v>39.5</v>
      </c>
      <c r="E1065" s="302"/>
      <c r="F1065" s="302"/>
      <c r="G1065" s="302"/>
    </row>
    <row r="1066" spans="1:7" ht="81">
      <c r="A1066" s="455">
        <v>95719</v>
      </c>
      <c r="B1066" s="453" t="s">
        <v>3036</v>
      </c>
      <c r="C1066" s="455" t="s">
        <v>23</v>
      </c>
      <c r="D1066" s="474">
        <v>67.33</v>
      </c>
      <c r="E1066" s="302"/>
      <c r="F1066" s="302"/>
      <c r="G1066" s="302"/>
    </row>
    <row r="1067" spans="1:7" ht="40.5">
      <c r="A1067" s="455">
        <v>95869</v>
      </c>
      <c r="B1067" s="453" t="s">
        <v>604</v>
      </c>
      <c r="C1067" s="455" t="s">
        <v>23</v>
      </c>
      <c r="D1067" s="474">
        <v>0.98</v>
      </c>
      <c r="E1067" s="302"/>
      <c r="F1067" s="302"/>
      <c r="G1067" s="302"/>
    </row>
    <row r="1068" spans="1:7" ht="40.5">
      <c r="A1068" s="455">
        <v>95870</v>
      </c>
      <c r="B1068" s="453" t="s">
        <v>605</v>
      </c>
      <c r="C1068" s="455" t="s">
        <v>23</v>
      </c>
      <c r="D1068" s="474">
        <v>4.87</v>
      </c>
      <c r="E1068" s="302"/>
      <c r="F1068" s="302"/>
      <c r="G1068" s="302"/>
    </row>
    <row r="1069" spans="1:7" ht="54">
      <c r="A1069" s="455">
        <v>95871</v>
      </c>
      <c r="B1069" s="453" t="s">
        <v>606</v>
      </c>
      <c r="C1069" s="455" t="s">
        <v>23</v>
      </c>
      <c r="D1069" s="474">
        <v>204.46</v>
      </c>
      <c r="E1069" s="302"/>
      <c r="F1069" s="302"/>
      <c r="G1069" s="302"/>
    </row>
    <row r="1070" spans="1:7" ht="40.5">
      <c r="A1070" s="455">
        <v>95874</v>
      </c>
      <c r="B1070" s="453" t="s">
        <v>609</v>
      </c>
      <c r="C1070" s="455" t="s">
        <v>23</v>
      </c>
      <c r="D1070" s="474">
        <v>5.45</v>
      </c>
      <c r="E1070" s="302"/>
      <c r="F1070" s="302"/>
      <c r="G1070" s="302"/>
    </row>
    <row r="1071" spans="1:7" ht="40.5">
      <c r="A1071" s="455">
        <v>96008</v>
      </c>
      <c r="B1071" s="453" t="s">
        <v>3097</v>
      </c>
      <c r="C1071" s="455" t="s">
        <v>23</v>
      </c>
      <c r="D1071" s="474">
        <v>15.45</v>
      </c>
      <c r="E1071" s="302"/>
      <c r="F1071" s="302"/>
      <c r="G1071" s="302"/>
    </row>
    <row r="1072" spans="1:7" ht="40.5">
      <c r="A1072" s="455">
        <v>96009</v>
      </c>
      <c r="B1072" s="453" t="s">
        <v>3098</v>
      </c>
      <c r="C1072" s="455" t="s">
        <v>23</v>
      </c>
      <c r="D1072" s="474">
        <v>2.14</v>
      </c>
      <c r="E1072" s="302"/>
      <c r="F1072" s="302"/>
      <c r="G1072" s="302"/>
    </row>
    <row r="1073" spans="1:7" ht="40.5">
      <c r="A1073" s="455">
        <v>96011</v>
      </c>
      <c r="B1073" s="453" t="s">
        <v>3099</v>
      </c>
      <c r="C1073" s="455" t="s">
        <v>23</v>
      </c>
      <c r="D1073" s="474">
        <v>16.91</v>
      </c>
      <c r="E1073" s="302"/>
      <c r="F1073" s="302"/>
      <c r="G1073" s="302"/>
    </row>
    <row r="1074" spans="1:7" ht="54">
      <c r="A1074" s="455">
        <v>96012</v>
      </c>
      <c r="B1074" s="453" t="s">
        <v>3100</v>
      </c>
      <c r="C1074" s="455" t="s">
        <v>23</v>
      </c>
      <c r="D1074" s="474">
        <v>128.71</v>
      </c>
      <c r="E1074" s="302"/>
      <c r="F1074" s="302"/>
      <c r="G1074" s="302"/>
    </row>
    <row r="1075" spans="1:7" ht="40.5">
      <c r="A1075" s="455">
        <v>96015</v>
      </c>
      <c r="B1075" s="453" t="s">
        <v>3103</v>
      </c>
      <c r="C1075" s="455" t="s">
        <v>23</v>
      </c>
      <c r="D1075" s="474">
        <v>15.3</v>
      </c>
      <c r="E1075" s="302"/>
      <c r="F1075" s="302"/>
      <c r="G1075" s="302"/>
    </row>
    <row r="1076" spans="1:7" ht="40.5">
      <c r="A1076" s="455">
        <v>96016</v>
      </c>
      <c r="B1076" s="453" t="s">
        <v>3104</v>
      </c>
      <c r="C1076" s="455" t="s">
        <v>23</v>
      </c>
      <c r="D1076" s="474">
        <v>2.11</v>
      </c>
      <c r="E1076" s="302"/>
      <c r="F1076" s="302"/>
      <c r="G1076" s="302"/>
    </row>
    <row r="1077" spans="1:7" ht="40.5">
      <c r="A1077" s="455">
        <v>96018</v>
      </c>
      <c r="B1077" s="453" t="s">
        <v>3105</v>
      </c>
      <c r="C1077" s="455" t="s">
        <v>23</v>
      </c>
      <c r="D1077" s="474">
        <v>16.739999999999998</v>
      </c>
      <c r="E1077" s="302"/>
      <c r="F1077" s="302"/>
      <c r="G1077" s="302"/>
    </row>
    <row r="1078" spans="1:7" ht="54">
      <c r="A1078" s="455">
        <v>96019</v>
      </c>
      <c r="B1078" s="453" t="s">
        <v>3106</v>
      </c>
      <c r="C1078" s="455" t="s">
        <v>23</v>
      </c>
      <c r="D1078" s="474">
        <v>128.71</v>
      </c>
      <c r="E1078" s="302"/>
      <c r="F1078" s="302"/>
      <c r="G1078" s="302"/>
    </row>
    <row r="1079" spans="1:7" ht="40.5">
      <c r="A1079" s="455">
        <v>96023</v>
      </c>
      <c r="B1079" s="453" t="s">
        <v>695</v>
      </c>
      <c r="C1079" s="455" t="s">
        <v>23</v>
      </c>
      <c r="D1079" s="474">
        <v>11.9</v>
      </c>
      <c r="E1079" s="302"/>
      <c r="F1079" s="302"/>
      <c r="G1079" s="302"/>
    </row>
    <row r="1080" spans="1:7" ht="40.5">
      <c r="A1080" s="455">
        <v>96024</v>
      </c>
      <c r="B1080" s="453" t="s">
        <v>696</v>
      </c>
      <c r="C1080" s="455" t="s">
        <v>23</v>
      </c>
      <c r="D1080" s="474">
        <v>1.64</v>
      </c>
      <c r="E1080" s="302"/>
      <c r="F1080" s="302"/>
      <c r="G1080" s="302"/>
    </row>
    <row r="1081" spans="1:7" ht="40.5">
      <c r="A1081" s="455">
        <v>96026</v>
      </c>
      <c r="B1081" s="453" t="s">
        <v>697</v>
      </c>
      <c r="C1081" s="455" t="s">
        <v>23</v>
      </c>
      <c r="D1081" s="474">
        <v>13.02</v>
      </c>
      <c r="E1081" s="302"/>
      <c r="F1081" s="302"/>
      <c r="G1081" s="302"/>
    </row>
    <row r="1082" spans="1:7" ht="54">
      <c r="A1082" s="455">
        <v>96027</v>
      </c>
      <c r="B1082" s="453" t="s">
        <v>698</v>
      </c>
      <c r="C1082" s="455" t="s">
        <v>23</v>
      </c>
      <c r="D1082" s="474">
        <v>89.68</v>
      </c>
      <c r="E1082" s="302"/>
      <c r="F1082" s="302"/>
      <c r="G1082" s="302"/>
    </row>
    <row r="1083" spans="1:7" ht="54">
      <c r="A1083" s="455">
        <v>96030</v>
      </c>
      <c r="B1083" s="453" t="s">
        <v>3109</v>
      </c>
      <c r="C1083" s="455" t="s">
        <v>23</v>
      </c>
      <c r="D1083" s="474">
        <v>20.39</v>
      </c>
      <c r="E1083" s="302"/>
      <c r="F1083" s="302"/>
      <c r="G1083" s="302"/>
    </row>
    <row r="1084" spans="1:7" ht="54">
      <c r="A1084" s="455">
        <v>96031</v>
      </c>
      <c r="B1084" s="453" t="s">
        <v>701</v>
      </c>
      <c r="C1084" s="455" t="s">
        <v>23</v>
      </c>
      <c r="D1084" s="474">
        <v>3.76</v>
      </c>
      <c r="E1084" s="302"/>
      <c r="F1084" s="302"/>
      <c r="G1084" s="302"/>
    </row>
    <row r="1085" spans="1:7" ht="67.5">
      <c r="A1085" s="455">
        <v>96032</v>
      </c>
      <c r="B1085" s="453" t="s">
        <v>3110</v>
      </c>
      <c r="C1085" s="455" t="s">
        <v>23</v>
      </c>
      <c r="D1085" s="474">
        <v>1.46</v>
      </c>
      <c r="E1085" s="302"/>
      <c r="F1085" s="302"/>
      <c r="G1085" s="302"/>
    </row>
    <row r="1086" spans="1:7" ht="54">
      <c r="A1086" s="455">
        <v>96033</v>
      </c>
      <c r="B1086" s="453" t="s">
        <v>3111</v>
      </c>
      <c r="C1086" s="455" t="s">
        <v>23</v>
      </c>
      <c r="D1086" s="474">
        <v>38.229999999999997</v>
      </c>
      <c r="E1086" s="302"/>
      <c r="F1086" s="302"/>
      <c r="G1086" s="302"/>
    </row>
    <row r="1087" spans="1:7" ht="67.5">
      <c r="A1087" s="455">
        <v>96034</v>
      </c>
      <c r="B1087" s="453" t="s">
        <v>3112</v>
      </c>
      <c r="C1087" s="455" t="s">
        <v>23</v>
      </c>
      <c r="D1087" s="474">
        <v>106.17</v>
      </c>
      <c r="E1087" s="302"/>
      <c r="F1087" s="302"/>
      <c r="G1087" s="302"/>
    </row>
    <row r="1088" spans="1:7" ht="40.5">
      <c r="A1088" s="455">
        <v>96053</v>
      </c>
      <c r="B1088" s="453" t="s">
        <v>3115</v>
      </c>
      <c r="C1088" s="455" t="s">
        <v>23</v>
      </c>
      <c r="D1088" s="474">
        <v>12.05</v>
      </c>
      <c r="E1088" s="302"/>
      <c r="F1088" s="302"/>
      <c r="G1088" s="302"/>
    </row>
    <row r="1089" spans="1:7" ht="54">
      <c r="A1089" s="455">
        <v>96054</v>
      </c>
      <c r="B1089" s="453" t="s">
        <v>702</v>
      </c>
      <c r="C1089" s="455" t="s">
        <v>23</v>
      </c>
      <c r="D1089" s="474">
        <v>17.309999999999999</v>
      </c>
      <c r="E1089" s="302"/>
      <c r="F1089" s="302"/>
      <c r="G1089" s="302"/>
    </row>
    <row r="1090" spans="1:7" ht="40.5">
      <c r="A1090" s="455">
        <v>96055</v>
      </c>
      <c r="B1090" s="453" t="s">
        <v>3116</v>
      </c>
      <c r="C1090" s="455" t="s">
        <v>23</v>
      </c>
      <c r="D1090" s="474">
        <v>1.67</v>
      </c>
      <c r="E1090" s="302"/>
      <c r="F1090" s="302"/>
      <c r="G1090" s="302"/>
    </row>
    <row r="1091" spans="1:7" ht="40.5">
      <c r="A1091" s="455">
        <v>96056</v>
      </c>
      <c r="B1091" s="453" t="s">
        <v>3117</v>
      </c>
      <c r="C1091" s="455" t="s">
        <v>23</v>
      </c>
      <c r="D1091" s="474">
        <v>13.19</v>
      </c>
      <c r="E1091" s="302"/>
      <c r="F1091" s="302"/>
      <c r="G1091" s="302"/>
    </row>
    <row r="1092" spans="1:7" ht="54">
      <c r="A1092" s="455">
        <v>96057</v>
      </c>
      <c r="B1092" s="453" t="s">
        <v>3118</v>
      </c>
      <c r="C1092" s="455" t="s">
        <v>23</v>
      </c>
      <c r="D1092" s="474">
        <v>89.68</v>
      </c>
      <c r="E1092" s="302"/>
      <c r="F1092" s="302"/>
      <c r="G1092" s="302"/>
    </row>
    <row r="1093" spans="1:7" ht="54">
      <c r="A1093" s="455">
        <v>96060</v>
      </c>
      <c r="B1093" s="453" t="s">
        <v>703</v>
      </c>
      <c r="C1093" s="455" t="s">
        <v>23</v>
      </c>
      <c r="D1093" s="474">
        <v>1.74</v>
      </c>
      <c r="E1093" s="302"/>
      <c r="F1093" s="302"/>
      <c r="G1093" s="302"/>
    </row>
    <row r="1094" spans="1:7" ht="54">
      <c r="A1094" s="455">
        <v>96061</v>
      </c>
      <c r="B1094" s="453" t="s">
        <v>704</v>
      </c>
      <c r="C1094" s="455" t="s">
        <v>23</v>
      </c>
      <c r="D1094" s="474">
        <v>21.63</v>
      </c>
      <c r="E1094" s="302"/>
      <c r="F1094" s="302"/>
      <c r="G1094" s="302"/>
    </row>
    <row r="1095" spans="1:7" ht="54">
      <c r="A1095" s="455">
        <v>96062</v>
      </c>
      <c r="B1095" s="453" t="s">
        <v>705</v>
      </c>
      <c r="C1095" s="455" t="s">
        <v>23</v>
      </c>
      <c r="D1095" s="474">
        <v>39.24</v>
      </c>
      <c r="E1095" s="302"/>
      <c r="F1095" s="302"/>
      <c r="G1095" s="302"/>
    </row>
    <row r="1096" spans="1:7" ht="54">
      <c r="A1096" s="455">
        <v>96241</v>
      </c>
      <c r="B1096" s="453" t="s">
        <v>3144</v>
      </c>
      <c r="C1096" s="455" t="s">
        <v>23</v>
      </c>
      <c r="D1096" s="474">
        <v>14.02</v>
      </c>
      <c r="E1096" s="302"/>
      <c r="F1096" s="302"/>
      <c r="G1096" s="302"/>
    </row>
    <row r="1097" spans="1:7" ht="54">
      <c r="A1097" s="455">
        <v>96242</v>
      </c>
      <c r="B1097" s="453" t="s">
        <v>3145</v>
      </c>
      <c r="C1097" s="455" t="s">
        <v>23</v>
      </c>
      <c r="D1097" s="474">
        <v>1.9</v>
      </c>
      <c r="E1097" s="302"/>
      <c r="F1097" s="302"/>
      <c r="G1097" s="302"/>
    </row>
    <row r="1098" spans="1:7" ht="54">
      <c r="A1098" s="455">
        <v>96243</v>
      </c>
      <c r="B1098" s="453" t="s">
        <v>3146</v>
      </c>
      <c r="C1098" s="455" t="s">
        <v>23</v>
      </c>
      <c r="D1098" s="474">
        <v>17.53</v>
      </c>
      <c r="E1098" s="302"/>
      <c r="F1098" s="302"/>
      <c r="G1098" s="302"/>
    </row>
    <row r="1099" spans="1:7" ht="54">
      <c r="A1099" s="455">
        <v>96244</v>
      </c>
      <c r="B1099" s="453" t="s">
        <v>3147</v>
      </c>
      <c r="C1099" s="455" t="s">
        <v>23</v>
      </c>
      <c r="D1099" s="474">
        <v>13.03</v>
      </c>
      <c r="E1099" s="302"/>
      <c r="F1099" s="302"/>
      <c r="G1099" s="302"/>
    </row>
    <row r="1100" spans="1:7" ht="54">
      <c r="A1100" s="455">
        <v>96298</v>
      </c>
      <c r="B1100" s="453" t="s">
        <v>3154</v>
      </c>
      <c r="C1100" s="455" t="s">
        <v>23</v>
      </c>
      <c r="D1100" s="474">
        <v>42.64</v>
      </c>
      <c r="E1100" s="302"/>
      <c r="F1100" s="302"/>
      <c r="G1100" s="302"/>
    </row>
    <row r="1101" spans="1:7" ht="40.5">
      <c r="A1101" s="455">
        <v>96299</v>
      </c>
      <c r="B1101" s="453" t="s">
        <v>3155</v>
      </c>
      <c r="C1101" s="455" t="s">
        <v>23</v>
      </c>
      <c r="D1101" s="474">
        <v>5.92</v>
      </c>
      <c r="E1101" s="302"/>
      <c r="F1101" s="302"/>
      <c r="G1101" s="302"/>
    </row>
    <row r="1102" spans="1:7" ht="54">
      <c r="A1102" s="455">
        <v>96300</v>
      </c>
      <c r="B1102" s="453" t="s">
        <v>3156</v>
      </c>
      <c r="C1102" s="455" t="s">
        <v>23</v>
      </c>
      <c r="D1102" s="474">
        <v>53.36</v>
      </c>
      <c r="E1102" s="302"/>
      <c r="F1102" s="302"/>
      <c r="G1102" s="302"/>
    </row>
    <row r="1103" spans="1:7" ht="54">
      <c r="A1103" s="455">
        <v>96301</v>
      </c>
      <c r="B1103" s="453" t="s">
        <v>3157</v>
      </c>
      <c r="C1103" s="455" t="s">
        <v>23</v>
      </c>
      <c r="D1103" s="474">
        <v>36.78</v>
      </c>
      <c r="E1103" s="302"/>
      <c r="F1103" s="302"/>
      <c r="G1103" s="302"/>
    </row>
    <row r="1104" spans="1:7" ht="67.5">
      <c r="A1104" s="455">
        <v>96304</v>
      </c>
      <c r="B1104" s="453" t="s">
        <v>3160</v>
      </c>
      <c r="C1104" s="455" t="s">
        <v>23</v>
      </c>
      <c r="D1104" s="474">
        <v>0.14000000000000001</v>
      </c>
      <c r="E1104" s="302"/>
      <c r="F1104" s="302"/>
      <c r="G1104" s="302"/>
    </row>
    <row r="1105" spans="1:7" ht="54">
      <c r="A1105" s="455">
        <v>96305</v>
      </c>
      <c r="B1105" s="453" t="s">
        <v>3161</v>
      </c>
      <c r="C1105" s="455" t="s">
        <v>23</v>
      </c>
      <c r="D1105" s="474">
        <v>0.02</v>
      </c>
      <c r="E1105" s="302"/>
      <c r="F1105" s="302"/>
      <c r="G1105" s="302"/>
    </row>
    <row r="1106" spans="1:7" ht="67.5">
      <c r="A1106" s="455">
        <v>96306</v>
      </c>
      <c r="B1106" s="453" t="s">
        <v>3162</v>
      </c>
      <c r="C1106" s="455" t="s">
        <v>23</v>
      </c>
      <c r="D1106" s="474">
        <v>0.18</v>
      </c>
      <c r="E1106" s="302"/>
      <c r="F1106" s="302"/>
      <c r="G1106" s="302"/>
    </row>
    <row r="1107" spans="1:7" ht="67.5">
      <c r="A1107" s="455">
        <v>96307</v>
      </c>
      <c r="B1107" s="453" t="s">
        <v>3163</v>
      </c>
      <c r="C1107" s="455" t="s">
        <v>23</v>
      </c>
      <c r="D1107" s="474">
        <v>1.04</v>
      </c>
      <c r="E1107" s="302"/>
      <c r="F1107" s="302"/>
      <c r="G1107" s="302"/>
    </row>
    <row r="1108" spans="1:7" ht="67.5">
      <c r="A1108" s="455">
        <v>96457</v>
      </c>
      <c r="B1108" s="453" t="s">
        <v>3183</v>
      </c>
      <c r="C1108" s="455" t="s">
        <v>23</v>
      </c>
      <c r="D1108" s="474">
        <v>47.8</v>
      </c>
      <c r="E1108" s="302"/>
      <c r="F1108" s="302"/>
      <c r="G1108" s="302"/>
    </row>
    <row r="1109" spans="1:7" ht="54">
      <c r="A1109" s="455">
        <v>96458</v>
      </c>
      <c r="B1109" s="453" t="s">
        <v>3184</v>
      </c>
      <c r="C1109" s="455" t="s">
        <v>23</v>
      </c>
      <c r="D1109" s="474">
        <v>39.97</v>
      </c>
      <c r="E1109" s="302"/>
      <c r="F1109" s="302"/>
      <c r="G1109" s="302"/>
    </row>
    <row r="1110" spans="1:7" ht="54">
      <c r="A1110" s="455">
        <v>96459</v>
      </c>
      <c r="B1110" s="453" t="s">
        <v>3185</v>
      </c>
      <c r="C1110" s="455" t="s">
        <v>23</v>
      </c>
      <c r="D1110" s="474">
        <v>4.43</v>
      </c>
      <c r="E1110" s="302"/>
      <c r="F1110" s="302"/>
      <c r="G1110" s="302"/>
    </row>
    <row r="1111" spans="1:7" ht="67.5">
      <c r="A1111" s="455">
        <v>96460</v>
      </c>
      <c r="B1111" s="453" t="s">
        <v>3186</v>
      </c>
      <c r="C1111" s="455" t="s">
        <v>23</v>
      </c>
      <c r="D1111" s="474">
        <v>31.94</v>
      </c>
      <c r="E1111" s="302"/>
      <c r="F1111" s="302"/>
      <c r="G1111" s="302"/>
    </row>
    <row r="1112" spans="1:7" ht="67.5">
      <c r="A1112" s="455">
        <v>98760</v>
      </c>
      <c r="B1112" s="453" t="s">
        <v>3717</v>
      </c>
      <c r="C1112" s="455" t="s">
        <v>23</v>
      </c>
      <c r="D1112" s="474">
        <v>0.12</v>
      </c>
      <c r="E1112" s="302"/>
      <c r="F1112" s="302"/>
      <c r="G1112" s="302"/>
    </row>
    <row r="1113" spans="1:7" ht="54">
      <c r="A1113" s="455">
        <v>98761</v>
      </c>
      <c r="B1113" s="453" t="s">
        <v>3718</v>
      </c>
      <c r="C1113" s="455" t="s">
        <v>23</v>
      </c>
      <c r="D1113" s="474">
        <v>0.02</v>
      </c>
      <c r="E1113" s="302"/>
      <c r="F1113" s="302"/>
      <c r="G1113" s="302"/>
    </row>
    <row r="1114" spans="1:7" ht="67.5">
      <c r="A1114" s="455">
        <v>98762</v>
      </c>
      <c r="B1114" s="453" t="s">
        <v>3719</v>
      </c>
      <c r="C1114" s="455" t="s">
        <v>23</v>
      </c>
      <c r="D1114" s="474">
        <v>0.15</v>
      </c>
      <c r="E1114" s="302"/>
      <c r="F1114" s="302"/>
      <c r="G1114" s="302"/>
    </row>
    <row r="1115" spans="1:7" ht="67.5">
      <c r="A1115" s="455">
        <v>98763</v>
      </c>
      <c r="B1115" s="453" t="s">
        <v>3720</v>
      </c>
      <c r="C1115" s="455" t="s">
        <v>23</v>
      </c>
      <c r="D1115" s="474">
        <v>3.76</v>
      </c>
      <c r="E1115" s="302"/>
      <c r="F1115" s="302"/>
      <c r="G1115" s="302"/>
    </row>
    <row r="1116" spans="1:7" ht="67.5">
      <c r="A1116" s="455">
        <v>99829</v>
      </c>
      <c r="B1116" s="453" t="s">
        <v>3721</v>
      </c>
      <c r="C1116" s="455" t="s">
        <v>23</v>
      </c>
      <c r="D1116" s="474">
        <v>0.19</v>
      </c>
      <c r="E1116" s="302"/>
      <c r="F1116" s="302"/>
      <c r="G1116" s="302"/>
    </row>
    <row r="1117" spans="1:7" ht="67.5">
      <c r="A1117" s="455">
        <v>99830</v>
      </c>
      <c r="B1117" s="453" t="s">
        <v>3722</v>
      </c>
      <c r="C1117" s="455" t="s">
        <v>23</v>
      </c>
      <c r="D1117" s="474">
        <v>0.02</v>
      </c>
      <c r="E1117" s="302"/>
      <c r="F1117" s="302"/>
      <c r="G1117" s="302"/>
    </row>
    <row r="1118" spans="1:7" ht="67.5">
      <c r="A1118" s="455">
        <v>99831</v>
      </c>
      <c r="B1118" s="453" t="s">
        <v>3723</v>
      </c>
      <c r="C1118" s="455" t="s">
        <v>23</v>
      </c>
      <c r="D1118" s="474">
        <v>0.27</v>
      </c>
      <c r="E1118" s="302"/>
      <c r="F1118" s="302"/>
      <c r="G1118" s="302"/>
    </row>
    <row r="1119" spans="1:7" ht="67.5">
      <c r="A1119" s="455">
        <v>99832</v>
      </c>
      <c r="B1119" s="453" t="s">
        <v>3724</v>
      </c>
      <c r="C1119" s="455" t="s">
        <v>23</v>
      </c>
      <c r="D1119" s="474">
        <v>0.97</v>
      </c>
      <c r="E1119" s="302"/>
      <c r="F1119" s="302"/>
      <c r="G1119" s="302"/>
    </row>
    <row r="1120" spans="1:7" ht="40.5">
      <c r="A1120" s="455">
        <v>100637</v>
      </c>
      <c r="B1120" s="453" t="s">
        <v>9182</v>
      </c>
      <c r="C1120" s="455" t="s">
        <v>23</v>
      </c>
      <c r="D1120" s="474">
        <v>88.43</v>
      </c>
      <c r="E1120" s="302"/>
      <c r="F1120" s="302"/>
      <c r="G1120" s="302"/>
    </row>
    <row r="1121" spans="1:7" ht="40.5">
      <c r="A1121" s="455">
        <v>100638</v>
      </c>
      <c r="B1121" s="453" t="s">
        <v>9183</v>
      </c>
      <c r="C1121" s="455" t="s">
        <v>23</v>
      </c>
      <c r="D1121" s="474">
        <v>15.91</v>
      </c>
      <c r="E1121" s="302"/>
      <c r="F1121" s="302"/>
      <c r="G1121" s="302"/>
    </row>
    <row r="1122" spans="1:7" ht="40.5">
      <c r="A1122" s="455">
        <v>100639</v>
      </c>
      <c r="B1122" s="453" t="s">
        <v>9184</v>
      </c>
      <c r="C1122" s="455" t="s">
        <v>23</v>
      </c>
      <c r="D1122" s="474">
        <v>142.16</v>
      </c>
      <c r="E1122" s="302"/>
      <c r="F1122" s="302"/>
      <c r="G1122" s="302"/>
    </row>
    <row r="1123" spans="1:7" ht="54">
      <c r="A1123" s="455">
        <v>100640</v>
      </c>
      <c r="B1123" s="453" t="s">
        <v>9185</v>
      </c>
      <c r="C1123" s="455" t="s">
        <v>23</v>
      </c>
      <c r="D1123" s="474">
        <v>195.16</v>
      </c>
      <c r="E1123" s="302"/>
      <c r="F1123" s="302"/>
      <c r="G1123" s="302"/>
    </row>
    <row r="1124" spans="1:7" ht="40.5">
      <c r="A1124" s="455">
        <v>100643</v>
      </c>
      <c r="B1124" s="453" t="s">
        <v>9186</v>
      </c>
      <c r="C1124" s="455" t="s">
        <v>23</v>
      </c>
      <c r="D1124" s="474">
        <v>232.85</v>
      </c>
      <c r="E1124" s="302"/>
      <c r="F1124" s="302"/>
      <c r="G1124" s="302"/>
    </row>
    <row r="1125" spans="1:7" ht="27">
      <c r="A1125" s="455">
        <v>100644</v>
      </c>
      <c r="B1125" s="453" t="s">
        <v>9187</v>
      </c>
      <c r="C1125" s="455" t="s">
        <v>23</v>
      </c>
      <c r="D1125" s="474">
        <v>41.91</v>
      </c>
      <c r="E1125" s="302"/>
      <c r="F1125" s="302"/>
      <c r="G1125" s="302"/>
    </row>
    <row r="1126" spans="1:7" ht="40.5">
      <c r="A1126" s="455">
        <v>100645</v>
      </c>
      <c r="B1126" s="453" t="s">
        <v>9188</v>
      </c>
      <c r="C1126" s="455" t="s">
        <v>23</v>
      </c>
      <c r="D1126" s="474">
        <v>374.32</v>
      </c>
      <c r="E1126" s="302"/>
      <c r="F1126" s="302"/>
      <c r="G1126" s="302"/>
    </row>
    <row r="1127" spans="1:7" ht="40.5">
      <c r="A1127" s="455">
        <v>100646</v>
      </c>
      <c r="B1127" s="453" t="s">
        <v>9189</v>
      </c>
      <c r="C1127" s="455" t="s">
        <v>23</v>
      </c>
      <c r="D1127" s="474">
        <v>278.8</v>
      </c>
      <c r="E1127" s="302"/>
      <c r="F1127" s="302"/>
      <c r="G1127" s="302"/>
    </row>
    <row r="1128" spans="1:7" ht="54">
      <c r="A1128" s="455">
        <v>102270</v>
      </c>
      <c r="B1128" s="453" t="s">
        <v>11751</v>
      </c>
      <c r="C1128" s="455" t="s">
        <v>23</v>
      </c>
      <c r="D1128" s="474">
        <v>0.81</v>
      </c>
      <c r="E1128" s="302"/>
      <c r="F1128" s="302"/>
      <c r="G1128" s="302"/>
    </row>
    <row r="1129" spans="1:7" ht="54">
      <c r="A1129" s="455">
        <v>102271</v>
      </c>
      <c r="B1129" s="453" t="s">
        <v>11752</v>
      </c>
      <c r="C1129" s="455" t="s">
        <v>23</v>
      </c>
      <c r="D1129" s="474">
        <v>0.23</v>
      </c>
      <c r="E1129" s="302"/>
      <c r="F1129" s="302"/>
      <c r="G1129" s="302"/>
    </row>
    <row r="1130" spans="1:7" ht="54">
      <c r="A1130" s="455">
        <v>102272</v>
      </c>
      <c r="B1130" s="453" t="s">
        <v>11753</v>
      </c>
      <c r="C1130" s="455" t="s">
        <v>23</v>
      </c>
      <c r="D1130" s="474">
        <v>0.53</v>
      </c>
      <c r="E1130" s="302"/>
      <c r="F1130" s="302"/>
      <c r="G1130" s="302"/>
    </row>
    <row r="1131" spans="1:7" ht="54">
      <c r="A1131" s="455">
        <v>102273</v>
      </c>
      <c r="B1131" s="453" t="s">
        <v>11754</v>
      </c>
      <c r="C1131" s="455" t="s">
        <v>23</v>
      </c>
      <c r="D1131" s="474">
        <v>1.39</v>
      </c>
      <c r="E1131" s="302"/>
      <c r="F1131" s="302"/>
      <c r="G1131" s="302"/>
    </row>
    <row r="1132" spans="1:7" ht="67.5">
      <c r="A1132" s="455">
        <v>92259</v>
      </c>
      <c r="B1132" s="453" t="s">
        <v>3725</v>
      </c>
      <c r="C1132" s="455" t="s">
        <v>41</v>
      </c>
      <c r="D1132" s="474">
        <v>271.95</v>
      </c>
      <c r="E1132" s="302"/>
      <c r="F1132" s="302"/>
      <c r="G1132" s="302"/>
    </row>
    <row r="1133" spans="1:7" ht="67.5">
      <c r="A1133" s="455">
        <v>92260</v>
      </c>
      <c r="B1133" s="453" t="s">
        <v>3726</v>
      </c>
      <c r="C1133" s="455" t="s">
        <v>41</v>
      </c>
      <c r="D1133" s="474">
        <v>313.61</v>
      </c>
      <c r="E1133" s="302"/>
      <c r="F1133" s="302"/>
      <c r="G1133" s="302"/>
    </row>
    <row r="1134" spans="1:7" ht="67.5">
      <c r="A1134" s="455">
        <v>92261</v>
      </c>
      <c r="B1134" s="453" t="s">
        <v>3727</v>
      </c>
      <c r="C1134" s="455" t="s">
        <v>41</v>
      </c>
      <c r="D1134" s="474">
        <v>354</v>
      </c>
      <c r="E1134" s="302"/>
      <c r="F1134" s="302"/>
      <c r="G1134" s="302"/>
    </row>
    <row r="1135" spans="1:7" ht="67.5">
      <c r="A1135" s="455">
        <v>92262</v>
      </c>
      <c r="B1135" s="453" t="s">
        <v>3728</v>
      </c>
      <c r="C1135" s="455" t="s">
        <v>41</v>
      </c>
      <c r="D1135" s="474">
        <v>419.02</v>
      </c>
      <c r="E1135" s="302"/>
      <c r="F1135" s="302"/>
      <c r="G1135" s="302"/>
    </row>
    <row r="1136" spans="1:7" ht="67.5">
      <c r="A1136" s="455">
        <v>92539</v>
      </c>
      <c r="B1136" s="453" t="s">
        <v>3729</v>
      </c>
      <c r="C1136" s="455" t="s">
        <v>50</v>
      </c>
      <c r="D1136" s="474">
        <v>40.19</v>
      </c>
      <c r="E1136" s="302"/>
      <c r="F1136" s="302"/>
      <c r="G1136" s="302"/>
    </row>
    <row r="1137" spans="1:7" ht="67.5">
      <c r="A1137" s="455">
        <v>92540</v>
      </c>
      <c r="B1137" s="453" t="s">
        <v>3730</v>
      </c>
      <c r="C1137" s="455" t="s">
        <v>50</v>
      </c>
      <c r="D1137" s="474">
        <v>46.35</v>
      </c>
      <c r="E1137" s="302"/>
      <c r="F1137" s="302"/>
      <c r="G1137" s="302"/>
    </row>
    <row r="1138" spans="1:7" ht="54">
      <c r="A1138" s="455">
        <v>92541</v>
      </c>
      <c r="B1138" s="453" t="s">
        <v>3731</v>
      </c>
      <c r="C1138" s="455" t="s">
        <v>50</v>
      </c>
      <c r="D1138" s="474">
        <v>43.13</v>
      </c>
      <c r="E1138" s="302"/>
      <c r="F1138" s="302"/>
      <c r="G1138" s="302"/>
    </row>
    <row r="1139" spans="1:7" ht="67.5">
      <c r="A1139" s="455">
        <v>92542</v>
      </c>
      <c r="B1139" s="453" t="s">
        <v>3732</v>
      </c>
      <c r="C1139" s="455" t="s">
        <v>50</v>
      </c>
      <c r="D1139" s="474">
        <v>53.16</v>
      </c>
      <c r="E1139" s="302"/>
      <c r="F1139" s="302"/>
      <c r="G1139" s="302"/>
    </row>
    <row r="1140" spans="1:7" ht="67.5">
      <c r="A1140" s="455">
        <v>92543</v>
      </c>
      <c r="B1140" s="453" t="s">
        <v>3733</v>
      </c>
      <c r="C1140" s="455" t="s">
        <v>50</v>
      </c>
      <c r="D1140" s="474">
        <v>11.74</v>
      </c>
      <c r="E1140" s="302"/>
      <c r="F1140" s="302"/>
      <c r="G1140" s="302"/>
    </row>
    <row r="1141" spans="1:7" ht="54">
      <c r="A1141" s="455">
        <v>92544</v>
      </c>
      <c r="B1141" s="453" t="s">
        <v>3734</v>
      </c>
      <c r="C1141" s="455" t="s">
        <v>50</v>
      </c>
      <c r="D1141" s="474">
        <v>9.34</v>
      </c>
      <c r="E1141" s="302"/>
      <c r="F1141" s="302"/>
      <c r="G1141" s="302"/>
    </row>
    <row r="1142" spans="1:7" ht="54">
      <c r="A1142" s="455">
        <v>92545</v>
      </c>
      <c r="B1142" s="453" t="s">
        <v>3735</v>
      </c>
      <c r="C1142" s="455" t="s">
        <v>41</v>
      </c>
      <c r="D1142" s="474">
        <v>590.69000000000005</v>
      </c>
      <c r="E1142" s="302"/>
      <c r="F1142" s="302"/>
      <c r="G1142" s="302"/>
    </row>
    <row r="1143" spans="1:7" ht="54">
      <c r="A1143" s="455">
        <v>92546</v>
      </c>
      <c r="B1143" s="453" t="s">
        <v>3736</v>
      </c>
      <c r="C1143" s="455" t="s">
        <v>41</v>
      </c>
      <c r="D1143" s="474">
        <v>722.81</v>
      </c>
      <c r="E1143" s="302"/>
      <c r="F1143" s="302"/>
      <c r="G1143" s="302"/>
    </row>
    <row r="1144" spans="1:7" ht="54">
      <c r="A1144" s="455">
        <v>92547</v>
      </c>
      <c r="B1144" s="453" t="s">
        <v>3737</v>
      </c>
      <c r="C1144" s="455" t="s">
        <v>41</v>
      </c>
      <c r="D1144" s="474">
        <v>757.43</v>
      </c>
      <c r="E1144" s="302"/>
      <c r="F1144" s="302"/>
      <c r="G1144" s="302"/>
    </row>
    <row r="1145" spans="1:7" ht="54">
      <c r="A1145" s="455">
        <v>92548</v>
      </c>
      <c r="B1145" s="453" t="s">
        <v>3738</v>
      </c>
      <c r="C1145" s="455" t="s">
        <v>41</v>
      </c>
      <c r="D1145" s="474">
        <v>840.15</v>
      </c>
      <c r="E1145" s="302"/>
      <c r="F1145" s="302"/>
      <c r="G1145" s="302"/>
    </row>
    <row r="1146" spans="1:7" ht="54">
      <c r="A1146" s="455">
        <v>92549</v>
      </c>
      <c r="B1146" s="453" t="s">
        <v>3739</v>
      </c>
      <c r="C1146" s="455" t="s">
        <v>41</v>
      </c>
      <c r="D1146" s="474">
        <v>1058.4000000000001</v>
      </c>
      <c r="E1146" s="302"/>
      <c r="F1146" s="302"/>
      <c r="G1146" s="302"/>
    </row>
    <row r="1147" spans="1:7" ht="54">
      <c r="A1147" s="455">
        <v>92550</v>
      </c>
      <c r="B1147" s="453" t="s">
        <v>3740</v>
      </c>
      <c r="C1147" s="455" t="s">
        <v>41</v>
      </c>
      <c r="D1147" s="474">
        <v>1320.8</v>
      </c>
      <c r="E1147" s="302"/>
      <c r="F1147" s="302"/>
      <c r="G1147" s="302"/>
    </row>
    <row r="1148" spans="1:7" ht="54">
      <c r="A1148" s="455">
        <v>92551</v>
      </c>
      <c r="B1148" s="453" t="s">
        <v>3741</v>
      </c>
      <c r="C1148" s="455" t="s">
        <v>41</v>
      </c>
      <c r="D1148" s="474">
        <v>1364.99</v>
      </c>
      <c r="E1148" s="302"/>
      <c r="F1148" s="302"/>
      <c r="G1148" s="302"/>
    </row>
    <row r="1149" spans="1:7" ht="54">
      <c r="A1149" s="455">
        <v>92552</v>
      </c>
      <c r="B1149" s="453" t="s">
        <v>3742</v>
      </c>
      <c r="C1149" s="455" t="s">
        <v>41</v>
      </c>
      <c r="D1149" s="474">
        <v>1480.65</v>
      </c>
      <c r="E1149" s="302"/>
      <c r="F1149" s="302"/>
      <c r="G1149" s="302"/>
    </row>
    <row r="1150" spans="1:7" ht="54">
      <c r="A1150" s="455">
        <v>92553</v>
      </c>
      <c r="B1150" s="453" t="s">
        <v>3743</v>
      </c>
      <c r="C1150" s="455" t="s">
        <v>41</v>
      </c>
      <c r="D1150" s="474">
        <v>1705.06</v>
      </c>
      <c r="E1150" s="302"/>
      <c r="F1150" s="302"/>
      <c r="G1150" s="302"/>
    </row>
    <row r="1151" spans="1:7" ht="54">
      <c r="A1151" s="455">
        <v>92554</v>
      </c>
      <c r="B1151" s="453" t="s">
        <v>3744</v>
      </c>
      <c r="C1151" s="455" t="s">
        <v>41</v>
      </c>
      <c r="D1151" s="474">
        <v>1755.61</v>
      </c>
      <c r="E1151" s="302"/>
      <c r="F1151" s="302"/>
      <c r="G1151" s="302"/>
    </row>
    <row r="1152" spans="1:7" ht="81">
      <c r="A1152" s="455">
        <v>92555</v>
      </c>
      <c r="B1152" s="453" t="s">
        <v>3745</v>
      </c>
      <c r="C1152" s="455" t="s">
        <v>41</v>
      </c>
      <c r="D1152" s="474">
        <v>584.24</v>
      </c>
      <c r="E1152" s="302"/>
      <c r="F1152" s="302"/>
      <c r="G1152" s="302"/>
    </row>
    <row r="1153" spans="1:7" ht="81">
      <c r="A1153" s="455">
        <v>92556</v>
      </c>
      <c r="B1153" s="453" t="s">
        <v>3746</v>
      </c>
      <c r="C1153" s="455" t="s">
        <v>41</v>
      </c>
      <c r="D1153" s="474">
        <v>711.51</v>
      </c>
      <c r="E1153" s="302"/>
      <c r="F1153" s="302"/>
      <c r="G1153" s="302"/>
    </row>
    <row r="1154" spans="1:7" ht="81">
      <c r="A1154" s="455">
        <v>92557</v>
      </c>
      <c r="B1154" s="453" t="s">
        <v>3747</v>
      </c>
      <c r="C1154" s="455" t="s">
        <v>41</v>
      </c>
      <c r="D1154" s="474">
        <v>746.13</v>
      </c>
      <c r="E1154" s="302"/>
      <c r="F1154" s="302"/>
      <c r="G1154" s="302"/>
    </row>
    <row r="1155" spans="1:7" ht="81">
      <c r="A1155" s="455">
        <v>92558</v>
      </c>
      <c r="B1155" s="453" t="s">
        <v>3748</v>
      </c>
      <c r="C1155" s="455" t="s">
        <v>41</v>
      </c>
      <c r="D1155" s="474">
        <v>833.7</v>
      </c>
      <c r="E1155" s="302"/>
      <c r="F1155" s="302"/>
      <c r="G1155" s="302"/>
    </row>
    <row r="1156" spans="1:7" ht="81">
      <c r="A1156" s="455">
        <v>92559</v>
      </c>
      <c r="B1156" s="453" t="s">
        <v>3749</v>
      </c>
      <c r="C1156" s="455" t="s">
        <v>41</v>
      </c>
      <c r="D1156" s="474">
        <v>1046.4000000000001</v>
      </c>
      <c r="E1156" s="302"/>
      <c r="F1156" s="302"/>
      <c r="G1156" s="302"/>
    </row>
    <row r="1157" spans="1:7" ht="81">
      <c r="A1157" s="455">
        <v>92560</v>
      </c>
      <c r="B1157" s="453" t="s">
        <v>3750</v>
      </c>
      <c r="C1157" s="455" t="s">
        <v>41</v>
      </c>
      <c r="D1157" s="474">
        <v>1304.45</v>
      </c>
      <c r="E1157" s="302"/>
      <c r="F1157" s="302"/>
      <c r="G1157" s="302"/>
    </row>
    <row r="1158" spans="1:7" ht="81">
      <c r="A1158" s="455">
        <v>92561</v>
      </c>
      <c r="B1158" s="453" t="s">
        <v>3751</v>
      </c>
      <c r="C1158" s="455" t="s">
        <v>41</v>
      </c>
      <c r="D1158" s="474">
        <v>1349.09</v>
      </c>
      <c r="E1158" s="302"/>
      <c r="F1158" s="302"/>
      <c r="G1158" s="302"/>
    </row>
    <row r="1159" spans="1:7" ht="81">
      <c r="A1159" s="455">
        <v>92562</v>
      </c>
      <c r="B1159" s="453" t="s">
        <v>3752</v>
      </c>
      <c r="C1159" s="455" t="s">
        <v>41</v>
      </c>
      <c r="D1159" s="474">
        <v>1453.45</v>
      </c>
      <c r="E1159" s="302"/>
      <c r="F1159" s="302"/>
      <c r="G1159" s="302"/>
    </row>
    <row r="1160" spans="1:7" ht="81">
      <c r="A1160" s="455">
        <v>92563</v>
      </c>
      <c r="B1160" s="453" t="s">
        <v>3753</v>
      </c>
      <c r="C1160" s="455" t="s">
        <v>41</v>
      </c>
      <c r="D1160" s="474">
        <v>1673.26</v>
      </c>
      <c r="E1160" s="302"/>
      <c r="F1160" s="302"/>
      <c r="G1160" s="302"/>
    </row>
    <row r="1161" spans="1:7" ht="81">
      <c r="A1161" s="455">
        <v>92564</v>
      </c>
      <c r="B1161" s="453" t="s">
        <v>3754</v>
      </c>
      <c r="C1161" s="455" t="s">
        <v>41</v>
      </c>
      <c r="D1161" s="474">
        <v>1716.66</v>
      </c>
      <c r="E1161" s="302"/>
      <c r="F1161" s="302"/>
      <c r="G1161" s="302"/>
    </row>
    <row r="1162" spans="1:7" ht="67.5">
      <c r="A1162" s="455">
        <v>92565</v>
      </c>
      <c r="B1162" s="453" t="s">
        <v>2230</v>
      </c>
      <c r="C1162" s="455" t="s">
        <v>50</v>
      </c>
      <c r="D1162" s="474">
        <v>21.44</v>
      </c>
      <c r="E1162" s="302"/>
      <c r="F1162" s="302"/>
      <c r="G1162" s="302"/>
    </row>
    <row r="1163" spans="1:7" ht="81">
      <c r="A1163" s="455">
        <v>92566</v>
      </c>
      <c r="B1163" s="453" t="s">
        <v>2231</v>
      </c>
      <c r="C1163" s="455" t="s">
        <v>50</v>
      </c>
      <c r="D1163" s="474">
        <v>12.45</v>
      </c>
      <c r="E1163" s="302"/>
      <c r="F1163" s="302"/>
      <c r="G1163" s="302"/>
    </row>
    <row r="1164" spans="1:7" ht="67.5">
      <c r="A1164" s="455">
        <v>92567</v>
      </c>
      <c r="B1164" s="453" t="s">
        <v>2232</v>
      </c>
      <c r="C1164" s="455" t="s">
        <v>50</v>
      </c>
      <c r="D1164" s="474">
        <v>18.95</v>
      </c>
      <c r="E1164" s="302"/>
      <c r="F1164" s="302"/>
      <c r="G1164" s="302"/>
    </row>
    <row r="1165" spans="1:7" ht="81">
      <c r="A1165" s="455">
        <v>100379</v>
      </c>
      <c r="B1165" s="453" t="s">
        <v>3755</v>
      </c>
      <c r="C1165" s="455" t="s">
        <v>50</v>
      </c>
      <c r="D1165" s="474">
        <v>21.44</v>
      </c>
      <c r="E1165" s="302"/>
      <c r="F1165" s="302"/>
      <c r="G1165" s="302"/>
    </row>
    <row r="1166" spans="1:7" ht="81">
      <c r="A1166" s="455">
        <v>100380</v>
      </c>
      <c r="B1166" s="453" t="s">
        <v>3756</v>
      </c>
      <c r="C1166" s="455" t="s">
        <v>50</v>
      </c>
      <c r="D1166" s="474">
        <v>28.78</v>
      </c>
      <c r="E1166" s="302"/>
      <c r="F1166" s="302"/>
      <c r="G1166" s="302"/>
    </row>
    <row r="1167" spans="1:7" ht="81">
      <c r="A1167" s="455">
        <v>100381</v>
      </c>
      <c r="B1167" s="453" t="s">
        <v>3757</v>
      </c>
      <c r="C1167" s="455" t="s">
        <v>50</v>
      </c>
      <c r="D1167" s="474">
        <v>32.44</v>
      </c>
      <c r="E1167" s="302"/>
      <c r="F1167" s="302"/>
      <c r="G1167" s="302"/>
    </row>
    <row r="1168" spans="1:7" ht="94.5">
      <c r="A1168" s="455">
        <v>100383</v>
      </c>
      <c r="B1168" s="453" t="s">
        <v>3758</v>
      </c>
      <c r="C1168" s="455" t="s">
        <v>50</v>
      </c>
      <c r="D1168" s="474">
        <v>13.67</v>
      </c>
      <c r="E1168" s="302"/>
      <c r="F1168" s="302"/>
      <c r="G1168" s="302"/>
    </row>
    <row r="1169" spans="1:7" ht="81">
      <c r="A1169" s="455">
        <v>100384</v>
      </c>
      <c r="B1169" s="453" t="s">
        <v>3759</v>
      </c>
      <c r="C1169" s="455" t="s">
        <v>50</v>
      </c>
      <c r="D1169" s="474">
        <v>14.41</v>
      </c>
      <c r="E1169" s="302"/>
      <c r="F1169" s="302"/>
      <c r="G1169" s="302"/>
    </row>
    <row r="1170" spans="1:7" ht="81">
      <c r="A1170" s="455">
        <v>100385</v>
      </c>
      <c r="B1170" s="453" t="s">
        <v>3760</v>
      </c>
      <c r="C1170" s="455" t="s">
        <v>50</v>
      </c>
      <c r="D1170" s="474">
        <v>18.95</v>
      </c>
      <c r="E1170" s="302"/>
      <c r="F1170" s="302"/>
      <c r="G1170" s="302"/>
    </row>
    <row r="1171" spans="1:7" ht="81">
      <c r="A1171" s="455">
        <v>100386</v>
      </c>
      <c r="B1171" s="453" t="s">
        <v>3761</v>
      </c>
      <c r="C1171" s="455" t="s">
        <v>50</v>
      </c>
      <c r="D1171" s="474">
        <v>24.61</v>
      </c>
      <c r="E1171" s="302"/>
      <c r="F1171" s="302"/>
      <c r="G1171" s="302"/>
    </row>
    <row r="1172" spans="1:7" ht="81">
      <c r="A1172" s="455">
        <v>100387</v>
      </c>
      <c r="B1172" s="453" t="s">
        <v>3762</v>
      </c>
      <c r="C1172" s="455" t="s">
        <v>50</v>
      </c>
      <c r="D1172" s="474">
        <v>29.69</v>
      </c>
      <c r="E1172" s="302"/>
      <c r="F1172" s="302"/>
      <c r="G1172" s="302"/>
    </row>
    <row r="1173" spans="1:7" ht="54">
      <c r="A1173" s="455">
        <v>100388</v>
      </c>
      <c r="B1173" s="453" t="s">
        <v>3763</v>
      </c>
      <c r="C1173" s="455" t="s">
        <v>50</v>
      </c>
      <c r="D1173" s="474">
        <v>10.96</v>
      </c>
      <c r="E1173" s="302"/>
      <c r="F1173" s="302"/>
      <c r="G1173" s="302"/>
    </row>
    <row r="1174" spans="1:7" ht="54">
      <c r="A1174" s="455">
        <v>100389</v>
      </c>
      <c r="B1174" s="453" t="s">
        <v>3764</v>
      </c>
      <c r="C1174" s="455" t="s">
        <v>50</v>
      </c>
      <c r="D1174" s="474">
        <v>10.33</v>
      </c>
      <c r="E1174" s="302"/>
      <c r="F1174" s="302"/>
      <c r="G1174" s="302"/>
    </row>
    <row r="1175" spans="1:7" ht="54">
      <c r="A1175" s="455">
        <v>100390</v>
      </c>
      <c r="B1175" s="453" t="s">
        <v>3765</v>
      </c>
      <c r="C1175" s="455" t="s">
        <v>50</v>
      </c>
      <c r="D1175" s="474">
        <v>13.43</v>
      </c>
      <c r="E1175" s="302"/>
      <c r="F1175" s="302"/>
      <c r="G1175" s="302"/>
    </row>
    <row r="1176" spans="1:7" ht="54">
      <c r="A1176" s="455">
        <v>100391</v>
      </c>
      <c r="B1176" s="453" t="s">
        <v>3766</v>
      </c>
      <c r="C1176" s="455" t="s">
        <v>50</v>
      </c>
      <c r="D1176" s="474">
        <v>12.02</v>
      </c>
      <c r="E1176" s="302"/>
      <c r="F1176" s="302"/>
      <c r="G1176" s="302"/>
    </row>
    <row r="1177" spans="1:7" ht="54">
      <c r="A1177" s="455">
        <v>100392</v>
      </c>
      <c r="B1177" s="453" t="s">
        <v>3767</v>
      </c>
      <c r="C1177" s="455" t="s">
        <v>50</v>
      </c>
      <c r="D1177" s="474">
        <v>8.66</v>
      </c>
      <c r="E1177" s="302"/>
      <c r="F1177" s="302"/>
      <c r="G1177" s="302"/>
    </row>
    <row r="1178" spans="1:7" ht="54">
      <c r="A1178" s="455">
        <v>100393</v>
      </c>
      <c r="B1178" s="453" t="s">
        <v>3768</v>
      </c>
      <c r="C1178" s="455" t="s">
        <v>50</v>
      </c>
      <c r="D1178" s="474">
        <v>11.85</v>
      </c>
      <c r="E1178" s="302"/>
      <c r="F1178" s="302"/>
      <c r="G1178" s="302"/>
    </row>
    <row r="1179" spans="1:7" ht="54">
      <c r="A1179" s="455">
        <v>100394</v>
      </c>
      <c r="B1179" s="453" t="s">
        <v>3769</v>
      </c>
      <c r="C1179" s="455" t="s">
        <v>50</v>
      </c>
      <c r="D1179" s="474">
        <v>10.59</v>
      </c>
      <c r="E1179" s="302"/>
      <c r="F1179" s="302"/>
      <c r="G1179" s="302"/>
    </row>
    <row r="1180" spans="1:7" ht="54">
      <c r="A1180" s="455">
        <v>100395</v>
      </c>
      <c r="B1180" s="453" t="s">
        <v>3770</v>
      </c>
      <c r="C1180" s="455" t="s">
        <v>50</v>
      </c>
      <c r="D1180" s="474">
        <v>14.29</v>
      </c>
      <c r="E1180" s="302"/>
      <c r="F1180" s="302"/>
      <c r="G1180" s="302"/>
    </row>
    <row r="1181" spans="1:7" ht="40.5">
      <c r="A1181" s="455">
        <v>94189</v>
      </c>
      <c r="B1181" s="453" t="s">
        <v>3771</v>
      </c>
      <c r="C1181" s="455" t="s">
        <v>50</v>
      </c>
      <c r="D1181" s="474">
        <v>29.93</v>
      </c>
      <c r="E1181" s="302"/>
      <c r="F1181" s="302"/>
      <c r="G1181" s="302"/>
    </row>
    <row r="1182" spans="1:7" ht="40.5">
      <c r="A1182" s="455">
        <v>94192</v>
      </c>
      <c r="B1182" s="453" t="s">
        <v>3772</v>
      </c>
      <c r="C1182" s="455" t="s">
        <v>50</v>
      </c>
      <c r="D1182" s="474">
        <v>31.7</v>
      </c>
      <c r="E1182" s="302"/>
      <c r="F1182" s="302"/>
      <c r="G1182" s="302"/>
    </row>
    <row r="1183" spans="1:7" ht="54">
      <c r="A1183" s="455">
        <v>94195</v>
      </c>
      <c r="B1183" s="453" t="s">
        <v>3773</v>
      </c>
      <c r="C1183" s="455" t="s">
        <v>50</v>
      </c>
      <c r="D1183" s="474">
        <v>35.64</v>
      </c>
      <c r="E1183" s="302"/>
      <c r="F1183" s="302"/>
      <c r="G1183" s="302"/>
    </row>
    <row r="1184" spans="1:7" ht="54">
      <c r="A1184" s="455">
        <v>94198</v>
      </c>
      <c r="B1184" s="453" t="s">
        <v>3774</v>
      </c>
      <c r="C1184" s="455" t="s">
        <v>50</v>
      </c>
      <c r="D1184" s="474">
        <v>37.979999999999997</v>
      </c>
      <c r="E1184" s="302"/>
      <c r="F1184" s="302"/>
      <c r="G1184" s="302"/>
    </row>
    <row r="1185" spans="1:7" ht="40.5">
      <c r="A1185" s="455">
        <v>94201</v>
      </c>
      <c r="B1185" s="453" t="s">
        <v>3775</v>
      </c>
      <c r="C1185" s="455" t="s">
        <v>50</v>
      </c>
      <c r="D1185" s="474">
        <v>50.25</v>
      </c>
      <c r="E1185" s="302"/>
      <c r="F1185" s="302"/>
      <c r="G1185" s="302"/>
    </row>
    <row r="1186" spans="1:7" ht="54">
      <c r="A1186" s="455">
        <v>94204</v>
      </c>
      <c r="B1186" s="453" t="s">
        <v>3776</v>
      </c>
      <c r="C1186" s="455" t="s">
        <v>50</v>
      </c>
      <c r="D1186" s="474">
        <v>54.22</v>
      </c>
      <c r="E1186" s="302"/>
      <c r="F1186" s="302"/>
      <c r="G1186" s="302"/>
    </row>
    <row r="1187" spans="1:7" ht="27">
      <c r="A1187" s="455">
        <v>94224</v>
      </c>
      <c r="B1187" s="453" t="s">
        <v>3777</v>
      </c>
      <c r="C1187" s="455" t="s">
        <v>18</v>
      </c>
      <c r="D1187" s="474">
        <v>17.75</v>
      </c>
      <c r="E1187" s="302"/>
      <c r="F1187" s="302"/>
      <c r="G1187" s="302"/>
    </row>
    <row r="1188" spans="1:7" ht="40.5">
      <c r="A1188" s="455">
        <v>94225</v>
      </c>
      <c r="B1188" s="453" t="s">
        <v>3778</v>
      </c>
      <c r="C1188" s="455" t="s">
        <v>50</v>
      </c>
      <c r="D1188" s="474">
        <v>31.83</v>
      </c>
      <c r="E1188" s="302"/>
      <c r="F1188" s="302"/>
      <c r="G1188" s="302"/>
    </row>
    <row r="1189" spans="1:7" ht="40.5">
      <c r="A1189" s="455">
        <v>94226</v>
      </c>
      <c r="B1189" s="453" t="s">
        <v>3779</v>
      </c>
      <c r="C1189" s="455" t="s">
        <v>50</v>
      </c>
      <c r="D1189" s="474">
        <v>17.66</v>
      </c>
      <c r="E1189" s="302"/>
      <c r="F1189" s="302"/>
      <c r="G1189" s="302"/>
    </row>
    <row r="1190" spans="1:7" ht="27">
      <c r="A1190" s="455">
        <v>94232</v>
      </c>
      <c r="B1190" s="453" t="s">
        <v>3780</v>
      </c>
      <c r="C1190" s="455" t="s">
        <v>41</v>
      </c>
      <c r="D1190" s="474">
        <v>2.0299999999999998</v>
      </c>
      <c r="E1190" s="302"/>
      <c r="F1190" s="302"/>
      <c r="G1190" s="302"/>
    </row>
    <row r="1191" spans="1:7" ht="54">
      <c r="A1191" s="455">
        <v>94440</v>
      </c>
      <c r="B1191" s="453" t="s">
        <v>3781</v>
      </c>
      <c r="C1191" s="455" t="s">
        <v>50</v>
      </c>
      <c r="D1191" s="474">
        <v>35.64</v>
      </c>
      <c r="E1191" s="302"/>
      <c r="F1191" s="302"/>
      <c r="G1191" s="302"/>
    </row>
    <row r="1192" spans="1:7" ht="54">
      <c r="A1192" s="455">
        <v>94441</v>
      </c>
      <c r="B1192" s="453" t="s">
        <v>3782</v>
      </c>
      <c r="C1192" s="455" t="s">
        <v>50</v>
      </c>
      <c r="D1192" s="474">
        <v>37.979999999999997</v>
      </c>
      <c r="E1192" s="302"/>
      <c r="F1192" s="302"/>
      <c r="G1192" s="302"/>
    </row>
    <row r="1193" spans="1:7" ht="40.5">
      <c r="A1193" s="455">
        <v>94442</v>
      </c>
      <c r="B1193" s="453" t="s">
        <v>3783</v>
      </c>
      <c r="C1193" s="455" t="s">
        <v>50</v>
      </c>
      <c r="D1193" s="474">
        <v>35.64</v>
      </c>
      <c r="E1193" s="302"/>
      <c r="F1193" s="302"/>
      <c r="G1193" s="302"/>
    </row>
    <row r="1194" spans="1:7" ht="54">
      <c r="A1194" s="455">
        <v>94443</v>
      </c>
      <c r="B1194" s="453" t="s">
        <v>3784</v>
      </c>
      <c r="C1194" s="455" t="s">
        <v>50</v>
      </c>
      <c r="D1194" s="474">
        <v>37.979999999999997</v>
      </c>
      <c r="E1194" s="302"/>
      <c r="F1194" s="302"/>
      <c r="G1194" s="302"/>
    </row>
    <row r="1195" spans="1:7" ht="40.5">
      <c r="A1195" s="455">
        <v>94445</v>
      </c>
      <c r="B1195" s="453" t="s">
        <v>3785</v>
      </c>
      <c r="C1195" s="455" t="s">
        <v>50</v>
      </c>
      <c r="D1195" s="474">
        <v>50.25</v>
      </c>
      <c r="E1195" s="302"/>
      <c r="F1195" s="302"/>
      <c r="G1195" s="302"/>
    </row>
    <row r="1196" spans="1:7" ht="40.5">
      <c r="A1196" s="455">
        <v>94446</v>
      </c>
      <c r="B1196" s="453" t="s">
        <v>3786</v>
      </c>
      <c r="C1196" s="455" t="s">
        <v>50</v>
      </c>
      <c r="D1196" s="474">
        <v>54.22</v>
      </c>
      <c r="E1196" s="302"/>
      <c r="F1196" s="302"/>
      <c r="G1196" s="302"/>
    </row>
    <row r="1197" spans="1:7" ht="40.5">
      <c r="A1197" s="455">
        <v>94447</v>
      </c>
      <c r="B1197" s="453" t="s">
        <v>3787</v>
      </c>
      <c r="C1197" s="455" t="s">
        <v>50</v>
      </c>
      <c r="D1197" s="474">
        <v>50.25</v>
      </c>
      <c r="E1197" s="302"/>
      <c r="F1197" s="302"/>
      <c r="G1197" s="302"/>
    </row>
    <row r="1198" spans="1:7" ht="54">
      <c r="A1198" s="455">
        <v>94448</v>
      </c>
      <c r="B1198" s="453" t="s">
        <v>3788</v>
      </c>
      <c r="C1198" s="455" t="s">
        <v>50</v>
      </c>
      <c r="D1198" s="474">
        <v>54.22</v>
      </c>
      <c r="E1198" s="302"/>
      <c r="F1198" s="302"/>
      <c r="G1198" s="302"/>
    </row>
    <row r="1199" spans="1:7" ht="84.75" customHeight="1">
      <c r="A1199" s="455">
        <v>94207</v>
      </c>
      <c r="B1199" s="453" t="s">
        <v>3789</v>
      </c>
      <c r="C1199" s="455" t="s">
        <v>50</v>
      </c>
      <c r="D1199" s="474">
        <v>46.92</v>
      </c>
      <c r="E1199" s="302"/>
      <c r="F1199" s="302"/>
      <c r="G1199" s="302"/>
    </row>
    <row r="1200" spans="1:7" ht="84.75" customHeight="1">
      <c r="A1200" s="455">
        <v>94210</v>
      </c>
      <c r="B1200" s="453" t="s">
        <v>3790</v>
      </c>
      <c r="C1200" s="455" t="s">
        <v>50</v>
      </c>
      <c r="D1200" s="474">
        <v>49.79</v>
      </c>
      <c r="E1200" s="302"/>
      <c r="F1200" s="302"/>
      <c r="G1200" s="302"/>
    </row>
    <row r="1201" spans="1:8" ht="40.5">
      <c r="A1201" s="455">
        <v>94218</v>
      </c>
      <c r="B1201" s="453" t="s">
        <v>12352</v>
      </c>
      <c r="C1201" s="455" t="s">
        <v>50</v>
      </c>
      <c r="D1201" s="474">
        <v>106.13</v>
      </c>
      <c r="E1201" s="302"/>
      <c r="F1201" s="302"/>
      <c r="G1201" s="302"/>
    </row>
    <row r="1202" spans="1:8" ht="40.5">
      <c r="A1202" s="455">
        <v>94213</v>
      </c>
      <c r="B1202" s="453" t="s">
        <v>3791</v>
      </c>
      <c r="C1202" s="455" t="s">
        <v>50</v>
      </c>
      <c r="D1202" s="474">
        <v>84.97</v>
      </c>
      <c r="E1202" s="302"/>
      <c r="F1202" s="302"/>
      <c r="G1202" s="302"/>
    </row>
    <row r="1203" spans="1:8" ht="40.5">
      <c r="A1203" s="455">
        <v>94216</v>
      </c>
      <c r="B1203" s="453" t="s">
        <v>3792</v>
      </c>
      <c r="C1203" s="455" t="s">
        <v>50</v>
      </c>
      <c r="D1203" s="474">
        <v>255.18</v>
      </c>
      <c r="E1203" s="302"/>
      <c r="F1203" s="302"/>
      <c r="G1203" s="434"/>
      <c r="H1203" s="434"/>
    </row>
    <row r="1204" spans="1:8" ht="67.5">
      <c r="A1204" s="455">
        <v>94219</v>
      </c>
      <c r="B1204" s="453" t="s">
        <v>3793</v>
      </c>
      <c r="C1204" s="455" t="s">
        <v>18</v>
      </c>
      <c r="D1204" s="474">
        <v>26.77</v>
      </c>
      <c r="E1204" s="302"/>
      <c r="F1204" s="302"/>
      <c r="G1204" s="302"/>
    </row>
    <row r="1205" spans="1:8" ht="67.5">
      <c r="A1205" s="455">
        <v>94220</v>
      </c>
      <c r="B1205" s="453" t="s">
        <v>3794</v>
      </c>
      <c r="C1205" s="455" t="s">
        <v>18</v>
      </c>
      <c r="D1205" s="474">
        <v>40.21</v>
      </c>
      <c r="E1205" s="302"/>
      <c r="F1205" s="302"/>
      <c r="G1205" s="302"/>
    </row>
    <row r="1206" spans="1:8" ht="54">
      <c r="A1206" s="455">
        <v>94221</v>
      </c>
      <c r="B1206" s="453" t="s">
        <v>3795</v>
      </c>
      <c r="C1206" s="455" t="s">
        <v>18</v>
      </c>
      <c r="D1206" s="474">
        <v>22.16</v>
      </c>
      <c r="E1206" s="302"/>
      <c r="F1206" s="302"/>
      <c r="G1206" s="302"/>
    </row>
    <row r="1207" spans="1:8" ht="67.5">
      <c r="A1207" s="455">
        <v>94222</v>
      </c>
      <c r="B1207" s="453" t="s">
        <v>3796</v>
      </c>
      <c r="C1207" s="455" t="s">
        <v>18</v>
      </c>
      <c r="D1207" s="474">
        <v>35.6</v>
      </c>
      <c r="E1207" s="302"/>
      <c r="F1207" s="302"/>
      <c r="G1207" s="302"/>
    </row>
    <row r="1208" spans="1:8" ht="40.5">
      <c r="A1208" s="455">
        <v>94223</v>
      </c>
      <c r="B1208" s="453" t="s">
        <v>3797</v>
      </c>
      <c r="C1208" s="455" t="s">
        <v>18</v>
      </c>
      <c r="D1208" s="474">
        <v>60.87</v>
      </c>
      <c r="E1208" s="302"/>
      <c r="F1208" s="302"/>
      <c r="G1208" s="302"/>
    </row>
    <row r="1209" spans="1:8" ht="40.5">
      <c r="A1209" s="455">
        <v>94451</v>
      </c>
      <c r="B1209" s="453" t="s">
        <v>3798</v>
      </c>
      <c r="C1209" s="455" t="s">
        <v>18</v>
      </c>
      <c r="D1209" s="474">
        <v>140.06</v>
      </c>
      <c r="E1209" s="302"/>
      <c r="F1209" s="302"/>
      <c r="G1209" s="302"/>
    </row>
    <row r="1210" spans="1:8" ht="54">
      <c r="A1210" s="455">
        <v>100325</v>
      </c>
      <c r="B1210" s="453" t="s">
        <v>3799</v>
      </c>
      <c r="C1210" s="455" t="s">
        <v>18</v>
      </c>
      <c r="D1210" s="474">
        <v>58.79</v>
      </c>
      <c r="E1210" s="302"/>
      <c r="F1210" s="302"/>
      <c r="G1210" s="302"/>
    </row>
    <row r="1211" spans="1:8" ht="40.5">
      <c r="A1211" s="455">
        <v>100327</v>
      </c>
      <c r="B1211" s="453" t="s">
        <v>3800</v>
      </c>
      <c r="C1211" s="455" t="s">
        <v>18</v>
      </c>
      <c r="D1211" s="474">
        <v>47.27</v>
      </c>
      <c r="E1211" s="302"/>
      <c r="F1211" s="302"/>
      <c r="G1211" s="302"/>
    </row>
    <row r="1212" spans="1:8" ht="40.5">
      <c r="A1212" s="455">
        <v>100328</v>
      </c>
      <c r="B1212" s="453" t="s">
        <v>3801</v>
      </c>
      <c r="C1212" s="455" t="s">
        <v>50</v>
      </c>
      <c r="D1212" s="474">
        <v>11.64</v>
      </c>
      <c r="E1212" s="302"/>
      <c r="F1212" s="302"/>
      <c r="G1212" s="302"/>
    </row>
    <row r="1213" spans="1:8" ht="40.5">
      <c r="A1213" s="455">
        <v>100329</v>
      </c>
      <c r="B1213" s="453" t="s">
        <v>3802</v>
      </c>
      <c r="C1213" s="455" t="s">
        <v>50</v>
      </c>
      <c r="D1213" s="474">
        <v>13.99</v>
      </c>
      <c r="E1213" s="302"/>
      <c r="F1213" s="302"/>
      <c r="G1213" s="302"/>
    </row>
    <row r="1214" spans="1:8" ht="40.5">
      <c r="A1214" s="455">
        <v>100330</v>
      </c>
      <c r="B1214" s="453" t="s">
        <v>3803</v>
      </c>
      <c r="C1214" s="455" t="s">
        <v>50</v>
      </c>
      <c r="D1214" s="474">
        <v>15.83</v>
      </c>
      <c r="E1214" s="302"/>
      <c r="F1214" s="302"/>
      <c r="G1214" s="302"/>
    </row>
    <row r="1215" spans="1:8" ht="40.5">
      <c r="A1215" s="455">
        <v>100331</v>
      </c>
      <c r="B1215" s="453" t="s">
        <v>3804</v>
      </c>
      <c r="C1215" s="455" t="s">
        <v>50</v>
      </c>
      <c r="D1215" s="474">
        <v>19.829999999999998</v>
      </c>
      <c r="E1215" s="302"/>
      <c r="F1215" s="302"/>
      <c r="G1215" s="302"/>
    </row>
    <row r="1216" spans="1:8" ht="67.5">
      <c r="A1216" s="455">
        <v>100434</v>
      </c>
      <c r="B1216" s="453" t="s">
        <v>4510</v>
      </c>
      <c r="C1216" s="455" t="s">
        <v>18</v>
      </c>
      <c r="D1216" s="474">
        <v>56.21</v>
      </c>
      <c r="E1216" s="302"/>
      <c r="F1216" s="302"/>
      <c r="G1216" s="302"/>
    </row>
    <row r="1217" spans="1:7" ht="54">
      <c r="A1217" s="455">
        <v>100435</v>
      </c>
      <c r="B1217" s="453" t="s">
        <v>4511</v>
      </c>
      <c r="C1217" s="455" t="s">
        <v>18</v>
      </c>
      <c r="D1217" s="474">
        <v>30.69</v>
      </c>
      <c r="E1217" s="302"/>
      <c r="F1217" s="302"/>
      <c r="G1217" s="302"/>
    </row>
    <row r="1218" spans="1:7" ht="40.5">
      <c r="A1218" s="455">
        <v>94227</v>
      </c>
      <c r="B1218" s="453" t="s">
        <v>3805</v>
      </c>
      <c r="C1218" s="455" t="s">
        <v>18</v>
      </c>
      <c r="D1218" s="474">
        <v>53.28</v>
      </c>
      <c r="E1218" s="302"/>
      <c r="F1218" s="302"/>
      <c r="G1218" s="302"/>
    </row>
    <row r="1219" spans="1:7" ht="40.5">
      <c r="A1219" s="455">
        <v>94228</v>
      </c>
      <c r="B1219" s="453" t="s">
        <v>3806</v>
      </c>
      <c r="C1219" s="455" t="s">
        <v>18</v>
      </c>
      <c r="D1219" s="474">
        <v>71.41</v>
      </c>
      <c r="E1219" s="302"/>
      <c r="F1219" s="302"/>
      <c r="G1219" s="302"/>
    </row>
    <row r="1220" spans="1:7" ht="40.5">
      <c r="A1220" s="455">
        <v>94229</v>
      </c>
      <c r="B1220" s="453" t="s">
        <v>3807</v>
      </c>
      <c r="C1220" s="455" t="s">
        <v>18</v>
      </c>
      <c r="D1220" s="474">
        <v>138.36000000000001</v>
      </c>
      <c r="E1220" s="302"/>
      <c r="F1220" s="302"/>
      <c r="G1220" s="302"/>
    </row>
    <row r="1221" spans="1:7" ht="40.5">
      <c r="A1221" s="455">
        <v>94231</v>
      </c>
      <c r="B1221" s="453" t="s">
        <v>3808</v>
      </c>
      <c r="C1221" s="455" t="s">
        <v>18</v>
      </c>
      <c r="D1221" s="474">
        <v>42.61</v>
      </c>
      <c r="E1221" s="302"/>
      <c r="F1221" s="302"/>
      <c r="G1221" s="302"/>
    </row>
    <row r="1222" spans="1:7" ht="54">
      <c r="A1222" s="455">
        <v>94449</v>
      </c>
      <c r="B1222" s="453" t="s">
        <v>3809</v>
      </c>
      <c r="C1222" s="455" t="s">
        <v>50</v>
      </c>
      <c r="D1222" s="474">
        <v>53.3</v>
      </c>
      <c r="E1222" s="302"/>
      <c r="F1222" s="302"/>
      <c r="G1222" s="302"/>
    </row>
    <row r="1223" spans="1:7" ht="54">
      <c r="A1223" s="455">
        <v>92255</v>
      </c>
      <c r="B1223" s="453" t="s">
        <v>3810</v>
      </c>
      <c r="C1223" s="455" t="s">
        <v>41</v>
      </c>
      <c r="D1223" s="474">
        <v>124.28</v>
      </c>
      <c r="E1223" s="302"/>
      <c r="F1223" s="302"/>
      <c r="G1223" s="302"/>
    </row>
    <row r="1224" spans="1:7" ht="54">
      <c r="A1224" s="455">
        <v>92256</v>
      </c>
      <c r="B1224" s="453" t="s">
        <v>3811</v>
      </c>
      <c r="C1224" s="455" t="s">
        <v>41</v>
      </c>
      <c r="D1224" s="474">
        <v>147.97999999999999</v>
      </c>
      <c r="E1224" s="302"/>
      <c r="F1224" s="302"/>
      <c r="G1224" s="302"/>
    </row>
    <row r="1225" spans="1:7" ht="54">
      <c r="A1225" s="455">
        <v>92257</v>
      </c>
      <c r="B1225" s="453" t="s">
        <v>3812</v>
      </c>
      <c r="C1225" s="455" t="s">
        <v>41</v>
      </c>
      <c r="D1225" s="474">
        <v>171.5</v>
      </c>
      <c r="E1225" s="302"/>
      <c r="F1225" s="302"/>
      <c r="G1225" s="302"/>
    </row>
    <row r="1226" spans="1:7" ht="54">
      <c r="A1226" s="455">
        <v>92258</v>
      </c>
      <c r="B1226" s="453" t="s">
        <v>3813</v>
      </c>
      <c r="C1226" s="455" t="s">
        <v>41</v>
      </c>
      <c r="D1226" s="474">
        <v>209.35</v>
      </c>
      <c r="E1226" s="302"/>
      <c r="F1226" s="302"/>
      <c r="G1226" s="302"/>
    </row>
    <row r="1227" spans="1:7" ht="67.5">
      <c r="A1227" s="455">
        <v>92568</v>
      </c>
      <c r="B1227" s="453" t="s">
        <v>3814</v>
      </c>
      <c r="C1227" s="455" t="s">
        <v>50</v>
      </c>
      <c r="D1227" s="474">
        <v>123.96</v>
      </c>
      <c r="E1227" s="302"/>
      <c r="F1227" s="302"/>
      <c r="G1227" s="302"/>
    </row>
    <row r="1228" spans="1:7" ht="67.5">
      <c r="A1228" s="455">
        <v>92569</v>
      </c>
      <c r="B1228" s="453" t="s">
        <v>3815</v>
      </c>
      <c r="C1228" s="455" t="s">
        <v>50</v>
      </c>
      <c r="D1228" s="474">
        <v>69.75</v>
      </c>
      <c r="E1228" s="302"/>
      <c r="F1228" s="302"/>
      <c r="G1228" s="302"/>
    </row>
    <row r="1229" spans="1:7" ht="54">
      <c r="A1229" s="455">
        <v>92570</v>
      </c>
      <c r="B1229" s="453" t="s">
        <v>3816</v>
      </c>
      <c r="C1229" s="455" t="s">
        <v>50</v>
      </c>
      <c r="D1229" s="474">
        <v>44.57</v>
      </c>
      <c r="E1229" s="302"/>
      <c r="F1229" s="302"/>
      <c r="G1229" s="302"/>
    </row>
    <row r="1230" spans="1:7" ht="67.5">
      <c r="A1230" s="455">
        <v>92571</v>
      </c>
      <c r="B1230" s="453" t="s">
        <v>3817</v>
      </c>
      <c r="C1230" s="455" t="s">
        <v>50</v>
      </c>
      <c r="D1230" s="474">
        <v>129.05000000000001</v>
      </c>
      <c r="E1230" s="302"/>
      <c r="F1230" s="302"/>
      <c r="G1230" s="302"/>
    </row>
    <row r="1231" spans="1:7" ht="67.5">
      <c r="A1231" s="455">
        <v>92572</v>
      </c>
      <c r="B1231" s="453" t="s">
        <v>3818</v>
      </c>
      <c r="C1231" s="455" t="s">
        <v>50</v>
      </c>
      <c r="D1231" s="474">
        <v>78.33</v>
      </c>
      <c r="E1231" s="302"/>
      <c r="F1231" s="302"/>
      <c r="G1231" s="302"/>
    </row>
    <row r="1232" spans="1:7" ht="67.5">
      <c r="A1232" s="455">
        <v>92573</v>
      </c>
      <c r="B1232" s="453" t="s">
        <v>3819</v>
      </c>
      <c r="C1232" s="455" t="s">
        <v>50</v>
      </c>
      <c r="D1232" s="474">
        <v>46.65</v>
      </c>
      <c r="E1232" s="302"/>
      <c r="F1232" s="395"/>
      <c r="G1232" s="302"/>
    </row>
    <row r="1233" spans="1:7" ht="54">
      <c r="A1233" s="455">
        <v>92574</v>
      </c>
      <c r="B1233" s="453" t="s">
        <v>3820</v>
      </c>
      <c r="C1233" s="455" t="s">
        <v>50</v>
      </c>
      <c r="D1233" s="474">
        <v>125.64</v>
      </c>
      <c r="E1233" s="302"/>
      <c r="F1233" s="302"/>
      <c r="G1233" s="302"/>
    </row>
    <row r="1234" spans="1:7" ht="54">
      <c r="A1234" s="455">
        <v>92575</v>
      </c>
      <c r="B1234" s="453" t="s">
        <v>3821</v>
      </c>
      <c r="C1234" s="455" t="s">
        <v>50</v>
      </c>
      <c r="D1234" s="474">
        <v>63.55</v>
      </c>
      <c r="E1234" s="302"/>
      <c r="F1234" s="302"/>
      <c r="G1234" s="302"/>
    </row>
    <row r="1235" spans="1:7" ht="54">
      <c r="A1235" s="455">
        <v>92576</v>
      </c>
      <c r="B1235" s="453" t="s">
        <v>3822</v>
      </c>
      <c r="C1235" s="455" t="s">
        <v>50</v>
      </c>
      <c r="D1235" s="474">
        <v>35.020000000000003</v>
      </c>
      <c r="E1235" s="302"/>
      <c r="F1235" s="302"/>
      <c r="G1235" s="302"/>
    </row>
    <row r="1236" spans="1:7" ht="67.5">
      <c r="A1236" s="455">
        <v>92577</v>
      </c>
      <c r="B1236" s="453" t="s">
        <v>3823</v>
      </c>
      <c r="C1236" s="455" t="s">
        <v>50</v>
      </c>
      <c r="D1236" s="474">
        <v>131.25</v>
      </c>
      <c r="E1236" s="302"/>
      <c r="F1236" s="302"/>
      <c r="G1236" s="302"/>
    </row>
    <row r="1237" spans="1:7" ht="54">
      <c r="A1237" s="455">
        <v>92578</v>
      </c>
      <c r="B1237" s="453" t="s">
        <v>3824</v>
      </c>
      <c r="C1237" s="455" t="s">
        <v>50</v>
      </c>
      <c r="D1237" s="474">
        <v>66.63</v>
      </c>
      <c r="E1237" s="302"/>
      <c r="F1237" s="302"/>
      <c r="G1237" s="302"/>
    </row>
    <row r="1238" spans="1:7" ht="54">
      <c r="A1238" s="455">
        <v>92579</v>
      </c>
      <c r="B1238" s="453" t="s">
        <v>3825</v>
      </c>
      <c r="C1238" s="455" t="s">
        <v>50</v>
      </c>
      <c r="D1238" s="474">
        <v>36.69</v>
      </c>
      <c r="E1238" s="302"/>
      <c r="F1238" s="302"/>
      <c r="G1238" s="302"/>
    </row>
    <row r="1239" spans="1:7" ht="67.5">
      <c r="A1239" s="455">
        <v>92580</v>
      </c>
      <c r="B1239" s="453" t="s">
        <v>3826</v>
      </c>
      <c r="C1239" s="455" t="s">
        <v>50</v>
      </c>
      <c r="D1239" s="474">
        <v>45.51</v>
      </c>
      <c r="E1239" s="302"/>
      <c r="F1239" s="302"/>
      <c r="G1239" s="302"/>
    </row>
    <row r="1240" spans="1:7" ht="54">
      <c r="A1240" s="455">
        <v>92581</v>
      </c>
      <c r="B1240" s="453" t="s">
        <v>3827</v>
      </c>
      <c r="C1240" s="455" t="s">
        <v>50</v>
      </c>
      <c r="D1240" s="474">
        <v>47.94</v>
      </c>
      <c r="E1240" s="302"/>
      <c r="F1240" s="302"/>
      <c r="G1240" s="302"/>
    </row>
    <row r="1241" spans="1:7" ht="54">
      <c r="A1241" s="455">
        <v>92582</v>
      </c>
      <c r="B1241" s="453" t="s">
        <v>2233</v>
      </c>
      <c r="C1241" s="455" t="s">
        <v>41</v>
      </c>
      <c r="D1241" s="474">
        <v>636.98</v>
      </c>
      <c r="E1241" s="302"/>
      <c r="F1241" s="302"/>
      <c r="G1241" s="302"/>
    </row>
    <row r="1242" spans="1:7" ht="54">
      <c r="A1242" s="455">
        <v>92584</v>
      </c>
      <c r="B1242" s="453" t="s">
        <v>2234</v>
      </c>
      <c r="C1242" s="455" t="s">
        <v>41</v>
      </c>
      <c r="D1242" s="474">
        <v>762.11</v>
      </c>
      <c r="E1242" s="302"/>
      <c r="F1242" s="302"/>
      <c r="G1242" s="302"/>
    </row>
    <row r="1243" spans="1:7" ht="54">
      <c r="A1243" s="455">
        <v>92586</v>
      </c>
      <c r="B1243" s="453" t="s">
        <v>2235</v>
      </c>
      <c r="C1243" s="455" t="s">
        <v>41</v>
      </c>
      <c r="D1243" s="474">
        <v>887.24</v>
      </c>
      <c r="E1243" s="302"/>
      <c r="F1243" s="302"/>
      <c r="G1243" s="302"/>
    </row>
    <row r="1244" spans="1:7" ht="54">
      <c r="A1244" s="455">
        <v>92588</v>
      </c>
      <c r="B1244" s="453" t="s">
        <v>2236</v>
      </c>
      <c r="C1244" s="455" t="s">
        <v>41</v>
      </c>
      <c r="D1244" s="474">
        <v>1113.1400000000001</v>
      </c>
      <c r="E1244" s="302"/>
      <c r="F1244" s="302"/>
      <c r="G1244" s="302"/>
    </row>
    <row r="1245" spans="1:7" ht="54">
      <c r="A1245" s="455">
        <v>92590</v>
      </c>
      <c r="B1245" s="453" t="s">
        <v>2237</v>
      </c>
      <c r="C1245" s="455" t="s">
        <v>41</v>
      </c>
      <c r="D1245" s="474">
        <v>1238.26</v>
      </c>
      <c r="E1245" s="302"/>
      <c r="F1245" s="302"/>
      <c r="G1245" s="302"/>
    </row>
    <row r="1246" spans="1:7" ht="54">
      <c r="A1246" s="455">
        <v>92592</v>
      </c>
      <c r="B1246" s="453" t="s">
        <v>2238</v>
      </c>
      <c r="C1246" s="455" t="s">
        <v>41</v>
      </c>
      <c r="D1246" s="474">
        <v>1386.91</v>
      </c>
      <c r="E1246" s="302"/>
      <c r="F1246" s="302"/>
      <c r="G1246" s="302"/>
    </row>
    <row r="1247" spans="1:7" ht="67.5">
      <c r="A1247" s="455">
        <v>92593</v>
      </c>
      <c r="B1247" s="453" t="s">
        <v>514</v>
      </c>
      <c r="C1247" s="455" t="s">
        <v>21</v>
      </c>
      <c r="D1247" s="474">
        <v>10.53</v>
      </c>
      <c r="E1247" s="302"/>
      <c r="F1247" s="302"/>
      <c r="G1247" s="302"/>
    </row>
    <row r="1248" spans="1:7" ht="54">
      <c r="A1248" s="455">
        <v>92594</v>
      </c>
      <c r="B1248" s="453" t="s">
        <v>2239</v>
      </c>
      <c r="C1248" s="455" t="s">
        <v>41</v>
      </c>
      <c r="D1248" s="474">
        <v>1620.76</v>
      </c>
      <c r="E1248" s="302"/>
      <c r="F1248" s="302"/>
      <c r="G1248" s="302"/>
    </row>
    <row r="1249" spans="1:7" ht="54">
      <c r="A1249" s="455">
        <v>92596</v>
      </c>
      <c r="B1249" s="453" t="s">
        <v>2240</v>
      </c>
      <c r="C1249" s="455" t="s">
        <v>41</v>
      </c>
      <c r="D1249" s="474">
        <v>1789.1</v>
      </c>
      <c r="E1249" s="302"/>
      <c r="F1249" s="302"/>
      <c r="G1249" s="302"/>
    </row>
    <row r="1250" spans="1:7" ht="54">
      <c r="A1250" s="455">
        <v>92598</v>
      </c>
      <c r="B1250" s="453" t="s">
        <v>2241</v>
      </c>
      <c r="C1250" s="455" t="s">
        <v>41</v>
      </c>
      <c r="D1250" s="474">
        <v>1914.23</v>
      </c>
      <c r="E1250" s="302"/>
      <c r="F1250" s="302"/>
      <c r="G1250" s="302"/>
    </row>
    <row r="1251" spans="1:7" ht="54">
      <c r="A1251" s="455">
        <v>92600</v>
      </c>
      <c r="B1251" s="453" t="s">
        <v>2242</v>
      </c>
      <c r="C1251" s="455" t="s">
        <v>41</v>
      </c>
      <c r="D1251" s="474">
        <v>2071.02</v>
      </c>
      <c r="E1251" s="302"/>
      <c r="F1251" s="302"/>
      <c r="G1251" s="302"/>
    </row>
    <row r="1252" spans="1:7" ht="67.5">
      <c r="A1252" s="455">
        <v>92602</v>
      </c>
      <c r="B1252" s="453" t="s">
        <v>2243</v>
      </c>
      <c r="C1252" s="455" t="s">
        <v>41</v>
      </c>
      <c r="D1252" s="474">
        <v>636.98</v>
      </c>
      <c r="E1252" s="302"/>
      <c r="F1252" s="302"/>
      <c r="G1252" s="302"/>
    </row>
    <row r="1253" spans="1:7" ht="67.5">
      <c r="A1253" s="455">
        <v>92604</v>
      </c>
      <c r="B1253" s="453" t="s">
        <v>2244</v>
      </c>
      <c r="C1253" s="455" t="s">
        <v>41</v>
      </c>
      <c r="D1253" s="474">
        <v>730.45</v>
      </c>
      <c r="E1253" s="302"/>
      <c r="F1253" s="302"/>
      <c r="G1253" s="302"/>
    </row>
    <row r="1254" spans="1:7" ht="67.5">
      <c r="A1254" s="455">
        <v>92606</v>
      </c>
      <c r="B1254" s="453" t="s">
        <v>2245</v>
      </c>
      <c r="C1254" s="455" t="s">
        <v>41</v>
      </c>
      <c r="D1254" s="474">
        <v>855.58</v>
      </c>
      <c r="E1254" s="302"/>
      <c r="F1254" s="302"/>
      <c r="G1254" s="302"/>
    </row>
    <row r="1255" spans="1:7" ht="67.5">
      <c r="A1255" s="455">
        <v>92608</v>
      </c>
      <c r="B1255" s="453" t="s">
        <v>2246</v>
      </c>
      <c r="C1255" s="455" t="s">
        <v>41</v>
      </c>
      <c r="D1255" s="474">
        <v>1049.82</v>
      </c>
      <c r="E1255" s="302"/>
      <c r="F1255" s="302"/>
      <c r="G1255" s="302"/>
    </row>
    <row r="1256" spans="1:7" ht="67.5">
      <c r="A1256" s="455">
        <v>92610</v>
      </c>
      <c r="B1256" s="453" t="s">
        <v>2247</v>
      </c>
      <c r="C1256" s="455" t="s">
        <v>41</v>
      </c>
      <c r="D1256" s="474">
        <v>1174.94</v>
      </c>
      <c r="E1256" s="302"/>
      <c r="F1256" s="302"/>
      <c r="G1256" s="302"/>
    </row>
    <row r="1257" spans="1:7" ht="67.5">
      <c r="A1257" s="455">
        <v>92612</v>
      </c>
      <c r="B1257" s="453" t="s">
        <v>2248</v>
      </c>
      <c r="C1257" s="455" t="s">
        <v>41</v>
      </c>
      <c r="D1257" s="474">
        <v>1323.59</v>
      </c>
      <c r="E1257" s="302"/>
      <c r="F1257" s="302"/>
      <c r="G1257" s="302"/>
    </row>
    <row r="1258" spans="1:7" ht="67.5">
      <c r="A1258" s="455">
        <v>92614</v>
      </c>
      <c r="B1258" s="453" t="s">
        <v>2249</v>
      </c>
      <c r="C1258" s="455" t="s">
        <v>41</v>
      </c>
      <c r="D1258" s="474">
        <v>1494.13</v>
      </c>
      <c r="E1258" s="302"/>
      <c r="F1258" s="302"/>
      <c r="G1258" s="302"/>
    </row>
    <row r="1259" spans="1:7" ht="67.5">
      <c r="A1259" s="455">
        <v>92616</v>
      </c>
      <c r="B1259" s="453" t="s">
        <v>2250</v>
      </c>
      <c r="C1259" s="455" t="s">
        <v>41</v>
      </c>
      <c r="D1259" s="474">
        <v>1694.13</v>
      </c>
      <c r="E1259" s="302"/>
      <c r="F1259" s="302"/>
      <c r="G1259" s="302"/>
    </row>
    <row r="1260" spans="1:7" ht="67.5">
      <c r="A1260" s="455">
        <v>92618</v>
      </c>
      <c r="B1260" s="453" t="s">
        <v>2251</v>
      </c>
      <c r="C1260" s="455" t="s">
        <v>41</v>
      </c>
      <c r="D1260" s="474">
        <v>1819.26</v>
      </c>
      <c r="E1260" s="302"/>
      <c r="F1260" s="302"/>
      <c r="G1260" s="302"/>
    </row>
    <row r="1261" spans="1:7" ht="67.5">
      <c r="A1261" s="455">
        <v>92620</v>
      </c>
      <c r="B1261" s="453" t="s">
        <v>2252</v>
      </c>
      <c r="C1261" s="455" t="s">
        <v>41</v>
      </c>
      <c r="D1261" s="474">
        <v>1944.38</v>
      </c>
      <c r="E1261" s="302"/>
      <c r="F1261" s="302"/>
      <c r="G1261" s="302"/>
    </row>
    <row r="1262" spans="1:7" ht="54">
      <c r="A1262" s="455">
        <v>100357</v>
      </c>
      <c r="B1262" s="453" t="s">
        <v>3828</v>
      </c>
      <c r="C1262" s="455" t="s">
        <v>41</v>
      </c>
      <c r="D1262" s="474">
        <v>607.92999999999995</v>
      </c>
      <c r="E1262" s="302"/>
      <c r="F1262" s="302"/>
      <c r="G1262" s="302"/>
    </row>
    <row r="1263" spans="1:7" ht="54">
      <c r="A1263" s="455">
        <v>100358</v>
      </c>
      <c r="B1263" s="453" t="s">
        <v>3829</v>
      </c>
      <c r="C1263" s="455" t="s">
        <v>41</v>
      </c>
      <c r="D1263" s="474">
        <v>828.22</v>
      </c>
      <c r="E1263" s="302"/>
      <c r="F1263" s="302"/>
      <c r="G1263" s="302"/>
    </row>
    <row r="1264" spans="1:7" ht="54">
      <c r="A1264" s="455">
        <v>100359</v>
      </c>
      <c r="B1264" s="453" t="s">
        <v>3830</v>
      </c>
      <c r="C1264" s="455" t="s">
        <v>41</v>
      </c>
      <c r="D1264" s="474">
        <v>863.27</v>
      </c>
      <c r="E1264" s="302"/>
      <c r="F1264" s="302"/>
      <c r="G1264" s="302"/>
    </row>
    <row r="1265" spans="1:7" ht="54">
      <c r="A1265" s="455">
        <v>100360</v>
      </c>
      <c r="B1265" s="453" t="s">
        <v>3831</v>
      </c>
      <c r="C1265" s="455" t="s">
        <v>41</v>
      </c>
      <c r="D1265" s="474">
        <v>952.43</v>
      </c>
      <c r="E1265" s="302"/>
      <c r="F1265" s="302"/>
      <c r="G1265" s="302"/>
    </row>
    <row r="1266" spans="1:7" ht="54">
      <c r="A1266" s="455">
        <v>100361</v>
      </c>
      <c r="B1266" s="453" t="s">
        <v>3832</v>
      </c>
      <c r="C1266" s="455" t="s">
        <v>41</v>
      </c>
      <c r="D1266" s="474">
        <v>1187</v>
      </c>
      <c r="E1266" s="302"/>
      <c r="F1266" s="302"/>
      <c r="G1266" s="302"/>
    </row>
    <row r="1267" spans="1:7" ht="54">
      <c r="A1267" s="455">
        <v>100362</v>
      </c>
      <c r="B1267" s="453" t="s">
        <v>3833</v>
      </c>
      <c r="C1267" s="455" t="s">
        <v>41</v>
      </c>
      <c r="D1267" s="474">
        <v>1623.28</v>
      </c>
      <c r="E1267" s="302"/>
      <c r="F1267" s="302"/>
      <c r="G1267" s="302"/>
    </row>
    <row r="1268" spans="1:7" ht="54">
      <c r="A1268" s="455">
        <v>100363</v>
      </c>
      <c r="B1268" s="453" t="s">
        <v>3834</v>
      </c>
      <c r="C1268" s="455" t="s">
        <v>41</v>
      </c>
      <c r="D1268" s="474">
        <v>1667.49</v>
      </c>
      <c r="E1268" s="302"/>
      <c r="F1268" s="302"/>
      <c r="G1268" s="302"/>
    </row>
    <row r="1269" spans="1:7" ht="54">
      <c r="A1269" s="455">
        <v>100364</v>
      </c>
      <c r="B1269" s="453" t="s">
        <v>3835</v>
      </c>
      <c r="C1269" s="455" t="s">
        <v>41</v>
      </c>
      <c r="D1269" s="474">
        <v>1801.97</v>
      </c>
      <c r="E1269" s="302"/>
      <c r="F1269" s="302"/>
      <c r="G1269" s="302"/>
    </row>
    <row r="1270" spans="1:7" ht="54">
      <c r="A1270" s="455">
        <v>100365</v>
      </c>
      <c r="B1270" s="453" t="s">
        <v>3836</v>
      </c>
      <c r="C1270" s="455" t="s">
        <v>41</v>
      </c>
      <c r="D1270" s="474">
        <v>2063.5500000000002</v>
      </c>
      <c r="E1270" s="302"/>
      <c r="F1270" s="302"/>
      <c r="G1270" s="302"/>
    </row>
    <row r="1271" spans="1:7" ht="54">
      <c r="A1271" s="455">
        <v>100366</v>
      </c>
      <c r="B1271" s="453" t="s">
        <v>3837</v>
      </c>
      <c r="C1271" s="455" t="s">
        <v>41</v>
      </c>
      <c r="D1271" s="474">
        <v>2177.5100000000002</v>
      </c>
      <c r="E1271" s="302"/>
      <c r="F1271" s="302"/>
      <c r="G1271" s="302"/>
    </row>
    <row r="1272" spans="1:7" ht="67.5">
      <c r="A1272" s="455">
        <v>100367</v>
      </c>
      <c r="B1272" s="453" t="s">
        <v>3838</v>
      </c>
      <c r="C1272" s="455" t="s">
        <v>41</v>
      </c>
      <c r="D1272" s="474">
        <v>595.03</v>
      </c>
      <c r="E1272" s="302"/>
      <c r="F1272" s="302"/>
      <c r="G1272" s="302"/>
    </row>
    <row r="1273" spans="1:7" ht="67.5">
      <c r="A1273" s="455">
        <v>100368</v>
      </c>
      <c r="B1273" s="453" t="s">
        <v>3839</v>
      </c>
      <c r="C1273" s="455" t="s">
        <v>41</v>
      </c>
      <c r="D1273" s="474">
        <v>812.32</v>
      </c>
      <c r="E1273" s="302"/>
      <c r="F1273" s="302"/>
      <c r="G1273" s="302"/>
    </row>
    <row r="1274" spans="1:7" ht="67.5">
      <c r="A1274" s="455">
        <v>100369</v>
      </c>
      <c r="B1274" s="453" t="s">
        <v>3840</v>
      </c>
      <c r="C1274" s="455" t="s">
        <v>41</v>
      </c>
      <c r="D1274" s="474">
        <v>847.37</v>
      </c>
      <c r="E1274" s="302"/>
      <c r="F1274" s="302"/>
      <c r="G1274" s="302"/>
    </row>
    <row r="1275" spans="1:7" ht="67.5">
      <c r="A1275" s="455">
        <v>100370</v>
      </c>
      <c r="B1275" s="453" t="s">
        <v>3841</v>
      </c>
      <c r="C1275" s="455" t="s">
        <v>41</v>
      </c>
      <c r="D1275" s="474">
        <v>985.83</v>
      </c>
      <c r="E1275" s="302"/>
      <c r="F1275" s="302"/>
      <c r="G1275" s="302"/>
    </row>
    <row r="1276" spans="1:7" ht="67.5">
      <c r="A1276" s="455">
        <v>100371</v>
      </c>
      <c r="B1276" s="453" t="s">
        <v>3842</v>
      </c>
      <c r="C1276" s="455" t="s">
        <v>41</v>
      </c>
      <c r="D1276" s="474">
        <v>1144.5999999999999</v>
      </c>
      <c r="E1276" s="302"/>
      <c r="F1276" s="302"/>
      <c r="G1276" s="302"/>
    </row>
    <row r="1277" spans="1:7" ht="67.5">
      <c r="A1277" s="455">
        <v>100372</v>
      </c>
      <c r="B1277" s="453" t="s">
        <v>3843</v>
      </c>
      <c r="C1277" s="455" t="s">
        <v>41</v>
      </c>
      <c r="D1277" s="474">
        <v>1550.63</v>
      </c>
      <c r="E1277" s="302"/>
      <c r="F1277" s="302"/>
      <c r="G1277" s="302"/>
    </row>
    <row r="1278" spans="1:7" ht="67.5">
      <c r="A1278" s="455">
        <v>100373</v>
      </c>
      <c r="B1278" s="453" t="s">
        <v>3844</v>
      </c>
      <c r="C1278" s="455" t="s">
        <v>41</v>
      </c>
      <c r="D1278" s="474">
        <v>1592.94</v>
      </c>
      <c r="E1278" s="302"/>
      <c r="F1278" s="302"/>
      <c r="G1278" s="302"/>
    </row>
    <row r="1279" spans="1:7" ht="81">
      <c r="A1279" s="455">
        <v>100374</v>
      </c>
      <c r="B1279" s="453" t="s">
        <v>3845</v>
      </c>
      <c r="C1279" s="455" t="s">
        <v>41</v>
      </c>
      <c r="D1279" s="474">
        <v>1702.58</v>
      </c>
      <c r="E1279" s="302"/>
      <c r="F1279" s="302"/>
      <c r="G1279" s="302"/>
    </row>
    <row r="1280" spans="1:7" ht="81">
      <c r="A1280" s="455">
        <v>100375</v>
      </c>
      <c r="B1280" s="453" t="s">
        <v>3846</v>
      </c>
      <c r="C1280" s="455" t="s">
        <v>41</v>
      </c>
      <c r="D1280" s="474">
        <v>1916.83</v>
      </c>
      <c r="E1280" s="302"/>
      <c r="F1280" s="302"/>
      <c r="G1280" s="302"/>
    </row>
    <row r="1281" spans="1:7" ht="81">
      <c r="A1281" s="455">
        <v>100376</v>
      </c>
      <c r="B1281" s="453" t="s">
        <v>3847</v>
      </c>
      <c r="C1281" s="455" t="s">
        <v>41</v>
      </c>
      <c r="D1281" s="474">
        <v>1887.26</v>
      </c>
      <c r="E1281" s="302"/>
      <c r="F1281" s="302"/>
      <c r="G1281" s="302"/>
    </row>
    <row r="1282" spans="1:7" ht="54">
      <c r="A1282" s="455">
        <v>100377</v>
      </c>
      <c r="B1282" s="453" t="s">
        <v>9153</v>
      </c>
      <c r="C1282" s="455" t="s">
        <v>21</v>
      </c>
      <c r="D1282" s="474">
        <v>10.93</v>
      </c>
      <c r="E1282" s="302"/>
      <c r="F1282" s="302"/>
      <c r="G1282" s="302"/>
    </row>
    <row r="1283" spans="1:7" ht="54">
      <c r="A1283" s="455">
        <v>100378</v>
      </c>
      <c r="B1283" s="453" t="s">
        <v>9154</v>
      </c>
      <c r="C1283" s="455" t="s">
        <v>21</v>
      </c>
      <c r="D1283" s="474">
        <v>10.29</v>
      </c>
      <c r="E1283" s="302"/>
      <c r="F1283" s="302"/>
      <c r="G1283" s="302"/>
    </row>
    <row r="1284" spans="1:7" ht="81">
      <c r="A1284" s="455">
        <v>100382</v>
      </c>
      <c r="B1284" s="453" t="s">
        <v>3848</v>
      </c>
      <c r="C1284" s="455" t="s">
        <v>50</v>
      </c>
      <c r="D1284" s="474">
        <v>12.45</v>
      </c>
      <c r="E1284" s="302"/>
      <c r="F1284" s="302"/>
      <c r="G1284" s="302"/>
    </row>
    <row r="1285" spans="1:7" ht="40.5">
      <c r="A1285" s="455">
        <v>94444</v>
      </c>
      <c r="B1285" s="453" t="s">
        <v>3849</v>
      </c>
      <c r="C1285" s="455" t="s">
        <v>50</v>
      </c>
      <c r="D1285" s="474">
        <v>981.31</v>
      </c>
      <c r="E1285" s="302"/>
      <c r="F1285" s="302"/>
      <c r="G1285" s="302"/>
    </row>
    <row r="1286" spans="1:7" ht="27">
      <c r="A1286" s="455" t="s">
        <v>3458</v>
      </c>
      <c r="B1286" s="453" t="s">
        <v>591</v>
      </c>
      <c r="C1286" s="455" t="s">
        <v>50</v>
      </c>
      <c r="D1286" s="474">
        <v>7.84</v>
      </c>
      <c r="E1286" s="302"/>
      <c r="F1286" s="302"/>
      <c r="G1286" s="302"/>
    </row>
    <row r="1287" spans="1:7" ht="27">
      <c r="A1287" s="455" t="s">
        <v>3459</v>
      </c>
      <c r="B1287" s="453" t="s">
        <v>592</v>
      </c>
      <c r="C1287" s="455" t="s">
        <v>38</v>
      </c>
      <c r="D1287" s="474">
        <v>116.99</v>
      </c>
      <c r="E1287" s="302"/>
      <c r="F1287" s="302"/>
      <c r="G1287" s="302"/>
    </row>
    <row r="1288" spans="1:7" ht="81">
      <c r="A1288" s="455">
        <v>92743</v>
      </c>
      <c r="B1288" s="453" t="s">
        <v>3850</v>
      </c>
      <c r="C1288" s="455" t="s">
        <v>38</v>
      </c>
      <c r="D1288" s="474">
        <v>487.71</v>
      </c>
      <c r="E1288" s="302"/>
      <c r="F1288" s="302"/>
      <c r="G1288" s="302"/>
    </row>
    <row r="1289" spans="1:7" ht="81">
      <c r="A1289" s="455">
        <v>92744</v>
      </c>
      <c r="B1289" s="453" t="s">
        <v>3851</v>
      </c>
      <c r="C1289" s="455" t="s">
        <v>38</v>
      </c>
      <c r="D1289" s="474">
        <v>479.22</v>
      </c>
      <c r="E1289" s="302"/>
      <c r="F1289" s="302"/>
      <c r="G1289" s="302"/>
    </row>
    <row r="1290" spans="1:7" ht="81">
      <c r="A1290" s="455">
        <v>92745</v>
      </c>
      <c r="B1290" s="453" t="s">
        <v>3852</v>
      </c>
      <c r="C1290" s="455" t="s">
        <v>38</v>
      </c>
      <c r="D1290" s="474">
        <v>606.47</v>
      </c>
      <c r="E1290" s="302"/>
      <c r="F1290" s="302"/>
      <c r="G1290" s="302"/>
    </row>
    <row r="1291" spans="1:7" ht="81">
      <c r="A1291" s="455">
        <v>92746</v>
      </c>
      <c r="B1291" s="453" t="s">
        <v>3853</v>
      </c>
      <c r="C1291" s="455" t="s">
        <v>38</v>
      </c>
      <c r="D1291" s="474">
        <v>565.89</v>
      </c>
      <c r="E1291" s="302"/>
      <c r="F1291" s="302"/>
      <c r="G1291" s="302"/>
    </row>
    <row r="1292" spans="1:7" ht="81">
      <c r="A1292" s="455">
        <v>92747</v>
      </c>
      <c r="B1292" s="453" t="s">
        <v>3854</v>
      </c>
      <c r="C1292" s="455" t="s">
        <v>38</v>
      </c>
      <c r="D1292" s="474">
        <v>674.1</v>
      </c>
      <c r="E1292" s="302"/>
      <c r="F1292" s="302"/>
      <c r="G1292" s="302"/>
    </row>
    <row r="1293" spans="1:7" ht="81">
      <c r="A1293" s="455">
        <v>92748</v>
      </c>
      <c r="B1293" s="453" t="s">
        <v>3855</v>
      </c>
      <c r="C1293" s="455" t="s">
        <v>38</v>
      </c>
      <c r="D1293" s="474">
        <v>615.49</v>
      </c>
      <c r="E1293" s="302"/>
      <c r="F1293" s="302"/>
      <c r="G1293" s="302"/>
    </row>
    <row r="1294" spans="1:7" ht="67.5">
      <c r="A1294" s="455">
        <v>92749</v>
      </c>
      <c r="B1294" s="453" t="s">
        <v>3856</v>
      </c>
      <c r="C1294" s="455" t="s">
        <v>38</v>
      </c>
      <c r="D1294" s="474">
        <v>707.16</v>
      </c>
      <c r="E1294" s="302"/>
      <c r="F1294" s="302"/>
      <c r="G1294" s="302"/>
    </row>
    <row r="1295" spans="1:7" ht="67.5">
      <c r="A1295" s="455">
        <v>92750</v>
      </c>
      <c r="B1295" s="453" t="s">
        <v>3857</v>
      </c>
      <c r="C1295" s="455" t="s">
        <v>38</v>
      </c>
      <c r="D1295" s="474">
        <v>1225.67</v>
      </c>
      <c r="E1295" s="302"/>
      <c r="F1295" s="302"/>
      <c r="G1295" s="302"/>
    </row>
    <row r="1296" spans="1:7" ht="67.5">
      <c r="A1296" s="455">
        <v>92751</v>
      </c>
      <c r="B1296" s="453" t="s">
        <v>3858</v>
      </c>
      <c r="C1296" s="455" t="s">
        <v>38</v>
      </c>
      <c r="D1296" s="474">
        <v>1527.32</v>
      </c>
      <c r="E1296" s="302"/>
      <c r="F1296" s="302"/>
      <c r="G1296" s="302"/>
    </row>
    <row r="1297" spans="1:7" ht="67.5">
      <c r="A1297" s="455">
        <v>92752</v>
      </c>
      <c r="B1297" s="453" t="s">
        <v>3859</v>
      </c>
      <c r="C1297" s="455" t="s">
        <v>38</v>
      </c>
      <c r="D1297" s="474">
        <v>1827.95</v>
      </c>
      <c r="E1297" s="302"/>
      <c r="F1297" s="302"/>
      <c r="G1297" s="302"/>
    </row>
    <row r="1298" spans="1:7" ht="81">
      <c r="A1298" s="455">
        <v>92753</v>
      </c>
      <c r="B1298" s="453" t="s">
        <v>3860</v>
      </c>
      <c r="C1298" s="455" t="s">
        <v>38</v>
      </c>
      <c r="D1298" s="474">
        <v>465.87</v>
      </c>
      <c r="E1298" s="302"/>
      <c r="F1298" s="302"/>
      <c r="G1298" s="302"/>
    </row>
    <row r="1299" spans="1:7" ht="94.5">
      <c r="A1299" s="455">
        <v>92754</v>
      </c>
      <c r="B1299" s="453" t="s">
        <v>3861</v>
      </c>
      <c r="C1299" s="455" t="s">
        <v>38</v>
      </c>
      <c r="D1299" s="474">
        <v>426.26</v>
      </c>
      <c r="E1299" s="302"/>
      <c r="F1299" s="302"/>
      <c r="G1299" s="302"/>
    </row>
    <row r="1300" spans="1:7" ht="54">
      <c r="A1300" s="455">
        <v>92755</v>
      </c>
      <c r="B1300" s="453" t="s">
        <v>2281</v>
      </c>
      <c r="C1300" s="455" t="s">
        <v>50</v>
      </c>
      <c r="D1300" s="474">
        <v>181.17</v>
      </c>
      <c r="E1300" s="302"/>
      <c r="F1300" s="302"/>
      <c r="G1300" s="302"/>
    </row>
    <row r="1301" spans="1:7" ht="54">
      <c r="A1301" s="455">
        <v>92756</v>
      </c>
      <c r="B1301" s="453" t="s">
        <v>2282</v>
      </c>
      <c r="C1301" s="455" t="s">
        <v>50</v>
      </c>
      <c r="D1301" s="474">
        <v>204.97</v>
      </c>
      <c r="E1301" s="302"/>
      <c r="F1301" s="302"/>
      <c r="G1301" s="302"/>
    </row>
    <row r="1302" spans="1:7" ht="54">
      <c r="A1302" s="455">
        <v>92757</v>
      </c>
      <c r="B1302" s="453" t="s">
        <v>2283</v>
      </c>
      <c r="C1302" s="455" t="s">
        <v>50</v>
      </c>
      <c r="D1302" s="474">
        <v>233.94</v>
      </c>
      <c r="E1302" s="302"/>
      <c r="F1302" s="302"/>
      <c r="G1302" s="302"/>
    </row>
    <row r="1303" spans="1:7" ht="67.5">
      <c r="A1303" s="455">
        <v>92758</v>
      </c>
      <c r="B1303" s="453" t="s">
        <v>2284</v>
      </c>
      <c r="C1303" s="455" t="s">
        <v>38</v>
      </c>
      <c r="D1303" s="474">
        <v>569.25</v>
      </c>
      <c r="E1303" s="302"/>
      <c r="F1303" s="302"/>
      <c r="G1303" s="302"/>
    </row>
    <row r="1304" spans="1:7" ht="81">
      <c r="A1304" s="455">
        <v>91069</v>
      </c>
      <c r="B1304" s="453" t="s">
        <v>1920</v>
      </c>
      <c r="C1304" s="455" t="s">
        <v>50</v>
      </c>
      <c r="D1304" s="474">
        <v>97.4</v>
      </c>
      <c r="E1304" s="302"/>
      <c r="F1304" s="302"/>
      <c r="G1304" s="302"/>
    </row>
    <row r="1305" spans="1:7" ht="81">
      <c r="A1305" s="455">
        <v>91070</v>
      </c>
      <c r="B1305" s="453" t="s">
        <v>1921</v>
      </c>
      <c r="C1305" s="455" t="s">
        <v>50</v>
      </c>
      <c r="D1305" s="474">
        <v>107.37</v>
      </c>
      <c r="E1305" s="302"/>
      <c r="F1305" s="302"/>
      <c r="G1305" s="302"/>
    </row>
    <row r="1306" spans="1:7" ht="81">
      <c r="A1306" s="455">
        <v>91071</v>
      </c>
      <c r="B1306" s="453" t="s">
        <v>1922</v>
      </c>
      <c r="C1306" s="455" t="s">
        <v>50</v>
      </c>
      <c r="D1306" s="474">
        <v>125.25</v>
      </c>
      <c r="E1306" s="302"/>
      <c r="F1306" s="302"/>
      <c r="G1306" s="302"/>
    </row>
    <row r="1307" spans="1:7" ht="81">
      <c r="A1307" s="455">
        <v>91072</v>
      </c>
      <c r="B1307" s="453" t="s">
        <v>1923</v>
      </c>
      <c r="C1307" s="455" t="s">
        <v>50</v>
      </c>
      <c r="D1307" s="474">
        <v>135.16999999999999</v>
      </c>
      <c r="E1307" s="302"/>
      <c r="F1307" s="302"/>
      <c r="G1307" s="302"/>
    </row>
    <row r="1308" spans="1:7" ht="81">
      <c r="A1308" s="455">
        <v>91073</v>
      </c>
      <c r="B1308" s="453" t="s">
        <v>1924</v>
      </c>
      <c r="C1308" s="455" t="s">
        <v>50</v>
      </c>
      <c r="D1308" s="474">
        <v>106.74</v>
      </c>
      <c r="E1308" s="302"/>
      <c r="F1308" s="302"/>
      <c r="G1308" s="302"/>
    </row>
    <row r="1309" spans="1:7" ht="81">
      <c r="A1309" s="455">
        <v>91074</v>
      </c>
      <c r="B1309" s="453" t="s">
        <v>1925</v>
      </c>
      <c r="C1309" s="455" t="s">
        <v>50</v>
      </c>
      <c r="D1309" s="474">
        <v>117.67</v>
      </c>
      <c r="E1309" s="302"/>
      <c r="F1309" s="302"/>
      <c r="G1309" s="302"/>
    </row>
    <row r="1310" spans="1:7" ht="81">
      <c r="A1310" s="455">
        <v>91075</v>
      </c>
      <c r="B1310" s="453" t="s">
        <v>1926</v>
      </c>
      <c r="C1310" s="455" t="s">
        <v>50</v>
      </c>
      <c r="D1310" s="474">
        <v>136.13999999999999</v>
      </c>
      <c r="E1310" s="302"/>
      <c r="F1310" s="302"/>
      <c r="G1310" s="302"/>
    </row>
    <row r="1311" spans="1:7" ht="81">
      <c r="A1311" s="455">
        <v>91076</v>
      </c>
      <c r="B1311" s="453" t="s">
        <v>1927</v>
      </c>
      <c r="C1311" s="455" t="s">
        <v>50</v>
      </c>
      <c r="D1311" s="474">
        <v>147.11000000000001</v>
      </c>
      <c r="E1311" s="302"/>
      <c r="F1311" s="302"/>
      <c r="G1311" s="302"/>
    </row>
    <row r="1312" spans="1:7" ht="81">
      <c r="A1312" s="455">
        <v>91077</v>
      </c>
      <c r="B1312" s="453" t="s">
        <v>1928</v>
      </c>
      <c r="C1312" s="455" t="s">
        <v>50</v>
      </c>
      <c r="D1312" s="474">
        <v>104.26</v>
      </c>
      <c r="E1312" s="302"/>
      <c r="F1312" s="302"/>
      <c r="G1312" s="302"/>
    </row>
    <row r="1313" spans="1:7" ht="81">
      <c r="A1313" s="455">
        <v>91078</v>
      </c>
      <c r="B1313" s="453" t="s">
        <v>1929</v>
      </c>
      <c r="C1313" s="455" t="s">
        <v>50</v>
      </c>
      <c r="D1313" s="474">
        <v>122.76</v>
      </c>
      <c r="E1313" s="302"/>
      <c r="F1313" s="302"/>
      <c r="G1313" s="302"/>
    </row>
    <row r="1314" spans="1:7" ht="81">
      <c r="A1314" s="455">
        <v>91079</v>
      </c>
      <c r="B1314" s="453" t="s">
        <v>1930</v>
      </c>
      <c r="C1314" s="455" t="s">
        <v>50</v>
      </c>
      <c r="D1314" s="474">
        <v>108.43</v>
      </c>
      <c r="E1314" s="302"/>
      <c r="F1314" s="302"/>
      <c r="G1314" s="302"/>
    </row>
    <row r="1315" spans="1:7" ht="81">
      <c r="A1315" s="455">
        <v>91080</v>
      </c>
      <c r="B1315" s="453" t="s">
        <v>1931</v>
      </c>
      <c r="C1315" s="455" t="s">
        <v>50</v>
      </c>
      <c r="D1315" s="474">
        <v>126.79</v>
      </c>
      <c r="E1315" s="302"/>
      <c r="F1315" s="302"/>
      <c r="G1315" s="302"/>
    </row>
    <row r="1316" spans="1:7" ht="81">
      <c r="A1316" s="455">
        <v>91081</v>
      </c>
      <c r="B1316" s="453" t="s">
        <v>1932</v>
      </c>
      <c r="C1316" s="455" t="s">
        <v>50</v>
      </c>
      <c r="D1316" s="474">
        <v>114.79</v>
      </c>
      <c r="E1316" s="302"/>
      <c r="F1316" s="302"/>
      <c r="G1316" s="302"/>
    </row>
    <row r="1317" spans="1:7" ht="81">
      <c r="A1317" s="455">
        <v>91082</v>
      </c>
      <c r="B1317" s="453" t="s">
        <v>1933</v>
      </c>
      <c r="C1317" s="455" t="s">
        <v>50</v>
      </c>
      <c r="D1317" s="474">
        <v>134.15</v>
      </c>
      <c r="E1317" s="302"/>
      <c r="F1317" s="302"/>
      <c r="G1317" s="302"/>
    </row>
    <row r="1318" spans="1:7" ht="81">
      <c r="A1318" s="455">
        <v>91083</v>
      </c>
      <c r="B1318" s="453" t="s">
        <v>1934</v>
      </c>
      <c r="C1318" s="455" t="s">
        <v>50</v>
      </c>
      <c r="D1318" s="474">
        <v>122.05</v>
      </c>
      <c r="E1318" s="302"/>
      <c r="F1318" s="302"/>
      <c r="G1318" s="302"/>
    </row>
    <row r="1319" spans="1:7" ht="81">
      <c r="A1319" s="455">
        <v>91084</v>
      </c>
      <c r="B1319" s="453" t="s">
        <v>1935</v>
      </c>
      <c r="C1319" s="455" t="s">
        <v>50</v>
      </c>
      <c r="D1319" s="474">
        <v>141.22</v>
      </c>
      <c r="E1319" s="302"/>
      <c r="F1319" s="302"/>
      <c r="G1319" s="302"/>
    </row>
    <row r="1320" spans="1:7" ht="81">
      <c r="A1320" s="455">
        <v>91086</v>
      </c>
      <c r="B1320" s="453" t="s">
        <v>1936</v>
      </c>
      <c r="C1320" s="455" t="s">
        <v>50</v>
      </c>
      <c r="D1320" s="474">
        <v>104.76</v>
      </c>
      <c r="E1320" s="302"/>
      <c r="F1320" s="302"/>
      <c r="G1320" s="302"/>
    </row>
    <row r="1321" spans="1:7" ht="81">
      <c r="A1321" s="455">
        <v>91087</v>
      </c>
      <c r="B1321" s="453" t="s">
        <v>1937</v>
      </c>
      <c r="C1321" s="455" t="s">
        <v>50</v>
      </c>
      <c r="D1321" s="474">
        <v>114.98</v>
      </c>
      <c r="E1321" s="302"/>
      <c r="F1321" s="302"/>
      <c r="G1321" s="302"/>
    </row>
    <row r="1322" spans="1:7" ht="81">
      <c r="A1322" s="455">
        <v>91088</v>
      </c>
      <c r="B1322" s="453" t="s">
        <v>438</v>
      </c>
      <c r="C1322" s="455" t="s">
        <v>50</v>
      </c>
      <c r="D1322" s="474">
        <v>133.63</v>
      </c>
      <c r="E1322" s="302"/>
      <c r="F1322" s="302"/>
      <c r="G1322" s="302"/>
    </row>
    <row r="1323" spans="1:7" ht="81">
      <c r="A1323" s="455">
        <v>91089</v>
      </c>
      <c r="B1323" s="453" t="s">
        <v>439</v>
      </c>
      <c r="C1323" s="455" t="s">
        <v>50</v>
      </c>
      <c r="D1323" s="474">
        <v>143.91999999999999</v>
      </c>
      <c r="E1323" s="302"/>
      <c r="F1323" s="302"/>
      <c r="G1323" s="302"/>
    </row>
    <row r="1324" spans="1:7" ht="81">
      <c r="A1324" s="455">
        <v>91090</v>
      </c>
      <c r="B1324" s="453" t="s">
        <v>1938</v>
      </c>
      <c r="C1324" s="455" t="s">
        <v>50</v>
      </c>
      <c r="D1324" s="474">
        <v>112.69</v>
      </c>
      <c r="E1324" s="302"/>
      <c r="F1324" s="302"/>
      <c r="G1324" s="302"/>
    </row>
    <row r="1325" spans="1:7" ht="81">
      <c r="A1325" s="455">
        <v>91091</v>
      </c>
      <c r="B1325" s="453" t="s">
        <v>1939</v>
      </c>
      <c r="C1325" s="455" t="s">
        <v>50</v>
      </c>
      <c r="D1325" s="474">
        <v>123.99</v>
      </c>
      <c r="E1325" s="302"/>
      <c r="F1325" s="302"/>
      <c r="G1325" s="302"/>
    </row>
    <row r="1326" spans="1:7" ht="81">
      <c r="A1326" s="455">
        <v>91092</v>
      </c>
      <c r="B1326" s="453" t="s">
        <v>440</v>
      </c>
      <c r="C1326" s="455" t="s">
        <v>50</v>
      </c>
      <c r="D1326" s="474">
        <v>142.75</v>
      </c>
      <c r="E1326" s="302"/>
      <c r="F1326" s="302"/>
      <c r="G1326" s="302"/>
    </row>
    <row r="1327" spans="1:7" ht="81">
      <c r="A1327" s="455">
        <v>91093</v>
      </c>
      <c r="B1327" s="453" t="s">
        <v>441</v>
      </c>
      <c r="C1327" s="455" t="s">
        <v>50</v>
      </c>
      <c r="D1327" s="474">
        <v>154.29</v>
      </c>
      <c r="E1327" s="302"/>
      <c r="F1327" s="302"/>
      <c r="G1327" s="302"/>
    </row>
    <row r="1328" spans="1:7" ht="81">
      <c r="A1328" s="455">
        <v>91094</v>
      </c>
      <c r="B1328" s="453" t="s">
        <v>1940</v>
      </c>
      <c r="C1328" s="455" t="s">
        <v>50</v>
      </c>
      <c r="D1328" s="474">
        <v>108.39</v>
      </c>
      <c r="E1328" s="302"/>
      <c r="F1328" s="302"/>
      <c r="G1328" s="302"/>
    </row>
    <row r="1329" spans="1:7" ht="81">
      <c r="A1329" s="455">
        <v>91095</v>
      </c>
      <c r="B1329" s="453" t="s">
        <v>1941</v>
      </c>
      <c r="C1329" s="455" t="s">
        <v>50</v>
      </c>
      <c r="D1329" s="474">
        <v>127.17</v>
      </c>
      <c r="E1329" s="302"/>
      <c r="F1329" s="302"/>
      <c r="G1329" s="302"/>
    </row>
    <row r="1330" spans="1:7" ht="81">
      <c r="A1330" s="455">
        <v>91096</v>
      </c>
      <c r="B1330" s="453" t="s">
        <v>1942</v>
      </c>
      <c r="C1330" s="455" t="s">
        <v>50</v>
      </c>
      <c r="D1330" s="474">
        <v>110.62</v>
      </c>
      <c r="E1330" s="302"/>
      <c r="F1330" s="302"/>
      <c r="G1330" s="302"/>
    </row>
    <row r="1331" spans="1:7" ht="81">
      <c r="A1331" s="455">
        <v>91097</v>
      </c>
      <c r="B1331" s="453" t="s">
        <v>1943</v>
      </c>
      <c r="C1331" s="455" t="s">
        <v>50</v>
      </c>
      <c r="D1331" s="474">
        <v>129.28</v>
      </c>
      <c r="E1331" s="302"/>
      <c r="F1331" s="302"/>
      <c r="G1331" s="302"/>
    </row>
    <row r="1332" spans="1:7" ht="81">
      <c r="A1332" s="455">
        <v>91098</v>
      </c>
      <c r="B1332" s="453" t="s">
        <v>1944</v>
      </c>
      <c r="C1332" s="455" t="s">
        <v>50</v>
      </c>
      <c r="D1332" s="474">
        <v>118.73</v>
      </c>
      <c r="E1332" s="302"/>
      <c r="F1332" s="302"/>
      <c r="G1332" s="302"/>
    </row>
    <row r="1333" spans="1:7" ht="81">
      <c r="A1333" s="455">
        <v>91099</v>
      </c>
      <c r="B1333" s="453" t="s">
        <v>1945</v>
      </c>
      <c r="C1333" s="455" t="s">
        <v>50</v>
      </c>
      <c r="D1333" s="474">
        <v>138.44</v>
      </c>
      <c r="E1333" s="302"/>
      <c r="F1333" s="302"/>
      <c r="G1333" s="302"/>
    </row>
    <row r="1334" spans="1:7" ht="81">
      <c r="A1334" s="455">
        <v>91100</v>
      </c>
      <c r="B1334" s="453" t="s">
        <v>1946</v>
      </c>
      <c r="C1334" s="455" t="s">
        <v>50</v>
      </c>
      <c r="D1334" s="474">
        <v>124.57</v>
      </c>
      <c r="E1334" s="302"/>
      <c r="F1334" s="302"/>
      <c r="G1334" s="302"/>
    </row>
    <row r="1335" spans="1:7" ht="81">
      <c r="A1335" s="455">
        <v>91101</v>
      </c>
      <c r="B1335" s="453" t="s">
        <v>1947</v>
      </c>
      <c r="C1335" s="455" t="s">
        <v>50</v>
      </c>
      <c r="D1335" s="474">
        <v>144.22999999999999</v>
      </c>
      <c r="E1335" s="302"/>
      <c r="F1335" s="302"/>
      <c r="G1335" s="302"/>
    </row>
    <row r="1336" spans="1:7" ht="67.5">
      <c r="A1336" s="455">
        <v>93952</v>
      </c>
      <c r="B1336" s="453" t="s">
        <v>547</v>
      </c>
      <c r="C1336" s="455" t="s">
        <v>18</v>
      </c>
      <c r="D1336" s="474">
        <v>170</v>
      </c>
      <c r="E1336" s="302"/>
      <c r="F1336" s="302"/>
      <c r="G1336" s="302"/>
    </row>
    <row r="1337" spans="1:7" ht="81">
      <c r="A1337" s="455">
        <v>93953</v>
      </c>
      <c r="B1337" s="453" t="s">
        <v>2572</v>
      </c>
      <c r="C1337" s="455" t="s">
        <v>18</v>
      </c>
      <c r="D1337" s="474">
        <v>159.38999999999999</v>
      </c>
      <c r="E1337" s="302"/>
      <c r="F1337" s="302"/>
      <c r="G1337" s="302"/>
    </row>
    <row r="1338" spans="1:7" ht="81">
      <c r="A1338" s="455">
        <v>93954</v>
      </c>
      <c r="B1338" s="453" t="s">
        <v>2573</v>
      </c>
      <c r="C1338" s="455" t="s">
        <v>18</v>
      </c>
      <c r="D1338" s="474">
        <v>153.03</v>
      </c>
      <c r="E1338" s="302"/>
      <c r="F1338" s="302"/>
      <c r="G1338" s="302"/>
    </row>
    <row r="1339" spans="1:7" ht="81">
      <c r="A1339" s="455">
        <v>93955</v>
      </c>
      <c r="B1339" s="453" t="s">
        <v>548</v>
      </c>
      <c r="C1339" s="455" t="s">
        <v>18</v>
      </c>
      <c r="D1339" s="474">
        <v>148.51</v>
      </c>
      <c r="E1339" s="302"/>
      <c r="F1339" s="302"/>
      <c r="G1339" s="302"/>
    </row>
    <row r="1340" spans="1:7" ht="67.5">
      <c r="A1340" s="455">
        <v>93956</v>
      </c>
      <c r="B1340" s="453" t="s">
        <v>2574</v>
      </c>
      <c r="C1340" s="455" t="s">
        <v>18</v>
      </c>
      <c r="D1340" s="474">
        <v>144.93</v>
      </c>
      <c r="E1340" s="302"/>
      <c r="F1340" s="302"/>
      <c r="G1340" s="302"/>
    </row>
    <row r="1341" spans="1:7" ht="67.5">
      <c r="A1341" s="455">
        <v>93957</v>
      </c>
      <c r="B1341" s="453" t="s">
        <v>549</v>
      </c>
      <c r="C1341" s="455" t="s">
        <v>18</v>
      </c>
      <c r="D1341" s="474">
        <v>187.48</v>
      </c>
      <c r="E1341" s="302"/>
      <c r="F1341" s="302"/>
      <c r="G1341" s="302"/>
    </row>
    <row r="1342" spans="1:7" ht="81">
      <c r="A1342" s="455">
        <v>93958</v>
      </c>
      <c r="B1342" s="453" t="s">
        <v>2575</v>
      </c>
      <c r="C1342" s="455" t="s">
        <v>18</v>
      </c>
      <c r="D1342" s="474">
        <v>176.14</v>
      </c>
      <c r="E1342" s="302"/>
      <c r="F1342" s="302"/>
      <c r="G1342" s="302"/>
    </row>
    <row r="1343" spans="1:7" ht="81">
      <c r="A1343" s="455">
        <v>93959</v>
      </c>
      <c r="B1343" s="453" t="s">
        <v>2576</v>
      </c>
      <c r="C1343" s="455" t="s">
        <v>18</v>
      </c>
      <c r="D1343" s="474">
        <v>169.41</v>
      </c>
      <c r="E1343" s="302"/>
      <c r="F1343" s="302"/>
      <c r="G1343" s="302"/>
    </row>
    <row r="1344" spans="1:7" ht="81">
      <c r="A1344" s="455">
        <v>93960</v>
      </c>
      <c r="B1344" s="453" t="s">
        <v>550</v>
      </c>
      <c r="C1344" s="455" t="s">
        <v>18</v>
      </c>
      <c r="D1344" s="474">
        <v>164.66</v>
      </c>
      <c r="E1344" s="302"/>
      <c r="F1344" s="302"/>
      <c r="G1344" s="302"/>
    </row>
    <row r="1345" spans="1:7" ht="67.5">
      <c r="A1345" s="455">
        <v>93961</v>
      </c>
      <c r="B1345" s="453" t="s">
        <v>2577</v>
      </c>
      <c r="C1345" s="455" t="s">
        <v>18</v>
      </c>
      <c r="D1345" s="474">
        <v>160.94</v>
      </c>
      <c r="E1345" s="302"/>
      <c r="F1345" s="302"/>
      <c r="G1345" s="302"/>
    </row>
    <row r="1346" spans="1:7" ht="67.5">
      <c r="A1346" s="455">
        <v>93962</v>
      </c>
      <c r="B1346" s="453" t="s">
        <v>551</v>
      </c>
      <c r="C1346" s="455" t="s">
        <v>18</v>
      </c>
      <c r="D1346" s="474">
        <v>159.72</v>
      </c>
      <c r="E1346" s="302"/>
      <c r="F1346" s="302"/>
      <c r="G1346" s="302"/>
    </row>
    <row r="1347" spans="1:7" ht="81">
      <c r="A1347" s="455">
        <v>93963</v>
      </c>
      <c r="B1347" s="453" t="s">
        <v>2578</v>
      </c>
      <c r="C1347" s="455" t="s">
        <v>18</v>
      </c>
      <c r="D1347" s="474">
        <v>149.13</v>
      </c>
      <c r="E1347" s="302"/>
      <c r="F1347" s="302"/>
      <c r="G1347" s="302"/>
    </row>
    <row r="1348" spans="1:7" ht="81">
      <c r="A1348" s="455">
        <v>93964</v>
      </c>
      <c r="B1348" s="453" t="s">
        <v>2579</v>
      </c>
      <c r="C1348" s="455" t="s">
        <v>18</v>
      </c>
      <c r="D1348" s="474">
        <v>142.79</v>
      </c>
      <c r="E1348" s="302"/>
      <c r="F1348" s="302"/>
      <c r="G1348" s="302"/>
    </row>
    <row r="1349" spans="1:7" ht="81">
      <c r="A1349" s="455">
        <v>93965</v>
      </c>
      <c r="B1349" s="453" t="s">
        <v>2580</v>
      </c>
      <c r="C1349" s="455" t="s">
        <v>18</v>
      </c>
      <c r="D1349" s="474">
        <v>136.97</v>
      </c>
      <c r="E1349" s="302"/>
      <c r="F1349" s="302"/>
      <c r="G1349" s="302"/>
    </row>
    <row r="1350" spans="1:7" ht="67.5">
      <c r="A1350" s="455">
        <v>93966</v>
      </c>
      <c r="B1350" s="453" t="s">
        <v>2581</v>
      </c>
      <c r="C1350" s="455" t="s">
        <v>18</v>
      </c>
      <c r="D1350" s="474">
        <v>134.77000000000001</v>
      </c>
      <c r="E1350" s="302"/>
      <c r="F1350" s="302"/>
      <c r="G1350" s="302"/>
    </row>
    <row r="1351" spans="1:7" ht="67.5">
      <c r="A1351" s="455">
        <v>93967</v>
      </c>
      <c r="B1351" s="453" t="s">
        <v>552</v>
      </c>
      <c r="C1351" s="455" t="s">
        <v>18</v>
      </c>
      <c r="D1351" s="474">
        <v>177.21</v>
      </c>
      <c r="E1351" s="302"/>
      <c r="F1351" s="302"/>
      <c r="G1351" s="302"/>
    </row>
    <row r="1352" spans="1:7" ht="81">
      <c r="A1352" s="455">
        <v>93968</v>
      </c>
      <c r="B1352" s="453" t="s">
        <v>2582</v>
      </c>
      <c r="C1352" s="455" t="s">
        <v>18</v>
      </c>
      <c r="D1352" s="474">
        <v>165.92</v>
      </c>
      <c r="E1352" s="302"/>
      <c r="F1352" s="302"/>
      <c r="G1352" s="302"/>
    </row>
    <row r="1353" spans="1:7" ht="81">
      <c r="A1353" s="455">
        <v>93969</v>
      </c>
      <c r="B1353" s="453" t="s">
        <v>2583</v>
      </c>
      <c r="C1353" s="455" t="s">
        <v>18</v>
      </c>
      <c r="D1353" s="474">
        <v>159.18</v>
      </c>
      <c r="E1353" s="302"/>
      <c r="F1353" s="302"/>
      <c r="G1353" s="302"/>
    </row>
    <row r="1354" spans="1:7" ht="81">
      <c r="A1354" s="455">
        <v>93970</v>
      </c>
      <c r="B1354" s="453" t="s">
        <v>2584</v>
      </c>
      <c r="C1354" s="455" t="s">
        <v>18</v>
      </c>
      <c r="D1354" s="474">
        <v>154.44999999999999</v>
      </c>
      <c r="E1354" s="302"/>
      <c r="F1354" s="302"/>
      <c r="G1354" s="302"/>
    </row>
    <row r="1355" spans="1:7" ht="67.5">
      <c r="A1355" s="455">
        <v>93971</v>
      </c>
      <c r="B1355" s="453" t="s">
        <v>2585</v>
      </c>
      <c r="C1355" s="455" t="s">
        <v>18</v>
      </c>
      <c r="D1355" s="474">
        <v>147.16</v>
      </c>
      <c r="E1355" s="302"/>
      <c r="F1355" s="302"/>
      <c r="G1355" s="302"/>
    </row>
    <row r="1356" spans="1:7" ht="54">
      <c r="A1356" s="455">
        <v>95108</v>
      </c>
      <c r="B1356" s="453" t="s">
        <v>2790</v>
      </c>
      <c r="C1356" s="455" t="s">
        <v>41</v>
      </c>
      <c r="D1356" s="474">
        <v>21.67</v>
      </c>
      <c r="E1356" s="302"/>
      <c r="F1356" s="302"/>
      <c r="G1356" s="302"/>
    </row>
    <row r="1357" spans="1:7" ht="40.5">
      <c r="A1357" s="455">
        <v>100332</v>
      </c>
      <c r="B1357" s="453" t="s">
        <v>3862</v>
      </c>
      <c r="C1357" s="455" t="s">
        <v>50</v>
      </c>
      <c r="D1357" s="474">
        <v>821.94</v>
      </c>
      <c r="E1357" s="302"/>
      <c r="F1357" s="302"/>
      <c r="G1357" s="302"/>
    </row>
    <row r="1358" spans="1:7" ht="54">
      <c r="A1358" s="455">
        <v>100333</v>
      </c>
      <c r="B1358" s="453" t="s">
        <v>3863</v>
      </c>
      <c r="C1358" s="455" t="s">
        <v>50</v>
      </c>
      <c r="D1358" s="474">
        <v>496.9</v>
      </c>
      <c r="E1358" s="302"/>
      <c r="F1358" s="302"/>
      <c r="G1358" s="302"/>
    </row>
    <row r="1359" spans="1:7" ht="40.5">
      <c r="A1359" s="455">
        <v>100334</v>
      </c>
      <c r="B1359" s="453" t="s">
        <v>3864</v>
      </c>
      <c r="C1359" s="455" t="s">
        <v>50</v>
      </c>
      <c r="D1359" s="474">
        <v>646.26</v>
      </c>
      <c r="E1359" s="302"/>
      <c r="F1359" s="302"/>
      <c r="G1359" s="302"/>
    </row>
    <row r="1360" spans="1:7" ht="40.5">
      <c r="A1360" s="455">
        <v>100335</v>
      </c>
      <c r="B1360" s="453" t="s">
        <v>3865</v>
      </c>
      <c r="C1360" s="455" t="s">
        <v>50</v>
      </c>
      <c r="D1360" s="474">
        <v>402.48</v>
      </c>
      <c r="E1360" s="302"/>
      <c r="F1360" s="302"/>
      <c r="G1360" s="302"/>
    </row>
    <row r="1361" spans="1:7" ht="67.5">
      <c r="A1361" s="455">
        <v>100341</v>
      </c>
      <c r="B1361" s="453" t="s">
        <v>3866</v>
      </c>
      <c r="C1361" s="455" t="s">
        <v>50</v>
      </c>
      <c r="D1361" s="474">
        <v>24.64</v>
      </c>
      <c r="E1361" s="302"/>
      <c r="F1361" s="302"/>
      <c r="G1361" s="302"/>
    </row>
    <row r="1362" spans="1:7" ht="40.5">
      <c r="A1362" s="455">
        <v>100342</v>
      </c>
      <c r="B1362" s="453" t="s">
        <v>3867</v>
      </c>
      <c r="C1362" s="455" t="s">
        <v>21</v>
      </c>
      <c r="D1362" s="474">
        <v>17.55</v>
      </c>
      <c r="E1362" s="302"/>
      <c r="F1362" s="302"/>
      <c r="G1362" s="302"/>
    </row>
    <row r="1363" spans="1:7" ht="40.5">
      <c r="A1363" s="455">
        <v>100343</v>
      </c>
      <c r="B1363" s="453" t="s">
        <v>3868</v>
      </c>
      <c r="C1363" s="455" t="s">
        <v>21</v>
      </c>
      <c r="D1363" s="474">
        <v>17.21</v>
      </c>
      <c r="E1363" s="302"/>
      <c r="F1363" s="302"/>
      <c r="G1363" s="302"/>
    </row>
    <row r="1364" spans="1:7" ht="40.5">
      <c r="A1364" s="455">
        <v>100344</v>
      </c>
      <c r="B1364" s="453" t="s">
        <v>3869</v>
      </c>
      <c r="C1364" s="455" t="s">
        <v>21</v>
      </c>
      <c r="D1364" s="474">
        <v>15.73</v>
      </c>
      <c r="E1364" s="302"/>
      <c r="F1364" s="302"/>
      <c r="G1364" s="302"/>
    </row>
    <row r="1365" spans="1:7" ht="40.5">
      <c r="A1365" s="455">
        <v>100345</v>
      </c>
      <c r="B1365" s="453" t="s">
        <v>3870</v>
      </c>
      <c r="C1365" s="455" t="s">
        <v>21</v>
      </c>
      <c r="D1365" s="474">
        <v>13.44</v>
      </c>
      <c r="E1365" s="302"/>
      <c r="F1365" s="302"/>
      <c r="G1365" s="302"/>
    </row>
    <row r="1366" spans="1:7" ht="40.5">
      <c r="A1366" s="455">
        <v>100346</v>
      </c>
      <c r="B1366" s="453" t="s">
        <v>3871</v>
      </c>
      <c r="C1366" s="455" t="s">
        <v>21</v>
      </c>
      <c r="D1366" s="474">
        <v>13.05</v>
      </c>
      <c r="E1366" s="302"/>
      <c r="F1366" s="302"/>
      <c r="G1366" s="302"/>
    </row>
    <row r="1367" spans="1:7" ht="40.5">
      <c r="A1367" s="455">
        <v>100347</v>
      </c>
      <c r="B1367" s="453" t="s">
        <v>3872</v>
      </c>
      <c r="C1367" s="455" t="s">
        <v>21</v>
      </c>
      <c r="D1367" s="474">
        <v>15</v>
      </c>
      <c r="E1367" s="302"/>
      <c r="F1367" s="302"/>
      <c r="G1367" s="302"/>
    </row>
    <row r="1368" spans="1:7" ht="40.5">
      <c r="A1368" s="455">
        <v>100348</v>
      </c>
      <c r="B1368" s="453" t="s">
        <v>3873</v>
      </c>
      <c r="C1368" s="455" t="s">
        <v>21</v>
      </c>
      <c r="D1368" s="474">
        <v>14.8</v>
      </c>
      <c r="E1368" s="302"/>
      <c r="F1368" s="302"/>
      <c r="G1368" s="302"/>
    </row>
    <row r="1369" spans="1:7" ht="40.5">
      <c r="A1369" s="455">
        <v>100349</v>
      </c>
      <c r="B1369" s="453" t="s">
        <v>3874</v>
      </c>
      <c r="C1369" s="455" t="s">
        <v>38</v>
      </c>
      <c r="D1369" s="474">
        <v>567.14</v>
      </c>
      <c r="E1369" s="302"/>
      <c r="F1369" s="302"/>
      <c r="G1369" s="302"/>
    </row>
    <row r="1370" spans="1:7" ht="67.5">
      <c r="A1370" s="455" t="s">
        <v>3450</v>
      </c>
      <c r="B1370" s="453" t="s">
        <v>3451</v>
      </c>
      <c r="C1370" s="455" t="s">
        <v>41</v>
      </c>
      <c r="D1370" s="474">
        <v>614.9</v>
      </c>
      <c r="E1370" s="302"/>
      <c r="F1370" s="302"/>
      <c r="G1370" s="302"/>
    </row>
    <row r="1371" spans="1:7" ht="67.5">
      <c r="A1371" s="455" t="s">
        <v>3452</v>
      </c>
      <c r="B1371" s="453" t="s">
        <v>3453</v>
      </c>
      <c r="C1371" s="455" t="s">
        <v>41</v>
      </c>
      <c r="D1371" s="474">
        <v>1003.9</v>
      </c>
      <c r="E1371" s="302"/>
      <c r="F1371" s="302"/>
      <c r="G1371" s="302"/>
    </row>
    <row r="1372" spans="1:7" ht="67.5">
      <c r="A1372" s="455" t="s">
        <v>3454</v>
      </c>
      <c r="B1372" s="453" t="s">
        <v>3455</v>
      </c>
      <c r="C1372" s="455" t="s">
        <v>41</v>
      </c>
      <c r="D1372" s="474">
        <v>1499.58</v>
      </c>
      <c r="E1372" s="302"/>
      <c r="F1372" s="302"/>
      <c r="G1372" s="302"/>
    </row>
    <row r="1373" spans="1:7" ht="67.5">
      <c r="A1373" s="455" t="s">
        <v>3456</v>
      </c>
      <c r="B1373" s="453" t="s">
        <v>3457</v>
      </c>
      <c r="C1373" s="455" t="s">
        <v>41</v>
      </c>
      <c r="D1373" s="474">
        <v>2108.56</v>
      </c>
      <c r="E1373" s="302"/>
      <c r="F1373" s="302"/>
      <c r="G1373" s="302"/>
    </row>
    <row r="1374" spans="1:7" ht="54">
      <c r="A1374" s="455">
        <v>83716</v>
      </c>
      <c r="B1374" s="453" t="s">
        <v>879</v>
      </c>
      <c r="C1374" s="455" t="s">
        <v>41</v>
      </c>
      <c r="D1374" s="474">
        <v>489.8</v>
      </c>
      <c r="E1374" s="302"/>
      <c r="F1374" s="302"/>
      <c r="G1374" s="302"/>
    </row>
    <row r="1375" spans="1:7" ht="40.5">
      <c r="A1375" s="455">
        <v>97933</v>
      </c>
      <c r="B1375" s="453" t="s">
        <v>11755</v>
      </c>
      <c r="C1375" s="455" t="s">
        <v>41</v>
      </c>
      <c r="D1375" s="474">
        <v>874.24</v>
      </c>
      <c r="E1375" s="302"/>
      <c r="F1375" s="302"/>
      <c r="G1375" s="302"/>
    </row>
    <row r="1376" spans="1:7" ht="40.5">
      <c r="A1376" s="455">
        <v>97934</v>
      </c>
      <c r="B1376" s="453" t="s">
        <v>11756</v>
      </c>
      <c r="C1376" s="455" t="s">
        <v>41</v>
      </c>
      <c r="D1376" s="474">
        <v>1834.73</v>
      </c>
      <c r="E1376" s="302"/>
      <c r="F1376" s="302"/>
      <c r="G1376" s="302"/>
    </row>
    <row r="1377" spans="1:7" ht="54">
      <c r="A1377" s="455">
        <v>97935</v>
      </c>
      <c r="B1377" s="453" t="s">
        <v>11757</v>
      </c>
      <c r="C1377" s="455" t="s">
        <v>41</v>
      </c>
      <c r="D1377" s="474">
        <v>688.67</v>
      </c>
      <c r="E1377" s="302"/>
      <c r="F1377" s="302"/>
      <c r="G1377" s="302"/>
    </row>
    <row r="1378" spans="1:7" ht="54">
      <c r="A1378" s="455">
        <v>97936</v>
      </c>
      <c r="B1378" s="453" t="s">
        <v>11758</v>
      </c>
      <c r="C1378" s="455" t="s">
        <v>41</v>
      </c>
      <c r="D1378" s="474">
        <v>1497.59</v>
      </c>
      <c r="E1378" s="302"/>
      <c r="F1378" s="302"/>
      <c r="G1378" s="302"/>
    </row>
    <row r="1379" spans="1:7" ht="54">
      <c r="A1379" s="455">
        <v>97947</v>
      </c>
      <c r="B1379" s="453" t="s">
        <v>11759</v>
      </c>
      <c r="C1379" s="455" t="s">
        <v>41</v>
      </c>
      <c r="D1379" s="474">
        <v>1447.36</v>
      </c>
      <c r="E1379" s="302"/>
      <c r="F1379" s="302"/>
      <c r="G1379" s="302"/>
    </row>
    <row r="1380" spans="1:7" ht="54">
      <c r="A1380" s="455">
        <v>97948</v>
      </c>
      <c r="B1380" s="453" t="s">
        <v>11760</v>
      </c>
      <c r="C1380" s="455" t="s">
        <v>41</v>
      </c>
      <c r="D1380" s="474">
        <v>2669.35</v>
      </c>
      <c r="E1380" s="302"/>
      <c r="F1380" s="302"/>
      <c r="G1380" s="302"/>
    </row>
    <row r="1381" spans="1:7" ht="54">
      <c r="A1381" s="455">
        <v>97949</v>
      </c>
      <c r="B1381" s="453" t="s">
        <v>11761</v>
      </c>
      <c r="C1381" s="455" t="s">
        <v>41</v>
      </c>
      <c r="D1381" s="474">
        <v>1423.74</v>
      </c>
      <c r="E1381" s="302"/>
      <c r="F1381" s="302"/>
      <c r="G1381" s="302"/>
    </row>
    <row r="1382" spans="1:7" ht="54">
      <c r="A1382" s="455">
        <v>97950</v>
      </c>
      <c r="B1382" s="453" t="s">
        <v>11762</v>
      </c>
      <c r="C1382" s="455" t="s">
        <v>41</v>
      </c>
      <c r="D1382" s="474">
        <v>2504.86</v>
      </c>
      <c r="E1382" s="302"/>
      <c r="F1382" s="302"/>
      <c r="G1382" s="302"/>
    </row>
    <row r="1383" spans="1:7" ht="54">
      <c r="A1383" s="455">
        <v>97951</v>
      </c>
      <c r="B1383" s="453" t="s">
        <v>11763</v>
      </c>
      <c r="C1383" s="455" t="s">
        <v>41</v>
      </c>
      <c r="D1383" s="474">
        <v>2297.96</v>
      </c>
      <c r="E1383" s="302"/>
      <c r="F1383" s="302"/>
      <c r="G1383" s="302"/>
    </row>
    <row r="1384" spans="1:7" ht="54">
      <c r="A1384" s="455">
        <v>97952</v>
      </c>
      <c r="B1384" s="453" t="s">
        <v>11764</v>
      </c>
      <c r="C1384" s="455" t="s">
        <v>41</v>
      </c>
      <c r="D1384" s="474">
        <v>3966.79</v>
      </c>
      <c r="E1384" s="302"/>
      <c r="F1384" s="302"/>
      <c r="G1384" s="302"/>
    </row>
    <row r="1385" spans="1:7" ht="54">
      <c r="A1385" s="455">
        <v>97953</v>
      </c>
      <c r="B1385" s="453" t="s">
        <v>11765</v>
      </c>
      <c r="C1385" s="455" t="s">
        <v>41</v>
      </c>
      <c r="D1385" s="474">
        <v>1017.41</v>
      </c>
      <c r="E1385" s="302"/>
      <c r="F1385" s="302"/>
      <c r="G1385" s="302"/>
    </row>
    <row r="1386" spans="1:7" ht="54">
      <c r="A1386" s="455">
        <v>97955</v>
      </c>
      <c r="B1386" s="453" t="s">
        <v>11766</v>
      </c>
      <c r="C1386" s="455" t="s">
        <v>41</v>
      </c>
      <c r="D1386" s="474">
        <v>2232.69</v>
      </c>
      <c r="E1386" s="302"/>
      <c r="F1386" s="302"/>
      <c r="G1386" s="302"/>
    </row>
    <row r="1387" spans="1:7" ht="54">
      <c r="A1387" s="455">
        <v>97956</v>
      </c>
      <c r="B1387" s="453" t="s">
        <v>11767</v>
      </c>
      <c r="C1387" s="455" t="s">
        <v>41</v>
      </c>
      <c r="D1387" s="474">
        <v>1041.98</v>
      </c>
      <c r="E1387" s="302"/>
      <c r="F1387" s="302"/>
      <c r="G1387" s="302"/>
    </row>
    <row r="1388" spans="1:7" ht="54">
      <c r="A1388" s="455">
        <v>97957</v>
      </c>
      <c r="B1388" s="453" t="s">
        <v>11768</v>
      </c>
      <c r="C1388" s="455" t="s">
        <v>41</v>
      </c>
      <c r="D1388" s="474">
        <v>1910.02</v>
      </c>
      <c r="E1388" s="302"/>
      <c r="F1388" s="302"/>
      <c r="G1388" s="302"/>
    </row>
    <row r="1389" spans="1:7" ht="54">
      <c r="A1389" s="455">
        <v>97961</v>
      </c>
      <c r="B1389" s="453" t="s">
        <v>11769</v>
      </c>
      <c r="C1389" s="455" t="s">
        <v>41</v>
      </c>
      <c r="D1389" s="474">
        <v>1746.78</v>
      </c>
      <c r="E1389" s="302"/>
      <c r="F1389" s="302"/>
      <c r="G1389" s="302"/>
    </row>
    <row r="1390" spans="1:7" ht="54">
      <c r="A1390" s="455">
        <v>97973</v>
      </c>
      <c r="B1390" s="453" t="s">
        <v>11770</v>
      </c>
      <c r="C1390" s="455" t="s">
        <v>41</v>
      </c>
      <c r="D1390" s="474">
        <v>3319.52</v>
      </c>
      <c r="E1390" s="302"/>
      <c r="F1390" s="302"/>
      <c r="G1390" s="302"/>
    </row>
    <row r="1391" spans="1:7" ht="54">
      <c r="A1391" s="455">
        <v>97974</v>
      </c>
      <c r="B1391" s="453" t="s">
        <v>11771</v>
      </c>
      <c r="C1391" s="455" t="s">
        <v>41</v>
      </c>
      <c r="D1391" s="474">
        <v>362.38</v>
      </c>
      <c r="E1391" s="302"/>
      <c r="F1391" s="302"/>
      <c r="G1391" s="302"/>
    </row>
    <row r="1392" spans="1:7" ht="54">
      <c r="A1392" s="455">
        <v>97975</v>
      </c>
      <c r="B1392" s="453" t="s">
        <v>11772</v>
      </c>
      <c r="C1392" s="455" t="s">
        <v>41</v>
      </c>
      <c r="D1392" s="474">
        <v>377.1</v>
      </c>
      <c r="E1392" s="302"/>
      <c r="F1392" s="302"/>
      <c r="G1392" s="302"/>
    </row>
    <row r="1393" spans="1:7" ht="67.5">
      <c r="A1393" s="455">
        <v>97976</v>
      </c>
      <c r="B1393" s="453" t="s">
        <v>11773</v>
      </c>
      <c r="C1393" s="455" t="s">
        <v>41</v>
      </c>
      <c r="D1393" s="474">
        <v>865.07</v>
      </c>
      <c r="E1393" s="302"/>
      <c r="F1393" s="302"/>
      <c r="G1393" s="302"/>
    </row>
    <row r="1394" spans="1:7" ht="67.5">
      <c r="A1394" s="455">
        <v>97977</v>
      </c>
      <c r="B1394" s="453" t="s">
        <v>11774</v>
      </c>
      <c r="C1394" s="455" t="s">
        <v>41</v>
      </c>
      <c r="D1394" s="474">
        <v>1233.46</v>
      </c>
      <c r="E1394" s="302"/>
      <c r="F1394" s="302"/>
      <c r="G1394" s="302"/>
    </row>
    <row r="1395" spans="1:7" ht="54">
      <c r="A1395" s="455">
        <v>97978</v>
      </c>
      <c r="B1395" s="453" t="s">
        <v>11775</v>
      </c>
      <c r="C1395" s="455" t="s">
        <v>41</v>
      </c>
      <c r="D1395" s="474">
        <v>712.27</v>
      </c>
      <c r="E1395" s="302"/>
      <c r="F1395" s="302"/>
      <c r="G1395" s="302"/>
    </row>
    <row r="1396" spans="1:7" ht="67.5">
      <c r="A1396" s="455">
        <v>97980</v>
      </c>
      <c r="B1396" s="453" t="s">
        <v>11776</v>
      </c>
      <c r="C1396" s="455" t="s">
        <v>41</v>
      </c>
      <c r="D1396" s="474">
        <v>1619.37</v>
      </c>
      <c r="E1396" s="302"/>
      <c r="F1396" s="302"/>
      <c r="G1396" s="302"/>
    </row>
    <row r="1397" spans="1:7" ht="54">
      <c r="A1397" s="455">
        <v>97981</v>
      </c>
      <c r="B1397" s="453" t="s">
        <v>11777</v>
      </c>
      <c r="C1397" s="455" t="s">
        <v>18</v>
      </c>
      <c r="D1397" s="474">
        <v>931.97</v>
      </c>
      <c r="E1397" s="302"/>
      <c r="F1397" s="302"/>
      <c r="G1397" s="302"/>
    </row>
    <row r="1398" spans="1:7" ht="40.5">
      <c r="A1398" s="455">
        <v>97983</v>
      </c>
      <c r="B1398" s="453" t="s">
        <v>11778</v>
      </c>
      <c r="C1398" s="455" t="s">
        <v>18</v>
      </c>
      <c r="D1398" s="474">
        <v>414.47</v>
      </c>
      <c r="E1398" s="302"/>
      <c r="F1398" s="302"/>
      <c r="G1398" s="302"/>
    </row>
    <row r="1399" spans="1:7" ht="54">
      <c r="A1399" s="455">
        <v>97985</v>
      </c>
      <c r="B1399" s="453" t="s">
        <v>11779</v>
      </c>
      <c r="C1399" s="455" t="s">
        <v>18</v>
      </c>
      <c r="D1399" s="474">
        <v>1126.54</v>
      </c>
      <c r="E1399" s="302"/>
      <c r="F1399" s="302"/>
      <c r="G1399" s="302"/>
    </row>
    <row r="1400" spans="1:7" ht="40.5">
      <c r="A1400" s="455">
        <v>97987</v>
      </c>
      <c r="B1400" s="453" t="s">
        <v>11780</v>
      </c>
      <c r="C1400" s="455" t="s">
        <v>18</v>
      </c>
      <c r="D1400" s="474">
        <v>553.73</v>
      </c>
      <c r="E1400" s="302"/>
      <c r="F1400" s="302"/>
      <c r="G1400" s="302"/>
    </row>
    <row r="1401" spans="1:7" ht="67.5">
      <c r="A1401" s="455">
        <v>97988</v>
      </c>
      <c r="B1401" s="453" t="s">
        <v>11781</v>
      </c>
      <c r="C1401" s="455" t="s">
        <v>41</v>
      </c>
      <c r="D1401" s="474">
        <v>2416.3000000000002</v>
      </c>
      <c r="E1401" s="302"/>
      <c r="F1401" s="302"/>
      <c r="G1401" s="302"/>
    </row>
    <row r="1402" spans="1:7" ht="54">
      <c r="A1402" s="455">
        <v>97989</v>
      </c>
      <c r="B1402" s="453" t="s">
        <v>11782</v>
      </c>
      <c r="C1402" s="455" t="s">
        <v>18</v>
      </c>
      <c r="D1402" s="474">
        <v>1321.15</v>
      </c>
      <c r="E1402" s="302"/>
      <c r="F1402" s="302"/>
      <c r="G1402" s="302"/>
    </row>
    <row r="1403" spans="1:7" ht="40.5">
      <c r="A1403" s="455">
        <v>97991</v>
      </c>
      <c r="B1403" s="453" t="s">
        <v>11783</v>
      </c>
      <c r="C1403" s="455" t="s">
        <v>18</v>
      </c>
      <c r="D1403" s="474">
        <v>781.83</v>
      </c>
      <c r="E1403" s="302"/>
      <c r="F1403" s="302"/>
      <c r="G1403" s="302"/>
    </row>
    <row r="1404" spans="1:7" ht="67.5">
      <c r="A1404" s="455">
        <v>97992</v>
      </c>
      <c r="B1404" s="453" t="s">
        <v>11784</v>
      </c>
      <c r="C1404" s="455" t="s">
        <v>41</v>
      </c>
      <c r="D1404" s="474">
        <v>3132.33</v>
      </c>
      <c r="E1404" s="302"/>
      <c r="F1404" s="302"/>
      <c r="G1404" s="302"/>
    </row>
    <row r="1405" spans="1:7" ht="54">
      <c r="A1405" s="455">
        <v>97993</v>
      </c>
      <c r="B1405" s="453" t="s">
        <v>11785</v>
      </c>
      <c r="C1405" s="455" t="s">
        <v>18</v>
      </c>
      <c r="D1405" s="474">
        <v>1613.06</v>
      </c>
      <c r="E1405" s="302"/>
      <c r="F1405" s="302"/>
      <c r="G1405" s="302"/>
    </row>
    <row r="1406" spans="1:7" ht="67.5">
      <c r="A1406" s="455">
        <v>97994</v>
      </c>
      <c r="B1406" s="453" t="s">
        <v>11786</v>
      </c>
      <c r="C1406" s="455" t="s">
        <v>41</v>
      </c>
      <c r="D1406" s="474">
        <v>1989.02</v>
      </c>
      <c r="E1406" s="302"/>
      <c r="F1406" s="302"/>
      <c r="G1406" s="302"/>
    </row>
    <row r="1407" spans="1:7" ht="54">
      <c r="A1407" s="455">
        <v>97995</v>
      </c>
      <c r="B1407" s="453" t="s">
        <v>11787</v>
      </c>
      <c r="C1407" s="455" t="s">
        <v>18</v>
      </c>
      <c r="D1407" s="474">
        <v>924.04</v>
      </c>
      <c r="E1407" s="302"/>
      <c r="F1407" s="302"/>
      <c r="G1407" s="302"/>
    </row>
    <row r="1408" spans="1:7" ht="67.5">
      <c r="A1408" s="455">
        <v>97996</v>
      </c>
      <c r="B1408" s="453" t="s">
        <v>11788</v>
      </c>
      <c r="C1408" s="455" t="s">
        <v>41</v>
      </c>
      <c r="D1408" s="474">
        <v>2530.02</v>
      </c>
      <c r="E1408" s="302"/>
      <c r="F1408" s="302"/>
      <c r="G1408" s="302"/>
    </row>
    <row r="1409" spans="1:7" ht="54">
      <c r="A1409" s="455">
        <v>97997</v>
      </c>
      <c r="B1409" s="453" t="s">
        <v>11789</v>
      </c>
      <c r="C1409" s="455" t="s">
        <v>18</v>
      </c>
      <c r="D1409" s="474">
        <v>1102.6500000000001</v>
      </c>
      <c r="E1409" s="302"/>
      <c r="F1409" s="302"/>
      <c r="G1409" s="302"/>
    </row>
    <row r="1410" spans="1:7" ht="54">
      <c r="A1410" s="455">
        <v>97999</v>
      </c>
      <c r="B1410" s="453" t="s">
        <v>11790</v>
      </c>
      <c r="C1410" s="455" t="s">
        <v>18</v>
      </c>
      <c r="D1410" s="474">
        <v>1281.28</v>
      </c>
      <c r="E1410" s="302"/>
      <c r="F1410" s="302"/>
      <c r="G1410" s="302"/>
    </row>
    <row r="1411" spans="1:7" ht="54">
      <c r="A1411" s="455">
        <v>98001</v>
      </c>
      <c r="B1411" s="453" t="s">
        <v>11791</v>
      </c>
      <c r="C1411" s="455" t="s">
        <v>18</v>
      </c>
      <c r="D1411" s="474">
        <v>1459.9</v>
      </c>
      <c r="E1411" s="302"/>
      <c r="F1411" s="302"/>
      <c r="G1411" s="302"/>
    </row>
    <row r="1412" spans="1:7" ht="67.5">
      <c r="A1412" s="455">
        <v>98002</v>
      </c>
      <c r="B1412" s="453" t="s">
        <v>11792</v>
      </c>
      <c r="C1412" s="455" t="s">
        <v>41</v>
      </c>
      <c r="D1412" s="474">
        <v>4171.87</v>
      </c>
      <c r="E1412" s="302"/>
      <c r="F1412" s="302"/>
      <c r="G1412" s="302"/>
    </row>
    <row r="1413" spans="1:7" ht="54">
      <c r="A1413" s="455">
        <v>98003</v>
      </c>
      <c r="B1413" s="453" t="s">
        <v>11793</v>
      </c>
      <c r="C1413" s="455" t="s">
        <v>18</v>
      </c>
      <c r="D1413" s="474">
        <v>1638.56</v>
      </c>
      <c r="E1413" s="302"/>
      <c r="F1413" s="302"/>
      <c r="G1413" s="302"/>
    </row>
    <row r="1414" spans="1:7" ht="54">
      <c r="A1414" s="455">
        <v>98005</v>
      </c>
      <c r="B1414" s="453" t="s">
        <v>11794</v>
      </c>
      <c r="C1414" s="455" t="s">
        <v>18</v>
      </c>
      <c r="D1414" s="474">
        <v>1817.19</v>
      </c>
      <c r="E1414" s="302"/>
      <c r="F1414" s="302"/>
      <c r="G1414" s="302"/>
    </row>
    <row r="1415" spans="1:7" ht="67.5">
      <c r="A1415" s="455">
        <v>98006</v>
      </c>
      <c r="B1415" s="453" t="s">
        <v>11795</v>
      </c>
      <c r="C1415" s="455" t="s">
        <v>41</v>
      </c>
      <c r="D1415" s="474">
        <v>5256.17</v>
      </c>
      <c r="E1415" s="302"/>
      <c r="F1415" s="302"/>
      <c r="G1415" s="302"/>
    </row>
    <row r="1416" spans="1:7" ht="54">
      <c r="A1416" s="455">
        <v>98007</v>
      </c>
      <c r="B1416" s="453" t="s">
        <v>11796</v>
      </c>
      <c r="C1416" s="455" t="s">
        <v>18</v>
      </c>
      <c r="D1416" s="474">
        <v>1995.8</v>
      </c>
      <c r="E1416" s="302"/>
      <c r="F1416" s="302"/>
      <c r="G1416" s="302"/>
    </row>
    <row r="1417" spans="1:7" ht="67.5">
      <c r="A1417" s="455">
        <v>98008</v>
      </c>
      <c r="B1417" s="453" t="s">
        <v>11797</v>
      </c>
      <c r="C1417" s="455" t="s">
        <v>41</v>
      </c>
      <c r="D1417" s="474">
        <v>3162.07</v>
      </c>
      <c r="E1417" s="302"/>
      <c r="F1417" s="302"/>
      <c r="G1417" s="302"/>
    </row>
    <row r="1418" spans="1:7" ht="54">
      <c r="A1418" s="455">
        <v>98009</v>
      </c>
      <c r="B1418" s="453" t="s">
        <v>11798</v>
      </c>
      <c r="C1418" s="455" t="s">
        <v>18</v>
      </c>
      <c r="D1418" s="474">
        <v>1281.28</v>
      </c>
      <c r="E1418" s="302"/>
      <c r="F1418" s="302"/>
      <c r="G1418" s="302"/>
    </row>
    <row r="1419" spans="1:7" ht="67.5">
      <c r="A1419" s="455">
        <v>98010</v>
      </c>
      <c r="B1419" s="453" t="s">
        <v>11799</v>
      </c>
      <c r="C1419" s="455" t="s">
        <v>41</v>
      </c>
      <c r="D1419" s="474">
        <v>3866.49</v>
      </c>
      <c r="E1419" s="302"/>
      <c r="F1419" s="302"/>
      <c r="G1419" s="302"/>
    </row>
    <row r="1420" spans="1:7" ht="54">
      <c r="A1420" s="455">
        <v>98011</v>
      </c>
      <c r="B1420" s="453" t="s">
        <v>11800</v>
      </c>
      <c r="C1420" s="455" t="s">
        <v>18</v>
      </c>
      <c r="D1420" s="474">
        <v>1459.9</v>
      </c>
      <c r="E1420" s="302"/>
      <c r="F1420" s="302"/>
      <c r="G1420" s="302"/>
    </row>
    <row r="1421" spans="1:7" ht="67.5">
      <c r="A1421" s="455">
        <v>98012</v>
      </c>
      <c r="B1421" s="453" t="s">
        <v>11801</v>
      </c>
      <c r="C1421" s="455" t="s">
        <v>41</v>
      </c>
      <c r="D1421" s="474">
        <v>4555.75</v>
      </c>
      <c r="E1421" s="302"/>
      <c r="F1421" s="302"/>
      <c r="G1421" s="302"/>
    </row>
    <row r="1422" spans="1:7" ht="54">
      <c r="A1422" s="455">
        <v>98013</v>
      </c>
      <c r="B1422" s="453" t="s">
        <v>11802</v>
      </c>
      <c r="C1422" s="455" t="s">
        <v>18</v>
      </c>
      <c r="D1422" s="474">
        <v>1638.56</v>
      </c>
      <c r="E1422" s="302"/>
      <c r="F1422" s="302"/>
      <c r="G1422" s="302"/>
    </row>
    <row r="1423" spans="1:7" ht="67.5">
      <c r="A1423" s="455">
        <v>98014</v>
      </c>
      <c r="B1423" s="453" t="s">
        <v>11803</v>
      </c>
      <c r="C1423" s="455" t="s">
        <v>41</v>
      </c>
      <c r="D1423" s="474">
        <v>5244.99</v>
      </c>
      <c r="E1423" s="302"/>
      <c r="F1423" s="302"/>
      <c r="G1423" s="302"/>
    </row>
    <row r="1424" spans="1:7" ht="54">
      <c r="A1424" s="455">
        <v>98015</v>
      </c>
      <c r="B1424" s="453" t="s">
        <v>11804</v>
      </c>
      <c r="C1424" s="455" t="s">
        <v>18</v>
      </c>
      <c r="D1424" s="474">
        <v>1817.19</v>
      </c>
      <c r="E1424" s="302"/>
      <c r="F1424" s="302"/>
      <c r="G1424" s="302"/>
    </row>
    <row r="1425" spans="1:7" ht="67.5">
      <c r="A1425" s="455">
        <v>98016</v>
      </c>
      <c r="B1425" s="453" t="s">
        <v>11805</v>
      </c>
      <c r="C1425" s="455" t="s">
        <v>41</v>
      </c>
      <c r="D1425" s="474">
        <v>5937.8</v>
      </c>
      <c r="E1425" s="302"/>
      <c r="F1425" s="302"/>
      <c r="G1425" s="302"/>
    </row>
    <row r="1426" spans="1:7" ht="54">
      <c r="A1426" s="455">
        <v>98017</v>
      </c>
      <c r="B1426" s="453" t="s">
        <v>11806</v>
      </c>
      <c r="C1426" s="455" t="s">
        <v>18</v>
      </c>
      <c r="D1426" s="474">
        <v>1995.8</v>
      </c>
      <c r="E1426" s="302"/>
      <c r="F1426" s="302"/>
      <c r="G1426" s="302"/>
    </row>
    <row r="1427" spans="1:7" ht="67.5">
      <c r="A1427" s="455">
        <v>98018</v>
      </c>
      <c r="B1427" s="453" t="s">
        <v>11807</v>
      </c>
      <c r="C1427" s="455" t="s">
        <v>41</v>
      </c>
      <c r="D1427" s="474">
        <v>6623.52</v>
      </c>
      <c r="E1427" s="302"/>
      <c r="F1427" s="302"/>
      <c r="G1427" s="302"/>
    </row>
    <row r="1428" spans="1:7" ht="54">
      <c r="A1428" s="455">
        <v>98019</v>
      </c>
      <c r="B1428" s="453" t="s">
        <v>11808</v>
      </c>
      <c r="C1428" s="455" t="s">
        <v>18</v>
      </c>
      <c r="D1428" s="474">
        <v>2191.13</v>
      </c>
      <c r="E1428" s="302"/>
      <c r="F1428" s="302"/>
      <c r="G1428" s="302"/>
    </row>
    <row r="1429" spans="1:7" ht="67.5">
      <c r="A1429" s="455">
        <v>98020</v>
      </c>
      <c r="B1429" s="453" t="s">
        <v>11809</v>
      </c>
      <c r="C1429" s="455" t="s">
        <v>41</v>
      </c>
      <c r="D1429" s="474">
        <v>4695.1099999999997</v>
      </c>
      <c r="E1429" s="302"/>
      <c r="F1429" s="302"/>
      <c r="G1429" s="302"/>
    </row>
    <row r="1430" spans="1:7" ht="54">
      <c r="A1430" s="455">
        <v>98021</v>
      </c>
      <c r="B1430" s="453" t="s">
        <v>11810</v>
      </c>
      <c r="C1430" s="455" t="s">
        <v>18</v>
      </c>
      <c r="D1430" s="474">
        <v>1655.32</v>
      </c>
      <c r="E1430" s="302"/>
      <c r="F1430" s="302"/>
      <c r="G1430" s="302"/>
    </row>
    <row r="1431" spans="1:7" ht="67.5">
      <c r="A1431" s="455">
        <v>98022</v>
      </c>
      <c r="B1431" s="453" t="s">
        <v>11811</v>
      </c>
      <c r="C1431" s="455" t="s">
        <v>41</v>
      </c>
      <c r="D1431" s="474">
        <v>5526.01</v>
      </c>
      <c r="E1431" s="302"/>
      <c r="F1431" s="302"/>
      <c r="G1431" s="302"/>
    </row>
    <row r="1432" spans="1:7" ht="54">
      <c r="A1432" s="455">
        <v>98023</v>
      </c>
      <c r="B1432" s="453" t="s">
        <v>11812</v>
      </c>
      <c r="C1432" s="455" t="s">
        <v>18</v>
      </c>
      <c r="D1432" s="474">
        <v>1833.89</v>
      </c>
      <c r="E1432" s="302"/>
      <c r="F1432" s="302"/>
      <c r="G1432" s="302"/>
    </row>
    <row r="1433" spans="1:7" ht="67.5">
      <c r="A1433" s="455">
        <v>98024</v>
      </c>
      <c r="B1433" s="453" t="s">
        <v>11813</v>
      </c>
      <c r="C1433" s="455" t="s">
        <v>41</v>
      </c>
      <c r="D1433" s="474">
        <v>6386.38</v>
      </c>
      <c r="E1433" s="302"/>
      <c r="F1433" s="302"/>
      <c r="G1433" s="302"/>
    </row>
    <row r="1434" spans="1:7" ht="54">
      <c r="A1434" s="455">
        <v>98025</v>
      </c>
      <c r="B1434" s="453" t="s">
        <v>11814</v>
      </c>
      <c r="C1434" s="455" t="s">
        <v>18</v>
      </c>
      <c r="D1434" s="474">
        <v>2012.54</v>
      </c>
      <c r="E1434" s="302"/>
      <c r="F1434" s="302"/>
      <c r="G1434" s="302"/>
    </row>
    <row r="1435" spans="1:7" ht="67.5">
      <c r="A1435" s="455">
        <v>98026</v>
      </c>
      <c r="B1435" s="453" t="s">
        <v>11815</v>
      </c>
      <c r="C1435" s="455" t="s">
        <v>41</v>
      </c>
      <c r="D1435" s="474">
        <v>7217.49</v>
      </c>
      <c r="E1435" s="302"/>
      <c r="F1435" s="302"/>
      <c r="G1435" s="302"/>
    </row>
    <row r="1436" spans="1:7" ht="54">
      <c r="A1436" s="455">
        <v>98027</v>
      </c>
      <c r="B1436" s="453" t="s">
        <v>11816</v>
      </c>
      <c r="C1436" s="455" t="s">
        <v>18</v>
      </c>
      <c r="D1436" s="474">
        <v>2191.13</v>
      </c>
      <c r="E1436" s="302"/>
      <c r="F1436" s="302"/>
      <c r="G1436" s="302"/>
    </row>
    <row r="1437" spans="1:7" ht="67.5">
      <c r="A1437" s="455">
        <v>98028</v>
      </c>
      <c r="B1437" s="453" t="s">
        <v>11817</v>
      </c>
      <c r="C1437" s="455" t="s">
        <v>41</v>
      </c>
      <c r="D1437" s="474">
        <v>8048.64</v>
      </c>
      <c r="E1437" s="302"/>
      <c r="F1437" s="302"/>
      <c r="G1437" s="302"/>
    </row>
    <row r="1438" spans="1:7" ht="54">
      <c r="A1438" s="455">
        <v>98029</v>
      </c>
      <c r="B1438" s="453" t="s">
        <v>11818</v>
      </c>
      <c r="C1438" s="455" t="s">
        <v>18</v>
      </c>
      <c r="D1438" s="474">
        <v>2373.23</v>
      </c>
      <c r="E1438" s="302"/>
      <c r="F1438" s="302"/>
      <c r="G1438" s="302"/>
    </row>
    <row r="1439" spans="1:7" ht="67.5">
      <c r="A1439" s="455">
        <v>98030</v>
      </c>
      <c r="B1439" s="453" t="s">
        <v>11819</v>
      </c>
      <c r="C1439" s="455" t="s">
        <v>41</v>
      </c>
      <c r="D1439" s="474">
        <v>6556.86</v>
      </c>
      <c r="E1439" s="302"/>
      <c r="F1439" s="302"/>
      <c r="G1439" s="302"/>
    </row>
    <row r="1440" spans="1:7" ht="54">
      <c r="A1440" s="455">
        <v>98031</v>
      </c>
      <c r="B1440" s="453" t="s">
        <v>11820</v>
      </c>
      <c r="C1440" s="455" t="s">
        <v>18</v>
      </c>
      <c r="D1440" s="474">
        <v>2016.03</v>
      </c>
      <c r="E1440" s="302"/>
      <c r="F1440" s="302"/>
      <c r="G1440" s="302"/>
    </row>
    <row r="1441" spans="1:7" ht="67.5">
      <c r="A1441" s="455">
        <v>98032</v>
      </c>
      <c r="B1441" s="453" t="s">
        <v>11821</v>
      </c>
      <c r="C1441" s="455" t="s">
        <v>41</v>
      </c>
      <c r="D1441" s="474">
        <v>7562.57</v>
      </c>
      <c r="E1441" s="302"/>
      <c r="F1441" s="302"/>
      <c r="G1441" s="302"/>
    </row>
    <row r="1442" spans="1:7" ht="54">
      <c r="A1442" s="455">
        <v>98033</v>
      </c>
      <c r="B1442" s="453" t="s">
        <v>11822</v>
      </c>
      <c r="C1442" s="455" t="s">
        <v>18</v>
      </c>
      <c r="D1442" s="474">
        <v>2194.62</v>
      </c>
      <c r="E1442" s="302"/>
      <c r="F1442" s="302"/>
      <c r="G1442" s="302"/>
    </row>
    <row r="1443" spans="1:7" ht="67.5">
      <c r="A1443" s="455">
        <v>98034</v>
      </c>
      <c r="B1443" s="453" t="s">
        <v>11823</v>
      </c>
      <c r="C1443" s="455" t="s">
        <v>41</v>
      </c>
      <c r="D1443" s="474">
        <v>8568.24</v>
      </c>
      <c r="E1443" s="302"/>
      <c r="F1443" s="302"/>
      <c r="G1443" s="302"/>
    </row>
    <row r="1444" spans="1:7" ht="54">
      <c r="A1444" s="455">
        <v>98035</v>
      </c>
      <c r="B1444" s="453" t="s">
        <v>11824</v>
      </c>
      <c r="C1444" s="455" t="s">
        <v>18</v>
      </c>
      <c r="D1444" s="474">
        <v>2373.23</v>
      </c>
      <c r="E1444" s="302"/>
      <c r="F1444" s="302"/>
      <c r="G1444" s="302"/>
    </row>
    <row r="1445" spans="1:7" ht="67.5">
      <c r="A1445" s="455">
        <v>98036</v>
      </c>
      <c r="B1445" s="453" t="s">
        <v>11825</v>
      </c>
      <c r="C1445" s="455" t="s">
        <v>41</v>
      </c>
      <c r="D1445" s="474">
        <v>9573.9500000000007</v>
      </c>
      <c r="E1445" s="302"/>
      <c r="F1445" s="302"/>
      <c r="G1445" s="302"/>
    </row>
    <row r="1446" spans="1:7" ht="54">
      <c r="A1446" s="455">
        <v>98037</v>
      </c>
      <c r="B1446" s="453" t="s">
        <v>11826</v>
      </c>
      <c r="C1446" s="455" t="s">
        <v>18</v>
      </c>
      <c r="D1446" s="474">
        <v>2555.3200000000002</v>
      </c>
      <c r="E1446" s="302"/>
      <c r="F1446" s="302"/>
      <c r="G1446" s="302"/>
    </row>
    <row r="1447" spans="1:7" ht="67.5">
      <c r="A1447" s="455">
        <v>98038</v>
      </c>
      <c r="B1447" s="453" t="s">
        <v>11827</v>
      </c>
      <c r="C1447" s="455" t="s">
        <v>41</v>
      </c>
      <c r="D1447" s="474">
        <v>8755.4</v>
      </c>
      <c r="E1447" s="302"/>
      <c r="F1447" s="302"/>
      <c r="G1447" s="302"/>
    </row>
    <row r="1448" spans="1:7" ht="54">
      <c r="A1448" s="455">
        <v>98039</v>
      </c>
      <c r="B1448" s="453" t="s">
        <v>11828</v>
      </c>
      <c r="C1448" s="455" t="s">
        <v>18</v>
      </c>
      <c r="D1448" s="474">
        <v>2376.71</v>
      </c>
      <c r="E1448" s="302"/>
      <c r="F1448" s="302"/>
      <c r="G1448" s="302"/>
    </row>
    <row r="1449" spans="1:7" ht="67.5">
      <c r="A1449" s="455">
        <v>98040</v>
      </c>
      <c r="B1449" s="453" t="s">
        <v>11829</v>
      </c>
      <c r="C1449" s="455" t="s">
        <v>41</v>
      </c>
      <c r="D1449" s="474">
        <v>9915.32</v>
      </c>
      <c r="E1449" s="302"/>
      <c r="F1449" s="302"/>
      <c r="G1449" s="302"/>
    </row>
    <row r="1450" spans="1:7" ht="54">
      <c r="A1450" s="455">
        <v>98041</v>
      </c>
      <c r="B1450" s="453" t="s">
        <v>11830</v>
      </c>
      <c r="C1450" s="455" t="s">
        <v>18</v>
      </c>
      <c r="D1450" s="474">
        <v>2555.3200000000002</v>
      </c>
      <c r="E1450" s="302"/>
      <c r="F1450" s="302"/>
      <c r="G1450" s="302"/>
    </row>
    <row r="1451" spans="1:7" ht="67.5">
      <c r="A1451" s="455">
        <v>98042</v>
      </c>
      <c r="B1451" s="453" t="s">
        <v>11831</v>
      </c>
      <c r="C1451" s="455" t="s">
        <v>41</v>
      </c>
      <c r="D1451" s="474">
        <v>11075.23</v>
      </c>
      <c r="E1451" s="302"/>
      <c r="F1451" s="302"/>
      <c r="G1451" s="302"/>
    </row>
    <row r="1452" spans="1:7" ht="54">
      <c r="A1452" s="455">
        <v>98043</v>
      </c>
      <c r="B1452" s="453" t="s">
        <v>11832</v>
      </c>
      <c r="C1452" s="455" t="s">
        <v>18</v>
      </c>
      <c r="D1452" s="474">
        <v>2737.46</v>
      </c>
      <c r="E1452" s="302"/>
      <c r="F1452" s="302"/>
      <c r="G1452" s="302"/>
    </row>
    <row r="1453" spans="1:7" ht="67.5">
      <c r="A1453" s="455">
        <v>98044</v>
      </c>
      <c r="B1453" s="453" t="s">
        <v>11833</v>
      </c>
      <c r="C1453" s="455" t="s">
        <v>41</v>
      </c>
      <c r="D1453" s="474">
        <v>11255.94</v>
      </c>
      <c r="E1453" s="302"/>
      <c r="F1453" s="302"/>
      <c r="G1453" s="302"/>
    </row>
    <row r="1454" spans="1:7" ht="54">
      <c r="A1454" s="455">
        <v>98045</v>
      </c>
      <c r="B1454" s="453" t="s">
        <v>11834</v>
      </c>
      <c r="C1454" s="455" t="s">
        <v>18</v>
      </c>
      <c r="D1454" s="474">
        <v>2737.46</v>
      </c>
      <c r="E1454" s="302"/>
      <c r="F1454" s="302"/>
      <c r="G1454" s="302"/>
    </row>
    <row r="1455" spans="1:7" ht="67.5">
      <c r="A1455" s="455">
        <v>98046</v>
      </c>
      <c r="B1455" s="453" t="s">
        <v>11835</v>
      </c>
      <c r="C1455" s="455" t="s">
        <v>41</v>
      </c>
      <c r="D1455" s="474">
        <v>12576.48</v>
      </c>
      <c r="E1455" s="302"/>
      <c r="F1455" s="302"/>
      <c r="G1455" s="302"/>
    </row>
    <row r="1456" spans="1:7" ht="54">
      <c r="A1456" s="455">
        <v>98047</v>
      </c>
      <c r="B1456" s="453" t="s">
        <v>11836</v>
      </c>
      <c r="C1456" s="455" t="s">
        <v>18</v>
      </c>
      <c r="D1456" s="474">
        <v>2919.55</v>
      </c>
      <c r="E1456" s="302"/>
      <c r="F1456" s="302"/>
      <c r="G1456" s="302"/>
    </row>
    <row r="1457" spans="1:7" ht="67.5">
      <c r="A1457" s="455">
        <v>98048</v>
      </c>
      <c r="B1457" s="453" t="s">
        <v>11837</v>
      </c>
      <c r="C1457" s="455" t="s">
        <v>41</v>
      </c>
      <c r="D1457" s="474">
        <v>14682.92</v>
      </c>
      <c r="E1457" s="302"/>
      <c r="F1457" s="302"/>
      <c r="G1457" s="302"/>
    </row>
    <row r="1458" spans="1:7" ht="54">
      <c r="A1458" s="455">
        <v>98049</v>
      </c>
      <c r="B1458" s="453" t="s">
        <v>11838</v>
      </c>
      <c r="C1458" s="455" t="s">
        <v>18</v>
      </c>
      <c r="D1458" s="474">
        <v>3067.53</v>
      </c>
      <c r="E1458" s="302"/>
      <c r="F1458" s="302"/>
      <c r="G1458" s="302"/>
    </row>
    <row r="1459" spans="1:7" ht="40.5">
      <c r="A1459" s="455">
        <v>98050</v>
      </c>
      <c r="B1459" s="453" t="s">
        <v>11839</v>
      </c>
      <c r="C1459" s="455" t="s">
        <v>18</v>
      </c>
      <c r="D1459" s="474">
        <v>230.19</v>
      </c>
      <c r="E1459" s="302"/>
      <c r="F1459" s="302"/>
      <c r="G1459" s="302"/>
    </row>
    <row r="1460" spans="1:7" ht="54">
      <c r="A1460" s="455">
        <v>98051</v>
      </c>
      <c r="B1460" s="453" t="s">
        <v>11840</v>
      </c>
      <c r="C1460" s="455" t="s">
        <v>18</v>
      </c>
      <c r="D1460" s="474">
        <v>738.68</v>
      </c>
      <c r="E1460" s="302"/>
      <c r="F1460" s="302"/>
      <c r="G1460" s="302"/>
    </row>
    <row r="1461" spans="1:7" ht="67.5">
      <c r="A1461" s="455">
        <v>98405</v>
      </c>
      <c r="B1461" s="453" t="s">
        <v>11841</v>
      </c>
      <c r="C1461" s="455" t="s">
        <v>41</v>
      </c>
      <c r="D1461" s="474">
        <v>2015.98</v>
      </c>
      <c r="E1461" s="302"/>
      <c r="F1461" s="302"/>
      <c r="G1461" s="302"/>
    </row>
    <row r="1462" spans="1:7" ht="67.5">
      <c r="A1462" s="455">
        <v>98406</v>
      </c>
      <c r="B1462" s="453" t="s">
        <v>11842</v>
      </c>
      <c r="C1462" s="455" t="s">
        <v>41</v>
      </c>
      <c r="D1462" s="474">
        <v>4715.2299999999996</v>
      </c>
      <c r="E1462" s="302"/>
      <c r="F1462" s="302"/>
      <c r="G1462" s="302"/>
    </row>
    <row r="1463" spans="1:7" ht="67.5">
      <c r="A1463" s="455">
        <v>98407</v>
      </c>
      <c r="B1463" s="453" t="s">
        <v>11843</v>
      </c>
      <c r="C1463" s="455" t="s">
        <v>41</v>
      </c>
      <c r="D1463" s="474">
        <v>3070.91</v>
      </c>
      <c r="E1463" s="302"/>
      <c r="F1463" s="302"/>
      <c r="G1463" s="302"/>
    </row>
    <row r="1464" spans="1:7" ht="67.5">
      <c r="A1464" s="455">
        <v>98408</v>
      </c>
      <c r="B1464" s="453" t="s">
        <v>11844</v>
      </c>
      <c r="C1464" s="455" t="s">
        <v>41</v>
      </c>
      <c r="D1464" s="474">
        <v>3611.89</v>
      </c>
      <c r="E1464" s="302"/>
      <c r="F1464" s="302"/>
      <c r="G1464" s="302"/>
    </row>
    <row r="1465" spans="1:7" ht="40.5">
      <c r="A1465" s="455">
        <v>98409</v>
      </c>
      <c r="B1465" s="453" t="s">
        <v>11845</v>
      </c>
      <c r="C1465" s="455" t="s">
        <v>18</v>
      </c>
      <c r="D1465" s="474">
        <v>312.75</v>
      </c>
      <c r="E1465" s="302"/>
      <c r="F1465" s="302"/>
      <c r="G1465" s="302"/>
    </row>
    <row r="1466" spans="1:7" ht="54">
      <c r="A1466" s="455">
        <v>98410</v>
      </c>
      <c r="B1466" s="453" t="s">
        <v>11846</v>
      </c>
      <c r="C1466" s="455" t="s">
        <v>41</v>
      </c>
      <c r="D1466" s="474">
        <v>962.34</v>
      </c>
      <c r="E1466" s="302"/>
      <c r="F1466" s="302"/>
      <c r="G1466" s="302"/>
    </row>
    <row r="1467" spans="1:7" ht="54">
      <c r="A1467" s="455">
        <v>98414</v>
      </c>
      <c r="B1467" s="453" t="s">
        <v>11847</v>
      </c>
      <c r="C1467" s="455" t="s">
        <v>41</v>
      </c>
      <c r="D1467" s="474">
        <v>951.13</v>
      </c>
      <c r="E1467" s="302"/>
      <c r="F1467" s="302"/>
      <c r="G1467" s="302"/>
    </row>
    <row r="1468" spans="1:7" ht="67.5">
      <c r="A1468" s="455">
        <v>98415</v>
      </c>
      <c r="B1468" s="453" t="s">
        <v>3875</v>
      </c>
      <c r="C1468" s="455" t="s">
        <v>41</v>
      </c>
      <c r="D1468" s="474">
        <v>1087.93</v>
      </c>
      <c r="E1468" s="302"/>
      <c r="F1468" s="302"/>
      <c r="G1468" s="302"/>
    </row>
    <row r="1469" spans="1:7" ht="67.5">
      <c r="A1469" s="455">
        <v>98416</v>
      </c>
      <c r="B1469" s="453" t="s">
        <v>3876</v>
      </c>
      <c r="C1469" s="455" t="s">
        <v>41</v>
      </c>
      <c r="D1469" s="474">
        <v>1158.3599999999999</v>
      </c>
      <c r="E1469" s="302"/>
      <c r="F1469" s="302"/>
      <c r="G1469" s="302"/>
    </row>
    <row r="1470" spans="1:7" ht="67.5">
      <c r="A1470" s="455">
        <v>98417</v>
      </c>
      <c r="B1470" s="453" t="s">
        <v>3877</v>
      </c>
      <c r="C1470" s="455" t="s">
        <v>41</v>
      </c>
      <c r="D1470" s="474">
        <v>1365.6</v>
      </c>
      <c r="E1470" s="302"/>
      <c r="F1470" s="302"/>
      <c r="G1470" s="302"/>
    </row>
    <row r="1471" spans="1:7" ht="67.5">
      <c r="A1471" s="455">
        <v>98418</v>
      </c>
      <c r="B1471" s="453" t="s">
        <v>3878</v>
      </c>
      <c r="C1471" s="455" t="s">
        <v>41</v>
      </c>
      <c r="D1471" s="474">
        <v>1480.69</v>
      </c>
      <c r="E1471" s="302"/>
      <c r="F1471" s="302"/>
      <c r="G1471" s="302"/>
    </row>
    <row r="1472" spans="1:7" ht="67.5">
      <c r="A1472" s="455">
        <v>98419</v>
      </c>
      <c r="B1472" s="453" t="s">
        <v>3879</v>
      </c>
      <c r="C1472" s="455" t="s">
        <v>41</v>
      </c>
      <c r="D1472" s="474">
        <v>1595.79</v>
      </c>
      <c r="E1472" s="302"/>
      <c r="F1472" s="302"/>
      <c r="G1472" s="302"/>
    </row>
    <row r="1473" spans="1:7" ht="81">
      <c r="A1473" s="455">
        <v>98420</v>
      </c>
      <c r="B1473" s="453" t="s">
        <v>3880</v>
      </c>
      <c r="C1473" s="455" t="s">
        <v>41</v>
      </c>
      <c r="D1473" s="474">
        <v>1665.79</v>
      </c>
      <c r="E1473" s="302"/>
      <c r="F1473" s="302"/>
      <c r="G1473" s="302"/>
    </row>
    <row r="1474" spans="1:7" ht="81">
      <c r="A1474" s="455">
        <v>98421</v>
      </c>
      <c r="B1474" s="453" t="s">
        <v>3881</v>
      </c>
      <c r="C1474" s="455" t="s">
        <v>41</v>
      </c>
      <c r="D1474" s="474">
        <v>1873.02</v>
      </c>
      <c r="E1474" s="302"/>
      <c r="F1474" s="302"/>
      <c r="G1474" s="302"/>
    </row>
    <row r="1475" spans="1:7" ht="81">
      <c r="A1475" s="455">
        <v>98422</v>
      </c>
      <c r="B1475" s="453" t="s">
        <v>3882</v>
      </c>
      <c r="C1475" s="455" t="s">
        <v>41</v>
      </c>
      <c r="D1475" s="474">
        <v>2080.2600000000002</v>
      </c>
      <c r="E1475" s="302"/>
      <c r="F1475" s="302"/>
      <c r="G1475" s="302"/>
    </row>
    <row r="1476" spans="1:7" ht="81">
      <c r="A1476" s="455">
        <v>98423</v>
      </c>
      <c r="B1476" s="453" t="s">
        <v>3883</v>
      </c>
      <c r="C1476" s="455" t="s">
        <v>41</v>
      </c>
      <c r="D1476" s="474">
        <v>2195.35</v>
      </c>
      <c r="E1476" s="302"/>
      <c r="F1476" s="302"/>
      <c r="G1476" s="302"/>
    </row>
    <row r="1477" spans="1:7" ht="81">
      <c r="A1477" s="455">
        <v>98424</v>
      </c>
      <c r="B1477" s="453" t="s">
        <v>3884</v>
      </c>
      <c r="C1477" s="455" t="s">
        <v>41</v>
      </c>
      <c r="D1477" s="474">
        <v>2310.4499999999998</v>
      </c>
      <c r="E1477" s="302"/>
      <c r="F1477" s="302"/>
      <c r="G1477" s="302"/>
    </row>
    <row r="1478" spans="1:7" ht="81">
      <c r="A1478" s="455">
        <v>98425</v>
      </c>
      <c r="B1478" s="453" t="s">
        <v>3885</v>
      </c>
      <c r="C1478" s="455" t="s">
        <v>41</v>
      </c>
      <c r="D1478" s="474">
        <v>2416.3000000000002</v>
      </c>
      <c r="E1478" s="302"/>
      <c r="F1478" s="302"/>
      <c r="G1478" s="302"/>
    </row>
    <row r="1479" spans="1:7" ht="81">
      <c r="A1479" s="455">
        <v>98426</v>
      </c>
      <c r="B1479" s="453" t="s">
        <v>3886</v>
      </c>
      <c r="C1479" s="455" t="s">
        <v>41</v>
      </c>
      <c r="D1479" s="474">
        <v>3076.87</v>
      </c>
      <c r="E1479" s="302"/>
      <c r="F1479" s="302"/>
      <c r="G1479" s="302"/>
    </row>
    <row r="1480" spans="1:7" ht="81">
      <c r="A1480" s="455">
        <v>98427</v>
      </c>
      <c r="B1480" s="453" t="s">
        <v>3887</v>
      </c>
      <c r="C1480" s="455" t="s">
        <v>41</v>
      </c>
      <c r="D1480" s="474">
        <v>3737.45</v>
      </c>
      <c r="E1480" s="302"/>
      <c r="F1480" s="302"/>
      <c r="G1480" s="302"/>
    </row>
    <row r="1481" spans="1:7" ht="81">
      <c r="A1481" s="455">
        <v>98428</v>
      </c>
      <c r="B1481" s="453" t="s">
        <v>3888</v>
      </c>
      <c r="C1481" s="455" t="s">
        <v>41</v>
      </c>
      <c r="D1481" s="474">
        <v>4106.79</v>
      </c>
      <c r="E1481" s="302"/>
      <c r="F1481" s="302"/>
      <c r="G1481" s="302"/>
    </row>
    <row r="1482" spans="1:7" ht="81">
      <c r="A1482" s="455">
        <v>98429</v>
      </c>
      <c r="B1482" s="453" t="s">
        <v>3889</v>
      </c>
      <c r="C1482" s="455" t="s">
        <v>41</v>
      </c>
      <c r="D1482" s="474">
        <v>4476.13</v>
      </c>
      <c r="E1482" s="302"/>
      <c r="F1482" s="302"/>
      <c r="G1482" s="302"/>
    </row>
    <row r="1483" spans="1:7" ht="94.5">
      <c r="A1483" s="455">
        <v>98430</v>
      </c>
      <c r="B1483" s="453" t="s">
        <v>3890</v>
      </c>
      <c r="C1483" s="455" t="s">
        <v>41</v>
      </c>
      <c r="D1483" s="474">
        <v>3130.96</v>
      </c>
      <c r="E1483" s="302"/>
      <c r="F1483" s="302"/>
      <c r="G1483" s="302"/>
    </row>
    <row r="1484" spans="1:7" ht="94.5">
      <c r="A1484" s="455">
        <v>98431</v>
      </c>
      <c r="B1484" s="453" t="s">
        <v>3891</v>
      </c>
      <c r="C1484" s="455" t="s">
        <v>41</v>
      </c>
      <c r="D1484" s="474">
        <v>3791.53</v>
      </c>
      <c r="E1484" s="302"/>
      <c r="F1484" s="302"/>
      <c r="G1484" s="302"/>
    </row>
    <row r="1485" spans="1:7" ht="94.5">
      <c r="A1485" s="455">
        <v>98432</v>
      </c>
      <c r="B1485" s="453" t="s">
        <v>3892</v>
      </c>
      <c r="C1485" s="455" t="s">
        <v>41</v>
      </c>
      <c r="D1485" s="474">
        <v>4452.1099999999997</v>
      </c>
      <c r="E1485" s="302"/>
      <c r="F1485" s="302"/>
      <c r="G1485" s="302"/>
    </row>
    <row r="1486" spans="1:7" ht="94.5">
      <c r="A1486" s="455">
        <v>98433</v>
      </c>
      <c r="B1486" s="453" t="s">
        <v>3893</v>
      </c>
      <c r="C1486" s="455" t="s">
        <v>41</v>
      </c>
      <c r="D1486" s="474">
        <v>4821.45</v>
      </c>
      <c r="E1486" s="302"/>
      <c r="F1486" s="302"/>
      <c r="G1486" s="302"/>
    </row>
    <row r="1487" spans="1:7" ht="94.5">
      <c r="A1487" s="455">
        <v>98434</v>
      </c>
      <c r="B1487" s="453" t="s">
        <v>3894</v>
      </c>
      <c r="C1487" s="455" t="s">
        <v>41</v>
      </c>
      <c r="D1487" s="474">
        <v>5190.79</v>
      </c>
      <c r="E1487" s="302"/>
      <c r="F1487" s="302"/>
      <c r="G1487" s="302"/>
    </row>
    <row r="1488" spans="1:7" ht="40.5">
      <c r="A1488" s="455">
        <v>99240</v>
      </c>
      <c r="B1488" s="453" t="s">
        <v>11848</v>
      </c>
      <c r="C1488" s="455" t="s">
        <v>18</v>
      </c>
      <c r="D1488" s="474">
        <v>551.17999999999995</v>
      </c>
      <c r="E1488" s="302"/>
      <c r="F1488" s="302"/>
      <c r="G1488" s="302"/>
    </row>
    <row r="1489" spans="1:7" ht="54">
      <c r="A1489" s="455">
        <v>99241</v>
      </c>
      <c r="B1489" s="453" t="s">
        <v>11849</v>
      </c>
      <c r="C1489" s="455" t="s">
        <v>18</v>
      </c>
      <c r="D1489" s="474">
        <v>1227.6099999999999</v>
      </c>
      <c r="E1489" s="302"/>
      <c r="F1489" s="302"/>
      <c r="G1489" s="302"/>
    </row>
    <row r="1490" spans="1:7" ht="67.5">
      <c r="A1490" s="455">
        <v>99242</v>
      </c>
      <c r="B1490" s="453" t="s">
        <v>11850</v>
      </c>
      <c r="C1490" s="455" t="s">
        <v>41</v>
      </c>
      <c r="D1490" s="474">
        <v>2343.33</v>
      </c>
      <c r="E1490" s="302"/>
      <c r="F1490" s="302"/>
      <c r="G1490" s="302"/>
    </row>
    <row r="1491" spans="1:7" ht="54">
      <c r="A1491" s="455">
        <v>99243</v>
      </c>
      <c r="B1491" s="453" t="s">
        <v>11851</v>
      </c>
      <c r="C1491" s="455" t="s">
        <v>18</v>
      </c>
      <c r="D1491" s="474">
        <v>1252.04</v>
      </c>
      <c r="E1491" s="302"/>
      <c r="F1491" s="302"/>
      <c r="G1491" s="302"/>
    </row>
    <row r="1492" spans="1:7" ht="67.5">
      <c r="A1492" s="455">
        <v>99244</v>
      </c>
      <c r="B1492" s="453" t="s">
        <v>11852</v>
      </c>
      <c r="C1492" s="455" t="s">
        <v>41</v>
      </c>
      <c r="D1492" s="474">
        <v>3778.82</v>
      </c>
      <c r="E1492" s="302"/>
      <c r="F1492" s="302"/>
      <c r="G1492" s="302"/>
    </row>
    <row r="1493" spans="1:7" ht="40.5">
      <c r="A1493" s="455">
        <v>99246</v>
      </c>
      <c r="B1493" s="453" t="s">
        <v>11853</v>
      </c>
      <c r="C1493" s="455" t="s">
        <v>18</v>
      </c>
      <c r="D1493" s="474">
        <v>778.33</v>
      </c>
      <c r="E1493" s="302"/>
      <c r="F1493" s="302"/>
      <c r="G1493" s="302"/>
    </row>
    <row r="1494" spans="1:7" ht="54">
      <c r="A1494" s="455">
        <v>99247</v>
      </c>
      <c r="B1494" s="453" t="s">
        <v>11854</v>
      </c>
      <c r="C1494" s="455" t="s">
        <v>18</v>
      </c>
      <c r="D1494" s="474">
        <v>1398.35</v>
      </c>
      <c r="E1494" s="302"/>
      <c r="F1494" s="302"/>
      <c r="G1494" s="302"/>
    </row>
    <row r="1495" spans="1:7" ht="67.5">
      <c r="A1495" s="455">
        <v>99248</v>
      </c>
      <c r="B1495" s="453" t="s">
        <v>11855</v>
      </c>
      <c r="C1495" s="455" t="s">
        <v>41</v>
      </c>
      <c r="D1495" s="474">
        <v>3523.47</v>
      </c>
      <c r="E1495" s="302"/>
      <c r="F1495" s="302"/>
      <c r="G1495" s="302"/>
    </row>
    <row r="1496" spans="1:7" ht="54">
      <c r="A1496" s="455">
        <v>99249</v>
      </c>
      <c r="B1496" s="453" t="s">
        <v>11856</v>
      </c>
      <c r="C1496" s="455" t="s">
        <v>18</v>
      </c>
      <c r="D1496" s="474">
        <v>1533.19</v>
      </c>
      <c r="E1496" s="302"/>
      <c r="F1496" s="302"/>
      <c r="G1496" s="302"/>
    </row>
    <row r="1497" spans="1:7" ht="67.5">
      <c r="A1497" s="455">
        <v>99252</v>
      </c>
      <c r="B1497" s="453" t="s">
        <v>11857</v>
      </c>
      <c r="C1497" s="455" t="s">
        <v>41</v>
      </c>
      <c r="D1497" s="474">
        <v>1943.32</v>
      </c>
      <c r="E1497" s="302"/>
      <c r="F1497" s="302"/>
      <c r="G1497" s="302"/>
    </row>
    <row r="1498" spans="1:7" ht="54">
      <c r="A1498" s="455">
        <v>99254</v>
      </c>
      <c r="B1498" s="453" t="s">
        <v>11858</v>
      </c>
      <c r="C1498" s="455" t="s">
        <v>18</v>
      </c>
      <c r="D1498" s="474">
        <v>886.15</v>
      </c>
      <c r="E1498" s="302"/>
      <c r="F1498" s="302"/>
      <c r="G1498" s="302"/>
    </row>
    <row r="1499" spans="1:7" ht="67.5">
      <c r="A1499" s="455">
        <v>99256</v>
      </c>
      <c r="B1499" s="453" t="s">
        <v>11859</v>
      </c>
      <c r="C1499" s="455" t="s">
        <v>41</v>
      </c>
      <c r="D1499" s="474">
        <v>4459.82</v>
      </c>
      <c r="E1499" s="302"/>
      <c r="F1499" s="302"/>
      <c r="G1499" s="302"/>
    </row>
    <row r="1500" spans="1:7" ht="67.5">
      <c r="A1500" s="455">
        <v>99259</v>
      </c>
      <c r="B1500" s="453" t="s">
        <v>11860</v>
      </c>
      <c r="C1500" s="455" t="s">
        <v>41</v>
      </c>
      <c r="D1500" s="474">
        <v>2471.6999999999998</v>
      </c>
      <c r="E1500" s="302"/>
      <c r="F1500" s="302"/>
      <c r="G1500" s="302"/>
    </row>
    <row r="1501" spans="1:7" ht="54">
      <c r="A1501" s="455">
        <v>99261</v>
      </c>
      <c r="B1501" s="453" t="s">
        <v>11861</v>
      </c>
      <c r="C1501" s="455" t="s">
        <v>18</v>
      </c>
      <c r="D1501" s="474">
        <v>1056.8800000000001</v>
      </c>
      <c r="E1501" s="302"/>
      <c r="F1501" s="302"/>
      <c r="G1501" s="302"/>
    </row>
    <row r="1502" spans="1:7" ht="54">
      <c r="A1502" s="455">
        <v>99263</v>
      </c>
      <c r="B1502" s="453" t="s">
        <v>11862</v>
      </c>
      <c r="C1502" s="455" t="s">
        <v>18</v>
      </c>
      <c r="D1502" s="474">
        <v>1569.11</v>
      </c>
      <c r="E1502" s="302"/>
      <c r="F1502" s="302"/>
      <c r="G1502" s="302"/>
    </row>
    <row r="1503" spans="1:7" ht="67.5">
      <c r="A1503" s="455">
        <v>99265</v>
      </c>
      <c r="B1503" s="453" t="s">
        <v>11863</v>
      </c>
      <c r="C1503" s="455" t="s">
        <v>41</v>
      </c>
      <c r="D1503" s="474">
        <v>2999.95</v>
      </c>
      <c r="E1503" s="302"/>
      <c r="F1503" s="302"/>
      <c r="G1503" s="302"/>
    </row>
    <row r="1504" spans="1:7" ht="54">
      <c r="A1504" s="455">
        <v>99266</v>
      </c>
      <c r="B1504" s="453" t="s">
        <v>11864</v>
      </c>
      <c r="C1504" s="455" t="s">
        <v>18</v>
      </c>
      <c r="D1504" s="474">
        <v>1227.6099999999999</v>
      </c>
      <c r="E1504" s="302"/>
      <c r="F1504" s="302"/>
      <c r="G1504" s="302"/>
    </row>
    <row r="1505" spans="1:7" ht="67.5">
      <c r="A1505" s="455">
        <v>99267</v>
      </c>
      <c r="B1505" s="453" t="s">
        <v>11865</v>
      </c>
      <c r="C1505" s="455" t="s">
        <v>41</v>
      </c>
      <c r="D1505" s="474">
        <v>3530.28</v>
      </c>
      <c r="E1505" s="302"/>
      <c r="F1505" s="302"/>
      <c r="G1505" s="302"/>
    </row>
    <row r="1506" spans="1:7" ht="54">
      <c r="A1506" s="455">
        <v>99268</v>
      </c>
      <c r="B1506" s="453" t="s">
        <v>11866</v>
      </c>
      <c r="C1506" s="455" t="s">
        <v>41</v>
      </c>
      <c r="D1506" s="474">
        <v>359.11</v>
      </c>
      <c r="E1506" s="302"/>
      <c r="F1506" s="302"/>
      <c r="G1506" s="302"/>
    </row>
    <row r="1507" spans="1:7" ht="54">
      <c r="A1507" s="455">
        <v>99269</v>
      </c>
      <c r="B1507" s="453" t="s">
        <v>11867</v>
      </c>
      <c r="C1507" s="455" t="s">
        <v>18</v>
      </c>
      <c r="D1507" s="474">
        <v>1398.35</v>
      </c>
      <c r="E1507" s="302"/>
      <c r="F1507" s="302"/>
      <c r="G1507" s="302"/>
    </row>
    <row r="1508" spans="1:7" ht="54">
      <c r="A1508" s="455">
        <v>99270</v>
      </c>
      <c r="B1508" s="453" t="s">
        <v>11868</v>
      </c>
      <c r="C1508" s="455" t="s">
        <v>41</v>
      </c>
      <c r="D1508" s="474">
        <v>499.86</v>
      </c>
      <c r="E1508" s="302"/>
      <c r="F1508" s="302"/>
      <c r="G1508" s="302"/>
    </row>
    <row r="1509" spans="1:7" ht="67.5">
      <c r="A1509" s="455">
        <v>99271</v>
      </c>
      <c r="B1509" s="453" t="s">
        <v>11869</v>
      </c>
      <c r="C1509" s="455" t="s">
        <v>41</v>
      </c>
      <c r="D1509" s="474">
        <v>5125.7</v>
      </c>
      <c r="E1509" s="302"/>
      <c r="F1509" s="302"/>
      <c r="G1509" s="302"/>
    </row>
    <row r="1510" spans="1:7" ht="67.5">
      <c r="A1510" s="455">
        <v>99272</v>
      </c>
      <c r="B1510" s="453" t="s">
        <v>11870</v>
      </c>
      <c r="C1510" s="455" t="s">
        <v>41</v>
      </c>
      <c r="D1510" s="474">
        <v>832.22</v>
      </c>
      <c r="E1510" s="302"/>
      <c r="F1510" s="302"/>
      <c r="G1510" s="302"/>
    </row>
    <row r="1511" spans="1:7" ht="67.5">
      <c r="A1511" s="455">
        <v>99273</v>
      </c>
      <c r="B1511" s="453" t="s">
        <v>11871</v>
      </c>
      <c r="C1511" s="455" t="s">
        <v>41</v>
      </c>
      <c r="D1511" s="474">
        <v>1185.22</v>
      </c>
      <c r="E1511" s="302"/>
      <c r="F1511" s="302"/>
      <c r="G1511" s="302"/>
    </row>
    <row r="1512" spans="1:7" ht="67.5">
      <c r="A1512" s="455">
        <v>99274</v>
      </c>
      <c r="B1512" s="453" t="s">
        <v>11872</v>
      </c>
      <c r="C1512" s="455" t="s">
        <v>41</v>
      </c>
      <c r="D1512" s="474">
        <v>4075.72</v>
      </c>
      <c r="E1512" s="302"/>
      <c r="F1512" s="302"/>
      <c r="G1512" s="302"/>
    </row>
    <row r="1513" spans="1:7" ht="54">
      <c r="A1513" s="455">
        <v>99275</v>
      </c>
      <c r="B1513" s="453" t="s">
        <v>11873</v>
      </c>
      <c r="C1513" s="455" t="s">
        <v>41</v>
      </c>
      <c r="D1513" s="474">
        <v>705.86</v>
      </c>
      <c r="E1513" s="302"/>
      <c r="F1513" s="302"/>
      <c r="G1513" s="302"/>
    </row>
    <row r="1514" spans="1:7" ht="54">
      <c r="A1514" s="455">
        <v>99276</v>
      </c>
      <c r="B1514" s="453" t="s">
        <v>11874</v>
      </c>
      <c r="C1514" s="455" t="s">
        <v>18</v>
      </c>
      <c r="D1514" s="474">
        <v>1739.84</v>
      </c>
      <c r="E1514" s="302"/>
      <c r="F1514" s="302"/>
      <c r="G1514" s="302"/>
    </row>
    <row r="1515" spans="1:7" ht="54">
      <c r="A1515" s="455">
        <v>99277</v>
      </c>
      <c r="B1515" s="453" t="s">
        <v>11875</v>
      </c>
      <c r="C1515" s="455" t="s">
        <v>18</v>
      </c>
      <c r="D1515" s="474">
        <v>1569.11</v>
      </c>
      <c r="E1515" s="302"/>
      <c r="F1515" s="302"/>
      <c r="G1515" s="302"/>
    </row>
    <row r="1516" spans="1:7" ht="40.5">
      <c r="A1516" s="455">
        <v>99278</v>
      </c>
      <c r="B1516" s="453" t="s">
        <v>11876</v>
      </c>
      <c r="C1516" s="455" t="s">
        <v>18</v>
      </c>
      <c r="D1516" s="474">
        <v>311.19</v>
      </c>
      <c r="E1516" s="302"/>
      <c r="F1516" s="302"/>
      <c r="G1516" s="302"/>
    </row>
    <row r="1517" spans="1:7" ht="67.5">
      <c r="A1517" s="455">
        <v>99279</v>
      </c>
      <c r="B1517" s="453" t="s">
        <v>11877</v>
      </c>
      <c r="C1517" s="455" t="s">
        <v>41</v>
      </c>
      <c r="D1517" s="474">
        <v>4606.46</v>
      </c>
      <c r="E1517" s="302"/>
      <c r="F1517" s="302"/>
      <c r="G1517" s="302"/>
    </row>
    <row r="1518" spans="1:7" ht="67.5">
      <c r="A1518" s="455">
        <v>99280</v>
      </c>
      <c r="B1518" s="453" t="s">
        <v>11878</v>
      </c>
      <c r="C1518" s="455" t="s">
        <v>41</v>
      </c>
      <c r="D1518" s="474">
        <v>1561.82</v>
      </c>
      <c r="E1518" s="302"/>
      <c r="F1518" s="302"/>
      <c r="G1518" s="302"/>
    </row>
    <row r="1519" spans="1:7" ht="54">
      <c r="A1519" s="455">
        <v>99281</v>
      </c>
      <c r="B1519" s="453" t="s">
        <v>11879</v>
      </c>
      <c r="C1519" s="455" t="s">
        <v>18</v>
      </c>
      <c r="D1519" s="474">
        <v>1739.84</v>
      </c>
      <c r="E1519" s="302"/>
      <c r="F1519" s="302"/>
      <c r="G1519" s="302"/>
    </row>
    <row r="1520" spans="1:7" ht="54">
      <c r="A1520" s="455">
        <v>99282</v>
      </c>
      <c r="B1520" s="453" t="s">
        <v>11880</v>
      </c>
      <c r="C1520" s="455" t="s">
        <v>18</v>
      </c>
      <c r="D1520" s="474">
        <v>1927.92</v>
      </c>
      <c r="E1520" s="302"/>
      <c r="F1520" s="302"/>
      <c r="G1520" s="302"/>
    </row>
    <row r="1521" spans="1:7" ht="54">
      <c r="A1521" s="455">
        <v>99283</v>
      </c>
      <c r="B1521" s="453" t="s">
        <v>11881</v>
      </c>
      <c r="C1521" s="455" t="s">
        <v>18</v>
      </c>
      <c r="D1521" s="474">
        <v>877.19</v>
      </c>
      <c r="E1521" s="302"/>
      <c r="F1521" s="302"/>
      <c r="G1521" s="302"/>
    </row>
    <row r="1522" spans="1:7" ht="67.5">
      <c r="A1522" s="455">
        <v>99284</v>
      </c>
      <c r="B1522" s="453" t="s">
        <v>11882</v>
      </c>
      <c r="C1522" s="455" t="s">
        <v>41</v>
      </c>
      <c r="D1522" s="474">
        <v>5799.16</v>
      </c>
      <c r="E1522" s="302"/>
      <c r="F1522" s="302"/>
      <c r="G1522" s="302"/>
    </row>
    <row r="1523" spans="1:7" ht="54">
      <c r="A1523" s="455">
        <v>99285</v>
      </c>
      <c r="B1523" s="453" t="s">
        <v>10929</v>
      </c>
      <c r="C1523" s="455" t="s">
        <v>41</v>
      </c>
      <c r="D1523" s="474">
        <v>1018.04</v>
      </c>
      <c r="E1523" s="302"/>
      <c r="F1523" s="302"/>
      <c r="G1523" s="302"/>
    </row>
    <row r="1524" spans="1:7" ht="67.5">
      <c r="A1524" s="455">
        <v>99286</v>
      </c>
      <c r="B1524" s="453" t="s">
        <v>11883</v>
      </c>
      <c r="C1524" s="455" t="s">
        <v>41</v>
      </c>
      <c r="D1524" s="474">
        <v>5134.8</v>
      </c>
      <c r="E1524" s="302"/>
      <c r="F1524" s="302"/>
      <c r="G1524" s="302"/>
    </row>
    <row r="1525" spans="1:7" ht="67.5">
      <c r="A1525" s="455">
        <v>99287</v>
      </c>
      <c r="B1525" s="453" t="s">
        <v>11884</v>
      </c>
      <c r="C1525" s="455" t="s">
        <v>41</v>
      </c>
      <c r="D1525" s="474">
        <v>7390.75</v>
      </c>
      <c r="E1525" s="302"/>
      <c r="F1525" s="302"/>
      <c r="G1525" s="302"/>
    </row>
    <row r="1526" spans="1:7" ht="40.5">
      <c r="A1526" s="455">
        <v>99288</v>
      </c>
      <c r="B1526" s="453" t="s">
        <v>11885</v>
      </c>
      <c r="C1526" s="455" t="s">
        <v>18</v>
      </c>
      <c r="D1526" s="474">
        <v>467.57</v>
      </c>
      <c r="E1526" s="302"/>
      <c r="F1526" s="302"/>
      <c r="G1526" s="302"/>
    </row>
    <row r="1527" spans="1:7" ht="54">
      <c r="A1527" s="455">
        <v>99289</v>
      </c>
      <c r="B1527" s="453" t="s">
        <v>11886</v>
      </c>
      <c r="C1527" s="455" t="s">
        <v>18</v>
      </c>
      <c r="D1527" s="474">
        <v>1887.35</v>
      </c>
      <c r="E1527" s="302"/>
      <c r="F1527" s="302"/>
      <c r="G1527" s="302"/>
    </row>
    <row r="1528" spans="1:7" ht="67.5">
      <c r="A1528" s="455">
        <v>99290</v>
      </c>
      <c r="B1528" s="453" t="s">
        <v>11887</v>
      </c>
      <c r="C1528" s="455" t="s">
        <v>41</v>
      </c>
      <c r="D1528" s="474">
        <v>3090.21</v>
      </c>
      <c r="E1528" s="302"/>
      <c r="F1528" s="302"/>
      <c r="G1528" s="302"/>
    </row>
    <row r="1529" spans="1:7" ht="54">
      <c r="A1529" s="455">
        <v>99291</v>
      </c>
      <c r="B1529" s="453" t="s">
        <v>11888</v>
      </c>
      <c r="C1529" s="455" t="s">
        <v>18</v>
      </c>
      <c r="D1529" s="474">
        <v>1910.57</v>
      </c>
      <c r="E1529" s="302"/>
      <c r="F1529" s="302"/>
      <c r="G1529" s="302"/>
    </row>
    <row r="1530" spans="1:7" ht="67.5">
      <c r="A1530" s="455">
        <v>99292</v>
      </c>
      <c r="B1530" s="453" t="s">
        <v>11889</v>
      </c>
      <c r="C1530" s="455" t="s">
        <v>41</v>
      </c>
      <c r="D1530" s="474">
        <v>1950.36</v>
      </c>
      <c r="E1530" s="302"/>
      <c r="F1530" s="302"/>
      <c r="G1530" s="302"/>
    </row>
    <row r="1531" spans="1:7" ht="54">
      <c r="A1531" s="455">
        <v>99293</v>
      </c>
      <c r="B1531" s="453" t="s">
        <v>11890</v>
      </c>
      <c r="C1531" s="455" t="s">
        <v>18</v>
      </c>
      <c r="D1531" s="474">
        <v>1064.5999999999999</v>
      </c>
      <c r="E1531" s="302"/>
      <c r="F1531" s="302"/>
      <c r="G1531" s="302"/>
    </row>
    <row r="1532" spans="1:7" ht="67.5">
      <c r="A1532" s="455">
        <v>99294</v>
      </c>
      <c r="B1532" s="453" t="s">
        <v>11891</v>
      </c>
      <c r="C1532" s="455" t="s">
        <v>41</v>
      </c>
      <c r="D1532" s="474">
        <v>6441.73</v>
      </c>
      <c r="E1532" s="302"/>
      <c r="F1532" s="302"/>
      <c r="G1532" s="302"/>
    </row>
    <row r="1533" spans="1:7" ht="54">
      <c r="A1533" s="455">
        <v>99296</v>
      </c>
      <c r="B1533" s="453" t="s">
        <v>11892</v>
      </c>
      <c r="C1533" s="455" t="s">
        <v>18</v>
      </c>
      <c r="D1533" s="474">
        <v>2098.63</v>
      </c>
      <c r="E1533" s="302"/>
      <c r="F1533" s="302"/>
      <c r="G1533" s="302"/>
    </row>
    <row r="1534" spans="1:7" ht="54">
      <c r="A1534" s="455">
        <v>99297</v>
      </c>
      <c r="B1534" s="453" t="s">
        <v>11893</v>
      </c>
      <c r="C1534" s="455" t="s">
        <v>18</v>
      </c>
      <c r="D1534" s="474">
        <v>2095.64</v>
      </c>
      <c r="E1534" s="302"/>
      <c r="F1534" s="302"/>
      <c r="G1534" s="302"/>
    </row>
    <row r="1535" spans="1:7" ht="67.5">
      <c r="A1535" s="455">
        <v>99298</v>
      </c>
      <c r="B1535" s="453" t="s">
        <v>11894</v>
      </c>
      <c r="C1535" s="455" t="s">
        <v>41</v>
      </c>
      <c r="D1535" s="474">
        <v>8373.17</v>
      </c>
      <c r="E1535" s="302"/>
      <c r="F1535" s="302"/>
      <c r="G1535" s="302"/>
    </row>
    <row r="1536" spans="1:7" ht="54">
      <c r="A1536" s="455">
        <v>99299</v>
      </c>
      <c r="B1536" s="453" t="s">
        <v>11895</v>
      </c>
      <c r="C1536" s="455" t="s">
        <v>18</v>
      </c>
      <c r="D1536" s="474">
        <v>2269.34</v>
      </c>
      <c r="E1536" s="302"/>
      <c r="F1536" s="302"/>
      <c r="G1536" s="302"/>
    </row>
    <row r="1537" spans="1:7" ht="67.5">
      <c r="A1537" s="455">
        <v>99300</v>
      </c>
      <c r="B1537" s="453" t="s">
        <v>11896</v>
      </c>
      <c r="C1537" s="455" t="s">
        <v>41</v>
      </c>
      <c r="D1537" s="474">
        <v>9355.7800000000007</v>
      </c>
      <c r="E1537" s="302"/>
      <c r="F1537" s="302"/>
      <c r="G1537" s="302"/>
    </row>
    <row r="1538" spans="1:7" ht="67.5">
      <c r="A1538" s="455">
        <v>99301</v>
      </c>
      <c r="B1538" s="453" t="s">
        <v>11897</v>
      </c>
      <c r="C1538" s="455" t="s">
        <v>41</v>
      </c>
      <c r="D1538" s="474">
        <v>4592.33</v>
      </c>
      <c r="E1538" s="302"/>
      <c r="F1538" s="302"/>
      <c r="G1538" s="302"/>
    </row>
    <row r="1539" spans="1:7" ht="54">
      <c r="A1539" s="455">
        <v>99302</v>
      </c>
      <c r="B1539" s="453" t="s">
        <v>11898</v>
      </c>
      <c r="C1539" s="455" t="s">
        <v>18</v>
      </c>
      <c r="D1539" s="474">
        <v>2443.0500000000002</v>
      </c>
      <c r="E1539" s="302"/>
      <c r="F1539" s="302"/>
      <c r="G1539" s="302"/>
    </row>
    <row r="1540" spans="1:7" ht="67.5">
      <c r="A1540" s="455">
        <v>99303</v>
      </c>
      <c r="B1540" s="453" t="s">
        <v>11899</v>
      </c>
      <c r="C1540" s="455" t="s">
        <v>41</v>
      </c>
      <c r="D1540" s="474">
        <v>8555.92</v>
      </c>
      <c r="E1540" s="302"/>
      <c r="F1540" s="302"/>
      <c r="G1540" s="302"/>
    </row>
    <row r="1541" spans="1:7" ht="54">
      <c r="A1541" s="455">
        <v>99304</v>
      </c>
      <c r="B1541" s="453" t="s">
        <v>11900</v>
      </c>
      <c r="C1541" s="455" t="s">
        <v>18</v>
      </c>
      <c r="D1541" s="474">
        <v>2272.33</v>
      </c>
      <c r="E1541" s="302"/>
      <c r="F1541" s="302"/>
      <c r="G1541" s="302"/>
    </row>
    <row r="1542" spans="1:7" ht="67.5">
      <c r="A1542" s="455">
        <v>99305</v>
      </c>
      <c r="B1542" s="453" t="s">
        <v>11901</v>
      </c>
      <c r="C1542" s="455" t="s">
        <v>41</v>
      </c>
      <c r="D1542" s="474">
        <v>9689.36</v>
      </c>
      <c r="E1542" s="302"/>
      <c r="F1542" s="302"/>
      <c r="G1542" s="302"/>
    </row>
    <row r="1543" spans="1:7" ht="54">
      <c r="A1543" s="455">
        <v>99306</v>
      </c>
      <c r="B1543" s="453" t="s">
        <v>11902</v>
      </c>
      <c r="C1543" s="455" t="s">
        <v>18</v>
      </c>
      <c r="D1543" s="474">
        <v>2443.0500000000002</v>
      </c>
      <c r="E1543" s="302"/>
      <c r="F1543" s="302"/>
      <c r="G1543" s="302"/>
    </row>
    <row r="1544" spans="1:7" ht="54">
      <c r="A1544" s="455">
        <v>99307</v>
      </c>
      <c r="B1544" s="453" t="s">
        <v>11903</v>
      </c>
      <c r="C1544" s="455" t="s">
        <v>18</v>
      </c>
      <c r="D1544" s="474">
        <v>1638.89</v>
      </c>
      <c r="E1544" s="302"/>
      <c r="F1544" s="302"/>
      <c r="G1544" s="302"/>
    </row>
    <row r="1545" spans="1:7" ht="67.5">
      <c r="A1545" s="455">
        <v>99308</v>
      </c>
      <c r="B1545" s="453" t="s">
        <v>11904</v>
      </c>
      <c r="C1545" s="455" t="s">
        <v>41</v>
      </c>
      <c r="D1545" s="474">
        <v>10821.02</v>
      </c>
      <c r="E1545" s="302"/>
      <c r="F1545" s="302"/>
      <c r="G1545" s="302"/>
    </row>
    <row r="1546" spans="1:7" ht="54">
      <c r="A1546" s="455">
        <v>99309</v>
      </c>
      <c r="B1546" s="453" t="s">
        <v>11905</v>
      </c>
      <c r="C1546" s="455" t="s">
        <v>18</v>
      </c>
      <c r="D1546" s="474">
        <v>2616.8000000000002</v>
      </c>
      <c r="E1546" s="302"/>
      <c r="F1546" s="302"/>
      <c r="G1546" s="302"/>
    </row>
    <row r="1547" spans="1:7" ht="67.5">
      <c r="A1547" s="455">
        <v>99310</v>
      </c>
      <c r="B1547" s="453" t="s">
        <v>11906</v>
      </c>
      <c r="C1547" s="455" t="s">
        <v>41</v>
      </c>
      <c r="D1547" s="474">
        <v>11007.43</v>
      </c>
      <c r="E1547" s="302"/>
      <c r="F1547" s="302"/>
      <c r="G1547" s="302"/>
    </row>
    <row r="1548" spans="1:7" ht="54">
      <c r="A1548" s="455">
        <v>99311</v>
      </c>
      <c r="B1548" s="453" t="s">
        <v>11907</v>
      </c>
      <c r="C1548" s="455" t="s">
        <v>18</v>
      </c>
      <c r="D1548" s="474">
        <v>2616.8000000000002</v>
      </c>
      <c r="E1548" s="302"/>
      <c r="F1548" s="302"/>
      <c r="G1548" s="302"/>
    </row>
    <row r="1549" spans="1:7" ht="67.5">
      <c r="A1549" s="455">
        <v>99312</v>
      </c>
      <c r="B1549" s="453" t="s">
        <v>11908</v>
      </c>
      <c r="C1549" s="455" t="s">
        <v>41</v>
      </c>
      <c r="D1549" s="474">
        <v>5400.59</v>
      </c>
      <c r="E1549" s="302"/>
      <c r="F1549" s="302"/>
      <c r="G1549" s="302"/>
    </row>
    <row r="1550" spans="1:7" ht="67.5">
      <c r="A1550" s="455">
        <v>99313</v>
      </c>
      <c r="B1550" s="453" t="s">
        <v>11909</v>
      </c>
      <c r="C1550" s="455" t="s">
        <v>41</v>
      </c>
      <c r="D1550" s="474">
        <v>12289.79</v>
      </c>
      <c r="E1550" s="302"/>
      <c r="F1550" s="302"/>
      <c r="G1550" s="302"/>
    </row>
    <row r="1551" spans="1:7" ht="54">
      <c r="A1551" s="455">
        <v>99314</v>
      </c>
      <c r="B1551" s="453" t="s">
        <v>11910</v>
      </c>
      <c r="C1551" s="455" t="s">
        <v>18</v>
      </c>
      <c r="D1551" s="474">
        <v>2790.51</v>
      </c>
      <c r="E1551" s="302"/>
      <c r="F1551" s="302"/>
      <c r="G1551" s="302"/>
    </row>
    <row r="1552" spans="1:7" ht="67.5">
      <c r="A1552" s="455">
        <v>99315</v>
      </c>
      <c r="B1552" s="453" t="s">
        <v>11911</v>
      </c>
      <c r="C1552" s="455" t="s">
        <v>41</v>
      </c>
      <c r="D1552" s="474">
        <v>13756.86</v>
      </c>
      <c r="E1552" s="302"/>
      <c r="F1552" s="302"/>
      <c r="G1552" s="302"/>
    </row>
    <row r="1553" spans="1:7" ht="54">
      <c r="A1553" s="455">
        <v>99317</v>
      </c>
      <c r="B1553" s="453" t="s">
        <v>11912</v>
      </c>
      <c r="C1553" s="455" t="s">
        <v>18</v>
      </c>
      <c r="D1553" s="474">
        <v>1754.18</v>
      </c>
      <c r="E1553" s="302"/>
      <c r="F1553" s="302"/>
      <c r="G1553" s="302"/>
    </row>
    <row r="1554" spans="1:7" ht="40.5">
      <c r="A1554" s="455">
        <v>99318</v>
      </c>
      <c r="B1554" s="453" t="s">
        <v>11913</v>
      </c>
      <c r="C1554" s="455" t="s">
        <v>18</v>
      </c>
      <c r="D1554" s="474">
        <v>229.49</v>
      </c>
      <c r="E1554" s="302"/>
      <c r="F1554" s="302"/>
      <c r="G1554" s="302"/>
    </row>
    <row r="1555" spans="1:7" ht="54">
      <c r="A1555" s="455">
        <v>99319</v>
      </c>
      <c r="B1555" s="453" t="s">
        <v>11914</v>
      </c>
      <c r="C1555" s="455" t="s">
        <v>18</v>
      </c>
      <c r="D1555" s="474">
        <v>692.86</v>
      </c>
      <c r="E1555" s="302"/>
      <c r="F1555" s="302"/>
      <c r="G1555" s="302"/>
    </row>
    <row r="1556" spans="1:7" ht="67.5">
      <c r="A1556" s="455">
        <v>99320</v>
      </c>
      <c r="B1556" s="453" t="s">
        <v>11915</v>
      </c>
      <c r="C1556" s="455" t="s">
        <v>41</v>
      </c>
      <c r="D1556" s="474">
        <v>6242.33</v>
      </c>
      <c r="E1556" s="302"/>
      <c r="F1556" s="302"/>
      <c r="G1556" s="302"/>
    </row>
    <row r="1557" spans="1:7" ht="54">
      <c r="A1557" s="455">
        <v>99321</v>
      </c>
      <c r="B1557" s="453" t="s">
        <v>11916</v>
      </c>
      <c r="C1557" s="455" t="s">
        <v>18</v>
      </c>
      <c r="D1557" s="474">
        <v>1924.93</v>
      </c>
      <c r="E1557" s="302"/>
      <c r="F1557" s="302"/>
      <c r="G1557" s="302"/>
    </row>
    <row r="1558" spans="1:7" ht="67.5">
      <c r="A1558" s="455">
        <v>99322</v>
      </c>
      <c r="B1558" s="453" t="s">
        <v>11917</v>
      </c>
      <c r="C1558" s="455" t="s">
        <v>41</v>
      </c>
      <c r="D1558" s="474">
        <v>7054.81</v>
      </c>
      <c r="E1558" s="302"/>
      <c r="F1558" s="302"/>
      <c r="G1558" s="302"/>
    </row>
    <row r="1559" spans="1:7" ht="54">
      <c r="A1559" s="455">
        <v>99323</v>
      </c>
      <c r="B1559" s="453" t="s">
        <v>11918</v>
      </c>
      <c r="C1559" s="455" t="s">
        <v>18</v>
      </c>
      <c r="D1559" s="474">
        <v>2095.64</v>
      </c>
      <c r="E1559" s="302"/>
      <c r="F1559" s="302"/>
      <c r="G1559" s="302"/>
    </row>
    <row r="1560" spans="1:7" ht="67.5">
      <c r="A1560" s="455">
        <v>99324</v>
      </c>
      <c r="B1560" s="453" t="s">
        <v>11919</v>
      </c>
      <c r="C1560" s="455" t="s">
        <v>41</v>
      </c>
      <c r="D1560" s="474">
        <v>7867.33</v>
      </c>
      <c r="E1560" s="302"/>
      <c r="F1560" s="302"/>
      <c r="G1560" s="302"/>
    </row>
    <row r="1561" spans="1:7" ht="54">
      <c r="A1561" s="455">
        <v>99325</v>
      </c>
      <c r="B1561" s="453" t="s">
        <v>11920</v>
      </c>
      <c r="C1561" s="455" t="s">
        <v>18</v>
      </c>
      <c r="D1561" s="474">
        <v>2269.34</v>
      </c>
      <c r="E1561" s="302"/>
      <c r="F1561" s="302"/>
      <c r="G1561" s="302"/>
    </row>
    <row r="1562" spans="1:7" ht="67.5">
      <c r="A1562" s="455">
        <v>99326</v>
      </c>
      <c r="B1562" s="453" t="s">
        <v>11921</v>
      </c>
      <c r="C1562" s="455" t="s">
        <v>41</v>
      </c>
      <c r="D1562" s="474">
        <v>6408.01</v>
      </c>
      <c r="E1562" s="302"/>
      <c r="F1562" s="302"/>
      <c r="G1562" s="302"/>
    </row>
    <row r="1563" spans="1:7" ht="54">
      <c r="A1563" s="455">
        <v>99327</v>
      </c>
      <c r="B1563" s="453" t="s">
        <v>11922</v>
      </c>
      <c r="C1563" s="455" t="s">
        <v>18</v>
      </c>
      <c r="D1563" s="474">
        <v>2934.94</v>
      </c>
      <c r="E1563" s="302"/>
      <c r="F1563" s="302"/>
      <c r="G1563" s="302"/>
    </row>
    <row r="1564" spans="1:7" ht="54">
      <c r="A1564" s="455">
        <v>101800</v>
      </c>
      <c r="B1564" s="453" t="s">
        <v>11923</v>
      </c>
      <c r="C1564" s="455" t="s">
        <v>41</v>
      </c>
      <c r="D1564" s="474">
        <v>1261.22</v>
      </c>
      <c r="E1564" s="302"/>
      <c r="F1564" s="302"/>
      <c r="G1564" s="302"/>
    </row>
    <row r="1565" spans="1:7" ht="54">
      <c r="A1565" s="455">
        <v>101801</v>
      </c>
      <c r="B1565" s="453" t="s">
        <v>11924</v>
      </c>
      <c r="C1565" s="455" t="s">
        <v>41</v>
      </c>
      <c r="D1565" s="474">
        <v>944.51</v>
      </c>
      <c r="E1565" s="302"/>
      <c r="F1565" s="302"/>
      <c r="G1565" s="302"/>
    </row>
    <row r="1566" spans="1:7" ht="67.5">
      <c r="A1566" s="455">
        <v>101806</v>
      </c>
      <c r="B1566" s="453" t="s">
        <v>11925</v>
      </c>
      <c r="C1566" s="455" t="s">
        <v>41</v>
      </c>
      <c r="D1566" s="474">
        <v>402.55</v>
      </c>
      <c r="E1566" s="302"/>
      <c r="F1566" s="302"/>
      <c r="G1566" s="302"/>
    </row>
    <row r="1567" spans="1:7" ht="67.5">
      <c r="A1567" s="455">
        <v>101807</v>
      </c>
      <c r="B1567" s="453" t="s">
        <v>11926</v>
      </c>
      <c r="C1567" s="455" t="s">
        <v>41</v>
      </c>
      <c r="D1567" s="474">
        <v>339.94</v>
      </c>
      <c r="E1567" s="302"/>
      <c r="F1567" s="302"/>
      <c r="G1567" s="302"/>
    </row>
    <row r="1568" spans="1:7" ht="67.5">
      <c r="A1568" s="455">
        <v>101808</v>
      </c>
      <c r="B1568" s="453" t="s">
        <v>11927</v>
      </c>
      <c r="C1568" s="455" t="s">
        <v>41</v>
      </c>
      <c r="D1568" s="474">
        <v>416.06</v>
      </c>
      <c r="E1568" s="302"/>
      <c r="F1568" s="302"/>
      <c r="G1568" s="302"/>
    </row>
    <row r="1569" spans="1:7" ht="67.5">
      <c r="A1569" s="455">
        <v>101809</v>
      </c>
      <c r="B1569" s="453" t="s">
        <v>11928</v>
      </c>
      <c r="C1569" s="455" t="s">
        <v>41</v>
      </c>
      <c r="D1569" s="474">
        <v>2197.27</v>
      </c>
      <c r="E1569" s="302"/>
      <c r="F1569" s="302"/>
      <c r="G1569" s="302"/>
    </row>
    <row r="1570" spans="1:7" ht="54">
      <c r="A1570" s="455">
        <v>102139</v>
      </c>
      <c r="B1570" s="453" t="s">
        <v>11929</v>
      </c>
      <c r="C1570" s="455" t="s">
        <v>41</v>
      </c>
      <c r="D1570" s="474">
        <v>1343.76</v>
      </c>
      <c r="E1570" s="302"/>
      <c r="F1570" s="302"/>
      <c r="G1570" s="302"/>
    </row>
    <row r="1571" spans="1:7" ht="67.5">
      <c r="A1571" s="455">
        <v>102140</v>
      </c>
      <c r="B1571" s="453" t="s">
        <v>11889</v>
      </c>
      <c r="C1571" s="455" t="s">
        <v>41</v>
      </c>
      <c r="D1571" s="474">
        <v>1573.06</v>
      </c>
      <c r="E1571" s="302"/>
      <c r="F1571" s="302"/>
      <c r="G1571" s="302"/>
    </row>
    <row r="1572" spans="1:7" ht="54">
      <c r="A1572" s="455">
        <v>102141</v>
      </c>
      <c r="B1572" s="453" t="s">
        <v>11930</v>
      </c>
      <c r="C1572" s="455" t="s">
        <v>41</v>
      </c>
      <c r="D1572" s="474">
        <v>2151.25</v>
      </c>
      <c r="E1572" s="302"/>
      <c r="F1572" s="302"/>
      <c r="G1572" s="302"/>
    </row>
    <row r="1573" spans="1:7" ht="54">
      <c r="A1573" s="455">
        <v>102142</v>
      </c>
      <c r="B1573" s="453" t="s">
        <v>11931</v>
      </c>
      <c r="C1573" s="455" t="s">
        <v>41</v>
      </c>
      <c r="D1573" s="474">
        <v>2122.3000000000002</v>
      </c>
      <c r="E1573" s="302"/>
      <c r="F1573" s="302"/>
      <c r="G1573" s="302"/>
    </row>
    <row r="1574" spans="1:7" ht="40.5">
      <c r="A1574" s="455">
        <v>94263</v>
      </c>
      <c r="B1574" s="453" t="s">
        <v>3895</v>
      </c>
      <c r="C1574" s="455" t="s">
        <v>18</v>
      </c>
      <c r="D1574" s="474">
        <v>26.39</v>
      </c>
      <c r="E1574" s="302"/>
      <c r="F1574" s="302"/>
      <c r="G1574" s="302"/>
    </row>
    <row r="1575" spans="1:7" ht="40.5">
      <c r="A1575" s="455">
        <v>94264</v>
      </c>
      <c r="B1575" s="453" t="s">
        <v>3896</v>
      </c>
      <c r="C1575" s="455" t="s">
        <v>18</v>
      </c>
      <c r="D1575" s="474">
        <v>28.95</v>
      </c>
      <c r="E1575" s="302"/>
      <c r="F1575" s="302"/>
      <c r="G1575" s="302"/>
    </row>
    <row r="1576" spans="1:7" ht="40.5">
      <c r="A1576" s="455">
        <v>94265</v>
      </c>
      <c r="B1576" s="453" t="s">
        <v>3897</v>
      </c>
      <c r="C1576" s="455" t="s">
        <v>18</v>
      </c>
      <c r="D1576" s="474">
        <v>35.93</v>
      </c>
      <c r="E1576" s="302"/>
      <c r="F1576" s="302"/>
      <c r="G1576" s="302"/>
    </row>
    <row r="1577" spans="1:7" ht="40.5">
      <c r="A1577" s="455">
        <v>94266</v>
      </c>
      <c r="B1577" s="453" t="s">
        <v>3898</v>
      </c>
      <c r="C1577" s="455" t="s">
        <v>18</v>
      </c>
      <c r="D1577" s="474">
        <v>38.83</v>
      </c>
      <c r="E1577" s="302"/>
      <c r="F1577" s="302"/>
      <c r="G1577" s="302"/>
    </row>
    <row r="1578" spans="1:7" ht="67.5">
      <c r="A1578" s="455">
        <v>94267</v>
      </c>
      <c r="B1578" s="453" t="s">
        <v>3899</v>
      </c>
      <c r="C1578" s="455" t="s">
        <v>18</v>
      </c>
      <c r="D1578" s="474">
        <v>43.25</v>
      </c>
      <c r="E1578" s="302"/>
      <c r="F1578" s="302"/>
      <c r="G1578" s="302"/>
    </row>
    <row r="1579" spans="1:7" ht="67.5">
      <c r="A1579" s="455">
        <v>94268</v>
      </c>
      <c r="B1579" s="453" t="s">
        <v>3900</v>
      </c>
      <c r="C1579" s="455" t="s">
        <v>18</v>
      </c>
      <c r="D1579" s="474">
        <v>46.44</v>
      </c>
      <c r="E1579" s="302"/>
      <c r="F1579" s="302"/>
      <c r="G1579" s="302"/>
    </row>
    <row r="1580" spans="1:7" ht="67.5">
      <c r="A1580" s="455">
        <v>94269</v>
      </c>
      <c r="B1580" s="453" t="s">
        <v>3901</v>
      </c>
      <c r="C1580" s="455" t="s">
        <v>18</v>
      </c>
      <c r="D1580" s="474">
        <v>63</v>
      </c>
      <c r="E1580" s="302"/>
      <c r="F1580" s="302"/>
      <c r="G1580" s="302"/>
    </row>
    <row r="1581" spans="1:7" ht="67.5">
      <c r="A1581" s="455">
        <v>94270</v>
      </c>
      <c r="B1581" s="453" t="s">
        <v>3902</v>
      </c>
      <c r="C1581" s="455" t="s">
        <v>18</v>
      </c>
      <c r="D1581" s="474">
        <v>67.459999999999994</v>
      </c>
      <c r="E1581" s="302"/>
      <c r="F1581" s="302"/>
      <c r="G1581" s="302"/>
    </row>
    <row r="1582" spans="1:7" ht="67.5">
      <c r="A1582" s="455">
        <v>94271</v>
      </c>
      <c r="B1582" s="453" t="s">
        <v>3903</v>
      </c>
      <c r="C1582" s="455" t="s">
        <v>18</v>
      </c>
      <c r="D1582" s="474">
        <v>76.930000000000007</v>
      </c>
      <c r="E1582" s="302"/>
      <c r="F1582" s="302"/>
      <c r="G1582" s="302"/>
    </row>
    <row r="1583" spans="1:7" ht="67.5">
      <c r="A1583" s="455">
        <v>94272</v>
      </c>
      <c r="B1583" s="453" t="s">
        <v>3904</v>
      </c>
      <c r="C1583" s="455" t="s">
        <v>18</v>
      </c>
      <c r="D1583" s="474">
        <v>82.89</v>
      </c>
      <c r="E1583" s="302"/>
      <c r="F1583" s="302"/>
      <c r="G1583" s="302"/>
    </row>
    <row r="1584" spans="1:7" ht="81">
      <c r="A1584" s="455">
        <v>94273</v>
      </c>
      <c r="B1584" s="453" t="s">
        <v>2586</v>
      </c>
      <c r="C1584" s="455" t="s">
        <v>18</v>
      </c>
      <c r="D1584" s="474">
        <v>37.479999999999997</v>
      </c>
      <c r="E1584" s="302"/>
      <c r="F1584" s="302"/>
      <c r="G1584" s="302"/>
    </row>
    <row r="1585" spans="1:7" ht="81">
      <c r="A1585" s="455">
        <v>94274</v>
      </c>
      <c r="B1585" s="453" t="s">
        <v>2587</v>
      </c>
      <c r="C1585" s="455" t="s">
        <v>18</v>
      </c>
      <c r="D1585" s="474">
        <v>40.299999999999997</v>
      </c>
      <c r="E1585" s="302"/>
      <c r="F1585" s="302"/>
      <c r="G1585" s="302"/>
    </row>
    <row r="1586" spans="1:7" ht="94.5">
      <c r="A1586" s="455">
        <v>94275</v>
      </c>
      <c r="B1586" s="453" t="s">
        <v>2588</v>
      </c>
      <c r="C1586" s="455" t="s">
        <v>18</v>
      </c>
      <c r="D1586" s="474">
        <v>35.909999999999997</v>
      </c>
      <c r="E1586" s="302"/>
      <c r="F1586" s="302"/>
      <c r="G1586" s="302"/>
    </row>
    <row r="1587" spans="1:7" ht="94.5">
      <c r="A1587" s="455">
        <v>94276</v>
      </c>
      <c r="B1587" s="453" t="s">
        <v>2589</v>
      </c>
      <c r="C1587" s="455" t="s">
        <v>18</v>
      </c>
      <c r="D1587" s="474">
        <v>38.729999999999997</v>
      </c>
      <c r="E1587" s="302"/>
      <c r="F1587" s="302"/>
      <c r="G1587" s="302"/>
    </row>
    <row r="1588" spans="1:7" ht="54">
      <c r="A1588" s="455">
        <v>94281</v>
      </c>
      <c r="B1588" s="453" t="s">
        <v>2590</v>
      </c>
      <c r="C1588" s="455" t="s">
        <v>18</v>
      </c>
      <c r="D1588" s="474">
        <v>42.8</v>
      </c>
      <c r="E1588" s="302"/>
      <c r="F1588" s="302"/>
      <c r="G1588" s="302"/>
    </row>
    <row r="1589" spans="1:7" ht="54">
      <c r="A1589" s="455">
        <v>94282</v>
      </c>
      <c r="B1589" s="453" t="s">
        <v>2591</v>
      </c>
      <c r="C1589" s="455" t="s">
        <v>18</v>
      </c>
      <c r="D1589" s="474">
        <v>51.39</v>
      </c>
      <c r="E1589" s="302"/>
      <c r="F1589" s="302"/>
      <c r="G1589" s="302"/>
    </row>
    <row r="1590" spans="1:7" ht="54">
      <c r="A1590" s="455">
        <v>94283</v>
      </c>
      <c r="B1590" s="453" t="s">
        <v>2592</v>
      </c>
      <c r="C1590" s="455" t="s">
        <v>18</v>
      </c>
      <c r="D1590" s="474">
        <v>56.71</v>
      </c>
      <c r="E1590" s="302"/>
      <c r="F1590" s="302"/>
      <c r="G1590" s="302"/>
    </row>
    <row r="1591" spans="1:7" ht="54">
      <c r="A1591" s="455">
        <v>94284</v>
      </c>
      <c r="B1591" s="453" t="s">
        <v>2593</v>
      </c>
      <c r="C1591" s="455" t="s">
        <v>18</v>
      </c>
      <c r="D1591" s="474">
        <v>65.3</v>
      </c>
      <c r="E1591" s="302"/>
      <c r="F1591" s="302"/>
      <c r="G1591" s="302"/>
    </row>
    <row r="1592" spans="1:7" ht="54">
      <c r="A1592" s="455">
        <v>94285</v>
      </c>
      <c r="B1592" s="453" t="s">
        <v>2594</v>
      </c>
      <c r="C1592" s="455" t="s">
        <v>18</v>
      </c>
      <c r="D1592" s="474">
        <v>70.209999999999994</v>
      </c>
      <c r="E1592" s="302"/>
      <c r="F1592" s="302"/>
      <c r="G1592" s="302"/>
    </row>
    <row r="1593" spans="1:7" ht="54">
      <c r="A1593" s="455">
        <v>94286</v>
      </c>
      <c r="B1593" s="453" t="s">
        <v>2595</v>
      </c>
      <c r="C1593" s="455" t="s">
        <v>18</v>
      </c>
      <c r="D1593" s="474">
        <v>78.790000000000006</v>
      </c>
      <c r="E1593" s="302"/>
      <c r="F1593" s="302"/>
      <c r="G1593" s="302"/>
    </row>
    <row r="1594" spans="1:7" ht="54">
      <c r="A1594" s="455">
        <v>94287</v>
      </c>
      <c r="B1594" s="453" t="s">
        <v>2596</v>
      </c>
      <c r="C1594" s="455" t="s">
        <v>18</v>
      </c>
      <c r="D1594" s="474">
        <v>32.659999999999997</v>
      </c>
      <c r="E1594" s="302"/>
      <c r="F1594" s="302"/>
      <c r="G1594" s="302"/>
    </row>
    <row r="1595" spans="1:7" ht="54">
      <c r="A1595" s="455">
        <v>94288</v>
      </c>
      <c r="B1595" s="453" t="s">
        <v>2597</v>
      </c>
      <c r="C1595" s="455" t="s">
        <v>18</v>
      </c>
      <c r="D1595" s="474">
        <v>40.159999999999997</v>
      </c>
      <c r="E1595" s="302"/>
      <c r="F1595" s="302"/>
      <c r="G1595" s="302"/>
    </row>
    <row r="1596" spans="1:7" ht="54">
      <c r="A1596" s="455">
        <v>94289</v>
      </c>
      <c r="B1596" s="453" t="s">
        <v>2598</v>
      </c>
      <c r="C1596" s="455" t="s">
        <v>18</v>
      </c>
      <c r="D1596" s="474">
        <v>42.51</v>
      </c>
      <c r="E1596" s="302"/>
      <c r="F1596" s="302"/>
      <c r="G1596" s="302"/>
    </row>
    <row r="1597" spans="1:7" ht="54">
      <c r="A1597" s="455">
        <v>94290</v>
      </c>
      <c r="B1597" s="453" t="s">
        <v>2599</v>
      </c>
      <c r="C1597" s="455" t="s">
        <v>18</v>
      </c>
      <c r="D1597" s="474">
        <v>50.02</v>
      </c>
      <c r="E1597" s="302"/>
      <c r="F1597" s="302"/>
      <c r="G1597" s="302"/>
    </row>
    <row r="1598" spans="1:7" ht="54">
      <c r="A1598" s="455">
        <v>94291</v>
      </c>
      <c r="B1598" s="453" t="s">
        <v>2600</v>
      </c>
      <c r="C1598" s="455" t="s">
        <v>18</v>
      </c>
      <c r="D1598" s="474">
        <v>51.98</v>
      </c>
      <c r="E1598" s="302"/>
      <c r="F1598" s="302"/>
      <c r="G1598" s="302"/>
    </row>
    <row r="1599" spans="1:7" ht="54">
      <c r="A1599" s="455">
        <v>94292</v>
      </c>
      <c r="B1599" s="453" t="s">
        <v>2601</v>
      </c>
      <c r="C1599" s="455" t="s">
        <v>18</v>
      </c>
      <c r="D1599" s="474">
        <v>59.5</v>
      </c>
      <c r="E1599" s="302"/>
      <c r="F1599" s="302"/>
      <c r="G1599" s="302"/>
    </row>
    <row r="1600" spans="1:7" ht="54">
      <c r="A1600" s="455">
        <v>94293</v>
      </c>
      <c r="B1600" s="453" t="s">
        <v>553</v>
      </c>
      <c r="C1600" s="455" t="s">
        <v>18</v>
      </c>
      <c r="D1600" s="474">
        <v>141.78</v>
      </c>
      <c r="E1600" s="302"/>
      <c r="F1600" s="302"/>
      <c r="G1600" s="302"/>
    </row>
    <row r="1601" spans="1:7" ht="40.5">
      <c r="A1601" s="455">
        <v>94294</v>
      </c>
      <c r="B1601" s="453" t="s">
        <v>2602</v>
      </c>
      <c r="C1601" s="455" t="s">
        <v>18</v>
      </c>
      <c r="D1601" s="474">
        <v>6.58</v>
      </c>
      <c r="E1601" s="302"/>
      <c r="F1601" s="302"/>
      <c r="G1601" s="302"/>
    </row>
    <row r="1602" spans="1:7" ht="54">
      <c r="A1602" s="455">
        <v>101570</v>
      </c>
      <c r="B1602" s="453" t="s">
        <v>9190</v>
      </c>
      <c r="C1602" s="455" t="s">
        <v>50</v>
      </c>
      <c r="D1602" s="474">
        <v>13.98</v>
      </c>
      <c r="E1602" s="302"/>
      <c r="F1602" s="302"/>
      <c r="G1602" s="302"/>
    </row>
    <row r="1603" spans="1:7" ht="54">
      <c r="A1603" s="455">
        <v>101571</v>
      </c>
      <c r="B1603" s="453" t="s">
        <v>9191</v>
      </c>
      <c r="C1603" s="455" t="s">
        <v>50</v>
      </c>
      <c r="D1603" s="474">
        <v>19.52</v>
      </c>
      <c r="E1603" s="302"/>
      <c r="F1603" s="302"/>
      <c r="G1603" s="302"/>
    </row>
    <row r="1604" spans="1:7" ht="54">
      <c r="A1604" s="455">
        <v>101572</v>
      </c>
      <c r="B1604" s="453" t="s">
        <v>9192</v>
      </c>
      <c r="C1604" s="455" t="s">
        <v>50</v>
      </c>
      <c r="D1604" s="474">
        <v>10.87</v>
      </c>
      <c r="E1604" s="302"/>
      <c r="F1604" s="302"/>
      <c r="G1604" s="302"/>
    </row>
    <row r="1605" spans="1:7" ht="54">
      <c r="A1605" s="455">
        <v>101573</v>
      </c>
      <c r="B1605" s="453" t="s">
        <v>9193</v>
      </c>
      <c r="C1605" s="455" t="s">
        <v>50</v>
      </c>
      <c r="D1605" s="474">
        <v>16.41</v>
      </c>
      <c r="E1605" s="302"/>
      <c r="F1605" s="302"/>
      <c r="G1605" s="302"/>
    </row>
    <row r="1606" spans="1:7" ht="54">
      <c r="A1606" s="455">
        <v>101574</v>
      </c>
      <c r="B1606" s="453" t="s">
        <v>9194</v>
      </c>
      <c r="C1606" s="455" t="s">
        <v>50</v>
      </c>
      <c r="D1606" s="474">
        <v>8.14</v>
      </c>
      <c r="E1606" s="302"/>
      <c r="F1606" s="302"/>
      <c r="G1606" s="302"/>
    </row>
    <row r="1607" spans="1:7" ht="54">
      <c r="A1607" s="455">
        <v>101575</v>
      </c>
      <c r="B1607" s="453" t="s">
        <v>9195</v>
      </c>
      <c r="C1607" s="455" t="s">
        <v>50</v>
      </c>
      <c r="D1607" s="474">
        <v>13.8</v>
      </c>
      <c r="E1607" s="302"/>
      <c r="F1607" s="302"/>
      <c r="G1607" s="302"/>
    </row>
    <row r="1608" spans="1:7" ht="40.5">
      <c r="A1608" s="455">
        <v>101576</v>
      </c>
      <c r="B1608" s="453" t="s">
        <v>9196</v>
      </c>
      <c r="C1608" s="455" t="s">
        <v>50</v>
      </c>
      <c r="D1608" s="474">
        <v>23.19</v>
      </c>
      <c r="E1608" s="302"/>
      <c r="F1608" s="302"/>
      <c r="G1608" s="302"/>
    </row>
    <row r="1609" spans="1:7" ht="54">
      <c r="A1609" s="455">
        <v>101577</v>
      </c>
      <c r="B1609" s="453" t="s">
        <v>9197</v>
      </c>
      <c r="C1609" s="455" t="s">
        <v>50</v>
      </c>
      <c r="D1609" s="474">
        <v>30.27</v>
      </c>
      <c r="E1609" s="302"/>
      <c r="F1609" s="302"/>
      <c r="G1609" s="302"/>
    </row>
    <row r="1610" spans="1:7" ht="40.5">
      <c r="A1610" s="455">
        <v>101578</v>
      </c>
      <c r="B1610" s="453" t="s">
        <v>9198</v>
      </c>
      <c r="C1610" s="455" t="s">
        <v>50</v>
      </c>
      <c r="D1610" s="474">
        <v>18.829999999999998</v>
      </c>
      <c r="E1610" s="302"/>
      <c r="F1610" s="302"/>
      <c r="G1610" s="302"/>
    </row>
    <row r="1611" spans="1:7" ht="54">
      <c r="A1611" s="455">
        <v>101579</v>
      </c>
      <c r="B1611" s="453" t="s">
        <v>9199</v>
      </c>
      <c r="C1611" s="455" t="s">
        <v>50</v>
      </c>
      <c r="D1611" s="474">
        <v>25.9</v>
      </c>
      <c r="E1611" s="302"/>
      <c r="F1611" s="302"/>
      <c r="G1611" s="302"/>
    </row>
    <row r="1612" spans="1:7" ht="40.5">
      <c r="A1612" s="455">
        <v>101580</v>
      </c>
      <c r="B1612" s="453" t="s">
        <v>9200</v>
      </c>
      <c r="C1612" s="455" t="s">
        <v>50</v>
      </c>
      <c r="D1612" s="474">
        <v>16</v>
      </c>
      <c r="E1612" s="302"/>
      <c r="F1612" s="302"/>
      <c r="G1612" s="302"/>
    </row>
    <row r="1613" spans="1:7" ht="54">
      <c r="A1613" s="455">
        <v>101581</v>
      </c>
      <c r="B1613" s="453" t="s">
        <v>9201</v>
      </c>
      <c r="C1613" s="455" t="s">
        <v>50</v>
      </c>
      <c r="D1613" s="474">
        <v>23.19</v>
      </c>
      <c r="E1613" s="302"/>
      <c r="F1613" s="302"/>
      <c r="G1613" s="302"/>
    </row>
    <row r="1614" spans="1:7" ht="40.5">
      <c r="A1614" s="455">
        <v>101582</v>
      </c>
      <c r="B1614" s="453" t="s">
        <v>9202</v>
      </c>
      <c r="C1614" s="455" t="s">
        <v>50</v>
      </c>
      <c r="D1614" s="474">
        <v>37.74</v>
      </c>
      <c r="E1614" s="302"/>
      <c r="F1614" s="302"/>
      <c r="G1614" s="302"/>
    </row>
    <row r="1615" spans="1:7" ht="54">
      <c r="A1615" s="455">
        <v>101583</v>
      </c>
      <c r="B1615" s="453" t="s">
        <v>9203</v>
      </c>
      <c r="C1615" s="455" t="s">
        <v>50</v>
      </c>
      <c r="D1615" s="474">
        <v>48.72</v>
      </c>
      <c r="E1615" s="302"/>
      <c r="F1615" s="302"/>
      <c r="G1615" s="302"/>
    </row>
    <row r="1616" spans="1:7" ht="40.5">
      <c r="A1616" s="455">
        <v>101584</v>
      </c>
      <c r="B1616" s="453" t="s">
        <v>9204</v>
      </c>
      <c r="C1616" s="455" t="s">
        <v>50</v>
      </c>
      <c r="D1616" s="474">
        <v>30.49</v>
      </c>
      <c r="E1616" s="302"/>
      <c r="F1616" s="302"/>
      <c r="G1616" s="302"/>
    </row>
    <row r="1617" spans="1:7" ht="54">
      <c r="A1617" s="455">
        <v>101585</v>
      </c>
      <c r="B1617" s="453" t="s">
        <v>9205</v>
      </c>
      <c r="C1617" s="455" t="s">
        <v>50</v>
      </c>
      <c r="D1617" s="474">
        <v>41.48</v>
      </c>
      <c r="E1617" s="302"/>
      <c r="F1617" s="302"/>
      <c r="G1617" s="302"/>
    </row>
    <row r="1618" spans="1:7" ht="40.5">
      <c r="A1618" s="455">
        <v>101586</v>
      </c>
      <c r="B1618" s="453" t="s">
        <v>9206</v>
      </c>
      <c r="C1618" s="455" t="s">
        <v>50</v>
      </c>
      <c r="D1618" s="474">
        <v>25.4</v>
      </c>
      <c r="E1618" s="302"/>
      <c r="F1618" s="302"/>
      <c r="G1618" s="302"/>
    </row>
    <row r="1619" spans="1:7" ht="54">
      <c r="A1619" s="455">
        <v>101587</v>
      </c>
      <c r="B1619" s="453" t="s">
        <v>9207</v>
      </c>
      <c r="C1619" s="455" t="s">
        <v>50</v>
      </c>
      <c r="D1619" s="474">
        <v>36.51</v>
      </c>
      <c r="E1619" s="302"/>
      <c r="F1619" s="302"/>
      <c r="G1619" s="302"/>
    </row>
    <row r="1620" spans="1:7" ht="54">
      <c r="A1620" s="455">
        <v>101588</v>
      </c>
      <c r="B1620" s="453" t="s">
        <v>9208</v>
      </c>
      <c r="C1620" s="455" t="s">
        <v>50</v>
      </c>
      <c r="D1620" s="474">
        <v>57.07</v>
      </c>
      <c r="E1620" s="302"/>
      <c r="F1620" s="302"/>
      <c r="G1620" s="302"/>
    </row>
    <row r="1621" spans="1:7" ht="54">
      <c r="A1621" s="455">
        <v>101589</v>
      </c>
      <c r="B1621" s="453" t="s">
        <v>9209</v>
      </c>
      <c r="C1621" s="455" t="s">
        <v>50</v>
      </c>
      <c r="D1621" s="474">
        <v>83.41</v>
      </c>
      <c r="E1621" s="302"/>
      <c r="F1621" s="302"/>
      <c r="G1621" s="302"/>
    </row>
    <row r="1622" spans="1:7" ht="54">
      <c r="A1622" s="455">
        <v>101590</v>
      </c>
      <c r="B1622" s="453" t="s">
        <v>9210</v>
      </c>
      <c r="C1622" s="455" t="s">
        <v>50</v>
      </c>
      <c r="D1622" s="474">
        <v>43.09</v>
      </c>
      <c r="E1622" s="302"/>
      <c r="F1622" s="302"/>
      <c r="G1622" s="302"/>
    </row>
    <row r="1623" spans="1:7" ht="54">
      <c r="A1623" s="455">
        <v>101591</v>
      </c>
      <c r="B1623" s="453" t="s">
        <v>9211</v>
      </c>
      <c r="C1623" s="455" t="s">
        <v>50</v>
      </c>
      <c r="D1623" s="474">
        <v>69.430000000000007</v>
      </c>
      <c r="E1623" s="302"/>
      <c r="F1623" s="302"/>
      <c r="G1623" s="302"/>
    </row>
    <row r="1624" spans="1:7" ht="54">
      <c r="A1624" s="455">
        <v>101592</v>
      </c>
      <c r="B1624" s="453" t="s">
        <v>9212</v>
      </c>
      <c r="C1624" s="455" t="s">
        <v>50</v>
      </c>
      <c r="D1624" s="474">
        <v>29.93</v>
      </c>
      <c r="E1624" s="302"/>
      <c r="F1624" s="302"/>
      <c r="G1624" s="302"/>
    </row>
    <row r="1625" spans="1:7" ht="54">
      <c r="A1625" s="455">
        <v>101593</v>
      </c>
      <c r="B1625" s="453" t="s">
        <v>9213</v>
      </c>
      <c r="C1625" s="455" t="s">
        <v>50</v>
      </c>
      <c r="D1625" s="474">
        <v>56.38</v>
      </c>
      <c r="E1625" s="302"/>
      <c r="F1625" s="302"/>
      <c r="G1625" s="302"/>
    </row>
    <row r="1626" spans="1:7" ht="54">
      <c r="A1626" s="455">
        <v>101600</v>
      </c>
      <c r="B1626" s="453" t="s">
        <v>9214</v>
      </c>
      <c r="C1626" s="455" t="s">
        <v>50</v>
      </c>
      <c r="D1626" s="474">
        <v>10.76</v>
      </c>
      <c r="E1626" s="302"/>
      <c r="F1626" s="302"/>
      <c r="G1626" s="302"/>
    </row>
    <row r="1627" spans="1:7" ht="67.5">
      <c r="A1627" s="455">
        <v>101601</v>
      </c>
      <c r="B1627" s="453" t="s">
        <v>9215</v>
      </c>
      <c r="C1627" s="455" t="s">
        <v>50</v>
      </c>
      <c r="D1627" s="474">
        <v>15.95</v>
      </c>
      <c r="E1627" s="302"/>
      <c r="F1627" s="302"/>
      <c r="G1627" s="302"/>
    </row>
    <row r="1628" spans="1:7" ht="54">
      <c r="A1628" s="455">
        <v>101602</v>
      </c>
      <c r="B1628" s="453" t="s">
        <v>9216</v>
      </c>
      <c r="C1628" s="455" t="s">
        <v>50</v>
      </c>
      <c r="D1628" s="474">
        <v>7.99</v>
      </c>
      <c r="E1628" s="302"/>
      <c r="F1628" s="302"/>
      <c r="G1628" s="302"/>
    </row>
    <row r="1629" spans="1:7" ht="67.5">
      <c r="A1629" s="455">
        <v>101603</v>
      </c>
      <c r="B1629" s="453" t="s">
        <v>9217</v>
      </c>
      <c r="C1629" s="455" t="s">
        <v>50</v>
      </c>
      <c r="D1629" s="474">
        <v>13.15</v>
      </c>
      <c r="E1629" s="302"/>
      <c r="F1629" s="302"/>
      <c r="G1629" s="302"/>
    </row>
    <row r="1630" spans="1:7" ht="54">
      <c r="A1630" s="455">
        <v>101604</v>
      </c>
      <c r="B1630" s="453" t="s">
        <v>9218</v>
      </c>
      <c r="C1630" s="455" t="s">
        <v>50</v>
      </c>
      <c r="D1630" s="474">
        <v>5.23</v>
      </c>
      <c r="E1630" s="302"/>
      <c r="F1630" s="302"/>
      <c r="G1630" s="302"/>
    </row>
    <row r="1631" spans="1:7" ht="67.5">
      <c r="A1631" s="455">
        <v>101605</v>
      </c>
      <c r="B1631" s="453" t="s">
        <v>9219</v>
      </c>
      <c r="C1631" s="455" t="s">
        <v>50</v>
      </c>
      <c r="D1631" s="474">
        <v>10.39</v>
      </c>
      <c r="E1631" s="302"/>
      <c r="F1631" s="302"/>
      <c r="G1631" s="302"/>
    </row>
    <row r="1632" spans="1:7" ht="81">
      <c r="A1632" s="455">
        <v>90788</v>
      </c>
      <c r="B1632" s="453" t="s">
        <v>9220</v>
      </c>
      <c r="C1632" s="455" t="s">
        <v>41</v>
      </c>
      <c r="D1632" s="474">
        <v>709.64</v>
      </c>
      <c r="E1632" s="302"/>
      <c r="F1632" s="302"/>
      <c r="G1632" s="302"/>
    </row>
    <row r="1633" spans="1:7" ht="81">
      <c r="A1633" s="455">
        <v>90789</v>
      </c>
      <c r="B1633" s="453" t="s">
        <v>9221</v>
      </c>
      <c r="C1633" s="455" t="s">
        <v>41</v>
      </c>
      <c r="D1633" s="474">
        <v>710.88</v>
      </c>
      <c r="E1633" s="302"/>
      <c r="F1633" s="302"/>
      <c r="G1633" s="302"/>
    </row>
    <row r="1634" spans="1:7" ht="81">
      <c r="A1634" s="455">
        <v>90790</v>
      </c>
      <c r="B1634" s="453" t="s">
        <v>9222</v>
      </c>
      <c r="C1634" s="455" t="s">
        <v>41</v>
      </c>
      <c r="D1634" s="474">
        <v>733.01</v>
      </c>
      <c r="E1634" s="302"/>
      <c r="F1634" s="302"/>
      <c r="G1634" s="302"/>
    </row>
    <row r="1635" spans="1:7" ht="81">
      <c r="A1635" s="455">
        <v>90791</v>
      </c>
      <c r="B1635" s="453" t="s">
        <v>9223</v>
      </c>
      <c r="C1635" s="455" t="s">
        <v>41</v>
      </c>
      <c r="D1635" s="474">
        <v>858.48</v>
      </c>
      <c r="E1635" s="302"/>
      <c r="F1635" s="302"/>
      <c r="G1635" s="302"/>
    </row>
    <row r="1636" spans="1:7" ht="81">
      <c r="A1636" s="455">
        <v>90793</v>
      </c>
      <c r="B1636" s="453" t="s">
        <v>9224</v>
      </c>
      <c r="C1636" s="455" t="s">
        <v>41</v>
      </c>
      <c r="D1636" s="474">
        <v>908.69</v>
      </c>
      <c r="E1636" s="302"/>
      <c r="F1636" s="302"/>
      <c r="G1636" s="302"/>
    </row>
    <row r="1637" spans="1:7" ht="67.5">
      <c r="A1637" s="455">
        <v>90794</v>
      </c>
      <c r="B1637" s="453" t="s">
        <v>9225</v>
      </c>
      <c r="C1637" s="455" t="s">
        <v>41</v>
      </c>
      <c r="D1637" s="474">
        <v>600.69000000000005</v>
      </c>
      <c r="E1637" s="302"/>
      <c r="F1637" s="302"/>
      <c r="G1637" s="302"/>
    </row>
    <row r="1638" spans="1:7" ht="67.5">
      <c r="A1638" s="455">
        <v>90795</v>
      </c>
      <c r="B1638" s="453" t="s">
        <v>9226</v>
      </c>
      <c r="C1638" s="455" t="s">
        <v>41</v>
      </c>
      <c r="D1638" s="474">
        <v>605.64</v>
      </c>
      <c r="E1638" s="302"/>
      <c r="F1638" s="302"/>
      <c r="G1638" s="302"/>
    </row>
    <row r="1639" spans="1:7" ht="67.5">
      <c r="A1639" s="455">
        <v>90796</v>
      </c>
      <c r="B1639" s="453" t="s">
        <v>9227</v>
      </c>
      <c r="C1639" s="455" t="s">
        <v>41</v>
      </c>
      <c r="D1639" s="474">
        <v>610.55999999999995</v>
      </c>
      <c r="E1639" s="302"/>
      <c r="F1639" s="302"/>
      <c r="G1639" s="302"/>
    </row>
    <row r="1640" spans="1:7" ht="67.5">
      <c r="A1640" s="455">
        <v>90797</v>
      </c>
      <c r="B1640" s="453" t="s">
        <v>9228</v>
      </c>
      <c r="C1640" s="455" t="s">
        <v>41</v>
      </c>
      <c r="D1640" s="474">
        <v>615.5</v>
      </c>
      <c r="E1640" s="302"/>
      <c r="F1640" s="302"/>
      <c r="G1640" s="302"/>
    </row>
    <row r="1641" spans="1:7" ht="81">
      <c r="A1641" s="455">
        <v>90798</v>
      </c>
      <c r="B1641" s="453" t="s">
        <v>9229</v>
      </c>
      <c r="C1641" s="455" t="s">
        <v>41</v>
      </c>
      <c r="D1641" s="474">
        <v>899.49</v>
      </c>
      <c r="E1641" s="302"/>
      <c r="F1641" s="302"/>
      <c r="G1641" s="302"/>
    </row>
    <row r="1642" spans="1:7" ht="81">
      <c r="A1642" s="455">
        <v>90799</v>
      </c>
      <c r="B1642" s="453" t="s">
        <v>9230</v>
      </c>
      <c r="C1642" s="455" t="s">
        <v>41</v>
      </c>
      <c r="D1642" s="474">
        <v>927.47</v>
      </c>
      <c r="E1642" s="302"/>
      <c r="F1642" s="302"/>
      <c r="G1642" s="302"/>
    </row>
    <row r="1643" spans="1:7" ht="40.5">
      <c r="A1643" s="455">
        <v>90801</v>
      </c>
      <c r="B1643" s="453" t="s">
        <v>9231</v>
      </c>
      <c r="C1643" s="455" t="s">
        <v>41</v>
      </c>
      <c r="D1643" s="474">
        <v>182.99</v>
      </c>
      <c r="E1643" s="302"/>
      <c r="F1643" s="302"/>
      <c r="G1643" s="302"/>
    </row>
    <row r="1644" spans="1:7" ht="40.5">
      <c r="A1644" s="455">
        <v>90806</v>
      </c>
      <c r="B1644" s="453" t="s">
        <v>9232</v>
      </c>
      <c r="C1644" s="455" t="s">
        <v>41</v>
      </c>
      <c r="D1644" s="474">
        <v>246.36</v>
      </c>
      <c r="E1644" s="302"/>
      <c r="F1644" s="302"/>
      <c r="G1644" s="302"/>
    </row>
    <row r="1645" spans="1:7" ht="54">
      <c r="A1645" s="455">
        <v>90820</v>
      </c>
      <c r="B1645" s="453" t="s">
        <v>9233</v>
      </c>
      <c r="C1645" s="455" t="s">
        <v>41</v>
      </c>
      <c r="D1645" s="474">
        <v>267.33999999999997</v>
      </c>
      <c r="E1645" s="302"/>
      <c r="F1645" s="302"/>
      <c r="G1645" s="302"/>
    </row>
    <row r="1646" spans="1:7" ht="54">
      <c r="A1646" s="455">
        <v>90821</v>
      </c>
      <c r="B1646" s="453" t="s">
        <v>9234</v>
      </c>
      <c r="C1646" s="455" t="s">
        <v>41</v>
      </c>
      <c r="D1646" s="474">
        <v>272.33</v>
      </c>
      <c r="E1646" s="302"/>
      <c r="F1646" s="302"/>
      <c r="G1646" s="302"/>
    </row>
    <row r="1647" spans="1:7" ht="54">
      <c r="A1647" s="455">
        <v>90822</v>
      </c>
      <c r="B1647" s="453" t="s">
        <v>9235</v>
      </c>
      <c r="C1647" s="455" t="s">
        <v>41</v>
      </c>
      <c r="D1647" s="474">
        <v>292</v>
      </c>
      <c r="E1647" s="302"/>
      <c r="F1647" s="302"/>
      <c r="G1647" s="302"/>
    </row>
    <row r="1648" spans="1:7" ht="54">
      <c r="A1648" s="455">
        <v>90823</v>
      </c>
      <c r="B1648" s="453" t="s">
        <v>9236</v>
      </c>
      <c r="C1648" s="455" t="s">
        <v>41</v>
      </c>
      <c r="D1648" s="474">
        <v>360.06</v>
      </c>
      <c r="E1648" s="302"/>
      <c r="F1648" s="302"/>
      <c r="G1648" s="302"/>
    </row>
    <row r="1649" spans="1:7" ht="54">
      <c r="A1649" s="455">
        <v>90824</v>
      </c>
      <c r="B1649" s="453" t="s">
        <v>9237</v>
      </c>
      <c r="C1649" s="455" t="s">
        <v>41</v>
      </c>
      <c r="D1649" s="474">
        <v>516.28</v>
      </c>
      <c r="E1649" s="302"/>
      <c r="F1649" s="302"/>
      <c r="G1649" s="302"/>
    </row>
    <row r="1650" spans="1:7" ht="54">
      <c r="A1650" s="455">
        <v>90825</v>
      </c>
      <c r="B1650" s="453" t="s">
        <v>9238</v>
      </c>
      <c r="C1650" s="455" t="s">
        <v>41</v>
      </c>
      <c r="D1650" s="474">
        <v>575.32000000000005</v>
      </c>
      <c r="E1650" s="302"/>
      <c r="F1650" s="302"/>
      <c r="G1650" s="302"/>
    </row>
    <row r="1651" spans="1:7" ht="54">
      <c r="A1651" s="455">
        <v>90830</v>
      </c>
      <c r="B1651" s="453" t="s">
        <v>9239</v>
      </c>
      <c r="C1651" s="455" t="s">
        <v>41</v>
      </c>
      <c r="D1651" s="474">
        <v>124.74</v>
      </c>
      <c r="E1651" s="302"/>
      <c r="F1651" s="302"/>
      <c r="G1651" s="302"/>
    </row>
    <row r="1652" spans="1:7" ht="54">
      <c r="A1652" s="455">
        <v>90831</v>
      </c>
      <c r="B1652" s="453" t="s">
        <v>9240</v>
      </c>
      <c r="C1652" s="455" t="s">
        <v>41</v>
      </c>
      <c r="D1652" s="474">
        <v>109.41</v>
      </c>
      <c r="E1652" s="302"/>
      <c r="F1652" s="302"/>
      <c r="G1652" s="302"/>
    </row>
    <row r="1653" spans="1:7" ht="94.5">
      <c r="A1653" s="455">
        <v>90841</v>
      </c>
      <c r="B1653" s="453" t="s">
        <v>9241</v>
      </c>
      <c r="C1653" s="455" t="s">
        <v>41</v>
      </c>
      <c r="D1653" s="474">
        <v>678.5</v>
      </c>
      <c r="E1653" s="302"/>
      <c r="F1653" s="302"/>
      <c r="G1653" s="302"/>
    </row>
    <row r="1654" spans="1:7" ht="94.5">
      <c r="A1654" s="455">
        <v>90842</v>
      </c>
      <c r="B1654" s="453" t="s">
        <v>9242</v>
      </c>
      <c r="C1654" s="455" t="s">
        <v>41</v>
      </c>
      <c r="D1654" s="474">
        <v>684.64</v>
      </c>
      <c r="E1654" s="302"/>
      <c r="F1654" s="302"/>
      <c r="G1654" s="302"/>
    </row>
    <row r="1655" spans="1:7" ht="94.5">
      <c r="A1655" s="455">
        <v>90843</v>
      </c>
      <c r="B1655" s="453" t="s">
        <v>9243</v>
      </c>
      <c r="C1655" s="455" t="s">
        <v>41</v>
      </c>
      <c r="D1655" s="474">
        <v>720.8</v>
      </c>
      <c r="E1655" s="302"/>
      <c r="F1655" s="302"/>
      <c r="G1655" s="302"/>
    </row>
    <row r="1656" spans="1:7" ht="94.5">
      <c r="A1656" s="455">
        <v>90844</v>
      </c>
      <c r="B1656" s="453" t="s">
        <v>9244</v>
      </c>
      <c r="C1656" s="455" t="s">
        <v>41</v>
      </c>
      <c r="D1656" s="474">
        <v>790.01</v>
      </c>
      <c r="E1656" s="302"/>
      <c r="F1656" s="302"/>
      <c r="G1656" s="302"/>
    </row>
    <row r="1657" spans="1:7" ht="94.5">
      <c r="A1657" s="455">
        <v>90845</v>
      </c>
      <c r="B1657" s="453" t="s">
        <v>9245</v>
      </c>
      <c r="C1657" s="455" t="s">
        <v>41</v>
      </c>
      <c r="D1657" s="474">
        <v>945.08</v>
      </c>
      <c r="E1657" s="302"/>
      <c r="F1657" s="302"/>
      <c r="G1657" s="302"/>
    </row>
    <row r="1658" spans="1:7" ht="94.5">
      <c r="A1658" s="455">
        <v>90846</v>
      </c>
      <c r="B1658" s="453" t="s">
        <v>9246</v>
      </c>
      <c r="C1658" s="455" t="s">
        <v>41</v>
      </c>
      <c r="D1658" s="474">
        <v>1005.27</v>
      </c>
      <c r="E1658" s="302"/>
      <c r="F1658" s="302"/>
      <c r="G1658" s="302"/>
    </row>
    <row r="1659" spans="1:7" ht="81">
      <c r="A1659" s="455">
        <v>90847</v>
      </c>
      <c r="B1659" s="453" t="s">
        <v>9247</v>
      </c>
      <c r="C1659" s="455" t="s">
        <v>41</v>
      </c>
      <c r="D1659" s="474">
        <v>569.09</v>
      </c>
      <c r="E1659" s="302"/>
      <c r="F1659" s="302"/>
      <c r="G1659" s="302"/>
    </row>
    <row r="1660" spans="1:7" ht="81">
      <c r="A1660" s="455">
        <v>90848</v>
      </c>
      <c r="B1660" s="453" t="s">
        <v>9248</v>
      </c>
      <c r="C1660" s="455" t="s">
        <v>41</v>
      </c>
      <c r="D1660" s="474">
        <v>575.23</v>
      </c>
      <c r="E1660" s="302"/>
      <c r="F1660" s="302"/>
      <c r="G1660" s="302"/>
    </row>
    <row r="1661" spans="1:7" ht="81">
      <c r="A1661" s="455">
        <v>90849</v>
      </c>
      <c r="B1661" s="453" t="s">
        <v>9249</v>
      </c>
      <c r="C1661" s="455" t="s">
        <v>41</v>
      </c>
      <c r="D1661" s="474">
        <v>596.05999999999995</v>
      </c>
      <c r="E1661" s="302"/>
      <c r="F1661" s="302"/>
      <c r="G1661" s="302"/>
    </row>
    <row r="1662" spans="1:7" ht="81">
      <c r="A1662" s="455">
        <v>90850</v>
      </c>
      <c r="B1662" s="453" t="s">
        <v>9250</v>
      </c>
      <c r="C1662" s="455" t="s">
        <v>41</v>
      </c>
      <c r="D1662" s="474">
        <v>665.27</v>
      </c>
      <c r="E1662" s="302"/>
      <c r="F1662" s="302"/>
      <c r="G1662" s="302"/>
    </row>
    <row r="1663" spans="1:7" ht="94.5">
      <c r="A1663" s="455">
        <v>90851</v>
      </c>
      <c r="B1663" s="453" t="s">
        <v>9251</v>
      </c>
      <c r="C1663" s="455" t="s">
        <v>41</v>
      </c>
      <c r="D1663" s="474">
        <v>820.34</v>
      </c>
      <c r="E1663" s="302"/>
      <c r="F1663" s="302"/>
      <c r="G1663" s="302"/>
    </row>
    <row r="1664" spans="1:7" ht="94.5">
      <c r="A1664" s="455">
        <v>90852</v>
      </c>
      <c r="B1664" s="453" t="s">
        <v>9252</v>
      </c>
      <c r="C1664" s="455" t="s">
        <v>41</v>
      </c>
      <c r="D1664" s="474">
        <v>880.53</v>
      </c>
      <c r="E1664" s="302"/>
      <c r="F1664" s="302"/>
      <c r="G1664" s="302"/>
    </row>
    <row r="1665" spans="1:7" ht="54">
      <c r="A1665" s="455">
        <v>91009</v>
      </c>
      <c r="B1665" s="453" t="s">
        <v>9253</v>
      </c>
      <c r="C1665" s="455" t="s">
        <v>41</v>
      </c>
      <c r="D1665" s="474">
        <v>277.02</v>
      </c>
      <c r="E1665" s="302"/>
      <c r="F1665" s="302"/>
      <c r="G1665" s="302"/>
    </row>
    <row r="1666" spans="1:7" ht="54">
      <c r="A1666" s="455">
        <v>91010</v>
      </c>
      <c r="B1666" s="453" t="s">
        <v>9254</v>
      </c>
      <c r="C1666" s="455" t="s">
        <v>41</v>
      </c>
      <c r="D1666" s="474">
        <v>282.47000000000003</v>
      </c>
      <c r="E1666" s="302"/>
      <c r="F1666" s="302"/>
      <c r="G1666" s="302"/>
    </row>
    <row r="1667" spans="1:7" ht="54">
      <c r="A1667" s="455">
        <v>91011</v>
      </c>
      <c r="B1667" s="453" t="s">
        <v>9255</v>
      </c>
      <c r="C1667" s="455" t="s">
        <v>41</v>
      </c>
      <c r="D1667" s="474">
        <v>331.31</v>
      </c>
      <c r="E1667" s="302"/>
      <c r="F1667" s="302"/>
      <c r="G1667" s="302"/>
    </row>
    <row r="1668" spans="1:7" ht="54">
      <c r="A1668" s="455">
        <v>91012</v>
      </c>
      <c r="B1668" s="453" t="s">
        <v>9256</v>
      </c>
      <c r="C1668" s="455" t="s">
        <v>41</v>
      </c>
      <c r="D1668" s="474">
        <v>368.64</v>
      </c>
      <c r="E1668" s="302"/>
      <c r="F1668" s="302"/>
      <c r="G1668" s="302"/>
    </row>
    <row r="1669" spans="1:7" ht="81">
      <c r="A1669" s="455">
        <v>91013</v>
      </c>
      <c r="B1669" s="453" t="s">
        <v>9257</v>
      </c>
      <c r="C1669" s="455" t="s">
        <v>41</v>
      </c>
      <c r="D1669" s="474">
        <v>578.77</v>
      </c>
      <c r="E1669" s="302"/>
      <c r="F1669" s="302"/>
      <c r="G1669" s="302"/>
    </row>
    <row r="1670" spans="1:7" ht="81">
      <c r="A1670" s="455">
        <v>91014</v>
      </c>
      <c r="B1670" s="453" t="s">
        <v>9258</v>
      </c>
      <c r="C1670" s="455" t="s">
        <v>41</v>
      </c>
      <c r="D1670" s="474">
        <v>585.37</v>
      </c>
      <c r="E1670" s="302"/>
      <c r="F1670" s="302"/>
      <c r="G1670" s="302"/>
    </row>
    <row r="1671" spans="1:7" ht="81">
      <c r="A1671" s="455">
        <v>91015</v>
      </c>
      <c r="B1671" s="453" t="s">
        <v>9259</v>
      </c>
      <c r="C1671" s="455" t="s">
        <v>41</v>
      </c>
      <c r="D1671" s="474">
        <v>635.37</v>
      </c>
      <c r="E1671" s="302"/>
      <c r="F1671" s="302"/>
      <c r="G1671" s="302"/>
    </row>
    <row r="1672" spans="1:7" ht="81">
      <c r="A1672" s="455">
        <v>91016</v>
      </c>
      <c r="B1672" s="453" t="s">
        <v>9260</v>
      </c>
      <c r="C1672" s="455" t="s">
        <v>41</v>
      </c>
      <c r="D1672" s="474">
        <v>673.85</v>
      </c>
      <c r="E1672" s="302"/>
      <c r="F1672" s="302"/>
      <c r="G1672" s="302"/>
    </row>
    <row r="1673" spans="1:7" ht="40.5">
      <c r="A1673" s="455">
        <v>91287</v>
      </c>
      <c r="B1673" s="453" t="s">
        <v>9261</v>
      </c>
      <c r="C1673" s="455" t="s">
        <v>41</v>
      </c>
      <c r="D1673" s="474">
        <v>145.27000000000001</v>
      </c>
      <c r="E1673" s="302"/>
      <c r="F1673" s="302"/>
      <c r="G1673" s="302"/>
    </row>
    <row r="1674" spans="1:7" ht="40.5">
      <c r="A1674" s="455">
        <v>91292</v>
      </c>
      <c r="B1674" s="453" t="s">
        <v>9262</v>
      </c>
      <c r="C1674" s="455" t="s">
        <v>41</v>
      </c>
      <c r="D1674" s="474">
        <v>208.64</v>
      </c>
      <c r="E1674" s="302"/>
      <c r="F1674" s="302"/>
      <c r="G1674" s="302"/>
    </row>
    <row r="1675" spans="1:7" ht="54">
      <c r="A1675" s="455">
        <v>91295</v>
      </c>
      <c r="B1675" s="453" t="s">
        <v>9263</v>
      </c>
      <c r="C1675" s="455" t="s">
        <v>41</v>
      </c>
      <c r="D1675" s="474">
        <v>285.39999999999998</v>
      </c>
      <c r="E1675" s="302"/>
      <c r="F1675" s="302"/>
      <c r="G1675" s="302"/>
    </row>
    <row r="1676" spans="1:7" ht="54">
      <c r="A1676" s="455">
        <v>91296</v>
      </c>
      <c r="B1676" s="453" t="s">
        <v>9264</v>
      </c>
      <c r="C1676" s="455" t="s">
        <v>41</v>
      </c>
      <c r="D1676" s="474">
        <v>305.89</v>
      </c>
      <c r="E1676" s="302"/>
      <c r="F1676" s="302"/>
      <c r="G1676" s="302"/>
    </row>
    <row r="1677" spans="1:7" ht="54">
      <c r="A1677" s="455">
        <v>91297</v>
      </c>
      <c r="B1677" s="453" t="s">
        <v>9265</v>
      </c>
      <c r="C1677" s="455" t="s">
        <v>41</v>
      </c>
      <c r="D1677" s="474">
        <v>336.9</v>
      </c>
      <c r="E1677" s="302"/>
      <c r="F1677" s="302"/>
      <c r="G1677" s="302"/>
    </row>
    <row r="1678" spans="1:7" ht="54">
      <c r="A1678" s="455">
        <v>91298</v>
      </c>
      <c r="B1678" s="453" t="s">
        <v>9266</v>
      </c>
      <c r="C1678" s="455" t="s">
        <v>41</v>
      </c>
      <c r="D1678" s="474">
        <v>615.88</v>
      </c>
      <c r="E1678" s="302"/>
      <c r="F1678" s="302"/>
      <c r="G1678" s="302"/>
    </row>
    <row r="1679" spans="1:7" ht="54">
      <c r="A1679" s="455">
        <v>91299</v>
      </c>
      <c r="B1679" s="453" t="s">
        <v>9267</v>
      </c>
      <c r="C1679" s="455" t="s">
        <v>41</v>
      </c>
      <c r="D1679" s="474">
        <v>858.51</v>
      </c>
      <c r="E1679" s="302"/>
      <c r="F1679" s="302"/>
      <c r="G1679" s="302"/>
    </row>
    <row r="1680" spans="1:7" ht="54">
      <c r="A1680" s="455">
        <v>91304</v>
      </c>
      <c r="B1680" s="453" t="s">
        <v>9268</v>
      </c>
      <c r="C1680" s="455" t="s">
        <v>41</v>
      </c>
      <c r="D1680" s="474">
        <v>75.819999999999993</v>
      </c>
      <c r="E1680" s="302"/>
      <c r="F1680" s="302"/>
      <c r="G1680" s="302"/>
    </row>
    <row r="1681" spans="1:7" ht="54">
      <c r="A1681" s="455">
        <v>91305</v>
      </c>
      <c r="B1681" s="453" t="s">
        <v>9269</v>
      </c>
      <c r="C1681" s="455" t="s">
        <v>41</v>
      </c>
      <c r="D1681" s="474">
        <v>75.75</v>
      </c>
      <c r="E1681" s="302"/>
      <c r="F1681" s="302"/>
      <c r="G1681" s="302"/>
    </row>
    <row r="1682" spans="1:7" ht="54">
      <c r="A1682" s="455">
        <v>91306</v>
      </c>
      <c r="B1682" s="453" t="s">
        <v>9270</v>
      </c>
      <c r="C1682" s="455" t="s">
        <v>41</v>
      </c>
      <c r="D1682" s="474">
        <v>109.41</v>
      </c>
      <c r="E1682" s="302"/>
      <c r="F1682" s="302"/>
      <c r="G1682" s="302"/>
    </row>
    <row r="1683" spans="1:7" ht="54">
      <c r="A1683" s="455">
        <v>91307</v>
      </c>
      <c r="B1683" s="453" t="s">
        <v>9271</v>
      </c>
      <c r="C1683" s="455" t="s">
        <v>41</v>
      </c>
      <c r="D1683" s="474">
        <v>64.400000000000006</v>
      </c>
      <c r="E1683" s="302"/>
      <c r="F1683" s="302"/>
      <c r="G1683" s="302"/>
    </row>
    <row r="1684" spans="1:7" ht="94.5">
      <c r="A1684" s="455">
        <v>91312</v>
      </c>
      <c r="B1684" s="453" t="s">
        <v>9272</v>
      </c>
      <c r="C1684" s="455" t="s">
        <v>41</v>
      </c>
      <c r="D1684" s="474">
        <v>598.29</v>
      </c>
      <c r="E1684" s="302"/>
      <c r="F1684" s="302"/>
      <c r="G1684" s="302"/>
    </row>
    <row r="1685" spans="1:7" ht="94.5">
      <c r="A1685" s="455">
        <v>91313</v>
      </c>
      <c r="B1685" s="453" t="s">
        <v>9273</v>
      </c>
      <c r="C1685" s="455" t="s">
        <v>41</v>
      </c>
      <c r="D1685" s="474">
        <v>592.9</v>
      </c>
      <c r="E1685" s="302"/>
      <c r="F1685" s="302"/>
      <c r="G1685" s="302"/>
    </row>
    <row r="1686" spans="1:7" ht="94.5">
      <c r="A1686" s="455">
        <v>91314</v>
      </c>
      <c r="B1686" s="453" t="s">
        <v>9274</v>
      </c>
      <c r="C1686" s="455" t="s">
        <v>41</v>
      </c>
      <c r="D1686" s="474">
        <v>624.96</v>
      </c>
      <c r="E1686" s="302"/>
      <c r="F1686" s="302"/>
      <c r="G1686" s="302"/>
    </row>
    <row r="1687" spans="1:7" ht="94.5">
      <c r="A1687" s="455">
        <v>91315</v>
      </c>
      <c r="B1687" s="453" t="s">
        <v>9275</v>
      </c>
      <c r="C1687" s="455" t="s">
        <v>41</v>
      </c>
      <c r="D1687" s="474">
        <v>693.99</v>
      </c>
      <c r="E1687" s="302"/>
      <c r="F1687" s="302"/>
      <c r="G1687" s="302"/>
    </row>
    <row r="1688" spans="1:7" ht="94.5">
      <c r="A1688" s="455">
        <v>91316</v>
      </c>
      <c r="B1688" s="453" t="s">
        <v>9276</v>
      </c>
      <c r="C1688" s="455" t="s">
        <v>41</v>
      </c>
      <c r="D1688" s="474">
        <v>849.24</v>
      </c>
      <c r="E1688" s="302"/>
      <c r="F1688" s="302"/>
      <c r="G1688" s="302"/>
    </row>
    <row r="1689" spans="1:7" ht="94.5">
      <c r="A1689" s="455">
        <v>91317</v>
      </c>
      <c r="B1689" s="453" t="s">
        <v>9277</v>
      </c>
      <c r="C1689" s="455" t="s">
        <v>41</v>
      </c>
      <c r="D1689" s="474">
        <v>909.25</v>
      </c>
      <c r="E1689" s="302"/>
      <c r="F1689" s="302"/>
      <c r="G1689" s="302"/>
    </row>
    <row r="1690" spans="1:7" ht="81">
      <c r="A1690" s="455">
        <v>91318</v>
      </c>
      <c r="B1690" s="453" t="s">
        <v>9278</v>
      </c>
      <c r="C1690" s="455" t="s">
        <v>41</v>
      </c>
      <c r="D1690" s="474">
        <v>522.54</v>
      </c>
      <c r="E1690" s="302"/>
      <c r="F1690" s="302"/>
      <c r="G1690" s="302"/>
    </row>
    <row r="1691" spans="1:7" ht="81">
      <c r="A1691" s="455">
        <v>91319</v>
      </c>
      <c r="B1691" s="453" t="s">
        <v>9279</v>
      </c>
      <c r="C1691" s="455" t="s">
        <v>41</v>
      </c>
      <c r="D1691" s="474">
        <v>528.5</v>
      </c>
      <c r="E1691" s="302"/>
      <c r="F1691" s="302"/>
      <c r="G1691" s="302"/>
    </row>
    <row r="1692" spans="1:7" ht="81">
      <c r="A1692" s="455">
        <v>91320</v>
      </c>
      <c r="B1692" s="453" t="s">
        <v>9280</v>
      </c>
      <c r="C1692" s="455" t="s">
        <v>41</v>
      </c>
      <c r="D1692" s="474">
        <v>549.14</v>
      </c>
      <c r="E1692" s="302"/>
      <c r="F1692" s="302"/>
      <c r="G1692" s="302"/>
    </row>
    <row r="1693" spans="1:7" ht="81">
      <c r="A1693" s="455">
        <v>91321</v>
      </c>
      <c r="B1693" s="453" t="s">
        <v>9281</v>
      </c>
      <c r="C1693" s="455" t="s">
        <v>41</v>
      </c>
      <c r="D1693" s="474">
        <v>618.16999999999996</v>
      </c>
      <c r="E1693" s="302"/>
      <c r="F1693" s="302"/>
      <c r="G1693" s="302"/>
    </row>
    <row r="1694" spans="1:7" ht="94.5">
      <c r="A1694" s="455">
        <v>91322</v>
      </c>
      <c r="B1694" s="453" t="s">
        <v>9282</v>
      </c>
      <c r="C1694" s="455" t="s">
        <v>41</v>
      </c>
      <c r="D1694" s="474">
        <v>773.42</v>
      </c>
      <c r="E1694" s="302"/>
      <c r="F1694" s="302"/>
      <c r="G1694" s="302"/>
    </row>
    <row r="1695" spans="1:7" ht="94.5">
      <c r="A1695" s="455">
        <v>91323</v>
      </c>
      <c r="B1695" s="453" t="s">
        <v>9283</v>
      </c>
      <c r="C1695" s="455" t="s">
        <v>41</v>
      </c>
      <c r="D1695" s="474">
        <v>833.43</v>
      </c>
      <c r="E1695" s="302"/>
      <c r="F1695" s="302"/>
      <c r="G1695" s="302"/>
    </row>
    <row r="1696" spans="1:7" ht="81">
      <c r="A1696" s="455">
        <v>91324</v>
      </c>
      <c r="B1696" s="453" t="s">
        <v>9284</v>
      </c>
      <c r="C1696" s="455" t="s">
        <v>41</v>
      </c>
      <c r="D1696" s="474">
        <v>532.22</v>
      </c>
      <c r="E1696" s="302"/>
      <c r="F1696" s="302"/>
      <c r="G1696" s="302"/>
    </row>
    <row r="1697" spans="1:7" ht="81">
      <c r="A1697" s="455">
        <v>91325</v>
      </c>
      <c r="B1697" s="453" t="s">
        <v>9285</v>
      </c>
      <c r="C1697" s="455" t="s">
        <v>41</v>
      </c>
      <c r="D1697" s="474">
        <v>538.64</v>
      </c>
      <c r="E1697" s="302"/>
      <c r="F1697" s="302"/>
      <c r="G1697" s="302"/>
    </row>
    <row r="1698" spans="1:7" ht="81">
      <c r="A1698" s="455">
        <v>91326</v>
      </c>
      <c r="B1698" s="453" t="s">
        <v>9286</v>
      </c>
      <c r="C1698" s="455" t="s">
        <v>41</v>
      </c>
      <c r="D1698" s="474">
        <v>588.45000000000005</v>
      </c>
      <c r="E1698" s="302"/>
      <c r="F1698" s="302"/>
      <c r="G1698" s="302"/>
    </row>
    <row r="1699" spans="1:7" ht="81">
      <c r="A1699" s="455">
        <v>91327</v>
      </c>
      <c r="B1699" s="453" t="s">
        <v>9287</v>
      </c>
      <c r="C1699" s="455" t="s">
        <v>41</v>
      </c>
      <c r="D1699" s="474">
        <v>626.75</v>
      </c>
      <c r="E1699" s="302"/>
      <c r="F1699" s="302"/>
      <c r="G1699" s="302"/>
    </row>
    <row r="1700" spans="1:7" ht="81">
      <c r="A1700" s="455">
        <v>91328</v>
      </c>
      <c r="B1700" s="453" t="s">
        <v>9288</v>
      </c>
      <c r="C1700" s="455" t="s">
        <v>41</v>
      </c>
      <c r="D1700" s="474">
        <v>587.15</v>
      </c>
      <c r="E1700" s="302"/>
      <c r="F1700" s="302"/>
      <c r="G1700" s="302"/>
    </row>
    <row r="1701" spans="1:7" ht="81">
      <c r="A1701" s="455">
        <v>91329</v>
      </c>
      <c r="B1701" s="453" t="s">
        <v>9289</v>
      </c>
      <c r="C1701" s="455" t="s">
        <v>41</v>
      </c>
      <c r="D1701" s="474">
        <v>540.6</v>
      </c>
      <c r="E1701" s="302"/>
      <c r="F1701" s="302"/>
      <c r="G1701" s="302"/>
    </row>
    <row r="1702" spans="1:7" ht="81">
      <c r="A1702" s="455">
        <v>91330</v>
      </c>
      <c r="B1702" s="453" t="s">
        <v>9290</v>
      </c>
      <c r="C1702" s="455" t="s">
        <v>41</v>
      </c>
      <c r="D1702" s="474">
        <v>608.79</v>
      </c>
      <c r="E1702" s="302"/>
      <c r="F1702" s="302"/>
      <c r="G1702" s="302"/>
    </row>
    <row r="1703" spans="1:7" ht="81">
      <c r="A1703" s="455">
        <v>91331</v>
      </c>
      <c r="B1703" s="453" t="s">
        <v>9291</v>
      </c>
      <c r="C1703" s="455" t="s">
        <v>41</v>
      </c>
      <c r="D1703" s="474">
        <v>562.05999999999995</v>
      </c>
      <c r="E1703" s="302"/>
      <c r="F1703" s="302"/>
      <c r="G1703" s="302"/>
    </row>
    <row r="1704" spans="1:7" ht="81">
      <c r="A1704" s="455">
        <v>91332</v>
      </c>
      <c r="B1704" s="453" t="s">
        <v>9292</v>
      </c>
      <c r="C1704" s="455" t="s">
        <v>41</v>
      </c>
      <c r="D1704" s="474">
        <v>640.96</v>
      </c>
      <c r="E1704" s="302"/>
      <c r="F1704" s="302"/>
      <c r="G1704" s="302"/>
    </row>
    <row r="1705" spans="1:7" ht="81">
      <c r="A1705" s="455">
        <v>91333</v>
      </c>
      <c r="B1705" s="453" t="s">
        <v>9293</v>
      </c>
      <c r="C1705" s="455" t="s">
        <v>41</v>
      </c>
      <c r="D1705" s="474">
        <v>594.04</v>
      </c>
      <c r="E1705" s="302"/>
      <c r="F1705" s="302"/>
      <c r="G1705" s="302"/>
    </row>
    <row r="1706" spans="1:7" ht="81">
      <c r="A1706" s="455">
        <v>91334</v>
      </c>
      <c r="B1706" s="453" t="s">
        <v>9294</v>
      </c>
      <c r="C1706" s="455" t="s">
        <v>41</v>
      </c>
      <c r="D1706" s="474">
        <v>919.94</v>
      </c>
      <c r="E1706" s="302"/>
      <c r="F1706" s="302"/>
      <c r="G1706" s="302"/>
    </row>
    <row r="1707" spans="1:7" ht="81">
      <c r="A1707" s="455">
        <v>91335</v>
      </c>
      <c r="B1707" s="453" t="s">
        <v>9295</v>
      </c>
      <c r="C1707" s="455" t="s">
        <v>41</v>
      </c>
      <c r="D1707" s="474">
        <v>873.02</v>
      </c>
      <c r="E1707" s="302"/>
      <c r="F1707" s="302"/>
      <c r="G1707" s="302"/>
    </row>
    <row r="1708" spans="1:7" ht="81">
      <c r="A1708" s="455">
        <v>91336</v>
      </c>
      <c r="B1708" s="453" t="s">
        <v>9296</v>
      </c>
      <c r="C1708" s="455" t="s">
        <v>41</v>
      </c>
      <c r="D1708" s="474">
        <v>1162.57</v>
      </c>
      <c r="E1708" s="302"/>
      <c r="F1708" s="302"/>
      <c r="G1708" s="302"/>
    </row>
    <row r="1709" spans="1:7" ht="81">
      <c r="A1709" s="455">
        <v>91337</v>
      </c>
      <c r="B1709" s="453" t="s">
        <v>9297</v>
      </c>
      <c r="C1709" s="455" t="s">
        <v>41</v>
      </c>
      <c r="D1709" s="474">
        <v>1115.6500000000001</v>
      </c>
      <c r="E1709" s="302"/>
      <c r="F1709" s="302"/>
      <c r="G1709" s="302"/>
    </row>
    <row r="1710" spans="1:7" ht="40.5">
      <c r="A1710" s="455">
        <v>100659</v>
      </c>
      <c r="B1710" s="453" t="s">
        <v>9298</v>
      </c>
      <c r="C1710" s="455" t="s">
        <v>18</v>
      </c>
      <c r="D1710" s="474">
        <v>5.77</v>
      </c>
      <c r="E1710" s="302"/>
      <c r="F1710" s="302"/>
      <c r="G1710" s="302"/>
    </row>
    <row r="1711" spans="1:7" ht="40.5">
      <c r="A1711" s="455">
        <v>100660</v>
      </c>
      <c r="B1711" s="453" t="s">
        <v>9299</v>
      </c>
      <c r="C1711" s="455" t="s">
        <v>18</v>
      </c>
      <c r="D1711" s="474">
        <v>4.8499999999999996</v>
      </c>
      <c r="E1711" s="302"/>
      <c r="F1711" s="302"/>
      <c r="G1711" s="302"/>
    </row>
    <row r="1712" spans="1:7" ht="81">
      <c r="A1712" s="455">
        <v>100675</v>
      </c>
      <c r="B1712" s="453" t="s">
        <v>9300</v>
      </c>
      <c r="C1712" s="455" t="s">
        <v>41</v>
      </c>
      <c r="D1712" s="474">
        <v>810.82</v>
      </c>
      <c r="E1712" s="302"/>
      <c r="F1712" s="302"/>
      <c r="G1712" s="302"/>
    </row>
    <row r="1713" spans="1:7" ht="40.5">
      <c r="A1713" s="455">
        <v>100676</v>
      </c>
      <c r="B1713" s="453" t="s">
        <v>9301</v>
      </c>
      <c r="C1713" s="455" t="s">
        <v>41</v>
      </c>
      <c r="D1713" s="474">
        <v>123</v>
      </c>
      <c r="E1713" s="302"/>
      <c r="F1713" s="302"/>
      <c r="G1713" s="302"/>
    </row>
    <row r="1714" spans="1:7" ht="94.5">
      <c r="A1714" s="455">
        <v>100678</v>
      </c>
      <c r="B1714" s="453" t="s">
        <v>9302</v>
      </c>
      <c r="C1714" s="455" t="s">
        <v>41</v>
      </c>
      <c r="D1714" s="474">
        <v>688.18</v>
      </c>
      <c r="E1714" s="302"/>
      <c r="F1714" s="302"/>
      <c r="G1714" s="302"/>
    </row>
    <row r="1715" spans="1:7" ht="94.5">
      <c r="A1715" s="455">
        <v>100679</v>
      </c>
      <c r="B1715" s="453" t="s">
        <v>9303</v>
      </c>
      <c r="C1715" s="455" t="s">
        <v>41</v>
      </c>
      <c r="D1715" s="474">
        <v>607.97</v>
      </c>
      <c r="E1715" s="302"/>
      <c r="F1715" s="302"/>
      <c r="G1715" s="302"/>
    </row>
    <row r="1716" spans="1:7" ht="94.5">
      <c r="A1716" s="455">
        <v>100680</v>
      </c>
      <c r="B1716" s="453" t="s">
        <v>9304</v>
      </c>
      <c r="C1716" s="455" t="s">
        <v>41</v>
      </c>
      <c r="D1716" s="474">
        <v>694.78</v>
      </c>
      <c r="E1716" s="302"/>
      <c r="F1716" s="302"/>
      <c r="G1716" s="302"/>
    </row>
    <row r="1717" spans="1:7" ht="94.5">
      <c r="A1717" s="455">
        <v>100681</v>
      </c>
      <c r="B1717" s="453" t="s">
        <v>9305</v>
      </c>
      <c r="C1717" s="455" t="s">
        <v>41</v>
      </c>
      <c r="D1717" s="474">
        <v>718.2</v>
      </c>
      <c r="E1717" s="302"/>
      <c r="F1717" s="302"/>
      <c r="G1717" s="302"/>
    </row>
    <row r="1718" spans="1:7" ht="94.5">
      <c r="A1718" s="455">
        <v>100682</v>
      </c>
      <c r="B1718" s="453" t="s">
        <v>9306</v>
      </c>
      <c r="C1718" s="455" t="s">
        <v>41</v>
      </c>
      <c r="D1718" s="474">
        <v>626.46</v>
      </c>
      <c r="E1718" s="302"/>
      <c r="F1718" s="302"/>
      <c r="G1718" s="302"/>
    </row>
    <row r="1719" spans="1:7" ht="94.5">
      <c r="A1719" s="455">
        <v>100683</v>
      </c>
      <c r="B1719" s="453" t="s">
        <v>9307</v>
      </c>
      <c r="C1719" s="455" t="s">
        <v>41</v>
      </c>
      <c r="D1719" s="474">
        <v>760.11</v>
      </c>
      <c r="E1719" s="302"/>
      <c r="F1719" s="302"/>
      <c r="G1719" s="302"/>
    </row>
    <row r="1720" spans="1:7" ht="94.5">
      <c r="A1720" s="455">
        <v>100684</v>
      </c>
      <c r="B1720" s="453" t="s">
        <v>9308</v>
      </c>
      <c r="C1720" s="455" t="s">
        <v>41</v>
      </c>
      <c r="D1720" s="474">
        <v>664.27</v>
      </c>
      <c r="E1720" s="302"/>
      <c r="F1720" s="302"/>
      <c r="G1720" s="302"/>
    </row>
    <row r="1721" spans="1:7" ht="94.5">
      <c r="A1721" s="455">
        <v>100685</v>
      </c>
      <c r="B1721" s="453" t="s">
        <v>9309</v>
      </c>
      <c r="C1721" s="455" t="s">
        <v>41</v>
      </c>
      <c r="D1721" s="474">
        <v>798.59</v>
      </c>
      <c r="E1721" s="302"/>
      <c r="F1721" s="302"/>
      <c r="G1721" s="302"/>
    </row>
    <row r="1722" spans="1:7" ht="94.5">
      <c r="A1722" s="455">
        <v>100686</v>
      </c>
      <c r="B1722" s="453" t="s">
        <v>9310</v>
      </c>
      <c r="C1722" s="455" t="s">
        <v>41</v>
      </c>
      <c r="D1722" s="474">
        <v>702.57</v>
      </c>
      <c r="E1722" s="302"/>
      <c r="F1722" s="302"/>
      <c r="G1722" s="302"/>
    </row>
    <row r="1723" spans="1:7" ht="94.5">
      <c r="A1723" s="455">
        <v>100687</v>
      </c>
      <c r="B1723" s="453" t="s">
        <v>9311</v>
      </c>
      <c r="C1723" s="455" t="s">
        <v>41</v>
      </c>
      <c r="D1723" s="474">
        <v>696.56</v>
      </c>
      <c r="E1723" s="302"/>
      <c r="F1723" s="302"/>
      <c r="G1723" s="302"/>
    </row>
    <row r="1724" spans="1:7" ht="94.5">
      <c r="A1724" s="455">
        <v>100688</v>
      </c>
      <c r="B1724" s="453" t="s">
        <v>9312</v>
      </c>
      <c r="C1724" s="455" t="s">
        <v>41</v>
      </c>
      <c r="D1724" s="474">
        <v>616.35</v>
      </c>
      <c r="E1724" s="302"/>
      <c r="F1724" s="302"/>
      <c r="G1724" s="302"/>
    </row>
    <row r="1725" spans="1:7" ht="94.5">
      <c r="A1725" s="455">
        <v>100689</v>
      </c>
      <c r="B1725" s="453" t="s">
        <v>9313</v>
      </c>
      <c r="C1725" s="455" t="s">
        <v>41</v>
      </c>
      <c r="D1725" s="474">
        <v>765.7</v>
      </c>
      <c r="E1725" s="302"/>
      <c r="F1725" s="302"/>
      <c r="G1725" s="302"/>
    </row>
    <row r="1726" spans="1:7" ht="94.5">
      <c r="A1726" s="455">
        <v>100690</v>
      </c>
      <c r="B1726" s="453" t="s">
        <v>9314</v>
      </c>
      <c r="C1726" s="455" t="s">
        <v>41</v>
      </c>
      <c r="D1726" s="474">
        <v>669.86</v>
      </c>
      <c r="E1726" s="302"/>
      <c r="F1726" s="302"/>
      <c r="G1726" s="302"/>
    </row>
    <row r="1727" spans="1:7" ht="81">
      <c r="A1727" s="455">
        <v>100691</v>
      </c>
      <c r="B1727" s="453" t="s">
        <v>9315</v>
      </c>
      <c r="C1727" s="455" t="s">
        <v>41</v>
      </c>
      <c r="D1727" s="474">
        <v>1044.68</v>
      </c>
      <c r="E1727" s="302"/>
      <c r="F1727" s="302"/>
      <c r="G1727" s="302"/>
    </row>
    <row r="1728" spans="1:7" ht="81">
      <c r="A1728" s="455">
        <v>100692</v>
      </c>
      <c r="B1728" s="453" t="s">
        <v>9316</v>
      </c>
      <c r="C1728" s="455" t="s">
        <v>41</v>
      </c>
      <c r="D1728" s="474">
        <v>948.84</v>
      </c>
      <c r="E1728" s="302"/>
      <c r="F1728" s="302"/>
      <c r="G1728" s="302"/>
    </row>
    <row r="1729" spans="1:7" ht="94.5">
      <c r="A1729" s="455">
        <v>100693</v>
      </c>
      <c r="B1729" s="453" t="s">
        <v>9317</v>
      </c>
      <c r="C1729" s="455" t="s">
        <v>41</v>
      </c>
      <c r="D1729" s="474">
        <v>1287.31</v>
      </c>
      <c r="E1729" s="302"/>
      <c r="F1729" s="302"/>
      <c r="G1729" s="302"/>
    </row>
    <row r="1730" spans="1:7" ht="94.5">
      <c r="A1730" s="455">
        <v>100694</v>
      </c>
      <c r="B1730" s="453" t="s">
        <v>9318</v>
      </c>
      <c r="C1730" s="455" t="s">
        <v>41</v>
      </c>
      <c r="D1730" s="474">
        <v>1191.47</v>
      </c>
      <c r="E1730" s="302"/>
      <c r="F1730" s="302"/>
      <c r="G1730" s="302"/>
    </row>
    <row r="1731" spans="1:7" ht="54">
      <c r="A1731" s="455">
        <v>100695</v>
      </c>
      <c r="B1731" s="453" t="s">
        <v>9319</v>
      </c>
      <c r="C1731" s="455" t="s">
        <v>41</v>
      </c>
      <c r="D1731" s="474">
        <v>41.71</v>
      </c>
      <c r="E1731" s="302"/>
      <c r="F1731" s="302"/>
      <c r="G1731" s="302"/>
    </row>
    <row r="1732" spans="1:7" ht="54">
      <c r="A1732" s="455">
        <v>100696</v>
      </c>
      <c r="B1732" s="453" t="s">
        <v>9320</v>
      </c>
      <c r="C1732" s="455" t="s">
        <v>41</v>
      </c>
      <c r="D1732" s="474">
        <v>46.35</v>
      </c>
      <c r="E1732" s="302"/>
      <c r="F1732" s="302"/>
      <c r="G1732" s="302"/>
    </row>
    <row r="1733" spans="1:7" ht="54">
      <c r="A1733" s="455">
        <v>100697</v>
      </c>
      <c r="B1733" s="453" t="s">
        <v>9321</v>
      </c>
      <c r="C1733" s="455" t="s">
        <v>41</v>
      </c>
      <c r="D1733" s="474">
        <v>51.01</v>
      </c>
      <c r="E1733" s="302"/>
      <c r="F1733" s="302"/>
      <c r="G1733" s="302"/>
    </row>
    <row r="1734" spans="1:7" ht="54">
      <c r="A1734" s="455">
        <v>100698</v>
      </c>
      <c r="B1734" s="453" t="s">
        <v>9322</v>
      </c>
      <c r="C1734" s="455" t="s">
        <v>41</v>
      </c>
      <c r="D1734" s="474">
        <v>55.66</v>
      </c>
      <c r="E1734" s="302"/>
      <c r="F1734" s="302"/>
      <c r="G1734" s="302"/>
    </row>
    <row r="1735" spans="1:7" ht="67.5">
      <c r="A1735" s="455">
        <v>100699</v>
      </c>
      <c r="B1735" s="453" t="s">
        <v>9323</v>
      </c>
      <c r="C1735" s="455" t="s">
        <v>41</v>
      </c>
      <c r="D1735" s="474">
        <v>66.45</v>
      </c>
      <c r="E1735" s="302"/>
      <c r="F1735" s="302"/>
      <c r="G1735" s="302"/>
    </row>
    <row r="1736" spans="1:7" ht="54">
      <c r="A1736" s="455">
        <v>100700</v>
      </c>
      <c r="B1736" s="453" t="s">
        <v>9324</v>
      </c>
      <c r="C1736" s="455" t="s">
        <v>41</v>
      </c>
      <c r="D1736" s="474">
        <v>630.28</v>
      </c>
      <c r="E1736" s="302"/>
      <c r="F1736" s="302"/>
      <c r="G1736" s="302"/>
    </row>
    <row r="1737" spans="1:7" ht="94.5">
      <c r="A1737" s="455">
        <v>100712</v>
      </c>
      <c r="B1737" s="453" t="s">
        <v>9325</v>
      </c>
      <c r="C1737" s="455" t="s">
        <v>41</v>
      </c>
      <c r="D1737" s="474">
        <v>603.04</v>
      </c>
      <c r="E1737" s="302"/>
      <c r="F1737" s="302"/>
      <c r="G1737" s="302"/>
    </row>
    <row r="1738" spans="1:7" ht="94.5">
      <c r="A1738" s="455">
        <v>100665</v>
      </c>
      <c r="B1738" s="453" t="s">
        <v>9326</v>
      </c>
      <c r="C1738" s="455" t="s">
        <v>50</v>
      </c>
      <c r="D1738" s="474">
        <v>739.75</v>
      </c>
      <c r="E1738" s="302"/>
      <c r="F1738" s="302"/>
      <c r="G1738" s="302"/>
    </row>
    <row r="1739" spans="1:7" ht="94.5">
      <c r="A1739" s="455">
        <v>100666</v>
      </c>
      <c r="B1739" s="453" t="s">
        <v>9327</v>
      </c>
      <c r="C1739" s="455" t="s">
        <v>50</v>
      </c>
      <c r="D1739" s="474">
        <v>582.76</v>
      </c>
      <c r="E1739" s="302"/>
      <c r="F1739" s="302"/>
      <c r="G1739" s="302"/>
    </row>
    <row r="1740" spans="1:7" ht="94.5">
      <c r="A1740" s="455">
        <v>100667</v>
      </c>
      <c r="B1740" s="453" t="s">
        <v>9328</v>
      </c>
      <c r="C1740" s="455" t="s">
        <v>50</v>
      </c>
      <c r="D1740" s="474">
        <v>961.69</v>
      </c>
      <c r="E1740" s="302"/>
      <c r="F1740" s="302"/>
      <c r="G1740" s="302"/>
    </row>
    <row r="1741" spans="1:7" ht="67.5">
      <c r="A1741" s="455">
        <v>100668</v>
      </c>
      <c r="B1741" s="453" t="s">
        <v>9329</v>
      </c>
      <c r="C1741" s="455" t="s">
        <v>50</v>
      </c>
      <c r="D1741" s="474">
        <v>1148.03</v>
      </c>
      <c r="E1741" s="302"/>
      <c r="F1741" s="302"/>
      <c r="G1741" s="302"/>
    </row>
    <row r="1742" spans="1:7" ht="81">
      <c r="A1742" s="455">
        <v>100669</v>
      </c>
      <c r="B1742" s="453" t="s">
        <v>9330</v>
      </c>
      <c r="C1742" s="455" t="s">
        <v>50</v>
      </c>
      <c r="D1742" s="474">
        <v>685.53</v>
      </c>
      <c r="E1742" s="302"/>
      <c r="F1742" s="302"/>
      <c r="G1742" s="302"/>
    </row>
    <row r="1743" spans="1:7" ht="94.5">
      <c r="A1743" s="455">
        <v>100670</v>
      </c>
      <c r="B1743" s="453" t="s">
        <v>9331</v>
      </c>
      <c r="C1743" s="455" t="s">
        <v>50</v>
      </c>
      <c r="D1743" s="474">
        <v>923.22</v>
      </c>
      <c r="E1743" s="302"/>
      <c r="F1743" s="302"/>
      <c r="G1743" s="302"/>
    </row>
    <row r="1744" spans="1:7" ht="94.5">
      <c r="A1744" s="455">
        <v>100671</v>
      </c>
      <c r="B1744" s="453" t="s">
        <v>9332</v>
      </c>
      <c r="C1744" s="455" t="s">
        <v>50</v>
      </c>
      <c r="D1744" s="474">
        <v>1148.79</v>
      </c>
      <c r="E1744" s="302"/>
      <c r="F1744" s="302"/>
      <c r="G1744" s="302"/>
    </row>
    <row r="1745" spans="1:7" ht="94.5">
      <c r="A1745" s="455">
        <v>100672</v>
      </c>
      <c r="B1745" s="453" t="s">
        <v>9333</v>
      </c>
      <c r="C1745" s="455" t="s">
        <v>50</v>
      </c>
      <c r="D1745" s="474">
        <v>737.18</v>
      </c>
      <c r="E1745" s="302"/>
      <c r="F1745" s="302"/>
      <c r="G1745" s="302"/>
    </row>
    <row r="1746" spans="1:7" ht="27">
      <c r="A1746" s="455">
        <v>100701</v>
      </c>
      <c r="B1746" s="453" t="s">
        <v>9334</v>
      </c>
      <c r="C1746" s="455" t="s">
        <v>50</v>
      </c>
      <c r="D1746" s="474">
        <v>542.15</v>
      </c>
      <c r="E1746" s="302"/>
      <c r="F1746" s="302"/>
      <c r="G1746" s="302"/>
    </row>
    <row r="1747" spans="1:7" ht="81">
      <c r="A1747" s="455">
        <v>94559</v>
      </c>
      <c r="B1747" s="453" t="s">
        <v>9335</v>
      </c>
      <c r="C1747" s="455" t="s">
        <v>50</v>
      </c>
      <c r="D1747" s="474">
        <v>600.99</v>
      </c>
      <c r="E1747" s="302"/>
      <c r="F1747" s="302"/>
      <c r="G1747" s="302"/>
    </row>
    <row r="1748" spans="1:7" ht="67.5">
      <c r="A1748" s="455">
        <v>94562</v>
      </c>
      <c r="B1748" s="453" t="s">
        <v>9336</v>
      </c>
      <c r="C1748" s="455" t="s">
        <v>50</v>
      </c>
      <c r="D1748" s="474">
        <v>583.5</v>
      </c>
      <c r="E1748" s="302"/>
      <c r="F1748" s="302"/>
      <c r="G1748" s="302"/>
    </row>
    <row r="1749" spans="1:7" ht="40.5">
      <c r="A1749" s="455">
        <v>94587</v>
      </c>
      <c r="B1749" s="453" t="s">
        <v>9337</v>
      </c>
      <c r="C1749" s="455" t="s">
        <v>18</v>
      </c>
      <c r="D1749" s="474">
        <v>56.76</v>
      </c>
      <c r="E1749" s="302"/>
      <c r="F1749" s="302"/>
      <c r="G1749" s="302"/>
    </row>
    <row r="1750" spans="1:7" ht="40.5">
      <c r="A1750" s="455">
        <v>94588</v>
      </c>
      <c r="B1750" s="453" t="s">
        <v>9338</v>
      </c>
      <c r="C1750" s="455" t="s">
        <v>18</v>
      </c>
      <c r="D1750" s="474">
        <v>52.14</v>
      </c>
      <c r="E1750" s="302"/>
      <c r="F1750" s="302"/>
      <c r="G1750" s="302"/>
    </row>
    <row r="1751" spans="1:7" ht="94.5">
      <c r="A1751" s="455">
        <v>99837</v>
      </c>
      <c r="B1751" s="453" t="s">
        <v>3905</v>
      </c>
      <c r="C1751" s="455" t="s">
        <v>18</v>
      </c>
      <c r="D1751" s="474">
        <v>545.49</v>
      </c>
      <c r="E1751" s="302"/>
      <c r="F1751" s="302"/>
      <c r="G1751" s="302"/>
    </row>
    <row r="1752" spans="1:7" ht="94.5">
      <c r="A1752" s="455">
        <v>99839</v>
      </c>
      <c r="B1752" s="453" t="s">
        <v>3906</v>
      </c>
      <c r="C1752" s="455" t="s">
        <v>18</v>
      </c>
      <c r="D1752" s="474">
        <v>412.92</v>
      </c>
      <c r="E1752" s="302"/>
      <c r="F1752" s="302"/>
      <c r="G1752" s="302"/>
    </row>
    <row r="1753" spans="1:7" ht="40.5">
      <c r="A1753" s="455">
        <v>99841</v>
      </c>
      <c r="B1753" s="453" t="s">
        <v>3907</v>
      </c>
      <c r="C1753" s="455" t="s">
        <v>18</v>
      </c>
      <c r="D1753" s="474">
        <v>986.82</v>
      </c>
      <c r="E1753" s="302"/>
      <c r="F1753" s="302"/>
      <c r="G1753" s="302"/>
    </row>
    <row r="1754" spans="1:7" ht="27">
      <c r="A1754" s="455">
        <v>99855</v>
      </c>
      <c r="B1754" s="453" t="s">
        <v>3908</v>
      </c>
      <c r="C1754" s="455" t="s">
        <v>18</v>
      </c>
      <c r="D1754" s="474">
        <v>100.18</v>
      </c>
      <c r="E1754" s="302"/>
      <c r="F1754" s="302"/>
      <c r="G1754" s="302"/>
    </row>
    <row r="1755" spans="1:7" ht="27">
      <c r="A1755" s="455">
        <v>99857</v>
      </c>
      <c r="B1755" s="453" t="s">
        <v>3909</v>
      </c>
      <c r="C1755" s="455" t="s">
        <v>18</v>
      </c>
      <c r="D1755" s="474">
        <v>65.290000000000006</v>
      </c>
      <c r="E1755" s="302"/>
      <c r="F1755" s="302"/>
      <c r="G1755" s="302"/>
    </row>
    <row r="1756" spans="1:7" ht="40.5">
      <c r="A1756" s="455">
        <v>99861</v>
      </c>
      <c r="B1756" s="453" t="s">
        <v>3910</v>
      </c>
      <c r="C1756" s="455" t="s">
        <v>50</v>
      </c>
      <c r="D1756" s="474">
        <v>476.86</v>
      </c>
      <c r="E1756" s="302"/>
      <c r="F1756" s="302"/>
      <c r="G1756" s="302"/>
    </row>
    <row r="1757" spans="1:7" ht="40.5">
      <c r="A1757" s="455">
        <v>99862</v>
      </c>
      <c r="B1757" s="453" t="s">
        <v>3911</v>
      </c>
      <c r="C1757" s="455" t="s">
        <v>50</v>
      </c>
      <c r="D1757" s="474">
        <v>427.61</v>
      </c>
      <c r="E1757" s="302"/>
      <c r="F1757" s="302"/>
      <c r="G1757" s="302"/>
    </row>
    <row r="1758" spans="1:7" ht="27">
      <c r="A1758" s="455">
        <v>90838</v>
      </c>
      <c r="B1758" s="453" t="s">
        <v>9339</v>
      </c>
      <c r="C1758" s="455" t="s">
        <v>41</v>
      </c>
      <c r="D1758" s="474">
        <v>1192.74</v>
      </c>
      <c r="E1758" s="302"/>
      <c r="F1758" s="302"/>
      <c r="G1758" s="302"/>
    </row>
    <row r="1759" spans="1:7" ht="40.5">
      <c r="A1759" s="455">
        <v>91338</v>
      </c>
      <c r="B1759" s="453" t="s">
        <v>9340</v>
      </c>
      <c r="C1759" s="455" t="s">
        <v>50</v>
      </c>
      <c r="D1759" s="474">
        <v>962.64</v>
      </c>
      <c r="E1759" s="302"/>
      <c r="F1759" s="302"/>
      <c r="G1759" s="302"/>
    </row>
    <row r="1760" spans="1:7" ht="54">
      <c r="A1760" s="455">
        <v>91341</v>
      </c>
      <c r="B1760" s="453" t="s">
        <v>9341</v>
      </c>
      <c r="C1760" s="455" t="s">
        <v>50</v>
      </c>
      <c r="D1760" s="474">
        <v>710.1</v>
      </c>
      <c r="E1760" s="302"/>
      <c r="F1760" s="302"/>
      <c r="G1760" s="302"/>
    </row>
    <row r="1761" spans="1:7" ht="54">
      <c r="A1761" s="455">
        <v>94805</v>
      </c>
      <c r="B1761" s="453" t="s">
        <v>9342</v>
      </c>
      <c r="C1761" s="455" t="s">
        <v>41</v>
      </c>
      <c r="D1761" s="474">
        <v>1078.4100000000001</v>
      </c>
      <c r="E1761" s="302"/>
      <c r="F1761" s="302"/>
      <c r="G1761" s="302"/>
    </row>
    <row r="1762" spans="1:7" ht="54">
      <c r="A1762" s="455">
        <v>94806</v>
      </c>
      <c r="B1762" s="453" t="s">
        <v>9343</v>
      </c>
      <c r="C1762" s="455" t="s">
        <v>41</v>
      </c>
      <c r="D1762" s="474">
        <v>559.54</v>
      </c>
      <c r="E1762" s="302"/>
      <c r="F1762" s="302"/>
      <c r="G1762" s="302"/>
    </row>
    <row r="1763" spans="1:7" ht="54">
      <c r="A1763" s="455">
        <v>94807</v>
      </c>
      <c r="B1763" s="453" t="s">
        <v>9344</v>
      </c>
      <c r="C1763" s="455" t="s">
        <v>41</v>
      </c>
      <c r="D1763" s="474">
        <v>676.44</v>
      </c>
      <c r="E1763" s="302"/>
      <c r="F1763" s="302"/>
      <c r="G1763" s="302"/>
    </row>
    <row r="1764" spans="1:7" ht="54">
      <c r="A1764" s="455">
        <v>100702</v>
      </c>
      <c r="B1764" s="453" t="s">
        <v>9345</v>
      </c>
      <c r="C1764" s="455" t="s">
        <v>50</v>
      </c>
      <c r="D1764" s="474">
        <v>572.38</v>
      </c>
      <c r="E1764" s="302"/>
      <c r="F1764" s="302"/>
      <c r="G1764" s="302"/>
    </row>
    <row r="1765" spans="1:7" ht="27">
      <c r="A1765" s="455">
        <v>102188</v>
      </c>
      <c r="B1765" s="453" t="s">
        <v>11932</v>
      </c>
      <c r="C1765" s="455" t="s">
        <v>41</v>
      </c>
      <c r="D1765" s="474">
        <v>676.74</v>
      </c>
      <c r="E1765" s="302"/>
      <c r="F1765" s="302"/>
      <c r="G1765" s="302"/>
    </row>
    <row r="1766" spans="1:7" ht="81">
      <c r="A1766" s="455">
        <v>102189</v>
      </c>
      <c r="B1766" s="453" t="s">
        <v>11933</v>
      </c>
      <c r="C1766" s="455" t="s">
        <v>41</v>
      </c>
      <c r="D1766" s="474">
        <v>177.12</v>
      </c>
      <c r="E1766" s="302"/>
      <c r="F1766" s="302"/>
      <c r="G1766" s="302"/>
    </row>
    <row r="1767" spans="1:7" ht="27">
      <c r="A1767" s="455">
        <v>100703</v>
      </c>
      <c r="B1767" s="453" t="s">
        <v>9346</v>
      </c>
      <c r="C1767" s="455" t="s">
        <v>41</v>
      </c>
      <c r="D1767" s="474">
        <v>30.34</v>
      </c>
      <c r="E1767" s="302"/>
      <c r="F1767" s="302"/>
      <c r="G1767" s="302"/>
    </row>
    <row r="1768" spans="1:7" ht="40.5">
      <c r="A1768" s="455">
        <v>100704</v>
      </c>
      <c r="B1768" s="453" t="s">
        <v>9347</v>
      </c>
      <c r="C1768" s="455" t="s">
        <v>41</v>
      </c>
      <c r="D1768" s="474">
        <v>66.569999999999993</v>
      </c>
      <c r="E1768" s="302"/>
      <c r="F1768" s="302"/>
      <c r="G1768" s="302"/>
    </row>
    <row r="1769" spans="1:7" ht="27">
      <c r="A1769" s="455">
        <v>100705</v>
      </c>
      <c r="B1769" s="453" t="s">
        <v>9348</v>
      </c>
      <c r="C1769" s="455" t="s">
        <v>41</v>
      </c>
      <c r="D1769" s="474">
        <v>72.760000000000005</v>
      </c>
      <c r="E1769" s="302"/>
      <c r="F1769" s="302"/>
      <c r="G1769" s="302"/>
    </row>
    <row r="1770" spans="1:7" ht="27">
      <c r="A1770" s="455">
        <v>100706</v>
      </c>
      <c r="B1770" s="453" t="s">
        <v>9349</v>
      </c>
      <c r="C1770" s="455" t="s">
        <v>41</v>
      </c>
      <c r="D1770" s="474">
        <v>60.12</v>
      </c>
      <c r="E1770" s="302"/>
      <c r="F1770" s="302"/>
      <c r="G1770" s="302"/>
    </row>
    <row r="1771" spans="1:7" ht="27">
      <c r="A1771" s="455">
        <v>100707</v>
      </c>
      <c r="B1771" s="453" t="s">
        <v>9350</v>
      </c>
      <c r="C1771" s="455" t="s">
        <v>41</v>
      </c>
      <c r="D1771" s="474">
        <v>140.78</v>
      </c>
      <c r="E1771" s="302"/>
      <c r="F1771" s="302"/>
      <c r="G1771" s="302"/>
    </row>
    <row r="1772" spans="1:7" ht="27">
      <c r="A1772" s="455">
        <v>100708</v>
      </c>
      <c r="B1772" s="453" t="s">
        <v>9351</v>
      </c>
      <c r="C1772" s="455" t="s">
        <v>41</v>
      </c>
      <c r="D1772" s="474">
        <v>178.36</v>
      </c>
      <c r="E1772" s="302"/>
      <c r="F1772" s="302"/>
      <c r="G1772" s="302"/>
    </row>
    <row r="1773" spans="1:7" ht="54">
      <c r="A1773" s="455">
        <v>100709</v>
      </c>
      <c r="B1773" s="453" t="s">
        <v>9352</v>
      </c>
      <c r="C1773" s="455" t="s">
        <v>41</v>
      </c>
      <c r="D1773" s="474">
        <v>34.24</v>
      </c>
      <c r="E1773" s="302"/>
      <c r="F1773" s="302"/>
      <c r="G1773" s="302"/>
    </row>
    <row r="1774" spans="1:7" ht="27">
      <c r="A1774" s="455">
        <v>100710</v>
      </c>
      <c r="B1774" s="453" t="s">
        <v>9353</v>
      </c>
      <c r="C1774" s="455" t="s">
        <v>41</v>
      </c>
      <c r="D1774" s="474">
        <v>87.84</v>
      </c>
      <c r="E1774" s="302"/>
      <c r="F1774" s="302"/>
      <c r="G1774" s="302"/>
    </row>
    <row r="1775" spans="1:7" ht="40.5">
      <c r="A1775" s="455">
        <v>102151</v>
      </c>
      <c r="B1775" s="453" t="s">
        <v>11934</v>
      </c>
      <c r="C1775" s="455" t="s">
        <v>50</v>
      </c>
      <c r="D1775" s="474">
        <v>140.16999999999999</v>
      </c>
      <c r="E1775" s="302"/>
      <c r="F1775" s="302"/>
      <c r="G1775" s="302"/>
    </row>
    <row r="1776" spans="1:7" ht="40.5">
      <c r="A1776" s="455">
        <v>102152</v>
      </c>
      <c r="B1776" s="453" t="s">
        <v>11935</v>
      </c>
      <c r="C1776" s="455" t="s">
        <v>50</v>
      </c>
      <c r="D1776" s="474">
        <v>176.86</v>
      </c>
      <c r="E1776" s="302"/>
      <c r="F1776" s="302"/>
      <c r="G1776" s="302"/>
    </row>
    <row r="1777" spans="1:7" ht="40.5">
      <c r="A1777" s="455">
        <v>102153</v>
      </c>
      <c r="B1777" s="453" t="s">
        <v>11936</v>
      </c>
      <c r="C1777" s="455" t="s">
        <v>50</v>
      </c>
      <c r="D1777" s="474">
        <v>225.79</v>
      </c>
      <c r="E1777" s="302"/>
      <c r="F1777" s="302"/>
      <c r="G1777" s="302"/>
    </row>
    <row r="1778" spans="1:7" ht="40.5">
      <c r="A1778" s="455">
        <v>102154</v>
      </c>
      <c r="B1778" s="453" t="s">
        <v>11937</v>
      </c>
      <c r="C1778" s="455" t="s">
        <v>50</v>
      </c>
      <c r="D1778" s="474">
        <v>195.45</v>
      </c>
      <c r="E1778" s="302"/>
      <c r="F1778" s="302"/>
      <c r="G1778" s="302"/>
    </row>
    <row r="1779" spans="1:7" ht="40.5">
      <c r="A1779" s="455">
        <v>102155</v>
      </c>
      <c r="B1779" s="453" t="s">
        <v>11938</v>
      </c>
      <c r="C1779" s="455" t="s">
        <v>50</v>
      </c>
      <c r="D1779" s="474">
        <v>235.46</v>
      </c>
      <c r="E1779" s="302"/>
      <c r="F1779" s="302"/>
      <c r="G1779" s="302"/>
    </row>
    <row r="1780" spans="1:7" ht="40.5">
      <c r="A1780" s="455">
        <v>102156</v>
      </c>
      <c r="B1780" s="453" t="s">
        <v>11939</v>
      </c>
      <c r="C1780" s="455" t="s">
        <v>50</v>
      </c>
      <c r="D1780" s="474">
        <v>226.51</v>
      </c>
      <c r="E1780" s="302"/>
      <c r="F1780" s="302"/>
      <c r="G1780" s="302"/>
    </row>
    <row r="1781" spans="1:7" ht="40.5">
      <c r="A1781" s="455">
        <v>102157</v>
      </c>
      <c r="B1781" s="453" t="s">
        <v>11940</v>
      </c>
      <c r="C1781" s="455" t="s">
        <v>50</v>
      </c>
      <c r="D1781" s="474">
        <v>312.14</v>
      </c>
      <c r="E1781" s="302"/>
      <c r="F1781" s="302"/>
      <c r="G1781" s="302"/>
    </row>
    <row r="1782" spans="1:7" ht="40.5">
      <c r="A1782" s="455">
        <v>102158</v>
      </c>
      <c r="B1782" s="453" t="s">
        <v>11941</v>
      </c>
      <c r="C1782" s="455" t="s">
        <v>50</v>
      </c>
      <c r="D1782" s="474">
        <v>317.14</v>
      </c>
      <c r="E1782" s="302"/>
      <c r="F1782" s="302"/>
      <c r="G1782" s="302"/>
    </row>
    <row r="1783" spans="1:7" ht="40.5">
      <c r="A1783" s="455">
        <v>102159</v>
      </c>
      <c r="B1783" s="453" t="s">
        <v>11942</v>
      </c>
      <c r="C1783" s="455" t="s">
        <v>50</v>
      </c>
      <c r="D1783" s="474">
        <v>379.03</v>
      </c>
      <c r="E1783" s="302"/>
      <c r="F1783" s="302"/>
      <c r="G1783" s="302"/>
    </row>
    <row r="1784" spans="1:7" ht="40.5">
      <c r="A1784" s="455">
        <v>102160</v>
      </c>
      <c r="B1784" s="453" t="s">
        <v>11943</v>
      </c>
      <c r="C1784" s="455" t="s">
        <v>50</v>
      </c>
      <c r="D1784" s="474">
        <v>152.4</v>
      </c>
      <c r="E1784" s="302"/>
      <c r="F1784" s="302"/>
      <c r="G1784" s="302"/>
    </row>
    <row r="1785" spans="1:7" ht="40.5">
      <c r="A1785" s="455">
        <v>102161</v>
      </c>
      <c r="B1785" s="453" t="s">
        <v>11944</v>
      </c>
      <c r="C1785" s="455" t="s">
        <v>50</v>
      </c>
      <c r="D1785" s="474">
        <v>209.29</v>
      </c>
      <c r="E1785" s="302"/>
      <c r="F1785" s="302"/>
      <c r="G1785" s="302"/>
    </row>
    <row r="1786" spans="1:7" ht="40.5">
      <c r="A1786" s="455">
        <v>102162</v>
      </c>
      <c r="B1786" s="453" t="s">
        <v>11945</v>
      </c>
      <c r="C1786" s="455" t="s">
        <v>50</v>
      </c>
      <c r="D1786" s="474">
        <v>245.98</v>
      </c>
      <c r="E1786" s="302"/>
      <c r="F1786" s="302"/>
      <c r="G1786" s="302"/>
    </row>
    <row r="1787" spans="1:7" ht="40.5">
      <c r="A1787" s="455">
        <v>102163</v>
      </c>
      <c r="B1787" s="453" t="s">
        <v>11946</v>
      </c>
      <c r="C1787" s="455" t="s">
        <v>50</v>
      </c>
      <c r="D1787" s="474">
        <v>294.91000000000003</v>
      </c>
      <c r="E1787" s="302"/>
      <c r="F1787" s="302"/>
      <c r="G1787" s="302"/>
    </row>
    <row r="1788" spans="1:7" ht="40.5">
      <c r="A1788" s="455">
        <v>102164</v>
      </c>
      <c r="B1788" s="453" t="s">
        <v>11947</v>
      </c>
      <c r="C1788" s="455" t="s">
        <v>50</v>
      </c>
      <c r="D1788" s="474">
        <v>251.87</v>
      </c>
      <c r="E1788" s="302"/>
      <c r="F1788" s="302"/>
      <c r="G1788" s="302"/>
    </row>
    <row r="1789" spans="1:7" ht="40.5">
      <c r="A1789" s="455">
        <v>102165</v>
      </c>
      <c r="B1789" s="453" t="s">
        <v>11948</v>
      </c>
      <c r="C1789" s="455" t="s">
        <v>50</v>
      </c>
      <c r="D1789" s="474">
        <v>291.88</v>
      </c>
      <c r="E1789" s="302"/>
      <c r="F1789" s="302"/>
      <c r="G1789" s="302"/>
    </row>
    <row r="1790" spans="1:7" ht="40.5">
      <c r="A1790" s="455">
        <v>102166</v>
      </c>
      <c r="B1790" s="453" t="s">
        <v>11949</v>
      </c>
      <c r="C1790" s="455" t="s">
        <v>50</v>
      </c>
      <c r="D1790" s="474">
        <v>270.19</v>
      </c>
      <c r="E1790" s="302"/>
      <c r="F1790" s="302"/>
      <c r="G1790" s="302"/>
    </row>
    <row r="1791" spans="1:7" ht="40.5">
      <c r="A1791" s="455">
        <v>102167</v>
      </c>
      <c r="B1791" s="453" t="s">
        <v>11950</v>
      </c>
      <c r="C1791" s="455" t="s">
        <v>50</v>
      </c>
      <c r="D1791" s="474">
        <v>355.82</v>
      </c>
      <c r="E1791" s="302"/>
      <c r="F1791" s="302"/>
      <c r="G1791" s="302"/>
    </row>
    <row r="1792" spans="1:7" ht="40.5">
      <c r="A1792" s="455">
        <v>102168</v>
      </c>
      <c r="B1792" s="453" t="s">
        <v>11951</v>
      </c>
      <c r="C1792" s="455" t="s">
        <v>50</v>
      </c>
      <c r="D1792" s="474">
        <v>349.51</v>
      </c>
      <c r="E1792" s="302"/>
      <c r="F1792" s="302"/>
      <c r="G1792" s="302"/>
    </row>
    <row r="1793" spans="1:7" ht="40.5">
      <c r="A1793" s="455">
        <v>102169</v>
      </c>
      <c r="B1793" s="453" t="s">
        <v>11952</v>
      </c>
      <c r="C1793" s="455" t="s">
        <v>50</v>
      </c>
      <c r="D1793" s="474">
        <v>407.21</v>
      </c>
      <c r="E1793" s="302"/>
      <c r="F1793" s="302"/>
      <c r="G1793" s="302"/>
    </row>
    <row r="1794" spans="1:7" ht="40.5">
      <c r="A1794" s="455">
        <v>102170</v>
      </c>
      <c r="B1794" s="453" t="s">
        <v>11953</v>
      </c>
      <c r="C1794" s="455" t="s">
        <v>50</v>
      </c>
      <c r="D1794" s="474">
        <v>221.52</v>
      </c>
      <c r="E1794" s="302"/>
      <c r="F1794" s="302"/>
      <c r="G1794" s="302"/>
    </row>
    <row r="1795" spans="1:7" ht="40.5">
      <c r="A1795" s="455">
        <v>102171</v>
      </c>
      <c r="B1795" s="453" t="s">
        <v>11954</v>
      </c>
      <c r="C1795" s="455" t="s">
        <v>50</v>
      </c>
      <c r="D1795" s="474">
        <v>447.58</v>
      </c>
      <c r="E1795" s="302"/>
      <c r="F1795" s="302"/>
      <c r="G1795" s="302"/>
    </row>
    <row r="1796" spans="1:7" ht="40.5">
      <c r="A1796" s="455">
        <v>102172</v>
      </c>
      <c r="B1796" s="453" t="s">
        <v>11955</v>
      </c>
      <c r="C1796" s="455" t="s">
        <v>50</v>
      </c>
      <c r="D1796" s="474">
        <v>441.44</v>
      </c>
      <c r="E1796" s="302"/>
      <c r="F1796" s="302"/>
      <c r="G1796" s="302"/>
    </row>
    <row r="1797" spans="1:7" ht="40.5">
      <c r="A1797" s="455">
        <v>102176</v>
      </c>
      <c r="B1797" s="453" t="s">
        <v>11956</v>
      </c>
      <c r="C1797" s="455" t="s">
        <v>50</v>
      </c>
      <c r="D1797" s="474">
        <v>826.02</v>
      </c>
      <c r="E1797" s="302"/>
      <c r="F1797" s="302"/>
      <c r="G1797" s="302"/>
    </row>
    <row r="1798" spans="1:7" ht="40.5">
      <c r="A1798" s="455">
        <v>102177</v>
      </c>
      <c r="B1798" s="453" t="s">
        <v>11957</v>
      </c>
      <c r="C1798" s="455" t="s">
        <v>50</v>
      </c>
      <c r="D1798" s="474">
        <v>1699.63</v>
      </c>
      <c r="E1798" s="302"/>
      <c r="F1798" s="302"/>
      <c r="G1798" s="302"/>
    </row>
    <row r="1799" spans="1:7" ht="40.5">
      <c r="A1799" s="455">
        <v>102178</v>
      </c>
      <c r="B1799" s="453" t="s">
        <v>11958</v>
      </c>
      <c r="C1799" s="455" t="s">
        <v>50</v>
      </c>
      <c r="D1799" s="474">
        <v>1957.99</v>
      </c>
      <c r="E1799" s="302"/>
      <c r="F1799" s="302"/>
      <c r="G1799" s="302"/>
    </row>
    <row r="1800" spans="1:7" ht="27">
      <c r="A1800" s="455">
        <v>102179</v>
      </c>
      <c r="B1800" s="453" t="s">
        <v>11959</v>
      </c>
      <c r="C1800" s="455" t="s">
        <v>50</v>
      </c>
      <c r="D1800" s="474">
        <v>295.49</v>
      </c>
      <c r="E1800" s="302"/>
      <c r="F1800" s="302"/>
      <c r="G1800" s="302"/>
    </row>
    <row r="1801" spans="1:7" ht="27">
      <c r="A1801" s="455">
        <v>102180</v>
      </c>
      <c r="B1801" s="453" t="s">
        <v>11960</v>
      </c>
      <c r="C1801" s="455" t="s">
        <v>50</v>
      </c>
      <c r="D1801" s="474">
        <v>345.87</v>
      </c>
      <c r="E1801" s="302"/>
      <c r="F1801" s="302"/>
      <c r="G1801" s="302"/>
    </row>
    <row r="1802" spans="1:7" ht="27">
      <c r="A1802" s="455">
        <v>102181</v>
      </c>
      <c r="B1802" s="453" t="s">
        <v>11961</v>
      </c>
      <c r="C1802" s="455" t="s">
        <v>50</v>
      </c>
      <c r="D1802" s="474">
        <v>413.85</v>
      </c>
      <c r="E1802" s="302"/>
      <c r="F1802" s="302"/>
      <c r="G1802" s="302"/>
    </row>
    <row r="1803" spans="1:7" ht="40.5">
      <c r="A1803" s="455">
        <v>102182</v>
      </c>
      <c r="B1803" s="453" t="s">
        <v>11962</v>
      </c>
      <c r="C1803" s="455" t="s">
        <v>41</v>
      </c>
      <c r="D1803" s="474">
        <v>848.33</v>
      </c>
      <c r="E1803" s="302"/>
      <c r="F1803" s="302"/>
      <c r="G1803" s="302"/>
    </row>
    <row r="1804" spans="1:7" ht="40.5">
      <c r="A1804" s="455">
        <v>102183</v>
      </c>
      <c r="B1804" s="453" t="s">
        <v>11963</v>
      </c>
      <c r="C1804" s="455" t="s">
        <v>41</v>
      </c>
      <c r="D1804" s="474">
        <v>1704.68</v>
      </c>
      <c r="E1804" s="302"/>
      <c r="F1804" s="302"/>
      <c r="G1804" s="302"/>
    </row>
    <row r="1805" spans="1:7" ht="40.5">
      <c r="A1805" s="455">
        <v>102184</v>
      </c>
      <c r="B1805" s="453" t="s">
        <v>11964</v>
      </c>
      <c r="C1805" s="455" t="s">
        <v>41</v>
      </c>
      <c r="D1805" s="474">
        <v>1510.22</v>
      </c>
      <c r="E1805" s="302"/>
      <c r="F1805" s="302"/>
      <c r="G1805" s="302"/>
    </row>
    <row r="1806" spans="1:7" ht="54">
      <c r="A1806" s="455">
        <v>102185</v>
      </c>
      <c r="B1806" s="453" t="s">
        <v>11965</v>
      </c>
      <c r="C1806" s="455" t="s">
        <v>41</v>
      </c>
      <c r="D1806" s="474">
        <v>3028.22</v>
      </c>
      <c r="E1806" s="302"/>
      <c r="F1806" s="302"/>
      <c r="G1806" s="302"/>
    </row>
    <row r="1807" spans="1:7" ht="40.5">
      <c r="A1807" s="455">
        <v>102190</v>
      </c>
      <c r="B1807" s="453" t="s">
        <v>11966</v>
      </c>
      <c r="C1807" s="455" t="s">
        <v>50</v>
      </c>
      <c r="D1807" s="474">
        <v>12.28</v>
      </c>
      <c r="E1807" s="302"/>
      <c r="F1807" s="302"/>
      <c r="G1807" s="302"/>
    </row>
    <row r="1808" spans="1:7" ht="40.5">
      <c r="A1808" s="455">
        <v>102191</v>
      </c>
      <c r="B1808" s="453" t="s">
        <v>11967</v>
      </c>
      <c r="C1808" s="455" t="s">
        <v>50</v>
      </c>
      <c r="D1808" s="474">
        <v>14.92</v>
      </c>
      <c r="E1808" s="302"/>
      <c r="F1808" s="302"/>
      <c r="G1808" s="302"/>
    </row>
    <row r="1809" spans="1:7" ht="27">
      <c r="A1809" s="455">
        <v>102192</v>
      </c>
      <c r="B1809" s="453" t="s">
        <v>11968</v>
      </c>
      <c r="C1809" s="455" t="s">
        <v>50</v>
      </c>
      <c r="D1809" s="474">
        <v>10.64</v>
      </c>
      <c r="E1809" s="302"/>
      <c r="F1809" s="302"/>
      <c r="G1809" s="302"/>
    </row>
    <row r="1810" spans="1:7" ht="54">
      <c r="A1810" s="455">
        <v>94569</v>
      </c>
      <c r="B1810" s="453" t="s">
        <v>9354</v>
      </c>
      <c r="C1810" s="455" t="s">
        <v>50</v>
      </c>
      <c r="D1810" s="474">
        <v>805.13</v>
      </c>
      <c r="E1810" s="302"/>
      <c r="F1810" s="302"/>
      <c r="G1810" s="302"/>
    </row>
    <row r="1811" spans="1:7" ht="81">
      <c r="A1811" s="455">
        <v>94570</v>
      </c>
      <c r="B1811" s="453" t="s">
        <v>9355</v>
      </c>
      <c r="C1811" s="455" t="s">
        <v>50</v>
      </c>
      <c r="D1811" s="474">
        <v>528.91999999999996</v>
      </c>
      <c r="E1811" s="302"/>
      <c r="F1811" s="302"/>
      <c r="G1811" s="302"/>
    </row>
    <row r="1812" spans="1:7" ht="81">
      <c r="A1812" s="455">
        <v>94572</v>
      </c>
      <c r="B1812" s="453" t="s">
        <v>9356</v>
      </c>
      <c r="C1812" s="455" t="s">
        <v>50</v>
      </c>
      <c r="D1812" s="474">
        <v>761.08</v>
      </c>
      <c r="E1812" s="302"/>
      <c r="F1812" s="302"/>
      <c r="G1812" s="302"/>
    </row>
    <row r="1813" spans="1:7" ht="81">
      <c r="A1813" s="455">
        <v>94573</v>
      </c>
      <c r="B1813" s="453" t="s">
        <v>9357</v>
      </c>
      <c r="C1813" s="455" t="s">
        <v>50</v>
      </c>
      <c r="D1813" s="474">
        <v>574.38</v>
      </c>
      <c r="E1813" s="302"/>
      <c r="F1813" s="302"/>
      <c r="G1813" s="302"/>
    </row>
    <row r="1814" spans="1:7" ht="94.5">
      <c r="A1814" s="455">
        <v>94580</v>
      </c>
      <c r="B1814" s="453" t="s">
        <v>9358</v>
      </c>
      <c r="C1814" s="455" t="s">
        <v>50</v>
      </c>
      <c r="D1814" s="474">
        <v>855.08</v>
      </c>
      <c r="E1814" s="302"/>
      <c r="F1814" s="302"/>
      <c r="G1814" s="302"/>
    </row>
    <row r="1815" spans="1:7" ht="54">
      <c r="A1815" s="455">
        <v>100674</v>
      </c>
      <c r="B1815" s="453" t="s">
        <v>9359</v>
      </c>
      <c r="C1815" s="455" t="s">
        <v>50</v>
      </c>
      <c r="D1815" s="474">
        <v>551.71</v>
      </c>
      <c r="E1815" s="302"/>
      <c r="F1815" s="302"/>
      <c r="G1815" s="302"/>
    </row>
    <row r="1816" spans="1:7" ht="54">
      <c r="A1816" s="455">
        <v>101096</v>
      </c>
      <c r="B1816" s="453" t="s">
        <v>9360</v>
      </c>
      <c r="C1816" s="455" t="s">
        <v>38</v>
      </c>
      <c r="D1816" s="474">
        <v>975.74</v>
      </c>
      <c r="E1816" s="302"/>
      <c r="F1816" s="302"/>
      <c r="G1816" s="302"/>
    </row>
    <row r="1817" spans="1:7" ht="54">
      <c r="A1817" s="455">
        <v>101097</v>
      </c>
      <c r="B1817" s="453" t="s">
        <v>9361</v>
      </c>
      <c r="C1817" s="455" t="s">
        <v>38</v>
      </c>
      <c r="D1817" s="474">
        <v>937.24</v>
      </c>
      <c r="E1817" s="302"/>
      <c r="F1817" s="302"/>
      <c r="G1817" s="302"/>
    </row>
    <row r="1818" spans="1:7" ht="54">
      <c r="A1818" s="455">
        <v>101098</v>
      </c>
      <c r="B1818" s="453" t="s">
        <v>9362</v>
      </c>
      <c r="C1818" s="455" t="s">
        <v>38</v>
      </c>
      <c r="D1818" s="474">
        <v>894.54</v>
      </c>
      <c r="E1818" s="302"/>
      <c r="F1818" s="302"/>
      <c r="G1818" s="302"/>
    </row>
    <row r="1819" spans="1:7" ht="54">
      <c r="A1819" s="455">
        <v>101099</v>
      </c>
      <c r="B1819" s="453" t="s">
        <v>9363</v>
      </c>
      <c r="C1819" s="455" t="s">
        <v>38</v>
      </c>
      <c r="D1819" s="474">
        <v>820.15</v>
      </c>
      <c r="E1819" s="302"/>
      <c r="F1819" s="302"/>
      <c r="G1819" s="302"/>
    </row>
    <row r="1820" spans="1:7" ht="54">
      <c r="A1820" s="455">
        <v>101100</v>
      </c>
      <c r="B1820" s="453" t="s">
        <v>9364</v>
      </c>
      <c r="C1820" s="455" t="s">
        <v>38</v>
      </c>
      <c r="D1820" s="474">
        <v>777.3</v>
      </c>
      <c r="E1820" s="302"/>
      <c r="F1820" s="302"/>
      <c r="G1820" s="302"/>
    </row>
    <row r="1821" spans="1:7" ht="54">
      <c r="A1821" s="455">
        <v>101101</v>
      </c>
      <c r="B1821" s="453" t="s">
        <v>9365</v>
      </c>
      <c r="C1821" s="455" t="s">
        <v>38</v>
      </c>
      <c r="D1821" s="474">
        <v>765.97</v>
      </c>
      <c r="E1821" s="302"/>
      <c r="F1821" s="302"/>
      <c r="G1821" s="302"/>
    </row>
    <row r="1822" spans="1:7" ht="54">
      <c r="A1822" s="455">
        <v>101102</v>
      </c>
      <c r="B1822" s="453" t="s">
        <v>9366</v>
      </c>
      <c r="C1822" s="455" t="s">
        <v>38</v>
      </c>
      <c r="D1822" s="474">
        <v>760.75</v>
      </c>
      <c r="E1822" s="302"/>
      <c r="F1822" s="302"/>
      <c r="G1822" s="302"/>
    </row>
    <row r="1823" spans="1:7" ht="54">
      <c r="A1823" s="455">
        <v>101103</v>
      </c>
      <c r="B1823" s="453" t="s">
        <v>9367</v>
      </c>
      <c r="C1823" s="455" t="s">
        <v>38</v>
      </c>
      <c r="D1823" s="474">
        <v>710.69</v>
      </c>
      <c r="E1823" s="302"/>
      <c r="F1823" s="302"/>
      <c r="G1823" s="302"/>
    </row>
    <row r="1824" spans="1:7" ht="67.5">
      <c r="A1824" s="455">
        <v>101104</v>
      </c>
      <c r="B1824" s="453" t="s">
        <v>9368</v>
      </c>
      <c r="C1824" s="455" t="s">
        <v>38</v>
      </c>
      <c r="D1824" s="474">
        <v>1072.1500000000001</v>
      </c>
      <c r="E1824" s="302"/>
      <c r="F1824" s="302"/>
      <c r="G1824" s="302"/>
    </row>
    <row r="1825" spans="1:7" ht="67.5">
      <c r="A1825" s="455">
        <v>101105</v>
      </c>
      <c r="B1825" s="453" t="s">
        <v>9369</v>
      </c>
      <c r="C1825" s="455" t="s">
        <v>38</v>
      </c>
      <c r="D1825" s="474">
        <v>1032.2</v>
      </c>
      <c r="E1825" s="302"/>
      <c r="F1825" s="302"/>
      <c r="G1825" s="302"/>
    </row>
    <row r="1826" spans="1:7" ht="67.5">
      <c r="A1826" s="455">
        <v>101106</v>
      </c>
      <c r="B1826" s="453" t="s">
        <v>9370</v>
      </c>
      <c r="C1826" s="455" t="s">
        <v>38</v>
      </c>
      <c r="D1826" s="474">
        <v>987.62</v>
      </c>
      <c r="E1826" s="302"/>
      <c r="F1826" s="302"/>
      <c r="G1826" s="302"/>
    </row>
    <row r="1827" spans="1:7" ht="67.5">
      <c r="A1827" s="455">
        <v>101107</v>
      </c>
      <c r="B1827" s="453" t="s">
        <v>9371</v>
      </c>
      <c r="C1827" s="455" t="s">
        <v>38</v>
      </c>
      <c r="D1827" s="474">
        <v>910.33</v>
      </c>
      <c r="E1827" s="302"/>
      <c r="F1827" s="302"/>
      <c r="G1827" s="302"/>
    </row>
    <row r="1828" spans="1:7" ht="67.5">
      <c r="A1828" s="455">
        <v>101108</v>
      </c>
      <c r="B1828" s="453" t="s">
        <v>9372</v>
      </c>
      <c r="C1828" s="455" t="s">
        <v>38</v>
      </c>
      <c r="D1828" s="474">
        <v>869.91</v>
      </c>
      <c r="E1828" s="302"/>
      <c r="F1828" s="302"/>
      <c r="G1828" s="302"/>
    </row>
    <row r="1829" spans="1:7" ht="67.5">
      <c r="A1829" s="455">
        <v>101109</v>
      </c>
      <c r="B1829" s="453" t="s">
        <v>9373</v>
      </c>
      <c r="C1829" s="455" t="s">
        <v>38</v>
      </c>
      <c r="D1829" s="474">
        <v>857.34</v>
      </c>
      <c r="E1829" s="302"/>
      <c r="F1829" s="302"/>
      <c r="G1829" s="302"/>
    </row>
    <row r="1830" spans="1:7" ht="67.5">
      <c r="A1830" s="455">
        <v>101110</v>
      </c>
      <c r="B1830" s="453" t="s">
        <v>9374</v>
      </c>
      <c r="C1830" s="455" t="s">
        <v>38</v>
      </c>
      <c r="D1830" s="474">
        <v>850.67</v>
      </c>
      <c r="E1830" s="302"/>
      <c r="F1830" s="302"/>
      <c r="G1830" s="302"/>
    </row>
    <row r="1831" spans="1:7" ht="67.5">
      <c r="A1831" s="455">
        <v>101111</v>
      </c>
      <c r="B1831" s="453" t="s">
        <v>9375</v>
      </c>
      <c r="C1831" s="455" t="s">
        <v>38</v>
      </c>
      <c r="D1831" s="474">
        <v>798.14</v>
      </c>
      <c r="E1831" s="302"/>
      <c r="F1831" s="302"/>
      <c r="G1831" s="302"/>
    </row>
    <row r="1832" spans="1:7" ht="54">
      <c r="A1832" s="455">
        <v>101112</v>
      </c>
      <c r="B1832" s="453" t="s">
        <v>9376</v>
      </c>
      <c r="C1832" s="455" t="s">
        <v>38</v>
      </c>
      <c r="D1832" s="474">
        <v>641.16</v>
      </c>
      <c r="E1832" s="302"/>
      <c r="F1832" s="302"/>
      <c r="G1832" s="302"/>
    </row>
    <row r="1833" spans="1:7" ht="54">
      <c r="A1833" s="455">
        <v>101113</v>
      </c>
      <c r="B1833" s="453" t="s">
        <v>9377</v>
      </c>
      <c r="C1833" s="455" t="s">
        <v>38</v>
      </c>
      <c r="D1833" s="474">
        <v>742.11</v>
      </c>
      <c r="E1833" s="302"/>
      <c r="F1833" s="302"/>
      <c r="G1833" s="302"/>
    </row>
    <row r="1834" spans="1:7" ht="40.5">
      <c r="A1834" s="455">
        <v>95601</v>
      </c>
      <c r="B1834" s="453" t="s">
        <v>581</v>
      </c>
      <c r="C1834" s="455" t="s">
        <v>41</v>
      </c>
      <c r="D1834" s="474">
        <v>8.8699999999999992</v>
      </c>
      <c r="E1834" s="302"/>
      <c r="F1834" s="302"/>
      <c r="G1834" s="302"/>
    </row>
    <row r="1835" spans="1:7" ht="40.5">
      <c r="A1835" s="455">
        <v>95602</v>
      </c>
      <c r="B1835" s="453" t="s">
        <v>582</v>
      </c>
      <c r="C1835" s="455" t="s">
        <v>41</v>
      </c>
      <c r="D1835" s="474">
        <v>11.5</v>
      </c>
      <c r="E1835" s="302"/>
      <c r="F1835" s="302"/>
      <c r="G1835" s="302"/>
    </row>
    <row r="1836" spans="1:7" ht="40.5">
      <c r="A1836" s="455">
        <v>95603</v>
      </c>
      <c r="B1836" s="453" t="s">
        <v>583</v>
      </c>
      <c r="C1836" s="455" t="s">
        <v>41</v>
      </c>
      <c r="D1836" s="474">
        <v>15.1</v>
      </c>
      <c r="E1836" s="302"/>
      <c r="F1836" s="302"/>
      <c r="G1836" s="302"/>
    </row>
    <row r="1837" spans="1:7" ht="40.5">
      <c r="A1837" s="455">
        <v>95604</v>
      </c>
      <c r="B1837" s="453" t="s">
        <v>584</v>
      </c>
      <c r="C1837" s="455" t="s">
        <v>41</v>
      </c>
      <c r="D1837" s="474">
        <v>19.87</v>
      </c>
      <c r="E1837" s="302"/>
      <c r="F1837" s="302"/>
      <c r="G1837" s="302"/>
    </row>
    <row r="1838" spans="1:7" ht="40.5">
      <c r="A1838" s="455">
        <v>95605</v>
      </c>
      <c r="B1838" s="453" t="s">
        <v>585</v>
      </c>
      <c r="C1838" s="455" t="s">
        <v>41</v>
      </c>
      <c r="D1838" s="474">
        <v>31.17</v>
      </c>
      <c r="E1838" s="302"/>
      <c r="F1838" s="302"/>
      <c r="G1838" s="302"/>
    </row>
    <row r="1839" spans="1:7" ht="27">
      <c r="A1839" s="455">
        <v>95607</v>
      </c>
      <c r="B1839" s="453" t="s">
        <v>2984</v>
      </c>
      <c r="C1839" s="455" t="s">
        <v>41</v>
      </c>
      <c r="D1839" s="474">
        <v>5.27</v>
      </c>
      <c r="E1839" s="302"/>
      <c r="F1839" s="302"/>
      <c r="G1839" s="302"/>
    </row>
    <row r="1840" spans="1:7" ht="27">
      <c r="A1840" s="455">
        <v>95608</v>
      </c>
      <c r="B1840" s="453" t="s">
        <v>2985</v>
      </c>
      <c r="C1840" s="455" t="s">
        <v>41</v>
      </c>
      <c r="D1840" s="474">
        <v>6.1</v>
      </c>
      <c r="E1840" s="302"/>
      <c r="F1840" s="302"/>
      <c r="G1840" s="302"/>
    </row>
    <row r="1841" spans="1:7" ht="27">
      <c r="A1841" s="455">
        <v>95609</v>
      </c>
      <c r="B1841" s="453" t="s">
        <v>2986</v>
      </c>
      <c r="C1841" s="455" t="s">
        <v>41</v>
      </c>
      <c r="D1841" s="474">
        <v>6.79</v>
      </c>
      <c r="E1841" s="302"/>
      <c r="F1841" s="302"/>
      <c r="G1841" s="302"/>
    </row>
    <row r="1842" spans="1:7" ht="67.5">
      <c r="A1842" s="455">
        <v>100651</v>
      </c>
      <c r="B1842" s="453" t="s">
        <v>11373</v>
      </c>
      <c r="C1842" s="455" t="s">
        <v>18</v>
      </c>
      <c r="D1842" s="474">
        <v>120.97</v>
      </c>
      <c r="E1842" s="302"/>
      <c r="F1842" s="302"/>
      <c r="G1842" s="302"/>
    </row>
    <row r="1843" spans="1:7" ht="67.5">
      <c r="A1843" s="455">
        <v>100652</v>
      </c>
      <c r="B1843" s="453" t="s">
        <v>11374</v>
      </c>
      <c r="C1843" s="455" t="s">
        <v>18</v>
      </c>
      <c r="D1843" s="474">
        <v>235.48</v>
      </c>
      <c r="E1843" s="302"/>
      <c r="F1843" s="302"/>
      <c r="G1843" s="302"/>
    </row>
    <row r="1844" spans="1:7" ht="67.5">
      <c r="A1844" s="455">
        <v>100653</v>
      </c>
      <c r="B1844" s="453" t="s">
        <v>11375</v>
      </c>
      <c r="C1844" s="455" t="s">
        <v>18</v>
      </c>
      <c r="D1844" s="474">
        <v>399.32</v>
      </c>
      <c r="E1844" s="302"/>
      <c r="F1844" s="302"/>
      <c r="G1844" s="302"/>
    </row>
    <row r="1845" spans="1:7" ht="67.5">
      <c r="A1845" s="455">
        <v>100654</v>
      </c>
      <c r="B1845" s="453" t="s">
        <v>11376</v>
      </c>
      <c r="C1845" s="455" t="s">
        <v>18</v>
      </c>
      <c r="D1845" s="474">
        <v>562.33000000000004</v>
      </c>
      <c r="E1845" s="302"/>
      <c r="F1845" s="302"/>
      <c r="G1845" s="302"/>
    </row>
    <row r="1846" spans="1:7" ht="67.5">
      <c r="A1846" s="455">
        <v>100655</v>
      </c>
      <c r="B1846" s="453" t="s">
        <v>11377</v>
      </c>
      <c r="C1846" s="455" t="s">
        <v>18</v>
      </c>
      <c r="D1846" s="474">
        <v>645.09</v>
      </c>
      <c r="E1846" s="302"/>
      <c r="F1846" s="302"/>
      <c r="G1846" s="302"/>
    </row>
    <row r="1847" spans="1:7" ht="54">
      <c r="A1847" s="455">
        <v>100656</v>
      </c>
      <c r="B1847" s="453" t="s">
        <v>9378</v>
      </c>
      <c r="C1847" s="455" t="s">
        <v>18</v>
      </c>
      <c r="D1847" s="474">
        <v>78.89</v>
      </c>
      <c r="E1847" s="302"/>
      <c r="F1847" s="302"/>
      <c r="G1847" s="302"/>
    </row>
    <row r="1848" spans="1:7" ht="54">
      <c r="A1848" s="455">
        <v>100657</v>
      </c>
      <c r="B1848" s="453" t="s">
        <v>9379</v>
      </c>
      <c r="C1848" s="455" t="s">
        <v>18</v>
      </c>
      <c r="D1848" s="474">
        <v>102.42</v>
      </c>
      <c r="E1848" s="302"/>
      <c r="F1848" s="302"/>
      <c r="G1848" s="302"/>
    </row>
    <row r="1849" spans="1:7" ht="67.5">
      <c r="A1849" s="455">
        <v>100658</v>
      </c>
      <c r="B1849" s="453" t="s">
        <v>9380</v>
      </c>
      <c r="C1849" s="455" t="s">
        <v>18</v>
      </c>
      <c r="D1849" s="474">
        <v>239.84</v>
      </c>
      <c r="E1849" s="302"/>
      <c r="F1849" s="302"/>
      <c r="G1849" s="302"/>
    </row>
    <row r="1850" spans="1:7" ht="54">
      <c r="A1850" s="455">
        <v>100889</v>
      </c>
      <c r="B1850" s="453" t="s">
        <v>9381</v>
      </c>
      <c r="C1850" s="455" t="s">
        <v>21</v>
      </c>
      <c r="D1850" s="474">
        <v>13.59</v>
      </c>
      <c r="E1850" s="302"/>
      <c r="F1850" s="302"/>
      <c r="G1850" s="302"/>
    </row>
    <row r="1851" spans="1:7" ht="54">
      <c r="A1851" s="455">
        <v>100890</v>
      </c>
      <c r="B1851" s="453" t="s">
        <v>9382</v>
      </c>
      <c r="C1851" s="455" t="s">
        <v>21</v>
      </c>
      <c r="D1851" s="474">
        <v>13.49</v>
      </c>
      <c r="E1851" s="302"/>
      <c r="F1851" s="302"/>
      <c r="G1851" s="302"/>
    </row>
    <row r="1852" spans="1:7" ht="54">
      <c r="A1852" s="455">
        <v>100892</v>
      </c>
      <c r="B1852" s="453" t="s">
        <v>9383</v>
      </c>
      <c r="C1852" s="455" t="s">
        <v>21</v>
      </c>
      <c r="D1852" s="474">
        <v>12.78</v>
      </c>
      <c r="E1852" s="302"/>
      <c r="F1852" s="302"/>
      <c r="G1852" s="302"/>
    </row>
    <row r="1853" spans="1:7" ht="54">
      <c r="A1853" s="455">
        <v>100893</v>
      </c>
      <c r="B1853" s="453" t="s">
        <v>9384</v>
      </c>
      <c r="C1853" s="455" t="s">
        <v>21</v>
      </c>
      <c r="D1853" s="474">
        <v>12.65</v>
      </c>
      <c r="E1853" s="302"/>
      <c r="F1853" s="302"/>
      <c r="G1853" s="302"/>
    </row>
    <row r="1854" spans="1:7" ht="54">
      <c r="A1854" s="455">
        <v>100894</v>
      </c>
      <c r="B1854" s="453" t="s">
        <v>9385</v>
      </c>
      <c r="C1854" s="455" t="s">
        <v>21</v>
      </c>
      <c r="D1854" s="474">
        <v>12.57</v>
      </c>
      <c r="E1854" s="302"/>
      <c r="F1854" s="302"/>
      <c r="G1854" s="302"/>
    </row>
    <row r="1855" spans="1:7" ht="67.5">
      <c r="A1855" s="455">
        <v>100896</v>
      </c>
      <c r="B1855" s="453" t="s">
        <v>9386</v>
      </c>
      <c r="C1855" s="455" t="s">
        <v>18</v>
      </c>
      <c r="D1855" s="474">
        <v>52.16</v>
      </c>
      <c r="E1855" s="302"/>
      <c r="F1855" s="302"/>
      <c r="G1855" s="302"/>
    </row>
    <row r="1856" spans="1:7" ht="67.5">
      <c r="A1856" s="455">
        <v>100897</v>
      </c>
      <c r="B1856" s="453" t="s">
        <v>9387</v>
      </c>
      <c r="C1856" s="455" t="s">
        <v>18</v>
      </c>
      <c r="D1856" s="474">
        <v>104.19</v>
      </c>
      <c r="E1856" s="302"/>
      <c r="F1856" s="302"/>
      <c r="G1856" s="302"/>
    </row>
    <row r="1857" spans="1:7" ht="67.5">
      <c r="A1857" s="455">
        <v>100898</v>
      </c>
      <c r="B1857" s="453" t="s">
        <v>9388</v>
      </c>
      <c r="C1857" s="455" t="s">
        <v>18</v>
      </c>
      <c r="D1857" s="474">
        <v>206</v>
      </c>
      <c r="E1857" s="302"/>
      <c r="F1857" s="302"/>
      <c r="G1857" s="302"/>
    </row>
    <row r="1858" spans="1:7" ht="67.5">
      <c r="A1858" s="455">
        <v>100899</v>
      </c>
      <c r="B1858" s="453" t="s">
        <v>9389</v>
      </c>
      <c r="C1858" s="455" t="s">
        <v>18</v>
      </c>
      <c r="D1858" s="474">
        <v>67.67</v>
      </c>
      <c r="E1858" s="302"/>
      <c r="F1858" s="302"/>
      <c r="G1858" s="302"/>
    </row>
    <row r="1859" spans="1:7" ht="67.5">
      <c r="A1859" s="455">
        <v>100900</v>
      </c>
      <c r="B1859" s="453" t="s">
        <v>9390</v>
      </c>
      <c r="C1859" s="455" t="s">
        <v>18</v>
      </c>
      <c r="D1859" s="474">
        <v>235.3</v>
      </c>
      <c r="E1859" s="302"/>
      <c r="F1859" s="302"/>
      <c r="G1859" s="302"/>
    </row>
    <row r="1860" spans="1:7" ht="54">
      <c r="A1860" s="455">
        <v>100929</v>
      </c>
      <c r="B1860" s="453" t="s">
        <v>9391</v>
      </c>
      <c r="C1860" s="455" t="s">
        <v>18</v>
      </c>
      <c r="D1860" s="474">
        <v>273.25</v>
      </c>
      <c r="E1860" s="302"/>
      <c r="F1860" s="302"/>
      <c r="G1860" s="302"/>
    </row>
    <row r="1861" spans="1:7" ht="54">
      <c r="A1861" s="455">
        <v>100930</v>
      </c>
      <c r="B1861" s="453" t="s">
        <v>9392</v>
      </c>
      <c r="C1861" s="455" t="s">
        <v>18</v>
      </c>
      <c r="D1861" s="474">
        <v>384.01</v>
      </c>
      <c r="E1861" s="302"/>
      <c r="F1861" s="302"/>
      <c r="G1861" s="302"/>
    </row>
    <row r="1862" spans="1:7" ht="54">
      <c r="A1862" s="455">
        <v>100931</v>
      </c>
      <c r="B1862" s="453" t="s">
        <v>9393</v>
      </c>
      <c r="C1862" s="455" t="s">
        <v>18</v>
      </c>
      <c r="D1862" s="474">
        <v>462.53</v>
      </c>
      <c r="E1862" s="302"/>
      <c r="F1862" s="302"/>
      <c r="G1862" s="302"/>
    </row>
    <row r="1863" spans="1:7" ht="54">
      <c r="A1863" s="455">
        <v>100932</v>
      </c>
      <c r="B1863" s="453" t="s">
        <v>9394</v>
      </c>
      <c r="C1863" s="455" t="s">
        <v>18</v>
      </c>
      <c r="D1863" s="474">
        <v>643.88</v>
      </c>
      <c r="E1863" s="302"/>
      <c r="F1863" s="302"/>
      <c r="G1863" s="302"/>
    </row>
    <row r="1864" spans="1:7" ht="54">
      <c r="A1864" s="455">
        <v>100933</v>
      </c>
      <c r="B1864" s="453" t="s">
        <v>9395</v>
      </c>
      <c r="C1864" s="455" t="s">
        <v>18</v>
      </c>
      <c r="D1864" s="474">
        <v>322.10000000000002</v>
      </c>
      <c r="E1864" s="302"/>
      <c r="F1864" s="302"/>
      <c r="G1864" s="302"/>
    </row>
    <row r="1865" spans="1:7" ht="54">
      <c r="A1865" s="455">
        <v>100934</v>
      </c>
      <c r="B1865" s="453" t="s">
        <v>9396</v>
      </c>
      <c r="C1865" s="455" t="s">
        <v>18</v>
      </c>
      <c r="D1865" s="474">
        <v>445.06</v>
      </c>
      <c r="E1865" s="302"/>
      <c r="F1865" s="302"/>
      <c r="G1865" s="302"/>
    </row>
    <row r="1866" spans="1:7" ht="54">
      <c r="A1866" s="455">
        <v>100935</v>
      </c>
      <c r="B1866" s="453" t="s">
        <v>9397</v>
      </c>
      <c r="C1866" s="455" t="s">
        <v>18</v>
      </c>
      <c r="D1866" s="474">
        <v>539.29999999999995</v>
      </c>
      <c r="E1866" s="302"/>
      <c r="F1866" s="302"/>
      <c r="G1866" s="302"/>
    </row>
    <row r="1867" spans="1:7" ht="54">
      <c r="A1867" s="455">
        <v>100936</v>
      </c>
      <c r="B1867" s="453" t="s">
        <v>9398</v>
      </c>
      <c r="C1867" s="455" t="s">
        <v>18</v>
      </c>
      <c r="D1867" s="474">
        <v>733.4</v>
      </c>
      <c r="E1867" s="302"/>
      <c r="F1867" s="302"/>
      <c r="G1867" s="302"/>
    </row>
    <row r="1868" spans="1:7" ht="54">
      <c r="A1868" s="455">
        <v>101173</v>
      </c>
      <c r="B1868" s="453" t="s">
        <v>9399</v>
      </c>
      <c r="C1868" s="455" t="s">
        <v>18</v>
      </c>
      <c r="D1868" s="474">
        <v>51.76</v>
      </c>
      <c r="E1868" s="302"/>
      <c r="F1868" s="302"/>
      <c r="G1868" s="302"/>
    </row>
    <row r="1869" spans="1:7" ht="54">
      <c r="A1869" s="455">
        <v>101174</v>
      </c>
      <c r="B1869" s="453" t="s">
        <v>9400</v>
      </c>
      <c r="C1869" s="455" t="s">
        <v>18</v>
      </c>
      <c r="D1869" s="474">
        <v>68.45</v>
      </c>
      <c r="E1869" s="302"/>
      <c r="F1869" s="302"/>
      <c r="G1869" s="302"/>
    </row>
    <row r="1870" spans="1:7" ht="54">
      <c r="A1870" s="455">
        <v>101175</v>
      </c>
      <c r="B1870" s="453" t="s">
        <v>9401</v>
      </c>
      <c r="C1870" s="455" t="s">
        <v>18</v>
      </c>
      <c r="D1870" s="474">
        <v>93.4</v>
      </c>
      <c r="E1870" s="302"/>
      <c r="F1870" s="302"/>
      <c r="G1870" s="302"/>
    </row>
    <row r="1871" spans="1:7" ht="40.5">
      <c r="A1871" s="455">
        <v>101176</v>
      </c>
      <c r="B1871" s="453" t="s">
        <v>9402</v>
      </c>
      <c r="C1871" s="455" t="s">
        <v>18</v>
      </c>
      <c r="D1871" s="474">
        <v>131.15</v>
      </c>
      <c r="E1871" s="302"/>
      <c r="F1871" s="302"/>
      <c r="G1871" s="302"/>
    </row>
    <row r="1872" spans="1:7" ht="40.5">
      <c r="A1872" s="455">
        <v>95240</v>
      </c>
      <c r="B1872" s="453" t="s">
        <v>12353</v>
      </c>
      <c r="C1872" s="455" t="s">
        <v>50</v>
      </c>
      <c r="D1872" s="474">
        <v>13.15</v>
      </c>
      <c r="E1872" s="302"/>
      <c r="F1872" s="302"/>
      <c r="G1872" s="302"/>
    </row>
    <row r="1873" spans="1:7" ht="40.5">
      <c r="A1873" s="455">
        <v>95241</v>
      </c>
      <c r="B1873" s="453" t="s">
        <v>12354</v>
      </c>
      <c r="C1873" s="455" t="s">
        <v>50</v>
      </c>
      <c r="D1873" s="474">
        <v>21.91</v>
      </c>
      <c r="E1873" s="302"/>
      <c r="F1873" s="302"/>
      <c r="G1873" s="302"/>
    </row>
    <row r="1874" spans="1:7" ht="40.5">
      <c r="A1874" s="455">
        <v>96616</v>
      </c>
      <c r="B1874" s="453" t="s">
        <v>3227</v>
      </c>
      <c r="C1874" s="455" t="s">
        <v>38</v>
      </c>
      <c r="D1874" s="474">
        <v>455.29</v>
      </c>
      <c r="E1874" s="302"/>
      <c r="F1874" s="302"/>
      <c r="G1874" s="302"/>
    </row>
    <row r="1875" spans="1:7" ht="40.5">
      <c r="A1875" s="455">
        <v>96617</v>
      </c>
      <c r="B1875" s="453" t="s">
        <v>3228</v>
      </c>
      <c r="C1875" s="455" t="s">
        <v>50</v>
      </c>
      <c r="D1875" s="474">
        <v>13.65</v>
      </c>
      <c r="E1875" s="302"/>
      <c r="F1875" s="302"/>
      <c r="G1875" s="302"/>
    </row>
    <row r="1876" spans="1:7" ht="40.5">
      <c r="A1876" s="455">
        <v>96619</v>
      </c>
      <c r="B1876" s="453" t="s">
        <v>3229</v>
      </c>
      <c r="C1876" s="455" t="s">
        <v>50</v>
      </c>
      <c r="D1876" s="474">
        <v>22.74</v>
      </c>
      <c r="E1876" s="302"/>
      <c r="F1876" s="302"/>
      <c r="G1876" s="302"/>
    </row>
    <row r="1877" spans="1:7" ht="40.5">
      <c r="A1877" s="455">
        <v>96620</v>
      </c>
      <c r="B1877" s="453" t="s">
        <v>12355</v>
      </c>
      <c r="C1877" s="455" t="s">
        <v>38</v>
      </c>
      <c r="D1877" s="474">
        <v>438.65</v>
      </c>
      <c r="E1877" s="302"/>
      <c r="F1877" s="302"/>
      <c r="G1877" s="302"/>
    </row>
    <row r="1878" spans="1:7" ht="40.5">
      <c r="A1878" s="455">
        <v>96621</v>
      </c>
      <c r="B1878" s="453" t="s">
        <v>3230</v>
      </c>
      <c r="C1878" s="455" t="s">
        <v>38</v>
      </c>
      <c r="D1878" s="474">
        <v>163.78</v>
      </c>
      <c r="E1878" s="302"/>
      <c r="F1878" s="302"/>
      <c r="G1878" s="302"/>
    </row>
    <row r="1879" spans="1:7" ht="40.5">
      <c r="A1879" s="455">
        <v>96622</v>
      </c>
      <c r="B1879" s="453" t="s">
        <v>12356</v>
      </c>
      <c r="C1879" s="455" t="s">
        <v>38</v>
      </c>
      <c r="D1879" s="474">
        <v>114.71</v>
      </c>
      <c r="E1879" s="302"/>
      <c r="F1879" s="302"/>
      <c r="G1879" s="434"/>
    </row>
    <row r="1880" spans="1:7" ht="40.5">
      <c r="A1880" s="455">
        <v>96623</v>
      </c>
      <c r="B1880" s="453" t="s">
        <v>3231</v>
      </c>
      <c r="C1880" s="455" t="s">
        <v>38</v>
      </c>
      <c r="D1880" s="474">
        <v>152.38999999999999</v>
      </c>
      <c r="E1880" s="302"/>
      <c r="F1880" s="302"/>
      <c r="G1880" s="302"/>
    </row>
    <row r="1881" spans="1:7" ht="54">
      <c r="A1881" s="455">
        <v>96624</v>
      </c>
      <c r="B1881" s="453" t="s">
        <v>12357</v>
      </c>
      <c r="C1881" s="455" t="s">
        <v>38</v>
      </c>
      <c r="D1881" s="474">
        <v>110.69</v>
      </c>
      <c r="E1881" s="302"/>
      <c r="F1881" s="302"/>
      <c r="G1881" s="302"/>
    </row>
    <row r="1882" spans="1:7" ht="27">
      <c r="A1882" s="455">
        <v>97082</v>
      </c>
      <c r="B1882" s="453" t="s">
        <v>3514</v>
      </c>
      <c r="C1882" s="455" t="s">
        <v>38</v>
      </c>
      <c r="D1882" s="474">
        <v>40.71</v>
      </c>
      <c r="E1882" s="302"/>
      <c r="F1882" s="302"/>
      <c r="G1882" s="302"/>
    </row>
    <row r="1883" spans="1:7" ht="40.5">
      <c r="A1883" s="455">
        <v>97083</v>
      </c>
      <c r="B1883" s="453" t="s">
        <v>3515</v>
      </c>
      <c r="C1883" s="455" t="s">
        <v>50</v>
      </c>
      <c r="D1883" s="474">
        <v>2.2000000000000002</v>
      </c>
      <c r="E1883" s="302"/>
      <c r="F1883" s="302"/>
      <c r="G1883" s="302"/>
    </row>
    <row r="1884" spans="1:7" ht="40.5">
      <c r="A1884" s="455">
        <v>97084</v>
      </c>
      <c r="B1884" s="453" t="s">
        <v>3516</v>
      </c>
      <c r="C1884" s="455" t="s">
        <v>50</v>
      </c>
      <c r="D1884" s="474">
        <v>0.45</v>
      </c>
      <c r="E1884" s="302"/>
      <c r="F1884" s="302"/>
      <c r="G1884" s="302"/>
    </row>
    <row r="1885" spans="1:7" ht="40.5">
      <c r="A1885" s="455">
        <v>97086</v>
      </c>
      <c r="B1885" s="453" t="s">
        <v>3517</v>
      </c>
      <c r="C1885" s="455" t="s">
        <v>50</v>
      </c>
      <c r="D1885" s="474">
        <v>78.540000000000006</v>
      </c>
      <c r="E1885" s="302"/>
      <c r="F1885" s="302"/>
      <c r="G1885" s="302"/>
    </row>
    <row r="1886" spans="1:7" ht="27">
      <c r="A1886" s="455">
        <v>97087</v>
      </c>
      <c r="B1886" s="453" t="s">
        <v>11378</v>
      </c>
      <c r="C1886" s="455" t="s">
        <v>50</v>
      </c>
      <c r="D1886" s="474">
        <v>2.4</v>
      </c>
      <c r="E1886" s="302"/>
      <c r="F1886" s="302"/>
      <c r="G1886" s="302"/>
    </row>
    <row r="1887" spans="1:7" ht="27">
      <c r="A1887" s="455">
        <v>97088</v>
      </c>
      <c r="B1887" s="453" t="s">
        <v>11379</v>
      </c>
      <c r="C1887" s="455" t="s">
        <v>21</v>
      </c>
      <c r="D1887" s="474">
        <v>20.350000000000001</v>
      </c>
      <c r="E1887" s="302"/>
      <c r="F1887" s="302"/>
      <c r="G1887" s="302"/>
    </row>
    <row r="1888" spans="1:7" ht="27">
      <c r="A1888" s="455">
        <v>97089</v>
      </c>
      <c r="B1888" s="453" t="s">
        <v>11380</v>
      </c>
      <c r="C1888" s="455" t="s">
        <v>21</v>
      </c>
      <c r="D1888" s="474">
        <v>18.64</v>
      </c>
      <c r="E1888" s="302"/>
      <c r="F1888" s="302"/>
      <c r="G1888" s="302"/>
    </row>
    <row r="1889" spans="1:7" ht="27">
      <c r="A1889" s="455">
        <v>97090</v>
      </c>
      <c r="B1889" s="453" t="s">
        <v>11381</v>
      </c>
      <c r="C1889" s="455" t="s">
        <v>21</v>
      </c>
      <c r="D1889" s="474">
        <v>18.36</v>
      </c>
      <c r="E1889" s="302"/>
      <c r="F1889" s="302"/>
      <c r="G1889" s="302"/>
    </row>
    <row r="1890" spans="1:7" ht="27">
      <c r="A1890" s="455">
        <v>97091</v>
      </c>
      <c r="B1890" s="453" t="s">
        <v>11382</v>
      </c>
      <c r="C1890" s="455" t="s">
        <v>21</v>
      </c>
      <c r="D1890" s="474">
        <v>17.82</v>
      </c>
      <c r="E1890" s="302"/>
      <c r="F1890" s="302"/>
      <c r="G1890" s="302"/>
    </row>
    <row r="1891" spans="1:7" ht="27">
      <c r="A1891" s="455">
        <v>97092</v>
      </c>
      <c r="B1891" s="453" t="s">
        <v>11383</v>
      </c>
      <c r="C1891" s="455" t="s">
        <v>21</v>
      </c>
      <c r="D1891" s="474">
        <v>17.3</v>
      </c>
      <c r="E1891" s="302"/>
      <c r="F1891" s="302"/>
      <c r="G1891" s="302"/>
    </row>
    <row r="1892" spans="1:7" ht="27">
      <c r="A1892" s="455">
        <v>97093</v>
      </c>
      <c r="B1892" s="453" t="s">
        <v>11384</v>
      </c>
      <c r="C1892" s="455" t="s">
        <v>21</v>
      </c>
      <c r="D1892" s="474">
        <v>16.28</v>
      </c>
      <c r="E1892" s="302"/>
      <c r="F1892" s="302"/>
      <c r="G1892" s="302"/>
    </row>
    <row r="1893" spans="1:7" ht="54">
      <c r="A1893" s="455">
        <v>97094</v>
      </c>
      <c r="B1893" s="453" t="s">
        <v>3518</v>
      </c>
      <c r="C1893" s="455" t="s">
        <v>38</v>
      </c>
      <c r="D1893" s="474">
        <v>593.6</v>
      </c>
      <c r="E1893" s="302"/>
      <c r="F1893" s="302"/>
      <c r="G1893" s="302"/>
    </row>
    <row r="1894" spans="1:7" ht="54">
      <c r="A1894" s="455">
        <v>97095</v>
      </c>
      <c r="B1894" s="453" t="s">
        <v>3519</v>
      </c>
      <c r="C1894" s="455" t="s">
        <v>38</v>
      </c>
      <c r="D1894" s="474">
        <v>557.86</v>
      </c>
      <c r="E1894" s="302"/>
      <c r="F1894" s="302"/>
      <c r="G1894" s="302"/>
    </row>
    <row r="1895" spans="1:7" ht="54">
      <c r="A1895" s="455">
        <v>97096</v>
      </c>
      <c r="B1895" s="453" t="s">
        <v>3520</v>
      </c>
      <c r="C1895" s="455" t="s">
        <v>38</v>
      </c>
      <c r="D1895" s="474">
        <v>539.49</v>
      </c>
      <c r="E1895" s="302"/>
      <c r="F1895" s="302"/>
      <c r="G1895" s="302"/>
    </row>
    <row r="1896" spans="1:7" ht="27">
      <c r="A1896" s="455">
        <v>97097</v>
      </c>
      <c r="B1896" s="453" t="s">
        <v>9403</v>
      </c>
      <c r="C1896" s="455" t="s">
        <v>50</v>
      </c>
      <c r="D1896" s="474">
        <v>28.49</v>
      </c>
      <c r="E1896" s="302"/>
      <c r="F1896" s="434"/>
      <c r="G1896" s="302"/>
    </row>
    <row r="1897" spans="1:7" ht="40.5">
      <c r="A1897" s="455">
        <v>97101</v>
      </c>
      <c r="B1897" s="453" t="s">
        <v>11385</v>
      </c>
      <c r="C1897" s="455" t="s">
        <v>50</v>
      </c>
      <c r="D1897" s="474">
        <v>187.18</v>
      </c>
      <c r="E1897" s="302"/>
      <c r="F1897" s="302"/>
      <c r="G1897" s="302"/>
    </row>
    <row r="1898" spans="1:7" ht="40.5">
      <c r="A1898" s="455">
        <v>97102</v>
      </c>
      <c r="B1898" s="453" t="s">
        <v>11386</v>
      </c>
      <c r="C1898" s="455" t="s">
        <v>50</v>
      </c>
      <c r="D1898" s="474">
        <v>213.06</v>
      </c>
      <c r="E1898" s="302"/>
      <c r="F1898" s="302"/>
      <c r="G1898" s="302"/>
    </row>
    <row r="1899" spans="1:7" ht="40.5">
      <c r="A1899" s="455">
        <v>97103</v>
      </c>
      <c r="B1899" s="453" t="s">
        <v>11387</v>
      </c>
      <c r="C1899" s="455" t="s">
        <v>50</v>
      </c>
      <c r="D1899" s="474">
        <v>280.79000000000002</v>
      </c>
      <c r="E1899" s="302"/>
      <c r="F1899" s="302"/>
      <c r="G1899" s="302"/>
    </row>
    <row r="1900" spans="1:7" ht="54">
      <c r="A1900" s="455">
        <v>100322</v>
      </c>
      <c r="B1900" s="453" t="s">
        <v>12358</v>
      </c>
      <c r="C1900" s="455" t="s">
        <v>38</v>
      </c>
      <c r="D1900" s="474">
        <v>105.41</v>
      </c>
      <c r="E1900" s="302"/>
      <c r="F1900" s="302"/>
      <c r="G1900" s="302"/>
    </row>
    <row r="1901" spans="1:7" ht="54">
      <c r="A1901" s="455">
        <v>100323</v>
      </c>
      <c r="B1901" s="453" t="s">
        <v>12359</v>
      </c>
      <c r="C1901" s="455" t="s">
        <v>38</v>
      </c>
      <c r="D1901" s="474">
        <v>107.1</v>
      </c>
      <c r="E1901" s="302"/>
      <c r="F1901" s="302"/>
      <c r="G1901" s="302"/>
    </row>
    <row r="1902" spans="1:7" ht="54">
      <c r="A1902" s="455">
        <v>100324</v>
      </c>
      <c r="B1902" s="453" t="s">
        <v>12360</v>
      </c>
      <c r="C1902" s="455" t="s">
        <v>38</v>
      </c>
      <c r="D1902" s="474">
        <v>110.46</v>
      </c>
      <c r="E1902" s="302"/>
      <c r="F1902" s="302"/>
      <c r="G1902" s="302"/>
    </row>
    <row r="1903" spans="1:7" ht="54">
      <c r="A1903" s="455">
        <v>90996</v>
      </c>
      <c r="B1903" s="453" t="s">
        <v>1906</v>
      </c>
      <c r="C1903" s="455" t="s">
        <v>50</v>
      </c>
      <c r="D1903" s="474">
        <v>12.38</v>
      </c>
      <c r="E1903" s="302"/>
      <c r="F1903" s="302"/>
      <c r="G1903" s="302"/>
    </row>
    <row r="1904" spans="1:7" ht="54">
      <c r="A1904" s="455">
        <v>90997</v>
      </c>
      <c r="B1904" s="453" t="s">
        <v>1907</v>
      </c>
      <c r="C1904" s="455" t="s">
        <v>50</v>
      </c>
      <c r="D1904" s="474">
        <v>16.29</v>
      </c>
      <c r="E1904" s="302"/>
      <c r="F1904" s="302"/>
      <c r="G1904" s="302"/>
    </row>
    <row r="1905" spans="1:7" ht="54">
      <c r="A1905" s="455">
        <v>90998</v>
      </c>
      <c r="B1905" s="453" t="s">
        <v>1908</v>
      </c>
      <c r="C1905" s="455" t="s">
        <v>50</v>
      </c>
      <c r="D1905" s="474">
        <v>19.350000000000001</v>
      </c>
      <c r="E1905" s="302"/>
      <c r="F1905" s="302"/>
      <c r="G1905" s="302"/>
    </row>
    <row r="1906" spans="1:7" ht="54">
      <c r="A1906" s="455">
        <v>91000</v>
      </c>
      <c r="B1906" s="453" t="s">
        <v>1910</v>
      </c>
      <c r="C1906" s="455" t="s">
        <v>50</v>
      </c>
      <c r="D1906" s="474">
        <v>15.12</v>
      </c>
      <c r="E1906" s="302"/>
      <c r="F1906" s="302"/>
      <c r="G1906" s="302"/>
    </row>
    <row r="1907" spans="1:7" ht="54">
      <c r="A1907" s="455">
        <v>91002</v>
      </c>
      <c r="B1907" s="453" t="s">
        <v>1912</v>
      </c>
      <c r="C1907" s="455" t="s">
        <v>50</v>
      </c>
      <c r="D1907" s="474">
        <v>14.03</v>
      </c>
      <c r="E1907" s="302"/>
      <c r="F1907" s="302"/>
      <c r="G1907" s="302"/>
    </row>
    <row r="1908" spans="1:7" ht="67.5">
      <c r="A1908" s="455">
        <v>91003</v>
      </c>
      <c r="B1908" s="453" t="s">
        <v>1913</v>
      </c>
      <c r="C1908" s="455" t="s">
        <v>50</v>
      </c>
      <c r="D1908" s="474">
        <v>16.010000000000002</v>
      </c>
      <c r="E1908" s="302"/>
      <c r="F1908" s="302"/>
      <c r="G1908" s="302"/>
    </row>
    <row r="1909" spans="1:7" ht="54">
      <c r="A1909" s="455">
        <v>91004</v>
      </c>
      <c r="B1909" s="453" t="s">
        <v>1914</v>
      </c>
      <c r="C1909" s="455" t="s">
        <v>50</v>
      </c>
      <c r="D1909" s="474">
        <v>12.55</v>
      </c>
      <c r="E1909" s="302"/>
      <c r="F1909" s="302"/>
      <c r="G1909" s="302"/>
    </row>
    <row r="1910" spans="1:7" ht="54">
      <c r="A1910" s="455">
        <v>91005</v>
      </c>
      <c r="B1910" s="453" t="s">
        <v>1915</v>
      </c>
      <c r="C1910" s="455" t="s">
        <v>50</v>
      </c>
      <c r="D1910" s="474">
        <v>14.83</v>
      </c>
      <c r="E1910" s="302"/>
      <c r="F1910" s="302"/>
      <c r="G1910" s="302"/>
    </row>
    <row r="1911" spans="1:7" ht="54">
      <c r="A1911" s="455">
        <v>91006</v>
      </c>
      <c r="B1911" s="453" t="s">
        <v>1916</v>
      </c>
      <c r="C1911" s="455" t="s">
        <v>50</v>
      </c>
      <c r="D1911" s="474">
        <v>11.68</v>
      </c>
      <c r="E1911" s="302"/>
      <c r="F1911" s="302"/>
      <c r="G1911" s="302"/>
    </row>
    <row r="1912" spans="1:7" ht="54">
      <c r="A1912" s="455">
        <v>91007</v>
      </c>
      <c r="B1912" s="453" t="s">
        <v>1917</v>
      </c>
      <c r="C1912" s="455" t="s">
        <v>50</v>
      </c>
      <c r="D1912" s="474">
        <v>10.59</v>
      </c>
      <c r="E1912" s="302"/>
      <c r="F1912" s="302"/>
      <c r="G1912" s="302"/>
    </row>
    <row r="1913" spans="1:7" ht="67.5">
      <c r="A1913" s="455">
        <v>91008</v>
      </c>
      <c r="B1913" s="453" t="s">
        <v>1918</v>
      </c>
      <c r="C1913" s="455" t="s">
        <v>50</v>
      </c>
      <c r="D1913" s="474">
        <v>12.56</v>
      </c>
      <c r="E1913" s="302"/>
      <c r="F1913" s="302"/>
      <c r="G1913" s="302"/>
    </row>
    <row r="1914" spans="1:7" ht="54">
      <c r="A1914" s="455">
        <v>92263</v>
      </c>
      <c r="B1914" s="453" t="s">
        <v>9404</v>
      </c>
      <c r="C1914" s="455" t="s">
        <v>50</v>
      </c>
      <c r="D1914" s="474">
        <v>111.92</v>
      </c>
      <c r="E1914" s="302"/>
      <c r="F1914" s="302"/>
      <c r="G1914" s="302"/>
    </row>
    <row r="1915" spans="1:7" ht="54">
      <c r="A1915" s="455">
        <v>92264</v>
      </c>
      <c r="B1915" s="453" t="s">
        <v>9405</v>
      </c>
      <c r="C1915" s="455" t="s">
        <v>50</v>
      </c>
      <c r="D1915" s="474">
        <v>129.57</v>
      </c>
      <c r="E1915" s="302"/>
      <c r="F1915" s="302"/>
      <c r="G1915" s="302"/>
    </row>
    <row r="1916" spans="1:7" ht="40.5">
      <c r="A1916" s="455">
        <v>92265</v>
      </c>
      <c r="B1916" s="453" t="s">
        <v>9406</v>
      </c>
      <c r="C1916" s="455" t="s">
        <v>50</v>
      </c>
      <c r="D1916" s="474">
        <v>78.78</v>
      </c>
      <c r="E1916" s="302"/>
      <c r="F1916" s="302"/>
      <c r="G1916" s="302"/>
    </row>
    <row r="1917" spans="1:7" ht="40.5">
      <c r="A1917" s="455">
        <v>92266</v>
      </c>
      <c r="B1917" s="453" t="s">
        <v>9407</v>
      </c>
      <c r="C1917" s="455" t="s">
        <v>50</v>
      </c>
      <c r="D1917" s="474">
        <v>93.92</v>
      </c>
      <c r="E1917" s="302"/>
      <c r="F1917" s="302"/>
      <c r="G1917" s="302"/>
    </row>
    <row r="1918" spans="1:7" ht="40.5">
      <c r="A1918" s="455">
        <v>92267</v>
      </c>
      <c r="B1918" s="453" t="s">
        <v>9408</v>
      </c>
      <c r="C1918" s="455" t="s">
        <v>50</v>
      </c>
      <c r="D1918" s="474">
        <v>32</v>
      </c>
      <c r="E1918" s="302"/>
      <c r="F1918" s="302"/>
      <c r="G1918" s="302"/>
    </row>
    <row r="1919" spans="1:7" ht="40.5">
      <c r="A1919" s="455">
        <v>92268</v>
      </c>
      <c r="B1919" s="453" t="s">
        <v>9409</v>
      </c>
      <c r="C1919" s="455" t="s">
        <v>50</v>
      </c>
      <c r="D1919" s="474">
        <v>45.87</v>
      </c>
      <c r="E1919" s="302"/>
      <c r="F1919" s="302"/>
      <c r="G1919" s="302"/>
    </row>
    <row r="1920" spans="1:7" ht="40.5">
      <c r="A1920" s="455">
        <v>92269</v>
      </c>
      <c r="B1920" s="453" t="s">
        <v>9410</v>
      </c>
      <c r="C1920" s="455" t="s">
        <v>50</v>
      </c>
      <c r="D1920" s="474">
        <v>111.21</v>
      </c>
      <c r="E1920" s="302"/>
      <c r="F1920" s="302"/>
      <c r="G1920" s="302"/>
    </row>
    <row r="1921" spans="1:7" ht="27">
      <c r="A1921" s="455">
        <v>92270</v>
      </c>
      <c r="B1921" s="453" t="s">
        <v>9411</v>
      </c>
      <c r="C1921" s="455" t="s">
        <v>50</v>
      </c>
      <c r="D1921" s="474">
        <v>89.24</v>
      </c>
      <c r="E1921" s="302"/>
      <c r="F1921" s="302"/>
      <c r="G1921" s="302"/>
    </row>
    <row r="1922" spans="1:7" ht="27">
      <c r="A1922" s="455">
        <v>92271</v>
      </c>
      <c r="B1922" s="453" t="s">
        <v>9412</v>
      </c>
      <c r="C1922" s="455" t="s">
        <v>50</v>
      </c>
      <c r="D1922" s="474">
        <v>48.79</v>
      </c>
      <c r="E1922" s="302"/>
      <c r="F1922" s="302"/>
      <c r="G1922" s="302"/>
    </row>
    <row r="1923" spans="1:7" ht="27">
      <c r="A1923" s="455">
        <v>92272</v>
      </c>
      <c r="B1923" s="453" t="s">
        <v>9413</v>
      </c>
      <c r="C1923" s="455" t="s">
        <v>18</v>
      </c>
      <c r="D1923" s="474">
        <v>26.71</v>
      </c>
      <c r="E1923" s="302"/>
      <c r="F1923" s="302"/>
      <c r="G1923" s="302"/>
    </row>
    <row r="1924" spans="1:7" ht="40.5">
      <c r="A1924" s="455">
        <v>92273</v>
      </c>
      <c r="B1924" s="453" t="s">
        <v>9414</v>
      </c>
      <c r="C1924" s="455" t="s">
        <v>18</v>
      </c>
      <c r="D1924" s="474">
        <v>12.24</v>
      </c>
      <c r="E1924" s="302"/>
      <c r="F1924" s="302"/>
      <c r="G1924" s="302"/>
    </row>
    <row r="1925" spans="1:7" ht="67.5">
      <c r="A1925" s="455">
        <v>92409</v>
      </c>
      <c r="B1925" s="453" t="s">
        <v>9415</v>
      </c>
      <c r="C1925" s="455" t="s">
        <v>50</v>
      </c>
      <c r="D1925" s="474">
        <v>174.9</v>
      </c>
      <c r="E1925" s="302"/>
      <c r="F1925" s="302"/>
      <c r="G1925" s="302"/>
    </row>
    <row r="1926" spans="1:7" ht="67.5">
      <c r="A1926" s="455">
        <v>92411</v>
      </c>
      <c r="B1926" s="453" t="s">
        <v>9416</v>
      </c>
      <c r="C1926" s="455" t="s">
        <v>50</v>
      </c>
      <c r="D1926" s="474">
        <v>113.25</v>
      </c>
      <c r="E1926" s="302"/>
      <c r="F1926" s="302"/>
      <c r="G1926" s="302"/>
    </row>
    <row r="1927" spans="1:7" ht="67.5">
      <c r="A1927" s="455">
        <v>92413</v>
      </c>
      <c r="B1927" s="453" t="s">
        <v>9417</v>
      </c>
      <c r="C1927" s="455" t="s">
        <v>50</v>
      </c>
      <c r="D1927" s="474">
        <v>72.47</v>
      </c>
      <c r="E1927" s="302"/>
      <c r="F1927" s="302"/>
      <c r="G1927" s="302"/>
    </row>
    <row r="1928" spans="1:7" ht="67.5">
      <c r="A1928" s="455">
        <v>92415</v>
      </c>
      <c r="B1928" s="453" t="s">
        <v>9418</v>
      </c>
      <c r="C1928" s="455" t="s">
        <v>50</v>
      </c>
      <c r="D1928" s="474">
        <v>94.13</v>
      </c>
      <c r="E1928" s="302"/>
      <c r="F1928" s="302"/>
      <c r="G1928" s="396"/>
    </row>
    <row r="1929" spans="1:7" ht="67.5">
      <c r="A1929" s="455">
        <v>92417</v>
      </c>
      <c r="B1929" s="453" t="s">
        <v>9419</v>
      </c>
      <c r="C1929" s="455" t="s">
        <v>50</v>
      </c>
      <c r="D1929" s="474">
        <v>108.79</v>
      </c>
      <c r="E1929" s="302"/>
      <c r="F1929" s="302"/>
      <c r="G1929" s="302"/>
    </row>
    <row r="1930" spans="1:7" ht="67.5">
      <c r="A1930" s="455">
        <v>92419</v>
      </c>
      <c r="B1930" s="453" t="s">
        <v>9420</v>
      </c>
      <c r="C1930" s="455" t="s">
        <v>50</v>
      </c>
      <c r="D1930" s="474">
        <v>59.59</v>
      </c>
      <c r="E1930" s="302"/>
      <c r="F1930" s="302"/>
      <c r="G1930" s="302"/>
    </row>
    <row r="1931" spans="1:7" ht="67.5">
      <c r="A1931" s="455">
        <v>92421</v>
      </c>
      <c r="B1931" s="453" t="s">
        <v>9421</v>
      </c>
      <c r="C1931" s="455" t="s">
        <v>50</v>
      </c>
      <c r="D1931" s="474">
        <v>70.84</v>
      </c>
      <c r="E1931" s="302"/>
      <c r="F1931" s="302"/>
      <c r="G1931" s="302"/>
    </row>
    <row r="1932" spans="1:7" ht="67.5">
      <c r="A1932" s="455">
        <v>92423</v>
      </c>
      <c r="B1932" s="453" t="s">
        <v>9422</v>
      </c>
      <c r="C1932" s="455" t="s">
        <v>50</v>
      </c>
      <c r="D1932" s="474">
        <v>48.91</v>
      </c>
      <c r="E1932" s="302"/>
      <c r="F1932" s="302"/>
      <c r="G1932" s="302"/>
    </row>
    <row r="1933" spans="1:7" ht="67.5">
      <c r="A1933" s="455">
        <v>92425</v>
      </c>
      <c r="B1933" s="453" t="s">
        <v>9423</v>
      </c>
      <c r="C1933" s="455" t="s">
        <v>50</v>
      </c>
      <c r="D1933" s="474">
        <v>58.68</v>
      </c>
      <c r="E1933" s="302"/>
      <c r="F1933" s="302"/>
      <c r="G1933" s="302"/>
    </row>
    <row r="1934" spans="1:7" ht="67.5">
      <c r="A1934" s="455">
        <v>92427</v>
      </c>
      <c r="B1934" s="453" t="s">
        <v>9424</v>
      </c>
      <c r="C1934" s="455" t="s">
        <v>50</v>
      </c>
      <c r="D1934" s="474">
        <v>43.49</v>
      </c>
      <c r="E1934" s="302"/>
      <c r="F1934" s="302"/>
      <c r="G1934" s="302"/>
    </row>
    <row r="1935" spans="1:7" ht="67.5">
      <c r="A1935" s="455">
        <v>92429</v>
      </c>
      <c r="B1935" s="453" t="s">
        <v>9425</v>
      </c>
      <c r="C1935" s="455" t="s">
        <v>50</v>
      </c>
      <c r="D1935" s="474">
        <v>52.54</v>
      </c>
      <c r="E1935" s="302"/>
      <c r="F1935" s="302"/>
      <c r="G1935" s="302"/>
    </row>
    <row r="1936" spans="1:7" ht="67.5">
      <c r="A1936" s="455">
        <v>92431</v>
      </c>
      <c r="B1936" s="453" t="s">
        <v>9426</v>
      </c>
      <c r="C1936" s="455" t="s">
        <v>50</v>
      </c>
      <c r="D1936" s="474">
        <v>39.6</v>
      </c>
      <c r="E1936" s="302"/>
      <c r="F1936" s="302"/>
      <c r="G1936" s="302"/>
    </row>
    <row r="1937" spans="1:7" ht="67.5">
      <c r="A1937" s="455">
        <v>92433</v>
      </c>
      <c r="B1937" s="453" t="s">
        <v>9427</v>
      </c>
      <c r="C1937" s="455" t="s">
        <v>50</v>
      </c>
      <c r="D1937" s="474">
        <v>48.19</v>
      </c>
      <c r="E1937" s="302"/>
      <c r="F1937" s="302"/>
      <c r="G1937" s="302"/>
    </row>
    <row r="1938" spans="1:7" ht="67.5">
      <c r="A1938" s="455">
        <v>92435</v>
      </c>
      <c r="B1938" s="453" t="s">
        <v>9428</v>
      </c>
      <c r="C1938" s="455" t="s">
        <v>50</v>
      </c>
      <c r="D1938" s="474">
        <v>37.71</v>
      </c>
      <c r="E1938" s="302"/>
      <c r="F1938" s="302"/>
      <c r="G1938" s="302"/>
    </row>
    <row r="1939" spans="1:7" ht="67.5">
      <c r="A1939" s="455">
        <v>92437</v>
      </c>
      <c r="B1939" s="453" t="s">
        <v>9429</v>
      </c>
      <c r="C1939" s="455" t="s">
        <v>50</v>
      </c>
      <c r="D1939" s="474">
        <v>46.02</v>
      </c>
      <c r="E1939" s="302"/>
      <c r="F1939" s="302"/>
      <c r="G1939" s="302"/>
    </row>
    <row r="1940" spans="1:7" ht="67.5">
      <c r="A1940" s="455">
        <v>92439</v>
      </c>
      <c r="B1940" s="453" t="s">
        <v>9430</v>
      </c>
      <c r="C1940" s="455" t="s">
        <v>50</v>
      </c>
      <c r="D1940" s="474">
        <v>36.36</v>
      </c>
      <c r="E1940" s="302"/>
      <c r="F1940" s="302"/>
      <c r="G1940" s="302"/>
    </row>
    <row r="1941" spans="1:7" ht="67.5">
      <c r="A1941" s="455">
        <v>92441</v>
      </c>
      <c r="B1941" s="453" t="s">
        <v>9431</v>
      </c>
      <c r="C1941" s="455" t="s">
        <v>50</v>
      </c>
      <c r="D1941" s="474">
        <v>44.45</v>
      </c>
      <c r="E1941" s="302"/>
      <c r="F1941" s="302"/>
      <c r="G1941" s="302"/>
    </row>
    <row r="1942" spans="1:7" ht="67.5">
      <c r="A1942" s="455">
        <v>92443</v>
      </c>
      <c r="B1942" s="453" t="s">
        <v>9432</v>
      </c>
      <c r="C1942" s="455" t="s">
        <v>50</v>
      </c>
      <c r="D1942" s="474">
        <v>33.450000000000003</v>
      </c>
      <c r="E1942" s="302"/>
      <c r="F1942" s="302"/>
      <c r="G1942" s="302"/>
    </row>
    <row r="1943" spans="1:7" ht="67.5">
      <c r="A1943" s="455">
        <v>92445</v>
      </c>
      <c r="B1943" s="453" t="s">
        <v>9433</v>
      </c>
      <c r="C1943" s="455" t="s">
        <v>50</v>
      </c>
      <c r="D1943" s="474">
        <v>41.27</v>
      </c>
      <c r="E1943" s="302"/>
      <c r="F1943" s="302"/>
      <c r="G1943" s="302"/>
    </row>
    <row r="1944" spans="1:7" ht="54">
      <c r="A1944" s="455">
        <v>92446</v>
      </c>
      <c r="B1944" s="453" t="s">
        <v>9434</v>
      </c>
      <c r="C1944" s="455" t="s">
        <v>50</v>
      </c>
      <c r="D1944" s="474">
        <v>170.7</v>
      </c>
      <c r="E1944" s="302"/>
      <c r="F1944" s="302"/>
      <c r="G1944" s="302"/>
    </row>
    <row r="1945" spans="1:7" ht="54">
      <c r="A1945" s="455">
        <v>92447</v>
      </c>
      <c r="B1945" s="453" t="s">
        <v>9435</v>
      </c>
      <c r="C1945" s="455" t="s">
        <v>50</v>
      </c>
      <c r="D1945" s="474">
        <v>121.64</v>
      </c>
      <c r="E1945" s="302"/>
      <c r="F1945" s="302"/>
      <c r="G1945" s="302"/>
    </row>
    <row r="1946" spans="1:7" ht="54">
      <c r="A1946" s="455">
        <v>92448</v>
      </c>
      <c r="B1946" s="453" t="s">
        <v>9436</v>
      </c>
      <c r="C1946" s="455" t="s">
        <v>50</v>
      </c>
      <c r="D1946" s="474">
        <v>98.42</v>
      </c>
      <c r="E1946" s="302"/>
      <c r="F1946" s="302"/>
      <c r="G1946" s="302"/>
    </row>
    <row r="1947" spans="1:7" ht="54">
      <c r="A1947" s="455">
        <v>92449</v>
      </c>
      <c r="B1947" s="453" t="s">
        <v>9437</v>
      </c>
      <c r="C1947" s="455" t="s">
        <v>50</v>
      </c>
      <c r="D1947" s="474">
        <v>186.22</v>
      </c>
      <c r="E1947" s="302"/>
      <c r="F1947" s="302"/>
      <c r="G1947" s="302"/>
    </row>
    <row r="1948" spans="1:7" ht="54">
      <c r="A1948" s="455">
        <v>92450</v>
      </c>
      <c r="B1948" s="453" t="s">
        <v>9438</v>
      </c>
      <c r="C1948" s="455" t="s">
        <v>50</v>
      </c>
      <c r="D1948" s="474">
        <v>248.21</v>
      </c>
      <c r="E1948" s="302"/>
      <c r="F1948" s="302"/>
      <c r="G1948" s="302"/>
    </row>
    <row r="1949" spans="1:7" ht="54">
      <c r="A1949" s="455">
        <v>92451</v>
      </c>
      <c r="B1949" s="453" t="s">
        <v>9439</v>
      </c>
      <c r="C1949" s="455" t="s">
        <v>50</v>
      </c>
      <c r="D1949" s="474">
        <v>124.97</v>
      </c>
      <c r="E1949" s="302"/>
      <c r="F1949" s="302"/>
      <c r="G1949" s="302"/>
    </row>
    <row r="1950" spans="1:7" ht="54">
      <c r="A1950" s="455">
        <v>92452</v>
      </c>
      <c r="B1950" s="453" t="s">
        <v>9440</v>
      </c>
      <c r="C1950" s="455" t="s">
        <v>50</v>
      </c>
      <c r="D1950" s="474">
        <v>113.08</v>
      </c>
      <c r="E1950" s="302"/>
      <c r="F1950" s="302"/>
      <c r="G1950" s="302"/>
    </row>
    <row r="1951" spans="1:7" ht="54">
      <c r="A1951" s="455">
        <v>92453</v>
      </c>
      <c r="B1951" s="453" t="s">
        <v>9441</v>
      </c>
      <c r="C1951" s="455" t="s">
        <v>50</v>
      </c>
      <c r="D1951" s="474">
        <v>160.91999999999999</v>
      </c>
      <c r="E1951" s="302"/>
      <c r="F1951" s="302"/>
      <c r="G1951" s="302"/>
    </row>
    <row r="1952" spans="1:7" ht="54">
      <c r="A1952" s="455">
        <v>92454</v>
      </c>
      <c r="B1952" s="453" t="s">
        <v>9442</v>
      </c>
      <c r="C1952" s="455" t="s">
        <v>50</v>
      </c>
      <c r="D1952" s="474">
        <v>228.31</v>
      </c>
      <c r="E1952" s="302"/>
      <c r="F1952" s="302"/>
      <c r="G1952" s="302"/>
    </row>
    <row r="1953" spans="1:7" ht="54">
      <c r="A1953" s="455">
        <v>92455</v>
      </c>
      <c r="B1953" s="453" t="s">
        <v>9443</v>
      </c>
      <c r="C1953" s="455" t="s">
        <v>50</v>
      </c>
      <c r="D1953" s="474">
        <v>103.38</v>
      </c>
      <c r="E1953" s="302"/>
      <c r="F1953" s="302"/>
      <c r="G1953" s="302"/>
    </row>
    <row r="1954" spans="1:7" ht="54">
      <c r="A1954" s="455">
        <v>92456</v>
      </c>
      <c r="B1954" s="453" t="s">
        <v>9444</v>
      </c>
      <c r="C1954" s="455" t="s">
        <v>50</v>
      </c>
      <c r="D1954" s="474">
        <v>92.58</v>
      </c>
      <c r="E1954" s="302"/>
      <c r="F1954" s="302"/>
      <c r="G1954" s="302"/>
    </row>
    <row r="1955" spans="1:7" ht="54">
      <c r="A1955" s="455">
        <v>92457</v>
      </c>
      <c r="B1955" s="453" t="s">
        <v>9445</v>
      </c>
      <c r="C1955" s="455" t="s">
        <v>50</v>
      </c>
      <c r="D1955" s="474">
        <v>139.84</v>
      </c>
      <c r="E1955" s="302"/>
      <c r="F1955" s="302"/>
      <c r="G1955" s="302"/>
    </row>
    <row r="1956" spans="1:7" ht="54">
      <c r="A1956" s="455">
        <v>92458</v>
      </c>
      <c r="B1956" s="453" t="s">
        <v>2229</v>
      </c>
      <c r="C1956" s="455" t="s">
        <v>50</v>
      </c>
      <c r="D1956" s="474">
        <v>215.76</v>
      </c>
      <c r="E1956" s="302"/>
      <c r="F1956" s="302"/>
      <c r="G1956" s="302"/>
    </row>
    <row r="1957" spans="1:7" ht="54">
      <c r="A1957" s="455">
        <v>92459</v>
      </c>
      <c r="B1957" s="453" t="s">
        <v>9446</v>
      </c>
      <c r="C1957" s="455" t="s">
        <v>50</v>
      </c>
      <c r="D1957" s="474">
        <v>87.81</v>
      </c>
      <c r="E1957" s="302"/>
      <c r="F1957" s="302"/>
      <c r="G1957" s="302"/>
    </row>
    <row r="1958" spans="1:7" ht="54">
      <c r="A1958" s="455">
        <v>92460</v>
      </c>
      <c r="B1958" s="453" t="s">
        <v>9447</v>
      </c>
      <c r="C1958" s="455" t="s">
        <v>50</v>
      </c>
      <c r="D1958" s="474">
        <v>75.209999999999994</v>
      </c>
      <c r="E1958" s="302"/>
      <c r="F1958" s="302"/>
      <c r="G1958" s="302"/>
    </row>
    <row r="1959" spans="1:7" ht="54">
      <c r="A1959" s="455">
        <v>92461</v>
      </c>
      <c r="B1959" s="453" t="s">
        <v>9448</v>
      </c>
      <c r="C1959" s="455" t="s">
        <v>50</v>
      </c>
      <c r="D1959" s="474">
        <v>129.19999999999999</v>
      </c>
      <c r="E1959" s="302"/>
      <c r="F1959" s="302"/>
      <c r="G1959" s="302"/>
    </row>
    <row r="1960" spans="1:7" ht="54">
      <c r="A1960" s="455">
        <v>92462</v>
      </c>
      <c r="B1960" s="453" t="s">
        <v>9449</v>
      </c>
      <c r="C1960" s="455" t="s">
        <v>50</v>
      </c>
      <c r="D1960" s="474">
        <v>207.88</v>
      </c>
      <c r="E1960" s="302"/>
      <c r="F1960" s="302"/>
      <c r="G1960" s="302"/>
    </row>
    <row r="1961" spans="1:7" ht="54">
      <c r="A1961" s="455">
        <v>92463</v>
      </c>
      <c r="B1961" s="453" t="s">
        <v>9450</v>
      </c>
      <c r="C1961" s="455" t="s">
        <v>50</v>
      </c>
      <c r="D1961" s="474">
        <v>79.72</v>
      </c>
      <c r="E1961" s="302"/>
      <c r="F1961" s="302"/>
      <c r="G1961" s="302"/>
    </row>
    <row r="1962" spans="1:7" ht="54">
      <c r="A1962" s="455">
        <v>92464</v>
      </c>
      <c r="B1962" s="453" t="s">
        <v>9451</v>
      </c>
      <c r="C1962" s="455" t="s">
        <v>50</v>
      </c>
      <c r="D1962" s="474">
        <v>72.14</v>
      </c>
      <c r="E1962" s="302"/>
      <c r="F1962" s="302"/>
      <c r="G1962" s="302"/>
    </row>
    <row r="1963" spans="1:7" ht="67.5">
      <c r="A1963" s="455">
        <v>92465</v>
      </c>
      <c r="B1963" s="453" t="s">
        <v>9452</v>
      </c>
      <c r="C1963" s="455" t="s">
        <v>50</v>
      </c>
      <c r="D1963" s="474">
        <v>100.34</v>
      </c>
      <c r="E1963" s="302"/>
      <c r="F1963" s="302"/>
      <c r="G1963" s="302"/>
    </row>
    <row r="1964" spans="1:7" ht="67.5">
      <c r="A1964" s="455">
        <v>92466</v>
      </c>
      <c r="B1964" s="453" t="s">
        <v>9453</v>
      </c>
      <c r="C1964" s="455" t="s">
        <v>50</v>
      </c>
      <c r="D1964" s="474">
        <v>201.92</v>
      </c>
      <c r="E1964" s="302"/>
      <c r="F1964" s="302"/>
      <c r="G1964" s="302"/>
    </row>
    <row r="1965" spans="1:7" ht="67.5">
      <c r="A1965" s="455">
        <v>92467</v>
      </c>
      <c r="B1965" s="453" t="s">
        <v>9454</v>
      </c>
      <c r="C1965" s="455" t="s">
        <v>50</v>
      </c>
      <c r="D1965" s="474">
        <v>63.38</v>
      </c>
      <c r="E1965" s="302"/>
      <c r="F1965" s="302"/>
      <c r="G1965" s="302"/>
    </row>
    <row r="1966" spans="1:7" ht="67.5">
      <c r="A1966" s="455">
        <v>92468</v>
      </c>
      <c r="B1966" s="453" t="s">
        <v>9455</v>
      </c>
      <c r="C1966" s="455" t="s">
        <v>50</v>
      </c>
      <c r="D1966" s="474">
        <v>66.25</v>
      </c>
      <c r="E1966" s="302"/>
      <c r="F1966" s="302"/>
      <c r="G1966" s="302"/>
    </row>
    <row r="1967" spans="1:7" ht="67.5">
      <c r="A1967" s="455">
        <v>92469</v>
      </c>
      <c r="B1967" s="453" t="s">
        <v>9456</v>
      </c>
      <c r="C1967" s="455" t="s">
        <v>50</v>
      </c>
      <c r="D1967" s="474">
        <v>91.17</v>
      </c>
      <c r="E1967" s="302"/>
      <c r="F1967" s="302"/>
      <c r="G1967" s="302"/>
    </row>
    <row r="1968" spans="1:7" ht="67.5">
      <c r="A1968" s="455">
        <v>92470</v>
      </c>
      <c r="B1968" s="453" t="s">
        <v>9457</v>
      </c>
      <c r="C1968" s="455" t="s">
        <v>50</v>
      </c>
      <c r="D1968" s="474">
        <v>197.71</v>
      </c>
      <c r="E1968" s="302"/>
      <c r="F1968" s="302"/>
      <c r="G1968" s="302"/>
    </row>
    <row r="1969" spans="1:7" ht="67.5">
      <c r="A1969" s="455">
        <v>92471</v>
      </c>
      <c r="B1969" s="453" t="s">
        <v>9458</v>
      </c>
      <c r="C1969" s="455" t="s">
        <v>50</v>
      </c>
      <c r="D1969" s="474">
        <v>57.68</v>
      </c>
      <c r="E1969" s="302"/>
      <c r="F1969" s="302"/>
      <c r="G1969" s="302"/>
    </row>
    <row r="1970" spans="1:7" ht="67.5">
      <c r="A1970" s="455">
        <v>92472</v>
      </c>
      <c r="B1970" s="453" t="s">
        <v>9459</v>
      </c>
      <c r="C1970" s="455" t="s">
        <v>50</v>
      </c>
      <c r="D1970" s="474">
        <v>62.53</v>
      </c>
      <c r="E1970" s="302"/>
      <c r="F1970" s="302"/>
      <c r="G1970" s="302"/>
    </row>
    <row r="1971" spans="1:7" ht="67.5">
      <c r="A1971" s="455">
        <v>92473</v>
      </c>
      <c r="B1971" s="453" t="s">
        <v>9460</v>
      </c>
      <c r="C1971" s="455" t="s">
        <v>50</v>
      </c>
      <c r="D1971" s="474">
        <v>83.76</v>
      </c>
      <c r="E1971" s="302"/>
      <c r="F1971" s="302"/>
      <c r="G1971" s="302"/>
    </row>
    <row r="1972" spans="1:7" ht="67.5">
      <c r="A1972" s="455">
        <v>92474</v>
      </c>
      <c r="B1972" s="453" t="s">
        <v>9461</v>
      </c>
      <c r="C1972" s="455" t="s">
        <v>50</v>
      </c>
      <c r="D1972" s="474">
        <v>194.06</v>
      </c>
      <c r="E1972" s="302"/>
      <c r="F1972" s="302"/>
      <c r="G1972" s="302"/>
    </row>
    <row r="1973" spans="1:7" ht="67.5">
      <c r="A1973" s="455">
        <v>92475</v>
      </c>
      <c r="B1973" s="453" t="s">
        <v>9462</v>
      </c>
      <c r="C1973" s="455" t="s">
        <v>50</v>
      </c>
      <c r="D1973" s="474">
        <v>53.06</v>
      </c>
      <c r="E1973" s="302"/>
      <c r="F1973" s="302"/>
      <c r="G1973" s="302"/>
    </row>
    <row r="1974" spans="1:7" ht="67.5">
      <c r="A1974" s="455">
        <v>92476</v>
      </c>
      <c r="B1974" s="453" t="s">
        <v>9463</v>
      </c>
      <c r="C1974" s="455" t="s">
        <v>50</v>
      </c>
      <c r="D1974" s="474">
        <v>59.36</v>
      </c>
      <c r="E1974" s="302"/>
      <c r="F1974" s="302"/>
      <c r="G1974" s="302"/>
    </row>
    <row r="1975" spans="1:7" ht="67.5">
      <c r="A1975" s="455">
        <v>92477</v>
      </c>
      <c r="B1975" s="453" t="s">
        <v>9464</v>
      </c>
      <c r="C1975" s="455" t="s">
        <v>50</v>
      </c>
      <c r="D1975" s="474">
        <v>67.900000000000006</v>
      </c>
      <c r="E1975" s="302"/>
      <c r="F1975" s="302"/>
      <c r="G1975" s="302"/>
    </row>
    <row r="1976" spans="1:7" ht="67.5">
      <c r="A1976" s="455">
        <v>92478</v>
      </c>
      <c r="B1976" s="453" t="s">
        <v>9465</v>
      </c>
      <c r="C1976" s="455" t="s">
        <v>50</v>
      </c>
      <c r="D1976" s="474">
        <v>186.91</v>
      </c>
      <c r="E1976" s="302"/>
      <c r="F1976" s="302"/>
      <c r="G1976" s="302"/>
    </row>
    <row r="1977" spans="1:7" ht="67.5">
      <c r="A1977" s="455">
        <v>92479</v>
      </c>
      <c r="B1977" s="453" t="s">
        <v>9466</v>
      </c>
      <c r="C1977" s="455" t="s">
        <v>50</v>
      </c>
      <c r="D1977" s="474">
        <v>43.16</v>
      </c>
      <c r="E1977" s="302"/>
      <c r="F1977" s="302"/>
      <c r="G1977" s="302"/>
    </row>
    <row r="1978" spans="1:7" ht="67.5">
      <c r="A1978" s="455">
        <v>92480</v>
      </c>
      <c r="B1978" s="453" t="s">
        <v>9467</v>
      </c>
      <c r="C1978" s="455" t="s">
        <v>50</v>
      </c>
      <c r="D1978" s="474">
        <v>53.04</v>
      </c>
      <c r="E1978" s="302"/>
      <c r="F1978" s="302"/>
      <c r="G1978" s="302"/>
    </row>
    <row r="1979" spans="1:7" ht="40.5">
      <c r="A1979" s="455">
        <v>92482</v>
      </c>
      <c r="B1979" s="453" t="s">
        <v>9468</v>
      </c>
      <c r="C1979" s="455" t="s">
        <v>50</v>
      </c>
      <c r="D1979" s="474">
        <v>180.93</v>
      </c>
      <c r="E1979" s="302"/>
      <c r="F1979" s="302"/>
      <c r="G1979" s="302"/>
    </row>
    <row r="1980" spans="1:7" ht="40.5">
      <c r="A1980" s="455">
        <v>92484</v>
      </c>
      <c r="B1980" s="453" t="s">
        <v>9469</v>
      </c>
      <c r="C1980" s="455" t="s">
        <v>50</v>
      </c>
      <c r="D1980" s="474">
        <v>134.58000000000001</v>
      </c>
      <c r="E1980" s="302"/>
      <c r="F1980" s="302"/>
      <c r="G1980" s="302"/>
    </row>
    <row r="1981" spans="1:7" ht="40.5">
      <c r="A1981" s="455">
        <v>92486</v>
      </c>
      <c r="B1981" s="453" t="s">
        <v>9470</v>
      </c>
      <c r="C1981" s="455" t="s">
        <v>50</v>
      </c>
      <c r="D1981" s="474">
        <v>96.2</v>
      </c>
      <c r="E1981" s="302"/>
      <c r="F1981" s="302"/>
      <c r="G1981" s="302"/>
    </row>
    <row r="1982" spans="1:7" ht="67.5">
      <c r="A1982" s="455">
        <v>92488</v>
      </c>
      <c r="B1982" s="453" t="s">
        <v>9471</v>
      </c>
      <c r="C1982" s="455" t="s">
        <v>50</v>
      </c>
      <c r="D1982" s="474">
        <v>74.05</v>
      </c>
      <c r="E1982" s="302"/>
      <c r="F1982" s="302"/>
      <c r="G1982" s="302"/>
    </row>
    <row r="1983" spans="1:7" ht="67.5">
      <c r="A1983" s="455">
        <v>92490</v>
      </c>
      <c r="B1983" s="453" t="s">
        <v>9472</v>
      </c>
      <c r="C1983" s="455" t="s">
        <v>50</v>
      </c>
      <c r="D1983" s="474">
        <v>40.18</v>
      </c>
      <c r="E1983" s="302"/>
      <c r="F1983" s="302"/>
      <c r="G1983" s="302"/>
    </row>
    <row r="1984" spans="1:7" ht="67.5">
      <c r="A1984" s="455">
        <v>92492</v>
      </c>
      <c r="B1984" s="453" t="s">
        <v>9473</v>
      </c>
      <c r="C1984" s="455" t="s">
        <v>50</v>
      </c>
      <c r="D1984" s="474">
        <v>71.709999999999994</v>
      </c>
      <c r="E1984" s="302"/>
      <c r="F1984" s="302"/>
      <c r="G1984" s="302"/>
    </row>
    <row r="1985" spans="1:7" ht="67.5">
      <c r="A1985" s="455">
        <v>92494</v>
      </c>
      <c r="B1985" s="453" t="s">
        <v>9474</v>
      </c>
      <c r="C1985" s="455" t="s">
        <v>50</v>
      </c>
      <c r="D1985" s="474">
        <v>38.15</v>
      </c>
      <c r="E1985" s="302"/>
      <c r="F1985" s="302"/>
      <c r="G1985" s="302"/>
    </row>
    <row r="1986" spans="1:7" ht="67.5">
      <c r="A1986" s="455">
        <v>92496</v>
      </c>
      <c r="B1986" s="453" t="s">
        <v>9475</v>
      </c>
      <c r="C1986" s="455" t="s">
        <v>50</v>
      </c>
      <c r="D1986" s="474">
        <v>70.13</v>
      </c>
      <c r="E1986" s="302"/>
      <c r="F1986" s="302"/>
      <c r="G1986" s="302"/>
    </row>
    <row r="1987" spans="1:7" ht="67.5">
      <c r="A1987" s="455">
        <v>92498</v>
      </c>
      <c r="B1987" s="453" t="s">
        <v>9476</v>
      </c>
      <c r="C1987" s="455" t="s">
        <v>50</v>
      </c>
      <c r="D1987" s="474">
        <v>36.79</v>
      </c>
      <c r="E1987" s="302"/>
      <c r="F1987" s="302"/>
      <c r="G1987" s="302"/>
    </row>
    <row r="1988" spans="1:7" ht="67.5">
      <c r="A1988" s="455">
        <v>92500</v>
      </c>
      <c r="B1988" s="453" t="s">
        <v>9477</v>
      </c>
      <c r="C1988" s="455" t="s">
        <v>50</v>
      </c>
      <c r="D1988" s="474">
        <v>69.22</v>
      </c>
      <c r="E1988" s="302"/>
      <c r="F1988" s="302"/>
      <c r="G1988" s="302"/>
    </row>
    <row r="1989" spans="1:7" ht="67.5">
      <c r="A1989" s="455">
        <v>92502</v>
      </c>
      <c r="B1989" s="453" t="s">
        <v>9478</v>
      </c>
      <c r="C1989" s="455" t="s">
        <v>50</v>
      </c>
      <c r="D1989" s="474">
        <v>36.03</v>
      </c>
      <c r="E1989" s="302"/>
      <c r="F1989" s="302"/>
      <c r="G1989" s="302"/>
    </row>
    <row r="1990" spans="1:7" ht="67.5">
      <c r="A1990" s="455">
        <v>92504</v>
      </c>
      <c r="B1990" s="453" t="s">
        <v>9479</v>
      </c>
      <c r="C1990" s="455" t="s">
        <v>50</v>
      </c>
      <c r="D1990" s="474">
        <v>40.6</v>
      </c>
      <c r="E1990" s="302"/>
      <c r="F1990" s="302"/>
      <c r="G1990" s="302"/>
    </row>
    <row r="1991" spans="1:7" ht="67.5">
      <c r="A1991" s="455">
        <v>92506</v>
      </c>
      <c r="B1991" s="453" t="s">
        <v>9480</v>
      </c>
      <c r="C1991" s="455" t="s">
        <v>50</v>
      </c>
      <c r="D1991" s="474">
        <v>34.72</v>
      </c>
      <c r="E1991" s="302"/>
      <c r="F1991" s="302"/>
      <c r="G1991" s="302"/>
    </row>
    <row r="1992" spans="1:7" ht="54">
      <c r="A1992" s="455">
        <v>92508</v>
      </c>
      <c r="B1992" s="453" t="s">
        <v>9481</v>
      </c>
      <c r="C1992" s="455" t="s">
        <v>50</v>
      </c>
      <c r="D1992" s="474">
        <v>74.61</v>
      </c>
      <c r="E1992" s="302"/>
      <c r="F1992" s="302"/>
      <c r="G1992" s="302"/>
    </row>
    <row r="1993" spans="1:7" ht="54">
      <c r="A1993" s="455">
        <v>92510</v>
      </c>
      <c r="B1993" s="453" t="s">
        <v>9482</v>
      </c>
      <c r="C1993" s="455" t="s">
        <v>50</v>
      </c>
      <c r="D1993" s="474">
        <v>37.56</v>
      </c>
      <c r="E1993" s="302"/>
      <c r="F1993" s="302"/>
      <c r="G1993" s="302"/>
    </row>
    <row r="1994" spans="1:7" ht="54">
      <c r="A1994" s="455">
        <v>92512</v>
      </c>
      <c r="B1994" s="453" t="s">
        <v>9483</v>
      </c>
      <c r="C1994" s="455" t="s">
        <v>50</v>
      </c>
      <c r="D1994" s="474">
        <v>61.54</v>
      </c>
      <c r="E1994" s="302"/>
      <c r="F1994" s="302"/>
      <c r="G1994" s="302"/>
    </row>
    <row r="1995" spans="1:7" ht="54">
      <c r="A1995" s="455">
        <v>92514</v>
      </c>
      <c r="B1995" s="453" t="s">
        <v>9484</v>
      </c>
      <c r="C1995" s="455" t="s">
        <v>50</v>
      </c>
      <c r="D1995" s="474">
        <v>26.81</v>
      </c>
      <c r="E1995" s="302"/>
      <c r="F1995" s="302"/>
      <c r="G1995" s="302"/>
    </row>
    <row r="1996" spans="1:7" ht="54">
      <c r="A1996" s="455">
        <v>92515</v>
      </c>
      <c r="B1996" s="453" t="s">
        <v>9485</v>
      </c>
      <c r="C1996" s="455" t="s">
        <v>50</v>
      </c>
      <c r="D1996" s="474">
        <v>56.05</v>
      </c>
      <c r="E1996" s="302"/>
      <c r="F1996" s="302"/>
      <c r="G1996" s="302"/>
    </row>
    <row r="1997" spans="1:7" ht="54">
      <c r="A1997" s="455">
        <v>92518</v>
      </c>
      <c r="B1997" s="453" t="s">
        <v>9486</v>
      </c>
      <c r="C1997" s="455" t="s">
        <v>50</v>
      </c>
      <c r="D1997" s="474">
        <v>22.35</v>
      </c>
      <c r="E1997" s="302"/>
      <c r="F1997" s="302"/>
      <c r="G1997" s="302"/>
    </row>
    <row r="1998" spans="1:7" ht="54">
      <c r="A1998" s="455">
        <v>92520</v>
      </c>
      <c r="B1998" s="453" t="s">
        <v>9487</v>
      </c>
      <c r="C1998" s="455" t="s">
        <v>50</v>
      </c>
      <c r="D1998" s="474">
        <v>53.25</v>
      </c>
      <c r="E1998" s="302"/>
      <c r="F1998" s="302"/>
      <c r="G1998" s="302"/>
    </row>
    <row r="1999" spans="1:7" ht="54">
      <c r="A1999" s="455">
        <v>92522</v>
      </c>
      <c r="B1999" s="453" t="s">
        <v>9488</v>
      </c>
      <c r="C1999" s="455" t="s">
        <v>50</v>
      </c>
      <c r="D1999" s="474">
        <v>20.05</v>
      </c>
      <c r="E1999" s="302"/>
      <c r="F1999" s="302"/>
      <c r="G1999" s="302"/>
    </row>
    <row r="2000" spans="1:7" ht="54">
      <c r="A2000" s="455">
        <v>92524</v>
      </c>
      <c r="B2000" s="453" t="s">
        <v>9489</v>
      </c>
      <c r="C2000" s="455" t="s">
        <v>50</v>
      </c>
      <c r="D2000" s="474">
        <v>52.48</v>
      </c>
      <c r="E2000" s="302"/>
      <c r="F2000" s="302"/>
      <c r="G2000" s="302"/>
    </row>
    <row r="2001" spans="1:7" ht="54">
      <c r="A2001" s="455">
        <v>92526</v>
      </c>
      <c r="B2001" s="453" t="s">
        <v>9490</v>
      </c>
      <c r="C2001" s="455" t="s">
        <v>50</v>
      </c>
      <c r="D2001" s="474">
        <v>19.579999999999998</v>
      </c>
      <c r="E2001" s="302"/>
      <c r="F2001" s="302"/>
      <c r="G2001" s="302"/>
    </row>
    <row r="2002" spans="1:7" ht="54">
      <c r="A2002" s="455">
        <v>92528</v>
      </c>
      <c r="B2002" s="453" t="s">
        <v>9491</v>
      </c>
      <c r="C2002" s="455" t="s">
        <v>50</v>
      </c>
      <c r="D2002" s="474">
        <v>51.36</v>
      </c>
      <c r="E2002" s="302"/>
      <c r="F2002" s="302"/>
      <c r="G2002" s="302"/>
    </row>
    <row r="2003" spans="1:7" ht="54">
      <c r="A2003" s="455">
        <v>92530</v>
      </c>
      <c r="B2003" s="453" t="s">
        <v>9492</v>
      </c>
      <c r="C2003" s="455" t="s">
        <v>50</v>
      </c>
      <c r="D2003" s="474">
        <v>18.649999999999999</v>
      </c>
      <c r="E2003" s="302"/>
      <c r="F2003" s="302"/>
      <c r="G2003" s="302"/>
    </row>
    <row r="2004" spans="1:7" ht="54">
      <c r="A2004" s="455">
        <v>92532</v>
      </c>
      <c r="B2004" s="453" t="s">
        <v>9493</v>
      </c>
      <c r="C2004" s="455" t="s">
        <v>50</v>
      </c>
      <c r="D2004" s="474">
        <v>50.5</v>
      </c>
      <c r="E2004" s="302"/>
      <c r="F2004" s="302"/>
      <c r="G2004" s="302"/>
    </row>
    <row r="2005" spans="1:7" ht="54">
      <c r="A2005" s="455">
        <v>92534</v>
      </c>
      <c r="B2005" s="453" t="s">
        <v>9494</v>
      </c>
      <c r="C2005" s="455" t="s">
        <v>50</v>
      </c>
      <c r="D2005" s="474">
        <v>17.98</v>
      </c>
      <c r="E2005" s="302"/>
      <c r="F2005" s="302"/>
      <c r="G2005" s="302"/>
    </row>
    <row r="2006" spans="1:7" ht="54">
      <c r="A2006" s="455">
        <v>92536</v>
      </c>
      <c r="B2006" s="453" t="s">
        <v>9495</v>
      </c>
      <c r="C2006" s="455" t="s">
        <v>50</v>
      </c>
      <c r="D2006" s="474">
        <v>48.95</v>
      </c>
      <c r="E2006" s="302"/>
      <c r="F2006" s="302"/>
      <c r="G2006" s="302"/>
    </row>
    <row r="2007" spans="1:7" ht="54">
      <c r="A2007" s="455">
        <v>92538</v>
      </c>
      <c r="B2007" s="453" t="s">
        <v>9496</v>
      </c>
      <c r="C2007" s="455" t="s">
        <v>50</v>
      </c>
      <c r="D2007" s="474">
        <v>16.59</v>
      </c>
      <c r="E2007" s="302"/>
      <c r="F2007" s="302"/>
      <c r="G2007" s="302"/>
    </row>
    <row r="2008" spans="1:7" ht="40.5">
      <c r="A2008" s="455">
        <v>96252</v>
      </c>
      <c r="B2008" s="453" t="s">
        <v>3150</v>
      </c>
      <c r="C2008" s="455" t="s">
        <v>50</v>
      </c>
      <c r="D2008" s="474">
        <v>163.30000000000001</v>
      </c>
      <c r="E2008" s="302"/>
      <c r="F2008" s="302"/>
      <c r="G2008" s="302"/>
    </row>
    <row r="2009" spans="1:7" ht="67.5">
      <c r="A2009" s="455">
        <v>96257</v>
      </c>
      <c r="B2009" s="453" t="s">
        <v>3151</v>
      </c>
      <c r="C2009" s="455" t="s">
        <v>50</v>
      </c>
      <c r="D2009" s="474">
        <v>133.43</v>
      </c>
      <c r="E2009" s="302"/>
      <c r="F2009" s="302"/>
      <c r="G2009" s="302"/>
    </row>
    <row r="2010" spans="1:7" ht="67.5">
      <c r="A2010" s="455">
        <v>96258</v>
      </c>
      <c r="B2010" s="453" t="s">
        <v>3152</v>
      </c>
      <c r="C2010" s="455" t="s">
        <v>50</v>
      </c>
      <c r="D2010" s="474">
        <v>125.05</v>
      </c>
      <c r="E2010" s="302"/>
      <c r="F2010" s="302"/>
      <c r="G2010" s="302"/>
    </row>
    <row r="2011" spans="1:7" ht="67.5">
      <c r="A2011" s="455">
        <v>96259</v>
      </c>
      <c r="B2011" s="453" t="s">
        <v>3153</v>
      </c>
      <c r="C2011" s="455" t="s">
        <v>50</v>
      </c>
      <c r="D2011" s="474">
        <v>148.44999999999999</v>
      </c>
      <c r="E2011" s="302"/>
      <c r="F2011" s="302"/>
      <c r="G2011" s="302"/>
    </row>
    <row r="2012" spans="1:7" ht="40.5">
      <c r="A2012" s="455">
        <v>96529</v>
      </c>
      <c r="B2012" s="453" t="s">
        <v>3201</v>
      </c>
      <c r="C2012" s="455" t="s">
        <v>50</v>
      </c>
      <c r="D2012" s="474">
        <v>210.27</v>
      </c>
      <c r="E2012" s="302"/>
      <c r="F2012" s="302"/>
      <c r="G2012" s="302"/>
    </row>
    <row r="2013" spans="1:7" ht="54">
      <c r="A2013" s="455">
        <v>96530</v>
      </c>
      <c r="B2013" s="453" t="s">
        <v>3202</v>
      </c>
      <c r="C2013" s="455" t="s">
        <v>50</v>
      </c>
      <c r="D2013" s="474">
        <v>107.81</v>
      </c>
      <c r="E2013" s="302"/>
      <c r="F2013" s="302"/>
      <c r="G2013" s="302"/>
    </row>
    <row r="2014" spans="1:7" ht="54">
      <c r="A2014" s="455">
        <v>96531</v>
      </c>
      <c r="B2014" s="453" t="s">
        <v>3203</v>
      </c>
      <c r="C2014" s="455" t="s">
        <v>50</v>
      </c>
      <c r="D2014" s="474">
        <v>77.349999999999994</v>
      </c>
      <c r="E2014" s="302"/>
      <c r="F2014" s="302"/>
      <c r="G2014" s="302"/>
    </row>
    <row r="2015" spans="1:7" ht="40.5">
      <c r="A2015" s="455">
        <v>96532</v>
      </c>
      <c r="B2015" s="453" t="s">
        <v>3204</v>
      </c>
      <c r="C2015" s="455" t="s">
        <v>50</v>
      </c>
      <c r="D2015" s="474">
        <v>134.43</v>
      </c>
      <c r="E2015" s="302"/>
      <c r="F2015" s="302"/>
      <c r="G2015" s="302"/>
    </row>
    <row r="2016" spans="1:7" ht="54">
      <c r="A2016" s="455">
        <v>96533</v>
      </c>
      <c r="B2016" s="453" t="s">
        <v>3205</v>
      </c>
      <c r="C2016" s="455" t="s">
        <v>50</v>
      </c>
      <c r="D2016" s="474">
        <v>67.72</v>
      </c>
      <c r="E2016" s="302"/>
      <c r="F2016" s="302"/>
      <c r="G2016" s="302"/>
    </row>
    <row r="2017" spans="1:7" ht="54">
      <c r="A2017" s="455">
        <v>96534</v>
      </c>
      <c r="B2017" s="453" t="s">
        <v>3206</v>
      </c>
      <c r="C2017" s="455" t="s">
        <v>50</v>
      </c>
      <c r="D2017" s="474">
        <v>54.93</v>
      </c>
      <c r="E2017" s="302"/>
      <c r="F2017" s="302"/>
      <c r="G2017" s="302"/>
    </row>
    <row r="2018" spans="1:7" ht="40.5">
      <c r="A2018" s="455">
        <v>96535</v>
      </c>
      <c r="B2018" s="453" t="s">
        <v>3207</v>
      </c>
      <c r="C2018" s="455" t="s">
        <v>50</v>
      </c>
      <c r="D2018" s="474">
        <v>94.93</v>
      </c>
      <c r="E2018" s="302"/>
      <c r="F2018" s="302"/>
      <c r="G2018" s="302"/>
    </row>
    <row r="2019" spans="1:7" ht="54">
      <c r="A2019" s="455">
        <v>96536</v>
      </c>
      <c r="B2019" s="453" t="s">
        <v>3208</v>
      </c>
      <c r="C2019" s="455" t="s">
        <v>50</v>
      </c>
      <c r="D2019" s="474">
        <v>46.86</v>
      </c>
      <c r="E2019" s="302"/>
      <c r="F2019" s="302"/>
      <c r="G2019" s="302"/>
    </row>
    <row r="2020" spans="1:7" ht="54">
      <c r="A2020" s="455">
        <v>96537</v>
      </c>
      <c r="B2020" s="453" t="s">
        <v>3209</v>
      </c>
      <c r="C2020" s="455" t="s">
        <v>50</v>
      </c>
      <c r="D2020" s="474">
        <v>125.31</v>
      </c>
      <c r="E2020" s="302"/>
      <c r="F2020" s="302"/>
      <c r="G2020" s="302"/>
    </row>
    <row r="2021" spans="1:7" ht="54">
      <c r="A2021" s="455">
        <v>96538</v>
      </c>
      <c r="B2021" s="453" t="s">
        <v>3210</v>
      </c>
      <c r="C2021" s="455" t="s">
        <v>50</v>
      </c>
      <c r="D2021" s="474">
        <v>187.56</v>
      </c>
      <c r="E2021" s="302"/>
      <c r="F2021" s="302"/>
      <c r="G2021" s="302"/>
    </row>
    <row r="2022" spans="1:7" ht="54">
      <c r="A2022" s="455">
        <v>96539</v>
      </c>
      <c r="B2022" s="453" t="s">
        <v>3211</v>
      </c>
      <c r="C2022" s="455" t="s">
        <v>50</v>
      </c>
      <c r="D2022" s="474">
        <v>84.69</v>
      </c>
      <c r="E2022" s="302"/>
      <c r="F2022" s="302"/>
      <c r="G2022" s="302"/>
    </row>
    <row r="2023" spans="1:7" ht="54">
      <c r="A2023" s="455">
        <v>96540</v>
      </c>
      <c r="B2023" s="453" t="s">
        <v>3212</v>
      </c>
      <c r="C2023" s="455" t="s">
        <v>50</v>
      </c>
      <c r="D2023" s="474">
        <v>86.92</v>
      </c>
      <c r="E2023" s="302"/>
      <c r="F2023" s="302"/>
      <c r="G2023" s="302"/>
    </row>
    <row r="2024" spans="1:7" ht="54">
      <c r="A2024" s="455">
        <v>96541</v>
      </c>
      <c r="B2024" s="453" t="s">
        <v>3213</v>
      </c>
      <c r="C2024" s="455" t="s">
        <v>50</v>
      </c>
      <c r="D2024" s="474">
        <v>130.38999999999999</v>
      </c>
      <c r="E2024" s="302"/>
      <c r="F2024" s="302"/>
      <c r="G2024" s="302"/>
    </row>
    <row r="2025" spans="1:7" ht="54">
      <c r="A2025" s="455">
        <v>96542</v>
      </c>
      <c r="B2025" s="453" t="s">
        <v>3214</v>
      </c>
      <c r="C2025" s="455" t="s">
        <v>50</v>
      </c>
      <c r="D2025" s="474">
        <v>62.32</v>
      </c>
      <c r="E2025" s="302"/>
      <c r="F2025" s="302"/>
      <c r="G2025" s="302"/>
    </row>
    <row r="2026" spans="1:7" ht="40.5">
      <c r="A2026" s="455">
        <v>96543</v>
      </c>
      <c r="B2026" s="453" t="s">
        <v>3215</v>
      </c>
      <c r="C2026" s="455" t="s">
        <v>21</v>
      </c>
      <c r="D2026" s="474">
        <v>19.11</v>
      </c>
      <c r="E2026" s="302"/>
      <c r="F2026" s="302"/>
      <c r="G2026" s="302"/>
    </row>
    <row r="2027" spans="1:7" ht="67.5">
      <c r="A2027" s="455">
        <v>97747</v>
      </c>
      <c r="B2027" s="453" t="s">
        <v>3665</v>
      </c>
      <c r="C2027" s="455" t="s">
        <v>50</v>
      </c>
      <c r="D2027" s="474">
        <v>138.1</v>
      </c>
      <c r="E2027" s="302"/>
      <c r="F2027" s="302"/>
      <c r="G2027" s="302"/>
    </row>
    <row r="2028" spans="1:7" ht="40.5">
      <c r="A2028" s="455">
        <v>101791</v>
      </c>
      <c r="B2028" s="453" t="s">
        <v>9497</v>
      </c>
      <c r="C2028" s="455" t="s">
        <v>18</v>
      </c>
      <c r="D2028" s="474">
        <v>22.25</v>
      </c>
      <c r="E2028" s="302"/>
      <c r="F2028" s="302"/>
      <c r="G2028" s="302"/>
    </row>
    <row r="2029" spans="1:7" ht="54">
      <c r="A2029" s="455">
        <v>101792</v>
      </c>
      <c r="B2029" s="453" t="s">
        <v>9498</v>
      </c>
      <c r="C2029" s="455" t="s">
        <v>38</v>
      </c>
      <c r="D2029" s="474">
        <v>11.61</v>
      </c>
      <c r="E2029" s="302"/>
      <c r="F2029" s="302"/>
      <c r="G2029" s="302"/>
    </row>
    <row r="2030" spans="1:7" ht="54">
      <c r="A2030" s="455">
        <v>101793</v>
      </c>
      <c r="B2030" s="453" t="s">
        <v>9499</v>
      </c>
      <c r="C2030" s="455" t="s">
        <v>38</v>
      </c>
      <c r="D2030" s="474">
        <v>19.07</v>
      </c>
      <c r="E2030" s="302"/>
      <c r="F2030" s="302"/>
      <c r="G2030" s="302"/>
    </row>
    <row r="2031" spans="1:7" ht="54">
      <c r="A2031" s="455">
        <v>101969</v>
      </c>
      <c r="B2031" s="453" t="s">
        <v>11388</v>
      </c>
      <c r="C2031" s="455" t="s">
        <v>50</v>
      </c>
      <c r="D2031" s="474">
        <v>122.1</v>
      </c>
      <c r="E2031" s="302"/>
      <c r="F2031" s="302"/>
      <c r="G2031" s="302"/>
    </row>
    <row r="2032" spans="1:7" ht="54">
      <c r="A2032" s="455">
        <v>101971</v>
      </c>
      <c r="B2032" s="453" t="s">
        <v>11389</v>
      </c>
      <c r="C2032" s="455" t="s">
        <v>50</v>
      </c>
      <c r="D2032" s="474">
        <v>106.27</v>
      </c>
      <c r="E2032" s="302"/>
      <c r="F2032" s="302"/>
      <c r="G2032" s="302"/>
    </row>
    <row r="2033" spans="1:7" ht="40.5">
      <c r="A2033" s="455">
        <v>101973</v>
      </c>
      <c r="B2033" s="453" t="s">
        <v>11390</v>
      </c>
      <c r="C2033" s="455" t="s">
        <v>50</v>
      </c>
      <c r="D2033" s="474">
        <v>108.9</v>
      </c>
      <c r="E2033" s="302"/>
      <c r="F2033" s="302"/>
      <c r="G2033" s="302"/>
    </row>
    <row r="2034" spans="1:7" ht="54">
      <c r="A2034" s="455">
        <v>101974</v>
      </c>
      <c r="B2034" s="453" t="s">
        <v>11391</v>
      </c>
      <c r="C2034" s="455" t="s">
        <v>50</v>
      </c>
      <c r="D2034" s="474">
        <v>296.39</v>
      </c>
      <c r="E2034" s="302"/>
      <c r="F2034" s="302"/>
      <c r="G2034" s="302"/>
    </row>
    <row r="2035" spans="1:7" ht="54">
      <c r="A2035" s="455">
        <v>101975</v>
      </c>
      <c r="B2035" s="453" t="s">
        <v>11392</v>
      </c>
      <c r="C2035" s="455" t="s">
        <v>50</v>
      </c>
      <c r="D2035" s="474">
        <v>251.22</v>
      </c>
      <c r="E2035" s="302"/>
      <c r="F2035" s="302"/>
      <c r="G2035" s="302"/>
    </row>
    <row r="2036" spans="1:7" ht="54">
      <c r="A2036" s="455">
        <v>101977</v>
      </c>
      <c r="B2036" s="453" t="s">
        <v>11393</v>
      </c>
      <c r="C2036" s="455" t="s">
        <v>50</v>
      </c>
      <c r="D2036" s="474">
        <v>198.7</v>
      </c>
      <c r="E2036" s="302"/>
      <c r="F2036" s="302"/>
      <c r="G2036" s="302"/>
    </row>
    <row r="2037" spans="1:7" ht="54">
      <c r="A2037" s="455">
        <v>101980</v>
      </c>
      <c r="B2037" s="453" t="s">
        <v>11394</v>
      </c>
      <c r="C2037" s="455" t="s">
        <v>50</v>
      </c>
      <c r="D2037" s="474">
        <v>181.08</v>
      </c>
      <c r="E2037" s="302"/>
      <c r="F2037" s="302"/>
      <c r="G2037" s="302"/>
    </row>
    <row r="2038" spans="1:7" ht="54">
      <c r="A2038" s="455">
        <v>101981</v>
      </c>
      <c r="B2038" s="453" t="s">
        <v>11395</v>
      </c>
      <c r="C2038" s="455" t="s">
        <v>50</v>
      </c>
      <c r="D2038" s="474">
        <v>146.78</v>
      </c>
      <c r="E2038" s="302"/>
      <c r="F2038" s="302"/>
      <c r="G2038" s="302"/>
    </row>
    <row r="2039" spans="1:7" ht="54">
      <c r="A2039" s="455">
        <v>101982</v>
      </c>
      <c r="B2039" s="453" t="s">
        <v>11396</v>
      </c>
      <c r="C2039" s="455" t="s">
        <v>50</v>
      </c>
      <c r="D2039" s="474">
        <v>129.85</v>
      </c>
      <c r="E2039" s="302"/>
      <c r="F2039" s="302"/>
      <c r="G2039" s="302"/>
    </row>
    <row r="2040" spans="1:7" ht="67.5">
      <c r="A2040" s="455">
        <v>101983</v>
      </c>
      <c r="B2040" s="453" t="s">
        <v>11397</v>
      </c>
      <c r="C2040" s="455" t="s">
        <v>50</v>
      </c>
      <c r="D2040" s="474">
        <v>119.2</v>
      </c>
      <c r="E2040" s="302"/>
      <c r="F2040" s="302"/>
      <c r="G2040" s="302"/>
    </row>
    <row r="2041" spans="1:7" ht="54">
      <c r="A2041" s="455">
        <v>101985</v>
      </c>
      <c r="B2041" s="453" t="s">
        <v>11398</v>
      </c>
      <c r="C2041" s="455" t="s">
        <v>50</v>
      </c>
      <c r="D2041" s="474">
        <v>118.15</v>
      </c>
      <c r="E2041" s="302"/>
      <c r="F2041" s="302"/>
      <c r="G2041" s="302"/>
    </row>
    <row r="2042" spans="1:7" ht="54">
      <c r="A2042" s="455">
        <v>101986</v>
      </c>
      <c r="B2042" s="453" t="s">
        <v>11399</v>
      </c>
      <c r="C2042" s="455" t="s">
        <v>50</v>
      </c>
      <c r="D2042" s="474">
        <v>98.03</v>
      </c>
      <c r="E2042" s="302"/>
      <c r="F2042" s="302"/>
      <c r="G2042" s="302"/>
    </row>
    <row r="2043" spans="1:7" ht="40.5">
      <c r="A2043" s="455">
        <v>101987</v>
      </c>
      <c r="B2043" s="453" t="s">
        <v>11400</v>
      </c>
      <c r="C2043" s="455" t="s">
        <v>50</v>
      </c>
      <c r="D2043" s="474">
        <v>123.03</v>
      </c>
      <c r="E2043" s="302"/>
      <c r="F2043" s="302"/>
      <c r="G2043" s="302"/>
    </row>
    <row r="2044" spans="1:7" ht="54">
      <c r="A2044" s="455">
        <v>101988</v>
      </c>
      <c r="B2044" s="453" t="s">
        <v>11401</v>
      </c>
      <c r="C2044" s="455" t="s">
        <v>50</v>
      </c>
      <c r="D2044" s="474">
        <v>127.65</v>
      </c>
      <c r="E2044" s="302"/>
      <c r="F2044" s="302"/>
      <c r="G2044" s="302"/>
    </row>
    <row r="2045" spans="1:7" ht="54">
      <c r="A2045" s="455">
        <v>101989</v>
      </c>
      <c r="B2045" s="453" t="s">
        <v>11402</v>
      </c>
      <c r="C2045" s="455" t="s">
        <v>50</v>
      </c>
      <c r="D2045" s="474">
        <v>112.02</v>
      </c>
      <c r="E2045" s="302"/>
      <c r="F2045" s="302"/>
      <c r="G2045" s="302"/>
    </row>
    <row r="2046" spans="1:7" ht="40.5">
      <c r="A2046" s="455">
        <v>101990</v>
      </c>
      <c r="B2046" s="453" t="s">
        <v>11403</v>
      </c>
      <c r="C2046" s="455" t="s">
        <v>50</v>
      </c>
      <c r="D2046" s="474">
        <v>116.98</v>
      </c>
      <c r="E2046" s="302"/>
      <c r="F2046" s="302"/>
      <c r="G2046" s="302"/>
    </row>
    <row r="2047" spans="1:7" ht="54">
      <c r="A2047" s="455">
        <v>101991</v>
      </c>
      <c r="B2047" s="453" t="s">
        <v>11404</v>
      </c>
      <c r="C2047" s="455" t="s">
        <v>50</v>
      </c>
      <c r="D2047" s="474">
        <v>119.3</v>
      </c>
      <c r="E2047" s="302"/>
      <c r="F2047" s="302"/>
      <c r="G2047" s="302"/>
    </row>
    <row r="2048" spans="1:7" ht="54">
      <c r="A2048" s="455">
        <v>101992</v>
      </c>
      <c r="B2048" s="453" t="s">
        <v>11405</v>
      </c>
      <c r="C2048" s="455" t="s">
        <v>50</v>
      </c>
      <c r="D2048" s="474">
        <v>100.07</v>
      </c>
      <c r="E2048" s="302"/>
      <c r="F2048" s="302"/>
      <c r="G2048" s="302"/>
    </row>
    <row r="2049" spans="1:7" ht="40.5">
      <c r="A2049" s="455">
        <v>101993</v>
      </c>
      <c r="B2049" s="453" t="s">
        <v>11406</v>
      </c>
      <c r="C2049" s="455" t="s">
        <v>50</v>
      </c>
      <c r="D2049" s="474">
        <v>142.68</v>
      </c>
      <c r="E2049" s="302"/>
      <c r="F2049" s="302"/>
      <c r="G2049" s="302"/>
    </row>
    <row r="2050" spans="1:7" ht="54">
      <c r="A2050" s="455">
        <v>101994</v>
      </c>
      <c r="B2050" s="453" t="s">
        <v>11407</v>
      </c>
      <c r="C2050" s="455" t="s">
        <v>50</v>
      </c>
      <c r="D2050" s="474">
        <v>134.22999999999999</v>
      </c>
      <c r="E2050" s="302"/>
      <c r="F2050" s="302"/>
      <c r="G2050" s="302"/>
    </row>
    <row r="2051" spans="1:7" ht="54">
      <c r="A2051" s="455">
        <v>101995</v>
      </c>
      <c r="B2051" s="453" t="s">
        <v>11408</v>
      </c>
      <c r="C2051" s="455" t="s">
        <v>50</v>
      </c>
      <c r="D2051" s="474">
        <v>116.69</v>
      </c>
      <c r="E2051" s="302"/>
      <c r="F2051" s="302"/>
      <c r="G2051" s="302"/>
    </row>
    <row r="2052" spans="1:7" ht="40.5">
      <c r="A2052" s="455">
        <v>101996</v>
      </c>
      <c r="B2052" s="453" t="s">
        <v>11409</v>
      </c>
      <c r="C2052" s="455" t="s">
        <v>50</v>
      </c>
      <c r="D2052" s="474">
        <v>124.81</v>
      </c>
      <c r="E2052" s="302"/>
      <c r="F2052" s="302"/>
      <c r="G2052" s="302"/>
    </row>
    <row r="2053" spans="1:7" ht="54">
      <c r="A2053" s="455">
        <v>101997</v>
      </c>
      <c r="B2053" s="453" t="s">
        <v>11410</v>
      </c>
      <c r="C2053" s="455" t="s">
        <v>50</v>
      </c>
      <c r="D2053" s="474">
        <v>118.12</v>
      </c>
      <c r="E2053" s="302"/>
      <c r="F2053" s="302"/>
      <c r="G2053" s="302"/>
    </row>
    <row r="2054" spans="1:7" ht="54">
      <c r="A2054" s="455">
        <v>101998</v>
      </c>
      <c r="B2054" s="453" t="s">
        <v>11411</v>
      </c>
      <c r="C2054" s="455" t="s">
        <v>50</v>
      </c>
      <c r="D2054" s="474">
        <v>98.45</v>
      </c>
      <c r="E2054" s="302"/>
      <c r="F2054" s="302"/>
      <c r="G2054" s="302"/>
    </row>
    <row r="2055" spans="1:7" ht="40.5">
      <c r="A2055" s="455">
        <v>101999</v>
      </c>
      <c r="B2055" s="453" t="s">
        <v>11412</v>
      </c>
      <c r="C2055" s="455" t="s">
        <v>50</v>
      </c>
      <c r="D2055" s="474">
        <v>152.02000000000001</v>
      </c>
      <c r="E2055" s="302"/>
      <c r="F2055" s="302"/>
      <c r="G2055" s="302"/>
    </row>
    <row r="2056" spans="1:7" ht="54">
      <c r="A2056" s="455">
        <v>102000</v>
      </c>
      <c r="B2056" s="453" t="s">
        <v>11413</v>
      </c>
      <c r="C2056" s="455" t="s">
        <v>50</v>
      </c>
      <c r="D2056" s="474">
        <v>287.37</v>
      </c>
      <c r="E2056" s="302"/>
      <c r="F2056" s="302"/>
      <c r="G2056" s="302"/>
    </row>
    <row r="2057" spans="1:7" ht="54">
      <c r="A2057" s="455">
        <v>102001</v>
      </c>
      <c r="B2057" s="453" t="s">
        <v>11414</v>
      </c>
      <c r="C2057" s="455" t="s">
        <v>50</v>
      </c>
      <c r="D2057" s="474">
        <v>245.4</v>
      </c>
      <c r="E2057" s="302"/>
      <c r="F2057" s="302"/>
      <c r="G2057" s="302"/>
    </row>
    <row r="2058" spans="1:7" ht="54">
      <c r="A2058" s="455">
        <v>102002</v>
      </c>
      <c r="B2058" s="453" t="s">
        <v>11415</v>
      </c>
      <c r="C2058" s="455" t="s">
        <v>50</v>
      </c>
      <c r="D2058" s="474">
        <v>189.88</v>
      </c>
      <c r="E2058" s="302"/>
      <c r="F2058" s="302"/>
      <c r="G2058" s="302"/>
    </row>
    <row r="2059" spans="1:7" ht="54">
      <c r="A2059" s="455">
        <v>102003</v>
      </c>
      <c r="B2059" s="453" t="s">
        <v>11416</v>
      </c>
      <c r="C2059" s="455" t="s">
        <v>50</v>
      </c>
      <c r="D2059" s="474">
        <v>172.8</v>
      </c>
      <c r="E2059" s="302"/>
      <c r="F2059" s="302"/>
      <c r="G2059" s="302"/>
    </row>
    <row r="2060" spans="1:7" ht="54">
      <c r="A2060" s="455">
        <v>102004</v>
      </c>
      <c r="B2060" s="453" t="s">
        <v>11417</v>
      </c>
      <c r="C2060" s="455" t="s">
        <v>50</v>
      </c>
      <c r="D2060" s="474">
        <v>142.15</v>
      </c>
      <c r="E2060" s="302"/>
      <c r="F2060" s="302"/>
      <c r="G2060" s="302"/>
    </row>
    <row r="2061" spans="1:7" ht="54">
      <c r="A2061" s="455">
        <v>102005</v>
      </c>
      <c r="B2061" s="453" t="s">
        <v>11418</v>
      </c>
      <c r="C2061" s="455" t="s">
        <v>50</v>
      </c>
      <c r="D2061" s="474">
        <v>125.66</v>
      </c>
      <c r="E2061" s="302"/>
      <c r="F2061" s="302"/>
      <c r="G2061" s="302"/>
    </row>
    <row r="2062" spans="1:7" ht="67.5">
      <c r="A2062" s="455">
        <v>102006</v>
      </c>
      <c r="B2062" s="453" t="s">
        <v>11419</v>
      </c>
      <c r="C2062" s="455" t="s">
        <v>50</v>
      </c>
      <c r="D2062" s="474">
        <v>115.29</v>
      </c>
      <c r="E2062" s="302"/>
      <c r="F2062" s="302"/>
      <c r="G2062" s="302"/>
    </row>
    <row r="2063" spans="1:7" ht="54">
      <c r="A2063" s="455">
        <v>102007</v>
      </c>
      <c r="B2063" s="453" t="s">
        <v>11420</v>
      </c>
      <c r="C2063" s="455" t="s">
        <v>50</v>
      </c>
      <c r="D2063" s="474">
        <v>290.93</v>
      </c>
      <c r="E2063" s="302"/>
      <c r="F2063" s="302"/>
      <c r="G2063" s="302"/>
    </row>
    <row r="2064" spans="1:7" ht="54">
      <c r="A2064" s="455">
        <v>102008</v>
      </c>
      <c r="B2064" s="453" t="s">
        <v>11421</v>
      </c>
      <c r="C2064" s="455" t="s">
        <v>50</v>
      </c>
      <c r="D2064" s="474">
        <v>242.72</v>
      </c>
      <c r="E2064" s="302"/>
      <c r="F2064" s="302"/>
      <c r="G2064" s="302"/>
    </row>
    <row r="2065" spans="1:7" ht="54">
      <c r="A2065" s="455">
        <v>102009</v>
      </c>
      <c r="B2065" s="453" t="s">
        <v>11422</v>
      </c>
      <c r="C2065" s="455" t="s">
        <v>50</v>
      </c>
      <c r="D2065" s="474">
        <v>200.81</v>
      </c>
      <c r="E2065" s="302"/>
      <c r="F2065" s="302"/>
      <c r="G2065" s="302"/>
    </row>
    <row r="2066" spans="1:7" ht="54">
      <c r="A2066" s="455">
        <v>102010</v>
      </c>
      <c r="B2066" s="453" t="s">
        <v>11423</v>
      </c>
      <c r="C2066" s="455" t="s">
        <v>50</v>
      </c>
      <c r="D2066" s="474">
        <v>181.55</v>
      </c>
      <c r="E2066" s="302"/>
      <c r="F2066" s="302"/>
      <c r="G2066" s="302"/>
    </row>
    <row r="2067" spans="1:7" ht="54">
      <c r="A2067" s="455">
        <v>102011</v>
      </c>
      <c r="B2067" s="453" t="s">
        <v>11424</v>
      </c>
      <c r="C2067" s="455" t="s">
        <v>50</v>
      </c>
      <c r="D2067" s="474">
        <v>146</v>
      </c>
      <c r="E2067" s="302"/>
      <c r="F2067" s="302"/>
      <c r="G2067" s="302"/>
    </row>
    <row r="2068" spans="1:7" ht="54">
      <c r="A2068" s="455">
        <v>102012</v>
      </c>
      <c r="B2068" s="453" t="s">
        <v>11425</v>
      </c>
      <c r="C2068" s="455" t="s">
        <v>50</v>
      </c>
      <c r="D2068" s="474">
        <v>128.44999999999999</v>
      </c>
      <c r="E2068" s="302"/>
      <c r="F2068" s="302"/>
      <c r="G2068" s="302"/>
    </row>
    <row r="2069" spans="1:7" ht="67.5">
      <c r="A2069" s="455">
        <v>102013</v>
      </c>
      <c r="B2069" s="453" t="s">
        <v>11426</v>
      </c>
      <c r="C2069" s="455" t="s">
        <v>50</v>
      </c>
      <c r="D2069" s="474">
        <v>118.7</v>
      </c>
      <c r="E2069" s="302"/>
      <c r="F2069" s="302"/>
      <c r="G2069" s="302"/>
    </row>
    <row r="2070" spans="1:7" ht="54">
      <c r="A2070" s="455">
        <v>102014</v>
      </c>
      <c r="B2070" s="453" t="s">
        <v>11427</v>
      </c>
      <c r="C2070" s="455" t="s">
        <v>50</v>
      </c>
      <c r="D2070" s="474">
        <v>306.58</v>
      </c>
      <c r="E2070" s="302"/>
      <c r="F2070" s="302"/>
      <c r="G2070" s="302"/>
    </row>
    <row r="2071" spans="1:7" ht="54">
      <c r="A2071" s="455">
        <v>102015</v>
      </c>
      <c r="B2071" s="453" t="s">
        <v>11428</v>
      </c>
      <c r="C2071" s="455" t="s">
        <v>50</v>
      </c>
      <c r="D2071" s="474">
        <v>256.08</v>
      </c>
      <c r="E2071" s="302"/>
      <c r="F2071" s="302"/>
      <c r="G2071" s="302"/>
    </row>
    <row r="2072" spans="1:7" ht="54">
      <c r="A2072" s="455">
        <v>102016</v>
      </c>
      <c r="B2072" s="453" t="s">
        <v>11429</v>
      </c>
      <c r="C2072" s="455" t="s">
        <v>50</v>
      </c>
      <c r="D2072" s="474">
        <v>189.36</v>
      </c>
      <c r="E2072" s="302"/>
      <c r="F2072" s="302"/>
      <c r="G2072" s="302"/>
    </row>
    <row r="2073" spans="1:7" ht="54">
      <c r="A2073" s="455">
        <v>102017</v>
      </c>
      <c r="B2073" s="453" t="s">
        <v>11430</v>
      </c>
      <c r="C2073" s="455" t="s">
        <v>50</v>
      </c>
      <c r="D2073" s="474">
        <v>171.04</v>
      </c>
      <c r="E2073" s="302"/>
      <c r="F2073" s="302"/>
      <c r="G2073" s="302"/>
    </row>
    <row r="2074" spans="1:7" ht="54">
      <c r="A2074" s="455">
        <v>102036</v>
      </c>
      <c r="B2074" s="453" t="s">
        <v>11431</v>
      </c>
      <c r="C2074" s="455" t="s">
        <v>50</v>
      </c>
      <c r="D2074" s="474">
        <v>139.75</v>
      </c>
      <c r="E2074" s="302"/>
      <c r="F2074" s="302"/>
      <c r="G2074" s="302"/>
    </row>
    <row r="2075" spans="1:7" ht="54">
      <c r="A2075" s="455">
        <v>102037</v>
      </c>
      <c r="B2075" s="453" t="s">
        <v>11432</v>
      </c>
      <c r="C2075" s="455" t="s">
        <v>50</v>
      </c>
      <c r="D2075" s="474">
        <v>123.13</v>
      </c>
      <c r="E2075" s="302"/>
      <c r="F2075" s="302"/>
      <c r="G2075" s="302"/>
    </row>
    <row r="2076" spans="1:7" ht="67.5">
      <c r="A2076" s="455">
        <v>102038</v>
      </c>
      <c r="B2076" s="453" t="s">
        <v>11433</v>
      </c>
      <c r="C2076" s="455" t="s">
        <v>50</v>
      </c>
      <c r="D2076" s="474">
        <v>113.87</v>
      </c>
      <c r="E2076" s="302"/>
      <c r="F2076" s="302"/>
      <c r="G2076" s="302"/>
    </row>
    <row r="2077" spans="1:7" ht="54">
      <c r="A2077" s="455">
        <v>102039</v>
      </c>
      <c r="B2077" s="453" t="s">
        <v>11434</v>
      </c>
      <c r="C2077" s="455" t="s">
        <v>50</v>
      </c>
      <c r="D2077" s="474">
        <v>299.33</v>
      </c>
      <c r="E2077" s="302"/>
      <c r="F2077" s="302"/>
      <c r="G2077" s="302"/>
    </row>
    <row r="2078" spans="1:7" ht="54">
      <c r="A2078" s="455">
        <v>102040</v>
      </c>
      <c r="B2078" s="453" t="s">
        <v>11435</v>
      </c>
      <c r="C2078" s="455" t="s">
        <v>50</v>
      </c>
      <c r="D2078" s="474">
        <v>248.96</v>
      </c>
      <c r="E2078" s="302"/>
      <c r="F2078" s="302"/>
      <c r="G2078" s="302"/>
    </row>
    <row r="2079" spans="1:7" ht="54">
      <c r="A2079" s="455">
        <v>102041</v>
      </c>
      <c r="B2079" s="453" t="s">
        <v>11436</v>
      </c>
      <c r="C2079" s="455" t="s">
        <v>50</v>
      </c>
      <c r="D2079" s="474">
        <v>201.79</v>
      </c>
      <c r="E2079" s="302"/>
      <c r="F2079" s="302"/>
      <c r="G2079" s="302"/>
    </row>
    <row r="2080" spans="1:7" ht="54">
      <c r="A2080" s="455">
        <v>102042</v>
      </c>
      <c r="B2080" s="453" t="s">
        <v>11437</v>
      </c>
      <c r="C2080" s="455" t="s">
        <v>50</v>
      </c>
      <c r="D2080" s="474">
        <v>180.82</v>
      </c>
      <c r="E2080" s="302"/>
      <c r="F2080" s="302"/>
      <c r="G2080" s="302"/>
    </row>
    <row r="2081" spans="1:7" ht="54">
      <c r="A2081" s="455">
        <v>102043</v>
      </c>
      <c r="B2081" s="453" t="s">
        <v>11438</v>
      </c>
      <c r="C2081" s="455" t="s">
        <v>50</v>
      </c>
      <c r="D2081" s="474">
        <v>145.57</v>
      </c>
      <c r="E2081" s="302"/>
      <c r="F2081" s="302"/>
      <c r="G2081" s="302"/>
    </row>
    <row r="2082" spans="1:7" ht="54">
      <c r="A2082" s="455">
        <v>102044</v>
      </c>
      <c r="B2082" s="453" t="s">
        <v>11439</v>
      </c>
      <c r="C2082" s="455" t="s">
        <v>50</v>
      </c>
      <c r="D2082" s="474">
        <v>128.65</v>
      </c>
      <c r="E2082" s="302"/>
      <c r="F2082" s="302"/>
      <c r="G2082" s="302"/>
    </row>
    <row r="2083" spans="1:7" ht="67.5">
      <c r="A2083" s="455">
        <v>102045</v>
      </c>
      <c r="B2083" s="453" t="s">
        <v>11440</v>
      </c>
      <c r="C2083" s="455" t="s">
        <v>50</v>
      </c>
      <c r="D2083" s="474">
        <v>118.5</v>
      </c>
      <c r="E2083" s="302"/>
      <c r="F2083" s="302"/>
      <c r="G2083" s="302"/>
    </row>
    <row r="2084" spans="1:7" ht="54">
      <c r="A2084" s="455">
        <v>102046</v>
      </c>
      <c r="B2084" s="453" t="s">
        <v>11441</v>
      </c>
      <c r="C2084" s="455" t="s">
        <v>50</v>
      </c>
      <c r="D2084" s="474">
        <v>307.69</v>
      </c>
      <c r="E2084" s="302"/>
      <c r="F2084" s="302"/>
      <c r="G2084" s="302"/>
    </row>
    <row r="2085" spans="1:7" ht="54">
      <c r="A2085" s="455">
        <v>102047</v>
      </c>
      <c r="B2085" s="453" t="s">
        <v>11442</v>
      </c>
      <c r="C2085" s="455" t="s">
        <v>50</v>
      </c>
      <c r="D2085" s="474">
        <v>260.68</v>
      </c>
      <c r="E2085" s="302"/>
      <c r="F2085" s="302"/>
      <c r="G2085" s="302"/>
    </row>
    <row r="2086" spans="1:7" ht="54">
      <c r="A2086" s="455">
        <v>102048</v>
      </c>
      <c r="B2086" s="453" t="s">
        <v>11443</v>
      </c>
      <c r="C2086" s="455" t="s">
        <v>50</v>
      </c>
      <c r="D2086" s="474">
        <v>185.1</v>
      </c>
      <c r="E2086" s="302"/>
      <c r="F2086" s="302"/>
      <c r="G2086" s="302"/>
    </row>
    <row r="2087" spans="1:7" ht="54">
      <c r="A2087" s="455">
        <v>102049</v>
      </c>
      <c r="B2087" s="453" t="s">
        <v>11444</v>
      </c>
      <c r="C2087" s="455" t="s">
        <v>50</v>
      </c>
      <c r="D2087" s="474">
        <v>164.95</v>
      </c>
      <c r="E2087" s="302"/>
      <c r="F2087" s="302"/>
      <c r="G2087" s="302"/>
    </row>
    <row r="2088" spans="1:7" ht="54">
      <c r="A2088" s="455">
        <v>102050</v>
      </c>
      <c r="B2088" s="453" t="s">
        <v>11445</v>
      </c>
      <c r="C2088" s="455" t="s">
        <v>50</v>
      </c>
      <c r="D2088" s="474">
        <v>135.26</v>
      </c>
      <c r="E2088" s="302"/>
      <c r="F2088" s="302"/>
      <c r="G2088" s="302"/>
    </row>
    <row r="2089" spans="1:7" ht="54">
      <c r="A2089" s="455">
        <v>102051</v>
      </c>
      <c r="B2089" s="453" t="s">
        <v>11446</v>
      </c>
      <c r="C2089" s="455" t="s">
        <v>50</v>
      </c>
      <c r="D2089" s="474">
        <v>118.77</v>
      </c>
      <c r="E2089" s="302"/>
      <c r="F2089" s="302"/>
      <c r="G2089" s="302"/>
    </row>
    <row r="2090" spans="1:7" ht="67.5">
      <c r="A2090" s="455">
        <v>102052</v>
      </c>
      <c r="B2090" s="453" t="s">
        <v>11447</v>
      </c>
      <c r="C2090" s="455" t="s">
        <v>50</v>
      </c>
      <c r="D2090" s="474">
        <v>109.58</v>
      </c>
      <c r="E2090" s="302"/>
      <c r="F2090" s="302"/>
      <c r="G2090" s="302"/>
    </row>
    <row r="2091" spans="1:7" ht="54">
      <c r="A2091" s="455">
        <v>102059</v>
      </c>
      <c r="B2091" s="453" t="s">
        <v>11448</v>
      </c>
      <c r="C2091" s="455" t="s">
        <v>50</v>
      </c>
      <c r="D2091" s="474">
        <v>282.45</v>
      </c>
      <c r="E2091" s="302"/>
      <c r="F2091" s="302"/>
      <c r="G2091" s="302"/>
    </row>
    <row r="2092" spans="1:7" ht="54">
      <c r="A2092" s="455">
        <v>102060</v>
      </c>
      <c r="B2092" s="453" t="s">
        <v>11449</v>
      </c>
      <c r="C2092" s="455" t="s">
        <v>50</v>
      </c>
      <c r="D2092" s="474">
        <v>237.04</v>
      </c>
      <c r="E2092" s="302"/>
      <c r="F2092" s="302"/>
      <c r="G2092" s="302"/>
    </row>
    <row r="2093" spans="1:7" ht="54">
      <c r="A2093" s="455">
        <v>102061</v>
      </c>
      <c r="B2093" s="453" t="s">
        <v>11450</v>
      </c>
      <c r="C2093" s="455" t="s">
        <v>50</v>
      </c>
      <c r="D2093" s="474">
        <v>186.98</v>
      </c>
      <c r="E2093" s="302"/>
      <c r="F2093" s="302"/>
      <c r="G2093" s="302"/>
    </row>
    <row r="2094" spans="1:7" ht="54">
      <c r="A2094" s="455">
        <v>102062</v>
      </c>
      <c r="B2094" s="453" t="s">
        <v>11451</v>
      </c>
      <c r="C2094" s="455" t="s">
        <v>50</v>
      </c>
      <c r="D2094" s="474">
        <v>171.09</v>
      </c>
      <c r="E2094" s="302"/>
      <c r="F2094" s="302"/>
      <c r="G2094" s="302"/>
    </row>
    <row r="2095" spans="1:7" ht="54">
      <c r="A2095" s="455">
        <v>102063</v>
      </c>
      <c r="B2095" s="453" t="s">
        <v>11452</v>
      </c>
      <c r="C2095" s="455" t="s">
        <v>50</v>
      </c>
      <c r="D2095" s="474">
        <v>136.79</v>
      </c>
      <c r="E2095" s="302"/>
      <c r="F2095" s="302"/>
      <c r="G2095" s="302"/>
    </row>
    <row r="2096" spans="1:7" ht="54">
      <c r="A2096" s="455">
        <v>102064</v>
      </c>
      <c r="B2096" s="453" t="s">
        <v>11453</v>
      </c>
      <c r="C2096" s="455" t="s">
        <v>50</v>
      </c>
      <c r="D2096" s="474">
        <v>119.64</v>
      </c>
      <c r="E2096" s="302"/>
      <c r="F2096" s="302"/>
      <c r="G2096" s="302"/>
    </row>
    <row r="2097" spans="1:7" ht="67.5">
      <c r="A2097" s="455">
        <v>102065</v>
      </c>
      <c r="B2097" s="453" t="s">
        <v>11454</v>
      </c>
      <c r="C2097" s="455" t="s">
        <v>50</v>
      </c>
      <c r="D2097" s="474">
        <v>110.11</v>
      </c>
      <c r="E2097" s="302"/>
      <c r="F2097" s="302"/>
      <c r="G2097" s="302"/>
    </row>
    <row r="2098" spans="1:7" ht="54">
      <c r="A2098" s="455">
        <v>102066</v>
      </c>
      <c r="B2098" s="453" t="s">
        <v>11455</v>
      </c>
      <c r="C2098" s="455" t="s">
        <v>50</v>
      </c>
      <c r="D2098" s="474">
        <v>279.57</v>
      </c>
      <c r="E2098" s="302"/>
      <c r="F2098" s="302"/>
      <c r="G2098" s="302"/>
    </row>
    <row r="2099" spans="1:7" ht="54">
      <c r="A2099" s="455">
        <v>102067</v>
      </c>
      <c r="B2099" s="453" t="s">
        <v>11456</v>
      </c>
      <c r="C2099" s="455" t="s">
        <v>50</v>
      </c>
      <c r="D2099" s="474">
        <v>237.87</v>
      </c>
      <c r="E2099" s="302"/>
      <c r="F2099" s="302"/>
      <c r="G2099" s="302"/>
    </row>
    <row r="2100" spans="1:7" ht="54">
      <c r="A2100" s="455">
        <v>102068</v>
      </c>
      <c r="B2100" s="453" t="s">
        <v>11457</v>
      </c>
      <c r="C2100" s="455" t="s">
        <v>50</v>
      </c>
      <c r="D2100" s="474">
        <v>169.19</v>
      </c>
      <c r="E2100" s="302"/>
      <c r="F2100" s="302"/>
      <c r="G2100" s="302"/>
    </row>
    <row r="2101" spans="1:7" ht="54">
      <c r="A2101" s="455">
        <v>102069</v>
      </c>
      <c r="B2101" s="453" t="s">
        <v>11458</v>
      </c>
      <c r="C2101" s="455" t="s">
        <v>50</v>
      </c>
      <c r="D2101" s="474">
        <v>154.28</v>
      </c>
      <c r="E2101" s="302"/>
      <c r="F2101" s="302"/>
      <c r="G2101" s="302"/>
    </row>
    <row r="2102" spans="1:7" ht="54">
      <c r="A2102" s="455">
        <v>102070</v>
      </c>
      <c r="B2102" s="453" t="s">
        <v>11459</v>
      </c>
      <c r="C2102" s="455" t="s">
        <v>50</v>
      </c>
      <c r="D2102" s="474">
        <v>125.91</v>
      </c>
      <c r="E2102" s="302"/>
      <c r="F2102" s="302"/>
      <c r="G2102" s="302"/>
    </row>
    <row r="2103" spans="1:7" ht="54">
      <c r="A2103" s="455">
        <v>102071</v>
      </c>
      <c r="B2103" s="453" t="s">
        <v>11460</v>
      </c>
      <c r="C2103" s="455" t="s">
        <v>50</v>
      </c>
      <c r="D2103" s="474">
        <v>110.59</v>
      </c>
      <c r="E2103" s="302"/>
      <c r="F2103" s="302"/>
      <c r="G2103" s="302"/>
    </row>
    <row r="2104" spans="1:7" ht="67.5">
      <c r="A2104" s="455">
        <v>102072</v>
      </c>
      <c r="B2104" s="453" t="s">
        <v>11461</v>
      </c>
      <c r="C2104" s="455" t="s">
        <v>50</v>
      </c>
      <c r="D2104" s="474">
        <v>108.42</v>
      </c>
      <c r="E2104" s="302"/>
      <c r="F2104" s="302"/>
      <c r="G2104" s="302"/>
    </row>
    <row r="2105" spans="1:7" ht="54">
      <c r="A2105" s="455">
        <v>102073</v>
      </c>
      <c r="B2105" s="453" t="s">
        <v>11462</v>
      </c>
      <c r="C2105" s="455" t="s">
        <v>38</v>
      </c>
      <c r="D2105" s="474">
        <v>2930.42</v>
      </c>
      <c r="E2105" s="302"/>
      <c r="F2105" s="302"/>
      <c r="G2105" s="302"/>
    </row>
    <row r="2106" spans="1:7" ht="54">
      <c r="A2106" s="455">
        <v>102074</v>
      </c>
      <c r="B2106" s="453" t="s">
        <v>11463</v>
      </c>
      <c r="C2106" s="455" t="s">
        <v>38</v>
      </c>
      <c r="D2106" s="474">
        <v>3785.64</v>
      </c>
      <c r="E2106" s="302"/>
      <c r="F2106" s="302"/>
      <c r="G2106" s="302"/>
    </row>
    <row r="2107" spans="1:7" ht="54">
      <c r="A2107" s="455">
        <v>102075</v>
      </c>
      <c r="B2107" s="453" t="s">
        <v>11464</v>
      </c>
      <c r="C2107" s="455" t="s">
        <v>38</v>
      </c>
      <c r="D2107" s="474">
        <v>4064.92</v>
      </c>
      <c r="E2107" s="302"/>
      <c r="F2107" s="302"/>
      <c r="G2107" s="302"/>
    </row>
    <row r="2108" spans="1:7" ht="54">
      <c r="A2108" s="455">
        <v>102076</v>
      </c>
      <c r="B2108" s="453" t="s">
        <v>11465</v>
      </c>
      <c r="C2108" s="455" t="s">
        <v>38</v>
      </c>
      <c r="D2108" s="474">
        <v>4144.8500000000004</v>
      </c>
      <c r="E2108" s="302"/>
      <c r="F2108" s="302"/>
      <c r="G2108" s="302"/>
    </row>
    <row r="2109" spans="1:7" ht="54">
      <c r="A2109" s="455">
        <v>102077</v>
      </c>
      <c r="B2109" s="453" t="s">
        <v>11466</v>
      </c>
      <c r="C2109" s="455" t="s">
        <v>38</v>
      </c>
      <c r="D2109" s="474">
        <v>4365.6499999999996</v>
      </c>
      <c r="E2109" s="302"/>
      <c r="F2109" s="302"/>
      <c r="G2109" s="302"/>
    </row>
    <row r="2110" spans="1:7" ht="54">
      <c r="A2110" s="455">
        <v>102078</v>
      </c>
      <c r="B2110" s="453" t="s">
        <v>11467</v>
      </c>
      <c r="C2110" s="455" t="s">
        <v>38</v>
      </c>
      <c r="D2110" s="474">
        <v>4346.8599999999997</v>
      </c>
      <c r="E2110" s="302"/>
      <c r="F2110" s="302"/>
      <c r="G2110" s="302"/>
    </row>
    <row r="2111" spans="1:7" ht="54">
      <c r="A2111" s="455">
        <v>102079</v>
      </c>
      <c r="B2111" s="453" t="s">
        <v>11468</v>
      </c>
      <c r="C2111" s="455" t="s">
        <v>38</v>
      </c>
      <c r="D2111" s="474">
        <v>4313.91</v>
      </c>
      <c r="E2111" s="302"/>
      <c r="F2111" s="302"/>
      <c r="G2111" s="302"/>
    </row>
    <row r="2112" spans="1:7" ht="54">
      <c r="A2112" s="455">
        <v>102080</v>
      </c>
      <c r="B2112" s="453" t="s">
        <v>11469</v>
      </c>
      <c r="C2112" s="455" t="s">
        <v>38</v>
      </c>
      <c r="D2112" s="474">
        <v>3918.4</v>
      </c>
      <c r="E2112" s="302"/>
      <c r="F2112" s="302"/>
      <c r="G2112" s="302"/>
    </row>
    <row r="2113" spans="1:7" ht="54">
      <c r="A2113" s="455">
        <v>102086</v>
      </c>
      <c r="B2113" s="453" t="s">
        <v>11470</v>
      </c>
      <c r="C2113" s="455" t="s">
        <v>50</v>
      </c>
      <c r="D2113" s="474">
        <v>129.35</v>
      </c>
      <c r="E2113" s="302"/>
      <c r="F2113" s="302"/>
      <c r="G2113" s="302"/>
    </row>
    <row r="2114" spans="1:7" ht="54">
      <c r="A2114" s="455">
        <v>102087</v>
      </c>
      <c r="B2114" s="453" t="s">
        <v>11471</v>
      </c>
      <c r="C2114" s="455" t="s">
        <v>50</v>
      </c>
      <c r="D2114" s="474">
        <v>112.95</v>
      </c>
      <c r="E2114" s="302"/>
      <c r="F2114" s="302"/>
      <c r="G2114" s="302"/>
    </row>
    <row r="2115" spans="1:7" ht="40.5">
      <c r="A2115" s="455">
        <v>102088</v>
      </c>
      <c r="B2115" s="453" t="s">
        <v>11472</v>
      </c>
      <c r="C2115" s="455" t="s">
        <v>50</v>
      </c>
      <c r="D2115" s="474">
        <v>117.12</v>
      </c>
      <c r="E2115" s="302"/>
      <c r="F2115" s="302"/>
      <c r="G2115" s="302"/>
    </row>
    <row r="2116" spans="1:7" ht="54">
      <c r="A2116" s="455">
        <v>102089</v>
      </c>
      <c r="B2116" s="453" t="s">
        <v>11473</v>
      </c>
      <c r="C2116" s="455" t="s">
        <v>50</v>
      </c>
      <c r="D2116" s="474">
        <v>112.65</v>
      </c>
      <c r="E2116" s="302"/>
      <c r="F2116" s="302"/>
      <c r="G2116" s="302"/>
    </row>
    <row r="2117" spans="1:7" ht="54">
      <c r="A2117" s="455">
        <v>102090</v>
      </c>
      <c r="B2117" s="453" t="s">
        <v>11474</v>
      </c>
      <c r="C2117" s="455" t="s">
        <v>50</v>
      </c>
      <c r="D2117" s="474">
        <v>94.04</v>
      </c>
      <c r="E2117" s="302"/>
      <c r="F2117" s="302"/>
      <c r="G2117" s="302"/>
    </row>
    <row r="2118" spans="1:7" ht="40.5">
      <c r="A2118" s="455">
        <v>102091</v>
      </c>
      <c r="B2118" s="453" t="s">
        <v>11475</v>
      </c>
      <c r="C2118" s="455" t="s">
        <v>50</v>
      </c>
      <c r="D2118" s="474">
        <v>130.62</v>
      </c>
      <c r="E2118" s="302"/>
      <c r="F2118" s="302"/>
      <c r="G2118" s="302"/>
    </row>
    <row r="2119" spans="1:7" ht="40.5">
      <c r="A2119" s="455">
        <v>89996</v>
      </c>
      <c r="B2119" s="453" t="s">
        <v>1786</v>
      </c>
      <c r="C2119" s="455" t="s">
        <v>21</v>
      </c>
      <c r="D2119" s="474">
        <v>14.12</v>
      </c>
      <c r="E2119" s="302"/>
      <c r="F2119" s="302"/>
      <c r="G2119" s="302"/>
    </row>
    <row r="2120" spans="1:7" ht="40.5">
      <c r="A2120" s="455">
        <v>89997</v>
      </c>
      <c r="B2120" s="453" t="s">
        <v>1787</v>
      </c>
      <c r="C2120" s="455" t="s">
        <v>21</v>
      </c>
      <c r="D2120" s="474">
        <v>11.85</v>
      </c>
      <c r="E2120" s="302"/>
      <c r="F2120" s="302"/>
      <c r="G2120" s="302"/>
    </row>
    <row r="2121" spans="1:7" ht="40.5">
      <c r="A2121" s="455">
        <v>89998</v>
      </c>
      <c r="B2121" s="453" t="s">
        <v>1788</v>
      </c>
      <c r="C2121" s="455" t="s">
        <v>21</v>
      </c>
      <c r="D2121" s="474">
        <v>13.74</v>
      </c>
      <c r="E2121" s="302"/>
      <c r="F2121" s="302"/>
      <c r="G2121" s="302"/>
    </row>
    <row r="2122" spans="1:7" ht="40.5">
      <c r="A2122" s="455">
        <v>89999</v>
      </c>
      <c r="B2122" s="453" t="s">
        <v>1789</v>
      </c>
      <c r="C2122" s="455" t="s">
        <v>21</v>
      </c>
      <c r="D2122" s="474">
        <v>17.34</v>
      </c>
      <c r="E2122" s="302"/>
      <c r="F2122" s="302"/>
      <c r="G2122" s="302"/>
    </row>
    <row r="2123" spans="1:7" ht="40.5">
      <c r="A2123" s="455">
        <v>90000</v>
      </c>
      <c r="B2123" s="453" t="s">
        <v>1790</v>
      </c>
      <c r="C2123" s="455" t="s">
        <v>21</v>
      </c>
      <c r="D2123" s="474">
        <v>15.07</v>
      </c>
      <c r="E2123" s="302"/>
      <c r="F2123" s="302"/>
      <c r="G2123" s="302"/>
    </row>
    <row r="2124" spans="1:7" ht="54">
      <c r="A2124" s="455">
        <v>91593</v>
      </c>
      <c r="B2124" s="453" t="s">
        <v>3912</v>
      </c>
      <c r="C2124" s="455" t="s">
        <v>21</v>
      </c>
      <c r="D2124" s="474">
        <v>12.77</v>
      </c>
      <c r="E2124" s="302"/>
      <c r="F2124" s="302"/>
      <c r="G2124" s="302"/>
    </row>
    <row r="2125" spans="1:7" ht="54">
      <c r="A2125" s="455">
        <v>91594</v>
      </c>
      <c r="B2125" s="453" t="s">
        <v>3913</v>
      </c>
      <c r="C2125" s="455" t="s">
        <v>21</v>
      </c>
      <c r="D2125" s="474">
        <v>13.05</v>
      </c>
      <c r="E2125" s="302"/>
      <c r="F2125" s="302"/>
      <c r="G2125" s="302"/>
    </row>
    <row r="2126" spans="1:7" ht="54">
      <c r="A2126" s="455">
        <v>91595</v>
      </c>
      <c r="B2126" s="453" t="s">
        <v>3914</v>
      </c>
      <c r="C2126" s="455" t="s">
        <v>21</v>
      </c>
      <c r="D2126" s="474">
        <v>13.46</v>
      </c>
      <c r="E2126" s="302"/>
      <c r="F2126" s="302"/>
      <c r="G2126" s="302"/>
    </row>
    <row r="2127" spans="1:7" ht="54">
      <c r="A2127" s="455">
        <v>91596</v>
      </c>
      <c r="B2127" s="453" t="s">
        <v>3915</v>
      </c>
      <c r="C2127" s="455" t="s">
        <v>21</v>
      </c>
      <c r="D2127" s="474">
        <v>12.99</v>
      </c>
      <c r="E2127" s="302"/>
      <c r="F2127" s="302"/>
      <c r="G2127" s="302"/>
    </row>
    <row r="2128" spans="1:7" ht="54">
      <c r="A2128" s="455">
        <v>91597</v>
      </c>
      <c r="B2128" s="453" t="s">
        <v>3916</v>
      </c>
      <c r="C2128" s="455" t="s">
        <v>21</v>
      </c>
      <c r="D2128" s="474">
        <v>9.0299999999999994</v>
      </c>
      <c r="E2128" s="302"/>
      <c r="F2128" s="302"/>
      <c r="G2128" s="302"/>
    </row>
    <row r="2129" spans="1:7" ht="54">
      <c r="A2129" s="455">
        <v>91598</v>
      </c>
      <c r="B2129" s="453" t="s">
        <v>3917</v>
      </c>
      <c r="C2129" s="455" t="s">
        <v>21</v>
      </c>
      <c r="D2129" s="474">
        <v>12.6</v>
      </c>
      <c r="E2129" s="302"/>
      <c r="F2129" s="302"/>
      <c r="G2129" s="302"/>
    </row>
    <row r="2130" spans="1:7" ht="54">
      <c r="A2130" s="455">
        <v>91599</v>
      </c>
      <c r="B2130" s="453" t="s">
        <v>3918</v>
      </c>
      <c r="C2130" s="455" t="s">
        <v>21</v>
      </c>
      <c r="D2130" s="474">
        <v>9.32</v>
      </c>
      <c r="E2130" s="302"/>
      <c r="F2130" s="302"/>
      <c r="G2130" s="302"/>
    </row>
    <row r="2131" spans="1:7" ht="40.5">
      <c r="A2131" s="455">
        <v>91600</v>
      </c>
      <c r="B2131" s="453" t="s">
        <v>3919</v>
      </c>
      <c r="C2131" s="455" t="s">
        <v>21</v>
      </c>
      <c r="D2131" s="474">
        <v>14.68</v>
      </c>
      <c r="E2131" s="302"/>
      <c r="F2131" s="302"/>
      <c r="G2131" s="302"/>
    </row>
    <row r="2132" spans="1:7" ht="54">
      <c r="A2132" s="455">
        <v>91601</v>
      </c>
      <c r="B2132" s="453" t="s">
        <v>3920</v>
      </c>
      <c r="C2132" s="455" t="s">
        <v>21</v>
      </c>
      <c r="D2132" s="474">
        <v>16.399999999999999</v>
      </c>
      <c r="E2132" s="302"/>
      <c r="F2132" s="302"/>
      <c r="G2132" s="302"/>
    </row>
    <row r="2133" spans="1:7" ht="54">
      <c r="A2133" s="455">
        <v>91602</v>
      </c>
      <c r="B2133" s="453" t="s">
        <v>3921</v>
      </c>
      <c r="C2133" s="455" t="s">
        <v>21</v>
      </c>
      <c r="D2133" s="474">
        <v>15.81</v>
      </c>
      <c r="E2133" s="302"/>
      <c r="F2133" s="302"/>
      <c r="G2133" s="302"/>
    </row>
    <row r="2134" spans="1:7" ht="54">
      <c r="A2134" s="455">
        <v>91603</v>
      </c>
      <c r="B2134" s="453" t="s">
        <v>3922</v>
      </c>
      <c r="C2134" s="455" t="s">
        <v>21</v>
      </c>
      <c r="D2134" s="474">
        <v>14.92</v>
      </c>
      <c r="E2134" s="302"/>
      <c r="F2134" s="302"/>
      <c r="G2134" s="302"/>
    </row>
    <row r="2135" spans="1:7" ht="67.5">
      <c r="A2135" s="455">
        <v>92759</v>
      </c>
      <c r="B2135" s="453" t="s">
        <v>2285</v>
      </c>
      <c r="C2135" s="455" t="s">
        <v>21</v>
      </c>
      <c r="D2135" s="474">
        <v>17.16</v>
      </c>
      <c r="E2135" s="302"/>
      <c r="F2135" s="302"/>
      <c r="G2135" s="302"/>
    </row>
    <row r="2136" spans="1:7" ht="67.5">
      <c r="A2136" s="455">
        <v>92760</v>
      </c>
      <c r="B2136" s="453" t="s">
        <v>2286</v>
      </c>
      <c r="C2136" s="455" t="s">
        <v>21</v>
      </c>
      <c r="D2136" s="474">
        <v>17.28</v>
      </c>
      <c r="E2136" s="302"/>
      <c r="F2136" s="302"/>
      <c r="G2136" s="302"/>
    </row>
    <row r="2137" spans="1:7" ht="67.5">
      <c r="A2137" s="455">
        <v>92761</v>
      </c>
      <c r="B2137" s="453" t="s">
        <v>2287</v>
      </c>
      <c r="C2137" s="455" t="s">
        <v>21</v>
      </c>
      <c r="D2137" s="474">
        <v>17.010000000000002</v>
      </c>
      <c r="E2137" s="302"/>
      <c r="F2137" s="302"/>
      <c r="G2137" s="302"/>
    </row>
    <row r="2138" spans="1:7" ht="67.5">
      <c r="A2138" s="455">
        <v>92762</v>
      </c>
      <c r="B2138" s="453" t="s">
        <v>2288</v>
      </c>
      <c r="C2138" s="455" t="s">
        <v>21</v>
      </c>
      <c r="D2138" s="474">
        <v>15.57</v>
      </c>
      <c r="E2138" s="302"/>
      <c r="F2138" s="302"/>
      <c r="G2138" s="302"/>
    </row>
    <row r="2139" spans="1:7" ht="67.5">
      <c r="A2139" s="455">
        <v>92763</v>
      </c>
      <c r="B2139" s="453" t="s">
        <v>2289</v>
      </c>
      <c r="C2139" s="455" t="s">
        <v>21</v>
      </c>
      <c r="D2139" s="474">
        <v>13.32</v>
      </c>
      <c r="E2139" s="302"/>
      <c r="F2139" s="302"/>
      <c r="G2139" s="302"/>
    </row>
    <row r="2140" spans="1:7" ht="67.5">
      <c r="A2140" s="455">
        <v>92764</v>
      </c>
      <c r="B2140" s="453" t="s">
        <v>2290</v>
      </c>
      <c r="C2140" s="455" t="s">
        <v>21</v>
      </c>
      <c r="D2140" s="474">
        <v>12.97</v>
      </c>
      <c r="E2140" s="302"/>
      <c r="F2140" s="302"/>
      <c r="G2140" s="302"/>
    </row>
    <row r="2141" spans="1:7" ht="67.5">
      <c r="A2141" s="455">
        <v>92765</v>
      </c>
      <c r="B2141" s="453" t="s">
        <v>2291</v>
      </c>
      <c r="C2141" s="455" t="s">
        <v>21</v>
      </c>
      <c r="D2141" s="474">
        <v>14.95</v>
      </c>
      <c r="E2141" s="302"/>
      <c r="F2141" s="302"/>
      <c r="G2141" s="302"/>
    </row>
    <row r="2142" spans="1:7" ht="67.5">
      <c r="A2142" s="455">
        <v>92766</v>
      </c>
      <c r="B2142" s="453" t="s">
        <v>2292</v>
      </c>
      <c r="C2142" s="455" t="s">
        <v>21</v>
      </c>
      <c r="D2142" s="474">
        <v>14.77</v>
      </c>
      <c r="E2142" s="302"/>
      <c r="F2142" s="302"/>
      <c r="G2142" s="302"/>
    </row>
    <row r="2143" spans="1:7" ht="67.5">
      <c r="A2143" s="455">
        <v>92767</v>
      </c>
      <c r="B2143" s="453" t="s">
        <v>2293</v>
      </c>
      <c r="C2143" s="455" t="s">
        <v>21</v>
      </c>
      <c r="D2143" s="474">
        <v>17.38</v>
      </c>
      <c r="E2143" s="302"/>
      <c r="F2143" s="302"/>
      <c r="G2143" s="302"/>
    </row>
    <row r="2144" spans="1:7" ht="67.5">
      <c r="A2144" s="455">
        <v>92768</v>
      </c>
      <c r="B2144" s="453" t="s">
        <v>2294</v>
      </c>
      <c r="C2144" s="455" t="s">
        <v>21</v>
      </c>
      <c r="D2144" s="474">
        <v>16.190000000000001</v>
      </c>
      <c r="E2144" s="302"/>
      <c r="F2144" s="302"/>
      <c r="G2144" s="302"/>
    </row>
    <row r="2145" spans="1:7" ht="67.5">
      <c r="A2145" s="455">
        <v>92769</v>
      </c>
      <c r="B2145" s="453" t="s">
        <v>2295</v>
      </c>
      <c r="C2145" s="455" t="s">
        <v>21</v>
      </c>
      <c r="D2145" s="474">
        <v>16.54</v>
      </c>
      <c r="E2145" s="302"/>
      <c r="F2145" s="302"/>
      <c r="G2145" s="302"/>
    </row>
    <row r="2146" spans="1:7" ht="67.5">
      <c r="A2146" s="455">
        <v>92770</v>
      </c>
      <c r="B2146" s="453" t="s">
        <v>2296</v>
      </c>
      <c r="C2146" s="455" t="s">
        <v>21</v>
      </c>
      <c r="D2146" s="474">
        <v>16.43</v>
      </c>
      <c r="E2146" s="302"/>
      <c r="F2146" s="302"/>
      <c r="G2146" s="302"/>
    </row>
    <row r="2147" spans="1:7" ht="67.5">
      <c r="A2147" s="455">
        <v>92771</v>
      </c>
      <c r="B2147" s="453" t="s">
        <v>2297</v>
      </c>
      <c r="C2147" s="455" t="s">
        <v>21</v>
      </c>
      <c r="D2147" s="474">
        <v>15.12</v>
      </c>
      <c r="E2147" s="302"/>
      <c r="F2147" s="302"/>
      <c r="G2147" s="302"/>
    </row>
    <row r="2148" spans="1:7" ht="67.5">
      <c r="A2148" s="455">
        <v>92772</v>
      </c>
      <c r="B2148" s="453" t="s">
        <v>2298</v>
      </c>
      <c r="C2148" s="455" t="s">
        <v>21</v>
      </c>
      <c r="D2148" s="474">
        <v>12.96</v>
      </c>
      <c r="E2148" s="302"/>
      <c r="F2148" s="302"/>
      <c r="G2148" s="302"/>
    </row>
    <row r="2149" spans="1:7" ht="67.5">
      <c r="A2149" s="455">
        <v>92773</v>
      </c>
      <c r="B2149" s="453" t="s">
        <v>2299</v>
      </c>
      <c r="C2149" s="455" t="s">
        <v>21</v>
      </c>
      <c r="D2149" s="474">
        <v>12.72</v>
      </c>
      <c r="E2149" s="302"/>
      <c r="F2149" s="302"/>
      <c r="G2149" s="302"/>
    </row>
    <row r="2150" spans="1:7" ht="67.5">
      <c r="A2150" s="455">
        <v>92774</v>
      </c>
      <c r="B2150" s="453" t="s">
        <v>2300</v>
      </c>
      <c r="C2150" s="455" t="s">
        <v>21</v>
      </c>
      <c r="D2150" s="474">
        <v>14.77</v>
      </c>
      <c r="E2150" s="302"/>
      <c r="F2150" s="302"/>
      <c r="G2150" s="302"/>
    </row>
    <row r="2151" spans="1:7" ht="67.5">
      <c r="A2151" s="455">
        <v>92775</v>
      </c>
      <c r="B2151" s="453" t="s">
        <v>2301</v>
      </c>
      <c r="C2151" s="455" t="s">
        <v>21</v>
      </c>
      <c r="D2151" s="474">
        <v>19.14</v>
      </c>
      <c r="E2151" s="302"/>
      <c r="F2151" s="302"/>
      <c r="G2151" s="302"/>
    </row>
    <row r="2152" spans="1:7" ht="67.5">
      <c r="A2152" s="455">
        <v>92776</v>
      </c>
      <c r="B2152" s="453" t="s">
        <v>2302</v>
      </c>
      <c r="C2152" s="455" t="s">
        <v>21</v>
      </c>
      <c r="D2152" s="474">
        <v>18.8</v>
      </c>
      <c r="E2152" s="302"/>
      <c r="F2152" s="302"/>
      <c r="G2152" s="302"/>
    </row>
    <row r="2153" spans="1:7" ht="67.5">
      <c r="A2153" s="455">
        <v>92777</v>
      </c>
      <c r="B2153" s="453" t="s">
        <v>2303</v>
      </c>
      <c r="C2153" s="455" t="s">
        <v>21</v>
      </c>
      <c r="D2153" s="474">
        <v>18.14</v>
      </c>
      <c r="E2153" s="302"/>
      <c r="F2153" s="302"/>
      <c r="G2153" s="302"/>
    </row>
    <row r="2154" spans="1:7" ht="67.5">
      <c r="A2154" s="455">
        <v>92778</v>
      </c>
      <c r="B2154" s="453" t="s">
        <v>2304</v>
      </c>
      <c r="C2154" s="455" t="s">
        <v>21</v>
      </c>
      <c r="D2154" s="474">
        <v>16.420000000000002</v>
      </c>
      <c r="E2154" s="302"/>
      <c r="F2154" s="302"/>
      <c r="G2154" s="302"/>
    </row>
    <row r="2155" spans="1:7" ht="67.5">
      <c r="A2155" s="455">
        <v>92779</v>
      </c>
      <c r="B2155" s="453" t="s">
        <v>2305</v>
      </c>
      <c r="C2155" s="455" t="s">
        <v>21</v>
      </c>
      <c r="D2155" s="474">
        <v>13.94</v>
      </c>
      <c r="E2155" s="302"/>
      <c r="F2155" s="302"/>
      <c r="G2155" s="302"/>
    </row>
    <row r="2156" spans="1:7" ht="67.5">
      <c r="A2156" s="455">
        <v>92780</v>
      </c>
      <c r="B2156" s="453" t="s">
        <v>2306</v>
      </c>
      <c r="C2156" s="455" t="s">
        <v>21</v>
      </c>
      <c r="D2156" s="474">
        <v>13.4</v>
      </c>
      <c r="E2156" s="302"/>
      <c r="F2156" s="302"/>
      <c r="G2156" s="302"/>
    </row>
    <row r="2157" spans="1:7" ht="67.5">
      <c r="A2157" s="455">
        <v>92781</v>
      </c>
      <c r="B2157" s="453" t="s">
        <v>2307</v>
      </c>
      <c r="C2157" s="455" t="s">
        <v>21</v>
      </c>
      <c r="D2157" s="474">
        <v>15.22</v>
      </c>
      <c r="E2157" s="302"/>
      <c r="F2157" s="302"/>
      <c r="G2157" s="302"/>
    </row>
    <row r="2158" spans="1:7" ht="67.5">
      <c r="A2158" s="455">
        <v>92782</v>
      </c>
      <c r="B2158" s="453" t="s">
        <v>2308</v>
      </c>
      <c r="C2158" s="455" t="s">
        <v>21</v>
      </c>
      <c r="D2158" s="474">
        <v>14.94</v>
      </c>
      <c r="E2158" s="302"/>
      <c r="F2158" s="302"/>
      <c r="G2158" s="302"/>
    </row>
    <row r="2159" spans="1:7" ht="67.5">
      <c r="A2159" s="455">
        <v>92783</v>
      </c>
      <c r="B2159" s="453" t="s">
        <v>2309</v>
      </c>
      <c r="C2159" s="455" t="s">
        <v>21</v>
      </c>
      <c r="D2159" s="474">
        <v>19.059999999999999</v>
      </c>
      <c r="E2159" s="302"/>
      <c r="F2159" s="302"/>
      <c r="G2159" s="302"/>
    </row>
    <row r="2160" spans="1:7" ht="67.5">
      <c r="A2160" s="455">
        <v>92784</v>
      </c>
      <c r="B2160" s="453" t="s">
        <v>2310</v>
      </c>
      <c r="C2160" s="455" t="s">
        <v>21</v>
      </c>
      <c r="D2160" s="474">
        <v>17.55</v>
      </c>
      <c r="E2160" s="302"/>
      <c r="F2160" s="302"/>
      <c r="G2160" s="302"/>
    </row>
    <row r="2161" spans="1:7" ht="67.5">
      <c r="A2161" s="455">
        <v>92785</v>
      </c>
      <c r="B2161" s="453" t="s">
        <v>2311</v>
      </c>
      <c r="C2161" s="455" t="s">
        <v>21</v>
      </c>
      <c r="D2161" s="474">
        <v>17.57</v>
      </c>
      <c r="E2161" s="302"/>
      <c r="F2161" s="302"/>
      <c r="G2161" s="302"/>
    </row>
    <row r="2162" spans="1:7" ht="67.5">
      <c r="A2162" s="455">
        <v>92786</v>
      </c>
      <c r="B2162" s="453" t="s">
        <v>2312</v>
      </c>
      <c r="C2162" s="455" t="s">
        <v>21</v>
      </c>
      <c r="D2162" s="474">
        <v>17.190000000000001</v>
      </c>
      <c r="E2162" s="302"/>
      <c r="F2162" s="302"/>
      <c r="G2162" s="302"/>
    </row>
    <row r="2163" spans="1:7" ht="67.5">
      <c r="A2163" s="455">
        <v>92787</v>
      </c>
      <c r="B2163" s="453" t="s">
        <v>2313</v>
      </c>
      <c r="C2163" s="455" t="s">
        <v>21</v>
      </c>
      <c r="D2163" s="474">
        <v>15.67</v>
      </c>
      <c r="E2163" s="302"/>
      <c r="F2163" s="302"/>
      <c r="G2163" s="302"/>
    </row>
    <row r="2164" spans="1:7" ht="67.5">
      <c r="A2164" s="455">
        <v>92788</v>
      </c>
      <c r="B2164" s="453" t="s">
        <v>2314</v>
      </c>
      <c r="C2164" s="455" t="s">
        <v>21</v>
      </c>
      <c r="D2164" s="474">
        <v>13.35</v>
      </c>
      <c r="E2164" s="302"/>
      <c r="F2164" s="302"/>
      <c r="G2164" s="302"/>
    </row>
    <row r="2165" spans="1:7" ht="67.5">
      <c r="A2165" s="455">
        <v>92789</v>
      </c>
      <c r="B2165" s="453" t="s">
        <v>2315</v>
      </c>
      <c r="C2165" s="455" t="s">
        <v>21</v>
      </c>
      <c r="D2165" s="474">
        <v>12.98</v>
      </c>
      <c r="E2165" s="302"/>
      <c r="F2165" s="302"/>
      <c r="G2165" s="302"/>
    </row>
    <row r="2166" spans="1:7" ht="67.5">
      <c r="A2166" s="455">
        <v>92790</v>
      </c>
      <c r="B2166" s="453" t="s">
        <v>2316</v>
      </c>
      <c r="C2166" s="455" t="s">
        <v>21</v>
      </c>
      <c r="D2166" s="474">
        <v>14.92</v>
      </c>
      <c r="E2166" s="302"/>
      <c r="F2166" s="302"/>
      <c r="G2166" s="302"/>
    </row>
    <row r="2167" spans="1:7" ht="40.5">
      <c r="A2167" s="455">
        <v>92791</v>
      </c>
      <c r="B2167" s="453" t="s">
        <v>2317</v>
      </c>
      <c r="C2167" s="455" t="s">
        <v>21</v>
      </c>
      <c r="D2167" s="474">
        <v>14.04</v>
      </c>
      <c r="E2167" s="302"/>
      <c r="F2167" s="302"/>
      <c r="G2167" s="302"/>
    </row>
    <row r="2168" spans="1:7" ht="40.5">
      <c r="A2168" s="455">
        <v>92792</v>
      </c>
      <c r="B2168" s="453" t="s">
        <v>2318</v>
      </c>
      <c r="C2168" s="455" t="s">
        <v>21</v>
      </c>
      <c r="D2168" s="474">
        <v>14.79</v>
      </c>
      <c r="E2168" s="302"/>
      <c r="F2168" s="302"/>
      <c r="G2168" s="302"/>
    </row>
    <row r="2169" spans="1:7" ht="40.5">
      <c r="A2169" s="455">
        <v>92793</v>
      </c>
      <c r="B2169" s="453" t="s">
        <v>2319</v>
      </c>
      <c r="C2169" s="455" t="s">
        <v>21</v>
      </c>
      <c r="D2169" s="474">
        <v>15.03</v>
      </c>
      <c r="E2169" s="302"/>
      <c r="F2169" s="302"/>
      <c r="G2169" s="302"/>
    </row>
    <row r="2170" spans="1:7" ht="40.5">
      <c r="A2170" s="455">
        <v>92794</v>
      </c>
      <c r="B2170" s="453" t="s">
        <v>2320</v>
      </c>
      <c r="C2170" s="455" t="s">
        <v>21</v>
      </c>
      <c r="D2170" s="474">
        <v>13.99</v>
      </c>
      <c r="E2170" s="302"/>
      <c r="F2170" s="302"/>
      <c r="G2170" s="302"/>
    </row>
    <row r="2171" spans="1:7" ht="40.5">
      <c r="A2171" s="455">
        <v>92795</v>
      </c>
      <c r="B2171" s="453" t="s">
        <v>2321</v>
      </c>
      <c r="C2171" s="455" t="s">
        <v>21</v>
      </c>
      <c r="D2171" s="474">
        <v>12.05</v>
      </c>
      <c r="E2171" s="302"/>
      <c r="F2171" s="302"/>
      <c r="G2171" s="302"/>
    </row>
    <row r="2172" spans="1:7" ht="40.5">
      <c r="A2172" s="455">
        <v>92796</v>
      </c>
      <c r="B2172" s="453" t="s">
        <v>2322</v>
      </c>
      <c r="C2172" s="455" t="s">
        <v>21</v>
      </c>
      <c r="D2172" s="474">
        <v>11.98</v>
      </c>
      <c r="E2172" s="302"/>
      <c r="F2172" s="302"/>
      <c r="G2172" s="302"/>
    </row>
    <row r="2173" spans="1:7" ht="40.5">
      <c r="A2173" s="455">
        <v>92797</v>
      </c>
      <c r="B2173" s="453" t="s">
        <v>2323</v>
      </c>
      <c r="C2173" s="455" t="s">
        <v>21</v>
      </c>
      <c r="D2173" s="474">
        <v>14.14</v>
      </c>
      <c r="E2173" s="302"/>
      <c r="F2173" s="302"/>
      <c r="G2173" s="302"/>
    </row>
    <row r="2174" spans="1:7" ht="40.5">
      <c r="A2174" s="455">
        <v>92798</v>
      </c>
      <c r="B2174" s="453" t="s">
        <v>2324</v>
      </c>
      <c r="C2174" s="455" t="s">
        <v>21</v>
      </c>
      <c r="D2174" s="474">
        <v>14.12</v>
      </c>
      <c r="E2174" s="302"/>
      <c r="F2174" s="302"/>
      <c r="G2174" s="302"/>
    </row>
    <row r="2175" spans="1:7" ht="27">
      <c r="A2175" s="455">
        <v>92799</v>
      </c>
      <c r="B2175" s="453" t="s">
        <v>2325</v>
      </c>
      <c r="C2175" s="455" t="s">
        <v>21</v>
      </c>
      <c r="D2175" s="474">
        <v>14.36</v>
      </c>
      <c r="E2175" s="302"/>
      <c r="F2175" s="302"/>
      <c r="G2175" s="302"/>
    </row>
    <row r="2176" spans="1:7" ht="27">
      <c r="A2176" s="455">
        <v>92800</v>
      </c>
      <c r="B2176" s="453" t="s">
        <v>2326</v>
      </c>
      <c r="C2176" s="455" t="s">
        <v>21</v>
      </c>
      <c r="D2176" s="474">
        <v>13.67</v>
      </c>
      <c r="E2176" s="302"/>
      <c r="F2176" s="302"/>
      <c r="G2176" s="302"/>
    </row>
    <row r="2177" spans="1:7" ht="27">
      <c r="A2177" s="455">
        <v>92801</v>
      </c>
      <c r="B2177" s="453" t="s">
        <v>2327</v>
      </c>
      <c r="C2177" s="455" t="s">
        <v>21</v>
      </c>
      <c r="D2177" s="474">
        <v>14.58</v>
      </c>
      <c r="E2177" s="302"/>
      <c r="F2177" s="302"/>
      <c r="G2177" s="302"/>
    </row>
    <row r="2178" spans="1:7" ht="27">
      <c r="A2178" s="455">
        <v>92802</v>
      </c>
      <c r="B2178" s="453" t="s">
        <v>2328</v>
      </c>
      <c r="C2178" s="455" t="s">
        <v>21</v>
      </c>
      <c r="D2178" s="474">
        <v>14.91</v>
      </c>
      <c r="E2178" s="302"/>
      <c r="F2178" s="302"/>
      <c r="G2178" s="302"/>
    </row>
    <row r="2179" spans="1:7" ht="27">
      <c r="A2179" s="455">
        <v>92803</v>
      </c>
      <c r="B2179" s="453" t="s">
        <v>2329</v>
      </c>
      <c r="C2179" s="455" t="s">
        <v>21</v>
      </c>
      <c r="D2179" s="474">
        <v>13.92</v>
      </c>
      <c r="E2179" s="302"/>
      <c r="F2179" s="302"/>
      <c r="G2179" s="302"/>
    </row>
    <row r="2180" spans="1:7" ht="27">
      <c r="A2180" s="455">
        <v>92804</v>
      </c>
      <c r="B2180" s="453" t="s">
        <v>2330</v>
      </c>
      <c r="C2180" s="455" t="s">
        <v>21</v>
      </c>
      <c r="D2180" s="474">
        <v>12</v>
      </c>
      <c r="E2180" s="302"/>
      <c r="F2180" s="302"/>
      <c r="G2180" s="302"/>
    </row>
    <row r="2181" spans="1:7" ht="27">
      <c r="A2181" s="455">
        <v>92805</v>
      </c>
      <c r="B2181" s="453" t="s">
        <v>2331</v>
      </c>
      <c r="C2181" s="455" t="s">
        <v>21</v>
      </c>
      <c r="D2181" s="474">
        <v>11.96</v>
      </c>
      <c r="E2181" s="302"/>
      <c r="F2181" s="302"/>
      <c r="G2181" s="302"/>
    </row>
    <row r="2182" spans="1:7" ht="27">
      <c r="A2182" s="455">
        <v>92806</v>
      </c>
      <c r="B2182" s="453" t="s">
        <v>2332</v>
      </c>
      <c r="C2182" s="455" t="s">
        <v>21</v>
      </c>
      <c r="D2182" s="474">
        <v>14.13</v>
      </c>
      <c r="E2182" s="302"/>
      <c r="F2182" s="302"/>
      <c r="G2182" s="302"/>
    </row>
    <row r="2183" spans="1:7" ht="27">
      <c r="A2183" s="455">
        <v>92875</v>
      </c>
      <c r="B2183" s="453" t="s">
        <v>2390</v>
      </c>
      <c r="C2183" s="455" t="s">
        <v>21</v>
      </c>
      <c r="D2183" s="474">
        <v>13.53</v>
      </c>
      <c r="E2183" s="302"/>
      <c r="F2183" s="302"/>
      <c r="G2183" s="302"/>
    </row>
    <row r="2184" spans="1:7" ht="27">
      <c r="A2184" s="455">
        <v>92876</v>
      </c>
      <c r="B2184" s="453" t="s">
        <v>2391</v>
      </c>
      <c r="C2184" s="455" t="s">
        <v>21</v>
      </c>
      <c r="D2184" s="474">
        <v>13.63</v>
      </c>
      <c r="E2184" s="302"/>
      <c r="F2184" s="302"/>
      <c r="G2184" s="302"/>
    </row>
    <row r="2185" spans="1:7" ht="27">
      <c r="A2185" s="455">
        <v>92877</v>
      </c>
      <c r="B2185" s="453" t="s">
        <v>2392</v>
      </c>
      <c r="C2185" s="455" t="s">
        <v>21</v>
      </c>
      <c r="D2185" s="474">
        <v>15.01</v>
      </c>
      <c r="E2185" s="302"/>
      <c r="F2185" s="302"/>
      <c r="G2185" s="302"/>
    </row>
    <row r="2186" spans="1:7" ht="27">
      <c r="A2186" s="455">
        <v>92878</v>
      </c>
      <c r="B2186" s="453" t="s">
        <v>2393</v>
      </c>
      <c r="C2186" s="455" t="s">
        <v>21</v>
      </c>
      <c r="D2186" s="474">
        <v>14.91</v>
      </c>
      <c r="E2186" s="302"/>
      <c r="F2186" s="302"/>
      <c r="G2186" s="302"/>
    </row>
    <row r="2187" spans="1:7" ht="27">
      <c r="A2187" s="455">
        <v>92879</v>
      </c>
      <c r="B2187" s="453" t="s">
        <v>2394</v>
      </c>
      <c r="C2187" s="455" t="s">
        <v>21</v>
      </c>
      <c r="D2187" s="474">
        <v>14.84</v>
      </c>
      <c r="E2187" s="302"/>
      <c r="F2187" s="302"/>
      <c r="G2187" s="302"/>
    </row>
    <row r="2188" spans="1:7" ht="27">
      <c r="A2188" s="455">
        <v>92880</v>
      </c>
      <c r="B2188" s="453" t="s">
        <v>2395</v>
      </c>
      <c r="C2188" s="455" t="s">
        <v>21</v>
      </c>
      <c r="D2188" s="474">
        <v>15.21</v>
      </c>
      <c r="E2188" s="302"/>
      <c r="F2188" s="302"/>
      <c r="G2188" s="302"/>
    </row>
    <row r="2189" spans="1:7" ht="27">
      <c r="A2189" s="455">
        <v>92881</v>
      </c>
      <c r="B2189" s="453" t="s">
        <v>2396</v>
      </c>
      <c r="C2189" s="455" t="s">
        <v>21</v>
      </c>
      <c r="D2189" s="474">
        <v>15.19</v>
      </c>
      <c r="E2189" s="302"/>
      <c r="F2189" s="302"/>
      <c r="G2189" s="302"/>
    </row>
    <row r="2190" spans="1:7" ht="27">
      <c r="A2190" s="455">
        <v>92882</v>
      </c>
      <c r="B2190" s="453" t="s">
        <v>2397</v>
      </c>
      <c r="C2190" s="455" t="s">
        <v>21</v>
      </c>
      <c r="D2190" s="474">
        <v>16.02</v>
      </c>
      <c r="E2190" s="302"/>
      <c r="F2190" s="302"/>
      <c r="G2190" s="302"/>
    </row>
    <row r="2191" spans="1:7" ht="27">
      <c r="A2191" s="455">
        <v>92883</v>
      </c>
      <c r="B2191" s="453" t="s">
        <v>2398</v>
      </c>
      <c r="C2191" s="455" t="s">
        <v>21</v>
      </c>
      <c r="D2191" s="474">
        <v>15.61</v>
      </c>
      <c r="E2191" s="302"/>
      <c r="F2191" s="302"/>
      <c r="G2191" s="302"/>
    </row>
    <row r="2192" spans="1:7" ht="27">
      <c r="A2192" s="455">
        <v>92884</v>
      </c>
      <c r="B2192" s="453" t="s">
        <v>2399</v>
      </c>
      <c r="C2192" s="455" t="s">
        <v>21</v>
      </c>
      <c r="D2192" s="474">
        <v>16.59</v>
      </c>
      <c r="E2192" s="302"/>
      <c r="F2192" s="302"/>
      <c r="G2192" s="302"/>
    </row>
    <row r="2193" spans="1:7" ht="27">
      <c r="A2193" s="455">
        <v>92885</v>
      </c>
      <c r="B2193" s="453" t="s">
        <v>2400</v>
      </c>
      <c r="C2193" s="455" t="s">
        <v>21</v>
      </c>
      <c r="D2193" s="474">
        <v>16.18</v>
      </c>
      <c r="E2193" s="302"/>
      <c r="F2193" s="302"/>
      <c r="G2193" s="302"/>
    </row>
    <row r="2194" spans="1:7" ht="27">
      <c r="A2194" s="455">
        <v>92886</v>
      </c>
      <c r="B2194" s="453" t="s">
        <v>2401</v>
      </c>
      <c r="C2194" s="455" t="s">
        <v>21</v>
      </c>
      <c r="D2194" s="474">
        <v>15.83</v>
      </c>
      <c r="E2194" s="302"/>
      <c r="F2194" s="302"/>
      <c r="G2194" s="302"/>
    </row>
    <row r="2195" spans="1:7" ht="27">
      <c r="A2195" s="455">
        <v>92887</v>
      </c>
      <c r="B2195" s="453" t="s">
        <v>2402</v>
      </c>
      <c r="C2195" s="455" t="s">
        <v>21</v>
      </c>
      <c r="D2195" s="474">
        <v>16.02</v>
      </c>
      <c r="E2195" s="302"/>
      <c r="F2195" s="302"/>
      <c r="G2195" s="302"/>
    </row>
    <row r="2196" spans="1:7" ht="27">
      <c r="A2196" s="455">
        <v>92888</v>
      </c>
      <c r="B2196" s="453" t="s">
        <v>2403</v>
      </c>
      <c r="C2196" s="455" t="s">
        <v>21</v>
      </c>
      <c r="D2196" s="474">
        <v>15.84</v>
      </c>
      <c r="E2196" s="302"/>
      <c r="F2196" s="302"/>
      <c r="G2196" s="302"/>
    </row>
    <row r="2197" spans="1:7" ht="54">
      <c r="A2197" s="455">
        <v>92915</v>
      </c>
      <c r="B2197" s="453" t="s">
        <v>3474</v>
      </c>
      <c r="C2197" s="455" t="s">
        <v>21</v>
      </c>
      <c r="D2197" s="474">
        <v>18.149999999999999</v>
      </c>
      <c r="E2197" s="302"/>
      <c r="F2197" s="302"/>
      <c r="G2197" s="302"/>
    </row>
    <row r="2198" spans="1:7" ht="54">
      <c r="A2198" s="455">
        <v>92916</v>
      </c>
      <c r="B2198" s="453" t="s">
        <v>3475</v>
      </c>
      <c r="C2198" s="455" t="s">
        <v>21</v>
      </c>
      <c r="D2198" s="474">
        <v>18.04</v>
      </c>
      <c r="E2198" s="302"/>
      <c r="F2198" s="302"/>
      <c r="G2198" s="302"/>
    </row>
    <row r="2199" spans="1:7" ht="54">
      <c r="A2199" s="455">
        <v>92917</v>
      </c>
      <c r="B2199" s="453" t="s">
        <v>3476</v>
      </c>
      <c r="C2199" s="455" t="s">
        <v>21</v>
      </c>
      <c r="D2199" s="474">
        <v>17.57</v>
      </c>
      <c r="E2199" s="302"/>
      <c r="F2199" s="302"/>
      <c r="G2199" s="302"/>
    </row>
    <row r="2200" spans="1:7" ht="54">
      <c r="A2200" s="455">
        <v>92919</v>
      </c>
      <c r="B2200" s="453" t="s">
        <v>3477</v>
      </c>
      <c r="C2200" s="455" t="s">
        <v>21</v>
      </c>
      <c r="D2200" s="474">
        <v>16</v>
      </c>
      <c r="E2200" s="302"/>
      <c r="F2200" s="302"/>
      <c r="G2200" s="302"/>
    </row>
    <row r="2201" spans="1:7" ht="54">
      <c r="A2201" s="455">
        <v>92921</v>
      </c>
      <c r="B2201" s="453" t="s">
        <v>3478</v>
      </c>
      <c r="C2201" s="455" t="s">
        <v>21</v>
      </c>
      <c r="D2201" s="474">
        <v>13.63</v>
      </c>
      <c r="E2201" s="302"/>
      <c r="F2201" s="302"/>
      <c r="G2201" s="302"/>
    </row>
    <row r="2202" spans="1:7" ht="54">
      <c r="A2202" s="455">
        <v>92922</v>
      </c>
      <c r="B2202" s="453" t="s">
        <v>3479</v>
      </c>
      <c r="C2202" s="455" t="s">
        <v>21</v>
      </c>
      <c r="D2202" s="474">
        <v>13.19</v>
      </c>
      <c r="E2202" s="302"/>
      <c r="F2202" s="302"/>
      <c r="G2202" s="302"/>
    </row>
    <row r="2203" spans="1:7" ht="54">
      <c r="A2203" s="455">
        <v>92923</v>
      </c>
      <c r="B2203" s="453" t="s">
        <v>3480</v>
      </c>
      <c r="C2203" s="455" t="s">
        <v>21</v>
      </c>
      <c r="D2203" s="474">
        <v>15.09</v>
      </c>
      <c r="E2203" s="302"/>
      <c r="F2203" s="302"/>
      <c r="G2203" s="302"/>
    </row>
    <row r="2204" spans="1:7" ht="54">
      <c r="A2204" s="455">
        <v>92924</v>
      </c>
      <c r="B2204" s="453" t="s">
        <v>3481</v>
      </c>
      <c r="C2204" s="455" t="s">
        <v>21</v>
      </c>
      <c r="D2204" s="474">
        <v>14.85</v>
      </c>
      <c r="E2204" s="302"/>
      <c r="F2204" s="302"/>
      <c r="G2204" s="302"/>
    </row>
    <row r="2205" spans="1:7" ht="40.5">
      <c r="A2205" s="455">
        <v>95445</v>
      </c>
      <c r="B2205" s="453" t="s">
        <v>2959</v>
      </c>
      <c r="C2205" s="455" t="s">
        <v>21</v>
      </c>
      <c r="D2205" s="474">
        <v>12.22</v>
      </c>
      <c r="E2205" s="302"/>
      <c r="F2205" s="302"/>
      <c r="G2205" s="302"/>
    </row>
    <row r="2206" spans="1:7" ht="40.5">
      <c r="A2206" s="455">
        <v>95446</v>
      </c>
      <c r="B2206" s="453" t="s">
        <v>2960</v>
      </c>
      <c r="C2206" s="455" t="s">
        <v>21</v>
      </c>
      <c r="D2206" s="474">
        <v>13.44</v>
      </c>
      <c r="E2206" s="302"/>
      <c r="F2206" s="302"/>
      <c r="G2206" s="302"/>
    </row>
    <row r="2207" spans="1:7" ht="40.5">
      <c r="A2207" s="455">
        <v>95448</v>
      </c>
      <c r="B2207" s="453" t="s">
        <v>9500</v>
      </c>
      <c r="C2207" s="455" t="s">
        <v>21</v>
      </c>
      <c r="D2207" s="474">
        <v>15.52</v>
      </c>
      <c r="E2207" s="302"/>
      <c r="F2207" s="302"/>
      <c r="G2207" s="302"/>
    </row>
    <row r="2208" spans="1:7" ht="54">
      <c r="A2208" s="455">
        <v>95576</v>
      </c>
      <c r="B2208" s="453" t="s">
        <v>3599</v>
      </c>
      <c r="C2208" s="455" t="s">
        <v>21</v>
      </c>
      <c r="D2208" s="474">
        <v>17.05</v>
      </c>
      <c r="E2208" s="302"/>
      <c r="F2208" s="302"/>
      <c r="G2208" s="302"/>
    </row>
    <row r="2209" spans="1:7" ht="40.5">
      <c r="A2209" s="455">
        <v>95577</v>
      </c>
      <c r="B2209" s="453" t="s">
        <v>2971</v>
      </c>
      <c r="C2209" s="455" t="s">
        <v>21</v>
      </c>
      <c r="D2209" s="474">
        <v>15.69</v>
      </c>
      <c r="E2209" s="302"/>
      <c r="F2209" s="302"/>
      <c r="G2209" s="302"/>
    </row>
    <row r="2210" spans="1:7" ht="54">
      <c r="A2210" s="455">
        <v>95578</v>
      </c>
      <c r="B2210" s="453" t="s">
        <v>3600</v>
      </c>
      <c r="C2210" s="455" t="s">
        <v>21</v>
      </c>
      <c r="D2210" s="474">
        <v>13.5</v>
      </c>
      <c r="E2210" s="302"/>
      <c r="F2210" s="302"/>
      <c r="G2210" s="302"/>
    </row>
    <row r="2211" spans="1:7" ht="40.5">
      <c r="A2211" s="455">
        <v>95579</v>
      </c>
      <c r="B2211" s="453" t="s">
        <v>2972</v>
      </c>
      <c r="C2211" s="455" t="s">
        <v>21</v>
      </c>
      <c r="D2211" s="474">
        <v>13.18</v>
      </c>
      <c r="E2211" s="302"/>
      <c r="F2211" s="302"/>
      <c r="G2211" s="302"/>
    </row>
    <row r="2212" spans="1:7" ht="40.5">
      <c r="A2212" s="455">
        <v>95580</v>
      </c>
      <c r="B2212" s="453" t="s">
        <v>2973</v>
      </c>
      <c r="C2212" s="455" t="s">
        <v>21</v>
      </c>
      <c r="D2212" s="474">
        <v>15.19</v>
      </c>
      <c r="E2212" s="302"/>
      <c r="F2212" s="302"/>
      <c r="G2212" s="302"/>
    </row>
    <row r="2213" spans="1:7" ht="40.5">
      <c r="A2213" s="455">
        <v>95581</v>
      </c>
      <c r="B2213" s="453" t="s">
        <v>2974</v>
      </c>
      <c r="C2213" s="455" t="s">
        <v>21</v>
      </c>
      <c r="D2213" s="474">
        <v>15.03</v>
      </c>
      <c r="E2213" s="302"/>
      <c r="F2213" s="302"/>
      <c r="G2213" s="302"/>
    </row>
    <row r="2214" spans="1:7" ht="40.5">
      <c r="A2214" s="455">
        <v>95582</v>
      </c>
      <c r="B2214" s="453" t="s">
        <v>9501</v>
      </c>
      <c r="C2214" s="455" t="s">
        <v>21</v>
      </c>
      <c r="D2214" s="474">
        <v>16.329999999999998</v>
      </c>
      <c r="E2214" s="302"/>
      <c r="F2214" s="302"/>
      <c r="G2214" s="302"/>
    </row>
    <row r="2215" spans="1:7" ht="40.5">
      <c r="A2215" s="455">
        <v>95583</v>
      </c>
      <c r="B2215" s="453" t="s">
        <v>2975</v>
      </c>
      <c r="C2215" s="455" t="s">
        <v>21</v>
      </c>
      <c r="D2215" s="474">
        <v>17.899999999999999</v>
      </c>
      <c r="E2215" s="302"/>
      <c r="F2215" s="302"/>
      <c r="G2215" s="302"/>
    </row>
    <row r="2216" spans="1:7" ht="40.5">
      <c r="A2216" s="455">
        <v>95584</v>
      </c>
      <c r="B2216" s="453" t="s">
        <v>2976</v>
      </c>
      <c r="C2216" s="455" t="s">
        <v>21</v>
      </c>
      <c r="D2216" s="474">
        <v>17.11</v>
      </c>
      <c r="E2216" s="302"/>
      <c r="F2216" s="302"/>
      <c r="G2216" s="302"/>
    </row>
    <row r="2217" spans="1:7" ht="54">
      <c r="A2217" s="455">
        <v>95585</v>
      </c>
      <c r="B2217" s="453" t="s">
        <v>3601</v>
      </c>
      <c r="C2217" s="455" t="s">
        <v>21</v>
      </c>
      <c r="D2217" s="474">
        <v>17.399999999999999</v>
      </c>
      <c r="E2217" s="302"/>
      <c r="F2217" s="302"/>
      <c r="G2217" s="302"/>
    </row>
    <row r="2218" spans="1:7" ht="40.5">
      <c r="A2218" s="455">
        <v>95586</v>
      </c>
      <c r="B2218" s="453" t="s">
        <v>2977</v>
      </c>
      <c r="C2218" s="455" t="s">
        <v>21</v>
      </c>
      <c r="D2218" s="474">
        <v>15.95</v>
      </c>
      <c r="E2218" s="302"/>
      <c r="F2218" s="302"/>
      <c r="G2218" s="302"/>
    </row>
    <row r="2219" spans="1:7" ht="54">
      <c r="A2219" s="455">
        <v>95587</v>
      </c>
      <c r="B2219" s="453" t="s">
        <v>3602</v>
      </c>
      <c r="C2219" s="455" t="s">
        <v>21</v>
      </c>
      <c r="D2219" s="474">
        <v>13.71</v>
      </c>
      <c r="E2219" s="302"/>
      <c r="F2219" s="302"/>
      <c r="G2219" s="302"/>
    </row>
    <row r="2220" spans="1:7" ht="40.5">
      <c r="A2220" s="455">
        <v>95588</v>
      </c>
      <c r="B2220" s="453" t="s">
        <v>2978</v>
      </c>
      <c r="C2220" s="455" t="s">
        <v>21</v>
      </c>
      <c r="D2220" s="474">
        <v>13.36</v>
      </c>
      <c r="E2220" s="302"/>
      <c r="F2220" s="302"/>
      <c r="G2220" s="302"/>
    </row>
    <row r="2221" spans="1:7" ht="40.5">
      <c r="A2221" s="455">
        <v>95589</v>
      </c>
      <c r="B2221" s="453" t="s">
        <v>2979</v>
      </c>
      <c r="C2221" s="455" t="s">
        <v>21</v>
      </c>
      <c r="D2221" s="474">
        <v>15.32</v>
      </c>
      <c r="E2221" s="302"/>
      <c r="F2221" s="302"/>
      <c r="G2221" s="302"/>
    </row>
    <row r="2222" spans="1:7" ht="40.5">
      <c r="A2222" s="455">
        <v>95590</v>
      </c>
      <c r="B2222" s="453" t="s">
        <v>2980</v>
      </c>
      <c r="C2222" s="455" t="s">
        <v>21</v>
      </c>
      <c r="D2222" s="474">
        <v>15.15</v>
      </c>
      <c r="E2222" s="302"/>
      <c r="F2222" s="302"/>
      <c r="G2222" s="302"/>
    </row>
    <row r="2223" spans="1:7" ht="40.5">
      <c r="A2223" s="455">
        <v>95591</v>
      </c>
      <c r="B2223" s="453" t="s">
        <v>9502</v>
      </c>
      <c r="C2223" s="455" t="s">
        <v>21</v>
      </c>
      <c r="D2223" s="474">
        <v>16.399999999999999</v>
      </c>
      <c r="E2223" s="302"/>
      <c r="F2223" s="302"/>
      <c r="G2223" s="302"/>
    </row>
    <row r="2224" spans="1:7" ht="40.5">
      <c r="A2224" s="455">
        <v>95592</v>
      </c>
      <c r="B2224" s="453" t="s">
        <v>2981</v>
      </c>
      <c r="C2224" s="455" t="s">
        <v>21</v>
      </c>
      <c r="D2224" s="474">
        <v>20.78</v>
      </c>
      <c r="E2224" s="302"/>
      <c r="F2224" s="302"/>
      <c r="G2224" s="302"/>
    </row>
    <row r="2225" spans="1:7" ht="40.5">
      <c r="A2225" s="455">
        <v>95593</v>
      </c>
      <c r="B2225" s="453" t="s">
        <v>2982</v>
      </c>
      <c r="C2225" s="455" t="s">
        <v>21</v>
      </c>
      <c r="D2225" s="474">
        <v>19.11</v>
      </c>
      <c r="E2225" s="302"/>
      <c r="F2225" s="302"/>
      <c r="G2225" s="302"/>
    </row>
    <row r="2226" spans="1:7" ht="54">
      <c r="A2226" s="455">
        <v>95943</v>
      </c>
      <c r="B2226" s="453" t="s">
        <v>11476</v>
      </c>
      <c r="C2226" s="455" t="s">
        <v>21</v>
      </c>
      <c r="D2226" s="474">
        <v>21.51</v>
      </c>
      <c r="E2226" s="302"/>
      <c r="F2226" s="302"/>
      <c r="G2226" s="302"/>
    </row>
    <row r="2227" spans="1:7" ht="54">
      <c r="A2227" s="455">
        <v>95944</v>
      </c>
      <c r="B2227" s="453" t="s">
        <v>11477</v>
      </c>
      <c r="C2227" s="455" t="s">
        <v>21</v>
      </c>
      <c r="D2227" s="474">
        <v>21.02</v>
      </c>
      <c r="E2227" s="302"/>
      <c r="F2227" s="302"/>
      <c r="G2227" s="302"/>
    </row>
    <row r="2228" spans="1:7" ht="54">
      <c r="A2228" s="455">
        <v>95945</v>
      </c>
      <c r="B2228" s="453" t="s">
        <v>11478</v>
      </c>
      <c r="C2228" s="455" t="s">
        <v>21</v>
      </c>
      <c r="D2228" s="474">
        <v>18.920000000000002</v>
      </c>
      <c r="E2228" s="302"/>
      <c r="F2228" s="302"/>
      <c r="G2228" s="302"/>
    </row>
    <row r="2229" spans="1:7" ht="54">
      <c r="A2229" s="455">
        <v>95946</v>
      </c>
      <c r="B2229" s="453" t="s">
        <v>11479</v>
      </c>
      <c r="C2229" s="455" t="s">
        <v>21</v>
      </c>
      <c r="D2229" s="474">
        <v>16.3</v>
      </c>
      <c r="E2229" s="302"/>
      <c r="F2229" s="302"/>
      <c r="G2229" s="302"/>
    </row>
    <row r="2230" spans="1:7" ht="54">
      <c r="A2230" s="455">
        <v>95947</v>
      </c>
      <c r="B2230" s="453" t="s">
        <v>11480</v>
      </c>
      <c r="C2230" s="455" t="s">
        <v>21</v>
      </c>
      <c r="D2230" s="474">
        <v>13.33</v>
      </c>
      <c r="E2230" s="302"/>
      <c r="F2230" s="302"/>
      <c r="G2230" s="302"/>
    </row>
    <row r="2231" spans="1:7" ht="54">
      <c r="A2231" s="455">
        <v>95948</v>
      </c>
      <c r="B2231" s="453" t="s">
        <v>11481</v>
      </c>
      <c r="C2231" s="455" t="s">
        <v>21</v>
      </c>
      <c r="D2231" s="474">
        <v>12.57</v>
      </c>
      <c r="E2231" s="302"/>
      <c r="F2231" s="302"/>
      <c r="G2231" s="302"/>
    </row>
    <row r="2232" spans="1:7" ht="40.5">
      <c r="A2232" s="455">
        <v>96544</v>
      </c>
      <c r="B2232" s="453" t="s">
        <v>3216</v>
      </c>
      <c r="C2232" s="455" t="s">
        <v>21</v>
      </c>
      <c r="D2232" s="474">
        <v>18.760000000000002</v>
      </c>
      <c r="E2232" s="302"/>
      <c r="F2232" s="302"/>
      <c r="G2232" s="302"/>
    </row>
    <row r="2233" spans="1:7" ht="40.5">
      <c r="A2233" s="455">
        <v>96545</v>
      </c>
      <c r="B2233" s="453" t="s">
        <v>3217</v>
      </c>
      <c r="C2233" s="455" t="s">
        <v>21</v>
      </c>
      <c r="D2233" s="474">
        <v>18.149999999999999</v>
      </c>
      <c r="E2233" s="302"/>
      <c r="F2233" s="302"/>
      <c r="G2233" s="302"/>
    </row>
    <row r="2234" spans="1:7" ht="40.5">
      <c r="A2234" s="455">
        <v>96546</v>
      </c>
      <c r="B2234" s="453" t="s">
        <v>3218</v>
      </c>
      <c r="C2234" s="455" t="s">
        <v>21</v>
      </c>
      <c r="D2234" s="474">
        <v>16.47</v>
      </c>
      <c r="E2234" s="302"/>
      <c r="F2234" s="302"/>
      <c r="G2234" s="302"/>
    </row>
    <row r="2235" spans="1:7" ht="40.5">
      <c r="A2235" s="455">
        <v>96547</v>
      </c>
      <c r="B2235" s="453" t="s">
        <v>3219</v>
      </c>
      <c r="C2235" s="455" t="s">
        <v>21</v>
      </c>
      <c r="D2235" s="474">
        <v>14.04</v>
      </c>
      <c r="E2235" s="302"/>
      <c r="F2235" s="302"/>
      <c r="G2235" s="302"/>
    </row>
    <row r="2236" spans="1:7" ht="40.5">
      <c r="A2236" s="455">
        <v>96548</v>
      </c>
      <c r="B2236" s="453" t="s">
        <v>3220</v>
      </c>
      <c r="C2236" s="455" t="s">
        <v>21</v>
      </c>
      <c r="D2236" s="474">
        <v>13.55</v>
      </c>
      <c r="E2236" s="302"/>
      <c r="F2236" s="302"/>
      <c r="G2236" s="302"/>
    </row>
    <row r="2237" spans="1:7" ht="40.5">
      <c r="A2237" s="455">
        <v>96549</v>
      </c>
      <c r="B2237" s="453" t="s">
        <v>3221</v>
      </c>
      <c r="C2237" s="455" t="s">
        <v>21</v>
      </c>
      <c r="D2237" s="474">
        <v>15.42</v>
      </c>
      <c r="E2237" s="302"/>
      <c r="F2237" s="302"/>
      <c r="G2237" s="302"/>
    </row>
    <row r="2238" spans="1:7" ht="40.5">
      <c r="A2238" s="455">
        <v>96550</v>
      </c>
      <c r="B2238" s="453" t="s">
        <v>3222</v>
      </c>
      <c r="C2238" s="455" t="s">
        <v>21</v>
      </c>
      <c r="D2238" s="474">
        <v>15.15</v>
      </c>
      <c r="E2238" s="302"/>
      <c r="F2238" s="302"/>
      <c r="G2238" s="302"/>
    </row>
    <row r="2239" spans="1:7" ht="54">
      <c r="A2239" s="455">
        <v>100064</v>
      </c>
      <c r="B2239" s="453" t="s">
        <v>12361</v>
      </c>
      <c r="C2239" s="455" t="s">
        <v>21</v>
      </c>
      <c r="D2239" s="474">
        <v>12.97</v>
      </c>
      <c r="E2239" s="302"/>
      <c r="F2239" s="302"/>
      <c r="G2239" s="302"/>
    </row>
    <row r="2240" spans="1:7" ht="54">
      <c r="A2240" s="455">
        <v>100066</v>
      </c>
      <c r="B2240" s="453" t="s">
        <v>3923</v>
      </c>
      <c r="C2240" s="455" t="s">
        <v>21</v>
      </c>
      <c r="D2240" s="474">
        <v>12.98</v>
      </c>
      <c r="E2240" s="302"/>
      <c r="F2240" s="302"/>
      <c r="G2240" s="302"/>
    </row>
    <row r="2241" spans="1:7" ht="54">
      <c r="A2241" s="455">
        <v>100067</v>
      </c>
      <c r="B2241" s="453" t="s">
        <v>3924</v>
      </c>
      <c r="C2241" s="455" t="s">
        <v>21</v>
      </c>
      <c r="D2241" s="474">
        <v>15.33</v>
      </c>
      <c r="E2241" s="302"/>
      <c r="F2241" s="302"/>
      <c r="G2241" s="302"/>
    </row>
    <row r="2242" spans="1:7" ht="54">
      <c r="A2242" s="455">
        <v>100068</v>
      </c>
      <c r="B2242" s="453" t="s">
        <v>3925</v>
      </c>
      <c r="C2242" s="455" t="s">
        <v>21</v>
      </c>
      <c r="D2242" s="474">
        <v>12.86</v>
      </c>
      <c r="E2242" s="302"/>
      <c r="F2242" s="302"/>
      <c r="G2242" s="302"/>
    </row>
    <row r="2243" spans="1:7" ht="27">
      <c r="A2243" s="455">
        <v>89993</v>
      </c>
      <c r="B2243" s="453" t="s">
        <v>361</v>
      </c>
      <c r="C2243" s="455" t="s">
        <v>38</v>
      </c>
      <c r="D2243" s="474">
        <v>649.35</v>
      </c>
      <c r="E2243" s="302"/>
      <c r="F2243" s="302"/>
      <c r="G2243" s="302"/>
    </row>
    <row r="2244" spans="1:7" ht="40.5">
      <c r="A2244" s="455">
        <v>89994</v>
      </c>
      <c r="B2244" s="453" t="s">
        <v>1784</v>
      </c>
      <c r="C2244" s="455" t="s">
        <v>38</v>
      </c>
      <c r="D2244" s="474">
        <v>556.41999999999996</v>
      </c>
      <c r="E2244" s="302"/>
      <c r="F2244" s="302"/>
      <c r="G2244" s="302"/>
    </row>
    <row r="2245" spans="1:7" ht="40.5">
      <c r="A2245" s="455">
        <v>89995</v>
      </c>
      <c r="B2245" s="453" t="s">
        <v>1785</v>
      </c>
      <c r="C2245" s="455" t="s">
        <v>38</v>
      </c>
      <c r="D2245" s="474">
        <v>625.58000000000004</v>
      </c>
      <c r="E2245" s="302"/>
      <c r="F2245" s="302"/>
      <c r="G2245" s="302"/>
    </row>
    <row r="2246" spans="1:7" ht="54">
      <c r="A2246" s="455">
        <v>90278</v>
      </c>
      <c r="B2246" s="453" t="s">
        <v>1792</v>
      </c>
      <c r="C2246" s="455" t="s">
        <v>38</v>
      </c>
      <c r="D2246" s="474">
        <v>330.08</v>
      </c>
      <c r="E2246" s="302"/>
      <c r="F2246" s="302"/>
      <c r="G2246" s="302"/>
    </row>
    <row r="2247" spans="1:7" ht="54">
      <c r="A2247" s="455">
        <v>90279</v>
      </c>
      <c r="B2247" s="453" t="s">
        <v>1793</v>
      </c>
      <c r="C2247" s="455" t="s">
        <v>38</v>
      </c>
      <c r="D2247" s="474">
        <v>354.04</v>
      </c>
      <c r="E2247" s="302"/>
      <c r="F2247" s="302"/>
      <c r="G2247" s="302"/>
    </row>
    <row r="2248" spans="1:7" ht="54">
      <c r="A2248" s="455">
        <v>90280</v>
      </c>
      <c r="B2248" s="453" t="s">
        <v>1794</v>
      </c>
      <c r="C2248" s="455" t="s">
        <v>38</v>
      </c>
      <c r="D2248" s="474">
        <v>395.33</v>
      </c>
      <c r="E2248" s="302"/>
      <c r="F2248" s="302"/>
      <c r="G2248" s="302"/>
    </row>
    <row r="2249" spans="1:7" ht="54">
      <c r="A2249" s="455">
        <v>90281</v>
      </c>
      <c r="B2249" s="453" t="s">
        <v>1795</v>
      </c>
      <c r="C2249" s="455" t="s">
        <v>38</v>
      </c>
      <c r="D2249" s="474">
        <v>455.23</v>
      </c>
      <c r="E2249" s="302"/>
      <c r="F2249" s="302"/>
      <c r="G2249" s="302"/>
    </row>
    <row r="2250" spans="1:7" ht="54">
      <c r="A2250" s="455">
        <v>90282</v>
      </c>
      <c r="B2250" s="453" t="s">
        <v>1796</v>
      </c>
      <c r="C2250" s="455" t="s">
        <v>38</v>
      </c>
      <c r="D2250" s="474">
        <v>333.68</v>
      </c>
      <c r="E2250" s="302"/>
      <c r="F2250" s="302"/>
      <c r="G2250" s="302"/>
    </row>
    <row r="2251" spans="1:7" ht="54">
      <c r="A2251" s="455">
        <v>90283</v>
      </c>
      <c r="B2251" s="453" t="s">
        <v>1797</v>
      </c>
      <c r="C2251" s="455" t="s">
        <v>38</v>
      </c>
      <c r="D2251" s="474">
        <v>358.98</v>
      </c>
      <c r="E2251" s="302"/>
      <c r="F2251" s="302"/>
      <c r="G2251" s="302"/>
    </row>
    <row r="2252" spans="1:7" ht="54">
      <c r="A2252" s="455">
        <v>90284</v>
      </c>
      <c r="B2252" s="453" t="s">
        <v>1798</v>
      </c>
      <c r="C2252" s="455" t="s">
        <v>38</v>
      </c>
      <c r="D2252" s="474">
        <v>401.37</v>
      </c>
      <c r="E2252" s="302"/>
      <c r="F2252" s="302"/>
      <c r="G2252" s="302"/>
    </row>
    <row r="2253" spans="1:7" ht="54">
      <c r="A2253" s="455">
        <v>90285</v>
      </c>
      <c r="B2253" s="453" t="s">
        <v>1799</v>
      </c>
      <c r="C2253" s="455" t="s">
        <v>38</v>
      </c>
      <c r="D2253" s="474">
        <v>464.23</v>
      </c>
      <c r="E2253" s="302"/>
      <c r="F2253" s="302"/>
      <c r="G2253" s="302"/>
    </row>
    <row r="2254" spans="1:7" ht="81">
      <c r="A2254" s="455">
        <v>90853</v>
      </c>
      <c r="B2254" s="453" t="s">
        <v>3926</v>
      </c>
      <c r="C2254" s="455" t="s">
        <v>38</v>
      </c>
      <c r="D2254" s="474">
        <v>594.23</v>
      </c>
      <c r="E2254" s="302"/>
      <c r="F2254" s="302"/>
      <c r="G2254" s="302"/>
    </row>
    <row r="2255" spans="1:7" ht="81">
      <c r="A2255" s="455">
        <v>90854</v>
      </c>
      <c r="B2255" s="453" t="s">
        <v>3927</v>
      </c>
      <c r="C2255" s="455" t="s">
        <v>38</v>
      </c>
      <c r="D2255" s="474">
        <v>576.80999999999995</v>
      </c>
      <c r="E2255" s="302"/>
      <c r="F2255" s="302"/>
      <c r="G2255" s="302"/>
    </row>
    <row r="2256" spans="1:7" ht="81">
      <c r="A2256" s="455">
        <v>90855</v>
      </c>
      <c r="B2256" s="453" t="s">
        <v>3928</v>
      </c>
      <c r="C2256" s="455" t="s">
        <v>38</v>
      </c>
      <c r="D2256" s="474">
        <v>625.22</v>
      </c>
      <c r="E2256" s="302"/>
      <c r="F2256" s="302"/>
      <c r="G2256" s="302"/>
    </row>
    <row r="2257" spans="1:7" ht="81">
      <c r="A2257" s="455">
        <v>90856</v>
      </c>
      <c r="B2257" s="453" t="s">
        <v>3929</v>
      </c>
      <c r="C2257" s="455" t="s">
        <v>38</v>
      </c>
      <c r="D2257" s="474">
        <v>597.42999999999995</v>
      </c>
      <c r="E2257" s="302"/>
      <c r="F2257" s="302"/>
      <c r="G2257" s="302"/>
    </row>
    <row r="2258" spans="1:7" ht="81">
      <c r="A2258" s="455">
        <v>90857</v>
      </c>
      <c r="B2258" s="453" t="s">
        <v>3930</v>
      </c>
      <c r="C2258" s="455" t="s">
        <v>38</v>
      </c>
      <c r="D2258" s="474">
        <v>578.92999999999995</v>
      </c>
      <c r="E2258" s="302"/>
      <c r="F2258" s="302"/>
      <c r="G2258" s="302"/>
    </row>
    <row r="2259" spans="1:7" ht="81">
      <c r="A2259" s="455">
        <v>90858</v>
      </c>
      <c r="B2259" s="453" t="s">
        <v>3931</v>
      </c>
      <c r="C2259" s="455" t="s">
        <v>38</v>
      </c>
      <c r="D2259" s="474">
        <v>639.85</v>
      </c>
      <c r="E2259" s="302"/>
      <c r="F2259" s="302"/>
      <c r="G2259" s="302"/>
    </row>
    <row r="2260" spans="1:7" ht="81">
      <c r="A2260" s="455">
        <v>90859</v>
      </c>
      <c r="B2260" s="453" t="s">
        <v>3932</v>
      </c>
      <c r="C2260" s="455" t="s">
        <v>38</v>
      </c>
      <c r="D2260" s="474">
        <v>599.77</v>
      </c>
      <c r="E2260" s="302"/>
      <c r="F2260" s="302"/>
      <c r="G2260" s="302"/>
    </row>
    <row r="2261" spans="1:7" ht="81">
      <c r="A2261" s="455">
        <v>90860</v>
      </c>
      <c r="B2261" s="453" t="s">
        <v>3933</v>
      </c>
      <c r="C2261" s="455" t="s">
        <v>38</v>
      </c>
      <c r="D2261" s="474">
        <v>604.17999999999995</v>
      </c>
      <c r="E2261" s="302"/>
      <c r="F2261" s="302"/>
      <c r="G2261" s="302"/>
    </row>
    <row r="2262" spans="1:7" ht="67.5">
      <c r="A2262" s="455">
        <v>90861</v>
      </c>
      <c r="B2262" s="453" t="s">
        <v>3934</v>
      </c>
      <c r="C2262" s="455" t="s">
        <v>38</v>
      </c>
      <c r="D2262" s="474">
        <v>584.39</v>
      </c>
      <c r="E2262" s="302"/>
      <c r="F2262" s="302"/>
      <c r="G2262" s="302"/>
    </row>
    <row r="2263" spans="1:7" ht="67.5">
      <c r="A2263" s="455">
        <v>90862</v>
      </c>
      <c r="B2263" s="453" t="s">
        <v>3935</v>
      </c>
      <c r="C2263" s="455" t="s">
        <v>38</v>
      </c>
      <c r="D2263" s="474">
        <v>565.49</v>
      </c>
      <c r="E2263" s="302"/>
      <c r="F2263" s="302"/>
      <c r="G2263" s="302"/>
    </row>
    <row r="2264" spans="1:7" ht="67.5">
      <c r="A2264" s="455">
        <v>92718</v>
      </c>
      <c r="B2264" s="453" t="s">
        <v>2259</v>
      </c>
      <c r="C2264" s="455" t="s">
        <v>38</v>
      </c>
      <c r="D2264" s="474">
        <v>634.67999999999995</v>
      </c>
      <c r="E2264" s="302"/>
      <c r="F2264" s="302"/>
      <c r="G2264" s="302"/>
    </row>
    <row r="2265" spans="1:7" ht="67.5">
      <c r="A2265" s="455">
        <v>92719</v>
      </c>
      <c r="B2265" s="453" t="s">
        <v>2260</v>
      </c>
      <c r="C2265" s="455" t="s">
        <v>38</v>
      </c>
      <c r="D2265" s="474">
        <v>518.05999999999995</v>
      </c>
      <c r="E2265" s="302"/>
      <c r="F2265" s="302"/>
      <c r="G2265" s="302"/>
    </row>
    <row r="2266" spans="1:7" ht="67.5">
      <c r="A2266" s="455">
        <v>92720</v>
      </c>
      <c r="B2266" s="453" t="s">
        <v>2261</v>
      </c>
      <c r="C2266" s="455" t="s">
        <v>38</v>
      </c>
      <c r="D2266" s="474">
        <v>555.23</v>
      </c>
      <c r="E2266" s="302"/>
      <c r="F2266" s="302"/>
      <c r="G2266" s="302"/>
    </row>
    <row r="2267" spans="1:7" ht="67.5">
      <c r="A2267" s="455">
        <v>92721</v>
      </c>
      <c r="B2267" s="453" t="s">
        <v>2262</v>
      </c>
      <c r="C2267" s="455" t="s">
        <v>38</v>
      </c>
      <c r="D2267" s="474">
        <v>510.91</v>
      </c>
      <c r="E2267" s="302"/>
      <c r="F2267" s="302"/>
      <c r="G2267" s="302"/>
    </row>
    <row r="2268" spans="1:7" ht="67.5">
      <c r="A2268" s="455">
        <v>92722</v>
      </c>
      <c r="B2268" s="453" t="s">
        <v>2263</v>
      </c>
      <c r="C2268" s="455" t="s">
        <v>38</v>
      </c>
      <c r="D2268" s="474">
        <v>552.27</v>
      </c>
      <c r="E2268" s="302"/>
      <c r="F2268" s="302"/>
      <c r="G2268" s="302"/>
    </row>
    <row r="2269" spans="1:7" ht="81">
      <c r="A2269" s="455">
        <v>92723</v>
      </c>
      <c r="B2269" s="453" t="s">
        <v>2264</v>
      </c>
      <c r="C2269" s="455" t="s">
        <v>38</v>
      </c>
      <c r="D2269" s="474">
        <v>501.44</v>
      </c>
      <c r="E2269" s="302"/>
      <c r="F2269" s="302"/>
      <c r="G2269" s="302"/>
    </row>
    <row r="2270" spans="1:7" ht="67.5">
      <c r="A2270" s="455">
        <v>92724</v>
      </c>
      <c r="B2270" s="453" t="s">
        <v>2265</v>
      </c>
      <c r="C2270" s="455" t="s">
        <v>38</v>
      </c>
      <c r="D2270" s="474">
        <v>498.85</v>
      </c>
      <c r="E2270" s="302"/>
      <c r="F2270" s="302"/>
      <c r="G2270" s="302"/>
    </row>
    <row r="2271" spans="1:7" ht="81">
      <c r="A2271" s="455">
        <v>92725</v>
      </c>
      <c r="B2271" s="453" t="s">
        <v>2266</v>
      </c>
      <c r="C2271" s="455" t="s">
        <v>38</v>
      </c>
      <c r="D2271" s="474">
        <v>497.74</v>
      </c>
      <c r="E2271" s="302"/>
      <c r="F2271" s="302"/>
      <c r="G2271" s="302"/>
    </row>
    <row r="2272" spans="1:7" ht="81">
      <c r="A2272" s="455">
        <v>92726</v>
      </c>
      <c r="B2272" s="453" t="s">
        <v>2267</v>
      </c>
      <c r="C2272" s="455" t="s">
        <v>38</v>
      </c>
      <c r="D2272" s="474">
        <v>495.89</v>
      </c>
      <c r="E2272" s="302"/>
      <c r="F2272" s="302"/>
      <c r="G2272" s="302"/>
    </row>
    <row r="2273" spans="1:7" ht="94.5">
      <c r="A2273" s="455">
        <v>92727</v>
      </c>
      <c r="B2273" s="453" t="s">
        <v>2268</v>
      </c>
      <c r="C2273" s="455" t="s">
        <v>38</v>
      </c>
      <c r="D2273" s="474">
        <v>578.23</v>
      </c>
      <c r="E2273" s="302"/>
      <c r="F2273" s="302"/>
      <c r="G2273" s="302"/>
    </row>
    <row r="2274" spans="1:7" ht="94.5">
      <c r="A2274" s="455">
        <v>92728</v>
      </c>
      <c r="B2274" s="453" t="s">
        <v>2269</v>
      </c>
      <c r="C2274" s="455" t="s">
        <v>38</v>
      </c>
      <c r="D2274" s="474">
        <v>559.64</v>
      </c>
      <c r="E2274" s="302"/>
      <c r="F2274" s="302"/>
      <c r="G2274" s="302"/>
    </row>
    <row r="2275" spans="1:7" ht="94.5">
      <c r="A2275" s="455">
        <v>92729</v>
      </c>
      <c r="B2275" s="453" t="s">
        <v>3936</v>
      </c>
      <c r="C2275" s="455" t="s">
        <v>38</v>
      </c>
      <c r="D2275" s="474">
        <v>551.78</v>
      </c>
      <c r="E2275" s="302"/>
      <c r="F2275" s="302"/>
      <c r="G2275" s="302"/>
    </row>
    <row r="2276" spans="1:7" ht="94.5">
      <c r="A2276" s="455">
        <v>92730</v>
      </c>
      <c r="B2276" s="453" t="s">
        <v>2270</v>
      </c>
      <c r="C2276" s="455" t="s">
        <v>38</v>
      </c>
      <c r="D2276" s="474">
        <v>538.65</v>
      </c>
      <c r="E2276" s="302"/>
      <c r="F2276" s="302"/>
      <c r="G2276" s="302"/>
    </row>
    <row r="2277" spans="1:7" ht="94.5">
      <c r="A2277" s="455">
        <v>92731</v>
      </c>
      <c r="B2277" s="453" t="s">
        <v>2271</v>
      </c>
      <c r="C2277" s="455" t="s">
        <v>38</v>
      </c>
      <c r="D2277" s="474">
        <v>553.83000000000004</v>
      </c>
      <c r="E2277" s="302"/>
      <c r="F2277" s="302"/>
      <c r="G2277" s="302"/>
    </row>
    <row r="2278" spans="1:7" ht="94.5">
      <c r="A2278" s="455">
        <v>92732</v>
      </c>
      <c r="B2278" s="453" t="s">
        <v>2272</v>
      </c>
      <c r="C2278" s="455" t="s">
        <v>38</v>
      </c>
      <c r="D2278" s="474">
        <v>541.09</v>
      </c>
      <c r="E2278" s="302"/>
      <c r="F2278" s="302"/>
      <c r="G2278" s="302"/>
    </row>
    <row r="2279" spans="1:7" ht="94.5">
      <c r="A2279" s="455">
        <v>92733</v>
      </c>
      <c r="B2279" s="453" t="s">
        <v>2273</v>
      </c>
      <c r="C2279" s="455" t="s">
        <v>38</v>
      </c>
      <c r="D2279" s="474">
        <v>535.66999999999996</v>
      </c>
      <c r="E2279" s="302"/>
      <c r="F2279" s="302"/>
      <c r="G2279" s="302"/>
    </row>
    <row r="2280" spans="1:7" ht="94.5">
      <c r="A2280" s="455">
        <v>92734</v>
      </c>
      <c r="B2280" s="453" t="s">
        <v>2274</v>
      </c>
      <c r="C2280" s="455" t="s">
        <v>38</v>
      </c>
      <c r="D2280" s="474">
        <v>526.69000000000005</v>
      </c>
      <c r="E2280" s="302"/>
      <c r="F2280" s="302"/>
      <c r="G2280" s="302"/>
    </row>
    <row r="2281" spans="1:7" ht="94.5">
      <c r="A2281" s="455">
        <v>92735</v>
      </c>
      <c r="B2281" s="453" t="s">
        <v>2275</v>
      </c>
      <c r="C2281" s="455" t="s">
        <v>38</v>
      </c>
      <c r="D2281" s="474">
        <v>531.91</v>
      </c>
      <c r="E2281" s="302"/>
      <c r="F2281" s="302"/>
      <c r="G2281" s="302"/>
    </row>
    <row r="2282" spans="1:7" ht="94.5">
      <c r="A2282" s="455">
        <v>92736</v>
      </c>
      <c r="B2282" s="453" t="s">
        <v>2276</v>
      </c>
      <c r="C2282" s="455" t="s">
        <v>38</v>
      </c>
      <c r="D2282" s="474">
        <v>522.20000000000005</v>
      </c>
      <c r="E2282" s="302"/>
      <c r="F2282" s="302"/>
      <c r="G2282" s="302"/>
    </row>
    <row r="2283" spans="1:7" ht="94.5">
      <c r="A2283" s="455">
        <v>92739</v>
      </c>
      <c r="B2283" s="453" t="s">
        <v>2277</v>
      </c>
      <c r="C2283" s="455" t="s">
        <v>38</v>
      </c>
      <c r="D2283" s="474">
        <v>508.09</v>
      </c>
      <c r="E2283" s="302"/>
      <c r="F2283" s="302"/>
      <c r="G2283" s="302"/>
    </row>
    <row r="2284" spans="1:7" ht="94.5">
      <c r="A2284" s="455">
        <v>92740</v>
      </c>
      <c r="B2284" s="453" t="s">
        <v>2278</v>
      </c>
      <c r="C2284" s="455" t="s">
        <v>38</v>
      </c>
      <c r="D2284" s="474">
        <v>503.28</v>
      </c>
      <c r="E2284" s="302"/>
      <c r="F2284" s="302"/>
      <c r="G2284" s="302"/>
    </row>
    <row r="2285" spans="1:7" ht="81">
      <c r="A2285" s="455">
        <v>92741</v>
      </c>
      <c r="B2285" s="453" t="s">
        <v>2279</v>
      </c>
      <c r="C2285" s="455" t="s">
        <v>38</v>
      </c>
      <c r="D2285" s="474">
        <v>680.12</v>
      </c>
      <c r="E2285" s="302"/>
      <c r="F2285" s="302"/>
      <c r="G2285" s="302"/>
    </row>
    <row r="2286" spans="1:7" ht="81">
      <c r="A2286" s="455">
        <v>92742</v>
      </c>
      <c r="B2286" s="453" t="s">
        <v>2280</v>
      </c>
      <c r="C2286" s="455" t="s">
        <v>38</v>
      </c>
      <c r="D2286" s="474">
        <v>866.07</v>
      </c>
      <c r="E2286" s="302"/>
      <c r="F2286" s="302"/>
      <c r="G2286" s="302"/>
    </row>
    <row r="2287" spans="1:7" ht="40.5">
      <c r="A2287" s="455">
        <v>92873</v>
      </c>
      <c r="B2287" s="453" t="s">
        <v>56</v>
      </c>
      <c r="C2287" s="455" t="s">
        <v>38</v>
      </c>
      <c r="D2287" s="474">
        <v>144.19999999999999</v>
      </c>
      <c r="E2287" s="302"/>
      <c r="F2287" s="302"/>
      <c r="G2287" s="302"/>
    </row>
    <row r="2288" spans="1:7" ht="40.5">
      <c r="A2288" s="455">
        <v>92874</v>
      </c>
      <c r="B2288" s="453" t="s">
        <v>2389</v>
      </c>
      <c r="C2288" s="455" t="s">
        <v>38</v>
      </c>
      <c r="D2288" s="474">
        <v>23.86</v>
      </c>
      <c r="E2288" s="302"/>
      <c r="F2288" s="302"/>
      <c r="G2288" s="302"/>
    </row>
    <row r="2289" spans="1:7" ht="54">
      <c r="A2289" s="455">
        <v>94962</v>
      </c>
      <c r="B2289" s="453" t="s">
        <v>2769</v>
      </c>
      <c r="C2289" s="455" t="s">
        <v>38</v>
      </c>
      <c r="D2289" s="474">
        <v>286.02999999999997</v>
      </c>
      <c r="E2289" s="302"/>
      <c r="F2289" s="302"/>
      <c r="G2289" s="302"/>
    </row>
    <row r="2290" spans="1:7" ht="54">
      <c r="A2290" s="455">
        <v>94963</v>
      </c>
      <c r="B2290" s="453" t="s">
        <v>2770</v>
      </c>
      <c r="C2290" s="455" t="s">
        <v>38</v>
      </c>
      <c r="D2290" s="474">
        <v>320.82</v>
      </c>
      <c r="E2290" s="302"/>
      <c r="F2290" s="302"/>
      <c r="G2290" s="302"/>
    </row>
    <row r="2291" spans="1:7" ht="54">
      <c r="A2291" s="455">
        <v>94964</v>
      </c>
      <c r="B2291" s="453" t="s">
        <v>564</v>
      </c>
      <c r="C2291" s="455" t="s">
        <v>38</v>
      </c>
      <c r="D2291" s="474">
        <v>352.33</v>
      </c>
      <c r="E2291" s="302"/>
      <c r="F2291" s="302"/>
      <c r="G2291" s="302"/>
    </row>
    <row r="2292" spans="1:7" ht="54">
      <c r="A2292" s="455">
        <v>94965</v>
      </c>
      <c r="B2292" s="453" t="s">
        <v>2771</v>
      </c>
      <c r="C2292" s="455" t="s">
        <v>38</v>
      </c>
      <c r="D2292" s="474">
        <v>369.16</v>
      </c>
      <c r="E2292" s="302"/>
      <c r="F2292" s="302"/>
      <c r="G2292" s="302"/>
    </row>
    <row r="2293" spans="1:7" ht="54">
      <c r="A2293" s="455">
        <v>94966</v>
      </c>
      <c r="B2293" s="453" t="s">
        <v>2772</v>
      </c>
      <c r="C2293" s="455" t="s">
        <v>38</v>
      </c>
      <c r="D2293" s="474">
        <v>383.2</v>
      </c>
      <c r="E2293" s="302"/>
      <c r="F2293" s="302"/>
      <c r="G2293" s="302"/>
    </row>
    <row r="2294" spans="1:7" ht="54">
      <c r="A2294" s="455">
        <v>94967</v>
      </c>
      <c r="B2294" s="453" t="s">
        <v>2773</v>
      </c>
      <c r="C2294" s="455" t="s">
        <v>38</v>
      </c>
      <c r="D2294" s="474">
        <v>440.57</v>
      </c>
      <c r="E2294" s="302"/>
      <c r="F2294" s="302"/>
      <c r="G2294" s="302"/>
    </row>
    <row r="2295" spans="1:7" ht="54">
      <c r="A2295" s="455">
        <v>94968</v>
      </c>
      <c r="B2295" s="453" t="s">
        <v>2774</v>
      </c>
      <c r="C2295" s="455" t="s">
        <v>38</v>
      </c>
      <c r="D2295" s="474">
        <v>284.77</v>
      </c>
      <c r="E2295" s="302"/>
      <c r="F2295" s="302"/>
      <c r="G2295" s="302"/>
    </row>
    <row r="2296" spans="1:7" ht="54">
      <c r="A2296" s="455">
        <v>94969</v>
      </c>
      <c r="B2296" s="453" t="s">
        <v>2775</v>
      </c>
      <c r="C2296" s="455" t="s">
        <v>38</v>
      </c>
      <c r="D2296" s="474">
        <v>317.35000000000002</v>
      </c>
      <c r="E2296" s="302"/>
      <c r="F2296" s="302"/>
      <c r="G2296" s="302"/>
    </row>
    <row r="2297" spans="1:7" ht="54">
      <c r="A2297" s="455">
        <v>94970</v>
      </c>
      <c r="B2297" s="453" t="s">
        <v>565</v>
      </c>
      <c r="C2297" s="455" t="s">
        <v>38</v>
      </c>
      <c r="D2297" s="474">
        <v>345.3</v>
      </c>
      <c r="E2297" s="302"/>
      <c r="F2297" s="302"/>
      <c r="G2297" s="302"/>
    </row>
    <row r="2298" spans="1:7" ht="54">
      <c r="A2298" s="455">
        <v>94971</v>
      </c>
      <c r="B2298" s="453" t="s">
        <v>2776</v>
      </c>
      <c r="C2298" s="455" t="s">
        <v>38</v>
      </c>
      <c r="D2298" s="474">
        <v>365.93</v>
      </c>
      <c r="E2298" s="302"/>
      <c r="F2298" s="302"/>
      <c r="G2298" s="302"/>
    </row>
    <row r="2299" spans="1:7" ht="54">
      <c r="A2299" s="455">
        <v>94972</v>
      </c>
      <c r="B2299" s="453" t="s">
        <v>2777</v>
      </c>
      <c r="C2299" s="455" t="s">
        <v>38</v>
      </c>
      <c r="D2299" s="474">
        <v>379.81</v>
      </c>
      <c r="E2299" s="302"/>
      <c r="F2299" s="302"/>
      <c r="G2299" s="302"/>
    </row>
    <row r="2300" spans="1:7" ht="54">
      <c r="A2300" s="455">
        <v>94973</v>
      </c>
      <c r="B2300" s="453" t="s">
        <v>2778</v>
      </c>
      <c r="C2300" s="455" t="s">
        <v>38</v>
      </c>
      <c r="D2300" s="474">
        <v>436.41</v>
      </c>
      <c r="E2300" s="302"/>
      <c r="F2300" s="302"/>
      <c r="G2300" s="302"/>
    </row>
    <row r="2301" spans="1:7" ht="40.5">
      <c r="A2301" s="455">
        <v>94974</v>
      </c>
      <c r="B2301" s="453" t="s">
        <v>2779</v>
      </c>
      <c r="C2301" s="455" t="s">
        <v>38</v>
      </c>
      <c r="D2301" s="474">
        <v>380.5</v>
      </c>
      <c r="E2301" s="302"/>
      <c r="F2301" s="302"/>
      <c r="G2301" s="302"/>
    </row>
    <row r="2302" spans="1:7" ht="40.5">
      <c r="A2302" s="455">
        <v>94975</v>
      </c>
      <c r="B2302" s="453" t="s">
        <v>2780</v>
      </c>
      <c r="C2302" s="455" t="s">
        <v>38</v>
      </c>
      <c r="D2302" s="474">
        <v>413.09</v>
      </c>
      <c r="E2302" s="302"/>
      <c r="F2302" s="302"/>
      <c r="G2302" s="302"/>
    </row>
    <row r="2303" spans="1:7" ht="54">
      <c r="A2303" s="455">
        <v>96555</v>
      </c>
      <c r="B2303" s="453" t="s">
        <v>3223</v>
      </c>
      <c r="C2303" s="455" t="s">
        <v>38</v>
      </c>
      <c r="D2303" s="474">
        <v>514.23</v>
      </c>
      <c r="E2303" s="302"/>
      <c r="F2303" s="302"/>
      <c r="G2303" s="302"/>
    </row>
    <row r="2304" spans="1:7" ht="40.5">
      <c r="A2304" s="455">
        <v>96556</v>
      </c>
      <c r="B2304" s="453" t="s">
        <v>3224</v>
      </c>
      <c r="C2304" s="455" t="s">
        <v>38</v>
      </c>
      <c r="D2304" s="474">
        <v>570.92999999999995</v>
      </c>
      <c r="E2304" s="302"/>
      <c r="F2304" s="302"/>
      <c r="G2304" s="302"/>
    </row>
    <row r="2305" spans="1:7" ht="54">
      <c r="A2305" s="455">
        <v>96557</v>
      </c>
      <c r="B2305" s="453" t="s">
        <v>3225</v>
      </c>
      <c r="C2305" s="455" t="s">
        <v>38</v>
      </c>
      <c r="D2305" s="474">
        <v>585.27</v>
      </c>
      <c r="E2305" s="302"/>
      <c r="F2305" s="302"/>
      <c r="G2305" s="302"/>
    </row>
    <row r="2306" spans="1:7" ht="40.5">
      <c r="A2306" s="455">
        <v>96558</v>
      </c>
      <c r="B2306" s="453" t="s">
        <v>3226</v>
      </c>
      <c r="C2306" s="455" t="s">
        <v>38</v>
      </c>
      <c r="D2306" s="474">
        <v>590.39</v>
      </c>
      <c r="E2306" s="302"/>
      <c r="F2306" s="302"/>
      <c r="G2306" s="302"/>
    </row>
    <row r="2307" spans="1:7" ht="67.5">
      <c r="A2307" s="455">
        <v>99235</v>
      </c>
      <c r="B2307" s="453" t="s">
        <v>3937</v>
      </c>
      <c r="C2307" s="455" t="s">
        <v>38</v>
      </c>
      <c r="D2307" s="474">
        <v>571.67999999999995</v>
      </c>
      <c r="E2307" s="302"/>
      <c r="F2307" s="302"/>
      <c r="G2307" s="302"/>
    </row>
    <row r="2308" spans="1:7" ht="81">
      <c r="A2308" s="455">
        <v>99431</v>
      </c>
      <c r="B2308" s="453" t="s">
        <v>3938</v>
      </c>
      <c r="C2308" s="455" t="s">
        <v>38</v>
      </c>
      <c r="D2308" s="474">
        <v>591.76</v>
      </c>
      <c r="E2308" s="302"/>
      <c r="F2308" s="302"/>
      <c r="G2308" s="302"/>
    </row>
    <row r="2309" spans="1:7" ht="81">
      <c r="A2309" s="455">
        <v>99432</v>
      </c>
      <c r="B2309" s="453" t="s">
        <v>3939</v>
      </c>
      <c r="C2309" s="455" t="s">
        <v>38</v>
      </c>
      <c r="D2309" s="474">
        <v>574.41</v>
      </c>
      <c r="E2309" s="302"/>
      <c r="F2309" s="302"/>
      <c r="G2309" s="302"/>
    </row>
    <row r="2310" spans="1:7" ht="81">
      <c r="A2310" s="455">
        <v>99433</v>
      </c>
      <c r="B2310" s="453" t="s">
        <v>3940</v>
      </c>
      <c r="C2310" s="455" t="s">
        <v>38</v>
      </c>
      <c r="D2310" s="474">
        <v>622.66999999999996</v>
      </c>
      <c r="E2310" s="302"/>
      <c r="F2310" s="302"/>
      <c r="G2310" s="302"/>
    </row>
    <row r="2311" spans="1:7" ht="81">
      <c r="A2311" s="455">
        <v>99434</v>
      </c>
      <c r="B2311" s="453" t="s">
        <v>3941</v>
      </c>
      <c r="C2311" s="455" t="s">
        <v>38</v>
      </c>
      <c r="D2311" s="474">
        <v>594.96</v>
      </c>
      <c r="E2311" s="302"/>
      <c r="F2311" s="302"/>
      <c r="G2311" s="302"/>
    </row>
    <row r="2312" spans="1:7" ht="81">
      <c r="A2312" s="455">
        <v>99435</v>
      </c>
      <c r="B2312" s="453" t="s">
        <v>3942</v>
      </c>
      <c r="C2312" s="455" t="s">
        <v>38</v>
      </c>
      <c r="D2312" s="474">
        <v>576.53</v>
      </c>
      <c r="E2312" s="302"/>
      <c r="F2312" s="302"/>
      <c r="G2312" s="302"/>
    </row>
    <row r="2313" spans="1:7" ht="81">
      <c r="A2313" s="455">
        <v>99436</v>
      </c>
      <c r="B2313" s="453" t="s">
        <v>3943</v>
      </c>
      <c r="C2313" s="455" t="s">
        <v>38</v>
      </c>
      <c r="D2313" s="474">
        <v>637.29999999999995</v>
      </c>
      <c r="E2313" s="302"/>
      <c r="F2313" s="302"/>
      <c r="G2313" s="302"/>
    </row>
    <row r="2314" spans="1:7" ht="81">
      <c r="A2314" s="455">
        <v>99437</v>
      </c>
      <c r="B2314" s="453" t="s">
        <v>3944</v>
      </c>
      <c r="C2314" s="455" t="s">
        <v>38</v>
      </c>
      <c r="D2314" s="474">
        <v>606.29999999999995</v>
      </c>
      <c r="E2314" s="302"/>
      <c r="F2314" s="302"/>
      <c r="G2314" s="302"/>
    </row>
    <row r="2315" spans="1:7" ht="81">
      <c r="A2315" s="455">
        <v>99438</v>
      </c>
      <c r="B2315" s="453" t="s">
        <v>3945</v>
      </c>
      <c r="C2315" s="455" t="s">
        <v>38</v>
      </c>
      <c r="D2315" s="474">
        <v>610.71</v>
      </c>
      <c r="E2315" s="302"/>
      <c r="F2315" s="302"/>
      <c r="G2315" s="302"/>
    </row>
    <row r="2316" spans="1:7" ht="81">
      <c r="A2316" s="455">
        <v>99439</v>
      </c>
      <c r="B2316" s="453" t="s">
        <v>3946</v>
      </c>
      <c r="C2316" s="455" t="s">
        <v>38</v>
      </c>
      <c r="D2316" s="474">
        <v>581.97</v>
      </c>
      <c r="E2316" s="302"/>
      <c r="F2316" s="302"/>
      <c r="G2316" s="302"/>
    </row>
    <row r="2317" spans="1:7" ht="67.5">
      <c r="A2317" s="455">
        <v>101963</v>
      </c>
      <c r="B2317" s="453" t="s">
        <v>11482</v>
      </c>
      <c r="C2317" s="455" t="s">
        <v>50</v>
      </c>
      <c r="D2317" s="474">
        <v>154.35</v>
      </c>
      <c r="E2317" s="302"/>
      <c r="F2317" s="302"/>
      <c r="G2317" s="302"/>
    </row>
    <row r="2318" spans="1:7" ht="67.5">
      <c r="A2318" s="455">
        <v>101964</v>
      </c>
      <c r="B2318" s="453" t="s">
        <v>11483</v>
      </c>
      <c r="C2318" s="455" t="s">
        <v>50</v>
      </c>
      <c r="D2318" s="474">
        <v>142.84</v>
      </c>
      <c r="E2318" s="302"/>
      <c r="F2318" s="302"/>
      <c r="G2318" s="302"/>
    </row>
    <row r="2319" spans="1:7" ht="54">
      <c r="A2319" s="455">
        <v>101165</v>
      </c>
      <c r="B2319" s="453" t="s">
        <v>9503</v>
      </c>
      <c r="C2319" s="455" t="s">
        <v>38</v>
      </c>
      <c r="D2319" s="474">
        <v>673.76</v>
      </c>
      <c r="E2319" s="302"/>
      <c r="F2319" s="302"/>
      <c r="G2319" s="302"/>
    </row>
    <row r="2320" spans="1:7" ht="54">
      <c r="A2320" s="455">
        <v>101166</v>
      </c>
      <c r="B2320" s="453" t="s">
        <v>9504</v>
      </c>
      <c r="C2320" s="455" t="s">
        <v>38</v>
      </c>
      <c r="D2320" s="474">
        <v>554.25</v>
      </c>
      <c r="E2320" s="302"/>
      <c r="F2320" s="302"/>
      <c r="G2320" s="302"/>
    </row>
    <row r="2321" spans="1:7" ht="40.5">
      <c r="A2321" s="455">
        <v>98576</v>
      </c>
      <c r="B2321" s="453" t="s">
        <v>3947</v>
      </c>
      <c r="C2321" s="455" t="s">
        <v>18</v>
      </c>
      <c r="D2321" s="474">
        <v>20.22</v>
      </c>
      <c r="E2321" s="302"/>
      <c r="F2321" s="302"/>
      <c r="G2321" s="302"/>
    </row>
    <row r="2322" spans="1:7" ht="27">
      <c r="A2322" s="455">
        <v>93182</v>
      </c>
      <c r="B2322" s="453" t="s">
        <v>524</v>
      </c>
      <c r="C2322" s="455" t="s">
        <v>18</v>
      </c>
      <c r="D2322" s="474">
        <v>33.35</v>
      </c>
      <c r="E2322" s="302"/>
      <c r="F2322" s="302"/>
      <c r="G2322" s="302"/>
    </row>
    <row r="2323" spans="1:7" ht="27">
      <c r="A2323" s="455">
        <v>93183</v>
      </c>
      <c r="B2323" s="453" t="s">
        <v>525</v>
      </c>
      <c r="C2323" s="455" t="s">
        <v>18</v>
      </c>
      <c r="D2323" s="474">
        <v>43.84</v>
      </c>
      <c r="E2323" s="302"/>
      <c r="F2323" s="302"/>
      <c r="G2323" s="302"/>
    </row>
    <row r="2324" spans="1:7" ht="27">
      <c r="A2324" s="455">
        <v>93184</v>
      </c>
      <c r="B2324" s="453" t="s">
        <v>526</v>
      </c>
      <c r="C2324" s="455" t="s">
        <v>18</v>
      </c>
      <c r="D2324" s="474">
        <v>24.31</v>
      </c>
      <c r="E2324" s="302"/>
      <c r="F2324" s="302"/>
      <c r="G2324" s="302"/>
    </row>
    <row r="2325" spans="1:7" ht="27">
      <c r="A2325" s="455">
        <v>93185</v>
      </c>
      <c r="B2325" s="453" t="s">
        <v>527</v>
      </c>
      <c r="C2325" s="455" t="s">
        <v>18</v>
      </c>
      <c r="D2325" s="474">
        <v>43.28</v>
      </c>
      <c r="E2325" s="302"/>
      <c r="F2325" s="302"/>
      <c r="G2325" s="302"/>
    </row>
    <row r="2326" spans="1:7" ht="40.5">
      <c r="A2326" s="455">
        <v>93186</v>
      </c>
      <c r="B2326" s="453" t="s">
        <v>2461</v>
      </c>
      <c r="C2326" s="455" t="s">
        <v>18</v>
      </c>
      <c r="D2326" s="474">
        <v>57.6</v>
      </c>
      <c r="E2326" s="302"/>
      <c r="F2326" s="302"/>
      <c r="G2326" s="302"/>
    </row>
    <row r="2327" spans="1:7" ht="40.5">
      <c r="A2327" s="455">
        <v>93187</v>
      </c>
      <c r="B2327" s="453" t="s">
        <v>2462</v>
      </c>
      <c r="C2327" s="455" t="s">
        <v>18</v>
      </c>
      <c r="D2327" s="474">
        <v>67.42</v>
      </c>
      <c r="E2327" s="302"/>
      <c r="F2327" s="302"/>
      <c r="G2327" s="302"/>
    </row>
    <row r="2328" spans="1:7" ht="27">
      <c r="A2328" s="455">
        <v>93188</v>
      </c>
      <c r="B2328" s="453" t="s">
        <v>2463</v>
      </c>
      <c r="C2328" s="455" t="s">
        <v>18</v>
      </c>
      <c r="D2328" s="474">
        <v>54.68</v>
      </c>
      <c r="E2328" s="302"/>
      <c r="F2328" s="302"/>
      <c r="G2328" s="302"/>
    </row>
    <row r="2329" spans="1:7" ht="40.5">
      <c r="A2329" s="455">
        <v>93189</v>
      </c>
      <c r="B2329" s="453" t="s">
        <v>2464</v>
      </c>
      <c r="C2329" s="455" t="s">
        <v>18</v>
      </c>
      <c r="D2329" s="474">
        <v>68.319999999999993</v>
      </c>
      <c r="E2329" s="302"/>
      <c r="F2329" s="302"/>
      <c r="G2329" s="302"/>
    </row>
    <row r="2330" spans="1:7" ht="40.5">
      <c r="A2330" s="455">
        <v>93190</v>
      </c>
      <c r="B2330" s="453" t="s">
        <v>2465</v>
      </c>
      <c r="C2330" s="455" t="s">
        <v>18</v>
      </c>
      <c r="D2330" s="474">
        <v>36.75</v>
      </c>
      <c r="E2330" s="302"/>
      <c r="F2330" s="302"/>
      <c r="G2330" s="302"/>
    </row>
    <row r="2331" spans="1:7" ht="40.5">
      <c r="A2331" s="455">
        <v>93191</v>
      </c>
      <c r="B2331" s="453" t="s">
        <v>2466</v>
      </c>
      <c r="C2331" s="455" t="s">
        <v>18</v>
      </c>
      <c r="D2331" s="474">
        <v>40.1</v>
      </c>
      <c r="E2331" s="302"/>
      <c r="F2331" s="302"/>
      <c r="G2331" s="302"/>
    </row>
    <row r="2332" spans="1:7" ht="40.5">
      <c r="A2332" s="455">
        <v>93192</v>
      </c>
      <c r="B2332" s="453" t="s">
        <v>2467</v>
      </c>
      <c r="C2332" s="455" t="s">
        <v>18</v>
      </c>
      <c r="D2332" s="474">
        <v>40.32</v>
      </c>
      <c r="E2332" s="302"/>
      <c r="F2332" s="302"/>
      <c r="G2332" s="302"/>
    </row>
    <row r="2333" spans="1:7" ht="40.5">
      <c r="A2333" s="455">
        <v>93193</v>
      </c>
      <c r="B2333" s="453" t="s">
        <v>2468</v>
      </c>
      <c r="C2333" s="455" t="s">
        <v>18</v>
      </c>
      <c r="D2333" s="474">
        <v>41.06</v>
      </c>
      <c r="E2333" s="302"/>
      <c r="F2333" s="302"/>
      <c r="G2333" s="302"/>
    </row>
    <row r="2334" spans="1:7" ht="27">
      <c r="A2334" s="455">
        <v>93194</v>
      </c>
      <c r="B2334" s="453" t="s">
        <v>2469</v>
      </c>
      <c r="C2334" s="455" t="s">
        <v>18</v>
      </c>
      <c r="D2334" s="474">
        <v>32.81</v>
      </c>
      <c r="E2334" s="302"/>
      <c r="F2334" s="302"/>
      <c r="G2334" s="302"/>
    </row>
    <row r="2335" spans="1:7" ht="40.5">
      <c r="A2335" s="455">
        <v>93195</v>
      </c>
      <c r="B2335" s="453" t="s">
        <v>2470</v>
      </c>
      <c r="C2335" s="455" t="s">
        <v>18</v>
      </c>
      <c r="D2335" s="474">
        <v>38.85</v>
      </c>
      <c r="E2335" s="302"/>
      <c r="F2335" s="302"/>
      <c r="G2335" s="302"/>
    </row>
    <row r="2336" spans="1:7" ht="40.5">
      <c r="A2336" s="455">
        <v>93196</v>
      </c>
      <c r="B2336" s="453" t="s">
        <v>2471</v>
      </c>
      <c r="C2336" s="455" t="s">
        <v>18</v>
      </c>
      <c r="D2336" s="474">
        <v>55.06</v>
      </c>
      <c r="E2336" s="302"/>
      <c r="F2336" s="302"/>
      <c r="G2336" s="302"/>
    </row>
    <row r="2337" spans="1:7" ht="40.5">
      <c r="A2337" s="455">
        <v>93197</v>
      </c>
      <c r="B2337" s="453" t="s">
        <v>528</v>
      </c>
      <c r="C2337" s="455" t="s">
        <v>18</v>
      </c>
      <c r="D2337" s="474">
        <v>61.2</v>
      </c>
      <c r="E2337" s="302"/>
      <c r="F2337" s="302"/>
      <c r="G2337" s="302"/>
    </row>
    <row r="2338" spans="1:7" ht="40.5">
      <c r="A2338" s="455">
        <v>93198</v>
      </c>
      <c r="B2338" s="453" t="s">
        <v>2472</v>
      </c>
      <c r="C2338" s="455" t="s">
        <v>18</v>
      </c>
      <c r="D2338" s="474">
        <v>32.700000000000003</v>
      </c>
      <c r="E2338" s="302"/>
      <c r="F2338" s="302"/>
      <c r="G2338" s="302"/>
    </row>
    <row r="2339" spans="1:7" ht="54">
      <c r="A2339" s="455">
        <v>93199</v>
      </c>
      <c r="B2339" s="453" t="s">
        <v>2473</v>
      </c>
      <c r="C2339" s="455" t="s">
        <v>18</v>
      </c>
      <c r="D2339" s="474">
        <v>32.31</v>
      </c>
      <c r="E2339" s="302"/>
      <c r="F2339" s="302"/>
      <c r="G2339" s="302"/>
    </row>
    <row r="2340" spans="1:7" ht="40.5">
      <c r="A2340" s="455">
        <v>93200</v>
      </c>
      <c r="B2340" s="453" t="s">
        <v>529</v>
      </c>
      <c r="C2340" s="455" t="s">
        <v>18</v>
      </c>
      <c r="D2340" s="474">
        <v>2.1800000000000002</v>
      </c>
      <c r="E2340" s="302"/>
      <c r="F2340" s="302"/>
      <c r="G2340" s="302"/>
    </row>
    <row r="2341" spans="1:7" ht="40.5">
      <c r="A2341" s="455">
        <v>93201</v>
      </c>
      <c r="B2341" s="453" t="s">
        <v>530</v>
      </c>
      <c r="C2341" s="455" t="s">
        <v>18</v>
      </c>
      <c r="D2341" s="474">
        <v>4.38</v>
      </c>
      <c r="E2341" s="302"/>
      <c r="F2341" s="302"/>
      <c r="G2341" s="302"/>
    </row>
    <row r="2342" spans="1:7" ht="27">
      <c r="A2342" s="455">
        <v>93202</v>
      </c>
      <c r="B2342" s="453" t="s">
        <v>2474</v>
      </c>
      <c r="C2342" s="455" t="s">
        <v>18</v>
      </c>
      <c r="D2342" s="474">
        <v>21.17</v>
      </c>
      <c r="E2342" s="302"/>
      <c r="F2342" s="302"/>
      <c r="G2342" s="302"/>
    </row>
    <row r="2343" spans="1:7" ht="40.5">
      <c r="A2343" s="455">
        <v>93203</v>
      </c>
      <c r="B2343" s="453" t="s">
        <v>3596</v>
      </c>
      <c r="C2343" s="455" t="s">
        <v>18</v>
      </c>
      <c r="D2343" s="474">
        <v>13.86</v>
      </c>
      <c r="E2343" s="302"/>
      <c r="F2343" s="302"/>
      <c r="G2343" s="302"/>
    </row>
    <row r="2344" spans="1:7" ht="27">
      <c r="A2344" s="455">
        <v>93204</v>
      </c>
      <c r="B2344" s="453" t="s">
        <v>2475</v>
      </c>
      <c r="C2344" s="455" t="s">
        <v>18</v>
      </c>
      <c r="D2344" s="474">
        <v>44.99</v>
      </c>
      <c r="E2344" s="302"/>
      <c r="F2344" s="302"/>
      <c r="G2344" s="302"/>
    </row>
    <row r="2345" spans="1:7" ht="40.5">
      <c r="A2345" s="455">
        <v>93205</v>
      </c>
      <c r="B2345" s="453" t="s">
        <v>2476</v>
      </c>
      <c r="C2345" s="455" t="s">
        <v>18</v>
      </c>
      <c r="D2345" s="474">
        <v>33.65</v>
      </c>
      <c r="E2345" s="302"/>
      <c r="F2345" s="302"/>
      <c r="G2345" s="302"/>
    </row>
    <row r="2346" spans="1:7" ht="67.5">
      <c r="A2346" s="455">
        <v>95952</v>
      </c>
      <c r="B2346" s="453" t="s">
        <v>629</v>
      </c>
      <c r="C2346" s="455" t="s">
        <v>38</v>
      </c>
      <c r="D2346" s="474">
        <v>2140.29</v>
      </c>
      <c r="E2346" s="302"/>
      <c r="F2346" s="302"/>
      <c r="G2346" s="302"/>
    </row>
    <row r="2347" spans="1:7" ht="67.5">
      <c r="A2347" s="455">
        <v>95953</v>
      </c>
      <c r="B2347" s="453" t="s">
        <v>3093</v>
      </c>
      <c r="C2347" s="455" t="s">
        <v>38</v>
      </c>
      <c r="D2347" s="474">
        <v>3118.35</v>
      </c>
      <c r="E2347" s="302"/>
      <c r="F2347" s="302"/>
      <c r="G2347" s="302"/>
    </row>
    <row r="2348" spans="1:7" ht="81">
      <c r="A2348" s="455">
        <v>95954</v>
      </c>
      <c r="B2348" s="453" t="s">
        <v>630</v>
      </c>
      <c r="C2348" s="455" t="s">
        <v>38</v>
      </c>
      <c r="D2348" s="474">
        <v>2366.38</v>
      </c>
      <c r="E2348" s="302"/>
      <c r="F2348" s="302"/>
      <c r="G2348" s="302"/>
    </row>
    <row r="2349" spans="1:7" ht="67.5">
      <c r="A2349" s="455">
        <v>95955</v>
      </c>
      <c r="B2349" s="453" t="s">
        <v>631</v>
      </c>
      <c r="C2349" s="455" t="s">
        <v>38</v>
      </c>
      <c r="D2349" s="474">
        <v>2777.11</v>
      </c>
      <c r="E2349" s="302"/>
      <c r="F2349" s="302"/>
      <c r="G2349" s="302"/>
    </row>
    <row r="2350" spans="1:7" ht="67.5">
      <c r="A2350" s="455">
        <v>95956</v>
      </c>
      <c r="B2350" s="453" t="s">
        <v>3094</v>
      </c>
      <c r="C2350" s="455" t="s">
        <v>38</v>
      </c>
      <c r="D2350" s="474">
        <v>2285.13</v>
      </c>
      <c r="E2350" s="302"/>
      <c r="F2350" s="302"/>
      <c r="G2350" s="302"/>
    </row>
    <row r="2351" spans="1:7" ht="54">
      <c r="A2351" s="455">
        <v>95957</v>
      </c>
      <c r="B2351" s="453" t="s">
        <v>632</v>
      </c>
      <c r="C2351" s="455" t="s">
        <v>38</v>
      </c>
      <c r="D2351" s="474">
        <v>3039.6</v>
      </c>
      <c r="E2351" s="302"/>
      <c r="F2351" s="302"/>
      <c r="G2351" s="302"/>
    </row>
    <row r="2352" spans="1:7" ht="40.5">
      <c r="A2352" s="455">
        <v>95969</v>
      </c>
      <c r="B2352" s="453" t="s">
        <v>3096</v>
      </c>
      <c r="C2352" s="455" t="s">
        <v>38</v>
      </c>
      <c r="D2352" s="474">
        <v>2698.47</v>
      </c>
      <c r="E2352" s="302"/>
      <c r="F2352" s="302"/>
      <c r="G2352" s="302"/>
    </row>
    <row r="2353" spans="1:7" ht="40.5">
      <c r="A2353" s="455">
        <v>97733</v>
      </c>
      <c r="B2353" s="453" t="s">
        <v>3948</v>
      </c>
      <c r="C2353" s="455" t="s">
        <v>38</v>
      </c>
      <c r="D2353" s="474">
        <v>2614.9699999999998</v>
      </c>
      <c r="E2353" s="302"/>
      <c r="F2353" s="302"/>
      <c r="G2353" s="302"/>
    </row>
    <row r="2354" spans="1:7" ht="40.5">
      <c r="A2354" s="455">
        <v>97734</v>
      </c>
      <c r="B2354" s="453" t="s">
        <v>3949</v>
      </c>
      <c r="C2354" s="455" t="s">
        <v>38</v>
      </c>
      <c r="D2354" s="474">
        <v>2216.4899999999998</v>
      </c>
      <c r="E2354" s="302"/>
      <c r="F2354" s="302"/>
      <c r="G2354" s="302"/>
    </row>
    <row r="2355" spans="1:7" ht="40.5">
      <c r="A2355" s="455">
        <v>97735</v>
      </c>
      <c r="B2355" s="453" t="s">
        <v>3950</v>
      </c>
      <c r="C2355" s="455" t="s">
        <v>38</v>
      </c>
      <c r="D2355" s="474">
        <v>1892.23</v>
      </c>
      <c r="E2355" s="302"/>
      <c r="F2355" s="302"/>
      <c r="G2355" s="302"/>
    </row>
    <row r="2356" spans="1:7" ht="40.5">
      <c r="A2356" s="455">
        <v>97736</v>
      </c>
      <c r="B2356" s="453" t="s">
        <v>3951</v>
      </c>
      <c r="C2356" s="455" t="s">
        <v>38</v>
      </c>
      <c r="D2356" s="474">
        <v>1322.24</v>
      </c>
      <c r="E2356" s="302"/>
      <c r="F2356" s="302"/>
      <c r="G2356" s="302"/>
    </row>
    <row r="2357" spans="1:7" ht="40.5">
      <c r="A2357" s="455">
        <v>97737</v>
      </c>
      <c r="B2357" s="453" t="s">
        <v>3952</v>
      </c>
      <c r="C2357" s="455" t="s">
        <v>38</v>
      </c>
      <c r="D2357" s="474">
        <v>2822.55</v>
      </c>
      <c r="E2357" s="302"/>
      <c r="F2357" s="302"/>
      <c r="G2357" s="302"/>
    </row>
    <row r="2358" spans="1:7" ht="54">
      <c r="A2358" s="455">
        <v>97738</v>
      </c>
      <c r="B2358" s="453" t="s">
        <v>3953</v>
      </c>
      <c r="C2358" s="455" t="s">
        <v>38</v>
      </c>
      <c r="D2358" s="474">
        <v>3232.15</v>
      </c>
      <c r="E2358" s="302"/>
      <c r="F2358" s="302"/>
      <c r="G2358" s="302"/>
    </row>
    <row r="2359" spans="1:7" ht="40.5">
      <c r="A2359" s="455">
        <v>97739</v>
      </c>
      <c r="B2359" s="453" t="s">
        <v>3954</v>
      </c>
      <c r="C2359" s="455" t="s">
        <v>38</v>
      </c>
      <c r="D2359" s="474">
        <v>2113.0300000000002</v>
      </c>
      <c r="E2359" s="302"/>
      <c r="F2359" s="302"/>
      <c r="G2359" s="302"/>
    </row>
    <row r="2360" spans="1:7" ht="40.5">
      <c r="A2360" s="455">
        <v>97740</v>
      </c>
      <c r="B2360" s="453" t="s">
        <v>3955</v>
      </c>
      <c r="C2360" s="455" t="s">
        <v>38</v>
      </c>
      <c r="D2360" s="474">
        <v>1695.16</v>
      </c>
      <c r="E2360" s="302"/>
      <c r="F2360" s="302"/>
      <c r="G2360" s="302"/>
    </row>
    <row r="2361" spans="1:7" ht="54">
      <c r="A2361" s="455">
        <v>98615</v>
      </c>
      <c r="B2361" s="453" t="s">
        <v>3956</v>
      </c>
      <c r="C2361" s="455" t="s">
        <v>50</v>
      </c>
      <c r="D2361" s="474">
        <v>110.9</v>
      </c>
      <c r="E2361" s="302"/>
      <c r="F2361" s="302"/>
      <c r="G2361" s="302"/>
    </row>
    <row r="2362" spans="1:7" ht="54">
      <c r="A2362" s="455">
        <v>98616</v>
      </c>
      <c r="B2362" s="453" t="s">
        <v>3957</v>
      </c>
      <c r="C2362" s="455" t="s">
        <v>50</v>
      </c>
      <c r="D2362" s="474">
        <v>90.55</v>
      </c>
      <c r="E2362" s="302"/>
      <c r="F2362" s="302"/>
      <c r="G2362" s="302"/>
    </row>
    <row r="2363" spans="1:7" ht="40.5">
      <c r="A2363" s="455">
        <v>98617</v>
      </c>
      <c r="B2363" s="453" t="s">
        <v>3958</v>
      </c>
      <c r="C2363" s="455" t="s">
        <v>50</v>
      </c>
      <c r="D2363" s="474">
        <v>85.19</v>
      </c>
      <c r="E2363" s="302"/>
      <c r="F2363" s="302"/>
      <c r="G2363" s="302"/>
    </row>
    <row r="2364" spans="1:7" ht="54">
      <c r="A2364" s="455">
        <v>98618</v>
      </c>
      <c r="B2364" s="453" t="s">
        <v>3959</v>
      </c>
      <c r="C2364" s="455" t="s">
        <v>50</v>
      </c>
      <c r="D2364" s="474">
        <v>116.15</v>
      </c>
      <c r="E2364" s="302"/>
      <c r="F2364" s="302"/>
      <c r="G2364" s="302"/>
    </row>
    <row r="2365" spans="1:7" ht="54">
      <c r="A2365" s="455">
        <v>98619</v>
      </c>
      <c r="B2365" s="453" t="s">
        <v>3960</v>
      </c>
      <c r="C2365" s="455" t="s">
        <v>50</v>
      </c>
      <c r="D2365" s="474">
        <v>107.99</v>
      </c>
      <c r="E2365" s="302"/>
      <c r="F2365" s="302"/>
      <c r="G2365" s="302"/>
    </row>
    <row r="2366" spans="1:7" ht="40.5">
      <c r="A2366" s="455">
        <v>98620</v>
      </c>
      <c r="B2366" s="453" t="s">
        <v>3961</v>
      </c>
      <c r="C2366" s="455" t="s">
        <v>50</v>
      </c>
      <c r="D2366" s="474">
        <v>103.89</v>
      </c>
      <c r="E2366" s="302"/>
      <c r="F2366" s="302"/>
      <c r="G2366" s="302"/>
    </row>
    <row r="2367" spans="1:7" ht="54">
      <c r="A2367" s="455">
        <v>98621</v>
      </c>
      <c r="B2367" s="453" t="s">
        <v>3962</v>
      </c>
      <c r="C2367" s="455" t="s">
        <v>50</v>
      </c>
      <c r="D2367" s="474">
        <v>134.69999999999999</v>
      </c>
      <c r="E2367" s="302"/>
      <c r="F2367" s="302"/>
      <c r="G2367" s="302"/>
    </row>
    <row r="2368" spans="1:7" ht="54">
      <c r="A2368" s="455">
        <v>98622</v>
      </c>
      <c r="B2368" s="453" t="s">
        <v>3963</v>
      </c>
      <c r="C2368" s="455" t="s">
        <v>50</v>
      </c>
      <c r="D2368" s="474">
        <v>128.12</v>
      </c>
      <c r="E2368" s="302"/>
      <c r="F2368" s="302"/>
      <c r="G2368" s="302"/>
    </row>
    <row r="2369" spans="1:7" ht="40.5">
      <c r="A2369" s="455">
        <v>98623</v>
      </c>
      <c r="B2369" s="453" t="s">
        <v>3964</v>
      </c>
      <c r="C2369" s="455" t="s">
        <v>50</v>
      </c>
      <c r="D2369" s="474">
        <v>124.75</v>
      </c>
      <c r="E2369" s="302"/>
      <c r="F2369" s="302"/>
      <c r="G2369" s="302"/>
    </row>
    <row r="2370" spans="1:7" ht="54">
      <c r="A2370" s="455">
        <v>98624</v>
      </c>
      <c r="B2370" s="453" t="s">
        <v>3965</v>
      </c>
      <c r="C2370" s="455" t="s">
        <v>50</v>
      </c>
      <c r="D2370" s="474">
        <v>154.26</v>
      </c>
      <c r="E2370" s="302"/>
      <c r="F2370" s="302"/>
      <c r="G2370" s="302"/>
    </row>
    <row r="2371" spans="1:7" ht="54">
      <c r="A2371" s="455">
        <v>98625</v>
      </c>
      <c r="B2371" s="453" t="s">
        <v>3966</v>
      </c>
      <c r="C2371" s="455" t="s">
        <v>50</v>
      </c>
      <c r="D2371" s="474">
        <v>148.68</v>
      </c>
      <c r="E2371" s="302"/>
      <c r="F2371" s="302"/>
      <c r="G2371" s="302"/>
    </row>
    <row r="2372" spans="1:7" ht="40.5">
      <c r="A2372" s="455">
        <v>98626</v>
      </c>
      <c r="B2372" s="453" t="s">
        <v>3967</v>
      </c>
      <c r="C2372" s="455" t="s">
        <v>50</v>
      </c>
      <c r="D2372" s="474">
        <v>145.77000000000001</v>
      </c>
      <c r="E2372" s="302"/>
      <c r="F2372" s="302"/>
      <c r="G2372" s="302"/>
    </row>
    <row r="2373" spans="1:7" ht="40.5">
      <c r="A2373" s="455">
        <v>98655</v>
      </c>
      <c r="B2373" s="453" t="s">
        <v>3968</v>
      </c>
      <c r="C2373" s="455" t="s">
        <v>18</v>
      </c>
      <c r="D2373" s="474">
        <v>585</v>
      </c>
      <c r="E2373" s="302"/>
      <c r="F2373" s="302"/>
      <c r="G2373" s="302"/>
    </row>
    <row r="2374" spans="1:7" ht="40.5">
      <c r="A2374" s="455">
        <v>98656</v>
      </c>
      <c r="B2374" s="453" t="s">
        <v>3969</v>
      </c>
      <c r="C2374" s="455" t="s">
        <v>18</v>
      </c>
      <c r="D2374" s="474">
        <v>591.08000000000004</v>
      </c>
      <c r="E2374" s="302"/>
      <c r="F2374" s="302"/>
      <c r="G2374" s="302"/>
    </row>
    <row r="2375" spans="1:7" ht="40.5">
      <c r="A2375" s="455">
        <v>98657</v>
      </c>
      <c r="B2375" s="453" t="s">
        <v>3970</v>
      </c>
      <c r="C2375" s="455" t="s">
        <v>18</v>
      </c>
      <c r="D2375" s="474">
        <v>597.16999999999996</v>
      </c>
      <c r="E2375" s="302"/>
      <c r="F2375" s="302"/>
      <c r="G2375" s="302"/>
    </row>
    <row r="2376" spans="1:7" ht="40.5">
      <c r="A2376" s="455">
        <v>98658</v>
      </c>
      <c r="B2376" s="453" t="s">
        <v>3971</v>
      </c>
      <c r="C2376" s="455" t="s">
        <v>18</v>
      </c>
      <c r="D2376" s="474">
        <v>603.26</v>
      </c>
      <c r="E2376" s="302"/>
      <c r="F2376" s="302"/>
      <c r="G2376" s="302"/>
    </row>
    <row r="2377" spans="1:7" ht="40.5">
      <c r="A2377" s="455">
        <v>98659</v>
      </c>
      <c r="B2377" s="453" t="s">
        <v>3972</v>
      </c>
      <c r="C2377" s="455" t="s">
        <v>18</v>
      </c>
      <c r="D2377" s="474">
        <v>615.42999999999995</v>
      </c>
      <c r="E2377" s="302"/>
      <c r="F2377" s="302"/>
      <c r="G2377" s="302"/>
    </row>
    <row r="2378" spans="1:7" ht="40.5">
      <c r="A2378" s="455">
        <v>98746</v>
      </c>
      <c r="B2378" s="453" t="s">
        <v>3973</v>
      </c>
      <c r="C2378" s="455" t="s">
        <v>18</v>
      </c>
      <c r="D2378" s="474">
        <v>38.96</v>
      </c>
      <c r="E2378" s="302"/>
      <c r="F2378" s="302"/>
      <c r="G2378" s="302"/>
    </row>
    <row r="2379" spans="1:7" ht="40.5">
      <c r="A2379" s="455">
        <v>98749</v>
      </c>
      <c r="B2379" s="453" t="s">
        <v>3974</v>
      </c>
      <c r="C2379" s="455" t="s">
        <v>18</v>
      </c>
      <c r="D2379" s="474">
        <v>45.39</v>
      </c>
      <c r="E2379" s="302"/>
      <c r="F2379" s="302"/>
      <c r="G2379" s="302"/>
    </row>
    <row r="2380" spans="1:7" ht="40.5">
      <c r="A2380" s="455">
        <v>98750</v>
      </c>
      <c r="B2380" s="453" t="s">
        <v>3975</v>
      </c>
      <c r="C2380" s="455" t="s">
        <v>18</v>
      </c>
      <c r="D2380" s="474">
        <v>53.09</v>
      </c>
      <c r="E2380" s="302"/>
      <c r="F2380" s="302"/>
      <c r="G2380" s="302"/>
    </row>
    <row r="2381" spans="1:7" ht="40.5">
      <c r="A2381" s="455">
        <v>98751</v>
      </c>
      <c r="B2381" s="453" t="s">
        <v>3976</v>
      </c>
      <c r="C2381" s="455" t="s">
        <v>18</v>
      </c>
      <c r="D2381" s="474">
        <v>73.09</v>
      </c>
      <c r="E2381" s="302"/>
      <c r="F2381" s="302"/>
      <c r="G2381" s="302"/>
    </row>
    <row r="2382" spans="1:7" ht="40.5">
      <c r="A2382" s="455">
        <v>98752</v>
      </c>
      <c r="B2382" s="453" t="s">
        <v>3977</v>
      </c>
      <c r="C2382" s="455" t="s">
        <v>18</v>
      </c>
      <c r="D2382" s="474">
        <v>97.02</v>
      </c>
      <c r="E2382" s="302"/>
      <c r="F2382" s="302"/>
      <c r="G2382" s="302"/>
    </row>
    <row r="2383" spans="1:7" ht="40.5">
      <c r="A2383" s="455">
        <v>98753</v>
      </c>
      <c r="B2383" s="453" t="s">
        <v>3978</v>
      </c>
      <c r="C2383" s="455" t="s">
        <v>18</v>
      </c>
      <c r="D2383" s="474">
        <v>126.65</v>
      </c>
      <c r="E2383" s="302"/>
      <c r="F2383" s="302"/>
      <c r="G2383" s="302"/>
    </row>
    <row r="2384" spans="1:7" ht="81">
      <c r="A2384" s="455">
        <v>100763</v>
      </c>
      <c r="B2384" s="453" t="s">
        <v>9505</v>
      </c>
      <c r="C2384" s="455" t="s">
        <v>21</v>
      </c>
      <c r="D2384" s="474">
        <v>14.55</v>
      </c>
      <c r="E2384" s="302"/>
      <c r="F2384" s="302"/>
      <c r="G2384" s="302"/>
    </row>
    <row r="2385" spans="1:7" ht="81">
      <c r="A2385" s="455">
        <v>100764</v>
      </c>
      <c r="B2385" s="453" t="s">
        <v>9506</v>
      </c>
      <c r="C2385" s="455" t="s">
        <v>21</v>
      </c>
      <c r="D2385" s="474">
        <v>14.5</v>
      </c>
      <c r="E2385" s="302"/>
      <c r="F2385" s="302"/>
      <c r="G2385" s="302"/>
    </row>
    <row r="2386" spans="1:7" ht="81">
      <c r="A2386" s="455">
        <v>100765</v>
      </c>
      <c r="B2386" s="453" t="s">
        <v>9507</v>
      </c>
      <c r="C2386" s="455" t="s">
        <v>21</v>
      </c>
      <c r="D2386" s="474">
        <v>14.02</v>
      </c>
      <c r="E2386" s="302"/>
      <c r="F2386" s="302"/>
      <c r="G2386" s="302"/>
    </row>
    <row r="2387" spans="1:7" ht="81">
      <c r="A2387" s="455">
        <v>100766</v>
      </c>
      <c r="B2387" s="453" t="s">
        <v>9508</v>
      </c>
      <c r="C2387" s="455" t="s">
        <v>21</v>
      </c>
      <c r="D2387" s="474">
        <v>14.22</v>
      </c>
      <c r="E2387" s="302"/>
      <c r="F2387" s="302"/>
      <c r="G2387" s="302"/>
    </row>
    <row r="2388" spans="1:7" ht="94.5">
      <c r="A2388" s="455">
        <v>100767</v>
      </c>
      <c r="B2388" s="453" t="s">
        <v>9509</v>
      </c>
      <c r="C2388" s="455" t="s">
        <v>21</v>
      </c>
      <c r="D2388" s="474">
        <v>13.22</v>
      </c>
      <c r="E2388" s="302"/>
      <c r="F2388" s="302"/>
      <c r="G2388" s="302"/>
    </row>
    <row r="2389" spans="1:7" ht="94.5">
      <c r="A2389" s="455">
        <v>100768</v>
      </c>
      <c r="B2389" s="453" t="s">
        <v>9510</v>
      </c>
      <c r="C2389" s="455" t="s">
        <v>21</v>
      </c>
      <c r="D2389" s="474">
        <v>16.059999999999999</v>
      </c>
      <c r="E2389" s="302"/>
      <c r="F2389" s="302"/>
      <c r="G2389" s="302"/>
    </row>
    <row r="2390" spans="1:7" ht="94.5">
      <c r="A2390" s="455">
        <v>100769</v>
      </c>
      <c r="B2390" s="453" t="s">
        <v>9511</v>
      </c>
      <c r="C2390" s="455" t="s">
        <v>21</v>
      </c>
      <c r="D2390" s="474">
        <v>19</v>
      </c>
      <c r="E2390" s="302"/>
      <c r="F2390" s="302"/>
      <c r="G2390" s="302"/>
    </row>
    <row r="2391" spans="1:7" ht="94.5">
      <c r="A2391" s="455">
        <v>100770</v>
      </c>
      <c r="B2391" s="453" t="s">
        <v>9512</v>
      </c>
      <c r="C2391" s="455" t="s">
        <v>21</v>
      </c>
      <c r="D2391" s="474">
        <v>18.64</v>
      </c>
      <c r="E2391" s="302"/>
      <c r="F2391" s="302"/>
      <c r="G2391" s="302"/>
    </row>
    <row r="2392" spans="1:7" ht="81">
      <c r="A2392" s="455">
        <v>100771</v>
      </c>
      <c r="B2392" s="453" t="s">
        <v>9513</v>
      </c>
      <c r="C2392" s="455" t="s">
        <v>21</v>
      </c>
      <c r="D2392" s="474">
        <v>21.16</v>
      </c>
      <c r="E2392" s="302"/>
      <c r="F2392" s="302"/>
      <c r="G2392" s="302"/>
    </row>
    <row r="2393" spans="1:7" ht="81">
      <c r="A2393" s="455">
        <v>100772</v>
      </c>
      <c r="B2393" s="453" t="s">
        <v>9514</v>
      </c>
      <c r="C2393" s="455" t="s">
        <v>21</v>
      </c>
      <c r="D2393" s="474">
        <v>13.54</v>
      </c>
      <c r="E2393" s="302"/>
      <c r="F2393" s="302"/>
      <c r="G2393" s="302"/>
    </row>
    <row r="2394" spans="1:7" ht="67.5">
      <c r="A2394" s="455">
        <v>100773</v>
      </c>
      <c r="B2394" s="453" t="s">
        <v>9515</v>
      </c>
      <c r="C2394" s="455" t="s">
        <v>21</v>
      </c>
      <c r="D2394" s="474">
        <v>17.190000000000001</v>
      </c>
      <c r="E2394" s="302"/>
      <c r="F2394" s="302"/>
      <c r="G2394" s="302"/>
    </row>
    <row r="2395" spans="1:7" ht="67.5">
      <c r="A2395" s="455">
        <v>100774</v>
      </c>
      <c r="B2395" s="453" t="s">
        <v>9516</v>
      </c>
      <c r="C2395" s="455" t="s">
        <v>21</v>
      </c>
      <c r="D2395" s="474">
        <v>10.84</v>
      </c>
      <c r="E2395" s="302"/>
      <c r="F2395" s="302"/>
      <c r="G2395" s="302"/>
    </row>
    <row r="2396" spans="1:7" ht="67.5">
      <c r="A2396" s="455">
        <v>100775</v>
      </c>
      <c r="B2396" s="453" t="s">
        <v>9517</v>
      </c>
      <c r="C2396" s="455" t="s">
        <v>21</v>
      </c>
      <c r="D2396" s="474">
        <v>12.34</v>
      </c>
      <c r="E2396" s="302"/>
      <c r="F2396" s="302"/>
      <c r="G2396" s="302"/>
    </row>
    <row r="2397" spans="1:7" ht="81">
      <c r="A2397" s="455">
        <v>100776</v>
      </c>
      <c r="B2397" s="453" t="s">
        <v>9518</v>
      </c>
      <c r="C2397" s="455" t="s">
        <v>21</v>
      </c>
      <c r="D2397" s="474">
        <v>17.21</v>
      </c>
      <c r="E2397" s="302"/>
      <c r="F2397" s="302"/>
      <c r="G2397" s="302"/>
    </row>
    <row r="2398" spans="1:7" ht="81">
      <c r="A2398" s="455">
        <v>100777</v>
      </c>
      <c r="B2398" s="453" t="s">
        <v>9519</v>
      </c>
      <c r="C2398" s="455" t="s">
        <v>21</v>
      </c>
      <c r="D2398" s="474">
        <v>13.06</v>
      </c>
      <c r="E2398" s="302"/>
      <c r="F2398" s="302"/>
      <c r="G2398" s="302"/>
    </row>
    <row r="2399" spans="1:7" ht="81">
      <c r="A2399" s="455">
        <v>100778</v>
      </c>
      <c r="B2399" s="453" t="s">
        <v>9520</v>
      </c>
      <c r="C2399" s="455" t="s">
        <v>21</v>
      </c>
      <c r="D2399" s="474">
        <v>9.5299999999999994</v>
      </c>
      <c r="E2399" s="302"/>
      <c r="F2399" s="302"/>
      <c r="G2399" s="302"/>
    </row>
    <row r="2400" spans="1:7" ht="40.5">
      <c r="A2400" s="455">
        <v>98560</v>
      </c>
      <c r="B2400" s="453" t="s">
        <v>3979</v>
      </c>
      <c r="C2400" s="455" t="s">
        <v>50</v>
      </c>
      <c r="D2400" s="474">
        <v>33.92</v>
      </c>
      <c r="E2400" s="302"/>
      <c r="F2400" s="302"/>
      <c r="G2400" s="302"/>
    </row>
    <row r="2401" spans="1:7" ht="54">
      <c r="A2401" s="455">
        <v>98561</v>
      </c>
      <c r="B2401" s="453" t="s">
        <v>3980</v>
      </c>
      <c r="C2401" s="455" t="s">
        <v>50</v>
      </c>
      <c r="D2401" s="474">
        <v>29.92</v>
      </c>
      <c r="E2401" s="302"/>
      <c r="F2401" s="302"/>
      <c r="G2401" s="302"/>
    </row>
    <row r="2402" spans="1:7" ht="54">
      <c r="A2402" s="455">
        <v>98562</v>
      </c>
      <c r="B2402" s="453" t="s">
        <v>3981</v>
      </c>
      <c r="C2402" s="455" t="s">
        <v>50</v>
      </c>
      <c r="D2402" s="474">
        <v>30.43</v>
      </c>
      <c r="E2402" s="302"/>
      <c r="F2402" s="302"/>
      <c r="G2402" s="302"/>
    </row>
    <row r="2403" spans="1:7" ht="40.5">
      <c r="A2403" s="455">
        <v>98555</v>
      </c>
      <c r="B2403" s="453" t="s">
        <v>3982</v>
      </c>
      <c r="C2403" s="455" t="s">
        <v>50</v>
      </c>
      <c r="D2403" s="474">
        <v>19.66</v>
      </c>
      <c r="E2403" s="302"/>
      <c r="F2403" s="302"/>
      <c r="G2403" s="302"/>
    </row>
    <row r="2404" spans="1:7" ht="54">
      <c r="A2404" s="455">
        <v>98556</v>
      </c>
      <c r="B2404" s="453" t="s">
        <v>3983</v>
      </c>
      <c r="C2404" s="455" t="s">
        <v>50</v>
      </c>
      <c r="D2404" s="474">
        <v>38.82</v>
      </c>
      <c r="E2404" s="302"/>
      <c r="F2404" s="302"/>
      <c r="G2404" s="302"/>
    </row>
    <row r="2405" spans="1:7" ht="54">
      <c r="A2405" s="455">
        <v>98558</v>
      </c>
      <c r="B2405" s="453" t="s">
        <v>3984</v>
      </c>
      <c r="C2405" s="455" t="s">
        <v>41</v>
      </c>
      <c r="D2405" s="474">
        <v>6.05</v>
      </c>
      <c r="E2405" s="302"/>
      <c r="F2405" s="302"/>
      <c r="G2405" s="302"/>
    </row>
    <row r="2406" spans="1:7" ht="27">
      <c r="A2406" s="455">
        <v>98559</v>
      </c>
      <c r="B2406" s="453" t="s">
        <v>3985</v>
      </c>
      <c r="C2406" s="455" t="s">
        <v>18</v>
      </c>
      <c r="D2406" s="474">
        <v>3.95</v>
      </c>
      <c r="E2406" s="302"/>
      <c r="F2406" s="302"/>
      <c r="G2406" s="302"/>
    </row>
    <row r="2407" spans="1:7" ht="54">
      <c r="A2407" s="455">
        <v>98546</v>
      </c>
      <c r="B2407" s="453" t="s">
        <v>3986</v>
      </c>
      <c r="C2407" s="455" t="s">
        <v>50</v>
      </c>
      <c r="D2407" s="474">
        <v>90.04</v>
      </c>
      <c r="E2407" s="302"/>
      <c r="F2407" s="302"/>
      <c r="G2407" s="302"/>
    </row>
    <row r="2408" spans="1:7" ht="54">
      <c r="A2408" s="455">
        <v>98547</v>
      </c>
      <c r="B2408" s="453" t="s">
        <v>3987</v>
      </c>
      <c r="C2408" s="455" t="s">
        <v>50</v>
      </c>
      <c r="D2408" s="474">
        <v>171.92</v>
      </c>
      <c r="E2408" s="302"/>
      <c r="F2408" s="302"/>
      <c r="G2408" s="302"/>
    </row>
    <row r="2409" spans="1:7" ht="40.5">
      <c r="A2409" s="455">
        <v>98553</v>
      </c>
      <c r="B2409" s="453" t="s">
        <v>9521</v>
      </c>
      <c r="C2409" s="455" t="s">
        <v>50</v>
      </c>
      <c r="D2409" s="474">
        <v>101.25</v>
      </c>
      <c r="E2409" s="302"/>
      <c r="F2409" s="302"/>
      <c r="G2409" s="302"/>
    </row>
    <row r="2410" spans="1:7" ht="40.5">
      <c r="A2410" s="455">
        <v>98554</v>
      </c>
      <c r="B2410" s="453" t="s">
        <v>9522</v>
      </c>
      <c r="C2410" s="455" t="s">
        <v>50</v>
      </c>
      <c r="D2410" s="474">
        <v>33.76</v>
      </c>
      <c r="E2410" s="302"/>
      <c r="F2410" s="302"/>
      <c r="G2410" s="302"/>
    </row>
    <row r="2411" spans="1:7" ht="27">
      <c r="A2411" s="455">
        <v>98557</v>
      </c>
      <c r="B2411" s="453" t="s">
        <v>3988</v>
      </c>
      <c r="C2411" s="455" t="s">
        <v>50</v>
      </c>
      <c r="D2411" s="474">
        <v>34.57</v>
      </c>
      <c r="E2411" s="302"/>
      <c r="F2411" s="302"/>
      <c r="G2411" s="302"/>
    </row>
    <row r="2412" spans="1:7" ht="40.5">
      <c r="A2412" s="455">
        <v>98563</v>
      </c>
      <c r="B2412" s="453" t="s">
        <v>3989</v>
      </c>
      <c r="C2412" s="455" t="s">
        <v>50</v>
      </c>
      <c r="D2412" s="474">
        <v>25.48</v>
      </c>
      <c r="E2412" s="302"/>
      <c r="F2412" s="302"/>
      <c r="G2412" s="302"/>
    </row>
    <row r="2413" spans="1:7" ht="40.5">
      <c r="A2413" s="455">
        <v>98564</v>
      </c>
      <c r="B2413" s="453" t="s">
        <v>3990</v>
      </c>
      <c r="C2413" s="455" t="s">
        <v>50</v>
      </c>
      <c r="D2413" s="474">
        <v>36.909999999999997</v>
      </c>
      <c r="E2413" s="302"/>
      <c r="F2413" s="302"/>
      <c r="G2413" s="302"/>
    </row>
    <row r="2414" spans="1:7" ht="40.5">
      <c r="A2414" s="455">
        <v>98565</v>
      </c>
      <c r="B2414" s="453" t="s">
        <v>3991</v>
      </c>
      <c r="C2414" s="455" t="s">
        <v>50</v>
      </c>
      <c r="D2414" s="474">
        <v>36.33</v>
      </c>
      <c r="E2414" s="302"/>
      <c r="F2414" s="302"/>
      <c r="G2414" s="302"/>
    </row>
    <row r="2415" spans="1:7" ht="40.5">
      <c r="A2415" s="455">
        <v>98566</v>
      </c>
      <c r="B2415" s="453" t="s">
        <v>3992</v>
      </c>
      <c r="C2415" s="455" t="s">
        <v>50</v>
      </c>
      <c r="D2415" s="474">
        <v>47.76</v>
      </c>
      <c r="E2415" s="302"/>
      <c r="F2415" s="302"/>
      <c r="G2415" s="302"/>
    </row>
    <row r="2416" spans="1:7" ht="40.5">
      <c r="A2416" s="455">
        <v>98567</v>
      </c>
      <c r="B2416" s="453" t="s">
        <v>3993</v>
      </c>
      <c r="C2416" s="455" t="s">
        <v>50</v>
      </c>
      <c r="D2416" s="474">
        <v>46.61</v>
      </c>
      <c r="E2416" s="302"/>
      <c r="F2416" s="302"/>
      <c r="G2416" s="302"/>
    </row>
    <row r="2417" spans="1:7" ht="40.5">
      <c r="A2417" s="455">
        <v>98568</v>
      </c>
      <c r="B2417" s="453" t="s">
        <v>3994</v>
      </c>
      <c r="C2417" s="455" t="s">
        <v>50</v>
      </c>
      <c r="D2417" s="474">
        <v>58.02</v>
      </c>
      <c r="E2417" s="302"/>
      <c r="F2417" s="302"/>
      <c r="G2417" s="302"/>
    </row>
    <row r="2418" spans="1:7" ht="40.5">
      <c r="A2418" s="455">
        <v>98569</v>
      </c>
      <c r="B2418" s="453" t="s">
        <v>3995</v>
      </c>
      <c r="C2418" s="455" t="s">
        <v>50</v>
      </c>
      <c r="D2418" s="474">
        <v>57.44</v>
      </c>
      <c r="E2418" s="302"/>
      <c r="F2418" s="302"/>
      <c r="G2418" s="302"/>
    </row>
    <row r="2419" spans="1:7" ht="40.5">
      <c r="A2419" s="455">
        <v>98570</v>
      </c>
      <c r="B2419" s="453" t="s">
        <v>3996</v>
      </c>
      <c r="C2419" s="455" t="s">
        <v>50</v>
      </c>
      <c r="D2419" s="474">
        <v>68.89</v>
      </c>
      <c r="E2419" s="302"/>
      <c r="F2419" s="302"/>
      <c r="G2419" s="302"/>
    </row>
    <row r="2420" spans="1:7" ht="40.5">
      <c r="A2420" s="455">
        <v>98571</v>
      </c>
      <c r="B2420" s="453" t="s">
        <v>3997</v>
      </c>
      <c r="C2420" s="455" t="s">
        <v>50</v>
      </c>
      <c r="D2420" s="474">
        <v>33.35</v>
      </c>
      <c r="E2420" s="302"/>
      <c r="F2420" s="302"/>
      <c r="G2420" s="302"/>
    </row>
    <row r="2421" spans="1:7" ht="40.5">
      <c r="A2421" s="455">
        <v>98572</v>
      </c>
      <c r="B2421" s="453" t="s">
        <v>3998</v>
      </c>
      <c r="C2421" s="455" t="s">
        <v>50</v>
      </c>
      <c r="D2421" s="474">
        <v>40.950000000000003</v>
      </c>
      <c r="E2421" s="302"/>
      <c r="F2421" s="302"/>
      <c r="G2421" s="302"/>
    </row>
    <row r="2422" spans="1:7" ht="40.5">
      <c r="A2422" s="455">
        <v>98573</v>
      </c>
      <c r="B2422" s="453" t="s">
        <v>3999</v>
      </c>
      <c r="C2422" s="455" t="s">
        <v>50</v>
      </c>
      <c r="D2422" s="474">
        <v>52.11</v>
      </c>
      <c r="E2422" s="302"/>
      <c r="F2422" s="302"/>
      <c r="G2422" s="302"/>
    </row>
    <row r="2423" spans="1:7" ht="54">
      <c r="A2423" s="455">
        <v>91831</v>
      </c>
      <c r="B2423" s="453" t="s">
        <v>2057</v>
      </c>
      <c r="C2423" s="455" t="s">
        <v>18</v>
      </c>
      <c r="D2423" s="474">
        <v>5.59</v>
      </c>
      <c r="E2423" s="302"/>
      <c r="F2423" s="302"/>
      <c r="G2423" s="302"/>
    </row>
    <row r="2424" spans="1:7" ht="54">
      <c r="A2424" s="455">
        <v>91833</v>
      </c>
      <c r="B2424" s="453" t="s">
        <v>4000</v>
      </c>
      <c r="C2424" s="455" t="s">
        <v>18</v>
      </c>
      <c r="D2424" s="474">
        <v>5.92</v>
      </c>
      <c r="E2424" s="302"/>
      <c r="F2424" s="302"/>
      <c r="G2424" s="302"/>
    </row>
    <row r="2425" spans="1:7" ht="54">
      <c r="A2425" s="455">
        <v>91834</v>
      </c>
      <c r="B2425" s="453" t="s">
        <v>2058</v>
      </c>
      <c r="C2425" s="455" t="s">
        <v>18</v>
      </c>
      <c r="D2425" s="474">
        <v>6.21</v>
      </c>
      <c r="E2425" s="302"/>
      <c r="F2425" s="302"/>
      <c r="G2425" s="302"/>
    </row>
    <row r="2426" spans="1:7" ht="54">
      <c r="A2426" s="455">
        <v>91835</v>
      </c>
      <c r="B2426" s="453" t="s">
        <v>4001</v>
      </c>
      <c r="C2426" s="455" t="s">
        <v>18</v>
      </c>
      <c r="D2426" s="474">
        <v>7.07</v>
      </c>
      <c r="E2426" s="302"/>
      <c r="F2426" s="302"/>
      <c r="G2426" s="302"/>
    </row>
    <row r="2427" spans="1:7" ht="54">
      <c r="A2427" s="455">
        <v>91836</v>
      </c>
      <c r="B2427" s="453" t="s">
        <v>2059</v>
      </c>
      <c r="C2427" s="455" t="s">
        <v>18</v>
      </c>
      <c r="D2427" s="474">
        <v>8.02</v>
      </c>
      <c r="E2427" s="302"/>
      <c r="F2427" s="302"/>
      <c r="G2427" s="302"/>
    </row>
    <row r="2428" spans="1:7" ht="54">
      <c r="A2428" s="455">
        <v>91837</v>
      </c>
      <c r="B2428" s="453" t="s">
        <v>4002</v>
      </c>
      <c r="C2428" s="455" t="s">
        <v>18</v>
      </c>
      <c r="D2428" s="474">
        <v>10.050000000000001</v>
      </c>
      <c r="E2428" s="302"/>
      <c r="F2428" s="302"/>
      <c r="G2428" s="302"/>
    </row>
    <row r="2429" spans="1:7" ht="54">
      <c r="A2429" s="455">
        <v>91839</v>
      </c>
      <c r="B2429" s="453" t="s">
        <v>4003</v>
      </c>
      <c r="C2429" s="455" t="s">
        <v>18</v>
      </c>
      <c r="D2429" s="474">
        <v>7.62</v>
      </c>
      <c r="E2429" s="302"/>
      <c r="F2429" s="302"/>
      <c r="G2429" s="302"/>
    </row>
    <row r="2430" spans="1:7" ht="54">
      <c r="A2430" s="455">
        <v>91840</v>
      </c>
      <c r="B2430" s="453" t="s">
        <v>4004</v>
      </c>
      <c r="C2430" s="455" t="s">
        <v>18</v>
      </c>
      <c r="D2430" s="474">
        <v>9.61</v>
      </c>
      <c r="E2430" s="302"/>
      <c r="F2430" s="302"/>
      <c r="G2430" s="302"/>
    </row>
    <row r="2431" spans="1:7" ht="54">
      <c r="A2431" s="455">
        <v>91841</v>
      </c>
      <c r="B2431" s="453" t="s">
        <v>4005</v>
      </c>
      <c r="C2431" s="455" t="s">
        <v>18</v>
      </c>
      <c r="D2431" s="474">
        <v>9.0500000000000007</v>
      </c>
      <c r="E2431" s="302"/>
      <c r="F2431" s="302"/>
      <c r="G2431" s="302"/>
    </row>
    <row r="2432" spans="1:7" ht="54">
      <c r="A2432" s="455">
        <v>91842</v>
      </c>
      <c r="B2432" s="453" t="s">
        <v>2060</v>
      </c>
      <c r="C2432" s="455" t="s">
        <v>18</v>
      </c>
      <c r="D2432" s="474">
        <v>3.85</v>
      </c>
      <c r="E2432" s="302"/>
      <c r="F2432" s="302"/>
      <c r="G2432" s="302"/>
    </row>
    <row r="2433" spans="1:7" ht="54">
      <c r="A2433" s="455">
        <v>91843</v>
      </c>
      <c r="B2433" s="453" t="s">
        <v>4006</v>
      </c>
      <c r="C2433" s="455" t="s">
        <v>18</v>
      </c>
      <c r="D2433" s="474">
        <v>4.18</v>
      </c>
      <c r="E2433" s="302"/>
      <c r="F2433" s="302"/>
      <c r="G2433" s="302"/>
    </row>
    <row r="2434" spans="1:7" ht="54">
      <c r="A2434" s="455">
        <v>91844</v>
      </c>
      <c r="B2434" s="453" t="s">
        <v>2061</v>
      </c>
      <c r="C2434" s="455" t="s">
        <v>18</v>
      </c>
      <c r="D2434" s="474">
        <v>4.4800000000000004</v>
      </c>
      <c r="E2434" s="302"/>
      <c r="F2434" s="302"/>
      <c r="G2434" s="302"/>
    </row>
    <row r="2435" spans="1:7" ht="54">
      <c r="A2435" s="455">
        <v>91845</v>
      </c>
      <c r="B2435" s="453" t="s">
        <v>4007</v>
      </c>
      <c r="C2435" s="455" t="s">
        <v>18</v>
      </c>
      <c r="D2435" s="474">
        <v>5.34</v>
      </c>
      <c r="E2435" s="302"/>
      <c r="F2435" s="302"/>
      <c r="G2435" s="302"/>
    </row>
    <row r="2436" spans="1:7" ht="54">
      <c r="A2436" s="455">
        <v>91846</v>
      </c>
      <c r="B2436" s="453" t="s">
        <v>2062</v>
      </c>
      <c r="C2436" s="455" t="s">
        <v>18</v>
      </c>
      <c r="D2436" s="474">
        <v>6.29</v>
      </c>
      <c r="E2436" s="302"/>
      <c r="F2436" s="302"/>
      <c r="G2436" s="302"/>
    </row>
    <row r="2437" spans="1:7" ht="54">
      <c r="A2437" s="455">
        <v>91847</v>
      </c>
      <c r="B2437" s="453" t="s">
        <v>4008</v>
      </c>
      <c r="C2437" s="455" t="s">
        <v>18</v>
      </c>
      <c r="D2437" s="474">
        <v>8.32</v>
      </c>
      <c r="E2437" s="302"/>
      <c r="F2437" s="302"/>
      <c r="G2437" s="302"/>
    </row>
    <row r="2438" spans="1:7" ht="54">
      <c r="A2438" s="455">
        <v>91849</v>
      </c>
      <c r="B2438" s="453" t="s">
        <v>4009</v>
      </c>
      <c r="C2438" s="455" t="s">
        <v>18</v>
      </c>
      <c r="D2438" s="474">
        <v>5.89</v>
      </c>
      <c r="E2438" s="302"/>
      <c r="F2438" s="302"/>
      <c r="G2438" s="302"/>
    </row>
    <row r="2439" spans="1:7" ht="54">
      <c r="A2439" s="455">
        <v>91850</v>
      </c>
      <c r="B2439" s="453" t="s">
        <v>4010</v>
      </c>
      <c r="C2439" s="455" t="s">
        <v>18</v>
      </c>
      <c r="D2439" s="474">
        <v>7.93</v>
      </c>
      <c r="E2439" s="302"/>
      <c r="F2439" s="302"/>
      <c r="G2439" s="302"/>
    </row>
    <row r="2440" spans="1:7" ht="54">
      <c r="A2440" s="455">
        <v>91851</v>
      </c>
      <c r="B2440" s="453" t="s">
        <v>4011</v>
      </c>
      <c r="C2440" s="455" t="s">
        <v>18</v>
      </c>
      <c r="D2440" s="474">
        <v>7.37</v>
      </c>
      <c r="E2440" s="302"/>
      <c r="F2440" s="302"/>
      <c r="G2440" s="302"/>
    </row>
    <row r="2441" spans="1:7" ht="54">
      <c r="A2441" s="455">
        <v>91852</v>
      </c>
      <c r="B2441" s="453" t="s">
        <v>2063</v>
      </c>
      <c r="C2441" s="455" t="s">
        <v>18</v>
      </c>
      <c r="D2441" s="474">
        <v>5.57</v>
      </c>
      <c r="E2441" s="302"/>
      <c r="F2441" s="302"/>
      <c r="G2441" s="302"/>
    </row>
    <row r="2442" spans="1:7" ht="67.5">
      <c r="A2442" s="455">
        <v>91853</v>
      </c>
      <c r="B2442" s="453" t="s">
        <v>4012</v>
      </c>
      <c r="C2442" s="455" t="s">
        <v>18</v>
      </c>
      <c r="D2442" s="474">
        <v>5.87</v>
      </c>
      <c r="E2442" s="302"/>
      <c r="F2442" s="302"/>
      <c r="G2442" s="302"/>
    </row>
    <row r="2443" spans="1:7" ht="54">
      <c r="A2443" s="455">
        <v>91854</v>
      </c>
      <c r="B2443" s="453" t="s">
        <v>2064</v>
      </c>
      <c r="C2443" s="455" t="s">
        <v>18</v>
      </c>
      <c r="D2443" s="474">
        <v>6.16</v>
      </c>
      <c r="E2443" s="302"/>
      <c r="F2443" s="302"/>
      <c r="G2443" s="302"/>
    </row>
    <row r="2444" spans="1:7" ht="67.5">
      <c r="A2444" s="455">
        <v>91855</v>
      </c>
      <c r="B2444" s="453" t="s">
        <v>4013</v>
      </c>
      <c r="C2444" s="455" t="s">
        <v>18</v>
      </c>
      <c r="D2444" s="474">
        <v>6.96</v>
      </c>
      <c r="E2444" s="302"/>
      <c r="F2444" s="302"/>
      <c r="G2444" s="302"/>
    </row>
    <row r="2445" spans="1:7" ht="54">
      <c r="A2445" s="455">
        <v>91856</v>
      </c>
      <c r="B2445" s="453" t="s">
        <v>2065</v>
      </c>
      <c r="C2445" s="455" t="s">
        <v>18</v>
      </c>
      <c r="D2445" s="474">
        <v>7.9</v>
      </c>
      <c r="E2445" s="302"/>
      <c r="F2445" s="302"/>
      <c r="G2445" s="302"/>
    </row>
    <row r="2446" spans="1:7" ht="67.5">
      <c r="A2446" s="455">
        <v>91857</v>
      </c>
      <c r="B2446" s="453" t="s">
        <v>4014</v>
      </c>
      <c r="C2446" s="455" t="s">
        <v>18</v>
      </c>
      <c r="D2446" s="474">
        <v>9.77</v>
      </c>
      <c r="E2446" s="302"/>
      <c r="F2446" s="302"/>
      <c r="G2446" s="302"/>
    </row>
    <row r="2447" spans="1:7" ht="54">
      <c r="A2447" s="455">
        <v>91859</v>
      </c>
      <c r="B2447" s="453" t="s">
        <v>4015</v>
      </c>
      <c r="C2447" s="455" t="s">
        <v>18</v>
      </c>
      <c r="D2447" s="474">
        <v>7.52</v>
      </c>
      <c r="E2447" s="302"/>
      <c r="F2447" s="302"/>
      <c r="G2447" s="302"/>
    </row>
    <row r="2448" spans="1:7" ht="54">
      <c r="A2448" s="455">
        <v>91860</v>
      </c>
      <c r="B2448" s="453" t="s">
        <v>4016</v>
      </c>
      <c r="C2448" s="455" t="s">
        <v>18</v>
      </c>
      <c r="D2448" s="474">
        <v>9.4600000000000009</v>
      </c>
      <c r="E2448" s="302"/>
      <c r="F2448" s="302"/>
      <c r="G2448" s="302"/>
    </row>
    <row r="2449" spans="1:7" ht="54">
      <c r="A2449" s="455">
        <v>91861</v>
      </c>
      <c r="B2449" s="453" t="s">
        <v>4017</v>
      </c>
      <c r="C2449" s="455" t="s">
        <v>18</v>
      </c>
      <c r="D2449" s="474">
        <v>8.94</v>
      </c>
      <c r="E2449" s="302"/>
      <c r="F2449" s="302"/>
      <c r="G2449" s="302"/>
    </row>
    <row r="2450" spans="1:7" ht="54">
      <c r="A2450" s="455">
        <v>91862</v>
      </c>
      <c r="B2450" s="453" t="s">
        <v>2066</v>
      </c>
      <c r="C2450" s="455" t="s">
        <v>18</v>
      </c>
      <c r="D2450" s="474">
        <v>6.72</v>
      </c>
      <c r="E2450" s="302"/>
      <c r="F2450" s="302"/>
      <c r="G2450" s="302"/>
    </row>
    <row r="2451" spans="1:7" ht="54">
      <c r="A2451" s="455">
        <v>91863</v>
      </c>
      <c r="B2451" s="453" t="s">
        <v>2067</v>
      </c>
      <c r="C2451" s="455" t="s">
        <v>18</v>
      </c>
      <c r="D2451" s="474">
        <v>7.84</v>
      </c>
      <c r="E2451" s="302"/>
      <c r="F2451" s="302"/>
      <c r="G2451" s="302"/>
    </row>
    <row r="2452" spans="1:7" ht="54">
      <c r="A2452" s="455">
        <v>91864</v>
      </c>
      <c r="B2452" s="453" t="s">
        <v>2068</v>
      </c>
      <c r="C2452" s="455" t="s">
        <v>18</v>
      </c>
      <c r="D2452" s="474">
        <v>10.25</v>
      </c>
      <c r="E2452" s="302"/>
      <c r="F2452" s="302"/>
      <c r="G2452" s="302"/>
    </row>
    <row r="2453" spans="1:7" ht="54">
      <c r="A2453" s="455">
        <v>91865</v>
      </c>
      <c r="B2453" s="453" t="s">
        <v>2069</v>
      </c>
      <c r="C2453" s="455" t="s">
        <v>18</v>
      </c>
      <c r="D2453" s="474">
        <v>12.68</v>
      </c>
      <c r="E2453" s="302"/>
      <c r="F2453" s="302"/>
      <c r="G2453" s="302"/>
    </row>
    <row r="2454" spans="1:7" ht="54">
      <c r="A2454" s="455">
        <v>91866</v>
      </c>
      <c r="B2454" s="453" t="s">
        <v>2070</v>
      </c>
      <c r="C2454" s="455" t="s">
        <v>18</v>
      </c>
      <c r="D2454" s="474">
        <v>5.09</v>
      </c>
      <c r="E2454" s="302"/>
      <c r="F2454" s="302"/>
      <c r="G2454" s="302"/>
    </row>
    <row r="2455" spans="1:7" ht="54">
      <c r="A2455" s="455">
        <v>91867</v>
      </c>
      <c r="B2455" s="453" t="s">
        <v>2071</v>
      </c>
      <c r="C2455" s="455" t="s">
        <v>18</v>
      </c>
      <c r="D2455" s="474">
        <v>6.21</v>
      </c>
      <c r="E2455" s="302"/>
      <c r="F2455" s="302"/>
      <c r="G2455" s="302"/>
    </row>
    <row r="2456" spans="1:7" ht="54">
      <c r="A2456" s="455">
        <v>91868</v>
      </c>
      <c r="B2456" s="453" t="s">
        <v>2072</v>
      </c>
      <c r="C2456" s="455" t="s">
        <v>18</v>
      </c>
      <c r="D2456" s="474">
        <v>8.6300000000000008</v>
      </c>
      <c r="E2456" s="302"/>
      <c r="F2456" s="302"/>
      <c r="G2456" s="302"/>
    </row>
    <row r="2457" spans="1:7" ht="54">
      <c r="A2457" s="455">
        <v>91869</v>
      </c>
      <c r="B2457" s="453" t="s">
        <v>2073</v>
      </c>
      <c r="C2457" s="455" t="s">
        <v>18</v>
      </c>
      <c r="D2457" s="474">
        <v>11.06</v>
      </c>
      <c r="E2457" s="302"/>
      <c r="F2457" s="302"/>
      <c r="G2457" s="302"/>
    </row>
    <row r="2458" spans="1:7" ht="54">
      <c r="A2458" s="455">
        <v>91870</v>
      </c>
      <c r="B2458" s="453" t="s">
        <v>2074</v>
      </c>
      <c r="C2458" s="455" t="s">
        <v>18</v>
      </c>
      <c r="D2458" s="474">
        <v>7.23</v>
      </c>
      <c r="E2458" s="302"/>
      <c r="F2458" s="302"/>
      <c r="G2458" s="302"/>
    </row>
    <row r="2459" spans="1:7" ht="54">
      <c r="A2459" s="455">
        <v>91871</v>
      </c>
      <c r="B2459" s="453" t="s">
        <v>2075</v>
      </c>
      <c r="C2459" s="455" t="s">
        <v>18</v>
      </c>
      <c r="D2459" s="474">
        <v>8.39</v>
      </c>
      <c r="E2459" s="302"/>
      <c r="F2459" s="302"/>
      <c r="G2459" s="302"/>
    </row>
    <row r="2460" spans="1:7" ht="54">
      <c r="A2460" s="455">
        <v>91872</v>
      </c>
      <c r="B2460" s="453" t="s">
        <v>2076</v>
      </c>
      <c r="C2460" s="455" t="s">
        <v>18</v>
      </c>
      <c r="D2460" s="474">
        <v>10.8</v>
      </c>
      <c r="E2460" s="302"/>
      <c r="F2460" s="302"/>
      <c r="G2460" s="302"/>
    </row>
    <row r="2461" spans="1:7" ht="54">
      <c r="A2461" s="455">
        <v>91873</v>
      </c>
      <c r="B2461" s="453" t="s">
        <v>2077</v>
      </c>
      <c r="C2461" s="455" t="s">
        <v>18</v>
      </c>
      <c r="D2461" s="474">
        <v>13.19</v>
      </c>
      <c r="E2461" s="302"/>
      <c r="F2461" s="302"/>
      <c r="G2461" s="302"/>
    </row>
    <row r="2462" spans="1:7" ht="40.5">
      <c r="A2462" s="455">
        <v>93008</v>
      </c>
      <c r="B2462" s="453" t="s">
        <v>2438</v>
      </c>
      <c r="C2462" s="455" t="s">
        <v>18</v>
      </c>
      <c r="D2462" s="474">
        <v>10.8</v>
      </c>
      <c r="E2462" s="302"/>
      <c r="F2462" s="302"/>
      <c r="G2462" s="302"/>
    </row>
    <row r="2463" spans="1:7" ht="40.5">
      <c r="A2463" s="455">
        <v>93009</v>
      </c>
      <c r="B2463" s="453" t="s">
        <v>2439</v>
      </c>
      <c r="C2463" s="455" t="s">
        <v>18</v>
      </c>
      <c r="D2463" s="474">
        <v>15.93</v>
      </c>
      <c r="E2463" s="302"/>
      <c r="F2463" s="302"/>
      <c r="G2463" s="302"/>
    </row>
    <row r="2464" spans="1:7" ht="40.5">
      <c r="A2464" s="455">
        <v>93010</v>
      </c>
      <c r="B2464" s="453" t="s">
        <v>2440</v>
      </c>
      <c r="C2464" s="455" t="s">
        <v>18</v>
      </c>
      <c r="D2464" s="474">
        <v>22.13</v>
      </c>
      <c r="E2464" s="302"/>
      <c r="F2464" s="302"/>
      <c r="G2464" s="302"/>
    </row>
    <row r="2465" spans="1:7" ht="40.5">
      <c r="A2465" s="455">
        <v>93011</v>
      </c>
      <c r="B2465" s="453" t="s">
        <v>2441</v>
      </c>
      <c r="C2465" s="455" t="s">
        <v>18</v>
      </c>
      <c r="D2465" s="474">
        <v>27.04</v>
      </c>
      <c r="E2465" s="302"/>
      <c r="F2465" s="302"/>
      <c r="G2465" s="302"/>
    </row>
    <row r="2466" spans="1:7" ht="40.5">
      <c r="A2466" s="455">
        <v>93012</v>
      </c>
      <c r="B2466" s="453" t="s">
        <v>2442</v>
      </c>
      <c r="C2466" s="455" t="s">
        <v>18</v>
      </c>
      <c r="D2466" s="474">
        <v>40.799999999999997</v>
      </c>
      <c r="E2466" s="302"/>
      <c r="F2466" s="302"/>
      <c r="G2466" s="302"/>
    </row>
    <row r="2467" spans="1:7" ht="40.5">
      <c r="A2467" s="455">
        <v>95726</v>
      </c>
      <c r="B2467" s="453" t="s">
        <v>3039</v>
      </c>
      <c r="C2467" s="455" t="s">
        <v>18</v>
      </c>
      <c r="D2467" s="474">
        <v>4.68</v>
      </c>
      <c r="E2467" s="302"/>
      <c r="F2467" s="302"/>
      <c r="G2467" s="302"/>
    </row>
    <row r="2468" spans="1:7" ht="40.5">
      <c r="A2468" s="455">
        <v>95727</v>
      </c>
      <c r="B2468" s="453" t="s">
        <v>3040</v>
      </c>
      <c r="C2468" s="455" t="s">
        <v>18</v>
      </c>
      <c r="D2468" s="474">
        <v>5.3</v>
      </c>
      <c r="E2468" s="302"/>
      <c r="F2468" s="302"/>
      <c r="G2468" s="302"/>
    </row>
    <row r="2469" spans="1:7" ht="40.5">
      <c r="A2469" s="455">
        <v>95728</v>
      </c>
      <c r="B2469" s="453" t="s">
        <v>3041</v>
      </c>
      <c r="C2469" s="455" t="s">
        <v>18</v>
      </c>
      <c r="D2469" s="474">
        <v>6.62</v>
      </c>
      <c r="E2469" s="302"/>
      <c r="F2469" s="302"/>
      <c r="G2469" s="302"/>
    </row>
    <row r="2470" spans="1:7" ht="40.5">
      <c r="A2470" s="455">
        <v>95729</v>
      </c>
      <c r="B2470" s="453" t="s">
        <v>3042</v>
      </c>
      <c r="C2470" s="455" t="s">
        <v>18</v>
      </c>
      <c r="D2470" s="474">
        <v>6.06</v>
      </c>
      <c r="E2470" s="302"/>
      <c r="F2470" s="302"/>
      <c r="G2470" s="302"/>
    </row>
    <row r="2471" spans="1:7" ht="54">
      <c r="A2471" s="455">
        <v>95730</v>
      </c>
      <c r="B2471" s="453" t="s">
        <v>3043</v>
      </c>
      <c r="C2471" s="455" t="s">
        <v>18</v>
      </c>
      <c r="D2471" s="474">
        <v>6.68</v>
      </c>
      <c r="E2471" s="302"/>
      <c r="F2471" s="302"/>
      <c r="G2471" s="302"/>
    </row>
    <row r="2472" spans="1:7" ht="40.5">
      <c r="A2472" s="455">
        <v>95731</v>
      </c>
      <c r="B2472" s="453" t="s">
        <v>3044</v>
      </c>
      <c r="C2472" s="455" t="s">
        <v>18</v>
      </c>
      <c r="D2472" s="474">
        <v>8</v>
      </c>
      <c r="E2472" s="302"/>
      <c r="F2472" s="302"/>
      <c r="G2472" s="302"/>
    </row>
    <row r="2473" spans="1:7" ht="54">
      <c r="A2473" s="455">
        <v>95732</v>
      </c>
      <c r="B2473" s="453" t="s">
        <v>3045</v>
      </c>
      <c r="C2473" s="455" t="s">
        <v>41</v>
      </c>
      <c r="D2473" s="474">
        <v>3.23</v>
      </c>
      <c r="E2473" s="302"/>
      <c r="F2473" s="302"/>
      <c r="G2473" s="302"/>
    </row>
    <row r="2474" spans="1:7" ht="54">
      <c r="A2474" s="455">
        <v>95745</v>
      </c>
      <c r="B2474" s="453" t="s">
        <v>3051</v>
      </c>
      <c r="C2474" s="455" t="s">
        <v>18</v>
      </c>
      <c r="D2474" s="474">
        <v>16.55</v>
      </c>
      <c r="E2474" s="302"/>
      <c r="F2474" s="302"/>
      <c r="G2474" s="302"/>
    </row>
    <row r="2475" spans="1:7" ht="54">
      <c r="A2475" s="455">
        <v>95746</v>
      </c>
      <c r="B2475" s="453" t="s">
        <v>3052</v>
      </c>
      <c r="C2475" s="455" t="s">
        <v>18</v>
      </c>
      <c r="D2475" s="474">
        <v>20.57</v>
      </c>
      <c r="E2475" s="302"/>
      <c r="F2475" s="302"/>
      <c r="G2475" s="302"/>
    </row>
    <row r="2476" spans="1:7" ht="54">
      <c r="A2476" s="455">
        <v>95747</v>
      </c>
      <c r="B2476" s="453" t="s">
        <v>3053</v>
      </c>
      <c r="C2476" s="455" t="s">
        <v>18</v>
      </c>
      <c r="D2476" s="474">
        <v>34.36</v>
      </c>
      <c r="E2476" s="302"/>
      <c r="F2476" s="302"/>
      <c r="G2476" s="302"/>
    </row>
    <row r="2477" spans="1:7" ht="54">
      <c r="A2477" s="455">
        <v>95748</v>
      </c>
      <c r="B2477" s="453" t="s">
        <v>624</v>
      </c>
      <c r="C2477" s="455" t="s">
        <v>18</v>
      </c>
      <c r="D2477" s="474">
        <v>36.93</v>
      </c>
      <c r="E2477" s="302"/>
      <c r="F2477" s="302"/>
      <c r="G2477" s="302"/>
    </row>
    <row r="2478" spans="1:7" ht="54">
      <c r="A2478" s="455">
        <v>95749</v>
      </c>
      <c r="B2478" s="453" t="s">
        <v>3054</v>
      </c>
      <c r="C2478" s="455" t="s">
        <v>18</v>
      </c>
      <c r="D2478" s="474">
        <v>21.02</v>
      </c>
      <c r="E2478" s="302"/>
      <c r="F2478" s="302"/>
      <c r="G2478" s="302"/>
    </row>
    <row r="2479" spans="1:7" ht="54">
      <c r="A2479" s="455">
        <v>95750</v>
      </c>
      <c r="B2479" s="453" t="s">
        <v>3055</v>
      </c>
      <c r="C2479" s="455" t="s">
        <v>18</v>
      </c>
      <c r="D2479" s="474">
        <v>24.92</v>
      </c>
      <c r="E2479" s="302"/>
      <c r="F2479" s="302"/>
      <c r="G2479" s="302"/>
    </row>
    <row r="2480" spans="1:7" ht="54">
      <c r="A2480" s="455">
        <v>95751</v>
      </c>
      <c r="B2480" s="453" t="s">
        <v>3056</v>
      </c>
      <c r="C2480" s="455" t="s">
        <v>18</v>
      </c>
      <c r="D2480" s="474">
        <v>38.58</v>
      </c>
      <c r="E2480" s="302"/>
      <c r="F2480" s="302"/>
      <c r="G2480" s="302"/>
    </row>
    <row r="2481" spans="1:7" ht="54">
      <c r="A2481" s="455">
        <v>95752</v>
      </c>
      <c r="B2481" s="453" t="s">
        <v>3057</v>
      </c>
      <c r="C2481" s="455" t="s">
        <v>18</v>
      </c>
      <c r="D2481" s="474">
        <v>40.99</v>
      </c>
      <c r="E2481" s="302"/>
      <c r="F2481" s="302"/>
      <c r="G2481" s="302"/>
    </row>
    <row r="2482" spans="1:7" ht="40.5">
      <c r="A2482" s="455">
        <v>97667</v>
      </c>
      <c r="B2482" s="453" t="s">
        <v>4018</v>
      </c>
      <c r="C2482" s="455" t="s">
        <v>18</v>
      </c>
      <c r="D2482" s="474">
        <v>6.2</v>
      </c>
      <c r="E2482" s="302"/>
      <c r="F2482" s="302"/>
      <c r="G2482" s="302"/>
    </row>
    <row r="2483" spans="1:7" ht="40.5">
      <c r="A2483" s="455">
        <v>97668</v>
      </c>
      <c r="B2483" s="453" t="s">
        <v>4019</v>
      </c>
      <c r="C2483" s="455" t="s">
        <v>18</v>
      </c>
      <c r="D2483" s="474">
        <v>9.44</v>
      </c>
      <c r="E2483" s="302"/>
      <c r="F2483" s="302"/>
      <c r="G2483" s="302"/>
    </row>
    <row r="2484" spans="1:7" ht="40.5">
      <c r="A2484" s="455">
        <v>97669</v>
      </c>
      <c r="B2484" s="453" t="s">
        <v>4020</v>
      </c>
      <c r="C2484" s="455" t="s">
        <v>18</v>
      </c>
      <c r="D2484" s="474">
        <v>14.79</v>
      </c>
      <c r="E2484" s="302"/>
      <c r="F2484" s="302"/>
      <c r="G2484" s="302"/>
    </row>
    <row r="2485" spans="1:7" ht="40.5">
      <c r="A2485" s="455">
        <v>97670</v>
      </c>
      <c r="B2485" s="453" t="s">
        <v>4021</v>
      </c>
      <c r="C2485" s="455" t="s">
        <v>18</v>
      </c>
      <c r="D2485" s="474">
        <v>19.23</v>
      </c>
      <c r="E2485" s="302"/>
      <c r="F2485" s="302"/>
      <c r="G2485" s="302"/>
    </row>
    <row r="2486" spans="1:7" ht="54">
      <c r="A2486" s="455">
        <v>91874</v>
      </c>
      <c r="B2486" s="453" t="s">
        <v>2078</v>
      </c>
      <c r="C2486" s="455" t="s">
        <v>41</v>
      </c>
      <c r="D2486" s="474">
        <v>3.21</v>
      </c>
      <c r="E2486" s="302"/>
      <c r="F2486" s="302"/>
      <c r="G2486" s="302"/>
    </row>
    <row r="2487" spans="1:7" ht="54">
      <c r="A2487" s="455">
        <v>91875</v>
      </c>
      <c r="B2487" s="453" t="s">
        <v>2079</v>
      </c>
      <c r="C2487" s="455" t="s">
        <v>41</v>
      </c>
      <c r="D2487" s="474">
        <v>4.24</v>
      </c>
      <c r="E2487" s="302"/>
      <c r="F2487" s="302"/>
      <c r="G2487" s="302"/>
    </row>
    <row r="2488" spans="1:7" ht="54">
      <c r="A2488" s="455">
        <v>91876</v>
      </c>
      <c r="B2488" s="453" t="s">
        <v>2080</v>
      </c>
      <c r="C2488" s="455" t="s">
        <v>41</v>
      </c>
      <c r="D2488" s="474">
        <v>5.6</v>
      </c>
      <c r="E2488" s="302"/>
      <c r="F2488" s="302"/>
      <c r="G2488" s="302"/>
    </row>
    <row r="2489" spans="1:7" ht="54">
      <c r="A2489" s="455">
        <v>91877</v>
      </c>
      <c r="B2489" s="453" t="s">
        <v>458</v>
      </c>
      <c r="C2489" s="455" t="s">
        <v>41</v>
      </c>
      <c r="D2489" s="474">
        <v>7.42</v>
      </c>
      <c r="E2489" s="302"/>
      <c r="F2489" s="302"/>
      <c r="G2489" s="302"/>
    </row>
    <row r="2490" spans="1:7" ht="54">
      <c r="A2490" s="455">
        <v>91878</v>
      </c>
      <c r="B2490" s="453" t="s">
        <v>2081</v>
      </c>
      <c r="C2490" s="455" t="s">
        <v>41</v>
      </c>
      <c r="D2490" s="474">
        <v>4.1399999999999997</v>
      </c>
      <c r="E2490" s="302"/>
      <c r="F2490" s="302"/>
      <c r="G2490" s="302"/>
    </row>
    <row r="2491" spans="1:7" ht="54">
      <c r="A2491" s="455">
        <v>91879</v>
      </c>
      <c r="B2491" s="453" t="s">
        <v>2082</v>
      </c>
      <c r="C2491" s="455" t="s">
        <v>41</v>
      </c>
      <c r="D2491" s="474">
        <v>5.16</v>
      </c>
      <c r="E2491" s="302"/>
      <c r="F2491" s="302"/>
      <c r="G2491" s="302"/>
    </row>
    <row r="2492" spans="1:7" ht="54">
      <c r="A2492" s="455">
        <v>91880</v>
      </c>
      <c r="B2492" s="453" t="s">
        <v>2083</v>
      </c>
      <c r="C2492" s="455" t="s">
        <v>41</v>
      </c>
      <c r="D2492" s="474">
        <v>6.54</v>
      </c>
      <c r="E2492" s="302"/>
      <c r="F2492" s="302"/>
      <c r="G2492" s="302"/>
    </row>
    <row r="2493" spans="1:7" ht="54">
      <c r="A2493" s="455">
        <v>91881</v>
      </c>
      <c r="B2493" s="453" t="s">
        <v>459</v>
      </c>
      <c r="C2493" s="455" t="s">
        <v>41</v>
      </c>
      <c r="D2493" s="474">
        <v>8.36</v>
      </c>
      <c r="E2493" s="302"/>
      <c r="F2493" s="302"/>
      <c r="G2493" s="302"/>
    </row>
    <row r="2494" spans="1:7" ht="54">
      <c r="A2494" s="455">
        <v>91882</v>
      </c>
      <c r="B2494" s="453" t="s">
        <v>2084</v>
      </c>
      <c r="C2494" s="455" t="s">
        <v>41</v>
      </c>
      <c r="D2494" s="474">
        <v>5.15</v>
      </c>
      <c r="E2494" s="302"/>
      <c r="F2494" s="302"/>
      <c r="G2494" s="302"/>
    </row>
    <row r="2495" spans="1:7" ht="54">
      <c r="A2495" s="455">
        <v>91884</v>
      </c>
      <c r="B2495" s="453" t="s">
        <v>2085</v>
      </c>
      <c r="C2495" s="455" t="s">
        <v>41</v>
      </c>
      <c r="D2495" s="474">
        <v>5.92</v>
      </c>
      <c r="E2495" s="302"/>
      <c r="F2495" s="302"/>
      <c r="G2495" s="302"/>
    </row>
    <row r="2496" spans="1:7" ht="54">
      <c r="A2496" s="455">
        <v>91885</v>
      </c>
      <c r="B2496" s="453" t="s">
        <v>2086</v>
      </c>
      <c r="C2496" s="455" t="s">
        <v>41</v>
      </c>
      <c r="D2496" s="474">
        <v>6.99</v>
      </c>
      <c r="E2496" s="302"/>
      <c r="F2496" s="302"/>
      <c r="G2496" s="302"/>
    </row>
    <row r="2497" spans="1:7" ht="54">
      <c r="A2497" s="455">
        <v>91886</v>
      </c>
      <c r="B2497" s="453" t="s">
        <v>2087</v>
      </c>
      <c r="C2497" s="455" t="s">
        <v>41</v>
      </c>
      <c r="D2497" s="474">
        <v>8.4499999999999993</v>
      </c>
      <c r="E2497" s="302"/>
      <c r="F2497" s="302"/>
      <c r="G2497" s="302"/>
    </row>
    <row r="2498" spans="1:7" ht="54">
      <c r="A2498" s="455">
        <v>91887</v>
      </c>
      <c r="B2498" s="453" t="s">
        <v>2088</v>
      </c>
      <c r="C2498" s="455" t="s">
        <v>41</v>
      </c>
      <c r="D2498" s="474">
        <v>5.86</v>
      </c>
      <c r="E2498" s="302"/>
      <c r="F2498" s="302"/>
      <c r="G2498" s="302"/>
    </row>
    <row r="2499" spans="1:7" ht="54">
      <c r="A2499" s="455">
        <v>91889</v>
      </c>
      <c r="B2499" s="453" t="s">
        <v>2089</v>
      </c>
      <c r="C2499" s="455" t="s">
        <v>41</v>
      </c>
      <c r="D2499" s="474">
        <v>5.66</v>
      </c>
      <c r="E2499" s="302"/>
      <c r="F2499" s="302"/>
      <c r="G2499" s="302"/>
    </row>
    <row r="2500" spans="1:7" ht="54">
      <c r="A2500" s="455">
        <v>91890</v>
      </c>
      <c r="B2500" s="453" t="s">
        <v>2090</v>
      </c>
      <c r="C2500" s="455" t="s">
        <v>41</v>
      </c>
      <c r="D2500" s="474">
        <v>7.01</v>
      </c>
      <c r="E2500" s="302"/>
      <c r="F2500" s="302"/>
      <c r="G2500" s="302"/>
    </row>
    <row r="2501" spans="1:7" ht="54">
      <c r="A2501" s="455">
        <v>91892</v>
      </c>
      <c r="B2501" s="453" t="s">
        <v>2091</v>
      </c>
      <c r="C2501" s="455" t="s">
        <v>41</v>
      </c>
      <c r="D2501" s="474">
        <v>8.34</v>
      </c>
      <c r="E2501" s="302"/>
      <c r="F2501" s="302"/>
      <c r="G2501" s="302"/>
    </row>
    <row r="2502" spans="1:7" ht="54">
      <c r="A2502" s="455">
        <v>91893</v>
      </c>
      <c r="B2502" s="453" t="s">
        <v>2092</v>
      </c>
      <c r="C2502" s="455" t="s">
        <v>41</v>
      </c>
      <c r="D2502" s="474">
        <v>9.5500000000000007</v>
      </c>
      <c r="E2502" s="302"/>
      <c r="F2502" s="302"/>
      <c r="G2502" s="302"/>
    </row>
    <row r="2503" spans="1:7" ht="54">
      <c r="A2503" s="455">
        <v>91895</v>
      </c>
      <c r="B2503" s="453" t="s">
        <v>4022</v>
      </c>
      <c r="C2503" s="455" t="s">
        <v>41</v>
      </c>
      <c r="D2503" s="474">
        <v>10.89</v>
      </c>
      <c r="E2503" s="302"/>
      <c r="F2503" s="302"/>
      <c r="G2503" s="302"/>
    </row>
    <row r="2504" spans="1:7" ht="54">
      <c r="A2504" s="455">
        <v>91896</v>
      </c>
      <c r="B2504" s="453" t="s">
        <v>460</v>
      </c>
      <c r="C2504" s="455" t="s">
        <v>41</v>
      </c>
      <c r="D2504" s="474">
        <v>11.69</v>
      </c>
      <c r="E2504" s="302"/>
      <c r="F2504" s="302"/>
      <c r="G2504" s="302"/>
    </row>
    <row r="2505" spans="1:7" ht="54">
      <c r="A2505" s="455">
        <v>91898</v>
      </c>
      <c r="B2505" s="453" t="s">
        <v>2093</v>
      </c>
      <c r="C2505" s="455" t="s">
        <v>41</v>
      </c>
      <c r="D2505" s="474">
        <v>13.13</v>
      </c>
      <c r="E2505" s="302"/>
      <c r="F2505" s="302"/>
      <c r="G2505" s="302"/>
    </row>
    <row r="2506" spans="1:7" ht="54">
      <c r="A2506" s="455">
        <v>91899</v>
      </c>
      <c r="B2506" s="453" t="s">
        <v>2094</v>
      </c>
      <c r="C2506" s="455" t="s">
        <v>41</v>
      </c>
      <c r="D2506" s="474">
        <v>7.21</v>
      </c>
      <c r="E2506" s="302"/>
      <c r="F2506" s="302"/>
      <c r="G2506" s="302"/>
    </row>
    <row r="2507" spans="1:7" ht="54">
      <c r="A2507" s="455">
        <v>91901</v>
      </c>
      <c r="B2507" s="453" t="s">
        <v>2095</v>
      </c>
      <c r="C2507" s="455" t="s">
        <v>41</v>
      </c>
      <c r="D2507" s="474">
        <v>7.01</v>
      </c>
      <c r="E2507" s="302"/>
      <c r="F2507" s="302"/>
      <c r="G2507" s="302"/>
    </row>
    <row r="2508" spans="1:7" ht="54">
      <c r="A2508" s="455">
        <v>91902</v>
      </c>
      <c r="B2508" s="453" t="s">
        <v>2096</v>
      </c>
      <c r="C2508" s="455" t="s">
        <v>41</v>
      </c>
      <c r="D2508" s="474">
        <v>8.36</v>
      </c>
      <c r="E2508" s="302"/>
      <c r="F2508" s="302"/>
      <c r="G2508" s="302"/>
    </row>
    <row r="2509" spans="1:7" ht="54">
      <c r="A2509" s="455">
        <v>91904</v>
      </c>
      <c r="B2509" s="453" t="s">
        <v>2097</v>
      </c>
      <c r="C2509" s="455" t="s">
        <v>41</v>
      </c>
      <c r="D2509" s="474">
        <v>9.69</v>
      </c>
      <c r="E2509" s="302"/>
      <c r="F2509" s="302"/>
      <c r="G2509" s="302"/>
    </row>
    <row r="2510" spans="1:7" ht="54">
      <c r="A2510" s="455">
        <v>91905</v>
      </c>
      <c r="B2510" s="453" t="s">
        <v>2098</v>
      </c>
      <c r="C2510" s="455" t="s">
        <v>41</v>
      </c>
      <c r="D2510" s="474">
        <v>10.91</v>
      </c>
      <c r="E2510" s="302"/>
      <c r="F2510" s="302"/>
      <c r="G2510" s="302"/>
    </row>
    <row r="2511" spans="1:7" ht="54">
      <c r="A2511" s="455">
        <v>91907</v>
      </c>
      <c r="B2511" s="453" t="s">
        <v>4023</v>
      </c>
      <c r="C2511" s="455" t="s">
        <v>41</v>
      </c>
      <c r="D2511" s="474">
        <v>12.25</v>
      </c>
      <c r="E2511" s="302"/>
      <c r="F2511" s="302"/>
      <c r="G2511" s="302"/>
    </row>
    <row r="2512" spans="1:7" ht="54">
      <c r="A2512" s="455">
        <v>91908</v>
      </c>
      <c r="B2512" s="453" t="s">
        <v>2099</v>
      </c>
      <c r="C2512" s="455" t="s">
        <v>41</v>
      </c>
      <c r="D2512" s="474">
        <v>13.07</v>
      </c>
      <c r="E2512" s="302"/>
      <c r="F2512" s="302"/>
      <c r="G2512" s="302"/>
    </row>
    <row r="2513" spans="1:7" ht="54">
      <c r="A2513" s="455">
        <v>91910</v>
      </c>
      <c r="B2513" s="453" t="s">
        <v>2100</v>
      </c>
      <c r="C2513" s="455" t="s">
        <v>41</v>
      </c>
      <c r="D2513" s="474">
        <v>14.51</v>
      </c>
      <c r="E2513" s="302"/>
      <c r="F2513" s="302"/>
      <c r="G2513" s="302"/>
    </row>
    <row r="2514" spans="1:7" ht="67.5">
      <c r="A2514" s="455">
        <v>91911</v>
      </c>
      <c r="B2514" s="453" t="s">
        <v>2101</v>
      </c>
      <c r="C2514" s="455" t="s">
        <v>41</v>
      </c>
      <c r="D2514" s="474">
        <v>8.77</v>
      </c>
      <c r="E2514" s="302"/>
      <c r="F2514" s="302"/>
      <c r="G2514" s="302"/>
    </row>
    <row r="2515" spans="1:7" ht="67.5">
      <c r="A2515" s="455">
        <v>91913</v>
      </c>
      <c r="B2515" s="453" t="s">
        <v>461</v>
      </c>
      <c r="C2515" s="455" t="s">
        <v>41</v>
      </c>
      <c r="D2515" s="474">
        <v>8.57</v>
      </c>
      <c r="E2515" s="302"/>
      <c r="F2515" s="302"/>
      <c r="G2515" s="302"/>
    </row>
    <row r="2516" spans="1:7" ht="67.5">
      <c r="A2516" s="455">
        <v>91914</v>
      </c>
      <c r="B2516" s="453" t="s">
        <v>2102</v>
      </c>
      <c r="C2516" s="455" t="s">
        <v>41</v>
      </c>
      <c r="D2516" s="474">
        <v>9.56</v>
      </c>
      <c r="E2516" s="302"/>
      <c r="F2516" s="302"/>
      <c r="G2516" s="302"/>
    </row>
    <row r="2517" spans="1:7" ht="67.5">
      <c r="A2517" s="455">
        <v>91916</v>
      </c>
      <c r="B2517" s="453" t="s">
        <v>462</v>
      </c>
      <c r="C2517" s="455" t="s">
        <v>41</v>
      </c>
      <c r="D2517" s="474">
        <v>10.89</v>
      </c>
      <c r="E2517" s="302"/>
      <c r="F2517" s="302"/>
      <c r="G2517" s="302"/>
    </row>
    <row r="2518" spans="1:7" ht="54">
      <c r="A2518" s="455">
        <v>91917</v>
      </c>
      <c r="B2518" s="453" t="s">
        <v>2103</v>
      </c>
      <c r="C2518" s="455" t="s">
        <v>41</v>
      </c>
      <c r="D2518" s="474">
        <v>11.62</v>
      </c>
      <c r="E2518" s="302"/>
      <c r="F2518" s="302"/>
      <c r="G2518" s="302"/>
    </row>
    <row r="2519" spans="1:7" ht="54">
      <c r="A2519" s="455">
        <v>91919</v>
      </c>
      <c r="B2519" s="453" t="s">
        <v>4024</v>
      </c>
      <c r="C2519" s="455" t="s">
        <v>41</v>
      </c>
      <c r="D2519" s="474">
        <v>12.96</v>
      </c>
      <c r="E2519" s="302"/>
      <c r="F2519" s="302"/>
      <c r="G2519" s="302"/>
    </row>
    <row r="2520" spans="1:7" ht="67.5">
      <c r="A2520" s="455">
        <v>91920</v>
      </c>
      <c r="B2520" s="453" t="s">
        <v>463</v>
      </c>
      <c r="C2520" s="455" t="s">
        <v>41</v>
      </c>
      <c r="D2520" s="474">
        <v>13.23</v>
      </c>
      <c r="E2520" s="302"/>
      <c r="F2520" s="302"/>
      <c r="G2520" s="302"/>
    </row>
    <row r="2521" spans="1:7" ht="67.5">
      <c r="A2521" s="455">
        <v>91922</v>
      </c>
      <c r="B2521" s="453" t="s">
        <v>2104</v>
      </c>
      <c r="C2521" s="455" t="s">
        <v>41</v>
      </c>
      <c r="D2521" s="474">
        <v>14.67</v>
      </c>
      <c r="E2521" s="302"/>
      <c r="F2521" s="302"/>
      <c r="G2521" s="302"/>
    </row>
    <row r="2522" spans="1:7" ht="40.5">
      <c r="A2522" s="455">
        <v>93013</v>
      </c>
      <c r="B2522" s="453" t="s">
        <v>520</v>
      </c>
      <c r="C2522" s="455" t="s">
        <v>41</v>
      </c>
      <c r="D2522" s="474">
        <v>9.61</v>
      </c>
      <c r="E2522" s="302"/>
      <c r="F2522" s="302"/>
      <c r="G2522" s="302"/>
    </row>
    <row r="2523" spans="1:7" ht="40.5">
      <c r="A2523" s="455">
        <v>93014</v>
      </c>
      <c r="B2523" s="453" t="s">
        <v>2443</v>
      </c>
      <c r="C2523" s="455" t="s">
        <v>41</v>
      </c>
      <c r="D2523" s="474">
        <v>11.79</v>
      </c>
      <c r="E2523" s="302"/>
      <c r="F2523" s="302"/>
      <c r="G2523" s="302"/>
    </row>
    <row r="2524" spans="1:7" ht="40.5">
      <c r="A2524" s="455">
        <v>93015</v>
      </c>
      <c r="B2524" s="453" t="s">
        <v>521</v>
      </c>
      <c r="C2524" s="455" t="s">
        <v>41</v>
      </c>
      <c r="D2524" s="474">
        <v>17.649999999999999</v>
      </c>
      <c r="E2524" s="302"/>
      <c r="F2524" s="302"/>
      <c r="G2524" s="302"/>
    </row>
    <row r="2525" spans="1:7" ht="40.5">
      <c r="A2525" s="455">
        <v>93016</v>
      </c>
      <c r="B2525" s="453" t="s">
        <v>2444</v>
      </c>
      <c r="C2525" s="455" t="s">
        <v>41</v>
      </c>
      <c r="D2525" s="474">
        <v>21.38</v>
      </c>
      <c r="E2525" s="302"/>
      <c r="F2525" s="302"/>
      <c r="G2525" s="302"/>
    </row>
    <row r="2526" spans="1:7" ht="40.5">
      <c r="A2526" s="455">
        <v>93017</v>
      </c>
      <c r="B2526" s="453" t="s">
        <v>2445</v>
      </c>
      <c r="C2526" s="455" t="s">
        <v>41</v>
      </c>
      <c r="D2526" s="474">
        <v>31.94</v>
      </c>
      <c r="E2526" s="302"/>
      <c r="F2526" s="302"/>
      <c r="G2526" s="302"/>
    </row>
    <row r="2527" spans="1:7" ht="40.5">
      <c r="A2527" s="455">
        <v>93018</v>
      </c>
      <c r="B2527" s="453" t="s">
        <v>2446</v>
      </c>
      <c r="C2527" s="455" t="s">
        <v>41</v>
      </c>
      <c r="D2527" s="474">
        <v>14.68</v>
      </c>
      <c r="E2527" s="302"/>
      <c r="F2527" s="302"/>
      <c r="G2527" s="302"/>
    </row>
    <row r="2528" spans="1:7" ht="40.5">
      <c r="A2528" s="455">
        <v>93020</v>
      </c>
      <c r="B2528" s="453" t="s">
        <v>2447</v>
      </c>
      <c r="C2528" s="455" t="s">
        <v>41</v>
      </c>
      <c r="D2528" s="474">
        <v>18.72</v>
      </c>
      <c r="E2528" s="302"/>
      <c r="F2528" s="302"/>
      <c r="G2528" s="302"/>
    </row>
    <row r="2529" spans="1:7" ht="40.5">
      <c r="A2529" s="455">
        <v>93022</v>
      </c>
      <c r="B2529" s="453" t="s">
        <v>2448</v>
      </c>
      <c r="C2529" s="455" t="s">
        <v>41</v>
      </c>
      <c r="D2529" s="474">
        <v>30.86</v>
      </c>
      <c r="E2529" s="302"/>
      <c r="F2529" s="302"/>
      <c r="G2529" s="302"/>
    </row>
    <row r="2530" spans="1:7" ht="40.5">
      <c r="A2530" s="455">
        <v>93024</v>
      </c>
      <c r="B2530" s="453" t="s">
        <v>2449</v>
      </c>
      <c r="C2530" s="455" t="s">
        <v>41</v>
      </c>
      <c r="D2530" s="474">
        <v>32.49</v>
      </c>
      <c r="E2530" s="302"/>
      <c r="F2530" s="302"/>
      <c r="G2530" s="302"/>
    </row>
    <row r="2531" spans="1:7" ht="40.5">
      <c r="A2531" s="455">
        <v>93026</v>
      </c>
      <c r="B2531" s="453" t="s">
        <v>2450</v>
      </c>
      <c r="C2531" s="455" t="s">
        <v>41</v>
      </c>
      <c r="D2531" s="474">
        <v>52.64</v>
      </c>
      <c r="E2531" s="302"/>
      <c r="F2531" s="302"/>
      <c r="G2531" s="302"/>
    </row>
    <row r="2532" spans="1:7" ht="54">
      <c r="A2532" s="455">
        <v>95733</v>
      </c>
      <c r="B2532" s="453" t="s">
        <v>3046</v>
      </c>
      <c r="C2532" s="455" t="s">
        <v>41</v>
      </c>
      <c r="D2532" s="474">
        <v>4.1900000000000004</v>
      </c>
      <c r="E2532" s="302"/>
      <c r="F2532" s="302"/>
      <c r="G2532" s="302"/>
    </row>
    <row r="2533" spans="1:7" ht="40.5">
      <c r="A2533" s="455">
        <v>95734</v>
      </c>
      <c r="B2533" s="453" t="s">
        <v>3047</v>
      </c>
      <c r="C2533" s="455" t="s">
        <v>41</v>
      </c>
      <c r="D2533" s="474">
        <v>5.57</v>
      </c>
      <c r="E2533" s="302"/>
      <c r="F2533" s="302"/>
      <c r="G2533" s="302"/>
    </row>
    <row r="2534" spans="1:7" ht="54">
      <c r="A2534" s="455">
        <v>95735</v>
      </c>
      <c r="B2534" s="453" t="s">
        <v>3048</v>
      </c>
      <c r="C2534" s="455" t="s">
        <v>41</v>
      </c>
      <c r="D2534" s="474">
        <v>4.66</v>
      </c>
      <c r="E2534" s="302"/>
      <c r="F2534" s="302"/>
      <c r="G2534" s="302"/>
    </row>
    <row r="2535" spans="1:7" ht="54">
      <c r="A2535" s="455">
        <v>95736</v>
      </c>
      <c r="B2535" s="453" t="s">
        <v>3049</v>
      </c>
      <c r="C2535" s="455" t="s">
        <v>41</v>
      </c>
      <c r="D2535" s="474">
        <v>5.45</v>
      </c>
      <c r="E2535" s="302"/>
      <c r="F2535" s="302"/>
      <c r="G2535" s="302"/>
    </row>
    <row r="2536" spans="1:7" ht="54">
      <c r="A2536" s="455">
        <v>95738</v>
      </c>
      <c r="B2536" s="453" t="s">
        <v>3050</v>
      </c>
      <c r="C2536" s="455" t="s">
        <v>41</v>
      </c>
      <c r="D2536" s="474">
        <v>6.6</v>
      </c>
      <c r="E2536" s="302"/>
      <c r="F2536" s="302"/>
      <c r="G2536" s="302"/>
    </row>
    <row r="2537" spans="1:7" ht="54">
      <c r="A2537" s="455">
        <v>95753</v>
      </c>
      <c r="B2537" s="453" t="s">
        <v>3058</v>
      </c>
      <c r="C2537" s="455" t="s">
        <v>41</v>
      </c>
      <c r="D2537" s="474">
        <v>5.13</v>
      </c>
      <c r="E2537" s="302"/>
      <c r="F2537" s="302"/>
      <c r="G2537" s="302"/>
    </row>
    <row r="2538" spans="1:7" ht="54">
      <c r="A2538" s="455">
        <v>95754</v>
      </c>
      <c r="B2538" s="453" t="s">
        <v>3059</v>
      </c>
      <c r="C2538" s="455" t="s">
        <v>41</v>
      </c>
      <c r="D2538" s="474">
        <v>6.38</v>
      </c>
      <c r="E2538" s="302"/>
      <c r="F2538" s="302"/>
      <c r="G2538" s="302"/>
    </row>
    <row r="2539" spans="1:7" ht="54">
      <c r="A2539" s="455">
        <v>95755</v>
      </c>
      <c r="B2539" s="453" t="s">
        <v>3060</v>
      </c>
      <c r="C2539" s="455" t="s">
        <v>41</v>
      </c>
      <c r="D2539" s="474">
        <v>9.2799999999999994</v>
      </c>
      <c r="E2539" s="302"/>
      <c r="F2539" s="302"/>
      <c r="G2539" s="302"/>
    </row>
    <row r="2540" spans="1:7" ht="54">
      <c r="A2540" s="455">
        <v>95756</v>
      </c>
      <c r="B2540" s="453" t="s">
        <v>3061</v>
      </c>
      <c r="C2540" s="455" t="s">
        <v>41</v>
      </c>
      <c r="D2540" s="474">
        <v>12.43</v>
      </c>
      <c r="E2540" s="302"/>
      <c r="F2540" s="302"/>
      <c r="G2540" s="302"/>
    </row>
    <row r="2541" spans="1:7" ht="54">
      <c r="A2541" s="455">
        <v>95757</v>
      </c>
      <c r="B2541" s="453" t="s">
        <v>3062</v>
      </c>
      <c r="C2541" s="455" t="s">
        <v>41</v>
      </c>
      <c r="D2541" s="474">
        <v>7.62</v>
      </c>
      <c r="E2541" s="302"/>
      <c r="F2541" s="302"/>
      <c r="G2541" s="302"/>
    </row>
    <row r="2542" spans="1:7" ht="54">
      <c r="A2542" s="455">
        <v>95758</v>
      </c>
      <c r="B2542" s="453" t="s">
        <v>3063</v>
      </c>
      <c r="C2542" s="455" t="s">
        <v>41</v>
      </c>
      <c r="D2542" s="474">
        <v>8.58</v>
      </c>
      <c r="E2542" s="302"/>
      <c r="F2542" s="302"/>
      <c r="G2542" s="302"/>
    </row>
    <row r="2543" spans="1:7" ht="54">
      <c r="A2543" s="455">
        <v>95759</v>
      </c>
      <c r="B2543" s="453" t="s">
        <v>3064</v>
      </c>
      <c r="C2543" s="455" t="s">
        <v>41</v>
      </c>
      <c r="D2543" s="474">
        <v>11.07</v>
      </c>
      <c r="E2543" s="302"/>
      <c r="F2543" s="302"/>
      <c r="G2543" s="302"/>
    </row>
    <row r="2544" spans="1:7" ht="54">
      <c r="A2544" s="455">
        <v>95760</v>
      </c>
      <c r="B2544" s="453" t="s">
        <v>3065</v>
      </c>
      <c r="C2544" s="455" t="s">
        <v>41</v>
      </c>
      <c r="D2544" s="474">
        <v>13.74</v>
      </c>
      <c r="E2544" s="302"/>
      <c r="F2544" s="302"/>
      <c r="G2544" s="302"/>
    </row>
    <row r="2545" spans="1:7" ht="54">
      <c r="A2545" s="455">
        <v>97559</v>
      </c>
      <c r="B2545" s="453" t="s">
        <v>4025</v>
      </c>
      <c r="C2545" s="455" t="s">
        <v>41</v>
      </c>
      <c r="D2545" s="474">
        <v>6.86</v>
      </c>
      <c r="E2545" s="302"/>
      <c r="F2545" s="302"/>
      <c r="G2545" s="302"/>
    </row>
    <row r="2546" spans="1:7" ht="54">
      <c r="A2546" s="455">
        <v>97562</v>
      </c>
      <c r="B2546" s="453" t="s">
        <v>4026</v>
      </c>
      <c r="C2546" s="455" t="s">
        <v>41</v>
      </c>
      <c r="D2546" s="474">
        <v>8.2100000000000009</v>
      </c>
      <c r="E2546" s="302"/>
      <c r="F2546" s="302"/>
      <c r="G2546" s="302"/>
    </row>
    <row r="2547" spans="1:7" ht="67.5">
      <c r="A2547" s="455">
        <v>97564</v>
      </c>
      <c r="B2547" s="453" t="s">
        <v>4027</v>
      </c>
      <c r="C2547" s="455" t="s">
        <v>41</v>
      </c>
      <c r="D2547" s="474">
        <v>9.41</v>
      </c>
      <c r="E2547" s="302"/>
      <c r="F2547" s="302"/>
      <c r="G2547" s="302"/>
    </row>
    <row r="2548" spans="1:7" ht="54">
      <c r="A2548" s="455">
        <v>91924</v>
      </c>
      <c r="B2548" s="453" t="s">
        <v>2105</v>
      </c>
      <c r="C2548" s="455" t="s">
        <v>18</v>
      </c>
      <c r="D2548" s="474">
        <v>2.4500000000000002</v>
      </c>
      <c r="E2548" s="302"/>
      <c r="F2548" s="302"/>
      <c r="G2548" s="302"/>
    </row>
    <row r="2549" spans="1:7" ht="54">
      <c r="A2549" s="455">
        <v>91925</v>
      </c>
      <c r="B2549" s="453" t="s">
        <v>2106</v>
      </c>
      <c r="C2549" s="455" t="s">
        <v>18</v>
      </c>
      <c r="D2549" s="474">
        <v>3.63</v>
      </c>
      <c r="E2549" s="302"/>
      <c r="F2549" s="302"/>
      <c r="G2549" s="302"/>
    </row>
    <row r="2550" spans="1:7" ht="54">
      <c r="A2550" s="455">
        <v>91926</v>
      </c>
      <c r="B2550" s="453" t="s">
        <v>2107</v>
      </c>
      <c r="C2550" s="455" t="s">
        <v>18</v>
      </c>
      <c r="D2550" s="474">
        <v>3.65</v>
      </c>
      <c r="E2550" s="302"/>
      <c r="F2550" s="302"/>
      <c r="G2550" s="302"/>
    </row>
    <row r="2551" spans="1:7" ht="54">
      <c r="A2551" s="455">
        <v>91927</v>
      </c>
      <c r="B2551" s="453" t="s">
        <v>2108</v>
      </c>
      <c r="C2551" s="455" t="s">
        <v>18</v>
      </c>
      <c r="D2551" s="474">
        <v>4.9400000000000004</v>
      </c>
      <c r="E2551" s="302"/>
      <c r="F2551" s="302"/>
      <c r="G2551" s="302"/>
    </row>
    <row r="2552" spans="1:7" ht="54">
      <c r="A2552" s="455">
        <v>91928</v>
      </c>
      <c r="B2552" s="453" t="s">
        <v>2109</v>
      </c>
      <c r="C2552" s="455" t="s">
        <v>18</v>
      </c>
      <c r="D2552" s="474">
        <v>6.08</v>
      </c>
      <c r="E2552" s="302"/>
      <c r="F2552" s="302"/>
      <c r="G2552" s="302"/>
    </row>
    <row r="2553" spans="1:7" ht="54">
      <c r="A2553" s="455">
        <v>91929</v>
      </c>
      <c r="B2553" s="453" t="s">
        <v>2110</v>
      </c>
      <c r="C2553" s="455" t="s">
        <v>18</v>
      </c>
      <c r="D2553" s="474">
        <v>6.98</v>
      </c>
      <c r="E2553" s="302"/>
      <c r="F2553" s="302"/>
      <c r="G2553" s="302"/>
    </row>
    <row r="2554" spans="1:7" ht="54">
      <c r="A2554" s="455">
        <v>91930</v>
      </c>
      <c r="B2554" s="453" t="s">
        <v>2111</v>
      </c>
      <c r="C2554" s="455" t="s">
        <v>18</v>
      </c>
      <c r="D2554" s="474">
        <v>8.35</v>
      </c>
      <c r="E2554" s="302"/>
      <c r="F2554" s="302"/>
      <c r="G2554" s="302"/>
    </row>
    <row r="2555" spans="1:7" ht="54">
      <c r="A2555" s="455">
        <v>91931</v>
      </c>
      <c r="B2555" s="453" t="s">
        <v>2112</v>
      </c>
      <c r="C2555" s="455" t="s">
        <v>18</v>
      </c>
      <c r="D2555" s="474">
        <v>9.44</v>
      </c>
      <c r="E2555" s="302"/>
      <c r="F2555" s="302"/>
      <c r="G2555" s="302"/>
    </row>
    <row r="2556" spans="1:7" ht="54">
      <c r="A2556" s="455">
        <v>91932</v>
      </c>
      <c r="B2556" s="453" t="s">
        <v>2113</v>
      </c>
      <c r="C2556" s="455" t="s">
        <v>18</v>
      </c>
      <c r="D2556" s="474">
        <v>13.87</v>
      </c>
      <c r="E2556" s="302"/>
      <c r="F2556" s="302"/>
      <c r="G2556" s="302"/>
    </row>
    <row r="2557" spans="1:7" ht="54">
      <c r="A2557" s="455">
        <v>91933</v>
      </c>
      <c r="B2557" s="453" t="s">
        <v>2114</v>
      </c>
      <c r="C2557" s="455" t="s">
        <v>18</v>
      </c>
      <c r="D2557" s="474">
        <v>14.91</v>
      </c>
      <c r="E2557" s="302"/>
      <c r="F2557" s="302"/>
      <c r="G2557" s="302"/>
    </row>
    <row r="2558" spans="1:7" ht="54">
      <c r="A2558" s="455">
        <v>91934</v>
      </c>
      <c r="B2558" s="453" t="s">
        <v>2115</v>
      </c>
      <c r="C2558" s="455" t="s">
        <v>18</v>
      </c>
      <c r="D2558" s="474">
        <v>19.68</v>
      </c>
      <c r="E2558" s="302"/>
      <c r="F2558" s="302"/>
      <c r="G2558" s="302"/>
    </row>
    <row r="2559" spans="1:7" ht="54">
      <c r="A2559" s="455">
        <v>91935</v>
      </c>
      <c r="B2559" s="453" t="s">
        <v>2116</v>
      </c>
      <c r="C2559" s="455" t="s">
        <v>18</v>
      </c>
      <c r="D2559" s="474">
        <v>22.76</v>
      </c>
      <c r="E2559" s="302"/>
      <c r="F2559" s="302"/>
      <c r="G2559" s="302"/>
    </row>
    <row r="2560" spans="1:7" ht="40.5">
      <c r="A2560" s="455">
        <v>92979</v>
      </c>
      <c r="B2560" s="453" t="s">
        <v>2414</v>
      </c>
      <c r="C2560" s="455" t="s">
        <v>18</v>
      </c>
      <c r="D2560" s="474">
        <v>10.119999999999999</v>
      </c>
      <c r="E2560" s="302"/>
      <c r="F2560" s="302"/>
      <c r="G2560" s="302"/>
    </row>
    <row r="2561" spans="1:7" ht="54">
      <c r="A2561" s="455">
        <v>92980</v>
      </c>
      <c r="B2561" s="453" t="s">
        <v>2415</v>
      </c>
      <c r="C2561" s="455" t="s">
        <v>18</v>
      </c>
      <c r="D2561" s="474">
        <v>11.02</v>
      </c>
      <c r="E2561" s="302"/>
      <c r="F2561" s="302"/>
      <c r="G2561" s="302"/>
    </row>
    <row r="2562" spans="1:7" ht="40.5">
      <c r="A2562" s="455">
        <v>92981</v>
      </c>
      <c r="B2562" s="453" t="s">
        <v>2416</v>
      </c>
      <c r="C2562" s="455" t="s">
        <v>18</v>
      </c>
      <c r="D2562" s="474">
        <v>14.2</v>
      </c>
      <c r="E2562" s="302"/>
      <c r="F2562" s="302"/>
      <c r="G2562" s="302"/>
    </row>
    <row r="2563" spans="1:7" ht="54">
      <c r="A2563" s="455">
        <v>92982</v>
      </c>
      <c r="B2563" s="453" t="s">
        <v>2417</v>
      </c>
      <c r="C2563" s="455" t="s">
        <v>18</v>
      </c>
      <c r="D2563" s="474">
        <v>16.86</v>
      </c>
      <c r="E2563" s="302"/>
      <c r="F2563" s="302"/>
      <c r="G2563" s="302"/>
    </row>
    <row r="2564" spans="1:7" ht="40.5">
      <c r="A2564" s="455">
        <v>92983</v>
      </c>
      <c r="B2564" s="453" t="s">
        <v>2418</v>
      </c>
      <c r="C2564" s="455" t="s">
        <v>18</v>
      </c>
      <c r="D2564" s="474">
        <v>26.08</v>
      </c>
      <c r="E2564" s="302"/>
      <c r="F2564" s="302"/>
      <c r="G2564" s="302"/>
    </row>
    <row r="2565" spans="1:7" ht="54">
      <c r="A2565" s="455">
        <v>92984</v>
      </c>
      <c r="B2565" s="453" t="s">
        <v>2419</v>
      </c>
      <c r="C2565" s="455" t="s">
        <v>18</v>
      </c>
      <c r="D2565" s="474">
        <v>26.8</v>
      </c>
      <c r="E2565" s="302"/>
      <c r="F2565" s="302"/>
      <c r="G2565" s="302"/>
    </row>
    <row r="2566" spans="1:7" ht="40.5">
      <c r="A2566" s="455">
        <v>92985</v>
      </c>
      <c r="B2566" s="453" t="s">
        <v>2420</v>
      </c>
      <c r="C2566" s="455" t="s">
        <v>18</v>
      </c>
      <c r="D2566" s="474">
        <v>35.369999999999997</v>
      </c>
      <c r="E2566" s="302"/>
      <c r="F2566" s="302"/>
      <c r="G2566" s="302"/>
    </row>
    <row r="2567" spans="1:7" ht="54">
      <c r="A2567" s="455">
        <v>92986</v>
      </c>
      <c r="B2567" s="453" t="s">
        <v>2421</v>
      </c>
      <c r="C2567" s="455" t="s">
        <v>18</v>
      </c>
      <c r="D2567" s="474">
        <v>36.44</v>
      </c>
      <c r="E2567" s="302"/>
      <c r="F2567" s="302"/>
      <c r="G2567" s="302"/>
    </row>
    <row r="2568" spans="1:7" ht="40.5">
      <c r="A2568" s="455">
        <v>92987</v>
      </c>
      <c r="B2568" s="453" t="s">
        <v>2422</v>
      </c>
      <c r="C2568" s="455" t="s">
        <v>18</v>
      </c>
      <c r="D2568" s="474">
        <v>51.25</v>
      </c>
      <c r="E2568" s="302"/>
      <c r="F2568" s="302"/>
      <c r="G2568" s="302"/>
    </row>
    <row r="2569" spans="1:7" ht="54">
      <c r="A2569" s="455">
        <v>92988</v>
      </c>
      <c r="B2569" s="453" t="s">
        <v>2423</v>
      </c>
      <c r="C2569" s="455" t="s">
        <v>18</v>
      </c>
      <c r="D2569" s="474">
        <v>51.37</v>
      </c>
      <c r="E2569" s="302"/>
      <c r="F2569" s="302"/>
      <c r="G2569" s="302"/>
    </row>
    <row r="2570" spans="1:7" ht="40.5">
      <c r="A2570" s="455">
        <v>92989</v>
      </c>
      <c r="B2570" s="453" t="s">
        <v>2424</v>
      </c>
      <c r="C2570" s="455" t="s">
        <v>18</v>
      </c>
      <c r="D2570" s="474">
        <v>71.52</v>
      </c>
      <c r="E2570" s="302"/>
      <c r="F2570" s="302"/>
      <c r="G2570" s="302"/>
    </row>
    <row r="2571" spans="1:7" ht="54">
      <c r="A2571" s="455">
        <v>92990</v>
      </c>
      <c r="B2571" s="453" t="s">
        <v>2425</v>
      </c>
      <c r="C2571" s="455" t="s">
        <v>18</v>
      </c>
      <c r="D2571" s="474">
        <v>70.680000000000007</v>
      </c>
      <c r="E2571" s="302"/>
      <c r="F2571" s="302"/>
      <c r="G2571" s="302"/>
    </row>
    <row r="2572" spans="1:7" ht="40.5">
      <c r="A2572" s="455">
        <v>92991</v>
      </c>
      <c r="B2572" s="453" t="s">
        <v>2426</v>
      </c>
      <c r="C2572" s="455" t="s">
        <v>18</v>
      </c>
      <c r="D2572" s="474">
        <v>93.43</v>
      </c>
      <c r="E2572" s="302"/>
      <c r="F2572" s="302"/>
      <c r="G2572" s="302"/>
    </row>
    <row r="2573" spans="1:7" ht="54">
      <c r="A2573" s="455">
        <v>92992</v>
      </c>
      <c r="B2573" s="453" t="s">
        <v>2427</v>
      </c>
      <c r="C2573" s="455" t="s">
        <v>18</v>
      </c>
      <c r="D2573" s="474">
        <v>93.51</v>
      </c>
      <c r="E2573" s="302"/>
      <c r="F2573" s="302"/>
      <c r="G2573" s="302"/>
    </row>
    <row r="2574" spans="1:7" ht="54">
      <c r="A2574" s="455">
        <v>92993</v>
      </c>
      <c r="B2574" s="453" t="s">
        <v>2428</v>
      </c>
      <c r="C2574" s="455" t="s">
        <v>18</v>
      </c>
      <c r="D2574" s="474">
        <v>120.02</v>
      </c>
      <c r="E2574" s="302"/>
      <c r="F2574" s="302"/>
      <c r="G2574" s="302"/>
    </row>
    <row r="2575" spans="1:7" ht="54">
      <c r="A2575" s="455">
        <v>92994</v>
      </c>
      <c r="B2575" s="453" t="s">
        <v>2429</v>
      </c>
      <c r="C2575" s="455" t="s">
        <v>18</v>
      </c>
      <c r="D2575" s="474">
        <v>121.23</v>
      </c>
      <c r="E2575" s="302"/>
      <c r="F2575" s="302"/>
      <c r="G2575" s="302"/>
    </row>
    <row r="2576" spans="1:7" ht="54">
      <c r="A2576" s="455">
        <v>92995</v>
      </c>
      <c r="B2576" s="453" t="s">
        <v>2430</v>
      </c>
      <c r="C2576" s="455" t="s">
        <v>18</v>
      </c>
      <c r="D2576" s="474">
        <v>149.47999999999999</v>
      </c>
      <c r="E2576" s="302"/>
      <c r="F2576" s="302"/>
      <c r="G2576" s="302"/>
    </row>
    <row r="2577" spans="1:7" ht="54">
      <c r="A2577" s="455">
        <v>92996</v>
      </c>
      <c r="B2577" s="453" t="s">
        <v>2431</v>
      </c>
      <c r="C2577" s="455" t="s">
        <v>18</v>
      </c>
      <c r="D2577" s="474">
        <v>149.9</v>
      </c>
      <c r="E2577" s="302"/>
      <c r="F2577" s="302"/>
      <c r="G2577" s="302"/>
    </row>
    <row r="2578" spans="1:7" ht="54">
      <c r="A2578" s="455">
        <v>92997</v>
      </c>
      <c r="B2578" s="453" t="s">
        <v>2432</v>
      </c>
      <c r="C2578" s="455" t="s">
        <v>18</v>
      </c>
      <c r="D2578" s="474">
        <v>181.72</v>
      </c>
      <c r="E2578" s="302"/>
      <c r="F2578" s="302"/>
      <c r="G2578" s="302"/>
    </row>
    <row r="2579" spans="1:7" ht="54">
      <c r="A2579" s="455">
        <v>92998</v>
      </c>
      <c r="B2579" s="453" t="s">
        <v>2433</v>
      </c>
      <c r="C2579" s="455" t="s">
        <v>18</v>
      </c>
      <c r="D2579" s="474">
        <v>183.51</v>
      </c>
      <c r="E2579" s="302"/>
      <c r="F2579" s="302"/>
      <c r="G2579" s="302"/>
    </row>
    <row r="2580" spans="1:7" ht="54">
      <c r="A2580" s="455">
        <v>92999</v>
      </c>
      <c r="B2580" s="453" t="s">
        <v>2434</v>
      </c>
      <c r="C2580" s="455" t="s">
        <v>18</v>
      </c>
      <c r="D2580" s="474">
        <v>239.63</v>
      </c>
      <c r="E2580" s="302"/>
      <c r="F2580" s="302"/>
      <c r="G2580" s="302"/>
    </row>
    <row r="2581" spans="1:7" ht="54">
      <c r="A2581" s="455">
        <v>93000</v>
      </c>
      <c r="B2581" s="453" t="s">
        <v>2435</v>
      </c>
      <c r="C2581" s="455" t="s">
        <v>18</v>
      </c>
      <c r="D2581" s="474">
        <v>241.13</v>
      </c>
      <c r="E2581" s="302"/>
      <c r="F2581" s="302"/>
      <c r="G2581" s="302"/>
    </row>
    <row r="2582" spans="1:7" ht="40.5">
      <c r="A2582" s="455">
        <v>93001</v>
      </c>
      <c r="B2582" s="453" t="s">
        <v>2436</v>
      </c>
      <c r="C2582" s="455" t="s">
        <v>18</v>
      </c>
      <c r="D2582" s="474">
        <v>292.85000000000002</v>
      </c>
      <c r="E2582" s="302"/>
      <c r="F2582" s="302"/>
      <c r="G2582" s="302"/>
    </row>
    <row r="2583" spans="1:7" ht="54">
      <c r="A2583" s="455">
        <v>93002</v>
      </c>
      <c r="B2583" s="453" t="s">
        <v>2437</v>
      </c>
      <c r="C2583" s="455" t="s">
        <v>18</v>
      </c>
      <c r="D2583" s="474">
        <v>301.17</v>
      </c>
      <c r="E2583" s="302"/>
      <c r="F2583" s="302"/>
      <c r="G2583" s="302"/>
    </row>
    <row r="2584" spans="1:7" ht="54">
      <c r="A2584" s="455">
        <v>101884</v>
      </c>
      <c r="B2584" s="453" t="s">
        <v>10930</v>
      </c>
      <c r="C2584" s="455" t="s">
        <v>18</v>
      </c>
      <c r="D2584" s="474">
        <v>9.9499999999999993</v>
      </c>
      <c r="E2584" s="302"/>
      <c r="F2584" s="302"/>
      <c r="G2584" s="302"/>
    </row>
    <row r="2585" spans="1:7" ht="54">
      <c r="A2585" s="455">
        <v>101885</v>
      </c>
      <c r="B2585" s="453" t="s">
        <v>10931</v>
      </c>
      <c r="C2585" s="455" t="s">
        <v>18</v>
      </c>
      <c r="D2585" s="474">
        <v>10.85</v>
      </c>
      <c r="E2585" s="302"/>
      <c r="F2585" s="302"/>
      <c r="G2585" s="302"/>
    </row>
    <row r="2586" spans="1:7" ht="54">
      <c r="A2586" s="455">
        <v>101886</v>
      </c>
      <c r="B2586" s="453" t="s">
        <v>10932</v>
      </c>
      <c r="C2586" s="455" t="s">
        <v>18</v>
      </c>
      <c r="D2586" s="474">
        <v>14</v>
      </c>
      <c r="E2586" s="302"/>
      <c r="F2586" s="302"/>
      <c r="G2586" s="302"/>
    </row>
    <row r="2587" spans="1:7" ht="54">
      <c r="A2587" s="455">
        <v>101887</v>
      </c>
      <c r="B2587" s="453" t="s">
        <v>10933</v>
      </c>
      <c r="C2587" s="455" t="s">
        <v>18</v>
      </c>
      <c r="D2587" s="474">
        <v>16.66</v>
      </c>
      <c r="E2587" s="302"/>
      <c r="F2587" s="302"/>
      <c r="G2587" s="302"/>
    </row>
    <row r="2588" spans="1:7" ht="54">
      <c r="A2588" s="455">
        <v>101888</v>
      </c>
      <c r="B2588" s="453" t="s">
        <v>10934</v>
      </c>
      <c r="C2588" s="455" t="s">
        <v>18</v>
      </c>
      <c r="D2588" s="474">
        <v>24.67</v>
      </c>
      <c r="E2588" s="302"/>
      <c r="F2588" s="302"/>
      <c r="G2588" s="302"/>
    </row>
    <row r="2589" spans="1:7" ht="54">
      <c r="A2589" s="455">
        <v>101889</v>
      </c>
      <c r="B2589" s="453" t="s">
        <v>10935</v>
      </c>
      <c r="C2589" s="455" t="s">
        <v>18</v>
      </c>
      <c r="D2589" s="474">
        <v>25.4</v>
      </c>
      <c r="E2589" s="302"/>
      <c r="F2589" s="302"/>
      <c r="G2589" s="302"/>
    </row>
    <row r="2590" spans="1:7" ht="40.5">
      <c r="A2590" s="455">
        <v>91936</v>
      </c>
      <c r="B2590" s="453" t="s">
        <v>2117</v>
      </c>
      <c r="C2590" s="455" t="s">
        <v>41</v>
      </c>
      <c r="D2590" s="474">
        <v>8.74</v>
      </c>
      <c r="E2590" s="302"/>
      <c r="F2590" s="302"/>
      <c r="G2590" s="302"/>
    </row>
    <row r="2591" spans="1:7" ht="40.5">
      <c r="A2591" s="455">
        <v>91937</v>
      </c>
      <c r="B2591" s="453" t="s">
        <v>2118</v>
      </c>
      <c r="C2591" s="455" t="s">
        <v>41</v>
      </c>
      <c r="D2591" s="474">
        <v>7.47</v>
      </c>
      <c r="E2591" s="302"/>
      <c r="F2591" s="302"/>
      <c r="G2591" s="302"/>
    </row>
    <row r="2592" spans="1:7" ht="40.5">
      <c r="A2592" s="455">
        <v>91939</v>
      </c>
      <c r="B2592" s="453" t="s">
        <v>2119</v>
      </c>
      <c r="C2592" s="455" t="s">
        <v>41</v>
      </c>
      <c r="D2592" s="474">
        <v>18.79</v>
      </c>
      <c r="E2592" s="302"/>
      <c r="F2592" s="302"/>
      <c r="G2592" s="302"/>
    </row>
    <row r="2593" spans="1:7" ht="40.5">
      <c r="A2593" s="455">
        <v>91940</v>
      </c>
      <c r="B2593" s="453" t="s">
        <v>2120</v>
      </c>
      <c r="C2593" s="455" t="s">
        <v>41</v>
      </c>
      <c r="D2593" s="474">
        <v>10.01</v>
      </c>
      <c r="E2593" s="302"/>
      <c r="F2593" s="302"/>
      <c r="G2593" s="302"/>
    </row>
    <row r="2594" spans="1:7" ht="40.5">
      <c r="A2594" s="455">
        <v>91941</v>
      </c>
      <c r="B2594" s="453" t="s">
        <v>2121</v>
      </c>
      <c r="C2594" s="455" t="s">
        <v>41</v>
      </c>
      <c r="D2594" s="474">
        <v>6.72</v>
      </c>
      <c r="E2594" s="302"/>
      <c r="F2594" s="302"/>
      <c r="G2594" s="302"/>
    </row>
    <row r="2595" spans="1:7" ht="40.5">
      <c r="A2595" s="455">
        <v>91942</v>
      </c>
      <c r="B2595" s="453" t="s">
        <v>2122</v>
      </c>
      <c r="C2595" s="455" t="s">
        <v>41</v>
      </c>
      <c r="D2595" s="474">
        <v>23</v>
      </c>
      <c r="E2595" s="302"/>
      <c r="F2595" s="302"/>
      <c r="G2595" s="302"/>
    </row>
    <row r="2596" spans="1:7" ht="40.5">
      <c r="A2596" s="455">
        <v>91943</v>
      </c>
      <c r="B2596" s="453" t="s">
        <v>2123</v>
      </c>
      <c r="C2596" s="455" t="s">
        <v>41</v>
      </c>
      <c r="D2596" s="474">
        <v>12.89</v>
      </c>
      <c r="E2596" s="302"/>
      <c r="F2596" s="302"/>
      <c r="G2596" s="302"/>
    </row>
    <row r="2597" spans="1:7" ht="40.5">
      <c r="A2597" s="455">
        <v>91944</v>
      </c>
      <c r="B2597" s="453" t="s">
        <v>2124</v>
      </c>
      <c r="C2597" s="455" t="s">
        <v>41</v>
      </c>
      <c r="D2597" s="474">
        <v>9.11</v>
      </c>
      <c r="E2597" s="302"/>
      <c r="F2597" s="302"/>
      <c r="G2597" s="302"/>
    </row>
    <row r="2598" spans="1:7" ht="40.5">
      <c r="A2598" s="455">
        <v>92865</v>
      </c>
      <c r="B2598" s="453" t="s">
        <v>515</v>
      </c>
      <c r="C2598" s="455" t="s">
        <v>41</v>
      </c>
      <c r="D2598" s="474">
        <v>7.94</v>
      </c>
      <c r="E2598" s="302"/>
      <c r="F2598" s="302"/>
      <c r="G2598" s="302"/>
    </row>
    <row r="2599" spans="1:7" ht="40.5">
      <c r="A2599" s="455">
        <v>92866</v>
      </c>
      <c r="B2599" s="453" t="s">
        <v>516</v>
      </c>
      <c r="C2599" s="455" t="s">
        <v>41</v>
      </c>
      <c r="D2599" s="474">
        <v>6.13</v>
      </c>
      <c r="E2599" s="302"/>
      <c r="F2599" s="302"/>
      <c r="G2599" s="302"/>
    </row>
    <row r="2600" spans="1:7" ht="40.5">
      <c r="A2600" s="455">
        <v>92867</v>
      </c>
      <c r="B2600" s="453" t="s">
        <v>517</v>
      </c>
      <c r="C2600" s="455" t="s">
        <v>41</v>
      </c>
      <c r="D2600" s="474">
        <v>18.77</v>
      </c>
      <c r="E2600" s="302"/>
      <c r="F2600" s="302"/>
      <c r="G2600" s="302"/>
    </row>
    <row r="2601" spans="1:7" ht="40.5">
      <c r="A2601" s="455">
        <v>92868</v>
      </c>
      <c r="B2601" s="453" t="s">
        <v>2385</v>
      </c>
      <c r="C2601" s="455" t="s">
        <v>41</v>
      </c>
      <c r="D2601" s="474">
        <v>9.99</v>
      </c>
      <c r="E2601" s="302"/>
      <c r="F2601" s="302"/>
      <c r="G2601" s="302"/>
    </row>
    <row r="2602" spans="1:7" ht="40.5">
      <c r="A2602" s="455">
        <v>92869</v>
      </c>
      <c r="B2602" s="453" t="s">
        <v>2386</v>
      </c>
      <c r="C2602" s="455" t="s">
        <v>41</v>
      </c>
      <c r="D2602" s="474">
        <v>6.7</v>
      </c>
      <c r="E2602" s="302"/>
      <c r="F2602" s="302"/>
      <c r="G2602" s="302"/>
    </row>
    <row r="2603" spans="1:7" ht="40.5">
      <c r="A2603" s="455">
        <v>92870</v>
      </c>
      <c r="B2603" s="453" t="s">
        <v>518</v>
      </c>
      <c r="C2603" s="455" t="s">
        <v>41</v>
      </c>
      <c r="D2603" s="474">
        <v>23.15</v>
      </c>
      <c r="E2603" s="302"/>
      <c r="F2603" s="302"/>
      <c r="G2603" s="302"/>
    </row>
    <row r="2604" spans="1:7" ht="40.5">
      <c r="A2604" s="455">
        <v>92871</v>
      </c>
      <c r="B2604" s="453" t="s">
        <v>2387</v>
      </c>
      <c r="C2604" s="455" t="s">
        <v>41</v>
      </c>
      <c r="D2604" s="474">
        <v>13.04</v>
      </c>
      <c r="E2604" s="302"/>
      <c r="F2604" s="302"/>
      <c r="G2604" s="302"/>
    </row>
    <row r="2605" spans="1:7" ht="40.5">
      <c r="A2605" s="455">
        <v>92872</v>
      </c>
      <c r="B2605" s="453" t="s">
        <v>2388</v>
      </c>
      <c r="C2605" s="455" t="s">
        <v>41</v>
      </c>
      <c r="D2605" s="474">
        <v>9.26</v>
      </c>
      <c r="E2605" s="302"/>
      <c r="F2605" s="302"/>
      <c r="G2605" s="302"/>
    </row>
    <row r="2606" spans="1:7" ht="54">
      <c r="A2606" s="455">
        <v>95777</v>
      </c>
      <c r="B2606" s="453" t="s">
        <v>3066</v>
      </c>
      <c r="C2606" s="455" t="s">
        <v>41</v>
      </c>
      <c r="D2606" s="474">
        <v>20.02</v>
      </c>
      <c r="E2606" s="302"/>
      <c r="F2606" s="302"/>
      <c r="G2606" s="302"/>
    </row>
    <row r="2607" spans="1:7" ht="54">
      <c r="A2607" s="455">
        <v>95778</v>
      </c>
      <c r="B2607" s="453" t="s">
        <v>3067</v>
      </c>
      <c r="C2607" s="455" t="s">
        <v>41</v>
      </c>
      <c r="D2607" s="474">
        <v>20.53</v>
      </c>
      <c r="E2607" s="302"/>
      <c r="F2607" s="302"/>
      <c r="G2607" s="302"/>
    </row>
    <row r="2608" spans="1:7" ht="54">
      <c r="A2608" s="455">
        <v>95779</v>
      </c>
      <c r="B2608" s="453" t="s">
        <v>3068</v>
      </c>
      <c r="C2608" s="455" t="s">
        <v>41</v>
      </c>
      <c r="D2608" s="474">
        <v>18.82</v>
      </c>
      <c r="E2608" s="302"/>
      <c r="F2608" s="302"/>
      <c r="G2608" s="302"/>
    </row>
    <row r="2609" spans="1:7" ht="54">
      <c r="A2609" s="455">
        <v>95780</v>
      </c>
      <c r="B2609" s="453" t="s">
        <v>3069</v>
      </c>
      <c r="C2609" s="455" t="s">
        <v>41</v>
      </c>
      <c r="D2609" s="474">
        <v>22.84</v>
      </c>
      <c r="E2609" s="302"/>
      <c r="F2609" s="302"/>
      <c r="G2609" s="302"/>
    </row>
    <row r="2610" spans="1:7" ht="54">
      <c r="A2610" s="455">
        <v>95781</v>
      </c>
      <c r="B2610" s="453" t="s">
        <v>3070</v>
      </c>
      <c r="C2610" s="455" t="s">
        <v>41</v>
      </c>
      <c r="D2610" s="474">
        <v>23.22</v>
      </c>
      <c r="E2610" s="302"/>
      <c r="F2610" s="302"/>
      <c r="G2610" s="302"/>
    </row>
    <row r="2611" spans="1:7" ht="54">
      <c r="A2611" s="455">
        <v>95782</v>
      </c>
      <c r="B2611" s="453" t="s">
        <v>625</v>
      </c>
      <c r="C2611" s="455" t="s">
        <v>41</v>
      </c>
      <c r="D2611" s="474">
        <v>24.22</v>
      </c>
      <c r="E2611" s="302"/>
      <c r="F2611" s="302"/>
      <c r="G2611" s="302"/>
    </row>
    <row r="2612" spans="1:7" ht="54">
      <c r="A2612" s="455">
        <v>95785</v>
      </c>
      <c r="B2612" s="453" t="s">
        <v>3071</v>
      </c>
      <c r="C2612" s="455" t="s">
        <v>41</v>
      </c>
      <c r="D2612" s="474">
        <v>27.61</v>
      </c>
      <c r="E2612" s="302"/>
      <c r="F2612" s="302"/>
      <c r="G2612" s="302"/>
    </row>
    <row r="2613" spans="1:7" ht="54">
      <c r="A2613" s="455">
        <v>95787</v>
      </c>
      <c r="B2613" s="453" t="s">
        <v>626</v>
      </c>
      <c r="C2613" s="455" t="s">
        <v>41</v>
      </c>
      <c r="D2613" s="474">
        <v>20.14</v>
      </c>
      <c r="E2613" s="302"/>
      <c r="F2613" s="302"/>
      <c r="G2613" s="302"/>
    </row>
    <row r="2614" spans="1:7" ht="54">
      <c r="A2614" s="455">
        <v>95789</v>
      </c>
      <c r="B2614" s="453" t="s">
        <v>627</v>
      </c>
      <c r="C2614" s="455" t="s">
        <v>41</v>
      </c>
      <c r="D2614" s="474">
        <v>25.12</v>
      </c>
      <c r="E2614" s="302"/>
      <c r="F2614" s="302"/>
      <c r="G2614" s="302"/>
    </row>
    <row r="2615" spans="1:7" ht="54">
      <c r="A2615" s="455">
        <v>95791</v>
      </c>
      <c r="B2615" s="453" t="s">
        <v>628</v>
      </c>
      <c r="C2615" s="455" t="s">
        <v>41</v>
      </c>
      <c r="D2615" s="474">
        <v>32.57</v>
      </c>
      <c r="E2615" s="302"/>
      <c r="F2615" s="302"/>
      <c r="G2615" s="302"/>
    </row>
    <row r="2616" spans="1:7" ht="54">
      <c r="A2616" s="455">
        <v>95795</v>
      </c>
      <c r="B2616" s="453" t="s">
        <v>3072</v>
      </c>
      <c r="C2616" s="455" t="s">
        <v>41</v>
      </c>
      <c r="D2616" s="474">
        <v>23.23</v>
      </c>
      <c r="E2616" s="302"/>
      <c r="F2616" s="302"/>
      <c r="G2616" s="302"/>
    </row>
    <row r="2617" spans="1:7" ht="54">
      <c r="A2617" s="455">
        <v>95796</v>
      </c>
      <c r="B2617" s="453" t="s">
        <v>3073</v>
      </c>
      <c r="C2617" s="455" t="s">
        <v>41</v>
      </c>
      <c r="D2617" s="474">
        <v>29.55</v>
      </c>
      <c r="E2617" s="302"/>
      <c r="F2617" s="302"/>
      <c r="G2617" s="302"/>
    </row>
    <row r="2618" spans="1:7" ht="54">
      <c r="A2618" s="455">
        <v>95797</v>
      </c>
      <c r="B2618" s="453" t="s">
        <v>3074</v>
      </c>
      <c r="C2618" s="455" t="s">
        <v>41</v>
      </c>
      <c r="D2618" s="474">
        <v>37.78</v>
      </c>
      <c r="E2618" s="302"/>
      <c r="F2618" s="302"/>
      <c r="G2618" s="302"/>
    </row>
    <row r="2619" spans="1:7" ht="54">
      <c r="A2619" s="455">
        <v>95801</v>
      </c>
      <c r="B2619" s="453" t="s">
        <v>3075</v>
      </c>
      <c r="C2619" s="455" t="s">
        <v>41</v>
      </c>
      <c r="D2619" s="474">
        <v>27.95</v>
      </c>
      <c r="E2619" s="302"/>
      <c r="F2619" s="302"/>
      <c r="G2619" s="302"/>
    </row>
    <row r="2620" spans="1:7" ht="54">
      <c r="A2620" s="455">
        <v>95802</v>
      </c>
      <c r="B2620" s="453" t="s">
        <v>3076</v>
      </c>
      <c r="C2620" s="455" t="s">
        <v>41</v>
      </c>
      <c r="D2620" s="474">
        <v>31.22</v>
      </c>
      <c r="E2620" s="302"/>
      <c r="F2620" s="302"/>
      <c r="G2620" s="302"/>
    </row>
    <row r="2621" spans="1:7" ht="54">
      <c r="A2621" s="455">
        <v>95803</v>
      </c>
      <c r="B2621" s="453" t="s">
        <v>3077</v>
      </c>
      <c r="C2621" s="455" t="s">
        <v>41</v>
      </c>
      <c r="D2621" s="474">
        <v>41.71</v>
      </c>
      <c r="E2621" s="302"/>
      <c r="F2621" s="302"/>
      <c r="G2621" s="302"/>
    </row>
    <row r="2622" spans="1:7" ht="54">
      <c r="A2622" s="455">
        <v>95804</v>
      </c>
      <c r="B2622" s="453" t="s">
        <v>3078</v>
      </c>
      <c r="C2622" s="455" t="s">
        <v>41</v>
      </c>
      <c r="D2622" s="474">
        <v>16.329999999999998</v>
      </c>
      <c r="E2622" s="302"/>
      <c r="F2622" s="302"/>
      <c r="G2622" s="302"/>
    </row>
    <row r="2623" spans="1:7" ht="54">
      <c r="A2623" s="455">
        <v>95805</v>
      </c>
      <c r="B2623" s="453" t="s">
        <v>3079</v>
      </c>
      <c r="C2623" s="455" t="s">
        <v>41</v>
      </c>
      <c r="D2623" s="474">
        <v>16.48</v>
      </c>
      <c r="E2623" s="302"/>
      <c r="F2623" s="302"/>
      <c r="G2623" s="302"/>
    </row>
    <row r="2624" spans="1:7" ht="54">
      <c r="A2624" s="455">
        <v>95806</v>
      </c>
      <c r="B2624" s="453" t="s">
        <v>3080</v>
      </c>
      <c r="C2624" s="455" t="s">
        <v>41</v>
      </c>
      <c r="D2624" s="474">
        <v>17</v>
      </c>
      <c r="E2624" s="302"/>
      <c r="F2624" s="302"/>
      <c r="G2624" s="302"/>
    </row>
    <row r="2625" spans="1:7" ht="54">
      <c r="A2625" s="455">
        <v>95807</v>
      </c>
      <c r="B2625" s="453" t="s">
        <v>3081</v>
      </c>
      <c r="C2625" s="455" t="s">
        <v>41</v>
      </c>
      <c r="D2625" s="474">
        <v>18.760000000000002</v>
      </c>
      <c r="E2625" s="302"/>
      <c r="F2625" s="302"/>
      <c r="G2625" s="302"/>
    </row>
    <row r="2626" spans="1:7" ht="54">
      <c r="A2626" s="455">
        <v>95808</v>
      </c>
      <c r="B2626" s="453" t="s">
        <v>3082</v>
      </c>
      <c r="C2626" s="455" t="s">
        <v>41</v>
      </c>
      <c r="D2626" s="474">
        <v>19.22</v>
      </c>
      <c r="E2626" s="302"/>
      <c r="F2626" s="302"/>
      <c r="G2626" s="302"/>
    </row>
    <row r="2627" spans="1:7" ht="54">
      <c r="A2627" s="455">
        <v>95809</v>
      </c>
      <c r="B2627" s="453" t="s">
        <v>3083</v>
      </c>
      <c r="C2627" s="455" t="s">
        <v>41</v>
      </c>
      <c r="D2627" s="474">
        <v>21.08</v>
      </c>
      <c r="E2627" s="302"/>
      <c r="F2627" s="302"/>
      <c r="G2627" s="302"/>
    </row>
    <row r="2628" spans="1:7" ht="54">
      <c r="A2628" s="455">
        <v>95810</v>
      </c>
      <c r="B2628" s="453" t="s">
        <v>3084</v>
      </c>
      <c r="C2628" s="455" t="s">
        <v>41</v>
      </c>
      <c r="D2628" s="474">
        <v>10.02</v>
      </c>
      <c r="E2628" s="302"/>
      <c r="F2628" s="302"/>
      <c r="G2628" s="302"/>
    </row>
    <row r="2629" spans="1:7" ht="54">
      <c r="A2629" s="455">
        <v>95811</v>
      </c>
      <c r="B2629" s="453" t="s">
        <v>3085</v>
      </c>
      <c r="C2629" s="455" t="s">
        <v>41</v>
      </c>
      <c r="D2629" s="474">
        <v>10.48</v>
      </c>
      <c r="E2629" s="302"/>
      <c r="F2629" s="302"/>
      <c r="G2629" s="302"/>
    </row>
    <row r="2630" spans="1:7" ht="54">
      <c r="A2630" s="455">
        <v>95812</v>
      </c>
      <c r="B2630" s="453" t="s">
        <v>3086</v>
      </c>
      <c r="C2630" s="455" t="s">
        <v>41</v>
      </c>
      <c r="D2630" s="474">
        <v>12.33</v>
      </c>
      <c r="E2630" s="302"/>
      <c r="F2630" s="302"/>
      <c r="G2630" s="302"/>
    </row>
    <row r="2631" spans="1:7" ht="54">
      <c r="A2631" s="455">
        <v>95813</v>
      </c>
      <c r="B2631" s="453" t="s">
        <v>3087</v>
      </c>
      <c r="C2631" s="455" t="s">
        <v>41</v>
      </c>
      <c r="D2631" s="474">
        <v>12.09</v>
      </c>
      <c r="E2631" s="302"/>
      <c r="F2631" s="302"/>
      <c r="G2631" s="302"/>
    </row>
    <row r="2632" spans="1:7" ht="54">
      <c r="A2632" s="455">
        <v>95814</v>
      </c>
      <c r="B2632" s="453" t="s">
        <v>3088</v>
      </c>
      <c r="C2632" s="455" t="s">
        <v>41</v>
      </c>
      <c r="D2632" s="474">
        <v>12.77</v>
      </c>
      <c r="E2632" s="302"/>
      <c r="F2632" s="302"/>
      <c r="G2632" s="302"/>
    </row>
    <row r="2633" spans="1:7" ht="54">
      <c r="A2633" s="455">
        <v>95815</v>
      </c>
      <c r="B2633" s="453" t="s">
        <v>3089</v>
      </c>
      <c r="C2633" s="455" t="s">
        <v>41</v>
      </c>
      <c r="D2633" s="474">
        <v>16.329999999999998</v>
      </c>
      <c r="E2633" s="302"/>
      <c r="F2633" s="302"/>
      <c r="G2633" s="302"/>
    </row>
    <row r="2634" spans="1:7" ht="54">
      <c r="A2634" s="455">
        <v>95816</v>
      </c>
      <c r="B2634" s="453" t="s">
        <v>3090</v>
      </c>
      <c r="C2634" s="455" t="s">
        <v>41</v>
      </c>
      <c r="D2634" s="474">
        <v>23.08</v>
      </c>
      <c r="E2634" s="302"/>
      <c r="F2634" s="302"/>
      <c r="G2634" s="302"/>
    </row>
    <row r="2635" spans="1:7" ht="54">
      <c r="A2635" s="455">
        <v>95817</v>
      </c>
      <c r="B2635" s="453" t="s">
        <v>3091</v>
      </c>
      <c r="C2635" s="455" t="s">
        <v>41</v>
      </c>
      <c r="D2635" s="474">
        <v>23.68</v>
      </c>
      <c r="E2635" s="302"/>
      <c r="F2635" s="302"/>
      <c r="G2635" s="302"/>
    </row>
    <row r="2636" spans="1:7" ht="54">
      <c r="A2636" s="455">
        <v>95818</v>
      </c>
      <c r="B2636" s="453" t="s">
        <v>3092</v>
      </c>
      <c r="C2636" s="455" t="s">
        <v>41</v>
      </c>
      <c r="D2636" s="474">
        <v>28.48</v>
      </c>
      <c r="E2636" s="302"/>
      <c r="F2636" s="302"/>
      <c r="G2636" s="302"/>
    </row>
    <row r="2637" spans="1:7" ht="54">
      <c r="A2637" s="455">
        <v>97881</v>
      </c>
      <c r="B2637" s="453" t="s">
        <v>11969</v>
      </c>
      <c r="C2637" s="455" t="s">
        <v>41</v>
      </c>
      <c r="D2637" s="474">
        <v>108.75</v>
      </c>
      <c r="E2637" s="302"/>
      <c r="F2637" s="302"/>
      <c r="G2637" s="302"/>
    </row>
    <row r="2638" spans="1:7" ht="54">
      <c r="A2638" s="455">
        <v>97882</v>
      </c>
      <c r="B2638" s="453" t="s">
        <v>11970</v>
      </c>
      <c r="C2638" s="455" t="s">
        <v>41</v>
      </c>
      <c r="D2638" s="474">
        <v>171.04</v>
      </c>
      <c r="E2638" s="302"/>
      <c r="F2638" s="302"/>
      <c r="G2638" s="302"/>
    </row>
    <row r="2639" spans="1:7" ht="54">
      <c r="A2639" s="455">
        <v>97883</v>
      </c>
      <c r="B2639" s="453" t="s">
        <v>11971</v>
      </c>
      <c r="C2639" s="455" t="s">
        <v>41</v>
      </c>
      <c r="D2639" s="474">
        <v>329.34</v>
      </c>
      <c r="E2639" s="302"/>
      <c r="F2639" s="302"/>
      <c r="G2639" s="302"/>
    </row>
    <row r="2640" spans="1:7" ht="54">
      <c r="A2640" s="455">
        <v>97884</v>
      </c>
      <c r="B2640" s="453" t="s">
        <v>11972</v>
      </c>
      <c r="C2640" s="455" t="s">
        <v>41</v>
      </c>
      <c r="D2640" s="474">
        <v>646.61</v>
      </c>
      <c r="E2640" s="302"/>
      <c r="F2640" s="302"/>
      <c r="G2640" s="302"/>
    </row>
    <row r="2641" spans="1:7" ht="54">
      <c r="A2641" s="455">
        <v>97885</v>
      </c>
      <c r="B2641" s="453" t="s">
        <v>11973</v>
      </c>
      <c r="C2641" s="455" t="s">
        <v>41</v>
      </c>
      <c r="D2641" s="474">
        <v>1002.93</v>
      </c>
      <c r="E2641" s="302"/>
      <c r="F2641" s="302"/>
      <c r="G2641" s="302"/>
    </row>
    <row r="2642" spans="1:7" ht="54">
      <c r="A2642" s="455">
        <v>97886</v>
      </c>
      <c r="B2642" s="453" t="s">
        <v>11974</v>
      </c>
      <c r="C2642" s="455" t="s">
        <v>41</v>
      </c>
      <c r="D2642" s="474">
        <v>142.74</v>
      </c>
      <c r="E2642" s="302"/>
      <c r="F2642" s="302"/>
      <c r="G2642" s="302"/>
    </row>
    <row r="2643" spans="1:7" ht="54">
      <c r="A2643" s="455">
        <v>97887</v>
      </c>
      <c r="B2643" s="453" t="s">
        <v>11975</v>
      </c>
      <c r="C2643" s="455" t="s">
        <v>41</v>
      </c>
      <c r="D2643" s="474">
        <v>226.18</v>
      </c>
      <c r="E2643" s="302"/>
      <c r="F2643" s="302"/>
      <c r="G2643" s="302"/>
    </row>
    <row r="2644" spans="1:7" ht="54">
      <c r="A2644" s="455">
        <v>97888</v>
      </c>
      <c r="B2644" s="453" t="s">
        <v>11976</v>
      </c>
      <c r="C2644" s="455" t="s">
        <v>41</v>
      </c>
      <c r="D2644" s="474">
        <v>442.7</v>
      </c>
      <c r="E2644" s="302"/>
      <c r="F2644" s="302"/>
      <c r="G2644" s="302"/>
    </row>
    <row r="2645" spans="1:7" ht="54">
      <c r="A2645" s="455">
        <v>97889</v>
      </c>
      <c r="B2645" s="453" t="s">
        <v>11977</v>
      </c>
      <c r="C2645" s="455" t="s">
        <v>41</v>
      </c>
      <c r="D2645" s="474">
        <v>591.66</v>
      </c>
      <c r="E2645" s="302"/>
      <c r="F2645" s="302"/>
      <c r="G2645" s="302"/>
    </row>
    <row r="2646" spans="1:7" ht="54">
      <c r="A2646" s="455">
        <v>97890</v>
      </c>
      <c r="B2646" s="453" t="s">
        <v>11978</v>
      </c>
      <c r="C2646" s="455" t="s">
        <v>41</v>
      </c>
      <c r="D2646" s="474">
        <v>695.84</v>
      </c>
      <c r="E2646" s="302"/>
      <c r="F2646" s="302"/>
      <c r="G2646" s="302"/>
    </row>
    <row r="2647" spans="1:7" ht="54">
      <c r="A2647" s="455">
        <v>97891</v>
      </c>
      <c r="B2647" s="453" t="s">
        <v>11979</v>
      </c>
      <c r="C2647" s="455" t="s">
        <v>41</v>
      </c>
      <c r="D2647" s="474">
        <v>152.94999999999999</v>
      </c>
      <c r="E2647" s="302"/>
      <c r="F2647" s="302"/>
      <c r="G2647" s="302"/>
    </row>
    <row r="2648" spans="1:7" ht="54">
      <c r="A2648" s="455">
        <v>97892</v>
      </c>
      <c r="B2648" s="453" t="s">
        <v>11980</v>
      </c>
      <c r="C2648" s="455" t="s">
        <v>41</v>
      </c>
      <c r="D2648" s="474">
        <v>287.83999999999997</v>
      </c>
      <c r="E2648" s="302"/>
      <c r="F2648" s="302"/>
      <c r="G2648" s="302"/>
    </row>
    <row r="2649" spans="1:7" ht="54">
      <c r="A2649" s="455">
        <v>97893</v>
      </c>
      <c r="B2649" s="453" t="s">
        <v>11981</v>
      </c>
      <c r="C2649" s="455" t="s">
        <v>41</v>
      </c>
      <c r="D2649" s="474">
        <v>394.19</v>
      </c>
      <c r="E2649" s="302"/>
      <c r="F2649" s="302"/>
      <c r="G2649" s="302"/>
    </row>
    <row r="2650" spans="1:7" ht="54">
      <c r="A2650" s="455">
        <v>97894</v>
      </c>
      <c r="B2650" s="453" t="s">
        <v>11982</v>
      </c>
      <c r="C2650" s="455" t="s">
        <v>41</v>
      </c>
      <c r="D2650" s="474">
        <v>456.54</v>
      </c>
      <c r="E2650" s="302"/>
      <c r="F2650" s="302"/>
      <c r="G2650" s="302"/>
    </row>
    <row r="2651" spans="1:7" ht="40.5">
      <c r="A2651" s="455">
        <v>93653</v>
      </c>
      <c r="B2651" s="453" t="s">
        <v>10936</v>
      </c>
      <c r="C2651" s="455" t="s">
        <v>41</v>
      </c>
      <c r="D2651" s="474">
        <v>9.66</v>
      </c>
      <c r="E2651" s="302"/>
      <c r="F2651" s="302"/>
      <c r="G2651" s="302"/>
    </row>
    <row r="2652" spans="1:7" ht="40.5">
      <c r="A2652" s="455">
        <v>93654</v>
      </c>
      <c r="B2652" s="453" t="s">
        <v>10937</v>
      </c>
      <c r="C2652" s="455" t="s">
        <v>41</v>
      </c>
      <c r="D2652" s="474">
        <v>10.06</v>
      </c>
      <c r="E2652" s="302"/>
      <c r="F2652" s="302"/>
      <c r="G2652" s="302"/>
    </row>
    <row r="2653" spans="1:7" ht="40.5">
      <c r="A2653" s="455">
        <v>93655</v>
      </c>
      <c r="B2653" s="453" t="s">
        <v>10938</v>
      </c>
      <c r="C2653" s="455" t="s">
        <v>41</v>
      </c>
      <c r="D2653" s="474">
        <v>10.9</v>
      </c>
      <c r="E2653" s="302"/>
      <c r="F2653" s="302"/>
      <c r="G2653" s="302"/>
    </row>
    <row r="2654" spans="1:7" ht="40.5">
      <c r="A2654" s="455">
        <v>93656</v>
      </c>
      <c r="B2654" s="453" t="s">
        <v>10939</v>
      </c>
      <c r="C2654" s="455" t="s">
        <v>41</v>
      </c>
      <c r="D2654" s="474">
        <v>10.9</v>
      </c>
      <c r="E2654" s="302"/>
      <c r="F2654" s="302"/>
      <c r="G2654" s="302"/>
    </row>
    <row r="2655" spans="1:7" ht="40.5">
      <c r="A2655" s="455">
        <v>93657</v>
      </c>
      <c r="B2655" s="453" t="s">
        <v>10940</v>
      </c>
      <c r="C2655" s="455" t="s">
        <v>41</v>
      </c>
      <c r="D2655" s="474">
        <v>11.89</v>
      </c>
      <c r="E2655" s="302"/>
      <c r="F2655" s="302"/>
      <c r="G2655" s="302"/>
    </row>
    <row r="2656" spans="1:7" ht="40.5">
      <c r="A2656" s="455">
        <v>93658</v>
      </c>
      <c r="B2656" s="453" t="s">
        <v>10941</v>
      </c>
      <c r="C2656" s="455" t="s">
        <v>41</v>
      </c>
      <c r="D2656" s="474">
        <v>17.18</v>
      </c>
      <c r="E2656" s="302"/>
      <c r="F2656" s="302"/>
      <c r="G2656" s="302"/>
    </row>
    <row r="2657" spans="1:7" ht="40.5">
      <c r="A2657" s="455">
        <v>93659</v>
      </c>
      <c r="B2657" s="453" t="s">
        <v>10942</v>
      </c>
      <c r="C2657" s="455" t="s">
        <v>41</v>
      </c>
      <c r="D2657" s="474">
        <v>19.16</v>
      </c>
      <c r="E2657" s="302"/>
      <c r="F2657" s="302"/>
      <c r="G2657" s="302"/>
    </row>
    <row r="2658" spans="1:7" ht="40.5">
      <c r="A2658" s="455">
        <v>93660</v>
      </c>
      <c r="B2658" s="453" t="s">
        <v>10943</v>
      </c>
      <c r="C2658" s="455" t="s">
        <v>41</v>
      </c>
      <c r="D2658" s="474">
        <v>48.32</v>
      </c>
      <c r="E2658" s="302"/>
      <c r="F2658" s="302"/>
      <c r="G2658" s="302"/>
    </row>
    <row r="2659" spans="1:7" ht="40.5">
      <c r="A2659" s="455">
        <v>93661</v>
      </c>
      <c r="B2659" s="453" t="s">
        <v>10944</v>
      </c>
      <c r="C2659" s="455" t="s">
        <v>41</v>
      </c>
      <c r="D2659" s="474">
        <v>49.13</v>
      </c>
      <c r="E2659" s="302"/>
      <c r="F2659" s="302"/>
      <c r="G2659" s="302"/>
    </row>
    <row r="2660" spans="1:7" ht="40.5">
      <c r="A2660" s="455">
        <v>93662</v>
      </c>
      <c r="B2660" s="453" t="s">
        <v>10945</v>
      </c>
      <c r="C2660" s="455" t="s">
        <v>41</v>
      </c>
      <c r="D2660" s="474">
        <v>50.81</v>
      </c>
      <c r="E2660" s="302"/>
      <c r="F2660" s="302"/>
      <c r="G2660" s="302"/>
    </row>
    <row r="2661" spans="1:7" ht="40.5">
      <c r="A2661" s="455">
        <v>93663</v>
      </c>
      <c r="B2661" s="453" t="s">
        <v>10946</v>
      </c>
      <c r="C2661" s="455" t="s">
        <v>41</v>
      </c>
      <c r="D2661" s="474">
        <v>50.81</v>
      </c>
      <c r="E2661" s="302"/>
      <c r="F2661" s="302"/>
      <c r="G2661" s="302"/>
    </row>
    <row r="2662" spans="1:7" ht="40.5">
      <c r="A2662" s="455">
        <v>93664</v>
      </c>
      <c r="B2662" s="453" t="s">
        <v>10947</v>
      </c>
      <c r="C2662" s="455" t="s">
        <v>41</v>
      </c>
      <c r="D2662" s="474">
        <v>52.8</v>
      </c>
      <c r="E2662" s="302"/>
      <c r="F2662" s="302"/>
      <c r="G2662" s="302"/>
    </row>
    <row r="2663" spans="1:7" ht="40.5">
      <c r="A2663" s="455">
        <v>93665</v>
      </c>
      <c r="B2663" s="453" t="s">
        <v>10948</v>
      </c>
      <c r="C2663" s="455" t="s">
        <v>41</v>
      </c>
      <c r="D2663" s="474">
        <v>55.17</v>
      </c>
      <c r="E2663" s="302"/>
      <c r="F2663" s="302"/>
      <c r="G2663" s="302"/>
    </row>
    <row r="2664" spans="1:7" ht="40.5">
      <c r="A2664" s="455">
        <v>93666</v>
      </c>
      <c r="B2664" s="453" t="s">
        <v>10949</v>
      </c>
      <c r="C2664" s="455" t="s">
        <v>41</v>
      </c>
      <c r="D2664" s="474">
        <v>59.13</v>
      </c>
      <c r="E2664" s="302"/>
      <c r="F2664" s="302"/>
      <c r="G2664" s="302"/>
    </row>
    <row r="2665" spans="1:7" ht="40.5">
      <c r="A2665" s="455">
        <v>93667</v>
      </c>
      <c r="B2665" s="453" t="s">
        <v>10950</v>
      </c>
      <c r="C2665" s="455" t="s">
        <v>41</v>
      </c>
      <c r="D2665" s="474">
        <v>60.26</v>
      </c>
      <c r="E2665" s="302"/>
      <c r="F2665" s="302"/>
      <c r="G2665" s="302"/>
    </row>
    <row r="2666" spans="1:7" ht="40.5">
      <c r="A2666" s="455">
        <v>93668</v>
      </c>
      <c r="B2666" s="453" t="s">
        <v>10951</v>
      </c>
      <c r="C2666" s="455" t="s">
        <v>41</v>
      </c>
      <c r="D2666" s="474">
        <v>61.46</v>
      </c>
      <c r="E2666" s="302"/>
      <c r="F2666" s="302"/>
      <c r="G2666" s="302"/>
    </row>
    <row r="2667" spans="1:7" ht="40.5">
      <c r="A2667" s="455">
        <v>93669</v>
      </c>
      <c r="B2667" s="453" t="s">
        <v>10952</v>
      </c>
      <c r="C2667" s="455" t="s">
        <v>41</v>
      </c>
      <c r="D2667" s="474">
        <v>63.99</v>
      </c>
      <c r="E2667" s="302"/>
      <c r="F2667" s="302"/>
      <c r="G2667" s="302"/>
    </row>
    <row r="2668" spans="1:7" ht="40.5">
      <c r="A2668" s="455">
        <v>93670</v>
      </c>
      <c r="B2668" s="453" t="s">
        <v>10953</v>
      </c>
      <c r="C2668" s="455" t="s">
        <v>41</v>
      </c>
      <c r="D2668" s="474">
        <v>63.99</v>
      </c>
      <c r="E2668" s="302"/>
      <c r="F2668" s="302"/>
      <c r="G2668" s="302"/>
    </row>
    <row r="2669" spans="1:7" ht="40.5">
      <c r="A2669" s="455">
        <v>93671</v>
      </c>
      <c r="B2669" s="453" t="s">
        <v>10954</v>
      </c>
      <c r="C2669" s="455" t="s">
        <v>41</v>
      </c>
      <c r="D2669" s="474">
        <v>66.97</v>
      </c>
      <c r="E2669" s="302"/>
      <c r="F2669" s="302"/>
      <c r="G2669" s="302"/>
    </row>
    <row r="2670" spans="1:7" ht="40.5">
      <c r="A2670" s="455">
        <v>93672</v>
      </c>
      <c r="B2670" s="453" t="s">
        <v>10955</v>
      </c>
      <c r="C2670" s="455" t="s">
        <v>41</v>
      </c>
      <c r="D2670" s="474">
        <v>71.540000000000006</v>
      </c>
      <c r="E2670" s="302"/>
      <c r="F2670" s="302"/>
      <c r="G2670" s="302"/>
    </row>
    <row r="2671" spans="1:7" ht="40.5">
      <c r="A2671" s="455">
        <v>93673</v>
      </c>
      <c r="B2671" s="453" t="s">
        <v>10956</v>
      </c>
      <c r="C2671" s="455" t="s">
        <v>41</v>
      </c>
      <c r="D2671" s="474">
        <v>77.489999999999995</v>
      </c>
      <c r="E2671" s="302"/>
      <c r="F2671" s="302"/>
      <c r="G2671" s="302"/>
    </row>
    <row r="2672" spans="1:7" ht="40.5">
      <c r="A2672" s="455">
        <v>97359</v>
      </c>
      <c r="B2672" s="453" t="s">
        <v>10957</v>
      </c>
      <c r="C2672" s="455" t="s">
        <v>41</v>
      </c>
      <c r="D2672" s="474">
        <v>2809.87</v>
      </c>
      <c r="E2672" s="302"/>
      <c r="F2672" s="302"/>
      <c r="G2672" s="302"/>
    </row>
    <row r="2673" spans="1:7" ht="40.5">
      <c r="A2673" s="455">
        <v>97360</v>
      </c>
      <c r="B2673" s="453" t="s">
        <v>10958</v>
      </c>
      <c r="C2673" s="455" t="s">
        <v>41</v>
      </c>
      <c r="D2673" s="474">
        <v>5426.05</v>
      </c>
      <c r="E2673" s="302"/>
      <c r="F2673" s="302"/>
      <c r="G2673" s="302"/>
    </row>
    <row r="2674" spans="1:7" ht="40.5">
      <c r="A2674" s="455">
        <v>97361</v>
      </c>
      <c r="B2674" s="453" t="s">
        <v>10959</v>
      </c>
      <c r="C2674" s="455" t="s">
        <v>41</v>
      </c>
      <c r="D2674" s="474">
        <v>7234.74</v>
      </c>
      <c r="E2674" s="302"/>
      <c r="F2674" s="302"/>
      <c r="G2674" s="302"/>
    </row>
    <row r="2675" spans="1:7" ht="40.5">
      <c r="A2675" s="455">
        <v>97362</v>
      </c>
      <c r="B2675" s="453" t="s">
        <v>10960</v>
      </c>
      <c r="C2675" s="455" t="s">
        <v>41</v>
      </c>
      <c r="D2675" s="474">
        <v>1791.16</v>
      </c>
      <c r="E2675" s="302"/>
      <c r="F2675" s="302"/>
      <c r="G2675" s="302"/>
    </row>
    <row r="2676" spans="1:7" ht="67.5">
      <c r="A2676" s="455">
        <v>101875</v>
      </c>
      <c r="B2676" s="453" t="s">
        <v>10961</v>
      </c>
      <c r="C2676" s="455" t="s">
        <v>41</v>
      </c>
      <c r="D2676" s="474">
        <v>378.58</v>
      </c>
      <c r="E2676" s="302"/>
      <c r="F2676" s="302"/>
      <c r="G2676" s="302"/>
    </row>
    <row r="2677" spans="1:7" ht="54">
      <c r="A2677" s="455">
        <v>101876</v>
      </c>
      <c r="B2677" s="453" t="s">
        <v>10962</v>
      </c>
      <c r="C2677" s="455" t="s">
        <v>41</v>
      </c>
      <c r="D2677" s="474">
        <v>61.36</v>
      </c>
      <c r="E2677" s="302"/>
      <c r="F2677" s="302"/>
      <c r="G2677" s="302"/>
    </row>
    <row r="2678" spans="1:7" ht="54">
      <c r="A2678" s="455">
        <v>101877</v>
      </c>
      <c r="B2678" s="453" t="s">
        <v>10963</v>
      </c>
      <c r="C2678" s="455" t="s">
        <v>41</v>
      </c>
      <c r="D2678" s="474">
        <v>41.87</v>
      </c>
      <c r="E2678" s="302"/>
      <c r="F2678" s="302"/>
      <c r="G2678" s="302"/>
    </row>
    <row r="2679" spans="1:7" ht="67.5">
      <c r="A2679" s="455">
        <v>101878</v>
      </c>
      <c r="B2679" s="453" t="s">
        <v>10964</v>
      </c>
      <c r="C2679" s="455" t="s">
        <v>41</v>
      </c>
      <c r="D2679" s="474">
        <v>512.67999999999995</v>
      </c>
      <c r="E2679" s="302"/>
      <c r="F2679" s="302"/>
      <c r="G2679" s="302"/>
    </row>
    <row r="2680" spans="1:7" ht="67.5">
      <c r="A2680" s="455">
        <v>101879</v>
      </c>
      <c r="B2680" s="453" t="s">
        <v>10965</v>
      </c>
      <c r="C2680" s="455" t="s">
        <v>41</v>
      </c>
      <c r="D2680" s="474">
        <v>550.54999999999995</v>
      </c>
      <c r="E2680" s="302"/>
      <c r="F2680" s="302"/>
      <c r="G2680" s="302"/>
    </row>
    <row r="2681" spans="1:7" ht="67.5">
      <c r="A2681" s="455">
        <v>101880</v>
      </c>
      <c r="B2681" s="453" t="s">
        <v>10966</v>
      </c>
      <c r="C2681" s="455" t="s">
        <v>41</v>
      </c>
      <c r="D2681" s="474">
        <v>633.35</v>
      </c>
      <c r="E2681" s="302"/>
      <c r="F2681" s="302"/>
      <c r="G2681" s="302"/>
    </row>
    <row r="2682" spans="1:7" ht="67.5">
      <c r="A2682" s="455">
        <v>101881</v>
      </c>
      <c r="B2682" s="453" t="s">
        <v>10967</v>
      </c>
      <c r="C2682" s="455" t="s">
        <v>41</v>
      </c>
      <c r="D2682" s="474">
        <v>915.42</v>
      </c>
      <c r="E2682" s="302"/>
      <c r="F2682" s="302"/>
      <c r="G2682" s="302"/>
    </row>
    <row r="2683" spans="1:7" ht="67.5">
      <c r="A2683" s="455">
        <v>101882</v>
      </c>
      <c r="B2683" s="453" t="s">
        <v>10968</v>
      </c>
      <c r="C2683" s="455" t="s">
        <v>41</v>
      </c>
      <c r="D2683" s="474">
        <v>1304.19</v>
      </c>
      <c r="E2683" s="302"/>
      <c r="F2683" s="302"/>
      <c r="G2683" s="302"/>
    </row>
    <row r="2684" spans="1:7" ht="67.5">
      <c r="A2684" s="455">
        <v>101883</v>
      </c>
      <c r="B2684" s="453" t="s">
        <v>10969</v>
      </c>
      <c r="C2684" s="455" t="s">
        <v>41</v>
      </c>
      <c r="D2684" s="474">
        <v>524.53</v>
      </c>
      <c r="E2684" s="302"/>
      <c r="F2684" s="302"/>
      <c r="G2684" s="302"/>
    </row>
    <row r="2685" spans="1:7" ht="40.5">
      <c r="A2685" s="455">
        <v>101890</v>
      </c>
      <c r="B2685" s="453" t="s">
        <v>10970</v>
      </c>
      <c r="C2685" s="455" t="s">
        <v>41</v>
      </c>
      <c r="D2685" s="474">
        <v>13.2</v>
      </c>
      <c r="E2685" s="302"/>
      <c r="F2685" s="302"/>
      <c r="G2685" s="302"/>
    </row>
    <row r="2686" spans="1:7" ht="40.5">
      <c r="A2686" s="455">
        <v>101891</v>
      </c>
      <c r="B2686" s="453" t="s">
        <v>10971</v>
      </c>
      <c r="C2686" s="455" t="s">
        <v>41</v>
      </c>
      <c r="D2686" s="474">
        <v>22.53</v>
      </c>
      <c r="E2686" s="302"/>
      <c r="F2686" s="302"/>
      <c r="G2686" s="302"/>
    </row>
    <row r="2687" spans="1:7" ht="40.5">
      <c r="A2687" s="455">
        <v>101892</v>
      </c>
      <c r="B2687" s="453" t="s">
        <v>10972</v>
      </c>
      <c r="C2687" s="455" t="s">
        <v>41</v>
      </c>
      <c r="D2687" s="474">
        <v>60.43</v>
      </c>
      <c r="E2687" s="302"/>
      <c r="F2687" s="302"/>
      <c r="G2687" s="302"/>
    </row>
    <row r="2688" spans="1:7" ht="40.5">
      <c r="A2688" s="455">
        <v>101893</v>
      </c>
      <c r="B2688" s="453" t="s">
        <v>10973</v>
      </c>
      <c r="C2688" s="455" t="s">
        <v>41</v>
      </c>
      <c r="D2688" s="474">
        <v>76.97</v>
      </c>
      <c r="E2688" s="302"/>
      <c r="F2688" s="302"/>
      <c r="G2688" s="302"/>
    </row>
    <row r="2689" spans="1:7" ht="40.5">
      <c r="A2689" s="455">
        <v>101894</v>
      </c>
      <c r="B2689" s="453" t="s">
        <v>10974</v>
      </c>
      <c r="C2689" s="455" t="s">
        <v>41</v>
      </c>
      <c r="D2689" s="474">
        <v>126.81</v>
      </c>
      <c r="E2689" s="302"/>
      <c r="F2689" s="302"/>
      <c r="G2689" s="302"/>
    </row>
    <row r="2690" spans="1:7" ht="40.5">
      <c r="A2690" s="455">
        <v>101895</v>
      </c>
      <c r="B2690" s="453" t="s">
        <v>10975</v>
      </c>
      <c r="C2690" s="455" t="s">
        <v>41</v>
      </c>
      <c r="D2690" s="474">
        <v>352.79</v>
      </c>
      <c r="E2690" s="302"/>
      <c r="F2690" s="302"/>
      <c r="G2690" s="302"/>
    </row>
    <row r="2691" spans="1:7" ht="40.5">
      <c r="A2691" s="455">
        <v>101896</v>
      </c>
      <c r="B2691" s="453" t="s">
        <v>10976</v>
      </c>
      <c r="C2691" s="455" t="s">
        <v>41</v>
      </c>
      <c r="D2691" s="474">
        <v>535.69000000000005</v>
      </c>
      <c r="E2691" s="302"/>
      <c r="F2691" s="302"/>
      <c r="G2691" s="302"/>
    </row>
    <row r="2692" spans="1:7" ht="40.5">
      <c r="A2692" s="455">
        <v>101897</v>
      </c>
      <c r="B2692" s="453" t="s">
        <v>10977</v>
      </c>
      <c r="C2692" s="455" t="s">
        <v>41</v>
      </c>
      <c r="D2692" s="474">
        <v>863.09</v>
      </c>
      <c r="E2692" s="302"/>
      <c r="F2692" s="302"/>
      <c r="G2692" s="302"/>
    </row>
    <row r="2693" spans="1:7" ht="40.5">
      <c r="A2693" s="455">
        <v>101898</v>
      </c>
      <c r="B2693" s="453" t="s">
        <v>10978</v>
      </c>
      <c r="C2693" s="455" t="s">
        <v>41</v>
      </c>
      <c r="D2693" s="474">
        <v>1159.5</v>
      </c>
      <c r="E2693" s="302"/>
      <c r="F2693" s="302"/>
      <c r="G2693" s="302"/>
    </row>
    <row r="2694" spans="1:7" ht="40.5">
      <c r="A2694" s="455">
        <v>101899</v>
      </c>
      <c r="B2694" s="453" t="s">
        <v>10979</v>
      </c>
      <c r="C2694" s="455" t="s">
        <v>41</v>
      </c>
      <c r="D2694" s="474">
        <v>1864.56</v>
      </c>
      <c r="E2694" s="302"/>
      <c r="F2694" s="302"/>
      <c r="G2694" s="302"/>
    </row>
    <row r="2695" spans="1:7" ht="40.5">
      <c r="A2695" s="455">
        <v>101900</v>
      </c>
      <c r="B2695" s="453" t="s">
        <v>10980</v>
      </c>
      <c r="C2695" s="455" t="s">
        <v>41</v>
      </c>
      <c r="D2695" s="474">
        <v>3906.72</v>
      </c>
      <c r="E2695" s="302"/>
      <c r="F2695" s="302"/>
      <c r="G2695" s="302"/>
    </row>
    <row r="2696" spans="1:7" ht="27">
      <c r="A2696" s="455">
        <v>101901</v>
      </c>
      <c r="B2696" s="453" t="s">
        <v>10981</v>
      </c>
      <c r="C2696" s="455" t="s">
        <v>41</v>
      </c>
      <c r="D2696" s="474">
        <v>107.79</v>
      </c>
      <c r="E2696" s="302"/>
      <c r="F2696" s="302"/>
      <c r="G2696" s="302"/>
    </row>
    <row r="2697" spans="1:7" ht="27">
      <c r="A2697" s="455">
        <v>101902</v>
      </c>
      <c r="B2697" s="453" t="s">
        <v>10982</v>
      </c>
      <c r="C2697" s="455" t="s">
        <v>41</v>
      </c>
      <c r="D2697" s="474">
        <v>133.13</v>
      </c>
      <c r="E2697" s="302"/>
      <c r="F2697" s="302"/>
      <c r="G2697" s="302"/>
    </row>
    <row r="2698" spans="1:7" ht="27">
      <c r="A2698" s="455">
        <v>101903</v>
      </c>
      <c r="B2698" s="453" t="s">
        <v>10983</v>
      </c>
      <c r="C2698" s="455" t="s">
        <v>41</v>
      </c>
      <c r="D2698" s="474">
        <v>277.56</v>
      </c>
      <c r="E2698" s="302"/>
      <c r="F2698" s="302"/>
      <c r="G2698" s="302"/>
    </row>
    <row r="2699" spans="1:7" ht="27">
      <c r="A2699" s="455">
        <v>101904</v>
      </c>
      <c r="B2699" s="453" t="s">
        <v>10984</v>
      </c>
      <c r="C2699" s="455" t="s">
        <v>41</v>
      </c>
      <c r="D2699" s="474">
        <v>1022.82</v>
      </c>
      <c r="E2699" s="302"/>
      <c r="F2699" s="302"/>
      <c r="G2699" s="302"/>
    </row>
    <row r="2700" spans="1:7" ht="40.5">
      <c r="A2700" s="455">
        <v>101938</v>
      </c>
      <c r="B2700" s="453" t="s">
        <v>11484</v>
      </c>
      <c r="C2700" s="455" t="s">
        <v>41</v>
      </c>
      <c r="D2700" s="474">
        <v>82.53</v>
      </c>
      <c r="E2700" s="302"/>
      <c r="F2700" s="302"/>
      <c r="G2700" s="302"/>
    </row>
    <row r="2701" spans="1:7" ht="40.5">
      <c r="A2701" s="455">
        <v>101946</v>
      </c>
      <c r="B2701" s="453" t="s">
        <v>11485</v>
      </c>
      <c r="C2701" s="455" t="s">
        <v>41</v>
      </c>
      <c r="D2701" s="474">
        <v>115.67</v>
      </c>
      <c r="E2701" s="302"/>
      <c r="F2701" s="302"/>
      <c r="G2701" s="302"/>
    </row>
    <row r="2702" spans="1:7" ht="54">
      <c r="A2702" s="455">
        <v>91945</v>
      </c>
      <c r="B2702" s="453" t="s">
        <v>464</v>
      </c>
      <c r="C2702" s="455" t="s">
        <v>41</v>
      </c>
      <c r="D2702" s="474">
        <v>6.44</v>
      </c>
      <c r="E2702" s="302"/>
      <c r="F2702" s="302"/>
      <c r="G2702" s="302"/>
    </row>
    <row r="2703" spans="1:7" ht="54">
      <c r="A2703" s="455">
        <v>91946</v>
      </c>
      <c r="B2703" s="453" t="s">
        <v>465</v>
      </c>
      <c r="C2703" s="455" t="s">
        <v>41</v>
      </c>
      <c r="D2703" s="474">
        <v>5.37</v>
      </c>
      <c r="E2703" s="302"/>
      <c r="F2703" s="302"/>
      <c r="G2703" s="302"/>
    </row>
    <row r="2704" spans="1:7" ht="54">
      <c r="A2704" s="455">
        <v>91947</v>
      </c>
      <c r="B2704" s="453" t="s">
        <v>466</v>
      </c>
      <c r="C2704" s="455" t="s">
        <v>41</v>
      </c>
      <c r="D2704" s="474">
        <v>4.72</v>
      </c>
      <c r="E2704" s="302"/>
      <c r="F2704" s="302"/>
      <c r="G2704" s="302"/>
    </row>
    <row r="2705" spans="1:7" ht="54">
      <c r="A2705" s="455">
        <v>91949</v>
      </c>
      <c r="B2705" s="453" t="s">
        <v>467</v>
      </c>
      <c r="C2705" s="455" t="s">
        <v>41</v>
      </c>
      <c r="D2705" s="474">
        <v>9.86</v>
      </c>
      <c r="E2705" s="302"/>
      <c r="F2705" s="302"/>
      <c r="G2705" s="302"/>
    </row>
    <row r="2706" spans="1:7" ht="54">
      <c r="A2706" s="455">
        <v>91950</v>
      </c>
      <c r="B2706" s="453" t="s">
        <v>468</v>
      </c>
      <c r="C2706" s="455" t="s">
        <v>41</v>
      </c>
      <c r="D2706" s="474">
        <v>8.58</v>
      </c>
      <c r="E2706" s="302"/>
      <c r="F2706" s="302"/>
      <c r="G2706" s="302"/>
    </row>
    <row r="2707" spans="1:7" ht="54">
      <c r="A2707" s="455">
        <v>91951</v>
      </c>
      <c r="B2707" s="453" t="s">
        <v>469</v>
      </c>
      <c r="C2707" s="455" t="s">
        <v>41</v>
      </c>
      <c r="D2707" s="474">
        <v>7.81</v>
      </c>
      <c r="E2707" s="302"/>
      <c r="F2707" s="302"/>
      <c r="G2707" s="302"/>
    </row>
    <row r="2708" spans="1:7" ht="40.5">
      <c r="A2708" s="455">
        <v>91952</v>
      </c>
      <c r="B2708" s="453" t="s">
        <v>2125</v>
      </c>
      <c r="C2708" s="455" t="s">
        <v>41</v>
      </c>
      <c r="D2708" s="474">
        <v>12.11</v>
      </c>
      <c r="E2708" s="302"/>
      <c r="F2708" s="302"/>
      <c r="G2708" s="302"/>
    </row>
    <row r="2709" spans="1:7" ht="40.5">
      <c r="A2709" s="455">
        <v>91953</v>
      </c>
      <c r="B2709" s="453" t="s">
        <v>470</v>
      </c>
      <c r="C2709" s="455" t="s">
        <v>41</v>
      </c>
      <c r="D2709" s="474">
        <v>17.48</v>
      </c>
      <c r="E2709" s="302"/>
      <c r="F2709" s="302"/>
      <c r="G2709" s="302"/>
    </row>
    <row r="2710" spans="1:7" ht="40.5">
      <c r="A2710" s="455">
        <v>91954</v>
      </c>
      <c r="B2710" s="453" t="s">
        <v>2126</v>
      </c>
      <c r="C2710" s="455" t="s">
        <v>41</v>
      </c>
      <c r="D2710" s="474">
        <v>16.260000000000002</v>
      </c>
      <c r="E2710" s="302"/>
      <c r="F2710" s="302"/>
      <c r="G2710" s="302"/>
    </row>
    <row r="2711" spans="1:7" ht="40.5">
      <c r="A2711" s="455">
        <v>91955</v>
      </c>
      <c r="B2711" s="453" t="s">
        <v>471</v>
      </c>
      <c r="C2711" s="455" t="s">
        <v>41</v>
      </c>
      <c r="D2711" s="474">
        <v>21.63</v>
      </c>
      <c r="E2711" s="302"/>
      <c r="F2711" s="302"/>
      <c r="G2711" s="302"/>
    </row>
    <row r="2712" spans="1:7" ht="54">
      <c r="A2712" s="455">
        <v>91956</v>
      </c>
      <c r="B2712" s="453" t="s">
        <v>2127</v>
      </c>
      <c r="C2712" s="455" t="s">
        <v>41</v>
      </c>
      <c r="D2712" s="474">
        <v>26.4</v>
      </c>
      <c r="E2712" s="302"/>
      <c r="F2712" s="302"/>
      <c r="G2712" s="302"/>
    </row>
    <row r="2713" spans="1:7" ht="54">
      <c r="A2713" s="455">
        <v>91957</v>
      </c>
      <c r="B2713" s="453" t="s">
        <v>2128</v>
      </c>
      <c r="C2713" s="455" t="s">
        <v>41</v>
      </c>
      <c r="D2713" s="474">
        <v>31.77</v>
      </c>
      <c r="E2713" s="302"/>
      <c r="F2713" s="302"/>
      <c r="G2713" s="302"/>
    </row>
    <row r="2714" spans="1:7" ht="40.5">
      <c r="A2714" s="455">
        <v>91958</v>
      </c>
      <c r="B2714" s="453" t="s">
        <v>2129</v>
      </c>
      <c r="C2714" s="455" t="s">
        <v>41</v>
      </c>
      <c r="D2714" s="474">
        <v>22.29</v>
      </c>
      <c r="E2714" s="302"/>
      <c r="F2714" s="302"/>
      <c r="G2714" s="302"/>
    </row>
    <row r="2715" spans="1:7" ht="40.5">
      <c r="A2715" s="455">
        <v>91959</v>
      </c>
      <c r="B2715" s="453" t="s">
        <v>472</v>
      </c>
      <c r="C2715" s="455" t="s">
        <v>41</v>
      </c>
      <c r="D2715" s="474">
        <v>27.66</v>
      </c>
      <c r="E2715" s="302"/>
      <c r="F2715" s="302"/>
      <c r="G2715" s="302"/>
    </row>
    <row r="2716" spans="1:7" ht="40.5">
      <c r="A2716" s="455">
        <v>91960</v>
      </c>
      <c r="B2716" s="453" t="s">
        <v>473</v>
      </c>
      <c r="C2716" s="455" t="s">
        <v>41</v>
      </c>
      <c r="D2716" s="474">
        <v>30.56</v>
      </c>
      <c r="E2716" s="302"/>
      <c r="F2716" s="302"/>
      <c r="G2716" s="302"/>
    </row>
    <row r="2717" spans="1:7" ht="40.5">
      <c r="A2717" s="455">
        <v>91961</v>
      </c>
      <c r="B2717" s="453" t="s">
        <v>474</v>
      </c>
      <c r="C2717" s="455" t="s">
        <v>41</v>
      </c>
      <c r="D2717" s="474">
        <v>35.93</v>
      </c>
      <c r="E2717" s="302"/>
      <c r="F2717" s="302"/>
      <c r="G2717" s="302"/>
    </row>
    <row r="2718" spans="1:7" ht="54">
      <c r="A2718" s="455">
        <v>91962</v>
      </c>
      <c r="B2718" s="453" t="s">
        <v>2130</v>
      </c>
      <c r="C2718" s="455" t="s">
        <v>41</v>
      </c>
      <c r="D2718" s="474">
        <v>40.74</v>
      </c>
      <c r="E2718" s="302"/>
      <c r="F2718" s="302"/>
      <c r="G2718" s="302"/>
    </row>
    <row r="2719" spans="1:7" ht="54">
      <c r="A2719" s="455">
        <v>91963</v>
      </c>
      <c r="B2719" s="453" t="s">
        <v>2131</v>
      </c>
      <c r="C2719" s="455" t="s">
        <v>41</v>
      </c>
      <c r="D2719" s="474">
        <v>46.11</v>
      </c>
      <c r="E2719" s="302"/>
      <c r="F2719" s="302"/>
      <c r="G2719" s="302"/>
    </row>
    <row r="2720" spans="1:7" ht="54">
      <c r="A2720" s="455">
        <v>91964</v>
      </c>
      <c r="B2720" s="453" t="s">
        <v>2132</v>
      </c>
      <c r="C2720" s="455" t="s">
        <v>41</v>
      </c>
      <c r="D2720" s="474">
        <v>36.58</v>
      </c>
      <c r="E2720" s="302"/>
      <c r="F2720" s="302"/>
      <c r="G2720" s="302"/>
    </row>
    <row r="2721" spans="1:7" ht="54">
      <c r="A2721" s="455">
        <v>91965</v>
      </c>
      <c r="B2721" s="453" t="s">
        <v>2133</v>
      </c>
      <c r="C2721" s="455" t="s">
        <v>41</v>
      </c>
      <c r="D2721" s="474">
        <v>41.95</v>
      </c>
      <c r="E2721" s="302"/>
      <c r="F2721" s="302"/>
      <c r="G2721" s="302"/>
    </row>
    <row r="2722" spans="1:7" ht="40.5">
      <c r="A2722" s="455">
        <v>91966</v>
      </c>
      <c r="B2722" s="453" t="s">
        <v>2134</v>
      </c>
      <c r="C2722" s="455" t="s">
        <v>41</v>
      </c>
      <c r="D2722" s="474">
        <v>32.47</v>
      </c>
      <c r="E2722" s="302"/>
      <c r="F2722" s="302"/>
      <c r="G2722" s="302"/>
    </row>
    <row r="2723" spans="1:7" ht="40.5">
      <c r="A2723" s="455">
        <v>91967</v>
      </c>
      <c r="B2723" s="453" t="s">
        <v>475</v>
      </c>
      <c r="C2723" s="455" t="s">
        <v>41</v>
      </c>
      <c r="D2723" s="474">
        <v>37.840000000000003</v>
      </c>
      <c r="E2723" s="302"/>
      <c r="F2723" s="302"/>
      <c r="G2723" s="302"/>
    </row>
    <row r="2724" spans="1:7" ht="40.5">
      <c r="A2724" s="455">
        <v>91968</v>
      </c>
      <c r="B2724" s="453" t="s">
        <v>476</v>
      </c>
      <c r="C2724" s="455" t="s">
        <v>41</v>
      </c>
      <c r="D2724" s="474">
        <v>44.85</v>
      </c>
      <c r="E2724" s="302"/>
      <c r="F2724" s="302"/>
      <c r="G2724" s="302"/>
    </row>
    <row r="2725" spans="1:7" ht="40.5">
      <c r="A2725" s="455">
        <v>91969</v>
      </c>
      <c r="B2725" s="453" t="s">
        <v>477</v>
      </c>
      <c r="C2725" s="455" t="s">
        <v>41</v>
      </c>
      <c r="D2725" s="474">
        <v>50.22</v>
      </c>
      <c r="E2725" s="302"/>
      <c r="F2725" s="302"/>
      <c r="G2725" s="302"/>
    </row>
    <row r="2726" spans="1:7" ht="54">
      <c r="A2726" s="455">
        <v>91970</v>
      </c>
      <c r="B2726" s="453" t="s">
        <v>2135</v>
      </c>
      <c r="C2726" s="455" t="s">
        <v>41</v>
      </c>
      <c r="D2726" s="474">
        <v>46.99</v>
      </c>
      <c r="E2726" s="302"/>
      <c r="F2726" s="302"/>
      <c r="G2726" s="302"/>
    </row>
    <row r="2727" spans="1:7" ht="54">
      <c r="A2727" s="455">
        <v>91971</v>
      </c>
      <c r="B2727" s="453" t="s">
        <v>2136</v>
      </c>
      <c r="C2727" s="455" t="s">
        <v>41</v>
      </c>
      <c r="D2727" s="474">
        <v>55.57</v>
      </c>
      <c r="E2727" s="302"/>
      <c r="F2727" s="302"/>
      <c r="G2727" s="302"/>
    </row>
    <row r="2728" spans="1:7" ht="54">
      <c r="A2728" s="455">
        <v>91972</v>
      </c>
      <c r="B2728" s="453" t="s">
        <v>2137</v>
      </c>
      <c r="C2728" s="455" t="s">
        <v>41</v>
      </c>
      <c r="D2728" s="474">
        <v>51.14</v>
      </c>
      <c r="E2728" s="302"/>
      <c r="F2728" s="302"/>
      <c r="G2728" s="302"/>
    </row>
    <row r="2729" spans="1:7" ht="54">
      <c r="A2729" s="455">
        <v>91973</v>
      </c>
      <c r="B2729" s="453" t="s">
        <v>2138</v>
      </c>
      <c r="C2729" s="455" t="s">
        <v>41</v>
      </c>
      <c r="D2729" s="474">
        <v>59.72</v>
      </c>
      <c r="E2729" s="302"/>
      <c r="F2729" s="302"/>
      <c r="G2729" s="302"/>
    </row>
    <row r="2730" spans="1:7" ht="40.5">
      <c r="A2730" s="455">
        <v>91974</v>
      </c>
      <c r="B2730" s="453" t="s">
        <v>2139</v>
      </c>
      <c r="C2730" s="455" t="s">
        <v>41</v>
      </c>
      <c r="D2730" s="474">
        <v>42.84</v>
      </c>
      <c r="E2730" s="302"/>
      <c r="F2730" s="302"/>
      <c r="G2730" s="302"/>
    </row>
    <row r="2731" spans="1:7" ht="40.5">
      <c r="A2731" s="455">
        <v>91975</v>
      </c>
      <c r="B2731" s="453" t="s">
        <v>478</v>
      </c>
      <c r="C2731" s="455" t="s">
        <v>41</v>
      </c>
      <c r="D2731" s="474">
        <v>51.42</v>
      </c>
      <c r="E2731" s="302"/>
      <c r="F2731" s="302"/>
      <c r="G2731" s="302"/>
    </row>
    <row r="2732" spans="1:7" ht="40.5">
      <c r="A2732" s="455">
        <v>91976</v>
      </c>
      <c r="B2732" s="453" t="s">
        <v>2140</v>
      </c>
      <c r="C2732" s="455" t="s">
        <v>41</v>
      </c>
      <c r="D2732" s="474">
        <v>63.27</v>
      </c>
      <c r="E2732" s="302"/>
      <c r="F2732" s="302"/>
      <c r="G2732" s="302"/>
    </row>
    <row r="2733" spans="1:7" ht="40.5">
      <c r="A2733" s="455">
        <v>91977</v>
      </c>
      <c r="B2733" s="453" t="s">
        <v>479</v>
      </c>
      <c r="C2733" s="455" t="s">
        <v>41</v>
      </c>
      <c r="D2733" s="474">
        <v>71.849999999999994</v>
      </c>
      <c r="E2733" s="302"/>
      <c r="F2733" s="302"/>
      <c r="G2733" s="302"/>
    </row>
    <row r="2734" spans="1:7" ht="40.5">
      <c r="A2734" s="455">
        <v>91978</v>
      </c>
      <c r="B2734" s="453" t="s">
        <v>3462</v>
      </c>
      <c r="C2734" s="455" t="s">
        <v>41</v>
      </c>
      <c r="D2734" s="474">
        <v>26.01</v>
      </c>
      <c r="E2734" s="302"/>
      <c r="F2734" s="302"/>
      <c r="G2734" s="302"/>
    </row>
    <row r="2735" spans="1:7" ht="40.5">
      <c r="A2735" s="455">
        <v>91979</v>
      </c>
      <c r="B2735" s="453" t="s">
        <v>3463</v>
      </c>
      <c r="C2735" s="455" t="s">
        <v>41</v>
      </c>
      <c r="D2735" s="474">
        <v>31.38</v>
      </c>
      <c r="E2735" s="302"/>
      <c r="F2735" s="302"/>
      <c r="G2735" s="302"/>
    </row>
    <row r="2736" spans="1:7" ht="40.5">
      <c r="A2736" s="455">
        <v>91980</v>
      </c>
      <c r="B2736" s="453" t="s">
        <v>3464</v>
      </c>
      <c r="C2736" s="455" t="s">
        <v>41</v>
      </c>
      <c r="D2736" s="474">
        <v>25.16</v>
      </c>
      <c r="E2736" s="302"/>
      <c r="F2736" s="302"/>
      <c r="G2736" s="302"/>
    </row>
    <row r="2737" spans="1:7" ht="40.5">
      <c r="A2737" s="455">
        <v>91981</v>
      </c>
      <c r="B2737" s="453" t="s">
        <v>3465</v>
      </c>
      <c r="C2737" s="455" t="s">
        <v>41</v>
      </c>
      <c r="D2737" s="474">
        <v>30.53</v>
      </c>
      <c r="E2737" s="302"/>
      <c r="F2737" s="302"/>
      <c r="G2737" s="302"/>
    </row>
    <row r="2738" spans="1:7" ht="40.5">
      <c r="A2738" s="455">
        <v>91982</v>
      </c>
      <c r="B2738" s="453" t="s">
        <v>3466</v>
      </c>
      <c r="C2738" s="455" t="s">
        <v>41</v>
      </c>
      <c r="D2738" s="474">
        <v>61.28</v>
      </c>
      <c r="E2738" s="302"/>
      <c r="F2738" s="302"/>
      <c r="G2738" s="302"/>
    </row>
    <row r="2739" spans="1:7" ht="40.5">
      <c r="A2739" s="455">
        <v>91983</v>
      </c>
      <c r="B2739" s="453" t="s">
        <v>3467</v>
      </c>
      <c r="C2739" s="455" t="s">
        <v>41</v>
      </c>
      <c r="D2739" s="474">
        <v>66.650000000000006</v>
      </c>
      <c r="E2739" s="302"/>
      <c r="F2739" s="302"/>
      <c r="G2739" s="302"/>
    </row>
    <row r="2740" spans="1:7" ht="54">
      <c r="A2740" s="455">
        <v>91984</v>
      </c>
      <c r="B2740" s="453" t="s">
        <v>3468</v>
      </c>
      <c r="C2740" s="455" t="s">
        <v>41</v>
      </c>
      <c r="D2740" s="474">
        <v>11.32</v>
      </c>
      <c r="E2740" s="302"/>
      <c r="F2740" s="302"/>
      <c r="G2740" s="302"/>
    </row>
    <row r="2741" spans="1:7" ht="54">
      <c r="A2741" s="455">
        <v>91985</v>
      </c>
      <c r="B2741" s="453" t="s">
        <v>3469</v>
      </c>
      <c r="C2741" s="455" t="s">
        <v>41</v>
      </c>
      <c r="D2741" s="474">
        <v>16.690000000000001</v>
      </c>
      <c r="E2741" s="302"/>
      <c r="F2741" s="302"/>
      <c r="G2741" s="302"/>
    </row>
    <row r="2742" spans="1:7" ht="40.5">
      <c r="A2742" s="455">
        <v>91986</v>
      </c>
      <c r="B2742" s="453" t="s">
        <v>3470</v>
      </c>
      <c r="C2742" s="455" t="s">
        <v>41</v>
      </c>
      <c r="D2742" s="474">
        <v>24.33</v>
      </c>
      <c r="E2742" s="302"/>
      <c r="F2742" s="302"/>
      <c r="G2742" s="302"/>
    </row>
    <row r="2743" spans="1:7" ht="40.5">
      <c r="A2743" s="455">
        <v>91987</v>
      </c>
      <c r="B2743" s="453" t="s">
        <v>3471</v>
      </c>
      <c r="C2743" s="455" t="s">
        <v>41</v>
      </c>
      <c r="D2743" s="474">
        <v>29.7</v>
      </c>
      <c r="E2743" s="302"/>
      <c r="F2743" s="302"/>
      <c r="G2743" s="302"/>
    </row>
    <row r="2744" spans="1:7" ht="54">
      <c r="A2744" s="455">
        <v>91988</v>
      </c>
      <c r="B2744" s="453" t="s">
        <v>3472</v>
      </c>
      <c r="C2744" s="455" t="s">
        <v>41</v>
      </c>
      <c r="D2744" s="474">
        <v>14.18</v>
      </c>
      <c r="E2744" s="302"/>
      <c r="F2744" s="302"/>
      <c r="G2744" s="302"/>
    </row>
    <row r="2745" spans="1:7" ht="54">
      <c r="A2745" s="455">
        <v>91989</v>
      </c>
      <c r="B2745" s="453" t="s">
        <v>3473</v>
      </c>
      <c r="C2745" s="455" t="s">
        <v>41</v>
      </c>
      <c r="D2745" s="474">
        <v>19.55</v>
      </c>
      <c r="E2745" s="302"/>
      <c r="F2745" s="302"/>
      <c r="G2745" s="302"/>
    </row>
    <row r="2746" spans="1:7" ht="40.5">
      <c r="A2746" s="455">
        <v>91990</v>
      </c>
      <c r="B2746" s="453" t="s">
        <v>57</v>
      </c>
      <c r="C2746" s="455" t="s">
        <v>41</v>
      </c>
      <c r="D2746" s="474">
        <v>21.53</v>
      </c>
      <c r="E2746" s="302"/>
      <c r="F2746" s="302"/>
      <c r="G2746" s="302"/>
    </row>
    <row r="2747" spans="1:7" ht="40.5">
      <c r="A2747" s="455">
        <v>91991</v>
      </c>
      <c r="B2747" s="453" t="s">
        <v>480</v>
      </c>
      <c r="C2747" s="455" t="s">
        <v>41</v>
      </c>
      <c r="D2747" s="474">
        <v>23.07</v>
      </c>
      <c r="E2747" s="302"/>
      <c r="F2747" s="302"/>
      <c r="G2747" s="302"/>
    </row>
    <row r="2748" spans="1:7" ht="40.5">
      <c r="A2748" s="455">
        <v>91992</v>
      </c>
      <c r="B2748" s="453" t="s">
        <v>2141</v>
      </c>
      <c r="C2748" s="455" t="s">
        <v>41</v>
      </c>
      <c r="D2748" s="474">
        <v>26.9</v>
      </c>
      <c r="E2748" s="302"/>
      <c r="F2748" s="302"/>
      <c r="G2748" s="302"/>
    </row>
    <row r="2749" spans="1:7" ht="40.5">
      <c r="A2749" s="455">
        <v>91993</v>
      </c>
      <c r="B2749" s="453" t="s">
        <v>2142</v>
      </c>
      <c r="C2749" s="455" t="s">
        <v>41</v>
      </c>
      <c r="D2749" s="474">
        <v>28.44</v>
      </c>
      <c r="E2749" s="302"/>
      <c r="F2749" s="302"/>
      <c r="G2749" s="302"/>
    </row>
    <row r="2750" spans="1:7" ht="40.5">
      <c r="A2750" s="455">
        <v>91994</v>
      </c>
      <c r="B2750" s="453" t="s">
        <v>481</v>
      </c>
      <c r="C2750" s="455" t="s">
        <v>41</v>
      </c>
      <c r="D2750" s="474">
        <v>15.46</v>
      </c>
      <c r="E2750" s="302"/>
      <c r="F2750" s="302"/>
      <c r="G2750" s="302"/>
    </row>
    <row r="2751" spans="1:7" ht="40.5">
      <c r="A2751" s="455">
        <v>91995</v>
      </c>
      <c r="B2751" s="453" t="s">
        <v>482</v>
      </c>
      <c r="C2751" s="455" t="s">
        <v>41</v>
      </c>
      <c r="D2751" s="474">
        <v>17</v>
      </c>
      <c r="E2751" s="302"/>
      <c r="F2751" s="302"/>
      <c r="G2751" s="302"/>
    </row>
    <row r="2752" spans="1:7" ht="40.5">
      <c r="A2752" s="455">
        <v>91996</v>
      </c>
      <c r="B2752" s="453" t="s">
        <v>2143</v>
      </c>
      <c r="C2752" s="455" t="s">
        <v>41</v>
      </c>
      <c r="D2752" s="474">
        <v>20.83</v>
      </c>
      <c r="E2752" s="302"/>
      <c r="F2752" s="302"/>
      <c r="G2752" s="302"/>
    </row>
    <row r="2753" spans="1:7" ht="40.5">
      <c r="A2753" s="455">
        <v>91997</v>
      </c>
      <c r="B2753" s="453" t="s">
        <v>2144</v>
      </c>
      <c r="C2753" s="455" t="s">
        <v>41</v>
      </c>
      <c r="D2753" s="474">
        <v>22.37</v>
      </c>
      <c r="E2753" s="302"/>
      <c r="F2753" s="302"/>
      <c r="G2753" s="302"/>
    </row>
    <row r="2754" spans="1:7" ht="40.5">
      <c r="A2754" s="455">
        <v>91998</v>
      </c>
      <c r="B2754" s="453" t="s">
        <v>483</v>
      </c>
      <c r="C2754" s="455" t="s">
        <v>41</v>
      </c>
      <c r="D2754" s="474">
        <v>13.11</v>
      </c>
      <c r="E2754" s="302"/>
      <c r="F2754" s="302"/>
      <c r="G2754" s="302"/>
    </row>
    <row r="2755" spans="1:7" ht="40.5">
      <c r="A2755" s="455">
        <v>91999</v>
      </c>
      <c r="B2755" s="453" t="s">
        <v>484</v>
      </c>
      <c r="C2755" s="455" t="s">
        <v>41</v>
      </c>
      <c r="D2755" s="474">
        <v>14.65</v>
      </c>
      <c r="E2755" s="302"/>
      <c r="F2755" s="302"/>
      <c r="G2755" s="302"/>
    </row>
    <row r="2756" spans="1:7" ht="40.5">
      <c r="A2756" s="455">
        <v>92000</v>
      </c>
      <c r="B2756" s="453" t="s">
        <v>2145</v>
      </c>
      <c r="C2756" s="455" t="s">
        <v>41</v>
      </c>
      <c r="D2756" s="474">
        <v>18.48</v>
      </c>
      <c r="E2756" s="302"/>
      <c r="F2756" s="302"/>
      <c r="G2756" s="302"/>
    </row>
    <row r="2757" spans="1:7" ht="40.5">
      <c r="A2757" s="455">
        <v>92001</v>
      </c>
      <c r="B2757" s="453" t="s">
        <v>2146</v>
      </c>
      <c r="C2757" s="455" t="s">
        <v>41</v>
      </c>
      <c r="D2757" s="474">
        <v>20.02</v>
      </c>
      <c r="E2757" s="302"/>
      <c r="F2757" s="302"/>
      <c r="G2757" s="302"/>
    </row>
    <row r="2758" spans="1:7" ht="40.5">
      <c r="A2758" s="455">
        <v>92002</v>
      </c>
      <c r="B2758" s="453" t="s">
        <v>2147</v>
      </c>
      <c r="C2758" s="455" t="s">
        <v>41</v>
      </c>
      <c r="D2758" s="474">
        <v>28.96</v>
      </c>
      <c r="E2758" s="302"/>
      <c r="F2758" s="302"/>
      <c r="G2758" s="302"/>
    </row>
    <row r="2759" spans="1:7" ht="40.5">
      <c r="A2759" s="455">
        <v>92003</v>
      </c>
      <c r="B2759" s="453" t="s">
        <v>2148</v>
      </c>
      <c r="C2759" s="455" t="s">
        <v>41</v>
      </c>
      <c r="D2759" s="474">
        <v>32.04</v>
      </c>
      <c r="E2759" s="302"/>
      <c r="F2759" s="302"/>
      <c r="G2759" s="302"/>
    </row>
    <row r="2760" spans="1:7" ht="40.5">
      <c r="A2760" s="455">
        <v>92004</v>
      </c>
      <c r="B2760" s="453" t="s">
        <v>2149</v>
      </c>
      <c r="C2760" s="455" t="s">
        <v>41</v>
      </c>
      <c r="D2760" s="474">
        <v>34.33</v>
      </c>
      <c r="E2760" s="302"/>
      <c r="F2760" s="302"/>
      <c r="G2760" s="302"/>
    </row>
    <row r="2761" spans="1:7" ht="40.5">
      <c r="A2761" s="455">
        <v>92005</v>
      </c>
      <c r="B2761" s="453" t="s">
        <v>2150</v>
      </c>
      <c r="C2761" s="455" t="s">
        <v>41</v>
      </c>
      <c r="D2761" s="474">
        <v>37.409999999999997</v>
      </c>
      <c r="E2761" s="302"/>
      <c r="F2761" s="302"/>
      <c r="G2761" s="302"/>
    </row>
    <row r="2762" spans="1:7" ht="40.5">
      <c r="A2762" s="455">
        <v>92006</v>
      </c>
      <c r="B2762" s="453" t="s">
        <v>2151</v>
      </c>
      <c r="C2762" s="455" t="s">
        <v>41</v>
      </c>
      <c r="D2762" s="474">
        <v>24.24</v>
      </c>
      <c r="E2762" s="302"/>
      <c r="F2762" s="302"/>
      <c r="G2762" s="302"/>
    </row>
    <row r="2763" spans="1:7" ht="40.5">
      <c r="A2763" s="455">
        <v>92007</v>
      </c>
      <c r="B2763" s="453" t="s">
        <v>2152</v>
      </c>
      <c r="C2763" s="455" t="s">
        <v>41</v>
      </c>
      <c r="D2763" s="474">
        <v>27.32</v>
      </c>
      <c r="E2763" s="302"/>
      <c r="F2763" s="302"/>
      <c r="G2763" s="302"/>
    </row>
    <row r="2764" spans="1:7" ht="40.5">
      <c r="A2764" s="455">
        <v>92008</v>
      </c>
      <c r="B2764" s="453" t="s">
        <v>2153</v>
      </c>
      <c r="C2764" s="455" t="s">
        <v>41</v>
      </c>
      <c r="D2764" s="474">
        <v>29.61</v>
      </c>
      <c r="E2764" s="302"/>
      <c r="F2764" s="302"/>
      <c r="G2764" s="302"/>
    </row>
    <row r="2765" spans="1:7" ht="40.5">
      <c r="A2765" s="455">
        <v>92009</v>
      </c>
      <c r="B2765" s="453" t="s">
        <v>2154</v>
      </c>
      <c r="C2765" s="455" t="s">
        <v>41</v>
      </c>
      <c r="D2765" s="474">
        <v>32.69</v>
      </c>
      <c r="E2765" s="302"/>
      <c r="F2765" s="302"/>
      <c r="G2765" s="302"/>
    </row>
    <row r="2766" spans="1:7" ht="40.5">
      <c r="A2766" s="455">
        <v>92010</v>
      </c>
      <c r="B2766" s="453" t="s">
        <v>2155</v>
      </c>
      <c r="C2766" s="455" t="s">
        <v>41</v>
      </c>
      <c r="D2766" s="474">
        <v>42.45</v>
      </c>
      <c r="E2766" s="302"/>
      <c r="F2766" s="302"/>
      <c r="G2766" s="302"/>
    </row>
    <row r="2767" spans="1:7" ht="40.5">
      <c r="A2767" s="455">
        <v>92011</v>
      </c>
      <c r="B2767" s="453" t="s">
        <v>2156</v>
      </c>
      <c r="C2767" s="455" t="s">
        <v>41</v>
      </c>
      <c r="D2767" s="474">
        <v>47.07</v>
      </c>
      <c r="E2767" s="302"/>
      <c r="F2767" s="302"/>
      <c r="G2767" s="302"/>
    </row>
    <row r="2768" spans="1:7" ht="40.5">
      <c r="A2768" s="455">
        <v>92012</v>
      </c>
      <c r="B2768" s="453" t="s">
        <v>2157</v>
      </c>
      <c r="C2768" s="455" t="s">
        <v>41</v>
      </c>
      <c r="D2768" s="474">
        <v>47.82</v>
      </c>
      <c r="E2768" s="302"/>
      <c r="F2768" s="302"/>
      <c r="G2768" s="302"/>
    </row>
    <row r="2769" spans="1:7" ht="40.5">
      <c r="A2769" s="455">
        <v>92013</v>
      </c>
      <c r="B2769" s="453" t="s">
        <v>2158</v>
      </c>
      <c r="C2769" s="455" t="s">
        <v>41</v>
      </c>
      <c r="D2769" s="474">
        <v>52.44</v>
      </c>
      <c r="E2769" s="302"/>
      <c r="F2769" s="302"/>
      <c r="G2769" s="302"/>
    </row>
    <row r="2770" spans="1:7" ht="40.5">
      <c r="A2770" s="455">
        <v>92014</v>
      </c>
      <c r="B2770" s="453" t="s">
        <v>2159</v>
      </c>
      <c r="C2770" s="455" t="s">
        <v>41</v>
      </c>
      <c r="D2770" s="474">
        <v>35.380000000000003</v>
      </c>
      <c r="E2770" s="302"/>
      <c r="F2770" s="302"/>
      <c r="G2770" s="302"/>
    </row>
    <row r="2771" spans="1:7" ht="40.5">
      <c r="A2771" s="455">
        <v>92015</v>
      </c>
      <c r="B2771" s="453" t="s">
        <v>2160</v>
      </c>
      <c r="C2771" s="455" t="s">
        <v>41</v>
      </c>
      <c r="D2771" s="474">
        <v>40</v>
      </c>
      <c r="E2771" s="302"/>
      <c r="F2771" s="302"/>
      <c r="G2771" s="302"/>
    </row>
    <row r="2772" spans="1:7" ht="40.5">
      <c r="A2772" s="455">
        <v>92016</v>
      </c>
      <c r="B2772" s="453" t="s">
        <v>2161</v>
      </c>
      <c r="C2772" s="455" t="s">
        <v>41</v>
      </c>
      <c r="D2772" s="474">
        <v>40.75</v>
      </c>
      <c r="E2772" s="302"/>
      <c r="F2772" s="302"/>
      <c r="G2772" s="302"/>
    </row>
    <row r="2773" spans="1:7" ht="40.5">
      <c r="A2773" s="455">
        <v>92017</v>
      </c>
      <c r="B2773" s="453" t="s">
        <v>2162</v>
      </c>
      <c r="C2773" s="455" t="s">
        <v>41</v>
      </c>
      <c r="D2773" s="474">
        <v>45.37</v>
      </c>
      <c r="E2773" s="302"/>
      <c r="F2773" s="302"/>
      <c r="G2773" s="302"/>
    </row>
    <row r="2774" spans="1:7" ht="40.5">
      <c r="A2774" s="455">
        <v>92018</v>
      </c>
      <c r="B2774" s="453" t="s">
        <v>2163</v>
      </c>
      <c r="C2774" s="455" t="s">
        <v>41</v>
      </c>
      <c r="D2774" s="474">
        <v>46.84</v>
      </c>
      <c r="E2774" s="302"/>
      <c r="F2774" s="302"/>
      <c r="G2774" s="302"/>
    </row>
    <row r="2775" spans="1:7" ht="40.5">
      <c r="A2775" s="455">
        <v>92019</v>
      </c>
      <c r="B2775" s="453" t="s">
        <v>2164</v>
      </c>
      <c r="C2775" s="455" t="s">
        <v>41</v>
      </c>
      <c r="D2775" s="474">
        <v>55.42</v>
      </c>
      <c r="E2775" s="302"/>
      <c r="F2775" s="302"/>
      <c r="G2775" s="302"/>
    </row>
    <row r="2776" spans="1:7" ht="40.5">
      <c r="A2776" s="455">
        <v>92020</v>
      </c>
      <c r="B2776" s="453" t="s">
        <v>2165</v>
      </c>
      <c r="C2776" s="455" t="s">
        <v>41</v>
      </c>
      <c r="D2776" s="474">
        <v>69.290000000000006</v>
      </c>
      <c r="E2776" s="302"/>
      <c r="F2776" s="302"/>
      <c r="G2776" s="302"/>
    </row>
    <row r="2777" spans="1:7" ht="40.5">
      <c r="A2777" s="455">
        <v>92021</v>
      </c>
      <c r="B2777" s="453" t="s">
        <v>2166</v>
      </c>
      <c r="C2777" s="455" t="s">
        <v>41</v>
      </c>
      <c r="D2777" s="474">
        <v>77.87</v>
      </c>
      <c r="E2777" s="302"/>
      <c r="F2777" s="302"/>
      <c r="G2777" s="302"/>
    </row>
    <row r="2778" spans="1:7" ht="54">
      <c r="A2778" s="455">
        <v>92022</v>
      </c>
      <c r="B2778" s="453" t="s">
        <v>485</v>
      </c>
      <c r="C2778" s="455" t="s">
        <v>41</v>
      </c>
      <c r="D2778" s="474">
        <v>25.6</v>
      </c>
      <c r="E2778" s="302"/>
      <c r="F2778" s="302"/>
      <c r="G2778" s="302"/>
    </row>
    <row r="2779" spans="1:7" ht="54">
      <c r="A2779" s="455">
        <v>92023</v>
      </c>
      <c r="B2779" s="453" t="s">
        <v>2167</v>
      </c>
      <c r="C2779" s="455" t="s">
        <v>41</v>
      </c>
      <c r="D2779" s="474">
        <v>30.97</v>
      </c>
      <c r="E2779" s="302"/>
      <c r="F2779" s="302"/>
      <c r="G2779" s="302"/>
    </row>
    <row r="2780" spans="1:7" ht="54">
      <c r="A2780" s="455">
        <v>92024</v>
      </c>
      <c r="B2780" s="453" t="s">
        <v>2168</v>
      </c>
      <c r="C2780" s="455" t="s">
        <v>41</v>
      </c>
      <c r="D2780" s="474">
        <v>39.14</v>
      </c>
      <c r="E2780" s="302"/>
      <c r="F2780" s="302"/>
      <c r="G2780" s="302"/>
    </row>
    <row r="2781" spans="1:7" ht="54">
      <c r="A2781" s="455">
        <v>92025</v>
      </c>
      <c r="B2781" s="453" t="s">
        <v>2169</v>
      </c>
      <c r="C2781" s="455" t="s">
        <v>41</v>
      </c>
      <c r="D2781" s="474">
        <v>44.51</v>
      </c>
      <c r="E2781" s="302"/>
      <c r="F2781" s="302"/>
      <c r="G2781" s="302"/>
    </row>
    <row r="2782" spans="1:7" ht="54">
      <c r="A2782" s="455">
        <v>92026</v>
      </c>
      <c r="B2782" s="453" t="s">
        <v>2170</v>
      </c>
      <c r="C2782" s="455" t="s">
        <v>41</v>
      </c>
      <c r="D2782" s="474">
        <v>35.78</v>
      </c>
      <c r="E2782" s="302"/>
      <c r="F2782" s="302"/>
      <c r="G2782" s="302"/>
    </row>
    <row r="2783" spans="1:7" ht="54">
      <c r="A2783" s="455">
        <v>92027</v>
      </c>
      <c r="B2783" s="453" t="s">
        <v>2171</v>
      </c>
      <c r="C2783" s="455" t="s">
        <v>41</v>
      </c>
      <c r="D2783" s="474">
        <v>41.15</v>
      </c>
      <c r="E2783" s="302"/>
      <c r="F2783" s="302"/>
      <c r="G2783" s="302"/>
    </row>
    <row r="2784" spans="1:7" ht="54">
      <c r="A2784" s="455">
        <v>92028</v>
      </c>
      <c r="B2784" s="453" t="s">
        <v>2172</v>
      </c>
      <c r="C2784" s="455" t="s">
        <v>41</v>
      </c>
      <c r="D2784" s="474">
        <v>29.76</v>
      </c>
      <c r="E2784" s="302"/>
      <c r="F2784" s="302"/>
      <c r="G2784" s="302"/>
    </row>
    <row r="2785" spans="1:7" ht="54">
      <c r="A2785" s="455">
        <v>92029</v>
      </c>
      <c r="B2785" s="453" t="s">
        <v>2173</v>
      </c>
      <c r="C2785" s="455" t="s">
        <v>41</v>
      </c>
      <c r="D2785" s="474">
        <v>35.130000000000003</v>
      </c>
      <c r="E2785" s="302"/>
      <c r="F2785" s="302"/>
      <c r="G2785" s="302"/>
    </row>
    <row r="2786" spans="1:7" ht="54">
      <c r="A2786" s="455">
        <v>92030</v>
      </c>
      <c r="B2786" s="453" t="s">
        <v>2174</v>
      </c>
      <c r="C2786" s="455" t="s">
        <v>41</v>
      </c>
      <c r="D2786" s="474">
        <v>43.25</v>
      </c>
      <c r="E2786" s="302"/>
      <c r="F2786" s="302"/>
      <c r="G2786" s="302"/>
    </row>
    <row r="2787" spans="1:7" ht="54">
      <c r="A2787" s="455">
        <v>92031</v>
      </c>
      <c r="B2787" s="453" t="s">
        <v>2175</v>
      </c>
      <c r="C2787" s="455" t="s">
        <v>41</v>
      </c>
      <c r="D2787" s="474">
        <v>48.62</v>
      </c>
      <c r="E2787" s="302"/>
      <c r="F2787" s="302"/>
      <c r="G2787" s="302"/>
    </row>
    <row r="2788" spans="1:7" ht="54">
      <c r="A2788" s="455">
        <v>92032</v>
      </c>
      <c r="B2788" s="453" t="s">
        <v>2176</v>
      </c>
      <c r="C2788" s="455" t="s">
        <v>41</v>
      </c>
      <c r="D2788" s="474">
        <v>44.05</v>
      </c>
      <c r="E2788" s="302"/>
      <c r="F2788" s="302"/>
      <c r="G2788" s="302"/>
    </row>
    <row r="2789" spans="1:7" ht="54">
      <c r="A2789" s="455">
        <v>92033</v>
      </c>
      <c r="B2789" s="453" t="s">
        <v>2177</v>
      </c>
      <c r="C2789" s="455" t="s">
        <v>41</v>
      </c>
      <c r="D2789" s="474">
        <v>49.42</v>
      </c>
      <c r="E2789" s="302"/>
      <c r="F2789" s="302"/>
      <c r="G2789" s="302"/>
    </row>
    <row r="2790" spans="1:7" ht="67.5">
      <c r="A2790" s="455">
        <v>92034</v>
      </c>
      <c r="B2790" s="453" t="s">
        <v>2178</v>
      </c>
      <c r="C2790" s="455" t="s">
        <v>41</v>
      </c>
      <c r="D2790" s="474">
        <v>39.94</v>
      </c>
      <c r="E2790" s="302"/>
      <c r="F2790" s="302"/>
      <c r="G2790" s="302"/>
    </row>
    <row r="2791" spans="1:7" ht="67.5">
      <c r="A2791" s="455">
        <v>92035</v>
      </c>
      <c r="B2791" s="453" t="s">
        <v>2179</v>
      </c>
      <c r="C2791" s="455" t="s">
        <v>41</v>
      </c>
      <c r="D2791" s="474">
        <v>45.31</v>
      </c>
      <c r="E2791" s="302"/>
      <c r="F2791" s="302"/>
      <c r="G2791" s="302"/>
    </row>
    <row r="2792" spans="1:7" ht="54">
      <c r="A2792" s="455">
        <v>97583</v>
      </c>
      <c r="B2792" s="453" t="s">
        <v>9523</v>
      </c>
      <c r="C2792" s="455" t="s">
        <v>41</v>
      </c>
      <c r="D2792" s="474">
        <v>63.01</v>
      </c>
      <c r="E2792" s="302"/>
      <c r="F2792" s="302"/>
      <c r="G2792" s="302"/>
    </row>
    <row r="2793" spans="1:7" ht="54">
      <c r="A2793" s="455">
        <v>97584</v>
      </c>
      <c r="B2793" s="453" t="s">
        <v>9524</v>
      </c>
      <c r="C2793" s="455" t="s">
        <v>41</v>
      </c>
      <c r="D2793" s="474">
        <v>88.79</v>
      </c>
      <c r="E2793" s="302"/>
      <c r="F2793" s="302"/>
      <c r="G2793" s="302"/>
    </row>
    <row r="2794" spans="1:7" ht="54">
      <c r="A2794" s="455">
        <v>97585</v>
      </c>
      <c r="B2794" s="453" t="s">
        <v>9525</v>
      </c>
      <c r="C2794" s="455" t="s">
        <v>41</v>
      </c>
      <c r="D2794" s="474">
        <v>85.13</v>
      </c>
      <c r="E2794" s="302"/>
      <c r="F2794" s="302"/>
      <c r="G2794" s="302"/>
    </row>
    <row r="2795" spans="1:7" ht="54">
      <c r="A2795" s="455">
        <v>97586</v>
      </c>
      <c r="B2795" s="453" t="s">
        <v>9526</v>
      </c>
      <c r="C2795" s="455" t="s">
        <v>41</v>
      </c>
      <c r="D2795" s="474">
        <v>116.26</v>
      </c>
      <c r="E2795" s="302"/>
      <c r="F2795" s="302"/>
      <c r="G2795" s="302"/>
    </row>
    <row r="2796" spans="1:7" ht="54">
      <c r="A2796" s="455">
        <v>97587</v>
      </c>
      <c r="B2796" s="453" t="s">
        <v>9527</v>
      </c>
      <c r="C2796" s="455" t="s">
        <v>41</v>
      </c>
      <c r="D2796" s="474">
        <v>213.92</v>
      </c>
      <c r="E2796" s="302"/>
      <c r="F2796" s="302"/>
      <c r="G2796" s="302"/>
    </row>
    <row r="2797" spans="1:7" ht="54">
      <c r="A2797" s="455">
        <v>97589</v>
      </c>
      <c r="B2797" s="453" t="s">
        <v>9528</v>
      </c>
      <c r="C2797" s="455" t="s">
        <v>41</v>
      </c>
      <c r="D2797" s="474">
        <v>27.25</v>
      </c>
      <c r="E2797" s="302"/>
      <c r="F2797" s="302"/>
      <c r="G2797" s="302"/>
    </row>
    <row r="2798" spans="1:7" ht="54">
      <c r="A2798" s="455">
        <v>97590</v>
      </c>
      <c r="B2798" s="453" t="s">
        <v>9529</v>
      </c>
      <c r="C2798" s="455" t="s">
        <v>41</v>
      </c>
      <c r="D2798" s="474">
        <v>70.260000000000005</v>
      </c>
      <c r="E2798" s="302"/>
      <c r="F2798" s="302"/>
      <c r="G2798" s="302"/>
    </row>
    <row r="2799" spans="1:7" ht="54">
      <c r="A2799" s="455">
        <v>97591</v>
      </c>
      <c r="B2799" s="453" t="s">
        <v>9530</v>
      </c>
      <c r="C2799" s="455" t="s">
        <v>41</v>
      </c>
      <c r="D2799" s="474">
        <v>90.88</v>
      </c>
      <c r="E2799" s="302"/>
      <c r="F2799" s="302"/>
      <c r="G2799" s="302"/>
    </row>
    <row r="2800" spans="1:7" ht="40.5">
      <c r="A2800" s="455">
        <v>97592</v>
      </c>
      <c r="B2800" s="453" t="s">
        <v>9531</v>
      </c>
      <c r="C2800" s="455" t="s">
        <v>41</v>
      </c>
      <c r="D2800" s="474">
        <v>29.45</v>
      </c>
      <c r="E2800" s="302"/>
      <c r="F2800" s="302"/>
      <c r="G2800" s="302"/>
    </row>
    <row r="2801" spans="1:7" ht="54">
      <c r="A2801" s="455">
        <v>97593</v>
      </c>
      <c r="B2801" s="453" t="s">
        <v>9532</v>
      </c>
      <c r="C2801" s="455" t="s">
        <v>41</v>
      </c>
      <c r="D2801" s="474">
        <v>103.62</v>
      </c>
      <c r="E2801" s="302"/>
      <c r="F2801" s="302"/>
      <c r="G2801" s="302"/>
    </row>
    <row r="2802" spans="1:7" ht="54">
      <c r="A2802" s="455">
        <v>97594</v>
      </c>
      <c r="B2802" s="453" t="s">
        <v>9533</v>
      </c>
      <c r="C2802" s="455" t="s">
        <v>41</v>
      </c>
      <c r="D2802" s="474">
        <v>91.8</v>
      </c>
      <c r="E2802" s="302"/>
      <c r="F2802" s="302"/>
      <c r="G2802" s="302"/>
    </row>
    <row r="2803" spans="1:7" ht="40.5">
      <c r="A2803" s="455">
        <v>97595</v>
      </c>
      <c r="B2803" s="453" t="s">
        <v>9534</v>
      </c>
      <c r="C2803" s="455" t="s">
        <v>41</v>
      </c>
      <c r="D2803" s="474">
        <v>74.510000000000005</v>
      </c>
      <c r="E2803" s="302"/>
      <c r="F2803" s="302"/>
      <c r="G2803" s="302"/>
    </row>
    <row r="2804" spans="1:7" ht="40.5">
      <c r="A2804" s="455">
        <v>97596</v>
      </c>
      <c r="B2804" s="453" t="s">
        <v>9535</v>
      </c>
      <c r="C2804" s="455" t="s">
        <v>41</v>
      </c>
      <c r="D2804" s="474">
        <v>51.27</v>
      </c>
      <c r="E2804" s="302"/>
      <c r="F2804" s="302"/>
      <c r="G2804" s="302"/>
    </row>
    <row r="2805" spans="1:7" ht="40.5">
      <c r="A2805" s="455">
        <v>97597</v>
      </c>
      <c r="B2805" s="453" t="s">
        <v>9536</v>
      </c>
      <c r="C2805" s="455" t="s">
        <v>41</v>
      </c>
      <c r="D2805" s="474">
        <v>51.45</v>
      </c>
      <c r="E2805" s="302"/>
      <c r="F2805" s="302"/>
      <c r="G2805" s="302"/>
    </row>
    <row r="2806" spans="1:7" ht="40.5">
      <c r="A2806" s="455">
        <v>97598</v>
      </c>
      <c r="B2806" s="453" t="s">
        <v>9537</v>
      </c>
      <c r="C2806" s="455" t="s">
        <v>41</v>
      </c>
      <c r="D2806" s="474">
        <v>48.48</v>
      </c>
      <c r="E2806" s="302"/>
      <c r="F2806" s="302"/>
      <c r="G2806" s="302"/>
    </row>
    <row r="2807" spans="1:7" ht="40.5">
      <c r="A2807" s="455">
        <v>97599</v>
      </c>
      <c r="B2807" s="453" t="s">
        <v>9538</v>
      </c>
      <c r="C2807" s="455" t="s">
        <v>41</v>
      </c>
      <c r="D2807" s="474">
        <v>22.41</v>
      </c>
      <c r="E2807" s="302"/>
      <c r="F2807" s="302"/>
      <c r="G2807" s="302"/>
    </row>
    <row r="2808" spans="1:7" ht="27">
      <c r="A2808" s="455">
        <v>97609</v>
      </c>
      <c r="B2808" s="453" t="s">
        <v>9539</v>
      </c>
      <c r="C2808" s="455" t="s">
        <v>41</v>
      </c>
      <c r="D2808" s="474">
        <v>13.3</v>
      </c>
      <c r="E2808" s="302"/>
      <c r="F2808" s="302"/>
      <c r="G2808" s="302"/>
    </row>
    <row r="2809" spans="1:7" ht="27">
      <c r="A2809" s="455">
        <v>97610</v>
      </c>
      <c r="B2809" s="453" t="s">
        <v>9540</v>
      </c>
      <c r="C2809" s="455" t="s">
        <v>41</v>
      </c>
      <c r="D2809" s="474">
        <v>14.25</v>
      </c>
      <c r="E2809" s="302"/>
      <c r="F2809" s="302"/>
      <c r="G2809" s="302"/>
    </row>
    <row r="2810" spans="1:7" ht="40.5">
      <c r="A2810" s="455">
        <v>97611</v>
      </c>
      <c r="B2810" s="453" t="s">
        <v>9541</v>
      </c>
      <c r="C2810" s="455" t="s">
        <v>41</v>
      </c>
      <c r="D2810" s="474">
        <v>16.29</v>
      </c>
      <c r="E2810" s="302"/>
      <c r="F2810" s="302"/>
      <c r="G2810" s="302"/>
    </row>
    <row r="2811" spans="1:7" ht="40.5">
      <c r="A2811" s="455">
        <v>97612</v>
      </c>
      <c r="B2811" s="453" t="s">
        <v>9542</v>
      </c>
      <c r="C2811" s="455" t="s">
        <v>41</v>
      </c>
      <c r="D2811" s="474">
        <v>17.59</v>
      </c>
      <c r="E2811" s="302"/>
      <c r="F2811" s="302"/>
      <c r="G2811" s="302"/>
    </row>
    <row r="2812" spans="1:7" ht="40.5">
      <c r="A2812" s="455">
        <v>97613</v>
      </c>
      <c r="B2812" s="453" t="s">
        <v>9543</v>
      </c>
      <c r="C2812" s="455" t="s">
        <v>41</v>
      </c>
      <c r="D2812" s="474">
        <v>21.92</v>
      </c>
      <c r="E2812" s="302"/>
      <c r="F2812" s="302"/>
      <c r="G2812" s="302"/>
    </row>
    <row r="2813" spans="1:7" ht="40.5">
      <c r="A2813" s="455">
        <v>97614</v>
      </c>
      <c r="B2813" s="453" t="s">
        <v>9544</v>
      </c>
      <c r="C2813" s="455" t="s">
        <v>41</v>
      </c>
      <c r="D2813" s="474">
        <v>37.54</v>
      </c>
      <c r="E2813" s="302"/>
      <c r="F2813" s="302"/>
      <c r="G2813" s="302"/>
    </row>
    <row r="2814" spans="1:7" ht="40.5">
      <c r="A2814" s="455">
        <v>97615</v>
      </c>
      <c r="B2814" s="453" t="s">
        <v>9545</v>
      </c>
      <c r="C2814" s="455" t="s">
        <v>41</v>
      </c>
      <c r="D2814" s="474">
        <v>39.92</v>
      </c>
      <c r="E2814" s="302"/>
      <c r="F2814" s="302"/>
      <c r="G2814" s="302"/>
    </row>
    <row r="2815" spans="1:7" ht="40.5">
      <c r="A2815" s="455">
        <v>97616</v>
      </c>
      <c r="B2815" s="453" t="s">
        <v>9546</v>
      </c>
      <c r="C2815" s="455" t="s">
        <v>41</v>
      </c>
      <c r="D2815" s="474">
        <v>45.81</v>
      </c>
      <c r="E2815" s="302"/>
      <c r="F2815" s="302"/>
      <c r="G2815" s="302"/>
    </row>
    <row r="2816" spans="1:7" ht="40.5">
      <c r="A2816" s="455">
        <v>97617</v>
      </c>
      <c r="B2816" s="453" t="s">
        <v>9547</v>
      </c>
      <c r="C2816" s="455" t="s">
        <v>41</v>
      </c>
      <c r="D2816" s="474">
        <v>45.6</v>
      </c>
      <c r="E2816" s="302"/>
      <c r="F2816" s="302"/>
      <c r="G2816" s="302"/>
    </row>
    <row r="2817" spans="1:7" ht="40.5">
      <c r="A2817" s="455">
        <v>97618</v>
      </c>
      <c r="B2817" s="453" t="s">
        <v>9548</v>
      </c>
      <c r="C2817" s="455" t="s">
        <v>41</v>
      </c>
      <c r="D2817" s="474">
        <v>41.75</v>
      </c>
      <c r="E2817" s="302"/>
      <c r="F2817" s="302"/>
      <c r="G2817" s="302"/>
    </row>
    <row r="2818" spans="1:7" ht="40.5">
      <c r="A2818" s="455">
        <v>100902</v>
      </c>
      <c r="B2818" s="453" t="s">
        <v>9549</v>
      </c>
      <c r="C2818" s="455" t="s">
        <v>41</v>
      </c>
      <c r="D2818" s="474">
        <v>21.73</v>
      </c>
      <c r="E2818" s="302"/>
      <c r="F2818" s="302"/>
      <c r="G2818" s="302"/>
    </row>
    <row r="2819" spans="1:7" ht="40.5">
      <c r="A2819" s="455">
        <v>100903</v>
      </c>
      <c r="B2819" s="453" t="s">
        <v>9550</v>
      </c>
      <c r="C2819" s="455" t="s">
        <v>41</v>
      </c>
      <c r="D2819" s="474">
        <v>25.91</v>
      </c>
      <c r="E2819" s="302"/>
      <c r="F2819" s="302"/>
      <c r="G2819" s="302"/>
    </row>
    <row r="2820" spans="1:7" ht="54">
      <c r="A2820" s="455">
        <v>100904</v>
      </c>
      <c r="B2820" s="453" t="s">
        <v>9551</v>
      </c>
      <c r="C2820" s="455" t="s">
        <v>41</v>
      </c>
      <c r="D2820" s="474">
        <v>63.01</v>
      </c>
      <c r="E2820" s="302"/>
      <c r="F2820" s="302"/>
      <c r="G2820" s="302"/>
    </row>
    <row r="2821" spans="1:7" ht="67.5">
      <c r="A2821" s="455">
        <v>100905</v>
      </c>
      <c r="B2821" s="453" t="s">
        <v>9552</v>
      </c>
      <c r="C2821" s="455" t="s">
        <v>41</v>
      </c>
      <c r="D2821" s="474">
        <v>170.27</v>
      </c>
      <c r="E2821" s="302"/>
      <c r="F2821" s="302"/>
      <c r="G2821" s="302"/>
    </row>
    <row r="2822" spans="1:7" ht="67.5">
      <c r="A2822" s="455">
        <v>100906</v>
      </c>
      <c r="B2822" s="453" t="s">
        <v>9553</v>
      </c>
      <c r="C2822" s="455" t="s">
        <v>41</v>
      </c>
      <c r="D2822" s="474">
        <v>232.53</v>
      </c>
      <c r="E2822" s="302"/>
      <c r="F2822" s="302"/>
      <c r="G2822" s="302"/>
    </row>
    <row r="2823" spans="1:7" ht="54">
      <c r="A2823" s="455">
        <v>100909</v>
      </c>
      <c r="B2823" s="453" t="s">
        <v>12362</v>
      </c>
      <c r="C2823" s="455" t="s">
        <v>41</v>
      </c>
      <c r="D2823" s="474">
        <v>47.68</v>
      </c>
      <c r="E2823" s="302"/>
      <c r="F2823" s="302"/>
      <c r="G2823" s="302"/>
    </row>
    <row r="2824" spans="1:7" ht="54">
      <c r="A2824" s="455">
        <v>100912</v>
      </c>
      <c r="B2824" s="453" t="s">
        <v>12363</v>
      </c>
      <c r="C2824" s="455" t="s">
        <v>41</v>
      </c>
      <c r="D2824" s="474">
        <v>62.02</v>
      </c>
      <c r="E2824" s="302"/>
      <c r="F2824" s="302"/>
      <c r="G2824" s="302"/>
    </row>
    <row r="2825" spans="1:7" ht="40.5">
      <c r="A2825" s="455">
        <v>100919</v>
      </c>
      <c r="B2825" s="453" t="s">
        <v>9554</v>
      </c>
      <c r="C2825" s="455" t="s">
        <v>41</v>
      </c>
      <c r="D2825" s="474">
        <v>42.64</v>
      </c>
      <c r="E2825" s="302"/>
      <c r="F2825" s="302"/>
      <c r="G2825" s="302"/>
    </row>
    <row r="2826" spans="1:7" ht="40.5">
      <c r="A2826" s="455">
        <v>100920</v>
      </c>
      <c r="B2826" s="453" t="s">
        <v>9555</v>
      </c>
      <c r="C2826" s="455" t="s">
        <v>41</v>
      </c>
      <c r="D2826" s="474">
        <v>71.45</v>
      </c>
      <c r="E2826" s="302"/>
      <c r="F2826" s="302"/>
      <c r="G2826" s="302"/>
    </row>
    <row r="2827" spans="1:7" ht="40.5">
      <c r="A2827" s="455">
        <v>100921</v>
      </c>
      <c r="B2827" s="453" t="s">
        <v>9556</v>
      </c>
      <c r="C2827" s="455" t="s">
        <v>41</v>
      </c>
      <c r="D2827" s="474">
        <v>46.89</v>
      </c>
      <c r="E2827" s="302"/>
      <c r="F2827" s="302"/>
      <c r="G2827" s="302"/>
    </row>
    <row r="2828" spans="1:7" ht="40.5">
      <c r="A2828" s="455">
        <v>100922</v>
      </c>
      <c r="B2828" s="453" t="s">
        <v>9557</v>
      </c>
      <c r="C2828" s="455" t="s">
        <v>41</v>
      </c>
      <c r="D2828" s="474">
        <v>33.74</v>
      </c>
      <c r="E2828" s="302"/>
      <c r="F2828" s="302"/>
      <c r="G2828" s="302"/>
    </row>
    <row r="2829" spans="1:7" ht="40.5">
      <c r="A2829" s="455">
        <v>100923</v>
      </c>
      <c r="B2829" s="453" t="s">
        <v>9558</v>
      </c>
      <c r="C2829" s="455" t="s">
        <v>41</v>
      </c>
      <c r="D2829" s="474">
        <v>39.299999999999997</v>
      </c>
      <c r="E2829" s="302"/>
      <c r="F2829" s="302"/>
      <c r="G2829" s="302"/>
    </row>
    <row r="2830" spans="1:7" ht="67.5">
      <c r="A2830" s="455">
        <v>101489</v>
      </c>
      <c r="B2830" s="453" t="s">
        <v>9559</v>
      </c>
      <c r="C2830" s="455" t="s">
        <v>41</v>
      </c>
      <c r="D2830" s="474">
        <v>958.15</v>
      </c>
      <c r="E2830" s="302"/>
      <c r="F2830" s="302"/>
      <c r="G2830" s="302"/>
    </row>
    <row r="2831" spans="1:7" ht="67.5">
      <c r="A2831" s="455">
        <v>101490</v>
      </c>
      <c r="B2831" s="453" t="s">
        <v>9560</v>
      </c>
      <c r="C2831" s="455" t="s">
        <v>41</v>
      </c>
      <c r="D2831" s="474">
        <v>1044.5</v>
      </c>
      <c r="E2831" s="302"/>
      <c r="F2831" s="302"/>
      <c r="G2831" s="302"/>
    </row>
    <row r="2832" spans="1:7" ht="67.5">
      <c r="A2832" s="455">
        <v>101491</v>
      </c>
      <c r="B2832" s="453" t="s">
        <v>9561</v>
      </c>
      <c r="C2832" s="455" t="s">
        <v>41</v>
      </c>
      <c r="D2832" s="474">
        <v>1088.94</v>
      </c>
      <c r="E2832" s="302"/>
      <c r="F2832" s="302"/>
      <c r="G2832" s="302"/>
    </row>
    <row r="2833" spans="1:7" ht="67.5">
      <c r="A2833" s="455">
        <v>101492</v>
      </c>
      <c r="B2833" s="453" t="s">
        <v>9562</v>
      </c>
      <c r="C2833" s="455" t="s">
        <v>41</v>
      </c>
      <c r="D2833" s="474">
        <v>1214.21</v>
      </c>
      <c r="E2833" s="302"/>
      <c r="F2833" s="302"/>
      <c r="G2833" s="302"/>
    </row>
    <row r="2834" spans="1:7" ht="67.5">
      <c r="A2834" s="455">
        <v>101493</v>
      </c>
      <c r="B2834" s="453" t="s">
        <v>9563</v>
      </c>
      <c r="C2834" s="455" t="s">
        <v>41</v>
      </c>
      <c r="D2834" s="474">
        <v>948.03</v>
      </c>
      <c r="E2834" s="302"/>
      <c r="F2834" s="302"/>
      <c r="G2834" s="302"/>
    </row>
    <row r="2835" spans="1:7" ht="67.5">
      <c r="A2835" s="455">
        <v>101494</v>
      </c>
      <c r="B2835" s="453" t="s">
        <v>9564</v>
      </c>
      <c r="C2835" s="455" t="s">
        <v>41</v>
      </c>
      <c r="D2835" s="474">
        <v>1034.3800000000001</v>
      </c>
      <c r="E2835" s="302"/>
      <c r="F2835" s="302"/>
      <c r="G2835" s="302"/>
    </row>
    <row r="2836" spans="1:7" ht="67.5">
      <c r="A2836" s="455">
        <v>101495</v>
      </c>
      <c r="B2836" s="453" t="s">
        <v>9565</v>
      </c>
      <c r="C2836" s="455" t="s">
        <v>41</v>
      </c>
      <c r="D2836" s="474">
        <v>1078.82</v>
      </c>
      <c r="E2836" s="302"/>
      <c r="F2836" s="302"/>
      <c r="G2836" s="302"/>
    </row>
    <row r="2837" spans="1:7" ht="67.5">
      <c r="A2837" s="455">
        <v>101496</v>
      </c>
      <c r="B2837" s="453" t="s">
        <v>9566</v>
      </c>
      <c r="C2837" s="455" t="s">
        <v>41</v>
      </c>
      <c r="D2837" s="474">
        <v>1204.0899999999999</v>
      </c>
      <c r="E2837" s="302"/>
      <c r="F2837" s="302"/>
      <c r="G2837" s="302"/>
    </row>
    <row r="2838" spans="1:7" ht="67.5">
      <c r="A2838" s="455">
        <v>101497</v>
      </c>
      <c r="B2838" s="453" t="s">
        <v>9567</v>
      </c>
      <c r="C2838" s="455" t="s">
        <v>41</v>
      </c>
      <c r="D2838" s="474">
        <v>1172.3699999999999</v>
      </c>
      <c r="E2838" s="302"/>
      <c r="F2838" s="302"/>
      <c r="G2838" s="302"/>
    </row>
    <row r="2839" spans="1:7" ht="67.5">
      <c r="A2839" s="455">
        <v>101498</v>
      </c>
      <c r="B2839" s="453" t="s">
        <v>9568</v>
      </c>
      <c r="C2839" s="455" t="s">
        <v>41</v>
      </c>
      <c r="D2839" s="474">
        <v>1303.07</v>
      </c>
      <c r="E2839" s="302"/>
      <c r="F2839" s="302"/>
      <c r="G2839" s="302"/>
    </row>
    <row r="2840" spans="1:7" ht="67.5">
      <c r="A2840" s="455">
        <v>101499</v>
      </c>
      <c r="B2840" s="453" t="s">
        <v>9569</v>
      </c>
      <c r="C2840" s="455" t="s">
        <v>41</v>
      </c>
      <c r="D2840" s="474">
        <v>1370.34</v>
      </c>
      <c r="E2840" s="302"/>
      <c r="F2840" s="302"/>
      <c r="G2840" s="302"/>
    </row>
    <row r="2841" spans="1:7" ht="67.5">
      <c r="A2841" s="455">
        <v>101500</v>
      </c>
      <c r="B2841" s="453" t="s">
        <v>9570</v>
      </c>
      <c r="C2841" s="455" t="s">
        <v>41</v>
      </c>
      <c r="D2841" s="474">
        <v>1550.07</v>
      </c>
      <c r="E2841" s="302"/>
      <c r="F2841" s="302"/>
      <c r="G2841" s="302"/>
    </row>
    <row r="2842" spans="1:7" ht="54">
      <c r="A2842" s="455">
        <v>101501</v>
      </c>
      <c r="B2842" s="453" t="s">
        <v>9571</v>
      </c>
      <c r="C2842" s="455" t="s">
        <v>41</v>
      </c>
      <c r="D2842" s="474">
        <v>1167.71</v>
      </c>
      <c r="E2842" s="302"/>
      <c r="F2842" s="302"/>
      <c r="G2842" s="302"/>
    </row>
    <row r="2843" spans="1:7" ht="54">
      <c r="A2843" s="455">
        <v>101502</v>
      </c>
      <c r="B2843" s="453" t="s">
        <v>9572</v>
      </c>
      <c r="C2843" s="455" t="s">
        <v>41</v>
      </c>
      <c r="D2843" s="474">
        <v>1298.4100000000001</v>
      </c>
      <c r="E2843" s="302"/>
      <c r="F2843" s="302"/>
      <c r="G2843" s="302"/>
    </row>
    <row r="2844" spans="1:7" ht="54">
      <c r="A2844" s="455">
        <v>101503</v>
      </c>
      <c r="B2844" s="453" t="s">
        <v>9573</v>
      </c>
      <c r="C2844" s="455" t="s">
        <v>41</v>
      </c>
      <c r="D2844" s="474">
        <v>1365.68</v>
      </c>
      <c r="E2844" s="302"/>
      <c r="F2844" s="302"/>
      <c r="G2844" s="302"/>
    </row>
    <row r="2845" spans="1:7" ht="54">
      <c r="A2845" s="455">
        <v>101504</v>
      </c>
      <c r="B2845" s="453" t="s">
        <v>9574</v>
      </c>
      <c r="C2845" s="455" t="s">
        <v>41</v>
      </c>
      <c r="D2845" s="474">
        <v>1545.41</v>
      </c>
      <c r="E2845" s="302"/>
      <c r="F2845" s="302"/>
      <c r="G2845" s="302"/>
    </row>
    <row r="2846" spans="1:7" ht="67.5">
      <c r="A2846" s="455">
        <v>101505</v>
      </c>
      <c r="B2846" s="453" t="s">
        <v>9575</v>
      </c>
      <c r="C2846" s="455" t="s">
        <v>41</v>
      </c>
      <c r="D2846" s="474">
        <v>1273.48</v>
      </c>
      <c r="E2846" s="302"/>
      <c r="F2846" s="302"/>
      <c r="G2846" s="302"/>
    </row>
    <row r="2847" spans="1:7" ht="67.5">
      <c r="A2847" s="455">
        <v>101506</v>
      </c>
      <c r="B2847" s="453" t="s">
        <v>9576</v>
      </c>
      <c r="C2847" s="455" t="s">
        <v>41</v>
      </c>
      <c r="D2847" s="474">
        <v>1447.75</v>
      </c>
      <c r="E2847" s="302"/>
      <c r="F2847" s="302"/>
      <c r="G2847" s="302"/>
    </row>
    <row r="2848" spans="1:7" ht="67.5">
      <c r="A2848" s="455">
        <v>101507</v>
      </c>
      <c r="B2848" s="453" t="s">
        <v>9577</v>
      </c>
      <c r="C2848" s="455" t="s">
        <v>41</v>
      </c>
      <c r="D2848" s="474">
        <v>1537.44</v>
      </c>
      <c r="E2848" s="302"/>
      <c r="F2848" s="302"/>
      <c r="G2848" s="302"/>
    </row>
    <row r="2849" spans="1:7" ht="67.5">
      <c r="A2849" s="455">
        <v>101508</v>
      </c>
      <c r="B2849" s="453" t="s">
        <v>9578</v>
      </c>
      <c r="C2849" s="455" t="s">
        <v>41</v>
      </c>
      <c r="D2849" s="474">
        <v>1770.67</v>
      </c>
      <c r="E2849" s="302"/>
      <c r="F2849" s="302"/>
      <c r="G2849" s="302"/>
    </row>
    <row r="2850" spans="1:7" ht="67.5">
      <c r="A2850" s="455">
        <v>101509</v>
      </c>
      <c r="B2850" s="453" t="s">
        <v>9579</v>
      </c>
      <c r="C2850" s="455" t="s">
        <v>41</v>
      </c>
      <c r="D2850" s="474">
        <v>1381.98</v>
      </c>
      <c r="E2850" s="302"/>
      <c r="F2850" s="302"/>
      <c r="G2850" s="302"/>
    </row>
    <row r="2851" spans="1:7" ht="67.5">
      <c r="A2851" s="455">
        <v>101510</v>
      </c>
      <c r="B2851" s="453" t="s">
        <v>9580</v>
      </c>
      <c r="C2851" s="455" t="s">
        <v>41</v>
      </c>
      <c r="D2851" s="474">
        <v>1556.25</v>
      </c>
      <c r="E2851" s="302"/>
      <c r="F2851" s="302"/>
      <c r="G2851" s="302"/>
    </row>
    <row r="2852" spans="1:7" ht="67.5">
      <c r="A2852" s="455">
        <v>101511</v>
      </c>
      <c r="B2852" s="453" t="s">
        <v>9581</v>
      </c>
      <c r="C2852" s="455" t="s">
        <v>41</v>
      </c>
      <c r="D2852" s="474">
        <v>1645.94</v>
      </c>
      <c r="E2852" s="302"/>
      <c r="F2852" s="302"/>
      <c r="G2852" s="302"/>
    </row>
    <row r="2853" spans="1:7" ht="67.5">
      <c r="A2853" s="455">
        <v>101512</v>
      </c>
      <c r="B2853" s="453" t="s">
        <v>9582</v>
      </c>
      <c r="C2853" s="455" t="s">
        <v>41</v>
      </c>
      <c r="D2853" s="474">
        <v>1879.17</v>
      </c>
      <c r="E2853" s="302"/>
      <c r="F2853" s="302"/>
      <c r="G2853" s="302"/>
    </row>
    <row r="2854" spans="1:7" ht="67.5">
      <c r="A2854" s="455">
        <v>101513</v>
      </c>
      <c r="B2854" s="453" t="s">
        <v>9583</v>
      </c>
      <c r="C2854" s="455" t="s">
        <v>41</v>
      </c>
      <c r="D2854" s="474">
        <v>579.82000000000005</v>
      </c>
      <c r="E2854" s="302"/>
      <c r="F2854" s="302"/>
      <c r="G2854" s="302"/>
    </row>
    <row r="2855" spans="1:7" ht="67.5">
      <c r="A2855" s="455">
        <v>101514</v>
      </c>
      <c r="B2855" s="453" t="s">
        <v>9584</v>
      </c>
      <c r="C2855" s="455" t="s">
        <v>41</v>
      </c>
      <c r="D2855" s="474">
        <v>683.44</v>
      </c>
      <c r="E2855" s="302"/>
      <c r="F2855" s="302"/>
      <c r="G2855" s="302"/>
    </row>
    <row r="2856" spans="1:7" ht="67.5">
      <c r="A2856" s="455">
        <v>101515</v>
      </c>
      <c r="B2856" s="453" t="s">
        <v>9585</v>
      </c>
      <c r="C2856" s="455" t="s">
        <v>41</v>
      </c>
      <c r="D2856" s="474">
        <v>736.77</v>
      </c>
      <c r="E2856" s="302"/>
      <c r="F2856" s="302"/>
      <c r="G2856" s="302"/>
    </row>
    <row r="2857" spans="1:7" ht="67.5">
      <c r="A2857" s="455">
        <v>101516</v>
      </c>
      <c r="B2857" s="453" t="s">
        <v>9586</v>
      </c>
      <c r="C2857" s="455" t="s">
        <v>41</v>
      </c>
      <c r="D2857" s="474">
        <v>864.01</v>
      </c>
      <c r="E2857" s="302"/>
      <c r="F2857" s="302"/>
      <c r="G2857" s="302"/>
    </row>
    <row r="2858" spans="1:7" ht="67.5">
      <c r="A2858" s="455">
        <v>101517</v>
      </c>
      <c r="B2858" s="453" t="s">
        <v>9587</v>
      </c>
      <c r="C2858" s="455" t="s">
        <v>41</v>
      </c>
      <c r="D2858" s="474">
        <v>569.71</v>
      </c>
      <c r="E2858" s="302"/>
      <c r="F2858" s="302"/>
      <c r="G2858" s="302"/>
    </row>
    <row r="2859" spans="1:7" ht="67.5">
      <c r="A2859" s="455">
        <v>101518</v>
      </c>
      <c r="B2859" s="453" t="s">
        <v>9588</v>
      </c>
      <c r="C2859" s="455" t="s">
        <v>41</v>
      </c>
      <c r="D2859" s="474">
        <v>673.33</v>
      </c>
      <c r="E2859" s="302"/>
      <c r="F2859" s="302"/>
      <c r="G2859" s="302"/>
    </row>
    <row r="2860" spans="1:7" ht="67.5">
      <c r="A2860" s="455">
        <v>101519</v>
      </c>
      <c r="B2860" s="453" t="s">
        <v>9589</v>
      </c>
      <c r="C2860" s="455" t="s">
        <v>41</v>
      </c>
      <c r="D2860" s="474">
        <v>726.66</v>
      </c>
      <c r="E2860" s="302"/>
      <c r="F2860" s="302"/>
      <c r="G2860" s="302"/>
    </row>
    <row r="2861" spans="1:7" ht="67.5">
      <c r="A2861" s="455">
        <v>101520</v>
      </c>
      <c r="B2861" s="453" t="s">
        <v>9590</v>
      </c>
      <c r="C2861" s="455" t="s">
        <v>41</v>
      </c>
      <c r="D2861" s="474">
        <v>853.9</v>
      </c>
      <c r="E2861" s="302"/>
      <c r="F2861" s="302"/>
      <c r="G2861" s="302"/>
    </row>
    <row r="2862" spans="1:7" ht="67.5">
      <c r="A2862" s="455">
        <v>101521</v>
      </c>
      <c r="B2862" s="453" t="s">
        <v>9591</v>
      </c>
      <c r="C2862" s="455" t="s">
        <v>41</v>
      </c>
      <c r="D2862" s="474">
        <v>808.2</v>
      </c>
      <c r="E2862" s="302"/>
      <c r="F2862" s="302"/>
      <c r="G2862" s="302"/>
    </row>
    <row r="2863" spans="1:7" ht="67.5">
      <c r="A2863" s="455">
        <v>101522</v>
      </c>
      <c r="B2863" s="453" t="s">
        <v>9592</v>
      </c>
      <c r="C2863" s="455" t="s">
        <v>41</v>
      </c>
      <c r="D2863" s="474">
        <v>963.63</v>
      </c>
      <c r="E2863" s="302"/>
      <c r="F2863" s="302"/>
      <c r="G2863" s="302"/>
    </row>
    <row r="2864" spans="1:7" ht="67.5">
      <c r="A2864" s="455">
        <v>101523</v>
      </c>
      <c r="B2864" s="453" t="s">
        <v>9593</v>
      </c>
      <c r="C2864" s="455" t="s">
        <v>41</v>
      </c>
      <c r="D2864" s="474">
        <v>1043.6300000000001</v>
      </c>
      <c r="E2864" s="302"/>
      <c r="F2864" s="302"/>
      <c r="G2864" s="302"/>
    </row>
    <row r="2865" spans="1:7" ht="67.5">
      <c r="A2865" s="455">
        <v>101524</v>
      </c>
      <c r="B2865" s="453" t="s">
        <v>9594</v>
      </c>
      <c r="C2865" s="455" t="s">
        <v>41</v>
      </c>
      <c r="D2865" s="474">
        <v>1234.5</v>
      </c>
      <c r="E2865" s="302"/>
      <c r="F2865" s="302"/>
      <c r="G2865" s="302"/>
    </row>
    <row r="2866" spans="1:7" ht="67.5">
      <c r="A2866" s="455">
        <v>101525</v>
      </c>
      <c r="B2866" s="453" t="s">
        <v>9595</v>
      </c>
      <c r="C2866" s="455" t="s">
        <v>41</v>
      </c>
      <c r="D2866" s="474">
        <v>803.55</v>
      </c>
      <c r="E2866" s="302"/>
      <c r="F2866" s="302"/>
      <c r="G2866" s="302"/>
    </row>
    <row r="2867" spans="1:7" ht="67.5">
      <c r="A2867" s="455">
        <v>101526</v>
      </c>
      <c r="B2867" s="453" t="s">
        <v>9596</v>
      </c>
      <c r="C2867" s="455" t="s">
        <v>41</v>
      </c>
      <c r="D2867" s="474">
        <v>958.98</v>
      </c>
      <c r="E2867" s="302"/>
      <c r="F2867" s="302"/>
      <c r="G2867" s="302"/>
    </row>
    <row r="2868" spans="1:7" ht="67.5">
      <c r="A2868" s="455">
        <v>101527</v>
      </c>
      <c r="B2868" s="453" t="s">
        <v>9597</v>
      </c>
      <c r="C2868" s="455" t="s">
        <v>41</v>
      </c>
      <c r="D2868" s="474">
        <v>1038.98</v>
      </c>
      <c r="E2868" s="302"/>
      <c r="F2868" s="302"/>
      <c r="G2868" s="302"/>
    </row>
    <row r="2869" spans="1:7" ht="67.5">
      <c r="A2869" s="455">
        <v>101528</v>
      </c>
      <c r="B2869" s="453" t="s">
        <v>9598</v>
      </c>
      <c r="C2869" s="455" t="s">
        <v>41</v>
      </c>
      <c r="D2869" s="474">
        <v>1229.8499999999999</v>
      </c>
      <c r="E2869" s="302"/>
      <c r="F2869" s="302"/>
      <c r="G2869" s="302"/>
    </row>
    <row r="2870" spans="1:7" ht="67.5">
      <c r="A2870" s="455">
        <v>101529</v>
      </c>
      <c r="B2870" s="453" t="s">
        <v>9599</v>
      </c>
      <c r="C2870" s="455" t="s">
        <v>41</v>
      </c>
      <c r="D2870" s="474">
        <v>924.97</v>
      </c>
      <c r="E2870" s="302"/>
      <c r="F2870" s="302"/>
      <c r="G2870" s="302"/>
    </row>
    <row r="2871" spans="1:7" ht="67.5">
      <c r="A2871" s="455">
        <v>101530</v>
      </c>
      <c r="B2871" s="453" t="s">
        <v>9600</v>
      </c>
      <c r="C2871" s="455" t="s">
        <v>41</v>
      </c>
      <c r="D2871" s="474">
        <v>1132.21</v>
      </c>
      <c r="E2871" s="302"/>
      <c r="F2871" s="302"/>
      <c r="G2871" s="302"/>
    </row>
    <row r="2872" spans="1:7" ht="67.5">
      <c r="A2872" s="455">
        <v>101531</v>
      </c>
      <c r="B2872" s="453" t="s">
        <v>9601</v>
      </c>
      <c r="C2872" s="455" t="s">
        <v>41</v>
      </c>
      <c r="D2872" s="474">
        <v>1238.8699999999999</v>
      </c>
      <c r="E2872" s="302"/>
      <c r="F2872" s="302"/>
      <c r="G2872" s="302"/>
    </row>
    <row r="2873" spans="1:7" ht="67.5">
      <c r="A2873" s="455">
        <v>101532</v>
      </c>
      <c r="B2873" s="453" t="s">
        <v>9602</v>
      </c>
      <c r="C2873" s="455" t="s">
        <v>41</v>
      </c>
      <c r="D2873" s="474">
        <v>1493.36</v>
      </c>
      <c r="E2873" s="302"/>
      <c r="F2873" s="302"/>
      <c r="G2873" s="302"/>
    </row>
    <row r="2874" spans="1:7" ht="67.5">
      <c r="A2874" s="455">
        <v>101533</v>
      </c>
      <c r="B2874" s="453" t="s">
        <v>9603</v>
      </c>
      <c r="C2874" s="455" t="s">
        <v>41</v>
      </c>
      <c r="D2874" s="474">
        <v>1033.48</v>
      </c>
      <c r="E2874" s="302"/>
      <c r="F2874" s="302"/>
      <c r="G2874" s="302"/>
    </row>
    <row r="2875" spans="1:7" ht="67.5">
      <c r="A2875" s="455">
        <v>101534</v>
      </c>
      <c r="B2875" s="453" t="s">
        <v>9604</v>
      </c>
      <c r="C2875" s="455" t="s">
        <v>41</v>
      </c>
      <c r="D2875" s="474">
        <v>1240.72</v>
      </c>
      <c r="E2875" s="302"/>
      <c r="F2875" s="302"/>
      <c r="G2875" s="302"/>
    </row>
    <row r="2876" spans="1:7" ht="67.5">
      <c r="A2876" s="455">
        <v>101535</v>
      </c>
      <c r="B2876" s="453" t="s">
        <v>9605</v>
      </c>
      <c r="C2876" s="455" t="s">
        <v>41</v>
      </c>
      <c r="D2876" s="474">
        <v>1347.38</v>
      </c>
      <c r="E2876" s="302"/>
      <c r="F2876" s="302"/>
      <c r="G2876" s="302"/>
    </row>
    <row r="2877" spans="1:7" ht="67.5">
      <c r="A2877" s="455">
        <v>101536</v>
      </c>
      <c r="B2877" s="453" t="s">
        <v>9606</v>
      </c>
      <c r="C2877" s="455" t="s">
        <v>41</v>
      </c>
      <c r="D2877" s="474">
        <v>1601.87</v>
      </c>
      <c r="E2877" s="302"/>
      <c r="F2877" s="302"/>
      <c r="G2877" s="302"/>
    </row>
    <row r="2878" spans="1:7" ht="40.5">
      <c r="A2878" s="455">
        <v>101537</v>
      </c>
      <c r="B2878" s="453" t="s">
        <v>9607</v>
      </c>
      <c r="C2878" s="455" t="s">
        <v>41</v>
      </c>
      <c r="D2878" s="474">
        <v>106.03</v>
      </c>
      <c r="E2878" s="302"/>
      <c r="F2878" s="302"/>
      <c r="G2878" s="302"/>
    </row>
    <row r="2879" spans="1:7" ht="40.5">
      <c r="A2879" s="455">
        <v>101538</v>
      </c>
      <c r="B2879" s="453" t="s">
        <v>9608</v>
      </c>
      <c r="C2879" s="455" t="s">
        <v>41</v>
      </c>
      <c r="D2879" s="474">
        <v>34.29</v>
      </c>
      <c r="E2879" s="302"/>
      <c r="F2879" s="302"/>
      <c r="G2879" s="302"/>
    </row>
    <row r="2880" spans="1:7" ht="40.5">
      <c r="A2880" s="455">
        <v>101539</v>
      </c>
      <c r="B2880" s="453" t="s">
        <v>9609</v>
      </c>
      <c r="C2880" s="455" t="s">
        <v>41</v>
      </c>
      <c r="D2880" s="474">
        <v>55.85</v>
      </c>
      <c r="E2880" s="302"/>
      <c r="F2880" s="302"/>
      <c r="G2880" s="302"/>
    </row>
    <row r="2881" spans="1:7" ht="40.5">
      <c r="A2881" s="455">
        <v>101540</v>
      </c>
      <c r="B2881" s="453" t="s">
        <v>9610</v>
      </c>
      <c r="C2881" s="455" t="s">
        <v>41</v>
      </c>
      <c r="D2881" s="474">
        <v>95.08</v>
      </c>
      <c r="E2881" s="302"/>
      <c r="F2881" s="302"/>
      <c r="G2881" s="302"/>
    </row>
    <row r="2882" spans="1:7" ht="40.5">
      <c r="A2882" s="455">
        <v>101541</v>
      </c>
      <c r="B2882" s="453" t="s">
        <v>9611</v>
      </c>
      <c r="C2882" s="455" t="s">
        <v>41</v>
      </c>
      <c r="D2882" s="474">
        <v>123.82</v>
      </c>
      <c r="E2882" s="302"/>
      <c r="F2882" s="302"/>
      <c r="G2882" s="302"/>
    </row>
    <row r="2883" spans="1:7" ht="40.5">
      <c r="A2883" s="455">
        <v>101542</v>
      </c>
      <c r="B2883" s="453" t="s">
        <v>9612</v>
      </c>
      <c r="C2883" s="455" t="s">
        <v>41</v>
      </c>
      <c r="D2883" s="474">
        <v>25.61</v>
      </c>
      <c r="E2883" s="302"/>
      <c r="F2883" s="302"/>
      <c r="G2883" s="302"/>
    </row>
    <row r="2884" spans="1:7" ht="40.5">
      <c r="A2884" s="455">
        <v>101543</v>
      </c>
      <c r="B2884" s="453" t="s">
        <v>9613</v>
      </c>
      <c r="C2884" s="455" t="s">
        <v>41</v>
      </c>
      <c r="D2884" s="474">
        <v>45.06</v>
      </c>
      <c r="E2884" s="302"/>
      <c r="F2884" s="302"/>
      <c r="G2884" s="302"/>
    </row>
    <row r="2885" spans="1:7" ht="40.5">
      <c r="A2885" s="455">
        <v>101544</v>
      </c>
      <c r="B2885" s="453" t="s">
        <v>9614</v>
      </c>
      <c r="C2885" s="455" t="s">
        <v>41</v>
      </c>
      <c r="D2885" s="474">
        <v>72.5</v>
      </c>
      <c r="E2885" s="302"/>
      <c r="F2885" s="302"/>
      <c r="G2885" s="302"/>
    </row>
    <row r="2886" spans="1:7" ht="40.5">
      <c r="A2886" s="455">
        <v>101545</v>
      </c>
      <c r="B2886" s="453" t="s">
        <v>9615</v>
      </c>
      <c r="C2886" s="455" t="s">
        <v>41</v>
      </c>
      <c r="D2886" s="474">
        <v>105.94</v>
      </c>
      <c r="E2886" s="302"/>
      <c r="F2886" s="302"/>
      <c r="G2886" s="302"/>
    </row>
    <row r="2887" spans="1:7" ht="27">
      <c r="A2887" s="455">
        <v>101546</v>
      </c>
      <c r="B2887" s="453" t="s">
        <v>9616</v>
      </c>
      <c r="C2887" s="455" t="s">
        <v>41</v>
      </c>
      <c r="D2887" s="474">
        <v>22.09</v>
      </c>
      <c r="E2887" s="302"/>
      <c r="F2887" s="302"/>
      <c r="G2887" s="302"/>
    </row>
    <row r="2888" spans="1:7" ht="27">
      <c r="A2888" s="455">
        <v>101547</v>
      </c>
      <c r="B2888" s="453" t="s">
        <v>9617</v>
      </c>
      <c r="C2888" s="455" t="s">
        <v>41</v>
      </c>
      <c r="D2888" s="474">
        <v>69.400000000000006</v>
      </c>
      <c r="E2888" s="302"/>
      <c r="F2888" s="302"/>
      <c r="G2888" s="302"/>
    </row>
    <row r="2889" spans="1:7" ht="40.5">
      <c r="A2889" s="455">
        <v>101548</v>
      </c>
      <c r="B2889" s="453" t="s">
        <v>9618</v>
      </c>
      <c r="C2889" s="455" t="s">
        <v>41</v>
      </c>
      <c r="D2889" s="474">
        <v>5.4</v>
      </c>
      <c r="E2889" s="302"/>
      <c r="F2889" s="302"/>
      <c r="G2889" s="302"/>
    </row>
    <row r="2890" spans="1:7" ht="54">
      <c r="A2890" s="455">
        <v>101549</v>
      </c>
      <c r="B2890" s="453" t="s">
        <v>9619</v>
      </c>
      <c r="C2890" s="455" t="s">
        <v>41</v>
      </c>
      <c r="D2890" s="474">
        <v>11.87</v>
      </c>
      <c r="E2890" s="302"/>
      <c r="F2890" s="302"/>
      <c r="G2890" s="302"/>
    </row>
    <row r="2891" spans="1:7" ht="40.5">
      <c r="A2891" s="455">
        <v>101553</v>
      </c>
      <c r="B2891" s="453" t="s">
        <v>9620</v>
      </c>
      <c r="C2891" s="455" t="s">
        <v>41</v>
      </c>
      <c r="D2891" s="474">
        <v>12.21</v>
      </c>
      <c r="E2891" s="302"/>
      <c r="F2891" s="302"/>
      <c r="G2891" s="302"/>
    </row>
    <row r="2892" spans="1:7" ht="40.5">
      <c r="A2892" s="455">
        <v>101554</v>
      </c>
      <c r="B2892" s="453" t="s">
        <v>9621</v>
      </c>
      <c r="C2892" s="455" t="s">
        <v>41</v>
      </c>
      <c r="D2892" s="474">
        <v>8.6</v>
      </c>
      <c r="E2892" s="302"/>
      <c r="F2892" s="302"/>
      <c r="G2892" s="302"/>
    </row>
    <row r="2893" spans="1:7" ht="40.5">
      <c r="A2893" s="455">
        <v>101555</v>
      </c>
      <c r="B2893" s="453" t="s">
        <v>9622</v>
      </c>
      <c r="C2893" s="455" t="s">
        <v>41</v>
      </c>
      <c r="D2893" s="474">
        <v>5.31</v>
      </c>
      <c r="E2893" s="302"/>
      <c r="F2893" s="302"/>
      <c r="G2893" s="302"/>
    </row>
    <row r="2894" spans="1:7" ht="40.5">
      <c r="A2894" s="455">
        <v>101556</v>
      </c>
      <c r="B2894" s="453" t="s">
        <v>9623</v>
      </c>
      <c r="C2894" s="455" t="s">
        <v>41</v>
      </c>
      <c r="D2894" s="474">
        <v>4.79</v>
      </c>
      <c r="E2894" s="302"/>
      <c r="F2894" s="302"/>
      <c r="G2894" s="302"/>
    </row>
    <row r="2895" spans="1:7" ht="67.5">
      <c r="A2895" s="455">
        <v>101560</v>
      </c>
      <c r="B2895" s="453" t="s">
        <v>9624</v>
      </c>
      <c r="C2895" s="455" t="s">
        <v>18</v>
      </c>
      <c r="D2895" s="474">
        <v>10.89</v>
      </c>
      <c r="E2895" s="302"/>
      <c r="F2895" s="302"/>
      <c r="G2895" s="302"/>
    </row>
    <row r="2896" spans="1:7" ht="67.5">
      <c r="A2896" s="455">
        <v>101561</v>
      </c>
      <c r="B2896" s="453" t="s">
        <v>9625</v>
      </c>
      <c r="C2896" s="455" t="s">
        <v>18</v>
      </c>
      <c r="D2896" s="474">
        <v>16.68</v>
      </c>
      <c r="E2896" s="302"/>
      <c r="F2896" s="302"/>
      <c r="G2896" s="302"/>
    </row>
    <row r="2897" spans="1:7" ht="67.5">
      <c r="A2897" s="455">
        <v>101562</v>
      </c>
      <c r="B2897" s="453" t="s">
        <v>9626</v>
      </c>
      <c r="C2897" s="455" t="s">
        <v>18</v>
      </c>
      <c r="D2897" s="474">
        <v>25.37</v>
      </c>
      <c r="E2897" s="302"/>
      <c r="F2897" s="302"/>
      <c r="G2897" s="302"/>
    </row>
    <row r="2898" spans="1:7" ht="67.5">
      <c r="A2898" s="455">
        <v>101563</v>
      </c>
      <c r="B2898" s="453" t="s">
        <v>9627</v>
      </c>
      <c r="C2898" s="455" t="s">
        <v>18</v>
      </c>
      <c r="D2898" s="474">
        <v>34.950000000000003</v>
      </c>
      <c r="E2898" s="302"/>
      <c r="F2898" s="302"/>
      <c r="G2898" s="302"/>
    </row>
    <row r="2899" spans="1:7" ht="67.5">
      <c r="A2899" s="455">
        <v>101564</v>
      </c>
      <c r="B2899" s="453" t="s">
        <v>9628</v>
      </c>
      <c r="C2899" s="455" t="s">
        <v>18</v>
      </c>
      <c r="D2899" s="474">
        <v>49.79</v>
      </c>
      <c r="E2899" s="302"/>
      <c r="F2899" s="302"/>
      <c r="G2899" s="302"/>
    </row>
    <row r="2900" spans="1:7" ht="67.5">
      <c r="A2900" s="455">
        <v>101565</v>
      </c>
      <c r="B2900" s="453" t="s">
        <v>9629</v>
      </c>
      <c r="C2900" s="455" t="s">
        <v>18</v>
      </c>
      <c r="D2900" s="474">
        <v>68.97</v>
      </c>
      <c r="E2900" s="302"/>
      <c r="F2900" s="302"/>
      <c r="G2900" s="302"/>
    </row>
    <row r="2901" spans="1:7" ht="67.5">
      <c r="A2901" s="455">
        <v>101567</v>
      </c>
      <c r="B2901" s="453" t="s">
        <v>9630</v>
      </c>
      <c r="C2901" s="455" t="s">
        <v>18</v>
      </c>
      <c r="D2901" s="474">
        <v>91.61</v>
      </c>
      <c r="E2901" s="302"/>
      <c r="F2901" s="302"/>
      <c r="G2901" s="302"/>
    </row>
    <row r="2902" spans="1:7" ht="67.5">
      <c r="A2902" s="455">
        <v>101568</v>
      </c>
      <c r="B2902" s="453" t="s">
        <v>9631</v>
      </c>
      <c r="C2902" s="455" t="s">
        <v>18</v>
      </c>
      <c r="D2902" s="474">
        <v>119.24</v>
      </c>
      <c r="E2902" s="302"/>
      <c r="F2902" s="302"/>
      <c r="G2902" s="302"/>
    </row>
    <row r="2903" spans="1:7" ht="40.5">
      <c r="A2903" s="455">
        <v>101626</v>
      </c>
      <c r="B2903" s="453" t="s">
        <v>9632</v>
      </c>
      <c r="C2903" s="455" t="s">
        <v>41</v>
      </c>
      <c r="D2903" s="474">
        <v>126.2</v>
      </c>
      <c r="E2903" s="302"/>
      <c r="F2903" s="302"/>
      <c r="G2903" s="302"/>
    </row>
    <row r="2904" spans="1:7" ht="40.5">
      <c r="A2904" s="455">
        <v>101627</v>
      </c>
      <c r="B2904" s="453" t="s">
        <v>9633</v>
      </c>
      <c r="C2904" s="455" t="s">
        <v>41</v>
      </c>
      <c r="D2904" s="474">
        <v>196.69</v>
      </c>
      <c r="E2904" s="302"/>
      <c r="F2904" s="302"/>
      <c r="G2904" s="302"/>
    </row>
    <row r="2905" spans="1:7" ht="40.5">
      <c r="A2905" s="455">
        <v>101628</v>
      </c>
      <c r="B2905" s="453" t="s">
        <v>9634</v>
      </c>
      <c r="C2905" s="455" t="s">
        <v>41</v>
      </c>
      <c r="D2905" s="474">
        <v>93.6</v>
      </c>
      <c r="E2905" s="302"/>
      <c r="F2905" s="302"/>
      <c r="G2905" s="302"/>
    </row>
    <row r="2906" spans="1:7" ht="40.5">
      <c r="A2906" s="455">
        <v>101629</v>
      </c>
      <c r="B2906" s="453" t="s">
        <v>9635</v>
      </c>
      <c r="C2906" s="455" t="s">
        <v>41</v>
      </c>
      <c r="D2906" s="474">
        <v>110.39</v>
      </c>
      <c r="E2906" s="302"/>
      <c r="F2906" s="302"/>
      <c r="G2906" s="302"/>
    </row>
    <row r="2907" spans="1:7" ht="40.5">
      <c r="A2907" s="455">
        <v>101630</v>
      </c>
      <c r="B2907" s="453" t="s">
        <v>9636</v>
      </c>
      <c r="C2907" s="455" t="s">
        <v>41</v>
      </c>
      <c r="D2907" s="474">
        <v>50.18</v>
      </c>
      <c r="E2907" s="302"/>
      <c r="F2907" s="302"/>
      <c r="G2907" s="302"/>
    </row>
    <row r="2908" spans="1:7" ht="40.5">
      <c r="A2908" s="455">
        <v>101631</v>
      </c>
      <c r="B2908" s="453" t="s">
        <v>9637</v>
      </c>
      <c r="C2908" s="455" t="s">
        <v>41</v>
      </c>
      <c r="D2908" s="474">
        <v>19.84</v>
      </c>
      <c r="E2908" s="302"/>
      <c r="F2908" s="302"/>
      <c r="G2908" s="302"/>
    </row>
    <row r="2909" spans="1:7" ht="40.5">
      <c r="A2909" s="455">
        <v>101632</v>
      </c>
      <c r="B2909" s="453" t="s">
        <v>9638</v>
      </c>
      <c r="C2909" s="455" t="s">
        <v>41</v>
      </c>
      <c r="D2909" s="474">
        <v>28.17</v>
      </c>
      <c r="E2909" s="302"/>
      <c r="F2909" s="302"/>
      <c r="G2909" s="302"/>
    </row>
    <row r="2910" spans="1:7" ht="40.5">
      <c r="A2910" s="455">
        <v>101633</v>
      </c>
      <c r="B2910" s="453" t="s">
        <v>9639</v>
      </c>
      <c r="C2910" s="455" t="s">
        <v>41</v>
      </c>
      <c r="D2910" s="474">
        <v>69.930000000000007</v>
      </c>
      <c r="E2910" s="302"/>
      <c r="F2910" s="302"/>
      <c r="G2910" s="302"/>
    </row>
    <row r="2911" spans="1:7" ht="54">
      <c r="A2911" s="455">
        <v>101636</v>
      </c>
      <c r="B2911" s="453" t="s">
        <v>9640</v>
      </c>
      <c r="C2911" s="455" t="s">
        <v>41</v>
      </c>
      <c r="D2911" s="474">
        <v>109.87</v>
      </c>
      <c r="E2911" s="302"/>
      <c r="F2911" s="302"/>
      <c r="G2911" s="302"/>
    </row>
    <row r="2912" spans="1:7" ht="54">
      <c r="A2912" s="455">
        <v>101637</v>
      </c>
      <c r="B2912" s="453" t="s">
        <v>9641</v>
      </c>
      <c r="C2912" s="455" t="s">
        <v>41</v>
      </c>
      <c r="D2912" s="474">
        <v>103.23</v>
      </c>
      <c r="E2912" s="302"/>
      <c r="F2912" s="302"/>
      <c r="G2912" s="302"/>
    </row>
    <row r="2913" spans="1:7" ht="27">
      <c r="A2913" s="455">
        <v>101640</v>
      </c>
      <c r="B2913" s="453" t="s">
        <v>9642</v>
      </c>
      <c r="C2913" s="455" t="s">
        <v>41</v>
      </c>
      <c r="D2913" s="474">
        <v>60.54</v>
      </c>
      <c r="E2913" s="302"/>
      <c r="F2913" s="302"/>
      <c r="G2913" s="302"/>
    </row>
    <row r="2914" spans="1:7" ht="27">
      <c r="A2914" s="455">
        <v>101641</v>
      </c>
      <c r="B2914" s="453" t="s">
        <v>9643</v>
      </c>
      <c r="C2914" s="455" t="s">
        <v>41</v>
      </c>
      <c r="D2914" s="474">
        <v>31.37</v>
      </c>
      <c r="E2914" s="302"/>
      <c r="F2914" s="302"/>
      <c r="G2914" s="302"/>
    </row>
    <row r="2915" spans="1:7" ht="27">
      <c r="A2915" s="455">
        <v>101642</v>
      </c>
      <c r="B2915" s="453" t="s">
        <v>9644</v>
      </c>
      <c r="C2915" s="455" t="s">
        <v>41</v>
      </c>
      <c r="D2915" s="474">
        <v>15.75</v>
      </c>
      <c r="E2915" s="302"/>
      <c r="F2915" s="302"/>
      <c r="G2915" s="302"/>
    </row>
    <row r="2916" spans="1:7" ht="27">
      <c r="A2916" s="455">
        <v>101643</v>
      </c>
      <c r="B2916" s="453" t="s">
        <v>9645</v>
      </c>
      <c r="C2916" s="455" t="s">
        <v>41</v>
      </c>
      <c r="D2916" s="474">
        <v>27.38</v>
      </c>
      <c r="E2916" s="302"/>
      <c r="F2916" s="302"/>
      <c r="G2916" s="302"/>
    </row>
    <row r="2917" spans="1:7" ht="27">
      <c r="A2917" s="455">
        <v>101644</v>
      </c>
      <c r="B2917" s="453" t="s">
        <v>9646</v>
      </c>
      <c r="C2917" s="455" t="s">
        <v>41</v>
      </c>
      <c r="D2917" s="474">
        <v>37.04</v>
      </c>
      <c r="E2917" s="302"/>
      <c r="F2917" s="302"/>
      <c r="G2917" s="302"/>
    </row>
    <row r="2918" spans="1:7" ht="27">
      <c r="A2918" s="455">
        <v>101645</v>
      </c>
      <c r="B2918" s="453" t="s">
        <v>9647</v>
      </c>
      <c r="C2918" s="455" t="s">
        <v>41</v>
      </c>
      <c r="D2918" s="474">
        <v>17.55</v>
      </c>
      <c r="E2918" s="302"/>
      <c r="F2918" s="302"/>
      <c r="G2918" s="302"/>
    </row>
    <row r="2919" spans="1:7" ht="27">
      <c r="A2919" s="455">
        <v>101646</v>
      </c>
      <c r="B2919" s="453" t="s">
        <v>9648</v>
      </c>
      <c r="C2919" s="455" t="s">
        <v>41</v>
      </c>
      <c r="D2919" s="474">
        <v>23.29</v>
      </c>
      <c r="E2919" s="302"/>
      <c r="F2919" s="302"/>
      <c r="G2919" s="302"/>
    </row>
    <row r="2920" spans="1:7" ht="27">
      <c r="A2920" s="455">
        <v>101647</v>
      </c>
      <c r="B2920" s="453" t="s">
        <v>9649</v>
      </c>
      <c r="C2920" s="455" t="s">
        <v>41</v>
      </c>
      <c r="D2920" s="474">
        <v>42.77</v>
      </c>
      <c r="E2920" s="302"/>
      <c r="F2920" s="302"/>
      <c r="G2920" s="302"/>
    </row>
    <row r="2921" spans="1:7" ht="27">
      <c r="A2921" s="455">
        <v>101648</v>
      </c>
      <c r="B2921" s="453" t="s">
        <v>9650</v>
      </c>
      <c r="C2921" s="455" t="s">
        <v>41</v>
      </c>
      <c r="D2921" s="474">
        <v>33.08</v>
      </c>
      <c r="E2921" s="302"/>
      <c r="F2921" s="302"/>
      <c r="G2921" s="302"/>
    </row>
    <row r="2922" spans="1:7" ht="27">
      <c r="A2922" s="455">
        <v>101649</v>
      </c>
      <c r="B2922" s="453" t="s">
        <v>9651</v>
      </c>
      <c r="C2922" s="455" t="s">
        <v>41</v>
      </c>
      <c r="D2922" s="474">
        <v>38.119999999999997</v>
      </c>
      <c r="E2922" s="302"/>
      <c r="F2922" s="302"/>
      <c r="G2922" s="302"/>
    </row>
    <row r="2923" spans="1:7" ht="27">
      <c r="A2923" s="455">
        <v>101650</v>
      </c>
      <c r="B2923" s="453" t="s">
        <v>9652</v>
      </c>
      <c r="C2923" s="455" t="s">
        <v>41</v>
      </c>
      <c r="D2923" s="474">
        <v>44.3</v>
      </c>
      <c r="E2923" s="302"/>
      <c r="F2923" s="302"/>
      <c r="G2923" s="302"/>
    </row>
    <row r="2924" spans="1:7" ht="40.5">
      <c r="A2924" s="455">
        <v>101651</v>
      </c>
      <c r="B2924" s="453" t="s">
        <v>9653</v>
      </c>
      <c r="C2924" s="455" t="s">
        <v>41</v>
      </c>
      <c r="D2924" s="474">
        <v>43.09</v>
      </c>
      <c r="E2924" s="302"/>
      <c r="F2924" s="302"/>
      <c r="G2924" s="302"/>
    </row>
    <row r="2925" spans="1:7" ht="54">
      <c r="A2925" s="455">
        <v>101652</v>
      </c>
      <c r="B2925" s="453" t="s">
        <v>9654</v>
      </c>
      <c r="C2925" s="455" t="s">
        <v>41</v>
      </c>
      <c r="D2925" s="474">
        <v>370.64</v>
      </c>
      <c r="E2925" s="302"/>
      <c r="F2925" s="302"/>
      <c r="G2925" s="302"/>
    </row>
    <row r="2926" spans="1:7" ht="94.5">
      <c r="A2926" s="455">
        <v>101653</v>
      </c>
      <c r="B2926" s="453" t="s">
        <v>9655</v>
      </c>
      <c r="C2926" s="455" t="s">
        <v>41</v>
      </c>
      <c r="D2926" s="474">
        <v>201.08</v>
      </c>
      <c r="E2926" s="302"/>
      <c r="F2926" s="302"/>
      <c r="G2926" s="302"/>
    </row>
    <row r="2927" spans="1:7" ht="40.5">
      <c r="A2927" s="455">
        <v>101654</v>
      </c>
      <c r="B2927" s="453" t="s">
        <v>9656</v>
      </c>
      <c r="C2927" s="455" t="s">
        <v>41</v>
      </c>
      <c r="D2927" s="474">
        <v>234.49</v>
      </c>
      <c r="E2927" s="302"/>
      <c r="F2927" s="302"/>
      <c r="G2927" s="302"/>
    </row>
    <row r="2928" spans="1:7" ht="40.5">
      <c r="A2928" s="455">
        <v>101655</v>
      </c>
      <c r="B2928" s="453" t="s">
        <v>9657</v>
      </c>
      <c r="C2928" s="455" t="s">
        <v>41</v>
      </c>
      <c r="D2928" s="474">
        <v>391.32</v>
      </c>
      <c r="E2928" s="302"/>
      <c r="F2928" s="302"/>
      <c r="G2928" s="302"/>
    </row>
    <row r="2929" spans="1:7" ht="40.5">
      <c r="A2929" s="455">
        <v>101656</v>
      </c>
      <c r="B2929" s="453" t="s">
        <v>9658</v>
      </c>
      <c r="C2929" s="455" t="s">
        <v>41</v>
      </c>
      <c r="D2929" s="474">
        <v>427.94</v>
      </c>
      <c r="E2929" s="302"/>
      <c r="F2929" s="302"/>
      <c r="G2929" s="302"/>
    </row>
    <row r="2930" spans="1:7" ht="40.5">
      <c r="A2930" s="455">
        <v>101657</v>
      </c>
      <c r="B2930" s="453" t="s">
        <v>9659</v>
      </c>
      <c r="C2930" s="455" t="s">
        <v>41</v>
      </c>
      <c r="D2930" s="474">
        <v>505.95</v>
      </c>
      <c r="E2930" s="302"/>
      <c r="F2930" s="302"/>
      <c r="G2930" s="302"/>
    </row>
    <row r="2931" spans="1:7" ht="40.5">
      <c r="A2931" s="455">
        <v>101658</v>
      </c>
      <c r="B2931" s="453" t="s">
        <v>9660</v>
      </c>
      <c r="C2931" s="455" t="s">
        <v>41</v>
      </c>
      <c r="D2931" s="474">
        <v>666.34</v>
      </c>
      <c r="E2931" s="302"/>
      <c r="F2931" s="302"/>
      <c r="G2931" s="302"/>
    </row>
    <row r="2932" spans="1:7" ht="40.5">
      <c r="A2932" s="455">
        <v>101659</v>
      </c>
      <c r="B2932" s="453" t="s">
        <v>9661</v>
      </c>
      <c r="C2932" s="455" t="s">
        <v>41</v>
      </c>
      <c r="D2932" s="474">
        <v>766.09</v>
      </c>
      <c r="E2932" s="302"/>
      <c r="F2932" s="302"/>
      <c r="G2932" s="302"/>
    </row>
    <row r="2933" spans="1:7" ht="40.5">
      <c r="A2933" s="455">
        <v>101660</v>
      </c>
      <c r="B2933" s="453" t="s">
        <v>9662</v>
      </c>
      <c r="C2933" s="455" t="s">
        <v>41</v>
      </c>
      <c r="D2933" s="474">
        <v>1237.01</v>
      </c>
      <c r="E2933" s="302"/>
      <c r="F2933" s="302"/>
      <c r="G2933" s="302"/>
    </row>
    <row r="2934" spans="1:7" ht="54">
      <c r="A2934" s="455">
        <v>101661</v>
      </c>
      <c r="B2934" s="453" t="s">
        <v>9663</v>
      </c>
      <c r="C2934" s="455" t="s">
        <v>41</v>
      </c>
      <c r="D2934" s="474">
        <v>75.09</v>
      </c>
      <c r="E2934" s="302"/>
      <c r="F2934" s="302"/>
      <c r="G2934" s="302"/>
    </row>
    <row r="2935" spans="1:7" ht="54">
      <c r="A2935" s="455">
        <v>101662</v>
      </c>
      <c r="B2935" s="453" t="s">
        <v>9664</v>
      </c>
      <c r="C2935" s="455" t="s">
        <v>41</v>
      </c>
      <c r="D2935" s="474">
        <v>508.43</v>
      </c>
      <c r="E2935" s="302"/>
      <c r="F2935" s="302"/>
      <c r="G2935" s="302"/>
    </row>
    <row r="2936" spans="1:7" ht="40.5">
      <c r="A2936" s="455">
        <v>101663</v>
      </c>
      <c r="B2936" s="453" t="s">
        <v>9665</v>
      </c>
      <c r="C2936" s="455" t="s">
        <v>41</v>
      </c>
      <c r="D2936" s="474">
        <v>15.83</v>
      </c>
      <c r="E2936" s="302"/>
      <c r="F2936" s="302"/>
      <c r="G2936" s="302"/>
    </row>
    <row r="2937" spans="1:7" ht="40.5">
      <c r="A2937" s="455">
        <v>101664</v>
      </c>
      <c r="B2937" s="453" t="s">
        <v>9666</v>
      </c>
      <c r="C2937" s="455" t="s">
        <v>41</v>
      </c>
      <c r="D2937" s="474">
        <v>16.41</v>
      </c>
      <c r="E2937" s="302"/>
      <c r="F2937" s="302"/>
      <c r="G2937" s="302"/>
    </row>
    <row r="2938" spans="1:7" ht="40.5">
      <c r="A2938" s="455">
        <v>101665</v>
      </c>
      <c r="B2938" s="453" t="s">
        <v>9667</v>
      </c>
      <c r="C2938" s="455" t="s">
        <v>41</v>
      </c>
      <c r="D2938" s="474">
        <v>18.899999999999999</v>
      </c>
      <c r="E2938" s="302"/>
      <c r="F2938" s="302"/>
      <c r="G2938" s="302"/>
    </row>
    <row r="2939" spans="1:7" ht="40.5">
      <c r="A2939" s="455">
        <v>101666</v>
      </c>
      <c r="B2939" s="453" t="s">
        <v>9668</v>
      </c>
      <c r="C2939" s="455" t="s">
        <v>41</v>
      </c>
      <c r="D2939" s="474">
        <v>282.61</v>
      </c>
      <c r="E2939" s="302"/>
      <c r="F2939" s="302"/>
      <c r="G2939" s="302"/>
    </row>
    <row r="2940" spans="1:7" ht="40.5">
      <c r="A2940" s="455">
        <v>102085</v>
      </c>
      <c r="B2940" s="453" t="s">
        <v>11486</v>
      </c>
      <c r="C2940" s="455" t="s">
        <v>41</v>
      </c>
      <c r="D2940" s="474">
        <v>145.07</v>
      </c>
      <c r="E2940" s="302"/>
      <c r="F2940" s="302"/>
      <c r="G2940" s="302"/>
    </row>
    <row r="2941" spans="1:7" ht="67.5">
      <c r="A2941" s="455">
        <v>100578</v>
      </c>
      <c r="B2941" s="453" t="s">
        <v>9669</v>
      </c>
      <c r="C2941" s="455" t="s">
        <v>41</v>
      </c>
      <c r="D2941" s="474">
        <v>314.13</v>
      </c>
      <c r="E2941" s="302"/>
      <c r="F2941" s="302"/>
      <c r="G2941" s="302"/>
    </row>
    <row r="2942" spans="1:7" ht="67.5">
      <c r="A2942" s="455">
        <v>100579</v>
      </c>
      <c r="B2942" s="453" t="s">
        <v>9670</v>
      </c>
      <c r="C2942" s="455" t="s">
        <v>41</v>
      </c>
      <c r="D2942" s="474">
        <v>344.53</v>
      </c>
      <c r="E2942" s="302"/>
      <c r="F2942" s="302"/>
      <c r="G2942" s="302"/>
    </row>
    <row r="2943" spans="1:7" ht="67.5">
      <c r="A2943" s="455">
        <v>100580</v>
      </c>
      <c r="B2943" s="453" t="s">
        <v>9671</v>
      </c>
      <c r="C2943" s="455" t="s">
        <v>41</v>
      </c>
      <c r="D2943" s="474">
        <v>376.09</v>
      </c>
      <c r="E2943" s="302"/>
      <c r="F2943" s="302"/>
      <c r="G2943" s="302"/>
    </row>
    <row r="2944" spans="1:7" ht="67.5">
      <c r="A2944" s="455">
        <v>100581</v>
      </c>
      <c r="B2944" s="453" t="s">
        <v>9672</v>
      </c>
      <c r="C2944" s="455" t="s">
        <v>41</v>
      </c>
      <c r="D2944" s="474">
        <v>359.61</v>
      </c>
      <c r="E2944" s="302"/>
      <c r="F2944" s="302"/>
      <c r="G2944" s="302"/>
    </row>
    <row r="2945" spans="1:7" ht="67.5">
      <c r="A2945" s="455">
        <v>100582</v>
      </c>
      <c r="B2945" s="453" t="s">
        <v>9673</v>
      </c>
      <c r="C2945" s="455" t="s">
        <v>41</v>
      </c>
      <c r="D2945" s="474">
        <v>416.44</v>
      </c>
      <c r="E2945" s="302"/>
      <c r="F2945" s="302"/>
      <c r="G2945" s="302"/>
    </row>
    <row r="2946" spans="1:7" ht="67.5">
      <c r="A2946" s="455">
        <v>100583</v>
      </c>
      <c r="B2946" s="453" t="s">
        <v>9674</v>
      </c>
      <c r="C2946" s="455" t="s">
        <v>41</v>
      </c>
      <c r="D2946" s="474">
        <v>375.71</v>
      </c>
      <c r="E2946" s="302"/>
      <c r="F2946" s="302"/>
      <c r="G2946" s="302"/>
    </row>
    <row r="2947" spans="1:7" ht="67.5">
      <c r="A2947" s="455">
        <v>100584</v>
      </c>
      <c r="B2947" s="453" t="s">
        <v>9675</v>
      </c>
      <c r="C2947" s="455" t="s">
        <v>41</v>
      </c>
      <c r="D2947" s="474">
        <v>409.91</v>
      </c>
      <c r="E2947" s="302"/>
      <c r="F2947" s="302"/>
      <c r="G2947" s="302"/>
    </row>
    <row r="2948" spans="1:7" ht="67.5">
      <c r="A2948" s="455">
        <v>100585</v>
      </c>
      <c r="B2948" s="453" t="s">
        <v>9676</v>
      </c>
      <c r="C2948" s="455" t="s">
        <v>41</v>
      </c>
      <c r="D2948" s="474">
        <v>407.04</v>
      </c>
      <c r="E2948" s="302"/>
      <c r="F2948" s="302"/>
      <c r="G2948" s="302"/>
    </row>
    <row r="2949" spans="1:7" ht="67.5">
      <c r="A2949" s="455">
        <v>100586</v>
      </c>
      <c r="B2949" s="453" t="s">
        <v>9677</v>
      </c>
      <c r="C2949" s="455" t="s">
        <v>41</v>
      </c>
      <c r="D2949" s="474">
        <v>461.55</v>
      </c>
      <c r="E2949" s="302"/>
      <c r="F2949" s="302"/>
      <c r="G2949" s="302"/>
    </row>
    <row r="2950" spans="1:7" ht="67.5">
      <c r="A2950" s="455">
        <v>100587</v>
      </c>
      <c r="B2950" s="453" t="s">
        <v>9678</v>
      </c>
      <c r="C2950" s="455" t="s">
        <v>41</v>
      </c>
      <c r="D2950" s="474">
        <v>439.45</v>
      </c>
      <c r="E2950" s="302"/>
      <c r="F2950" s="302"/>
      <c r="G2950" s="302"/>
    </row>
    <row r="2951" spans="1:7" ht="67.5">
      <c r="A2951" s="455">
        <v>100588</v>
      </c>
      <c r="B2951" s="453" t="s">
        <v>9679</v>
      </c>
      <c r="C2951" s="455" t="s">
        <v>41</v>
      </c>
      <c r="D2951" s="474">
        <v>481.82</v>
      </c>
      <c r="E2951" s="302"/>
      <c r="F2951" s="302"/>
      <c r="G2951" s="302"/>
    </row>
    <row r="2952" spans="1:7" ht="67.5">
      <c r="A2952" s="455">
        <v>100589</v>
      </c>
      <c r="B2952" s="453" t="s">
        <v>9680</v>
      </c>
      <c r="C2952" s="455" t="s">
        <v>41</v>
      </c>
      <c r="D2952" s="474">
        <v>484.97</v>
      </c>
      <c r="E2952" s="302"/>
      <c r="F2952" s="302"/>
      <c r="G2952" s="302"/>
    </row>
    <row r="2953" spans="1:7" ht="67.5">
      <c r="A2953" s="455">
        <v>100590</v>
      </c>
      <c r="B2953" s="453" t="s">
        <v>9681</v>
      </c>
      <c r="C2953" s="455" t="s">
        <v>41</v>
      </c>
      <c r="D2953" s="474">
        <v>526.80999999999995</v>
      </c>
      <c r="E2953" s="302"/>
      <c r="F2953" s="302"/>
      <c r="G2953" s="302"/>
    </row>
    <row r="2954" spans="1:7" ht="67.5">
      <c r="A2954" s="455">
        <v>100591</v>
      </c>
      <c r="B2954" s="453" t="s">
        <v>9682</v>
      </c>
      <c r="C2954" s="455" t="s">
        <v>41</v>
      </c>
      <c r="D2954" s="474">
        <v>482.98</v>
      </c>
      <c r="E2954" s="302"/>
      <c r="F2954" s="302"/>
      <c r="G2954" s="302"/>
    </row>
    <row r="2955" spans="1:7" ht="67.5">
      <c r="A2955" s="455">
        <v>100592</v>
      </c>
      <c r="B2955" s="453" t="s">
        <v>9683</v>
      </c>
      <c r="C2955" s="455" t="s">
        <v>41</v>
      </c>
      <c r="D2955" s="474">
        <v>517.65</v>
      </c>
      <c r="E2955" s="302"/>
      <c r="F2955" s="302"/>
      <c r="G2955" s="302"/>
    </row>
    <row r="2956" spans="1:7" ht="67.5">
      <c r="A2956" s="455">
        <v>100593</v>
      </c>
      <c r="B2956" s="453" t="s">
        <v>9684</v>
      </c>
      <c r="C2956" s="455" t="s">
        <v>41</v>
      </c>
      <c r="D2956" s="474">
        <v>517.28</v>
      </c>
      <c r="E2956" s="302"/>
      <c r="F2956" s="302"/>
      <c r="G2956" s="302"/>
    </row>
    <row r="2957" spans="1:7" ht="67.5">
      <c r="A2957" s="455">
        <v>100594</v>
      </c>
      <c r="B2957" s="453" t="s">
        <v>9685</v>
      </c>
      <c r="C2957" s="455" t="s">
        <v>41</v>
      </c>
      <c r="D2957" s="474">
        <v>576.1</v>
      </c>
      <c r="E2957" s="302"/>
      <c r="F2957" s="302"/>
      <c r="G2957" s="302"/>
    </row>
    <row r="2958" spans="1:7" ht="67.5">
      <c r="A2958" s="455">
        <v>100595</v>
      </c>
      <c r="B2958" s="453" t="s">
        <v>9686</v>
      </c>
      <c r="C2958" s="455" t="s">
        <v>41</v>
      </c>
      <c r="D2958" s="474">
        <v>620.16999999999996</v>
      </c>
      <c r="E2958" s="302"/>
      <c r="F2958" s="302"/>
      <c r="G2958" s="302"/>
    </row>
    <row r="2959" spans="1:7" ht="67.5">
      <c r="A2959" s="455">
        <v>100596</v>
      </c>
      <c r="B2959" s="453" t="s">
        <v>9687</v>
      </c>
      <c r="C2959" s="455" t="s">
        <v>41</v>
      </c>
      <c r="D2959" s="474">
        <v>699.57</v>
      </c>
      <c r="E2959" s="302"/>
      <c r="F2959" s="302"/>
      <c r="G2959" s="302"/>
    </row>
    <row r="2960" spans="1:7" ht="67.5">
      <c r="A2960" s="455">
        <v>100597</v>
      </c>
      <c r="B2960" s="453" t="s">
        <v>9688</v>
      </c>
      <c r="C2960" s="455" t="s">
        <v>41</v>
      </c>
      <c r="D2960" s="474">
        <v>715.76</v>
      </c>
      <c r="E2960" s="302"/>
      <c r="F2960" s="302"/>
      <c r="G2960" s="302"/>
    </row>
    <row r="2961" spans="1:7" ht="67.5">
      <c r="A2961" s="455">
        <v>100598</v>
      </c>
      <c r="B2961" s="453" t="s">
        <v>9689</v>
      </c>
      <c r="C2961" s="455" t="s">
        <v>41</v>
      </c>
      <c r="D2961" s="474">
        <v>781.23</v>
      </c>
      <c r="E2961" s="302"/>
      <c r="F2961" s="302"/>
      <c r="G2961" s="302"/>
    </row>
    <row r="2962" spans="1:7" ht="81">
      <c r="A2962" s="455">
        <v>100599</v>
      </c>
      <c r="B2962" s="453" t="s">
        <v>9690</v>
      </c>
      <c r="C2962" s="455" t="s">
        <v>41</v>
      </c>
      <c r="D2962" s="474">
        <v>332.48</v>
      </c>
      <c r="E2962" s="302"/>
      <c r="F2962" s="302"/>
      <c r="G2962" s="302"/>
    </row>
    <row r="2963" spans="1:7" ht="81">
      <c r="A2963" s="455">
        <v>100600</v>
      </c>
      <c r="B2963" s="453" t="s">
        <v>9691</v>
      </c>
      <c r="C2963" s="455" t="s">
        <v>41</v>
      </c>
      <c r="D2963" s="474">
        <v>397.41</v>
      </c>
      <c r="E2963" s="302"/>
      <c r="F2963" s="302"/>
      <c r="G2963" s="302"/>
    </row>
    <row r="2964" spans="1:7" ht="81">
      <c r="A2964" s="455">
        <v>100601</v>
      </c>
      <c r="B2964" s="453" t="s">
        <v>9692</v>
      </c>
      <c r="C2964" s="455" t="s">
        <v>41</v>
      </c>
      <c r="D2964" s="474">
        <v>509.39</v>
      </c>
      <c r="E2964" s="302"/>
      <c r="F2964" s="302"/>
      <c r="G2964" s="302"/>
    </row>
    <row r="2965" spans="1:7" ht="81">
      <c r="A2965" s="455">
        <v>100602</v>
      </c>
      <c r="B2965" s="453" t="s">
        <v>9693</v>
      </c>
      <c r="C2965" s="455" t="s">
        <v>41</v>
      </c>
      <c r="D2965" s="474">
        <v>649.07000000000005</v>
      </c>
      <c r="E2965" s="302"/>
      <c r="F2965" s="302"/>
      <c r="G2965" s="302"/>
    </row>
    <row r="2966" spans="1:7" ht="81">
      <c r="A2966" s="455">
        <v>100603</v>
      </c>
      <c r="B2966" s="453" t="s">
        <v>9694</v>
      </c>
      <c r="C2966" s="455" t="s">
        <v>41</v>
      </c>
      <c r="D2966" s="474">
        <v>1007.53</v>
      </c>
      <c r="E2966" s="302"/>
      <c r="F2966" s="302"/>
      <c r="G2966" s="302"/>
    </row>
    <row r="2967" spans="1:7" ht="81">
      <c r="A2967" s="455">
        <v>100604</v>
      </c>
      <c r="B2967" s="453" t="s">
        <v>9695</v>
      </c>
      <c r="C2967" s="455" t="s">
        <v>41</v>
      </c>
      <c r="D2967" s="474">
        <v>421.1</v>
      </c>
      <c r="E2967" s="302"/>
      <c r="F2967" s="302"/>
      <c r="G2967" s="302"/>
    </row>
    <row r="2968" spans="1:7" ht="81">
      <c r="A2968" s="455">
        <v>100605</v>
      </c>
      <c r="B2968" s="453" t="s">
        <v>9696</v>
      </c>
      <c r="C2968" s="455" t="s">
        <v>41</v>
      </c>
      <c r="D2968" s="474">
        <v>678.43</v>
      </c>
      <c r="E2968" s="302"/>
      <c r="F2968" s="302"/>
      <c r="G2968" s="302"/>
    </row>
    <row r="2969" spans="1:7" ht="81">
      <c r="A2969" s="455">
        <v>100606</v>
      </c>
      <c r="B2969" s="453" t="s">
        <v>9697</v>
      </c>
      <c r="C2969" s="455" t="s">
        <v>41</v>
      </c>
      <c r="D2969" s="474">
        <v>1044.19</v>
      </c>
      <c r="E2969" s="302"/>
      <c r="F2969" s="302"/>
      <c r="G2969" s="302"/>
    </row>
    <row r="2970" spans="1:7" ht="81">
      <c r="A2970" s="455">
        <v>100607</v>
      </c>
      <c r="B2970" s="453" t="s">
        <v>9698</v>
      </c>
      <c r="C2970" s="455" t="s">
        <v>41</v>
      </c>
      <c r="D2970" s="474">
        <v>432.3</v>
      </c>
      <c r="E2970" s="302"/>
      <c r="F2970" s="302"/>
      <c r="G2970" s="302"/>
    </row>
    <row r="2971" spans="1:7" ht="81">
      <c r="A2971" s="455">
        <v>100608</v>
      </c>
      <c r="B2971" s="453" t="s">
        <v>9699</v>
      </c>
      <c r="C2971" s="455" t="s">
        <v>41</v>
      </c>
      <c r="D2971" s="474">
        <v>692.91</v>
      </c>
      <c r="E2971" s="302"/>
      <c r="F2971" s="302"/>
      <c r="G2971" s="302"/>
    </row>
    <row r="2972" spans="1:7" ht="81">
      <c r="A2972" s="455">
        <v>100609</v>
      </c>
      <c r="B2972" s="453" t="s">
        <v>9700</v>
      </c>
      <c r="C2972" s="455" t="s">
        <v>41</v>
      </c>
      <c r="D2972" s="474">
        <v>1063.79</v>
      </c>
      <c r="E2972" s="302"/>
      <c r="F2972" s="302"/>
      <c r="G2972" s="302"/>
    </row>
    <row r="2973" spans="1:7" ht="81">
      <c r="A2973" s="455">
        <v>100610</v>
      </c>
      <c r="B2973" s="453" t="s">
        <v>9701</v>
      </c>
      <c r="C2973" s="455" t="s">
        <v>41</v>
      </c>
      <c r="D2973" s="474">
        <v>443.46</v>
      </c>
      <c r="E2973" s="302"/>
      <c r="F2973" s="302"/>
      <c r="G2973" s="302"/>
    </row>
    <row r="2974" spans="1:7" ht="81">
      <c r="A2974" s="455">
        <v>100611</v>
      </c>
      <c r="B2974" s="453" t="s">
        <v>9702</v>
      </c>
      <c r="C2974" s="455" t="s">
        <v>41</v>
      </c>
      <c r="D2974" s="474">
        <v>560.46</v>
      </c>
      <c r="E2974" s="302"/>
      <c r="F2974" s="302"/>
      <c r="G2974" s="302"/>
    </row>
    <row r="2975" spans="1:7" ht="81">
      <c r="A2975" s="455">
        <v>100612</v>
      </c>
      <c r="B2975" s="453" t="s">
        <v>9703</v>
      </c>
      <c r="C2975" s="455" t="s">
        <v>41</v>
      </c>
      <c r="D2975" s="474">
        <v>707.08</v>
      </c>
      <c r="E2975" s="302"/>
      <c r="F2975" s="302"/>
      <c r="G2975" s="302"/>
    </row>
    <row r="2976" spans="1:7" ht="81">
      <c r="A2976" s="455">
        <v>100613</v>
      </c>
      <c r="B2976" s="453" t="s">
        <v>9704</v>
      </c>
      <c r="C2976" s="455" t="s">
        <v>41</v>
      </c>
      <c r="D2976" s="474">
        <v>1082.8699999999999</v>
      </c>
      <c r="E2976" s="302"/>
      <c r="F2976" s="302"/>
      <c r="G2976" s="302"/>
    </row>
    <row r="2977" spans="1:7" ht="81">
      <c r="A2977" s="455">
        <v>100614</v>
      </c>
      <c r="B2977" s="453" t="s">
        <v>9705</v>
      </c>
      <c r="C2977" s="455" t="s">
        <v>41</v>
      </c>
      <c r="D2977" s="474">
        <v>585.51</v>
      </c>
      <c r="E2977" s="302"/>
      <c r="F2977" s="302"/>
      <c r="G2977" s="302"/>
    </row>
    <row r="2978" spans="1:7" ht="81">
      <c r="A2978" s="455">
        <v>100615</v>
      </c>
      <c r="B2978" s="453" t="s">
        <v>9706</v>
      </c>
      <c r="C2978" s="455" t="s">
        <v>41</v>
      </c>
      <c r="D2978" s="474">
        <v>735.16</v>
      </c>
      <c r="E2978" s="302"/>
      <c r="F2978" s="302"/>
      <c r="G2978" s="302"/>
    </row>
    <row r="2979" spans="1:7" ht="81">
      <c r="A2979" s="455">
        <v>100616</v>
      </c>
      <c r="B2979" s="453" t="s">
        <v>9707</v>
      </c>
      <c r="C2979" s="455" t="s">
        <v>41</v>
      </c>
      <c r="D2979" s="474">
        <v>1122.97</v>
      </c>
      <c r="E2979" s="302"/>
      <c r="F2979" s="302"/>
      <c r="G2979" s="302"/>
    </row>
    <row r="2980" spans="1:7" ht="81">
      <c r="A2980" s="455">
        <v>100617</v>
      </c>
      <c r="B2980" s="453" t="s">
        <v>9708</v>
      </c>
      <c r="C2980" s="455" t="s">
        <v>41</v>
      </c>
      <c r="D2980" s="474">
        <v>763.06</v>
      </c>
      <c r="E2980" s="302"/>
      <c r="F2980" s="302"/>
      <c r="G2980" s="302"/>
    </row>
    <row r="2981" spans="1:7" ht="81">
      <c r="A2981" s="455">
        <v>100618</v>
      </c>
      <c r="B2981" s="453" t="s">
        <v>9709</v>
      </c>
      <c r="C2981" s="455" t="s">
        <v>41</v>
      </c>
      <c r="D2981" s="474">
        <v>1167.68</v>
      </c>
      <c r="E2981" s="302"/>
      <c r="F2981" s="302"/>
      <c r="G2981" s="302"/>
    </row>
    <row r="2982" spans="1:7" ht="40.5">
      <c r="A2982" s="455">
        <v>100619</v>
      </c>
      <c r="B2982" s="453" t="s">
        <v>9710</v>
      </c>
      <c r="C2982" s="455" t="s">
        <v>41</v>
      </c>
      <c r="D2982" s="474">
        <v>462.61</v>
      </c>
      <c r="E2982" s="302"/>
      <c r="F2982" s="302"/>
      <c r="G2982" s="302"/>
    </row>
    <row r="2983" spans="1:7" ht="54">
      <c r="A2983" s="455">
        <v>100620</v>
      </c>
      <c r="B2983" s="453" t="s">
        <v>9711</v>
      </c>
      <c r="C2983" s="455" t="s">
        <v>41</v>
      </c>
      <c r="D2983" s="474">
        <v>2791.46</v>
      </c>
      <c r="E2983" s="302"/>
      <c r="F2983" s="302"/>
      <c r="G2983" s="302"/>
    </row>
    <row r="2984" spans="1:7" ht="54">
      <c r="A2984" s="455">
        <v>100621</v>
      </c>
      <c r="B2984" s="453" t="s">
        <v>9712</v>
      </c>
      <c r="C2984" s="455" t="s">
        <v>41</v>
      </c>
      <c r="D2984" s="474">
        <v>3215.24</v>
      </c>
      <c r="E2984" s="302"/>
      <c r="F2984" s="302"/>
      <c r="G2984" s="302"/>
    </row>
    <row r="2985" spans="1:7" ht="54">
      <c r="A2985" s="455">
        <v>100622</v>
      </c>
      <c r="B2985" s="453" t="s">
        <v>9713</v>
      </c>
      <c r="C2985" s="455" t="s">
        <v>41</v>
      </c>
      <c r="D2985" s="474">
        <v>2281.2199999999998</v>
      </c>
      <c r="E2985" s="302"/>
      <c r="F2985" s="302"/>
      <c r="G2985" s="302"/>
    </row>
    <row r="2986" spans="1:7" ht="54">
      <c r="A2986" s="455">
        <v>100623</v>
      </c>
      <c r="B2986" s="453" t="s">
        <v>9714</v>
      </c>
      <c r="C2986" s="455" t="s">
        <v>41</v>
      </c>
      <c r="D2986" s="474">
        <v>2433.1799999999998</v>
      </c>
      <c r="E2986" s="302"/>
      <c r="F2986" s="302"/>
      <c r="G2986" s="302"/>
    </row>
    <row r="2987" spans="1:7" ht="67.5">
      <c r="A2987" s="455">
        <v>97600</v>
      </c>
      <c r="B2987" s="453" t="s">
        <v>9715</v>
      </c>
      <c r="C2987" s="455" t="s">
        <v>41</v>
      </c>
      <c r="D2987" s="474">
        <v>256.99</v>
      </c>
      <c r="E2987" s="302"/>
      <c r="F2987" s="302"/>
      <c r="G2987" s="302"/>
    </row>
    <row r="2988" spans="1:7" ht="67.5">
      <c r="A2988" s="455">
        <v>97601</v>
      </c>
      <c r="B2988" s="453" t="s">
        <v>9716</v>
      </c>
      <c r="C2988" s="455" t="s">
        <v>41</v>
      </c>
      <c r="D2988" s="474">
        <v>268.62</v>
      </c>
      <c r="E2988" s="302"/>
      <c r="F2988" s="302"/>
      <c r="G2988" s="302"/>
    </row>
    <row r="2989" spans="1:7" ht="54">
      <c r="A2989" s="455">
        <v>97605</v>
      </c>
      <c r="B2989" s="453" t="s">
        <v>9717</v>
      </c>
      <c r="C2989" s="455" t="s">
        <v>41</v>
      </c>
      <c r="D2989" s="474">
        <v>68.400000000000006</v>
      </c>
      <c r="E2989" s="302"/>
      <c r="F2989" s="302"/>
      <c r="G2989" s="302"/>
    </row>
    <row r="2990" spans="1:7" ht="54">
      <c r="A2990" s="455">
        <v>97606</v>
      </c>
      <c r="B2990" s="453" t="s">
        <v>9718</v>
      </c>
      <c r="C2990" s="455" t="s">
        <v>41</v>
      </c>
      <c r="D2990" s="474">
        <v>71.39</v>
      </c>
      <c r="E2990" s="302"/>
      <c r="F2990" s="302"/>
      <c r="G2990" s="302"/>
    </row>
    <row r="2991" spans="1:7" ht="54">
      <c r="A2991" s="455">
        <v>97607</v>
      </c>
      <c r="B2991" s="453" t="s">
        <v>9719</v>
      </c>
      <c r="C2991" s="455" t="s">
        <v>41</v>
      </c>
      <c r="D2991" s="474">
        <v>82.36</v>
      </c>
      <c r="E2991" s="302"/>
      <c r="F2991" s="302"/>
      <c r="G2991" s="302"/>
    </row>
    <row r="2992" spans="1:7" ht="54">
      <c r="A2992" s="455">
        <v>97608</v>
      </c>
      <c r="B2992" s="453" t="s">
        <v>9720</v>
      </c>
      <c r="C2992" s="455" t="s">
        <v>41</v>
      </c>
      <c r="D2992" s="474">
        <v>85.35</v>
      </c>
      <c r="E2992" s="302"/>
      <c r="F2992" s="302"/>
      <c r="G2992" s="302"/>
    </row>
    <row r="2993" spans="1:7" ht="67.5">
      <c r="A2993" s="455">
        <v>102102</v>
      </c>
      <c r="B2993" s="453" t="s">
        <v>11983</v>
      </c>
      <c r="C2993" s="455" t="s">
        <v>41</v>
      </c>
      <c r="D2993" s="474">
        <v>6410.88</v>
      </c>
      <c r="E2993" s="302"/>
      <c r="F2993" s="302"/>
      <c r="G2993" s="302"/>
    </row>
    <row r="2994" spans="1:7" ht="67.5">
      <c r="A2994" s="455">
        <v>102103</v>
      </c>
      <c r="B2994" s="453" t="s">
        <v>11984</v>
      </c>
      <c r="C2994" s="455" t="s">
        <v>41</v>
      </c>
      <c r="D2994" s="474">
        <v>7132.99</v>
      </c>
      <c r="E2994" s="302"/>
      <c r="F2994" s="302"/>
      <c r="G2994" s="302"/>
    </row>
    <row r="2995" spans="1:7" ht="67.5">
      <c r="A2995" s="455">
        <v>102104</v>
      </c>
      <c r="B2995" s="453" t="s">
        <v>11985</v>
      </c>
      <c r="C2995" s="455" t="s">
        <v>41</v>
      </c>
      <c r="D2995" s="474">
        <v>9145.85</v>
      </c>
      <c r="E2995" s="302"/>
      <c r="F2995" s="302"/>
      <c r="G2995" s="302"/>
    </row>
    <row r="2996" spans="1:7" ht="67.5">
      <c r="A2996" s="455">
        <v>102105</v>
      </c>
      <c r="B2996" s="453" t="s">
        <v>11986</v>
      </c>
      <c r="C2996" s="455" t="s">
        <v>41</v>
      </c>
      <c r="D2996" s="474">
        <v>11237.24</v>
      </c>
      <c r="E2996" s="302"/>
      <c r="F2996" s="302"/>
      <c r="G2996" s="302"/>
    </row>
    <row r="2997" spans="1:7" ht="67.5">
      <c r="A2997" s="455">
        <v>102106</v>
      </c>
      <c r="B2997" s="453" t="s">
        <v>11987</v>
      </c>
      <c r="C2997" s="455" t="s">
        <v>41</v>
      </c>
      <c r="D2997" s="474">
        <v>14091.03</v>
      </c>
      <c r="E2997" s="302"/>
      <c r="F2997" s="302"/>
      <c r="G2997" s="302"/>
    </row>
    <row r="2998" spans="1:7" ht="67.5">
      <c r="A2998" s="455">
        <v>102107</v>
      </c>
      <c r="B2998" s="453" t="s">
        <v>11988</v>
      </c>
      <c r="C2998" s="455" t="s">
        <v>41</v>
      </c>
      <c r="D2998" s="474">
        <v>19656.23</v>
      </c>
      <c r="E2998" s="302"/>
      <c r="F2998" s="302"/>
      <c r="G2998" s="302"/>
    </row>
    <row r="2999" spans="1:7" ht="67.5">
      <c r="A2999" s="455">
        <v>102108</v>
      </c>
      <c r="B2999" s="453" t="s">
        <v>11989</v>
      </c>
      <c r="C2999" s="455" t="s">
        <v>41</v>
      </c>
      <c r="D2999" s="474">
        <v>22887.27</v>
      </c>
      <c r="E2999" s="302"/>
      <c r="F2999" s="302"/>
      <c r="G2999" s="302"/>
    </row>
    <row r="3000" spans="1:7" ht="40.5">
      <c r="A3000" s="455">
        <v>102109</v>
      </c>
      <c r="B3000" s="453" t="s">
        <v>11990</v>
      </c>
      <c r="C3000" s="455" t="s">
        <v>41</v>
      </c>
      <c r="D3000" s="474">
        <v>45.1</v>
      </c>
      <c r="E3000" s="302"/>
      <c r="F3000" s="302"/>
      <c r="G3000" s="302"/>
    </row>
    <row r="3001" spans="1:7" ht="40.5">
      <c r="A3001" s="455">
        <v>102110</v>
      </c>
      <c r="B3001" s="453" t="s">
        <v>11991</v>
      </c>
      <c r="C3001" s="455" t="s">
        <v>41</v>
      </c>
      <c r="D3001" s="474">
        <v>148.55000000000001</v>
      </c>
      <c r="E3001" s="302"/>
      <c r="F3001" s="302"/>
      <c r="G3001" s="302"/>
    </row>
    <row r="3002" spans="1:7" ht="67.5">
      <c r="A3002" s="455">
        <v>93128</v>
      </c>
      <c r="B3002" s="453" t="s">
        <v>2451</v>
      </c>
      <c r="C3002" s="455" t="s">
        <v>41</v>
      </c>
      <c r="D3002" s="474">
        <v>103.41</v>
      </c>
      <c r="E3002" s="302"/>
      <c r="F3002" s="302"/>
      <c r="G3002" s="302"/>
    </row>
    <row r="3003" spans="1:7" ht="81">
      <c r="A3003" s="455">
        <v>93137</v>
      </c>
      <c r="B3003" s="453" t="s">
        <v>2452</v>
      </c>
      <c r="C3003" s="455" t="s">
        <v>41</v>
      </c>
      <c r="D3003" s="474">
        <v>123.88</v>
      </c>
      <c r="E3003" s="302"/>
      <c r="F3003" s="302"/>
      <c r="G3003" s="302"/>
    </row>
    <row r="3004" spans="1:7" ht="67.5">
      <c r="A3004" s="455">
        <v>93138</v>
      </c>
      <c r="B3004" s="453" t="s">
        <v>2453</v>
      </c>
      <c r="C3004" s="455" t="s">
        <v>41</v>
      </c>
      <c r="D3004" s="474">
        <v>117.85</v>
      </c>
      <c r="E3004" s="302"/>
      <c r="F3004" s="302"/>
      <c r="G3004" s="302"/>
    </row>
    <row r="3005" spans="1:7" ht="81">
      <c r="A3005" s="455">
        <v>93139</v>
      </c>
      <c r="B3005" s="453" t="s">
        <v>2454</v>
      </c>
      <c r="C3005" s="455" t="s">
        <v>41</v>
      </c>
      <c r="D3005" s="474">
        <v>152.72999999999999</v>
      </c>
      <c r="E3005" s="302"/>
      <c r="F3005" s="302"/>
      <c r="G3005" s="302"/>
    </row>
    <row r="3006" spans="1:7" ht="81">
      <c r="A3006" s="455">
        <v>93140</v>
      </c>
      <c r="B3006" s="453" t="s">
        <v>2455</v>
      </c>
      <c r="C3006" s="455" t="s">
        <v>41</v>
      </c>
      <c r="D3006" s="474">
        <v>143.41999999999999</v>
      </c>
      <c r="E3006" s="302"/>
      <c r="F3006" s="302"/>
      <c r="G3006" s="302"/>
    </row>
    <row r="3007" spans="1:7" ht="54">
      <c r="A3007" s="455">
        <v>93141</v>
      </c>
      <c r="B3007" s="453" t="s">
        <v>522</v>
      </c>
      <c r="C3007" s="455" t="s">
        <v>41</v>
      </c>
      <c r="D3007" s="474">
        <v>132.16999999999999</v>
      </c>
      <c r="E3007" s="302"/>
      <c r="F3007" s="302"/>
      <c r="G3007" s="302"/>
    </row>
    <row r="3008" spans="1:7" ht="54">
      <c r="A3008" s="455">
        <v>93142</v>
      </c>
      <c r="B3008" s="453" t="s">
        <v>2456</v>
      </c>
      <c r="C3008" s="455" t="s">
        <v>41</v>
      </c>
      <c r="D3008" s="474">
        <v>145.66999999999999</v>
      </c>
      <c r="E3008" s="302"/>
      <c r="F3008" s="302"/>
      <c r="G3008" s="302"/>
    </row>
    <row r="3009" spans="1:7" ht="54">
      <c r="A3009" s="455">
        <v>93143</v>
      </c>
      <c r="B3009" s="453" t="s">
        <v>523</v>
      </c>
      <c r="C3009" s="455" t="s">
        <v>41</v>
      </c>
      <c r="D3009" s="474">
        <v>133.71</v>
      </c>
      <c r="E3009" s="302"/>
      <c r="F3009" s="302"/>
      <c r="G3009" s="302"/>
    </row>
    <row r="3010" spans="1:7" ht="67.5">
      <c r="A3010" s="455">
        <v>93144</v>
      </c>
      <c r="B3010" s="453" t="s">
        <v>2457</v>
      </c>
      <c r="C3010" s="455" t="s">
        <v>41</v>
      </c>
      <c r="D3010" s="474">
        <v>188.93</v>
      </c>
      <c r="E3010" s="302"/>
      <c r="F3010" s="302"/>
      <c r="G3010" s="302"/>
    </row>
    <row r="3011" spans="1:7" ht="81">
      <c r="A3011" s="455">
        <v>93145</v>
      </c>
      <c r="B3011" s="453" t="s">
        <v>2458</v>
      </c>
      <c r="C3011" s="455" t="s">
        <v>41</v>
      </c>
      <c r="D3011" s="474">
        <v>162.88999999999999</v>
      </c>
      <c r="E3011" s="302"/>
      <c r="F3011" s="302"/>
      <c r="G3011" s="302"/>
    </row>
    <row r="3012" spans="1:7" ht="81">
      <c r="A3012" s="455">
        <v>93146</v>
      </c>
      <c r="B3012" s="453" t="s">
        <v>2459</v>
      </c>
      <c r="C3012" s="455" t="s">
        <v>41</v>
      </c>
      <c r="D3012" s="474">
        <v>177.34</v>
      </c>
      <c r="E3012" s="302"/>
      <c r="F3012" s="302"/>
      <c r="G3012" s="302"/>
    </row>
    <row r="3013" spans="1:7" ht="94.5">
      <c r="A3013" s="455">
        <v>93147</v>
      </c>
      <c r="B3013" s="453" t="s">
        <v>2460</v>
      </c>
      <c r="C3013" s="455" t="s">
        <v>41</v>
      </c>
      <c r="D3013" s="474">
        <v>202.95</v>
      </c>
      <c r="E3013" s="302"/>
      <c r="F3013" s="302"/>
      <c r="G3013" s="302"/>
    </row>
    <row r="3014" spans="1:7" ht="40.5">
      <c r="A3014" s="455">
        <v>96971</v>
      </c>
      <c r="B3014" s="453" t="s">
        <v>3603</v>
      </c>
      <c r="C3014" s="455" t="s">
        <v>18</v>
      </c>
      <c r="D3014" s="474">
        <v>24.57</v>
      </c>
      <c r="E3014" s="302"/>
      <c r="F3014" s="302"/>
      <c r="G3014" s="302"/>
    </row>
    <row r="3015" spans="1:7" ht="40.5">
      <c r="A3015" s="455">
        <v>96972</v>
      </c>
      <c r="B3015" s="453" t="s">
        <v>3604</v>
      </c>
      <c r="C3015" s="455" t="s">
        <v>18</v>
      </c>
      <c r="D3015" s="474">
        <v>33.729999999999997</v>
      </c>
      <c r="E3015" s="302"/>
      <c r="F3015" s="302"/>
      <c r="G3015" s="302"/>
    </row>
    <row r="3016" spans="1:7" ht="40.5">
      <c r="A3016" s="455">
        <v>96973</v>
      </c>
      <c r="B3016" s="453" t="s">
        <v>3605</v>
      </c>
      <c r="C3016" s="455" t="s">
        <v>18</v>
      </c>
      <c r="D3016" s="474">
        <v>42.69</v>
      </c>
      <c r="E3016" s="302"/>
      <c r="F3016" s="302"/>
      <c r="G3016" s="302"/>
    </row>
    <row r="3017" spans="1:7" ht="40.5">
      <c r="A3017" s="455">
        <v>96974</v>
      </c>
      <c r="B3017" s="453" t="s">
        <v>3606</v>
      </c>
      <c r="C3017" s="455" t="s">
        <v>18</v>
      </c>
      <c r="D3017" s="474">
        <v>54.65</v>
      </c>
      <c r="E3017" s="302"/>
      <c r="F3017" s="302"/>
      <c r="G3017" s="302"/>
    </row>
    <row r="3018" spans="1:7" ht="40.5">
      <c r="A3018" s="455">
        <v>96975</v>
      </c>
      <c r="B3018" s="453" t="s">
        <v>3607</v>
      </c>
      <c r="C3018" s="455" t="s">
        <v>18</v>
      </c>
      <c r="D3018" s="474">
        <v>70.8</v>
      </c>
      <c r="E3018" s="302"/>
      <c r="F3018" s="302"/>
      <c r="G3018" s="302"/>
    </row>
    <row r="3019" spans="1:7" ht="40.5">
      <c r="A3019" s="455">
        <v>96976</v>
      </c>
      <c r="B3019" s="453" t="s">
        <v>3608</v>
      </c>
      <c r="C3019" s="455" t="s">
        <v>18</v>
      </c>
      <c r="D3019" s="474">
        <v>92.46</v>
      </c>
      <c r="E3019" s="302"/>
      <c r="F3019" s="302"/>
      <c r="G3019" s="302"/>
    </row>
    <row r="3020" spans="1:7" ht="40.5">
      <c r="A3020" s="455">
        <v>96977</v>
      </c>
      <c r="B3020" s="453" t="s">
        <v>3609</v>
      </c>
      <c r="C3020" s="455" t="s">
        <v>18</v>
      </c>
      <c r="D3020" s="474">
        <v>36.869999999999997</v>
      </c>
      <c r="E3020" s="302"/>
      <c r="F3020" s="302"/>
      <c r="G3020" s="302"/>
    </row>
    <row r="3021" spans="1:7" ht="40.5">
      <c r="A3021" s="455">
        <v>96978</v>
      </c>
      <c r="B3021" s="453" t="s">
        <v>3610</v>
      </c>
      <c r="C3021" s="455" t="s">
        <v>18</v>
      </c>
      <c r="D3021" s="474">
        <v>51.72</v>
      </c>
      <c r="E3021" s="302"/>
      <c r="F3021" s="302"/>
      <c r="G3021" s="302"/>
    </row>
    <row r="3022" spans="1:7" ht="40.5">
      <c r="A3022" s="455">
        <v>96979</v>
      </c>
      <c r="B3022" s="453" t="s">
        <v>3611</v>
      </c>
      <c r="C3022" s="455" t="s">
        <v>18</v>
      </c>
      <c r="D3022" s="474">
        <v>72.53</v>
      </c>
      <c r="E3022" s="302"/>
      <c r="F3022" s="302"/>
      <c r="G3022" s="302"/>
    </row>
    <row r="3023" spans="1:7" ht="27">
      <c r="A3023" s="455">
        <v>96984</v>
      </c>
      <c r="B3023" s="453" t="s">
        <v>3613</v>
      </c>
      <c r="C3023" s="455" t="s">
        <v>41</v>
      </c>
      <c r="D3023" s="474">
        <v>38.89</v>
      </c>
      <c r="E3023" s="302"/>
      <c r="F3023" s="302"/>
      <c r="G3023" s="302"/>
    </row>
    <row r="3024" spans="1:7" ht="27">
      <c r="A3024" s="455">
        <v>96985</v>
      </c>
      <c r="B3024" s="453" t="s">
        <v>3614</v>
      </c>
      <c r="C3024" s="455" t="s">
        <v>41</v>
      </c>
      <c r="D3024" s="474">
        <v>48.76</v>
      </c>
      <c r="E3024" s="302"/>
      <c r="F3024" s="302"/>
      <c r="G3024" s="302"/>
    </row>
    <row r="3025" spans="1:7" ht="27">
      <c r="A3025" s="455">
        <v>96986</v>
      </c>
      <c r="B3025" s="453" t="s">
        <v>3615</v>
      </c>
      <c r="C3025" s="455" t="s">
        <v>41</v>
      </c>
      <c r="D3025" s="474">
        <v>72.83</v>
      </c>
      <c r="E3025" s="302"/>
      <c r="F3025" s="302"/>
      <c r="G3025" s="302"/>
    </row>
    <row r="3026" spans="1:7" ht="40.5">
      <c r="A3026" s="455">
        <v>96987</v>
      </c>
      <c r="B3026" s="453" t="s">
        <v>3616</v>
      </c>
      <c r="C3026" s="455" t="s">
        <v>41</v>
      </c>
      <c r="D3026" s="474">
        <v>110.44</v>
      </c>
      <c r="E3026" s="302"/>
      <c r="F3026" s="302"/>
      <c r="G3026" s="302"/>
    </row>
    <row r="3027" spans="1:7" ht="27">
      <c r="A3027" s="455">
        <v>96988</v>
      </c>
      <c r="B3027" s="453" t="s">
        <v>3617</v>
      </c>
      <c r="C3027" s="455" t="s">
        <v>41</v>
      </c>
      <c r="D3027" s="474">
        <v>174.38</v>
      </c>
      <c r="E3027" s="302"/>
      <c r="F3027" s="302"/>
      <c r="G3027" s="302"/>
    </row>
    <row r="3028" spans="1:7" ht="27">
      <c r="A3028" s="455">
        <v>96989</v>
      </c>
      <c r="B3028" s="453" t="s">
        <v>3618</v>
      </c>
      <c r="C3028" s="455" t="s">
        <v>41</v>
      </c>
      <c r="D3028" s="474">
        <v>114.57</v>
      </c>
      <c r="E3028" s="302"/>
      <c r="F3028" s="302"/>
      <c r="G3028" s="302"/>
    </row>
    <row r="3029" spans="1:7" ht="40.5">
      <c r="A3029" s="455">
        <v>98463</v>
      </c>
      <c r="B3029" s="453" t="s">
        <v>3612</v>
      </c>
      <c r="C3029" s="455" t="s">
        <v>41</v>
      </c>
      <c r="D3029" s="474">
        <v>20.010000000000002</v>
      </c>
      <c r="E3029" s="302"/>
      <c r="F3029" s="302"/>
      <c r="G3029" s="302"/>
    </row>
    <row r="3030" spans="1:7" ht="81">
      <c r="A3030" s="455">
        <v>96765</v>
      </c>
      <c r="B3030" s="453" t="s">
        <v>10985</v>
      </c>
      <c r="C3030" s="455" t="s">
        <v>41</v>
      </c>
      <c r="D3030" s="474">
        <v>1199.5999999999999</v>
      </c>
      <c r="E3030" s="302"/>
      <c r="F3030" s="302"/>
      <c r="G3030" s="302"/>
    </row>
    <row r="3031" spans="1:7" ht="40.5">
      <c r="A3031" s="455">
        <v>101905</v>
      </c>
      <c r="B3031" s="453" t="s">
        <v>10986</v>
      </c>
      <c r="C3031" s="455" t="s">
        <v>41</v>
      </c>
      <c r="D3031" s="474">
        <v>159.55000000000001</v>
      </c>
      <c r="E3031" s="302"/>
      <c r="F3031" s="302"/>
      <c r="G3031" s="302"/>
    </row>
    <row r="3032" spans="1:7" ht="40.5">
      <c r="A3032" s="455">
        <v>101906</v>
      </c>
      <c r="B3032" s="453" t="s">
        <v>10987</v>
      </c>
      <c r="C3032" s="455" t="s">
        <v>41</v>
      </c>
      <c r="D3032" s="474">
        <v>472.76</v>
      </c>
      <c r="E3032" s="302"/>
      <c r="F3032" s="302"/>
      <c r="G3032" s="302"/>
    </row>
    <row r="3033" spans="1:7" ht="40.5">
      <c r="A3033" s="455">
        <v>101907</v>
      </c>
      <c r="B3033" s="453" t="s">
        <v>10988</v>
      </c>
      <c r="C3033" s="455" t="s">
        <v>41</v>
      </c>
      <c r="D3033" s="474">
        <v>510.92</v>
      </c>
      <c r="E3033" s="302"/>
      <c r="F3033" s="302"/>
      <c r="G3033" s="302"/>
    </row>
    <row r="3034" spans="1:7" ht="40.5">
      <c r="A3034" s="455">
        <v>101908</v>
      </c>
      <c r="B3034" s="453" t="s">
        <v>10989</v>
      </c>
      <c r="C3034" s="455" t="s">
        <v>41</v>
      </c>
      <c r="D3034" s="474">
        <v>154.78</v>
      </c>
      <c r="E3034" s="302"/>
      <c r="F3034" s="302"/>
      <c r="G3034" s="302"/>
    </row>
    <row r="3035" spans="1:7" ht="40.5">
      <c r="A3035" s="455">
        <v>101909</v>
      </c>
      <c r="B3035" s="453" t="s">
        <v>10990</v>
      </c>
      <c r="C3035" s="455" t="s">
        <v>41</v>
      </c>
      <c r="D3035" s="474">
        <v>180.22</v>
      </c>
      <c r="E3035" s="302"/>
      <c r="F3035" s="302"/>
      <c r="G3035" s="302"/>
    </row>
    <row r="3036" spans="1:7" ht="40.5">
      <c r="A3036" s="455">
        <v>101910</v>
      </c>
      <c r="B3036" s="453" t="s">
        <v>10991</v>
      </c>
      <c r="C3036" s="455" t="s">
        <v>41</v>
      </c>
      <c r="D3036" s="474">
        <v>212.01</v>
      </c>
      <c r="E3036" s="302"/>
      <c r="F3036" s="302"/>
      <c r="G3036" s="302"/>
    </row>
    <row r="3037" spans="1:7" ht="40.5">
      <c r="A3037" s="455">
        <v>101911</v>
      </c>
      <c r="B3037" s="453" t="s">
        <v>10992</v>
      </c>
      <c r="C3037" s="455" t="s">
        <v>41</v>
      </c>
      <c r="D3037" s="474">
        <v>243.81</v>
      </c>
      <c r="E3037" s="302"/>
      <c r="F3037" s="302"/>
      <c r="G3037" s="302"/>
    </row>
    <row r="3038" spans="1:7" ht="81">
      <c r="A3038" s="455">
        <v>101912</v>
      </c>
      <c r="B3038" s="453" t="s">
        <v>10993</v>
      </c>
      <c r="C3038" s="455" t="s">
        <v>41</v>
      </c>
      <c r="D3038" s="474">
        <v>1176.3</v>
      </c>
      <c r="E3038" s="302"/>
      <c r="F3038" s="302"/>
      <c r="G3038" s="302"/>
    </row>
    <row r="3039" spans="1:7" ht="27">
      <c r="A3039" s="455">
        <v>101913</v>
      </c>
      <c r="B3039" s="453" t="s">
        <v>10994</v>
      </c>
      <c r="C3039" s="455" t="s">
        <v>41</v>
      </c>
      <c r="D3039" s="474">
        <v>367.04</v>
      </c>
      <c r="E3039" s="302"/>
      <c r="F3039" s="302"/>
      <c r="G3039" s="302"/>
    </row>
    <row r="3040" spans="1:7" ht="27">
      <c r="A3040" s="455">
        <v>101914</v>
      </c>
      <c r="B3040" s="453" t="s">
        <v>10995</v>
      </c>
      <c r="C3040" s="455" t="s">
        <v>41</v>
      </c>
      <c r="D3040" s="474">
        <v>303.17</v>
      </c>
      <c r="E3040" s="302"/>
      <c r="F3040" s="302"/>
      <c r="G3040" s="302"/>
    </row>
    <row r="3041" spans="1:7" ht="67.5">
      <c r="A3041" s="455">
        <v>101915</v>
      </c>
      <c r="B3041" s="453" t="s">
        <v>10996</v>
      </c>
      <c r="C3041" s="455" t="s">
        <v>41</v>
      </c>
      <c r="D3041" s="474">
        <v>330.72</v>
      </c>
      <c r="E3041" s="302"/>
      <c r="F3041" s="302"/>
      <c r="G3041" s="302"/>
    </row>
    <row r="3042" spans="1:7" ht="40.5">
      <c r="A3042" s="455">
        <v>101916</v>
      </c>
      <c r="B3042" s="453" t="s">
        <v>10997</v>
      </c>
      <c r="C3042" s="455" t="s">
        <v>41</v>
      </c>
      <c r="D3042" s="474">
        <v>2434.27</v>
      </c>
      <c r="E3042" s="302"/>
      <c r="F3042" s="302"/>
      <c r="G3042" s="302"/>
    </row>
    <row r="3043" spans="1:7" ht="40.5">
      <c r="A3043" s="455">
        <v>101917</v>
      </c>
      <c r="B3043" s="453" t="s">
        <v>10998</v>
      </c>
      <c r="C3043" s="455" t="s">
        <v>41</v>
      </c>
      <c r="D3043" s="474">
        <v>115.52</v>
      </c>
      <c r="E3043" s="302"/>
      <c r="F3043" s="302"/>
      <c r="G3043" s="302"/>
    </row>
    <row r="3044" spans="1:7" ht="40.5">
      <c r="A3044" s="455">
        <v>98261</v>
      </c>
      <c r="B3044" s="453" t="s">
        <v>9721</v>
      </c>
      <c r="C3044" s="455" t="s">
        <v>18</v>
      </c>
      <c r="D3044" s="474">
        <v>2.81</v>
      </c>
      <c r="E3044" s="302"/>
      <c r="F3044" s="302"/>
      <c r="G3044" s="302"/>
    </row>
    <row r="3045" spans="1:7" ht="54">
      <c r="A3045" s="455">
        <v>98262</v>
      </c>
      <c r="B3045" s="453" t="s">
        <v>9722</v>
      </c>
      <c r="C3045" s="455" t="s">
        <v>18</v>
      </c>
      <c r="D3045" s="474">
        <v>3.51</v>
      </c>
      <c r="E3045" s="302"/>
      <c r="F3045" s="302"/>
      <c r="G3045" s="302"/>
    </row>
    <row r="3046" spans="1:7" ht="54">
      <c r="A3046" s="455">
        <v>98263</v>
      </c>
      <c r="B3046" s="453" t="s">
        <v>9723</v>
      </c>
      <c r="C3046" s="455" t="s">
        <v>18</v>
      </c>
      <c r="D3046" s="474">
        <v>4.3899999999999997</v>
      </c>
      <c r="E3046" s="302"/>
      <c r="F3046" s="302"/>
      <c r="G3046" s="302"/>
    </row>
    <row r="3047" spans="1:7" ht="54">
      <c r="A3047" s="455">
        <v>98264</v>
      </c>
      <c r="B3047" s="453" t="s">
        <v>9724</v>
      </c>
      <c r="C3047" s="455" t="s">
        <v>18</v>
      </c>
      <c r="D3047" s="474">
        <v>5.08</v>
      </c>
      <c r="E3047" s="302"/>
      <c r="F3047" s="302"/>
      <c r="G3047" s="302"/>
    </row>
    <row r="3048" spans="1:7" ht="54">
      <c r="A3048" s="455">
        <v>98265</v>
      </c>
      <c r="B3048" s="453" t="s">
        <v>9725</v>
      </c>
      <c r="C3048" s="455" t="s">
        <v>18</v>
      </c>
      <c r="D3048" s="474">
        <v>6.13</v>
      </c>
      <c r="E3048" s="302"/>
      <c r="F3048" s="302"/>
      <c r="G3048" s="302"/>
    </row>
    <row r="3049" spans="1:7" ht="54">
      <c r="A3049" s="455">
        <v>98266</v>
      </c>
      <c r="B3049" s="453" t="s">
        <v>9726</v>
      </c>
      <c r="C3049" s="455" t="s">
        <v>18</v>
      </c>
      <c r="D3049" s="474">
        <v>6.74</v>
      </c>
      <c r="E3049" s="302"/>
      <c r="F3049" s="302"/>
      <c r="G3049" s="302"/>
    </row>
    <row r="3050" spans="1:7" ht="40.5">
      <c r="A3050" s="455">
        <v>98267</v>
      </c>
      <c r="B3050" s="453" t="s">
        <v>9727</v>
      </c>
      <c r="C3050" s="455" t="s">
        <v>18</v>
      </c>
      <c r="D3050" s="474">
        <v>11.7</v>
      </c>
      <c r="E3050" s="302"/>
      <c r="F3050" s="302"/>
      <c r="G3050" s="302"/>
    </row>
    <row r="3051" spans="1:7" ht="40.5">
      <c r="A3051" s="455">
        <v>98268</v>
      </c>
      <c r="B3051" s="453" t="s">
        <v>9728</v>
      </c>
      <c r="C3051" s="455" t="s">
        <v>18</v>
      </c>
      <c r="D3051" s="474">
        <v>20.29</v>
      </c>
      <c r="E3051" s="302"/>
      <c r="F3051" s="302"/>
      <c r="G3051" s="302"/>
    </row>
    <row r="3052" spans="1:7" ht="40.5">
      <c r="A3052" s="455">
        <v>98269</v>
      </c>
      <c r="B3052" s="453" t="s">
        <v>9729</v>
      </c>
      <c r="C3052" s="455" t="s">
        <v>18</v>
      </c>
      <c r="D3052" s="474">
        <v>26.76</v>
      </c>
      <c r="E3052" s="302"/>
      <c r="F3052" s="302"/>
      <c r="G3052" s="302"/>
    </row>
    <row r="3053" spans="1:7" ht="40.5">
      <c r="A3053" s="455">
        <v>98270</v>
      </c>
      <c r="B3053" s="453" t="s">
        <v>9730</v>
      </c>
      <c r="C3053" s="455" t="s">
        <v>18</v>
      </c>
      <c r="D3053" s="474">
        <v>45.05</v>
      </c>
      <c r="E3053" s="302"/>
      <c r="F3053" s="302"/>
      <c r="G3053" s="302"/>
    </row>
    <row r="3054" spans="1:7" ht="40.5">
      <c r="A3054" s="455">
        <v>98271</v>
      </c>
      <c r="B3054" s="453" t="s">
        <v>9731</v>
      </c>
      <c r="C3054" s="455" t="s">
        <v>18</v>
      </c>
      <c r="D3054" s="474">
        <v>71.39</v>
      </c>
      <c r="E3054" s="302"/>
      <c r="F3054" s="302"/>
      <c r="G3054" s="302"/>
    </row>
    <row r="3055" spans="1:7" ht="40.5">
      <c r="A3055" s="455">
        <v>98272</v>
      </c>
      <c r="B3055" s="453" t="s">
        <v>9732</v>
      </c>
      <c r="C3055" s="455" t="s">
        <v>18</v>
      </c>
      <c r="D3055" s="474">
        <v>170.95</v>
      </c>
      <c r="E3055" s="302"/>
      <c r="F3055" s="302"/>
      <c r="G3055" s="302"/>
    </row>
    <row r="3056" spans="1:7" ht="40.5">
      <c r="A3056" s="455">
        <v>98273</v>
      </c>
      <c r="B3056" s="453" t="s">
        <v>9733</v>
      </c>
      <c r="C3056" s="455" t="s">
        <v>18</v>
      </c>
      <c r="D3056" s="474">
        <v>3.13</v>
      </c>
      <c r="E3056" s="302"/>
      <c r="F3056" s="302"/>
      <c r="G3056" s="302"/>
    </row>
    <row r="3057" spans="1:7" ht="40.5">
      <c r="A3057" s="455">
        <v>98274</v>
      </c>
      <c r="B3057" s="453" t="s">
        <v>9734</v>
      </c>
      <c r="C3057" s="455" t="s">
        <v>18</v>
      </c>
      <c r="D3057" s="474">
        <v>4.1900000000000004</v>
      </c>
      <c r="E3057" s="302"/>
      <c r="F3057" s="302"/>
      <c r="G3057" s="302"/>
    </row>
    <row r="3058" spans="1:7" ht="40.5">
      <c r="A3058" s="455">
        <v>98275</v>
      </c>
      <c r="B3058" s="453" t="s">
        <v>9735</v>
      </c>
      <c r="C3058" s="455" t="s">
        <v>18</v>
      </c>
      <c r="D3058" s="474">
        <v>4.79</v>
      </c>
      <c r="E3058" s="302"/>
      <c r="F3058" s="302"/>
      <c r="G3058" s="302"/>
    </row>
    <row r="3059" spans="1:7" ht="40.5">
      <c r="A3059" s="455">
        <v>98276</v>
      </c>
      <c r="B3059" s="453" t="s">
        <v>9736</v>
      </c>
      <c r="C3059" s="455" t="s">
        <v>18</v>
      </c>
      <c r="D3059" s="474">
        <v>9.75</v>
      </c>
      <c r="E3059" s="302"/>
      <c r="F3059" s="302"/>
      <c r="G3059" s="302"/>
    </row>
    <row r="3060" spans="1:7" ht="40.5">
      <c r="A3060" s="455">
        <v>98277</v>
      </c>
      <c r="B3060" s="453" t="s">
        <v>9737</v>
      </c>
      <c r="C3060" s="455" t="s">
        <v>18</v>
      </c>
      <c r="D3060" s="474">
        <v>18.350000000000001</v>
      </c>
      <c r="E3060" s="302"/>
      <c r="F3060" s="302"/>
      <c r="G3060" s="302"/>
    </row>
    <row r="3061" spans="1:7" ht="40.5">
      <c r="A3061" s="455">
        <v>98278</v>
      </c>
      <c r="B3061" s="453" t="s">
        <v>9738</v>
      </c>
      <c r="C3061" s="455" t="s">
        <v>18</v>
      </c>
      <c r="D3061" s="474">
        <v>24.81</v>
      </c>
      <c r="E3061" s="302"/>
      <c r="F3061" s="302"/>
      <c r="G3061" s="302"/>
    </row>
    <row r="3062" spans="1:7" ht="40.5">
      <c r="A3062" s="455">
        <v>98279</v>
      </c>
      <c r="B3062" s="453" t="s">
        <v>9739</v>
      </c>
      <c r="C3062" s="455" t="s">
        <v>18</v>
      </c>
      <c r="D3062" s="474">
        <v>43.1</v>
      </c>
      <c r="E3062" s="302"/>
      <c r="F3062" s="302"/>
      <c r="G3062" s="302"/>
    </row>
    <row r="3063" spans="1:7" ht="54">
      <c r="A3063" s="455">
        <v>98280</v>
      </c>
      <c r="B3063" s="453" t="s">
        <v>9740</v>
      </c>
      <c r="C3063" s="455" t="s">
        <v>18</v>
      </c>
      <c r="D3063" s="474">
        <v>5.32</v>
      </c>
      <c r="E3063" s="302"/>
      <c r="F3063" s="302"/>
      <c r="G3063" s="302"/>
    </row>
    <row r="3064" spans="1:7" ht="54">
      <c r="A3064" s="455">
        <v>98281</v>
      </c>
      <c r="B3064" s="453" t="s">
        <v>9741</v>
      </c>
      <c r="C3064" s="455" t="s">
        <v>18</v>
      </c>
      <c r="D3064" s="474">
        <v>6.02</v>
      </c>
      <c r="E3064" s="302"/>
      <c r="F3064" s="302"/>
      <c r="G3064" s="302"/>
    </row>
    <row r="3065" spans="1:7" ht="54">
      <c r="A3065" s="455">
        <v>98282</v>
      </c>
      <c r="B3065" s="453" t="s">
        <v>9742</v>
      </c>
      <c r="C3065" s="455" t="s">
        <v>18</v>
      </c>
      <c r="D3065" s="474">
        <v>6.89</v>
      </c>
      <c r="E3065" s="302"/>
      <c r="F3065" s="302"/>
      <c r="G3065" s="302"/>
    </row>
    <row r="3066" spans="1:7" ht="54">
      <c r="A3066" s="455">
        <v>98283</v>
      </c>
      <c r="B3066" s="453" t="s">
        <v>9743</v>
      </c>
      <c r="C3066" s="455" t="s">
        <v>18</v>
      </c>
      <c r="D3066" s="474">
        <v>7.58</v>
      </c>
      <c r="E3066" s="302"/>
      <c r="F3066" s="302"/>
      <c r="G3066" s="302"/>
    </row>
    <row r="3067" spans="1:7" ht="54">
      <c r="A3067" s="455">
        <v>98284</v>
      </c>
      <c r="B3067" s="453" t="s">
        <v>9744</v>
      </c>
      <c r="C3067" s="455" t="s">
        <v>18</v>
      </c>
      <c r="D3067" s="474">
        <v>8.6300000000000008</v>
      </c>
      <c r="E3067" s="302"/>
      <c r="F3067" s="302"/>
      <c r="G3067" s="302"/>
    </row>
    <row r="3068" spans="1:7" ht="54">
      <c r="A3068" s="455">
        <v>98285</v>
      </c>
      <c r="B3068" s="453" t="s">
        <v>9745</v>
      </c>
      <c r="C3068" s="455" t="s">
        <v>18</v>
      </c>
      <c r="D3068" s="474">
        <v>9.24</v>
      </c>
      <c r="E3068" s="302"/>
      <c r="F3068" s="302"/>
      <c r="G3068" s="302"/>
    </row>
    <row r="3069" spans="1:7" ht="54">
      <c r="A3069" s="455">
        <v>98286</v>
      </c>
      <c r="B3069" s="453" t="s">
        <v>9746</v>
      </c>
      <c r="C3069" s="455" t="s">
        <v>18</v>
      </c>
      <c r="D3069" s="474">
        <v>14.21</v>
      </c>
      <c r="E3069" s="302"/>
      <c r="F3069" s="302"/>
      <c r="G3069" s="302"/>
    </row>
    <row r="3070" spans="1:7" ht="54">
      <c r="A3070" s="455">
        <v>98287</v>
      </c>
      <c r="B3070" s="453" t="s">
        <v>9747</v>
      </c>
      <c r="C3070" s="455" t="s">
        <v>18</v>
      </c>
      <c r="D3070" s="474">
        <v>1.31</v>
      </c>
      <c r="E3070" s="302"/>
      <c r="F3070" s="302"/>
      <c r="G3070" s="302"/>
    </row>
    <row r="3071" spans="1:7" ht="54">
      <c r="A3071" s="455">
        <v>98288</v>
      </c>
      <c r="B3071" s="453" t="s">
        <v>9748</v>
      </c>
      <c r="C3071" s="455" t="s">
        <v>18</v>
      </c>
      <c r="D3071" s="474">
        <v>2.0099999999999998</v>
      </c>
      <c r="E3071" s="302"/>
      <c r="F3071" s="302"/>
      <c r="G3071" s="302"/>
    </row>
    <row r="3072" spans="1:7" ht="54">
      <c r="A3072" s="455">
        <v>98289</v>
      </c>
      <c r="B3072" s="453" t="s">
        <v>9749</v>
      </c>
      <c r="C3072" s="455" t="s">
        <v>18</v>
      </c>
      <c r="D3072" s="474">
        <v>2.89</v>
      </c>
      <c r="E3072" s="302"/>
      <c r="F3072" s="302"/>
      <c r="G3072" s="302"/>
    </row>
    <row r="3073" spans="1:7" ht="54">
      <c r="A3073" s="455">
        <v>98290</v>
      </c>
      <c r="B3073" s="453" t="s">
        <v>9750</v>
      </c>
      <c r="C3073" s="455" t="s">
        <v>18</v>
      </c>
      <c r="D3073" s="474">
        <v>3.57</v>
      </c>
      <c r="E3073" s="302"/>
      <c r="F3073" s="302"/>
      <c r="G3073" s="302"/>
    </row>
    <row r="3074" spans="1:7" ht="54">
      <c r="A3074" s="455">
        <v>98291</v>
      </c>
      <c r="B3074" s="453" t="s">
        <v>9751</v>
      </c>
      <c r="C3074" s="455" t="s">
        <v>18</v>
      </c>
      <c r="D3074" s="474">
        <v>4.63</v>
      </c>
      <c r="E3074" s="302"/>
      <c r="F3074" s="302"/>
      <c r="G3074" s="302"/>
    </row>
    <row r="3075" spans="1:7" ht="54">
      <c r="A3075" s="455">
        <v>98292</v>
      </c>
      <c r="B3075" s="453" t="s">
        <v>9752</v>
      </c>
      <c r="C3075" s="455" t="s">
        <v>18</v>
      </c>
      <c r="D3075" s="474">
        <v>5.24</v>
      </c>
      <c r="E3075" s="302"/>
      <c r="F3075" s="302"/>
      <c r="G3075" s="302"/>
    </row>
    <row r="3076" spans="1:7" ht="54">
      <c r="A3076" s="455">
        <v>98293</v>
      </c>
      <c r="B3076" s="453" t="s">
        <v>9753</v>
      </c>
      <c r="C3076" s="455" t="s">
        <v>18</v>
      </c>
      <c r="D3076" s="474">
        <v>10.199999999999999</v>
      </c>
      <c r="E3076" s="302"/>
      <c r="F3076" s="302"/>
      <c r="G3076" s="302"/>
    </row>
    <row r="3077" spans="1:7" ht="40.5">
      <c r="A3077" s="455">
        <v>98400</v>
      </c>
      <c r="B3077" s="453" t="s">
        <v>9754</v>
      </c>
      <c r="C3077" s="455" t="s">
        <v>18</v>
      </c>
      <c r="D3077" s="474">
        <v>14.31</v>
      </c>
      <c r="E3077" s="302"/>
      <c r="F3077" s="302"/>
      <c r="G3077" s="302"/>
    </row>
    <row r="3078" spans="1:7" ht="40.5">
      <c r="A3078" s="455">
        <v>98401</v>
      </c>
      <c r="B3078" s="453" t="s">
        <v>9755</v>
      </c>
      <c r="C3078" s="455" t="s">
        <v>18</v>
      </c>
      <c r="D3078" s="474">
        <v>23.11</v>
      </c>
      <c r="E3078" s="302"/>
      <c r="F3078" s="302"/>
      <c r="G3078" s="302"/>
    </row>
    <row r="3079" spans="1:7" ht="40.5">
      <c r="A3079" s="455">
        <v>98402</v>
      </c>
      <c r="B3079" s="453" t="s">
        <v>9756</v>
      </c>
      <c r="C3079" s="455" t="s">
        <v>18</v>
      </c>
      <c r="D3079" s="474">
        <v>30.49</v>
      </c>
      <c r="E3079" s="302"/>
      <c r="F3079" s="302"/>
      <c r="G3079" s="302"/>
    </row>
    <row r="3080" spans="1:7" ht="40.5">
      <c r="A3080" s="455">
        <v>100556</v>
      </c>
      <c r="B3080" s="453" t="s">
        <v>9757</v>
      </c>
      <c r="C3080" s="455" t="s">
        <v>41</v>
      </c>
      <c r="D3080" s="474">
        <v>33.64</v>
      </c>
      <c r="E3080" s="302"/>
      <c r="F3080" s="302"/>
      <c r="G3080" s="302"/>
    </row>
    <row r="3081" spans="1:7" ht="40.5">
      <c r="A3081" s="455">
        <v>100557</v>
      </c>
      <c r="B3081" s="453" t="s">
        <v>9758</v>
      </c>
      <c r="C3081" s="455" t="s">
        <v>41</v>
      </c>
      <c r="D3081" s="474">
        <v>453.25</v>
      </c>
      <c r="E3081" s="302"/>
      <c r="F3081" s="302"/>
      <c r="G3081" s="302"/>
    </row>
    <row r="3082" spans="1:7" ht="67.5">
      <c r="A3082" s="455">
        <v>100560</v>
      </c>
      <c r="B3082" s="453" t="s">
        <v>9759</v>
      </c>
      <c r="C3082" s="455" t="s">
        <v>41</v>
      </c>
      <c r="D3082" s="474">
        <v>91.59</v>
      </c>
      <c r="E3082" s="302"/>
      <c r="F3082" s="302"/>
      <c r="G3082" s="302"/>
    </row>
    <row r="3083" spans="1:7" ht="67.5">
      <c r="A3083" s="455">
        <v>100561</v>
      </c>
      <c r="B3083" s="453" t="s">
        <v>9760</v>
      </c>
      <c r="C3083" s="455" t="s">
        <v>41</v>
      </c>
      <c r="D3083" s="474">
        <v>173.29</v>
      </c>
      <c r="E3083" s="302"/>
      <c r="F3083" s="302"/>
      <c r="G3083" s="302"/>
    </row>
    <row r="3084" spans="1:7" ht="67.5">
      <c r="A3084" s="455">
        <v>100562</v>
      </c>
      <c r="B3084" s="453" t="s">
        <v>9761</v>
      </c>
      <c r="C3084" s="455" t="s">
        <v>41</v>
      </c>
      <c r="D3084" s="474">
        <v>272.08</v>
      </c>
      <c r="E3084" s="302"/>
      <c r="F3084" s="302"/>
      <c r="G3084" s="302"/>
    </row>
    <row r="3085" spans="1:7" ht="54">
      <c r="A3085" s="455">
        <v>100563</v>
      </c>
      <c r="B3085" s="453" t="s">
        <v>9762</v>
      </c>
      <c r="C3085" s="455" t="s">
        <v>41</v>
      </c>
      <c r="D3085" s="474">
        <v>395.38</v>
      </c>
      <c r="E3085" s="302"/>
      <c r="F3085" s="302"/>
      <c r="G3085" s="302"/>
    </row>
    <row r="3086" spans="1:7" ht="67.5">
      <c r="A3086" s="455">
        <v>101795</v>
      </c>
      <c r="B3086" s="453" t="s">
        <v>11992</v>
      </c>
      <c r="C3086" s="455" t="s">
        <v>41</v>
      </c>
      <c r="D3086" s="474">
        <v>414.68</v>
      </c>
      <c r="E3086" s="302"/>
      <c r="F3086" s="302"/>
      <c r="G3086" s="302"/>
    </row>
    <row r="3087" spans="1:7" ht="54">
      <c r="A3087" s="455">
        <v>101798</v>
      </c>
      <c r="B3087" s="453" t="s">
        <v>11993</v>
      </c>
      <c r="C3087" s="455" t="s">
        <v>41</v>
      </c>
      <c r="D3087" s="474">
        <v>368.42</v>
      </c>
      <c r="E3087" s="302"/>
      <c r="F3087" s="302"/>
      <c r="G3087" s="302"/>
    </row>
    <row r="3088" spans="1:7" ht="54">
      <c r="A3088" s="455">
        <v>101799</v>
      </c>
      <c r="B3088" s="453" t="s">
        <v>11994</v>
      </c>
      <c r="C3088" s="455" t="s">
        <v>41</v>
      </c>
      <c r="D3088" s="474">
        <v>907.46</v>
      </c>
      <c r="E3088" s="302"/>
      <c r="F3088" s="302"/>
      <c r="G3088" s="302"/>
    </row>
    <row r="3089" spans="1:7" ht="27">
      <c r="A3089" s="455">
        <v>98397</v>
      </c>
      <c r="B3089" s="453" t="s">
        <v>3685</v>
      </c>
      <c r="C3089" s="455" t="s">
        <v>50</v>
      </c>
      <c r="D3089" s="474">
        <v>8.32</v>
      </c>
      <c r="E3089" s="302"/>
      <c r="F3089" s="302"/>
      <c r="G3089" s="302"/>
    </row>
    <row r="3090" spans="1:7" ht="81">
      <c r="A3090" s="455">
        <v>101936</v>
      </c>
      <c r="B3090" s="453" t="s">
        <v>10999</v>
      </c>
      <c r="C3090" s="455" t="s">
        <v>41</v>
      </c>
      <c r="D3090" s="474">
        <v>5151.13</v>
      </c>
      <c r="E3090" s="302"/>
      <c r="F3090" s="302"/>
      <c r="G3090" s="302"/>
    </row>
    <row r="3091" spans="1:7" ht="81">
      <c r="A3091" s="455">
        <v>101937</v>
      </c>
      <c r="B3091" s="453" t="s">
        <v>11000</v>
      </c>
      <c r="C3091" s="455" t="s">
        <v>41</v>
      </c>
      <c r="D3091" s="474">
        <v>9301.9599999999991</v>
      </c>
      <c r="E3091" s="302"/>
      <c r="F3091" s="302"/>
      <c r="G3091" s="302"/>
    </row>
    <row r="3092" spans="1:7" ht="40.5">
      <c r="A3092" s="455">
        <v>98294</v>
      </c>
      <c r="B3092" s="453" t="s">
        <v>9763</v>
      </c>
      <c r="C3092" s="455" t="s">
        <v>18</v>
      </c>
      <c r="D3092" s="474">
        <v>1.7</v>
      </c>
      <c r="E3092" s="302"/>
      <c r="F3092" s="302"/>
      <c r="G3092" s="302"/>
    </row>
    <row r="3093" spans="1:7" ht="40.5">
      <c r="A3093" s="455">
        <v>98295</v>
      </c>
      <c r="B3093" s="453" t="s">
        <v>9764</v>
      </c>
      <c r="C3093" s="455" t="s">
        <v>18</v>
      </c>
      <c r="D3093" s="474">
        <v>1.25</v>
      </c>
      <c r="E3093" s="302"/>
      <c r="F3093" s="302"/>
      <c r="G3093" s="302"/>
    </row>
    <row r="3094" spans="1:7" ht="40.5">
      <c r="A3094" s="455">
        <v>98296</v>
      </c>
      <c r="B3094" s="453" t="s">
        <v>9765</v>
      </c>
      <c r="C3094" s="455" t="s">
        <v>18</v>
      </c>
      <c r="D3094" s="474">
        <v>2.63</v>
      </c>
      <c r="E3094" s="302"/>
      <c r="F3094" s="302"/>
      <c r="G3094" s="302"/>
    </row>
    <row r="3095" spans="1:7" ht="40.5">
      <c r="A3095" s="455">
        <v>98297</v>
      </c>
      <c r="B3095" s="453" t="s">
        <v>9766</v>
      </c>
      <c r="C3095" s="455" t="s">
        <v>18</v>
      </c>
      <c r="D3095" s="474">
        <v>1.91</v>
      </c>
      <c r="E3095" s="302"/>
      <c r="F3095" s="302"/>
      <c r="G3095" s="302"/>
    </row>
    <row r="3096" spans="1:7" ht="27">
      <c r="A3096" s="455">
        <v>98301</v>
      </c>
      <c r="B3096" s="453" t="s">
        <v>9767</v>
      </c>
      <c r="C3096" s="455" t="s">
        <v>41</v>
      </c>
      <c r="D3096" s="474">
        <v>381.63</v>
      </c>
      <c r="E3096" s="302"/>
      <c r="F3096" s="302"/>
      <c r="G3096" s="302"/>
    </row>
    <row r="3097" spans="1:7" ht="27">
      <c r="A3097" s="455">
        <v>98302</v>
      </c>
      <c r="B3097" s="453" t="s">
        <v>9768</v>
      </c>
      <c r="C3097" s="455" t="s">
        <v>41</v>
      </c>
      <c r="D3097" s="474">
        <v>516.37</v>
      </c>
      <c r="E3097" s="302"/>
      <c r="F3097" s="302"/>
      <c r="G3097" s="302"/>
    </row>
    <row r="3098" spans="1:7" ht="27">
      <c r="A3098" s="455">
        <v>98304</v>
      </c>
      <c r="B3098" s="453" t="s">
        <v>9769</v>
      </c>
      <c r="C3098" s="455" t="s">
        <v>41</v>
      </c>
      <c r="D3098" s="474">
        <v>824.33</v>
      </c>
      <c r="E3098" s="302"/>
      <c r="F3098" s="302"/>
      <c r="G3098" s="302"/>
    </row>
    <row r="3099" spans="1:7" ht="27">
      <c r="A3099" s="455">
        <v>98307</v>
      </c>
      <c r="B3099" s="453" t="s">
        <v>9770</v>
      </c>
      <c r="C3099" s="455" t="s">
        <v>41</v>
      </c>
      <c r="D3099" s="474">
        <v>31.89</v>
      </c>
      <c r="E3099" s="302"/>
      <c r="F3099" s="302"/>
      <c r="G3099" s="302"/>
    </row>
    <row r="3100" spans="1:7" ht="27">
      <c r="A3100" s="455">
        <v>98308</v>
      </c>
      <c r="B3100" s="453" t="s">
        <v>9771</v>
      </c>
      <c r="C3100" s="455" t="s">
        <v>41</v>
      </c>
      <c r="D3100" s="474">
        <v>20.95</v>
      </c>
      <c r="E3100" s="302"/>
      <c r="F3100" s="302"/>
      <c r="G3100" s="302"/>
    </row>
    <row r="3101" spans="1:7" ht="27">
      <c r="A3101" s="455">
        <v>98593</v>
      </c>
      <c r="B3101" s="453" t="s">
        <v>9772</v>
      </c>
      <c r="C3101" s="455" t="s">
        <v>41</v>
      </c>
      <c r="D3101" s="474">
        <v>663.39</v>
      </c>
      <c r="E3101" s="302"/>
      <c r="F3101" s="302"/>
      <c r="G3101" s="302"/>
    </row>
    <row r="3102" spans="1:7" ht="40.5">
      <c r="A3102" s="455">
        <v>89355</v>
      </c>
      <c r="B3102" s="453" t="s">
        <v>251</v>
      </c>
      <c r="C3102" s="455" t="s">
        <v>18</v>
      </c>
      <c r="D3102" s="474">
        <v>13.17</v>
      </c>
      <c r="E3102" s="302"/>
      <c r="F3102" s="302"/>
      <c r="G3102" s="302"/>
    </row>
    <row r="3103" spans="1:7" ht="40.5">
      <c r="A3103" s="455">
        <v>89356</v>
      </c>
      <c r="B3103" s="453" t="s">
        <v>252</v>
      </c>
      <c r="C3103" s="455" t="s">
        <v>18</v>
      </c>
      <c r="D3103" s="474">
        <v>15.61</v>
      </c>
      <c r="E3103" s="302"/>
      <c r="F3103" s="302"/>
      <c r="G3103" s="302"/>
    </row>
    <row r="3104" spans="1:7" ht="40.5">
      <c r="A3104" s="455">
        <v>89357</v>
      </c>
      <c r="B3104" s="453" t="s">
        <v>253</v>
      </c>
      <c r="C3104" s="455" t="s">
        <v>18</v>
      </c>
      <c r="D3104" s="474">
        <v>22.7</v>
      </c>
      <c r="E3104" s="302"/>
      <c r="F3104" s="302"/>
      <c r="G3104" s="302"/>
    </row>
    <row r="3105" spans="1:7" ht="40.5">
      <c r="A3105" s="455">
        <v>89401</v>
      </c>
      <c r="B3105" s="453" t="s">
        <v>1401</v>
      </c>
      <c r="C3105" s="455" t="s">
        <v>18</v>
      </c>
      <c r="D3105" s="474">
        <v>6.09</v>
      </c>
      <c r="E3105" s="302"/>
      <c r="F3105" s="302"/>
      <c r="G3105" s="302"/>
    </row>
    <row r="3106" spans="1:7" ht="40.5">
      <c r="A3106" s="455">
        <v>89402</v>
      </c>
      <c r="B3106" s="453" t="s">
        <v>1402</v>
      </c>
      <c r="C3106" s="455" t="s">
        <v>18</v>
      </c>
      <c r="D3106" s="474">
        <v>7.46</v>
      </c>
      <c r="E3106" s="302"/>
      <c r="F3106" s="302"/>
      <c r="G3106" s="302"/>
    </row>
    <row r="3107" spans="1:7" ht="40.5">
      <c r="A3107" s="455">
        <v>89403</v>
      </c>
      <c r="B3107" s="453" t="s">
        <v>1403</v>
      </c>
      <c r="C3107" s="455" t="s">
        <v>18</v>
      </c>
      <c r="D3107" s="474">
        <v>12.93</v>
      </c>
      <c r="E3107" s="302"/>
      <c r="F3107" s="302"/>
      <c r="G3107" s="302"/>
    </row>
    <row r="3108" spans="1:7" ht="40.5">
      <c r="A3108" s="455">
        <v>89446</v>
      </c>
      <c r="B3108" s="453" t="s">
        <v>1440</v>
      </c>
      <c r="C3108" s="455" t="s">
        <v>18</v>
      </c>
      <c r="D3108" s="474">
        <v>4.3600000000000003</v>
      </c>
      <c r="E3108" s="302"/>
      <c r="F3108" s="302"/>
      <c r="G3108" s="302"/>
    </row>
    <row r="3109" spans="1:7" ht="40.5">
      <c r="A3109" s="455">
        <v>89447</v>
      </c>
      <c r="B3109" s="453" t="s">
        <v>1441</v>
      </c>
      <c r="C3109" s="455" t="s">
        <v>18</v>
      </c>
      <c r="D3109" s="474">
        <v>9.2899999999999991</v>
      </c>
      <c r="E3109" s="302"/>
      <c r="F3109" s="302"/>
      <c r="G3109" s="302"/>
    </row>
    <row r="3110" spans="1:7" ht="40.5">
      <c r="A3110" s="455">
        <v>89448</v>
      </c>
      <c r="B3110" s="453" t="s">
        <v>1442</v>
      </c>
      <c r="C3110" s="455" t="s">
        <v>18</v>
      </c>
      <c r="D3110" s="474">
        <v>13.4</v>
      </c>
      <c r="E3110" s="302"/>
      <c r="F3110" s="302"/>
      <c r="G3110" s="302"/>
    </row>
    <row r="3111" spans="1:7" ht="40.5">
      <c r="A3111" s="455">
        <v>89449</v>
      </c>
      <c r="B3111" s="453" t="s">
        <v>1443</v>
      </c>
      <c r="C3111" s="455" t="s">
        <v>18</v>
      </c>
      <c r="D3111" s="474">
        <v>15.42</v>
      </c>
      <c r="E3111" s="302"/>
      <c r="F3111" s="302"/>
      <c r="G3111" s="302"/>
    </row>
    <row r="3112" spans="1:7" ht="40.5">
      <c r="A3112" s="455">
        <v>89450</v>
      </c>
      <c r="B3112" s="453" t="s">
        <v>1444</v>
      </c>
      <c r="C3112" s="455" t="s">
        <v>18</v>
      </c>
      <c r="D3112" s="474">
        <v>25.53</v>
      </c>
      <c r="E3112" s="302"/>
      <c r="F3112" s="302"/>
      <c r="G3112" s="302"/>
    </row>
    <row r="3113" spans="1:7" ht="40.5">
      <c r="A3113" s="455">
        <v>89451</v>
      </c>
      <c r="B3113" s="453" t="s">
        <v>1445</v>
      </c>
      <c r="C3113" s="455" t="s">
        <v>18</v>
      </c>
      <c r="D3113" s="474">
        <v>42.31</v>
      </c>
      <c r="E3113" s="302"/>
      <c r="F3113" s="302"/>
      <c r="G3113" s="302"/>
    </row>
    <row r="3114" spans="1:7" ht="40.5">
      <c r="A3114" s="455">
        <v>89452</v>
      </c>
      <c r="B3114" s="453" t="s">
        <v>1446</v>
      </c>
      <c r="C3114" s="455" t="s">
        <v>18</v>
      </c>
      <c r="D3114" s="474">
        <v>52.7</v>
      </c>
      <c r="E3114" s="302"/>
      <c r="F3114" s="302"/>
      <c r="G3114" s="302"/>
    </row>
    <row r="3115" spans="1:7" ht="40.5">
      <c r="A3115" s="455">
        <v>89508</v>
      </c>
      <c r="B3115" s="453" t="s">
        <v>1482</v>
      </c>
      <c r="C3115" s="455" t="s">
        <v>18</v>
      </c>
      <c r="D3115" s="474">
        <v>17.14</v>
      </c>
      <c r="E3115" s="302"/>
      <c r="F3115" s="302"/>
      <c r="G3115" s="302"/>
    </row>
    <row r="3116" spans="1:7" ht="40.5">
      <c r="A3116" s="455">
        <v>89509</v>
      </c>
      <c r="B3116" s="453" t="s">
        <v>1483</v>
      </c>
      <c r="C3116" s="455" t="s">
        <v>18</v>
      </c>
      <c r="D3116" s="474">
        <v>23.89</v>
      </c>
      <c r="E3116" s="302"/>
      <c r="F3116" s="302"/>
      <c r="G3116" s="302"/>
    </row>
    <row r="3117" spans="1:7" ht="40.5">
      <c r="A3117" s="455">
        <v>89511</v>
      </c>
      <c r="B3117" s="453" t="s">
        <v>1484</v>
      </c>
      <c r="C3117" s="455" t="s">
        <v>18</v>
      </c>
      <c r="D3117" s="474">
        <v>35.42</v>
      </c>
      <c r="E3117" s="302"/>
      <c r="F3117" s="302"/>
      <c r="G3117" s="302"/>
    </row>
    <row r="3118" spans="1:7" ht="40.5">
      <c r="A3118" s="455">
        <v>89512</v>
      </c>
      <c r="B3118" s="453" t="s">
        <v>1485</v>
      </c>
      <c r="C3118" s="455" t="s">
        <v>18</v>
      </c>
      <c r="D3118" s="474">
        <v>56.76</v>
      </c>
      <c r="E3118" s="302"/>
      <c r="F3118" s="302"/>
      <c r="G3118" s="302"/>
    </row>
    <row r="3119" spans="1:7" ht="40.5">
      <c r="A3119" s="455">
        <v>89576</v>
      </c>
      <c r="B3119" s="453" t="s">
        <v>1518</v>
      </c>
      <c r="C3119" s="455" t="s">
        <v>18</v>
      </c>
      <c r="D3119" s="474">
        <v>22.34</v>
      </c>
      <c r="E3119" s="302"/>
      <c r="F3119" s="302"/>
      <c r="G3119" s="302"/>
    </row>
    <row r="3120" spans="1:7" ht="40.5">
      <c r="A3120" s="455">
        <v>89578</v>
      </c>
      <c r="B3120" s="453" t="s">
        <v>1519</v>
      </c>
      <c r="C3120" s="455" t="s">
        <v>18</v>
      </c>
      <c r="D3120" s="474">
        <v>38.619999999999997</v>
      </c>
      <c r="E3120" s="302"/>
      <c r="F3120" s="302"/>
      <c r="G3120" s="302"/>
    </row>
    <row r="3121" spans="1:7" ht="40.5">
      <c r="A3121" s="455">
        <v>89580</v>
      </c>
      <c r="B3121" s="453" t="s">
        <v>1521</v>
      </c>
      <c r="C3121" s="455" t="s">
        <v>18</v>
      </c>
      <c r="D3121" s="474">
        <v>76.36</v>
      </c>
      <c r="E3121" s="302"/>
      <c r="F3121" s="302"/>
      <c r="G3121" s="302"/>
    </row>
    <row r="3122" spans="1:7" ht="40.5">
      <c r="A3122" s="455">
        <v>89633</v>
      </c>
      <c r="B3122" s="453" t="s">
        <v>327</v>
      </c>
      <c r="C3122" s="455" t="s">
        <v>18</v>
      </c>
      <c r="D3122" s="474">
        <v>18.95</v>
      </c>
      <c r="E3122" s="302"/>
      <c r="F3122" s="302"/>
      <c r="G3122" s="302"/>
    </row>
    <row r="3123" spans="1:7" ht="40.5">
      <c r="A3123" s="455">
        <v>89634</v>
      </c>
      <c r="B3123" s="453" t="s">
        <v>328</v>
      </c>
      <c r="C3123" s="455" t="s">
        <v>18</v>
      </c>
      <c r="D3123" s="474">
        <v>29.35</v>
      </c>
      <c r="E3123" s="302"/>
      <c r="F3123" s="302"/>
      <c r="G3123" s="302"/>
    </row>
    <row r="3124" spans="1:7" ht="40.5">
      <c r="A3124" s="455">
        <v>89635</v>
      </c>
      <c r="B3124" s="453" t="s">
        <v>329</v>
      </c>
      <c r="C3124" s="455" t="s">
        <v>18</v>
      </c>
      <c r="D3124" s="474">
        <v>42.64</v>
      </c>
      <c r="E3124" s="302"/>
      <c r="F3124" s="302"/>
      <c r="G3124" s="302"/>
    </row>
    <row r="3125" spans="1:7" ht="40.5">
      <c r="A3125" s="455">
        <v>89636</v>
      </c>
      <c r="B3125" s="453" t="s">
        <v>1558</v>
      </c>
      <c r="C3125" s="455" t="s">
        <v>18</v>
      </c>
      <c r="D3125" s="474">
        <v>52.03</v>
      </c>
      <c r="E3125" s="302"/>
      <c r="F3125" s="302"/>
      <c r="G3125" s="302"/>
    </row>
    <row r="3126" spans="1:7" ht="54">
      <c r="A3126" s="455">
        <v>89711</v>
      </c>
      <c r="B3126" s="453" t="s">
        <v>1624</v>
      </c>
      <c r="C3126" s="455" t="s">
        <v>18</v>
      </c>
      <c r="D3126" s="474">
        <v>14.58</v>
      </c>
      <c r="E3126" s="302"/>
      <c r="F3126" s="302"/>
      <c r="G3126" s="302"/>
    </row>
    <row r="3127" spans="1:7" ht="54">
      <c r="A3127" s="455">
        <v>89712</v>
      </c>
      <c r="B3127" s="453" t="s">
        <v>1625</v>
      </c>
      <c r="C3127" s="455" t="s">
        <v>18</v>
      </c>
      <c r="D3127" s="474">
        <v>22.69</v>
      </c>
      <c r="E3127" s="302"/>
      <c r="F3127" s="302"/>
      <c r="G3127" s="302"/>
    </row>
    <row r="3128" spans="1:7" ht="54">
      <c r="A3128" s="455">
        <v>89713</v>
      </c>
      <c r="B3128" s="453" t="s">
        <v>1626</v>
      </c>
      <c r="C3128" s="455" t="s">
        <v>18</v>
      </c>
      <c r="D3128" s="474">
        <v>34.92</v>
      </c>
      <c r="E3128" s="302"/>
      <c r="F3128" s="302"/>
      <c r="G3128" s="302"/>
    </row>
    <row r="3129" spans="1:7" ht="54">
      <c r="A3129" s="455">
        <v>89714</v>
      </c>
      <c r="B3129" s="453" t="s">
        <v>1627</v>
      </c>
      <c r="C3129" s="455" t="s">
        <v>18</v>
      </c>
      <c r="D3129" s="474">
        <v>44.67</v>
      </c>
      <c r="E3129" s="302"/>
      <c r="F3129" s="302"/>
      <c r="G3129" s="302"/>
    </row>
    <row r="3130" spans="1:7" ht="54">
      <c r="A3130" s="455">
        <v>89716</v>
      </c>
      <c r="B3130" s="453" t="s">
        <v>1628</v>
      </c>
      <c r="C3130" s="455" t="s">
        <v>18</v>
      </c>
      <c r="D3130" s="474">
        <v>22</v>
      </c>
      <c r="E3130" s="302"/>
      <c r="F3130" s="302"/>
      <c r="G3130" s="302"/>
    </row>
    <row r="3131" spans="1:7" ht="54">
      <c r="A3131" s="455">
        <v>89717</v>
      </c>
      <c r="B3131" s="453" t="s">
        <v>1629</v>
      </c>
      <c r="C3131" s="455" t="s">
        <v>18</v>
      </c>
      <c r="D3131" s="474">
        <v>33.979999999999997</v>
      </c>
      <c r="E3131" s="302"/>
      <c r="F3131" s="302"/>
      <c r="G3131" s="302"/>
    </row>
    <row r="3132" spans="1:7" ht="40.5">
      <c r="A3132" s="455">
        <v>89770</v>
      </c>
      <c r="B3132" s="453" t="s">
        <v>1673</v>
      </c>
      <c r="C3132" s="455" t="s">
        <v>18</v>
      </c>
      <c r="D3132" s="474">
        <v>38.03</v>
      </c>
      <c r="E3132" s="302"/>
      <c r="F3132" s="302"/>
      <c r="G3132" s="302"/>
    </row>
    <row r="3133" spans="1:7" ht="40.5">
      <c r="A3133" s="455">
        <v>89771</v>
      </c>
      <c r="B3133" s="453" t="s">
        <v>1674</v>
      </c>
      <c r="C3133" s="455" t="s">
        <v>18</v>
      </c>
      <c r="D3133" s="474">
        <v>52</v>
      </c>
      <c r="E3133" s="302"/>
      <c r="F3133" s="302"/>
      <c r="G3133" s="302"/>
    </row>
    <row r="3134" spans="1:7" ht="40.5">
      <c r="A3134" s="455">
        <v>89773</v>
      </c>
      <c r="B3134" s="453" t="s">
        <v>1676</v>
      </c>
      <c r="C3134" s="455" t="s">
        <v>18</v>
      </c>
      <c r="D3134" s="474">
        <v>121.23</v>
      </c>
      <c r="E3134" s="302"/>
      <c r="F3134" s="302"/>
      <c r="G3134" s="302"/>
    </row>
    <row r="3135" spans="1:7" ht="40.5">
      <c r="A3135" s="455">
        <v>89775</v>
      </c>
      <c r="B3135" s="453" t="s">
        <v>1678</v>
      </c>
      <c r="C3135" s="455" t="s">
        <v>18</v>
      </c>
      <c r="D3135" s="474">
        <v>191.62</v>
      </c>
      <c r="E3135" s="302"/>
      <c r="F3135" s="302"/>
      <c r="G3135" s="302"/>
    </row>
    <row r="3136" spans="1:7" ht="54">
      <c r="A3136" s="455">
        <v>89798</v>
      </c>
      <c r="B3136" s="453" t="s">
        <v>1700</v>
      </c>
      <c r="C3136" s="455" t="s">
        <v>18</v>
      </c>
      <c r="D3136" s="474">
        <v>10.77</v>
      </c>
      <c r="E3136" s="302"/>
      <c r="F3136" s="302"/>
      <c r="G3136" s="302"/>
    </row>
    <row r="3137" spans="1:7" ht="54">
      <c r="A3137" s="455">
        <v>89799</v>
      </c>
      <c r="B3137" s="453" t="s">
        <v>1701</v>
      </c>
      <c r="C3137" s="455" t="s">
        <v>18</v>
      </c>
      <c r="D3137" s="474">
        <v>17.399999999999999</v>
      </c>
      <c r="E3137" s="302"/>
      <c r="F3137" s="302"/>
      <c r="G3137" s="302"/>
    </row>
    <row r="3138" spans="1:7" ht="54">
      <c r="A3138" s="455">
        <v>89800</v>
      </c>
      <c r="B3138" s="453" t="s">
        <v>1702</v>
      </c>
      <c r="C3138" s="455" t="s">
        <v>18</v>
      </c>
      <c r="D3138" s="474">
        <v>21.35</v>
      </c>
      <c r="E3138" s="302"/>
      <c r="F3138" s="302"/>
      <c r="G3138" s="302"/>
    </row>
    <row r="3139" spans="1:7" ht="54">
      <c r="A3139" s="455">
        <v>89848</v>
      </c>
      <c r="B3139" s="453" t="s">
        <v>1749</v>
      </c>
      <c r="C3139" s="455" t="s">
        <v>18</v>
      </c>
      <c r="D3139" s="474">
        <v>25.26</v>
      </c>
      <c r="E3139" s="302"/>
      <c r="F3139" s="302"/>
      <c r="G3139" s="302"/>
    </row>
    <row r="3140" spans="1:7" ht="54">
      <c r="A3140" s="455">
        <v>89849</v>
      </c>
      <c r="B3140" s="453" t="s">
        <v>1750</v>
      </c>
      <c r="C3140" s="455" t="s">
        <v>18</v>
      </c>
      <c r="D3140" s="474">
        <v>50.91</v>
      </c>
      <c r="E3140" s="302"/>
      <c r="F3140" s="302"/>
      <c r="G3140" s="302"/>
    </row>
    <row r="3141" spans="1:7" ht="40.5">
      <c r="A3141" s="455">
        <v>89865</v>
      </c>
      <c r="B3141" s="453" t="s">
        <v>345</v>
      </c>
      <c r="C3141" s="455" t="s">
        <v>18</v>
      </c>
      <c r="D3141" s="474">
        <v>9.8699999999999992</v>
      </c>
      <c r="E3141" s="302"/>
      <c r="F3141" s="302"/>
      <c r="G3141" s="302"/>
    </row>
    <row r="3142" spans="1:7" ht="94.5">
      <c r="A3142" s="455">
        <v>91784</v>
      </c>
      <c r="B3142" s="453" t="s">
        <v>454</v>
      </c>
      <c r="C3142" s="455" t="s">
        <v>18</v>
      </c>
      <c r="D3142" s="474">
        <v>32.19</v>
      </c>
      <c r="E3142" s="302"/>
      <c r="F3142" s="302"/>
      <c r="G3142" s="302"/>
    </row>
    <row r="3143" spans="1:7" ht="94.5">
      <c r="A3143" s="455">
        <v>91785</v>
      </c>
      <c r="B3143" s="453" t="s">
        <v>455</v>
      </c>
      <c r="C3143" s="455" t="s">
        <v>18</v>
      </c>
      <c r="D3143" s="474">
        <v>31.99</v>
      </c>
      <c r="E3143" s="302"/>
      <c r="F3143" s="302"/>
      <c r="G3143" s="302"/>
    </row>
    <row r="3144" spans="1:7" ht="81">
      <c r="A3144" s="455">
        <v>91786</v>
      </c>
      <c r="B3144" s="453" t="s">
        <v>2046</v>
      </c>
      <c r="C3144" s="455" t="s">
        <v>18</v>
      </c>
      <c r="D3144" s="474">
        <v>23.98</v>
      </c>
      <c r="E3144" s="302"/>
      <c r="F3144" s="302"/>
      <c r="G3144" s="302"/>
    </row>
    <row r="3145" spans="1:7" ht="81">
      <c r="A3145" s="455">
        <v>91787</v>
      </c>
      <c r="B3145" s="453" t="s">
        <v>2047</v>
      </c>
      <c r="C3145" s="455" t="s">
        <v>18</v>
      </c>
      <c r="D3145" s="474">
        <v>28.35</v>
      </c>
      <c r="E3145" s="302"/>
      <c r="F3145" s="302"/>
      <c r="G3145" s="302"/>
    </row>
    <row r="3146" spans="1:7" ht="81">
      <c r="A3146" s="455">
        <v>91788</v>
      </c>
      <c r="B3146" s="453" t="s">
        <v>2048</v>
      </c>
      <c r="C3146" s="455" t="s">
        <v>18</v>
      </c>
      <c r="D3146" s="474">
        <v>35.729999999999997</v>
      </c>
      <c r="E3146" s="302"/>
      <c r="F3146" s="302"/>
      <c r="G3146" s="302"/>
    </row>
    <row r="3147" spans="1:7" ht="81">
      <c r="A3147" s="455">
        <v>91789</v>
      </c>
      <c r="B3147" s="453" t="s">
        <v>456</v>
      </c>
      <c r="C3147" s="455" t="s">
        <v>18</v>
      </c>
      <c r="D3147" s="474">
        <v>40.56</v>
      </c>
      <c r="E3147" s="302"/>
      <c r="F3147" s="302"/>
      <c r="G3147" s="302"/>
    </row>
    <row r="3148" spans="1:7" ht="81">
      <c r="A3148" s="455">
        <v>91790</v>
      </c>
      <c r="B3148" s="453" t="s">
        <v>2049</v>
      </c>
      <c r="C3148" s="455" t="s">
        <v>18</v>
      </c>
      <c r="D3148" s="474">
        <v>60.19</v>
      </c>
      <c r="E3148" s="302"/>
      <c r="F3148" s="302"/>
      <c r="G3148" s="302"/>
    </row>
    <row r="3149" spans="1:7" ht="81">
      <c r="A3149" s="455">
        <v>91791</v>
      </c>
      <c r="B3149" s="453" t="s">
        <v>457</v>
      </c>
      <c r="C3149" s="455" t="s">
        <v>18</v>
      </c>
      <c r="D3149" s="474">
        <v>81.67</v>
      </c>
      <c r="E3149" s="302"/>
      <c r="F3149" s="302"/>
      <c r="G3149" s="302"/>
    </row>
    <row r="3150" spans="1:7" ht="94.5">
      <c r="A3150" s="455">
        <v>91792</v>
      </c>
      <c r="B3150" s="453" t="s">
        <v>2050</v>
      </c>
      <c r="C3150" s="455" t="s">
        <v>18</v>
      </c>
      <c r="D3150" s="474">
        <v>43.32</v>
      </c>
      <c r="E3150" s="302"/>
      <c r="F3150" s="302"/>
      <c r="G3150" s="302"/>
    </row>
    <row r="3151" spans="1:7" ht="94.5">
      <c r="A3151" s="455">
        <v>91793</v>
      </c>
      <c r="B3151" s="453" t="s">
        <v>2051</v>
      </c>
      <c r="C3151" s="455" t="s">
        <v>18</v>
      </c>
      <c r="D3151" s="474">
        <v>71.34</v>
      </c>
      <c r="E3151" s="302"/>
      <c r="F3151" s="302"/>
      <c r="G3151" s="302"/>
    </row>
    <row r="3152" spans="1:7" ht="94.5">
      <c r="A3152" s="455">
        <v>91794</v>
      </c>
      <c r="B3152" s="453" t="s">
        <v>2052</v>
      </c>
      <c r="C3152" s="455" t="s">
        <v>18</v>
      </c>
      <c r="D3152" s="474">
        <v>34.799999999999997</v>
      </c>
      <c r="E3152" s="302"/>
      <c r="F3152" s="302"/>
      <c r="G3152" s="302"/>
    </row>
    <row r="3153" spans="1:7" ht="94.5">
      <c r="A3153" s="455">
        <v>91795</v>
      </c>
      <c r="B3153" s="453" t="s">
        <v>2053</v>
      </c>
      <c r="C3153" s="455" t="s">
        <v>18</v>
      </c>
      <c r="D3153" s="474">
        <v>57.85</v>
      </c>
      <c r="E3153" s="302"/>
      <c r="F3153" s="302"/>
      <c r="G3153" s="302"/>
    </row>
    <row r="3154" spans="1:7" ht="81">
      <c r="A3154" s="455">
        <v>91796</v>
      </c>
      <c r="B3154" s="453" t="s">
        <v>2054</v>
      </c>
      <c r="C3154" s="455" t="s">
        <v>18</v>
      </c>
      <c r="D3154" s="474">
        <v>61.27</v>
      </c>
      <c r="E3154" s="302"/>
      <c r="F3154" s="302"/>
      <c r="G3154" s="302"/>
    </row>
    <row r="3155" spans="1:7" ht="40.5">
      <c r="A3155" s="455">
        <v>92275</v>
      </c>
      <c r="B3155" s="453" t="s">
        <v>4028</v>
      </c>
      <c r="C3155" s="455" t="s">
        <v>18</v>
      </c>
      <c r="D3155" s="474">
        <v>49.41</v>
      </c>
      <c r="E3155" s="302"/>
      <c r="F3155" s="302"/>
      <c r="G3155" s="302"/>
    </row>
    <row r="3156" spans="1:7" ht="40.5">
      <c r="A3156" s="455">
        <v>92276</v>
      </c>
      <c r="B3156" s="453" t="s">
        <v>4029</v>
      </c>
      <c r="C3156" s="455" t="s">
        <v>18</v>
      </c>
      <c r="D3156" s="474">
        <v>62.58</v>
      </c>
      <c r="E3156" s="302"/>
      <c r="F3156" s="302"/>
      <c r="G3156" s="302"/>
    </row>
    <row r="3157" spans="1:7" ht="40.5">
      <c r="A3157" s="455">
        <v>92277</v>
      </c>
      <c r="B3157" s="453" t="s">
        <v>4030</v>
      </c>
      <c r="C3157" s="455" t="s">
        <v>18</v>
      </c>
      <c r="D3157" s="474">
        <v>90.41</v>
      </c>
      <c r="E3157" s="302"/>
      <c r="F3157" s="302"/>
      <c r="G3157" s="302"/>
    </row>
    <row r="3158" spans="1:7" ht="40.5">
      <c r="A3158" s="455">
        <v>92278</v>
      </c>
      <c r="B3158" s="453" t="s">
        <v>4031</v>
      </c>
      <c r="C3158" s="455" t="s">
        <v>18</v>
      </c>
      <c r="D3158" s="474">
        <v>121.7</v>
      </c>
      <c r="E3158" s="302"/>
      <c r="F3158" s="302"/>
      <c r="G3158" s="302"/>
    </row>
    <row r="3159" spans="1:7" ht="40.5">
      <c r="A3159" s="455">
        <v>92279</v>
      </c>
      <c r="B3159" s="453" t="s">
        <v>4032</v>
      </c>
      <c r="C3159" s="455" t="s">
        <v>18</v>
      </c>
      <c r="D3159" s="474">
        <v>175.99</v>
      </c>
      <c r="E3159" s="302"/>
      <c r="F3159" s="302"/>
      <c r="G3159" s="302"/>
    </row>
    <row r="3160" spans="1:7" ht="40.5">
      <c r="A3160" s="455">
        <v>92280</v>
      </c>
      <c r="B3160" s="453" t="s">
        <v>4033</v>
      </c>
      <c r="C3160" s="455" t="s">
        <v>18</v>
      </c>
      <c r="D3160" s="474">
        <v>247.27</v>
      </c>
      <c r="E3160" s="302"/>
      <c r="F3160" s="302"/>
      <c r="G3160" s="302"/>
    </row>
    <row r="3161" spans="1:7" ht="40.5">
      <c r="A3161" s="455">
        <v>92281</v>
      </c>
      <c r="B3161" s="453" t="s">
        <v>4034</v>
      </c>
      <c r="C3161" s="455" t="s">
        <v>18</v>
      </c>
      <c r="D3161" s="474">
        <v>133.37</v>
      </c>
      <c r="E3161" s="302"/>
      <c r="F3161" s="302"/>
      <c r="G3161" s="302"/>
    </row>
    <row r="3162" spans="1:7" ht="40.5">
      <c r="A3162" s="455">
        <v>92282</v>
      </c>
      <c r="B3162" s="453" t="s">
        <v>4035</v>
      </c>
      <c r="C3162" s="455" t="s">
        <v>18</v>
      </c>
      <c r="D3162" s="474">
        <v>149.94999999999999</v>
      </c>
      <c r="E3162" s="302"/>
      <c r="F3162" s="302"/>
      <c r="G3162" s="302"/>
    </row>
    <row r="3163" spans="1:7" ht="40.5">
      <c r="A3163" s="455">
        <v>92283</v>
      </c>
      <c r="B3163" s="453" t="s">
        <v>4036</v>
      </c>
      <c r="C3163" s="455" t="s">
        <v>18</v>
      </c>
      <c r="D3163" s="474">
        <v>200.96</v>
      </c>
      <c r="E3163" s="302"/>
      <c r="F3163" s="302"/>
      <c r="G3163" s="302"/>
    </row>
    <row r="3164" spans="1:7" ht="40.5">
      <c r="A3164" s="455">
        <v>92284</v>
      </c>
      <c r="B3164" s="453" t="s">
        <v>4037</v>
      </c>
      <c r="C3164" s="455" t="s">
        <v>18</v>
      </c>
      <c r="D3164" s="474">
        <v>247.8</v>
      </c>
      <c r="E3164" s="302"/>
      <c r="F3164" s="302"/>
      <c r="G3164" s="302"/>
    </row>
    <row r="3165" spans="1:7" ht="40.5">
      <c r="A3165" s="455">
        <v>92285</v>
      </c>
      <c r="B3165" s="453" t="s">
        <v>4038</v>
      </c>
      <c r="C3165" s="455" t="s">
        <v>18</v>
      </c>
      <c r="D3165" s="474">
        <v>326.73</v>
      </c>
      <c r="E3165" s="302"/>
      <c r="F3165" s="302"/>
      <c r="G3165" s="302"/>
    </row>
    <row r="3166" spans="1:7" ht="40.5">
      <c r="A3166" s="455">
        <v>92286</v>
      </c>
      <c r="B3166" s="453" t="s">
        <v>4039</v>
      </c>
      <c r="C3166" s="455" t="s">
        <v>18</v>
      </c>
      <c r="D3166" s="474">
        <v>400.12</v>
      </c>
      <c r="E3166" s="302"/>
      <c r="F3166" s="302"/>
      <c r="G3166" s="302"/>
    </row>
    <row r="3167" spans="1:7" ht="54">
      <c r="A3167" s="455">
        <v>92305</v>
      </c>
      <c r="B3167" s="453" t="s">
        <v>4040</v>
      </c>
      <c r="C3167" s="455" t="s">
        <v>18</v>
      </c>
      <c r="D3167" s="474">
        <v>31.75</v>
      </c>
      <c r="E3167" s="302"/>
      <c r="F3167" s="302"/>
      <c r="G3167" s="302"/>
    </row>
    <row r="3168" spans="1:7" ht="54">
      <c r="A3168" s="455">
        <v>92306</v>
      </c>
      <c r="B3168" s="453" t="s">
        <v>4041</v>
      </c>
      <c r="C3168" s="455" t="s">
        <v>18</v>
      </c>
      <c r="D3168" s="474">
        <v>52.43</v>
      </c>
      <c r="E3168" s="302"/>
      <c r="F3168" s="302"/>
      <c r="G3168" s="302"/>
    </row>
    <row r="3169" spans="1:7" ht="54">
      <c r="A3169" s="455">
        <v>92307</v>
      </c>
      <c r="B3169" s="453" t="s">
        <v>4042</v>
      </c>
      <c r="C3169" s="455" t="s">
        <v>18</v>
      </c>
      <c r="D3169" s="474">
        <v>65.819999999999993</v>
      </c>
      <c r="E3169" s="302"/>
      <c r="F3169" s="302"/>
      <c r="G3169" s="302"/>
    </row>
    <row r="3170" spans="1:7" ht="54">
      <c r="A3170" s="455">
        <v>92308</v>
      </c>
      <c r="B3170" s="453" t="s">
        <v>4043</v>
      </c>
      <c r="C3170" s="455" t="s">
        <v>18</v>
      </c>
      <c r="D3170" s="474">
        <v>50.79</v>
      </c>
      <c r="E3170" s="302"/>
      <c r="F3170" s="302"/>
      <c r="G3170" s="302"/>
    </row>
    <row r="3171" spans="1:7" ht="54">
      <c r="A3171" s="455">
        <v>92309</v>
      </c>
      <c r="B3171" s="453" t="s">
        <v>4044</v>
      </c>
      <c r="C3171" s="455" t="s">
        <v>18</v>
      </c>
      <c r="D3171" s="474">
        <v>137.91</v>
      </c>
      <c r="E3171" s="302"/>
      <c r="F3171" s="302"/>
      <c r="G3171" s="302"/>
    </row>
    <row r="3172" spans="1:7" ht="54">
      <c r="A3172" s="455">
        <v>92310</v>
      </c>
      <c r="B3172" s="453" t="s">
        <v>4045</v>
      </c>
      <c r="C3172" s="455" t="s">
        <v>18</v>
      </c>
      <c r="D3172" s="474">
        <v>154.75</v>
      </c>
      <c r="E3172" s="302"/>
      <c r="F3172" s="302"/>
      <c r="G3172" s="302"/>
    </row>
    <row r="3173" spans="1:7" ht="54">
      <c r="A3173" s="455">
        <v>92320</v>
      </c>
      <c r="B3173" s="453" t="s">
        <v>4046</v>
      </c>
      <c r="C3173" s="455" t="s">
        <v>18</v>
      </c>
      <c r="D3173" s="474">
        <v>38.380000000000003</v>
      </c>
      <c r="E3173" s="302"/>
      <c r="F3173" s="302"/>
      <c r="G3173" s="302"/>
    </row>
    <row r="3174" spans="1:7" ht="54">
      <c r="A3174" s="455">
        <v>92321</v>
      </c>
      <c r="B3174" s="453" t="s">
        <v>4047</v>
      </c>
      <c r="C3174" s="455" t="s">
        <v>18</v>
      </c>
      <c r="D3174" s="474">
        <v>63.82</v>
      </c>
      <c r="E3174" s="302"/>
      <c r="F3174" s="302"/>
      <c r="G3174" s="302"/>
    </row>
    <row r="3175" spans="1:7" ht="54">
      <c r="A3175" s="455">
        <v>92322</v>
      </c>
      <c r="B3175" s="453" t="s">
        <v>4048</v>
      </c>
      <c r="C3175" s="455" t="s">
        <v>18</v>
      </c>
      <c r="D3175" s="474">
        <v>81.36</v>
      </c>
      <c r="E3175" s="302"/>
      <c r="F3175" s="302"/>
      <c r="G3175" s="302"/>
    </row>
    <row r="3176" spans="1:7" ht="54">
      <c r="A3176" s="455">
        <v>92323</v>
      </c>
      <c r="B3176" s="453" t="s">
        <v>4049</v>
      </c>
      <c r="C3176" s="455" t="s">
        <v>18</v>
      </c>
      <c r="D3176" s="474">
        <v>55.84</v>
      </c>
      <c r="E3176" s="302"/>
      <c r="F3176" s="302"/>
      <c r="G3176" s="302"/>
    </row>
    <row r="3177" spans="1:7" ht="54">
      <c r="A3177" s="455">
        <v>92324</v>
      </c>
      <c r="B3177" s="453" t="s">
        <v>4050</v>
      </c>
      <c r="C3177" s="455" t="s">
        <v>18</v>
      </c>
      <c r="D3177" s="474">
        <v>147.72</v>
      </c>
      <c r="E3177" s="302"/>
      <c r="F3177" s="302"/>
      <c r="G3177" s="302"/>
    </row>
    <row r="3178" spans="1:7" ht="54">
      <c r="A3178" s="455">
        <v>92325</v>
      </c>
      <c r="B3178" s="453" t="s">
        <v>4051</v>
      </c>
      <c r="C3178" s="455" t="s">
        <v>18</v>
      </c>
      <c r="D3178" s="474">
        <v>168.67</v>
      </c>
      <c r="E3178" s="302"/>
      <c r="F3178" s="302"/>
      <c r="G3178" s="302"/>
    </row>
    <row r="3179" spans="1:7" ht="54">
      <c r="A3179" s="455">
        <v>92335</v>
      </c>
      <c r="B3179" s="453" t="s">
        <v>11001</v>
      </c>
      <c r="C3179" s="455" t="s">
        <v>18</v>
      </c>
      <c r="D3179" s="474">
        <v>100.84</v>
      </c>
      <c r="E3179" s="302"/>
      <c r="F3179" s="302"/>
      <c r="G3179" s="302"/>
    </row>
    <row r="3180" spans="1:7" ht="54">
      <c r="A3180" s="455">
        <v>92336</v>
      </c>
      <c r="B3180" s="453" t="s">
        <v>11002</v>
      </c>
      <c r="C3180" s="455" t="s">
        <v>18</v>
      </c>
      <c r="D3180" s="474">
        <v>124.42</v>
      </c>
      <c r="E3180" s="302"/>
      <c r="F3180" s="302"/>
      <c r="G3180" s="302"/>
    </row>
    <row r="3181" spans="1:7" ht="54">
      <c r="A3181" s="455">
        <v>92337</v>
      </c>
      <c r="B3181" s="453" t="s">
        <v>11003</v>
      </c>
      <c r="C3181" s="455" t="s">
        <v>18</v>
      </c>
      <c r="D3181" s="474">
        <v>165.39</v>
      </c>
      <c r="E3181" s="302"/>
      <c r="F3181" s="302"/>
      <c r="G3181" s="302"/>
    </row>
    <row r="3182" spans="1:7" ht="54">
      <c r="A3182" s="455">
        <v>92338</v>
      </c>
      <c r="B3182" s="453" t="s">
        <v>11004</v>
      </c>
      <c r="C3182" s="455" t="s">
        <v>18</v>
      </c>
      <c r="D3182" s="474">
        <v>111.05</v>
      </c>
      <c r="E3182" s="302"/>
      <c r="F3182" s="302"/>
      <c r="G3182" s="302"/>
    </row>
    <row r="3183" spans="1:7" ht="54">
      <c r="A3183" s="455">
        <v>92339</v>
      </c>
      <c r="B3183" s="453" t="s">
        <v>11005</v>
      </c>
      <c r="C3183" s="455" t="s">
        <v>18</v>
      </c>
      <c r="D3183" s="474">
        <v>170.38</v>
      </c>
      <c r="E3183" s="302"/>
      <c r="F3183" s="302"/>
      <c r="G3183" s="302"/>
    </row>
    <row r="3184" spans="1:7" ht="54">
      <c r="A3184" s="455">
        <v>92341</v>
      </c>
      <c r="B3184" s="453" t="s">
        <v>11006</v>
      </c>
      <c r="C3184" s="455" t="s">
        <v>18</v>
      </c>
      <c r="D3184" s="474">
        <v>107.46</v>
      </c>
      <c r="E3184" s="302"/>
      <c r="F3184" s="302"/>
      <c r="G3184" s="302"/>
    </row>
    <row r="3185" spans="1:7" ht="54">
      <c r="A3185" s="455">
        <v>92342</v>
      </c>
      <c r="B3185" s="453" t="s">
        <v>11007</v>
      </c>
      <c r="C3185" s="455" t="s">
        <v>18</v>
      </c>
      <c r="D3185" s="474">
        <v>131.08000000000001</v>
      </c>
      <c r="E3185" s="302"/>
      <c r="F3185" s="302"/>
      <c r="G3185" s="302"/>
    </row>
    <row r="3186" spans="1:7" ht="54">
      <c r="A3186" s="455">
        <v>92343</v>
      </c>
      <c r="B3186" s="453" t="s">
        <v>11008</v>
      </c>
      <c r="C3186" s="455" t="s">
        <v>18</v>
      </c>
      <c r="D3186" s="474">
        <v>172.11</v>
      </c>
      <c r="E3186" s="302"/>
      <c r="F3186" s="302"/>
      <c r="G3186" s="302"/>
    </row>
    <row r="3187" spans="1:7" ht="54">
      <c r="A3187" s="455">
        <v>92359</v>
      </c>
      <c r="B3187" s="453" t="s">
        <v>11009</v>
      </c>
      <c r="C3187" s="455" t="s">
        <v>18</v>
      </c>
      <c r="D3187" s="474">
        <v>54.02</v>
      </c>
      <c r="E3187" s="302"/>
      <c r="F3187" s="302"/>
      <c r="G3187" s="302"/>
    </row>
    <row r="3188" spans="1:7" ht="54">
      <c r="A3188" s="455">
        <v>92360</v>
      </c>
      <c r="B3188" s="453" t="s">
        <v>11010</v>
      </c>
      <c r="C3188" s="455" t="s">
        <v>18</v>
      </c>
      <c r="D3188" s="474">
        <v>72.25</v>
      </c>
      <c r="E3188" s="302"/>
      <c r="F3188" s="302"/>
      <c r="G3188" s="302"/>
    </row>
    <row r="3189" spans="1:7" ht="54">
      <c r="A3189" s="455">
        <v>92361</v>
      </c>
      <c r="B3189" s="453" t="s">
        <v>11011</v>
      </c>
      <c r="C3189" s="455" t="s">
        <v>18</v>
      </c>
      <c r="D3189" s="474">
        <v>97.32</v>
      </c>
      <c r="E3189" s="302"/>
      <c r="F3189" s="302"/>
      <c r="G3189" s="302"/>
    </row>
    <row r="3190" spans="1:7" ht="54">
      <c r="A3190" s="455">
        <v>92362</v>
      </c>
      <c r="B3190" s="453" t="s">
        <v>11012</v>
      </c>
      <c r="C3190" s="455" t="s">
        <v>18</v>
      </c>
      <c r="D3190" s="474">
        <v>156.12</v>
      </c>
      <c r="E3190" s="302"/>
      <c r="F3190" s="302"/>
      <c r="G3190" s="302"/>
    </row>
    <row r="3191" spans="1:7" ht="67.5">
      <c r="A3191" s="455">
        <v>92364</v>
      </c>
      <c r="B3191" s="453" t="s">
        <v>11013</v>
      </c>
      <c r="C3191" s="455" t="s">
        <v>18</v>
      </c>
      <c r="D3191" s="474">
        <v>60.79</v>
      </c>
      <c r="E3191" s="302"/>
      <c r="F3191" s="302"/>
      <c r="G3191" s="302"/>
    </row>
    <row r="3192" spans="1:7" ht="67.5">
      <c r="A3192" s="455">
        <v>92365</v>
      </c>
      <c r="B3192" s="453" t="s">
        <v>11014</v>
      </c>
      <c r="C3192" s="455" t="s">
        <v>18</v>
      </c>
      <c r="D3192" s="474">
        <v>70.239999999999995</v>
      </c>
      <c r="E3192" s="302"/>
      <c r="F3192" s="302"/>
      <c r="G3192" s="302"/>
    </row>
    <row r="3193" spans="1:7" ht="67.5">
      <c r="A3193" s="455">
        <v>92366</v>
      </c>
      <c r="B3193" s="453" t="s">
        <v>11015</v>
      </c>
      <c r="C3193" s="455" t="s">
        <v>18</v>
      </c>
      <c r="D3193" s="474">
        <v>99.26</v>
      </c>
      <c r="E3193" s="302"/>
      <c r="F3193" s="302"/>
      <c r="G3193" s="302"/>
    </row>
    <row r="3194" spans="1:7" ht="67.5">
      <c r="A3194" s="455">
        <v>92367</v>
      </c>
      <c r="B3194" s="453" t="s">
        <v>11016</v>
      </c>
      <c r="C3194" s="455" t="s">
        <v>18</v>
      </c>
      <c r="D3194" s="474">
        <v>122.52</v>
      </c>
      <c r="E3194" s="302"/>
      <c r="F3194" s="302"/>
      <c r="G3194" s="302"/>
    </row>
    <row r="3195" spans="1:7" ht="67.5">
      <c r="A3195" s="455">
        <v>92368</v>
      </c>
      <c r="B3195" s="453" t="s">
        <v>11017</v>
      </c>
      <c r="C3195" s="455" t="s">
        <v>18</v>
      </c>
      <c r="D3195" s="474">
        <v>163.21</v>
      </c>
      <c r="E3195" s="302"/>
      <c r="F3195" s="302"/>
      <c r="G3195" s="302"/>
    </row>
    <row r="3196" spans="1:7" ht="54">
      <c r="A3196" s="455">
        <v>92645</v>
      </c>
      <c r="B3196" s="453" t="s">
        <v>11018</v>
      </c>
      <c r="C3196" s="455" t="s">
        <v>18</v>
      </c>
      <c r="D3196" s="474">
        <v>56.48</v>
      </c>
      <c r="E3196" s="302"/>
      <c r="F3196" s="302"/>
      <c r="G3196" s="302"/>
    </row>
    <row r="3197" spans="1:7" ht="54">
      <c r="A3197" s="455">
        <v>92646</v>
      </c>
      <c r="B3197" s="453" t="s">
        <v>11019</v>
      </c>
      <c r="C3197" s="455" t="s">
        <v>18</v>
      </c>
      <c r="D3197" s="474">
        <v>74.709999999999994</v>
      </c>
      <c r="E3197" s="302"/>
      <c r="F3197" s="302"/>
      <c r="G3197" s="302"/>
    </row>
    <row r="3198" spans="1:7" ht="54">
      <c r="A3198" s="455">
        <v>92648</v>
      </c>
      <c r="B3198" s="453" t="s">
        <v>11020</v>
      </c>
      <c r="C3198" s="455" t="s">
        <v>18</v>
      </c>
      <c r="D3198" s="474">
        <v>81.709999999999994</v>
      </c>
      <c r="E3198" s="302"/>
      <c r="F3198" s="302"/>
      <c r="G3198" s="302"/>
    </row>
    <row r="3199" spans="1:7" ht="54">
      <c r="A3199" s="455">
        <v>92649</v>
      </c>
      <c r="B3199" s="453" t="s">
        <v>11021</v>
      </c>
      <c r="C3199" s="455" t="s">
        <v>18</v>
      </c>
      <c r="D3199" s="474">
        <v>99.79</v>
      </c>
      <c r="E3199" s="302"/>
      <c r="F3199" s="302"/>
      <c r="G3199" s="302"/>
    </row>
    <row r="3200" spans="1:7" ht="54">
      <c r="A3200" s="455">
        <v>92650</v>
      </c>
      <c r="B3200" s="453" t="s">
        <v>11022</v>
      </c>
      <c r="C3200" s="455" t="s">
        <v>18</v>
      </c>
      <c r="D3200" s="474">
        <v>158.58000000000001</v>
      </c>
      <c r="E3200" s="302"/>
      <c r="F3200" s="302"/>
      <c r="G3200" s="302"/>
    </row>
    <row r="3201" spans="1:7" ht="67.5">
      <c r="A3201" s="455">
        <v>92652</v>
      </c>
      <c r="B3201" s="453" t="s">
        <v>11023</v>
      </c>
      <c r="C3201" s="455" t="s">
        <v>18</v>
      </c>
      <c r="D3201" s="474">
        <v>63.81</v>
      </c>
      <c r="E3201" s="302"/>
      <c r="F3201" s="302"/>
      <c r="G3201" s="302"/>
    </row>
    <row r="3202" spans="1:7" ht="67.5">
      <c r="A3202" s="455">
        <v>92653</v>
      </c>
      <c r="B3202" s="453" t="s">
        <v>11024</v>
      </c>
      <c r="C3202" s="455" t="s">
        <v>18</v>
      </c>
      <c r="D3202" s="474">
        <v>73.290000000000006</v>
      </c>
      <c r="E3202" s="302"/>
      <c r="F3202" s="302"/>
      <c r="G3202" s="302"/>
    </row>
    <row r="3203" spans="1:7" ht="67.5">
      <c r="A3203" s="455">
        <v>92654</v>
      </c>
      <c r="B3203" s="453" t="s">
        <v>11025</v>
      </c>
      <c r="C3203" s="455" t="s">
        <v>18</v>
      </c>
      <c r="D3203" s="474">
        <v>102.31</v>
      </c>
      <c r="E3203" s="302"/>
      <c r="F3203" s="302"/>
      <c r="G3203" s="302"/>
    </row>
    <row r="3204" spans="1:7" ht="67.5">
      <c r="A3204" s="455">
        <v>92655</v>
      </c>
      <c r="B3204" s="453" t="s">
        <v>11026</v>
      </c>
      <c r="C3204" s="455" t="s">
        <v>18</v>
      </c>
      <c r="D3204" s="474">
        <v>125.64</v>
      </c>
      <c r="E3204" s="302"/>
      <c r="F3204" s="302"/>
      <c r="G3204" s="302"/>
    </row>
    <row r="3205" spans="1:7" ht="67.5">
      <c r="A3205" s="455">
        <v>92656</v>
      </c>
      <c r="B3205" s="453" t="s">
        <v>11027</v>
      </c>
      <c r="C3205" s="455" t="s">
        <v>18</v>
      </c>
      <c r="D3205" s="474">
        <v>166.32</v>
      </c>
      <c r="E3205" s="302"/>
      <c r="F3205" s="302"/>
      <c r="G3205" s="302"/>
    </row>
    <row r="3206" spans="1:7" ht="67.5">
      <c r="A3206" s="455">
        <v>92687</v>
      </c>
      <c r="B3206" s="453" t="s">
        <v>11028</v>
      </c>
      <c r="C3206" s="455" t="s">
        <v>18</v>
      </c>
      <c r="D3206" s="474">
        <v>28.73</v>
      </c>
      <c r="E3206" s="302"/>
      <c r="F3206" s="302"/>
      <c r="G3206" s="302"/>
    </row>
    <row r="3207" spans="1:7" ht="67.5">
      <c r="A3207" s="455">
        <v>92688</v>
      </c>
      <c r="B3207" s="453" t="s">
        <v>11029</v>
      </c>
      <c r="C3207" s="455" t="s">
        <v>18</v>
      </c>
      <c r="D3207" s="474">
        <v>38.770000000000003</v>
      </c>
      <c r="E3207" s="302"/>
      <c r="F3207" s="302"/>
      <c r="G3207" s="302"/>
    </row>
    <row r="3208" spans="1:7" ht="54">
      <c r="A3208" s="455">
        <v>92689</v>
      </c>
      <c r="B3208" s="453" t="s">
        <v>11030</v>
      </c>
      <c r="C3208" s="455" t="s">
        <v>18</v>
      </c>
      <c r="D3208" s="474">
        <v>39.200000000000003</v>
      </c>
      <c r="E3208" s="302"/>
      <c r="F3208" s="302"/>
      <c r="G3208" s="302"/>
    </row>
    <row r="3209" spans="1:7" ht="54">
      <c r="A3209" s="455">
        <v>92690</v>
      </c>
      <c r="B3209" s="453" t="s">
        <v>11031</v>
      </c>
      <c r="C3209" s="455" t="s">
        <v>18</v>
      </c>
      <c r="D3209" s="474">
        <v>55.48</v>
      </c>
      <c r="E3209" s="302"/>
      <c r="F3209" s="302"/>
      <c r="G3209" s="302"/>
    </row>
    <row r="3210" spans="1:7" ht="67.5">
      <c r="A3210" s="455">
        <v>92691</v>
      </c>
      <c r="B3210" s="453" t="s">
        <v>11487</v>
      </c>
      <c r="C3210" s="455" t="s">
        <v>18</v>
      </c>
      <c r="D3210" s="474">
        <v>70.400000000000006</v>
      </c>
      <c r="E3210" s="302"/>
      <c r="F3210" s="302"/>
      <c r="G3210" s="302"/>
    </row>
    <row r="3211" spans="1:7" ht="81">
      <c r="A3211" s="455">
        <v>94462</v>
      </c>
      <c r="B3211" s="453" t="s">
        <v>2624</v>
      </c>
      <c r="C3211" s="455" t="s">
        <v>18</v>
      </c>
      <c r="D3211" s="474">
        <v>103.41</v>
      </c>
      <c r="E3211" s="302"/>
      <c r="F3211" s="302"/>
      <c r="G3211" s="302"/>
    </row>
    <row r="3212" spans="1:7" ht="81">
      <c r="A3212" s="455">
        <v>94463</v>
      </c>
      <c r="B3212" s="453" t="s">
        <v>2625</v>
      </c>
      <c r="C3212" s="455" t="s">
        <v>18</v>
      </c>
      <c r="D3212" s="474">
        <v>123.99</v>
      </c>
      <c r="E3212" s="302"/>
      <c r="F3212" s="302"/>
      <c r="G3212" s="302"/>
    </row>
    <row r="3213" spans="1:7" ht="81">
      <c r="A3213" s="455">
        <v>94464</v>
      </c>
      <c r="B3213" s="453" t="s">
        <v>2626</v>
      </c>
      <c r="C3213" s="455" t="s">
        <v>18</v>
      </c>
      <c r="D3213" s="474">
        <v>177.19</v>
      </c>
      <c r="E3213" s="302"/>
      <c r="F3213" s="302"/>
      <c r="G3213" s="302"/>
    </row>
    <row r="3214" spans="1:7" ht="81">
      <c r="A3214" s="455">
        <v>94602</v>
      </c>
      <c r="B3214" s="453" t="s">
        <v>4052</v>
      </c>
      <c r="C3214" s="455" t="s">
        <v>18</v>
      </c>
      <c r="D3214" s="474">
        <v>182.59</v>
      </c>
      <c r="E3214" s="302"/>
      <c r="F3214" s="302"/>
      <c r="G3214" s="302"/>
    </row>
    <row r="3215" spans="1:7" ht="81">
      <c r="A3215" s="455">
        <v>94603</v>
      </c>
      <c r="B3215" s="453" t="s">
        <v>4053</v>
      </c>
      <c r="C3215" s="455" t="s">
        <v>18</v>
      </c>
      <c r="D3215" s="474">
        <v>248.55</v>
      </c>
      <c r="E3215" s="302"/>
      <c r="F3215" s="302"/>
      <c r="G3215" s="302"/>
    </row>
    <row r="3216" spans="1:7" ht="81">
      <c r="A3216" s="455">
        <v>94604</v>
      </c>
      <c r="B3216" s="453" t="s">
        <v>4054</v>
      </c>
      <c r="C3216" s="455" t="s">
        <v>18</v>
      </c>
      <c r="D3216" s="474">
        <v>342.18</v>
      </c>
      <c r="E3216" s="302"/>
      <c r="F3216" s="302"/>
      <c r="G3216" s="302"/>
    </row>
    <row r="3217" spans="1:7" ht="81">
      <c r="A3217" s="455">
        <v>94605</v>
      </c>
      <c r="B3217" s="453" t="s">
        <v>4055</v>
      </c>
      <c r="C3217" s="455" t="s">
        <v>18</v>
      </c>
      <c r="D3217" s="474">
        <v>493.6</v>
      </c>
      <c r="E3217" s="302"/>
      <c r="F3217" s="302"/>
      <c r="G3217" s="302"/>
    </row>
    <row r="3218" spans="1:7" ht="67.5">
      <c r="A3218" s="455">
        <v>94648</v>
      </c>
      <c r="B3218" s="453" t="s">
        <v>2659</v>
      </c>
      <c r="C3218" s="455" t="s">
        <v>18</v>
      </c>
      <c r="D3218" s="474">
        <v>7.93</v>
      </c>
      <c r="E3218" s="302"/>
      <c r="F3218" s="302"/>
      <c r="G3218" s="302"/>
    </row>
    <row r="3219" spans="1:7" ht="67.5">
      <c r="A3219" s="455">
        <v>94649</v>
      </c>
      <c r="B3219" s="453" t="s">
        <v>2660</v>
      </c>
      <c r="C3219" s="455" t="s">
        <v>18</v>
      </c>
      <c r="D3219" s="474">
        <v>12.67</v>
      </c>
      <c r="E3219" s="302"/>
      <c r="F3219" s="302"/>
      <c r="G3219" s="302"/>
    </row>
    <row r="3220" spans="1:7" ht="67.5">
      <c r="A3220" s="455">
        <v>94650</v>
      </c>
      <c r="B3220" s="453" t="s">
        <v>2661</v>
      </c>
      <c r="C3220" s="455" t="s">
        <v>18</v>
      </c>
      <c r="D3220" s="474">
        <v>18.14</v>
      </c>
      <c r="E3220" s="302"/>
      <c r="F3220" s="302"/>
      <c r="G3220" s="302"/>
    </row>
    <row r="3221" spans="1:7" ht="67.5">
      <c r="A3221" s="455">
        <v>94651</v>
      </c>
      <c r="B3221" s="453" t="s">
        <v>2662</v>
      </c>
      <c r="C3221" s="455" t="s">
        <v>18</v>
      </c>
      <c r="D3221" s="474">
        <v>19.920000000000002</v>
      </c>
      <c r="E3221" s="302"/>
      <c r="F3221" s="302"/>
      <c r="G3221" s="302"/>
    </row>
    <row r="3222" spans="1:7" ht="67.5">
      <c r="A3222" s="455">
        <v>94652</v>
      </c>
      <c r="B3222" s="453" t="s">
        <v>2663</v>
      </c>
      <c r="C3222" s="455" t="s">
        <v>18</v>
      </c>
      <c r="D3222" s="474">
        <v>32.43</v>
      </c>
      <c r="E3222" s="302"/>
      <c r="F3222" s="302"/>
      <c r="G3222" s="302"/>
    </row>
    <row r="3223" spans="1:7" ht="67.5">
      <c r="A3223" s="455">
        <v>94653</v>
      </c>
      <c r="B3223" s="453" t="s">
        <v>2664</v>
      </c>
      <c r="C3223" s="455" t="s">
        <v>18</v>
      </c>
      <c r="D3223" s="474">
        <v>47.86</v>
      </c>
      <c r="E3223" s="302"/>
      <c r="F3223" s="302"/>
      <c r="G3223" s="302"/>
    </row>
    <row r="3224" spans="1:7" ht="67.5">
      <c r="A3224" s="455">
        <v>94654</v>
      </c>
      <c r="B3224" s="453" t="s">
        <v>2665</v>
      </c>
      <c r="C3224" s="455" t="s">
        <v>18</v>
      </c>
      <c r="D3224" s="474">
        <v>62.28</v>
      </c>
      <c r="E3224" s="302"/>
      <c r="F3224" s="302"/>
      <c r="G3224" s="302"/>
    </row>
    <row r="3225" spans="1:7" ht="67.5">
      <c r="A3225" s="455">
        <v>94655</v>
      </c>
      <c r="B3225" s="453" t="s">
        <v>2666</v>
      </c>
      <c r="C3225" s="455" t="s">
        <v>18</v>
      </c>
      <c r="D3225" s="474">
        <v>89.74</v>
      </c>
      <c r="E3225" s="302"/>
      <c r="F3225" s="302"/>
      <c r="G3225" s="302"/>
    </row>
    <row r="3226" spans="1:7" ht="67.5">
      <c r="A3226" s="455">
        <v>94716</v>
      </c>
      <c r="B3226" s="453" t="s">
        <v>2725</v>
      </c>
      <c r="C3226" s="455" t="s">
        <v>18</v>
      </c>
      <c r="D3226" s="474">
        <v>22.05</v>
      </c>
      <c r="E3226" s="302"/>
      <c r="F3226" s="302"/>
      <c r="G3226" s="302"/>
    </row>
    <row r="3227" spans="1:7" ht="67.5">
      <c r="A3227" s="455">
        <v>94717</v>
      </c>
      <c r="B3227" s="453" t="s">
        <v>2726</v>
      </c>
      <c r="C3227" s="455" t="s">
        <v>18</v>
      </c>
      <c r="D3227" s="474">
        <v>33.07</v>
      </c>
      <c r="E3227" s="302"/>
      <c r="F3227" s="302"/>
      <c r="G3227" s="302"/>
    </row>
    <row r="3228" spans="1:7" ht="67.5">
      <c r="A3228" s="455">
        <v>94718</v>
      </c>
      <c r="B3228" s="453" t="s">
        <v>2727</v>
      </c>
      <c r="C3228" s="455" t="s">
        <v>18</v>
      </c>
      <c r="D3228" s="474">
        <v>40.79</v>
      </c>
      <c r="E3228" s="302"/>
      <c r="F3228" s="302"/>
      <c r="G3228" s="302"/>
    </row>
    <row r="3229" spans="1:7" ht="67.5">
      <c r="A3229" s="455">
        <v>94719</v>
      </c>
      <c r="B3229" s="453" t="s">
        <v>2728</v>
      </c>
      <c r="C3229" s="455" t="s">
        <v>18</v>
      </c>
      <c r="D3229" s="474">
        <v>54.01</v>
      </c>
      <c r="E3229" s="302"/>
      <c r="F3229" s="302"/>
      <c r="G3229" s="302"/>
    </row>
    <row r="3230" spans="1:7" ht="67.5">
      <c r="A3230" s="455">
        <v>94720</v>
      </c>
      <c r="B3230" s="453" t="s">
        <v>2729</v>
      </c>
      <c r="C3230" s="455" t="s">
        <v>18</v>
      </c>
      <c r="D3230" s="474">
        <v>81.11</v>
      </c>
      <c r="E3230" s="302"/>
      <c r="F3230" s="302"/>
      <c r="G3230" s="302"/>
    </row>
    <row r="3231" spans="1:7" ht="67.5">
      <c r="A3231" s="455">
        <v>94721</v>
      </c>
      <c r="B3231" s="453" t="s">
        <v>2730</v>
      </c>
      <c r="C3231" s="455" t="s">
        <v>18</v>
      </c>
      <c r="D3231" s="474">
        <v>119.86</v>
      </c>
      <c r="E3231" s="302"/>
      <c r="F3231" s="302"/>
      <c r="G3231" s="302"/>
    </row>
    <row r="3232" spans="1:7" ht="67.5">
      <c r="A3232" s="455">
        <v>94722</v>
      </c>
      <c r="B3232" s="453" t="s">
        <v>2731</v>
      </c>
      <c r="C3232" s="455" t="s">
        <v>18</v>
      </c>
      <c r="D3232" s="474">
        <v>208</v>
      </c>
      <c r="E3232" s="302"/>
      <c r="F3232" s="302"/>
      <c r="G3232" s="302"/>
    </row>
    <row r="3233" spans="1:7" ht="54">
      <c r="A3233" s="455">
        <v>95697</v>
      </c>
      <c r="B3233" s="453" t="s">
        <v>11032</v>
      </c>
      <c r="C3233" s="455" t="s">
        <v>18</v>
      </c>
      <c r="D3233" s="474">
        <v>79.23</v>
      </c>
      <c r="E3233" s="302"/>
      <c r="F3233" s="302"/>
      <c r="G3233" s="302"/>
    </row>
    <row r="3234" spans="1:7" ht="40.5">
      <c r="A3234" s="455">
        <v>96635</v>
      </c>
      <c r="B3234" s="453" t="s">
        <v>3232</v>
      </c>
      <c r="C3234" s="455" t="s">
        <v>18</v>
      </c>
      <c r="D3234" s="474">
        <v>25.13</v>
      </c>
      <c r="E3234" s="302"/>
      <c r="F3234" s="302"/>
      <c r="G3234" s="302"/>
    </row>
    <row r="3235" spans="1:7" ht="40.5">
      <c r="A3235" s="455">
        <v>96636</v>
      </c>
      <c r="B3235" s="453" t="s">
        <v>3233</v>
      </c>
      <c r="C3235" s="455" t="s">
        <v>18</v>
      </c>
      <c r="D3235" s="474">
        <v>26.25</v>
      </c>
      <c r="E3235" s="302"/>
      <c r="F3235" s="302"/>
      <c r="G3235" s="302"/>
    </row>
    <row r="3236" spans="1:7" ht="54">
      <c r="A3236" s="455">
        <v>96644</v>
      </c>
      <c r="B3236" s="453" t="s">
        <v>3241</v>
      </c>
      <c r="C3236" s="455" t="s">
        <v>18</v>
      </c>
      <c r="D3236" s="474">
        <v>18.25</v>
      </c>
      <c r="E3236" s="302"/>
      <c r="F3236" s="302"/>
      <c r="G3236" s="302"/>
    </row>
    <row r="3237" spans="1:7" ht="54">
      <c r="A3237" s="455">
        <v>96645</v>
      </c>
      <c r="B3237" s="453" t="s">
        <v>3242</v>
      </c>
      <c r="C3237" s="455" t="s">
        <v>18</v>
      </c>
      <c r="D3237" s="474">
        <v>23.4</v>
      </c>
      <c r="E3237" s="302"/>
      <c r="F3237" s="302"/>
      <c r="G3237" s="302"/>
    </row>
    <row r="3238" spans="1:7" ht="54">
      <c r="A3238" s="455">
        <v>96646</v>
      </c>
      <c r="B3238" s="453" t="s">
        <v>3243</v>
      </c>
      <c r="C3238" s="455" t="s">
        <v>18</v>
      </c>
      <c r="D3238" s="474">
        <v>36.11</v>
      </c>
      <c r="E3238" s="302"/>
      <c r="F3238" s="302"/>
      <c r="G3238" s="302"/>
    </row>
    <row r="3239" spans="1:7" ht="54">
      <c r="A3239" s="455">
        <v>96647</v>
      </c>
      <c r="B3239" s="453" t="s">
        <v>3244</v>
      </c>
      <c r="C3239" s="455" t="s">
        <v>18</v>
      </c>
      <c r="D3239" s="474">
        <v>17.010000000000002</v>
      </c>
      <c r="E3239" s="302"/>
      <c r="F3239" s="302"/>
      <c r="G3239" s="302"/>
    </row>
    <row r="3240" spans="1:7" ht="54">
      <c r="A3240" s="455">
        <v>96648</v>
      </c>
      <c r="B3240" s="453" t="s">
        <v>3245</v>
      </c>
      <c r="C3240" s="455" t="s">
        <v>18</v>
      </c>
      <c r="D3240" s="474">
        <v>30.16</v>
      </c>
      <c r="E3240" s="302"/>
      <c r="F3240" s="302"/>
      <c r="G3240" s="302"/>
    </row>
    <row r="3241" spans="1:7" ht="54">
      <c r="A3241" s="455">
        <v>96649</v>
      </c>
      <c r="B3241" s="453" t="s">
        <v>3246</v>
      </c>
      <c r="C3241" s="455" t="s">
        <v>18</v>
      </c>
      <c r="D3241" s="474">
        <v>43.64</v>
      </c>
      <c r="E3241" s="302"/>
      <c r="F3241" s="302"/>
      <c r="G3241" s="302"/>
    </row>
    <row r="3242" spans="1:7" ht="40.5">
      <c r="A3242" s="455">
        <v>96668</v>
      </c>
      <c r="B3242" s="453" t="s">
        <v>3265</v>
      </c>
      <c r="C3242" s="455" t="s">
        <v>18</v>
      </c>
      <c r="D3242" s="474">
        <v>13.45</v>
      </c>
      <c r="E3242" s="302"/>
      <c r="F3242" s="302"/>
      <c r="G3242" s="302"/>
    </row>
    <row r="3243" spans="1:7" ht="40.5">
      <c r="A3243" s="455">
        <v>96669</v>
      </c>
      <c r="B3243" s="453" t="s">
        <v>3266</v>
      </c>
      <c r="C3243" s="455" t="s">
        <v>18</v>
      </c>
      <c r="D3243" s="474">
        <v>16.77</v>
      </c>
      <c r="E3243" s="302"/>
      <c r="F3243" s="302"/>
      <c r="G3243" s="302"/>
    </row>
    <row r="3244" spans="1:7" ht="40.5">
      <c r="A3244" s="455">
        <v>96670</v>
      </c>
      <c r="B3244" s="453" t="s">
        <v>3267</v>
      </c>
      <c r="C3244" s="455" t="s">
        <v>18</v>
      </c>
      <c r="D3244" s="474">
        <v>25.49</v>
      </c>
      <c r="E3244" s="302"/>
      <c r="F3244" s="302"/>
      <c r="G3244" s="302"/>
    </row>
    <row r="3245" spans="1:7" ht="40.5">
      <c r="A3245" s="455">
        <v>96671</v>
      </c>
      <c r="B3245" s="453" t="s">
        <v>3268</v>
      </c>
      <c r="C3245" s="455" t="s">
        <v>18</v>
      </c>
      <c r="D3245" s="474">
        <v>33.979999999999997</v>
      </c>
      <c r="E3245" s="302"/>
      <c r="F3245" s="302"/>
      <c r="G3245" s="302"/>
    </row>
    <row r="3246" spans="1:7" ht="40.5">
      <c r="A3246" s="455">
        <v>96672</v>
      </c>
      <c r="B3246" s="453" t="s">
        <v>3269</v>
      </c>
      <c r="C3246" s="455" t="s">
        <v>18</v>
      </c>
      <c r="D3246" s="474">
        <v>49.74</v>
      </c>
      <c r="E3246" s="302"/>
      <c r="F3246" s="302"/>
      <c r="G3246" s="302"/>
    </row>
    <row r="3247" spans="1:7" ht="40.5">
      <c r="A3247" s="455">
        <v>96673</v>
      </c>
      <c r="B3247" s="453" t="s">
        <v>3270</v>
      </c>
      <c r="C3247" s="455" t="s">
        <v>18</v>
      </c>
      <c r="D3247" s="474">
        <v>81.900000000000006</v>
      </c>
      <c r="E3247" s="302"/>
      <c r="F3247" s="302"/>
      <c r="G3247" s="302"/>
    </row>
    <row r="3248" spans="1:7" ht="40.5">
      <c r="A3248" s="455">
        <v>96674</v>
      </c>
      <c r="B3248" s="453" t="s">
        <v>3271</v>
      </c>
      <c r="C3248" s="455" t="s">
        <v>18</v>
      </c>
      <c r="D3248" s="474">
        <v>114.98</v>
      </c>
      <c r="E3248" s="302"/>
      <c r="F3248" s="302"/>
      <c r="G3248" s="302"/>
    </row>
    <row r="3249" spans="1:7" ht="40.5">
      <c r="A3249" s="455">
        <v>96675</v>
      </c>
      <c r="B3249" s="453" t="s">
        <v>3272</v>
      </c>
      <c r="C3249" s="455" t="s">
        <v>18</v>
      </c>
      <c r="D3249" s="474">
        <v>201.11</v>
      </c>
      <c r="E3249" s="302"/>
      <c r="F3249" s="302"/>
      <c r="G3249" s="302"/>
    </row>
    <row r="3250" spans="1:7" ht="40.5">
      <c r="A3250" s="455">
        <v>96676</v>
      </c>
      <c r="B3250" s="453" t="s">
        <v>3273</v>
      </c>
      <c r="C3250" s="455" t="s">
        <v>18</v>
      </c>
      <c r="D3250" s="474">
        <v>13.42</v>
      </c>
      <c r="E3250" s="302"/>
      <c r="F3250" s="302"/>
      <c r="G3250" s="302"/>
    </row>
    <row r="3251" spans="1:7" ht="40.5">
      <c r="A3251" s="455">
        <v>96677</v>
      </c>
      <c r="B3251" s="453" t="s">
        <v>3274</v>
      </c>
      <c r="C3251" s="455" t="s">
        <v>18</v>
      </c>
      <c r="D3251" s="474">
        <v>22.25</v>
      </c>
      <c r="E3251" s="302"/>
      <c r="F3251" s="302"/>
      <c r="G3251" s="302"/>
    </row>
    <row r="3252" spans="1:7" ht="40.5">
      <c r="A3252" s="455">
        <v>96678</v>
      </c>
      <c r="B3252" s="453" t="s">
        <v>3275</v>
      </c>
      <c r="C3252" s="455" t="s">
        <v>18</v>
      </c>
      <c r="D3252" s="474">
        <v>30.87</v>
      </c>
      <c r="E3252" s="302"/>
      <c r="F3252" s="302"/>
      <c r="G3252" s="302"/>
    </row>
    <row r="3253" spans="1:7" ht="40.5">
      <c r="A3253" s="455">
        <v>96679</v>
      </c>
      <c r="B3253" s="453" t="s">
        <v>3276</v>
      </c>
      <c r="C3253" s="455" t="s">
        <v>18</v>
      </c>
      <c r="D3253" s="474">
        <v>45.01</v>
      </c>
      <c r="E3253" s="302"/>
      <c r="F3253" s="302"/>
      <c r="G3253" s="302"/>
    </row>
    <row r="3254" spans="1:7" ht="40.5">
      <c r="A3254" s="455">
        <v>96680</v>
      </c>
      <c r="B3254" s="453" t="s">
        <v>3277</v>
      </c>
      <c r="C3254" s="455" t="s">
        <v>18</v>
      </c>
      <c r="D3254" s="474">
        <v>60.29</v>
      </c>
      <c r="E3254" s="302"/>
      <c r="F3254" s="302"/>
      <c r="G3254" s="302"/>
    </row>
    <row r="3255" spans="1:7" ht="40.5">
      <c r="A3255" s="455">
        <v>96681</v>
      </c>
      <c r="B3255" s="453" t="s">
        <v>3278</v>
      </c>
      <c r="C3255" s="455" t="s">
        <v>18</v>
      </c>
      <c r="D3255" s="474">
        <v>113.89</v>
      </c>
      <c r="E3255" s="302"/>
      <c r="F3255" s="302"/>
      <c r="G3255" s="302"/>
    </row>
    <row r="3256" spans="1:7" ht="40.5">
      <c r="A3256" s="455">
        <v>96682</v>
      </c>
      <c r="B3256" s="453" t="s">
        <v>3279</v>
      </c>
      <c r="C3256" s="455" t="s">
        <v>18</v>
      </c>
      <c r="D3256" s="474">
        <v>168.23</v>
      </c>
      <c r="E3256" s="302"/>
      <c r="F3256" s="302"/>
      <c r="G3256" s="302"/>
    </row>
    <row r="3257" spans="1:7" ht="40.5">
      <c r="A3257" s="455">
        <v>96683</v>
      </c>
      <c r="B3257" s="453" t="s">
        <v>3280</v>
      </c>
      <c r="C3257" s="455" t="s">
        <v>18</v>
      </c>
      <c r="D3257" s="474">
        <v>229.62</v>
      </c>
      <c r="E3257" s="302"/>
      <c r="F3257" s="302"/>
      <c r="G3257" s="302"/>
    </row>
    <row r="3258" spans="1:7" ht="67.5">
      <c r="A3258" s="455">
        <v>96718</v>
      </c>
      <c r="B3258" s="453" t="s">
        <v>3315</v>
      </c>
      <c r="C3258" s="455" t="s">
        <v>18</v>
      </c>
      <c r="D3258" s="474">
        <v>9.1</v>
      </c>
      <c r="E3258" s="302"/>
      <c r="F3258" s="302"/>
      <c r="G3258" s="302"/>
    </row>
    <row r="3259" spans="1:7" ht="67.5">
      <c r="A3259" s="455">
        <v>96719</v>
      </c>
      <c r="B3259" s="453" t="s">
        <v>3316</v>
      </c>
      <c r="C3259" s="455" t="s">
        <v>18</v>
      </c>
      <c r="D3259" s="474">
        <v>16.13</v>
      </c>
      <c r="E3259" s="302"/>
      <c r="F3259" s="302"/>
      <c r="G3259" s="302"/>
    </row>
    <row r="3260" spans="1:7" ht="67.5">
      <c r="A3260" s="455">
        <v>96720</v>
      </c>
      <c r="B3260" s="453" t="s">
        <v>3317</v>
      </c>
      <c r="C3260" s="455" t="s">
        <v>18</v>
      </c>
      <c r="D3260" s="474">
        <v>19.73</v>
      </c>
      <c r="E3260" s="302"/>
      <c r="F3260" s="302"/>
      <c r="G3260" s="302"/>
    </row>
    <row r="3261" spans="1:7" ht="67.5">
      <c r="A3261" s="455">
        <v>96721</v>
      </c>
      <c r="B3261" s="453" t="s">
        <v>3318</v>
      </c>
      <c r="C3261" s="455" t="s">
        <v>18</v>
      </c>
      <c r="D3261" s="474">
        <v>27.56</v>
      </c>
      <c r="E3261" s="302"/>
      <c r="F3261" s="302"/>
      <c r="G3261" s="302"/>
    </row>
    <row r="3262" spans="1:7" ht="67.5">
      <c r="A3262" s="455">
        <v>96722</v>
      </c>
      <c r="B3262" s="453" t="s">
        <v>3319</v>
      </c>
      <c r="C3262" s="455" t="s">
        <v>18</v>
      </c>
      <c r="D3262" s="474">
        <v>37.15</v>
      </c>
      <c r="E3262" s="302"/>
      <c r="F3262" s="302"/>
      <c r="G3262" s="302"/>
    </row>
    <row r="3263" spans="1:7" ht="67.5">
      <c r="A3263" s="455">
        <v>96723</v>
      </c>
      <c r="B3263" s="453" t="s">
        <v>3320</v>
      </c>
      <c r="C3263" s="455" t="s">
        <v>18</v>
      </c>
      <c r="D3263" s="474">
        <v>50.85</v>
      </c>
      <c r="E3263" s="302"/>
      <c r="F3263" s="302"/>
      <c r="G3263" s="302"/>
    </row>
    <row r="3264" spans="1:7" ht="67.5">
      <c r="A3264" s="455">
        <v>96724</v>
      </c>
      <c r="B3264" s="453" t="s">
        <v>3321</v>
      </c>
      <c r="C3264" s="455" t="s">
        <v>18</v>
      </c>
      <c r="D3264" s="474">
        <v>82.97</v>
      </c>
      <c r="E3264" s="302"/>
      <c r="F3264" s="302"/>
      <c r="G3264" s="302"/>
    </row>
    <row r="3265" spans="1:7" ht="67.5">
      <c r="A3265" s="455">
        <v>96725</v>
      </c>
      <c r="B3265" s="453" t="s">
        <v>3322</v>
      </c>
      <c r="C3265" s="455" t="s">
        <v>18</v>
      </c>
      <c r="D3265" s="474">
        <v>111.55</v>
      </c>
      <c r="E3265" s="302"/>
      <c r="F3265" s="302"/>
      <c r="G3265" s="302"/>
    </row>
    <row r="3266" spans="1:7" ht="67.5">
      <c r="A3266" s="455">
        <v>96726</v>
      </c>
      <c r="B3266" s="453" t="s">
        <v>3323</v>
      </c>
      <c r="C3266" s="455" t="s">
        <v>18</v>
      </c>
      <c r="D3266" s="474">
        <v>182.32</v>
      </c>
      <c r="E3266" s="302"/>
      <c r="F3266" s="302"/>
      <c r="G3266" s="302"/>
    </row>
    <row r="3267" spans="1:7" ht="67.5">
      <c r="A3267" s="455">
        <v>96727</v>
      </c>
      <c r="B3267" s="453" t="s">
        <v>3324</v>
      </c>
      <c r="C3267" s="455" t="s">
        <v>18</v>
      </c>
      <c r="D3267" s="474">
        <v>13.33</v>
      </c>
      <c r="E3267" s="302"/>
      <c r="F3267" s="302"/>
      <c r="G3267" s="302"/>
    </row>
    <row r="3268" spans="1:7" ht="67.5">
      <c r="A3268" s="455">
        <v>96728</v>
      </c>
      <c r="B3268" s="453" t="s">
        <v>3325</v>
      </c>
      <c r="C3268" s="455" t="s">
        <v>18</v>
      </c>
      <c r="D3268" s="474">
        <v>16.5</v>
      </c>
      <c r="E3268" s="302"/>
      <c r="F3268" s="302"/>
      <c r="G3268" s="302"/>
    </row>
    <row r="3269" spans="1:7" ht="67.5">
      <c r="A3269" s="455">
        <v>96729</v>
      </c>
      <c r="B3269" s="453" t="s">
        <v>3326</v>
      </c>
      <c r="C3269" s="455" t="s">
        <v>18</v>
      </c>
      <c r="D3269" s="474">
        <v>25.66</v>
      </c>
      <c r="E3269" s="302"/>
      <c r="F3269" s="302"/>
      <c r="G3269" s="302"/>
    </row>
    <row r="3270" spans="1:7" ht="67.5">
      <c r="A3270" s="455">
        <v>96730</v>
      </c>
      <c r="B3270" s="453" t="s">
        <v>3327</v>
      </c>
      <c r="C3270" s="455" t="s">
        <v>18</v>
      </c>
      <c r="D3270" s="474">
        <v>33.33</v>
      </c>
      <c r="E3270" s="302"/>
      <c r="F3270" s="302"/>
      <c r="G3270" s="302"/>
    </row>
    <row r="3271" spans="1:7" ht="67.5">
      <c r="A3271" s="455">
        <v>96731</v>
      </c>
      <c r="B3271" s="453" t="s">
        <v>3328</v>
      </c>
      <c r="C3271" s="455" t="s">
        <v>18</v>
      </c>
      <c r="D3271" s="474">
        <v>48.56</v>
      </c>
      <c r="E3271" s="302"/>
      <c r="F3271" s="302"/>
      <c r="G3271" s="302"/>
    </row>
    <row r="3272" spans="1:7" ht="67.5">
      <c r="A3272" s="455">
        <v>96732</v>
      </c>
      <c r="B3272" s="453" t="s">
        <v>3329</v>
      </c>
      <c r="C3272" s="455" t="s">
        <v>18</v>
      </c>
      <c r="D3272" s="474">
        <v>61.56</v>
      </c>
      <c r="E3272" s="302"/>
      <c r="F3272" s="302"/>
      <c r="G3272" s="302"/>
    </row>
    <row r="3273" spans="1:7" ht="67.5">
      <c r="A3273" s="455">
        <v>96733</v>
      </c>
      <c r="B3273" s="453" t="s">
        <v>3330</v>
      </c>
      <c r="C3273" s="455" t="s">
        <v>18</v>
      </c>
      <c r="D3273" s="474">
        <v>114.01</v>
      </c>
      <c r="E3273" s="302"/>
      <c r="F3273" s="302"/>
      <c r="G3273" s="302"/>
    </row>
    <row r="3274" spans="1:7" ht="67.5">
      <c r="A3274" s="455">
        <v>96734</v>
      </c>
      <c r="B3274" s="453" t="s">
        <v>3331</v>
      </c>
      <c r="C3274" s="455" t="s">
        <v>18</v>
      </c>
      <c r="D3274" s="474">
        <v>161.88999999999999</v>
      </c>
      <c r="E3274" s="302"/>
      <c r="F3274" s="302"/>
      <c r="G3274" s="302"/>
    </row>
    <row r="3275" spans="1:7" ht="67.5">
      <c r="A3275" s="455">
        <v>96735</v>
      </c>
      <c r="B3275" s="453" t="s">
        <v>3332</v>
      </c>
      <c r="C3275" s="455" t="s">
        <v>18</v>
      </c>
      <c r="D3275" s="474">
        <v>208.7</v>
      </c>
      <c r="E3275" s="302"/>
      <c r="F3275" s="302"/>
      <c r="G3275" s="302"/>
    </row>
    <row r="3276" spans="1:7" ht="40.5">
      <c r="A3276" s="455">
        <v>96794</v>
      </c>
      <c r="B3276" s="453" t="s">
        <v>3362</v>
      </c>
      <c r="C3276" s="455" t="s">
        <v>18</v>
      </c>
      <c r="D3276" s="474">
        <v>7.49</v>
      </c>
      <c r="E3276" s="302"/>
      <c r="F3276" s="302"/>
      <c r="G3276" s="302"/>
    </row>
    <row r="3277" spans="1:7" ht="40.5">
      <c r="A3277" s="455">
        <v>96795</v>
      </c>
      <c r="B3277" s="453" t="s">
        <v>3363</v>
      </c>
      <c r="C3277" s="455" t="s">
        <v>18</v>
      </c>
      <c r="D3277" s="474">
        <v>9.57</v>
      </c>
      <c r="E3277" s="302"/>
      <c r="F3277" s="302"/>
      <c r="G3277" s="302"/>
    </row>
    <row r="3278" spans="1:7" ht="40.5">
      <c r="A3278" s="455">
        <v>96796</v>
      </c>
      <c r="B3278" s="453" t="s">
        <v>3364</v>
      </c>
      <c r="C3278" s="455" t="s">
        <v>18</v>
      </c>
      <c r="D3278" s="474">
        <v>13.54</v>
      </c>
      <c r="E3278" s="302"/>
      <c r="F3278" s="302"/>
      <c r="G3278" s="302"/>
    </row>
    <row r="3279" spans="1:7" ht="40.5">
      <c r="A3279" s="455">
        <v>96797</v>
      </c>
      <c r="B3279" s="453" t="s">
        <v>3365</v>
      </c>
      <c r="C3279" s="455" t="s">
        <v>18</v>
      </c>
      <c r="D3279" s="474">
        <v>20.7</v>
      </c>
      <c r="E3279" s="302"/>
      <c r="F3279" s="302"/>
      <c r="G3279" s="302"/>
    </row>
    <row r="3280" spans="1:7" ht="40.5">
      <c r="A3280" s="455">
        <v>96798</v>
      </c>
      <c r="B3280" s="453" t="s">
        <v>3366</v>
      </c>
      <c r="C3280" s="455" t="s">
        <v>18</v>
      </c>
      <c r="D3280" s="474">
        <v>7.58</v>
      </c>
      <c r="E3280" s="302"/>
      <c r="F3280" s="302"/>
      <c r="G3280" s="302"/>
    </row>
    <row r="3281" spans="1:7" ht="40.5">
      <c r="A3281" s="455">
        <v>96799</v>
      </c>
      <c r="B3281" s="453" t="s">
        <v>3367</v>
      </c>
      <c r="C3281" s="455" t="s">
        <v>18</v>
      </c>
      <c r="D3281" s="474">
        <v>10.11</v>
      </c>
      <c r="E3281" s="302"/>
      <c r="F3281" s="302"/>
      <c r="G3281" s="302"/>
    </row>
    <row r="3282" spans="1:7" ht="40.5">
      <c r="A3282" s="455">
        <v>96800</v>
      </c>
      <c r="B3282" s="453" t="s">
        <v>3368</v>
      </c>
      <c r="C3282" s="455" t="s">
        <v>18</v>
      </c>
      <c r="D3282" s="474">
        <v>14.67</v>
      </c>
      <c r="E3282" s="302"/>
      <c r="F3282" s="302"/>
      <c r="G3282" s="302"/>
    </row>
    <row r="3283" spans="1:7" ht="40.5">
      <c r="A3283" s="455">
        <v>96801</v>
      </c>
      <c r="B3283" s="453" t="s">
        <v>3369</v>
      </c>
      <c r="C3283" s="455" t="s">
        <v>18</v>
      </c>
      <c r="D3283" s="474">
        <v>22.64</v>
      </c>
      <c r="E3283" s="302"/>
      <c r="F3283" s="302"/>
      <c r="G3283" s="302"/>
    </row>
    <row r="3284" spans="1:7" ht="67.5">
      <c r="A3284" s="455">
        <v>97327</v>
      </c>
      <c r="B3284" s="453" t="s">
        <v>4056</v>
      </c>
      <c r="C3284" s="455" t="s">
        <v>18</v>
      </c>
      <c r="D3284" s="474">
        <v>25.3</v>
      </c>
      <c r="E3284" s="302"/>
      <c r="F3284" s="302"/>
      <c r="G3284" s="302"/>
    </row>
    <row r="3285" spans="1:7" ht="67.5">
      <c r="A3285" s="455">
        <v>97328</v>
      </c>
      <c r="B3285" s="453" t="s">
        <v>4057</v>
      </c>
      <c r="C3285" s="455" t="s">
        <v>18</v>
      </c>
      <c r="D3285" s="474">
        <v>44.17</v>
      </c>
      <c r="E3285" s="302"/>
      <c r="F3285" s="302"/>
      <c r="G3285" s="302"/>
    </row>
    <row r="3286" spans="1:7" ht="67.5">
      <c r="A3286" s="455">
        <v>97329</v>
      </c>
      <c r="B3286" s="453" t="s">
        <v>4058</v>
      </c>
      <c r="C3286" s="455" t="s">
        <v>18</v>
      </c>
      <c r="D3286" s="474">
        <v>55.47</v>
      </c>
      <c r="E3286" s="302"/>
      <c r="F3286" s="302"/>
      <c r="G3286" s="302"/>
    </row>
    <row r="3287" spans="1:7" ht="67.5">
      <c r="A3287" s="455">
        <v>97330</v>
      </c>
      <c r="B3287" s="453" t="s">
        <v>4059</v>
      </c>
      <c r="C3287" s="455" t="s">
        <v>18</v>
      </c>
      <c r="D3287" s="474">
        <v>67.819999999999993</v>
      </c>
      <c r="E3287" s="302"/>
      <c r="F3287" s="302"/>
      <c r="G3287" s="302"/>
    </row>
    <row r="3288" spans="1:7" ht="67.5">
      <c r="A3288" s="455">
        <v>97331</v>
      </c>
      <c r="B3288" s="453" t="s">
        <v>4060</v>
      </c>
      <c r="C3288" s="455" t="s">
        <v>18</v>
      </c>
      <c r="D3288" s="474">
        <v>25.52</v>
      </c>
      <c r="E3288" s="302"/>
      <c r="F3288" s="302"/>
      <c r="G3288" s="302"/>
    </row>
    <row r="3289" spans="1:7" ht="67.5">
      <c r="A3289" s="455">
        <v>97332</v>
      </c>
      <c r="B3289" s="453" t="s">
        <v>4061</v>
      </c>
      <c r="C3289" s="455" t="s">
        <v>18</v>
      </c>
      <c r="D3289" s="474">
        <v>44.42</v>
      </c>
      <c r="E3289" s="302"/>
      <c r="F3289" s="302"/>
      <c r="G3289" s="302"/>
    </row>
    <row r="3290" spans="1:7" ht="67.5">
      <c r="A3290" s="455">
        <v>97333</v>
      </c>
      <c r="B3290" s="453" t="s">
        <v>4062</v>
      </c>
      <c r="C3290" s="455" t="s">
        <v>18</v>
      </c>
      <c r="D3290" s="474">
        <v>55.78</v>
      </c>
      <c r="E3290" s="302"/>
      <c r="F3290" s="302"/>
      <c r="G3290" s="302"/>
    </row>
    <row r="3291" spans="1:7" ht="67.5">
      <c r="A3291" s="455">
        <v>97334</v>
      </c>
      <c r="B3291" s="453" t="s">
        <v>4063</v>
      </c>
      <c r="C3291" s="455" t="s">
        <v>18</v>
      </c>
      <c r="D3291" s="474">
        <v>68.16</v>
      </c>
      <c r="E3291" s="302"/>
      <c r="F3291" s="302"/>
      <c r="G3291" s="302"/>
    </row>
    <row r="3292" spans="1:7" ht="40.5">
      <c r="A3292" s="455">
        <v>97335</v>
      </c>
      <c r="B3292" s="453" t="s">
        <v>4064</v>
      </c>
      <c r="C3292" s="455" t="s">
        <v>18</v>
      </c>
      <c r="D3292" s="474">
        <v>71.290000000000006</v>
      </c>
      <c r="E3292" s="302"/>
      <c r="F3292" s="302"/>
      <c r="G3292" s="302"/>
    </row>
    <row r="3293" spans="1:7" ht="40.5">
      <c r="A3293" s="455">
        <v>97336</v>
      </c>
      <c r="B3293" s="453" t="s">
        <v>4065</v>
      </c>
      <c r="C3293" s="455" t="s">
        <v>18</v>
      </c>
      <c r="D3293" s="474">
        <v>90.56</v>
      </c>
      <c r="E3293" s="302"/>
      <c r="F3293" s="302"/>
      <c r="G3293" s="302"/>
    </row>
    <row r="3294" spans="1:7" ht="40.5">
      <c r="A3294" s="455">
        <v>97337</v>
      </c>
      <c r="B3294" s="453" t="s">
        <v>4066</v>
      </c>
      <c r="C3294" s="455" t="s">
        <v>18</v>
      </c>
      <c r="D3294" s="474">
        <v>136.21</v>
      </c>
      <c r="E3294" s="302"/>
      <c r="F3294" s="302"/>
      <c r="G3294" s="302"/>
    </row>
    <row r="3295" spans="1:7" ht="40.5">
      <c r="A3295" s="455">
        <v>97338</v>
      </c>
      <c r="B3295" s="453" t="s">
        <v>4067</v>
      </c>
      <c r="C3295" s="455" t="s">
        <v>18</v>
      </c>
      <c r="D3295" s="474">
        <v>163.78</v>
      </c>
      <c r="E3295" s="302"/>
      <c r="F3295" s="302"/>
      <c r="G3295" s="302"/>
    </row>
    <row r="3296" spans="1:7" ht="40.5">
      <c r="A3296" s="455">
        <v>97339</v>
      </c>
      <c r="B3296" s="453" t="s">
        <v>4068</v>
      </c>
      <c r="C3296" s="455" t="s">
        <v>18</v>
      </c>
      <c r="D3296" s="474">
        <v>175.99</v>
      </c>
      <c r="E3296" s="302"/>
      <c r="F3296" s="302"/>
      <c r="G3296" s="302"/>
    </row>
    <row r="3297" spans="1:7" ht="40.5">
      <c r="A3297" s="455">
        <v>97340</v>
      </c>
      <c r="B3297" s="453" t="s">
        <v>4069</v>
      </c>
      <c r="C3297" s="455" t="s">
        <v>18</v>
      </c>
      <c r="D3297" s="474">
        <v>176.52</v>
      </c>
      <c r="E3297" s="302"/>
      <c r="F3297" s="302"/>
      <c r="G3297" s="302"/>
    </row>
    <row r="3298" spans="1:7" ht="54">
      <c r="A3298" s="455">
        <v>97341</v>
      </c>
      <c r="B3298" s="453" t="s">
        <v>4070</v>
      </c>
      <c r="C3298" s="455" t="s">
        <v>18</v>
      </c>
      <c r="D3298" s="474">
        <v>47.04</v>
      </c>
      <c r="E3298" s="302"/>
      <c r="F3298" s="302"/>
      <c r="G3298" s="302"/>
    </row>
    <row r="3299" spans="1:7" ht="54">
      <c r="A3299" s="455">
        <v>97342</v>
      </c>
      <c r="B3299" s="453" t="s">
        <v>4071</v>
      </c>
      <c r="C3299" s="455" t="s">
        <v>18</v>
      </c>
      <c r="D3299" s="474">
        <v>74.31</v>
      </c>
      <c r="E3299" s="302"/>
      <c r="F3299" s="302"/>
      <c r="G3299" s="302"/>
    </row>
    <row r="3300" spans="1:7" ht="54">
      <c r="A3300" s="455">
        <v>97343</v>
      </c>
      <c r="B3300" s="453" t="s">
        <v>4072</v>
      </c>
      <c r="C3300" s="455" t="s">
        <v>18</v>
      </c>
      <c r="D3300" s="474">
        <v>93.8</v>
      </c>
      <c r="E3300" s="302"/>
      <c r="F3300" s="302"/>
      <c r="G3300" s="302"/>
    </row>
    <row r="3301" spans="1:7" ht="54">
      <c r="A3301" s="455">
        <v>97344</v>
      </c>
      <c r="B3301" s="453" t="s">
        <v>4073</v>
      </c>
      <c r="C3301" s="455" t="s">
        <v>18</v>
      </c>
      <c r="D3301" s="474">
        <v>53.67</v>
      </c>
      <c r="E3301" s="302"/>
      <c r="F3301" s="302"/>
      <c r="G3301" s="302"/>
    </row>
    <row r="3302" spans="1:7" ht="54">
      <c r="A3302" s="455">
        <v>97345</v>
      </c>
      <c r="B3302" s="453" t="s">
        <v>4074</v>
      </c>
      <c r="C3302" s="455" t="s">
        <v>18</v>
      </c>
      <c r="D3302" s="474">
        <v>85.7</v>
      </c>
      <c r="E3302" s="302"/>
      <c r="F3302" s="302"/>
      <c r="G3302" s="302"/>
    </row>
    <row r="3303" spans="1:7" ht="54">
      <c r="A3303" s="455">
        <v>97346</v>
      </c>
      <c r="B3303" s="453" t="s">
        <v>4075</v>
      </c>
      <c r="C3303" s="455" t="s">
        <v>18</v>
      </c>
      <c r="D3303" s="474">
        <v>109.34</v>
      </c>
      <c r="E3303" s="302"/>
      <c r="F3303" s="302"/>
      <c r="G3303" s="302"/>
    </row>
    <row r="3304" spans="1:7" ht="40.5">
      <c r="A3304" s="455">
        <v>97347</v>
      </c>
      <c r="B3304" s="453" t="s">
        <v>4076</v>
      </c>
      <c r="C3304" s="455" t="s">
        <v>18</v>
      </c>
      <c r="D3304" s="474">
        <v>85.96</v>
      </c>
      <c r="E3304" s="302"/>
      <c r="F3304" s="302"/>
      <c r="G3304" s="302"/>
    </row>
    <row r="3305" spans="1:7" ht="40.5">
      <c r="A3305" s="455">
        <v>97348</v>
      </c>
      <c r="B3305" s="453" t="s">
        <v>4077</v>
      </c>
      <c r="C3305" s="455" t="s">
        <v>18</v>
      </c>
      <c r="D3305" s="474">
        <v>118.8</v>
      </c>
      <c r="E3305" s="302"/>
      <c r="F3305" s="302"/>
      <c r="G3305" s="302"/>
    </row>
    <row r="3306" spans="1:7" ht="40.5">
      <c r="A3306" s="455">
        <v>97349</v>
      </c>
      <c r="B3306" s="453" t="s">
        <v>4078</v>
      </c>
      <c r="C3306" s="455" t="s">
        <v>18</v>
      </c>
      <c r="D3306" s="474">
        <v>171.36</v>
      </c>
      <c r="E3306" s="302"/>
      <c r="F3306" s="302"/>
      <c r="G3306" s="302"/>
    </row>
    <row r="3307" spans="1:7" ht="40.5">
      <c r="A3307" s="455">
        <v>97350</v>
      </c>
      <c r="B3307" s="453" t="s">
        <v>4079</v>
      </c>
      <c r="C3307" s="455" t="s">
        <v>18</v>
      </c>
      <c r="D3307" s="474">
        <v>208.12</v>
      </c>
      <c r="E3307" s="302"/>
      <c r="F3307" s="302"/>
      <c r="G3307" s="302"/>
    </row>
    <row r="3308" spans="1:7" ht="40.5">
      <c r="A3308" s="455">
        <v>97351</v>
      </c>
      <c r="B3308" s="453" t="s">
        <v>4080</v>
      </c>
      <c r="C3308" s="455" t="s">
        <v>18</v>
      </c>
      <c r="D3308" s="474">
        <v>287.86</v>
      </c>
      <c r="E3308" s="302"/>
      <c r="F3308" s="302"/>
      <c r="G3308" s="302"/>
    </row>
    <row r="3309" spans="1:7" ht="40.5">
      <c r="A3309" s="455">
        <v>97352</v>
      </c>
      <c r="B3309" s="453" t="s">
        <v>4081</v>
      </c>
      <c r="C3309" s="455" t="s">
        <v>18</v>
      </c>
      <c r="D3309" s="474">
        <v>373.15</v>
      </c>
      <c r="E3309" s="302"/>
      <c r="F3309" s="302"/>
      <c r="G3309" s="302"/>
    </row>
    <row r="3310" spans="1:7" ht="54">
      <c r="A3310" s="455">
        <v>97353</v>
      </c>
      <c r="B3310" s="453" t="s">
        <v>4082</v>
      </c>
      <c r="C3310" s="455" t="s">
        <v>18</v>
      </c>
      <c r="D3310" s="474">
        <v>55.72</v>
      </c>
      <c r="E3310" s="302"/>
      <c r="F3310" s="302"/>
      <c r="G3310" s="302"/>
    </row>
    <row r="3311" spans="1:7" ht="54">
      <c r="A3311" s="455">
        <v>97354</v>
      </c>
      <c r="B3311" s="453" t="s">
        <v>4083</v>
      </c>
      <c r="C3311" s="455" t="s">
        <v>18</v>
      </c>
      <c r="D3311" s="474">
        <v>88.98</v>
      </c>
      <c r="E3311" s="302"/>
      <c r="F3311" s="302"/>
      <c r="G3311" s="302"/>
    </row>
    <row r="3312" spans="1:7" ht="54">
      <c r="A3312" s="455">
        <v>97355</v>
      </c>
      <c r="B3312" s="453" t="s">
        <v>4084</v>
      </c>
      <c r="C3312" s="455" t="s">
        <v>18</v>
      </c>
      <c r="D3312" s="474">
        <v>122.04</v>
      </c>
      <c r="E3312" s="302"/>
      <c r="F3312" s="302"/>
      <c r="G3312" s="302"/>
    </row>
    <row r="3313" spans="1:7" ht="54">
      <c r="A3313" s="455">
        <v>97356</v>
      </c>
      <c r="B3313" s="453" t="s">
        <v>4085</v>
      </c>
      <c r="C3313" s="455" t="s">
        <v>18</v>
      </c>
      <c r="D3313" s="474">
        <v>62.35</v>
      </c>
      <c r="E3313" s="302"/>
      <c r="F3313" s="302"/>
      <c r="G3313" s="302"/>
    </row>
    <row r="3314" spans="1:7" ht="54">
      <c r="A3314" s="455">
        <v>97357</v>
      </c>
      <c r="B3314" s="453" t="s">
        <v>4086</v>
      </c>
      <c r="C3314" s="455" t="s">
        <v>18</v>
      </c>
      <c r="D3314" s="474">
        <v>100.37</v>
      </c>
      <c r="E3314" s="302"/>
      <c r="F3314" s="302"/>
      <c r="G3314" s="302"/>
    </row>
    <row r="3315" spans="1:7" ht="54">
      <c r="A3315" s="455">
        <v>97358</v>
      </c>
      <c r="B3315" s="453" t="s">
        <v>4087</v>
      </c>
      <c r="C3315" s="455" t="s">
        <v>18</v>
      </c>
      <c r="D3315" s="474">
        <v>137.58000000000001</v>
      </c>
      <c r="E3315" s="302"/>
      <c r="F3315" s="302"/>
      <c r="G3315" s="302"/>
    </row>
    <row r="3316" spans="1:7" ht="67.5">
      <c r="A3316" s="455">
        <v>97498</v>
      </c>
      <c r="B3316" s="453" t="s">
        <v>11033</v>
      </c>
      <c r="C3316" s="455" t="s">
        <v>18</v>
      </c>
      <c r="D3316" s="474">
        <v>48.88</v>
      </c>
      <c r="E3316" s="302"/>
      <c r="F3316" s="302"/>
      <c r="G3316" s="302"/>
    </row>
    <row r="3317" spans="1:7" ht="67.5">
      <c r="A3317" s="455">
        <v>97535</v>
      </c>
      <c r="B3317" s="453" t="s">
        <v>11034</v>
      </c>
      <c r="C3317" s="455" t="s">
        <v>18</v>
      </c>
      <c r="D3317" s="474">
        <v>51.91</v>
      </c>
      <c r="E3317" s="302"/>
      <c r="F3317" s="302"/>
      <c r="G3317" s="302"/>
    </row>
    <row r="3318" spans="1:7" ht="67.5">
      <c r="A3318" s="455">
        <v>97536</v>
      </c>
      <c r="B3318" s="453" t="s">
        <v>11035</v>
      </c>
      <c r="C3318" s="455" t="s">
        <v>18</v>
      </c>
      <c r="D3318" s="474">
        <v>58.85</v>
      </c>
      <c r="E3318" s="302"/>
      <c r="F3318" s="302"/>
      <c r="G3318" s="302"/>
    </row>
    <row r="3319" spans="1:7" ht="67.5">
      <c r="A3319" s="455">
        <v>100788</v>
      </c>
      <c r="B3319" s="453" t="s">
        <v>9773</v>
      </c>
      <c r="C3319" s="455" t="s">
        <v>41</v>
      </c>
      <c r="D3319" s="474">
        <v>420.79</v>
      </c>
      <c r="E3319" s="302"/>
      <c r="F3319" s="302"/>
      <c r="G3319" s="302"/>
    </row>
    <row r="3320" spans="1:7" ht="54">
      <c r="A3320" s="455">
        <v>100791</v>
      </c>
      <c r="B3320" s="453" t="s">
        <v>9774</v>
      </c>
      <c r="C3320" s="455" t="s">
        <v>18</v>
      </c>
      <c r="D3320" s="474">
        <v>15.35</v>
      </c>
      <c r="E3320" s="302"/>
      <c r="F3320" s="302"/>
      <c r="G3320" s="302"/>
    </row>
    <row r="3321" spans="1:7" ht="54">
      <c r="A3321" s="455">
        <v>100792</v>
      </c>
      <c r="B3321" s="453" t="s">
        <v>9775</v>
      </c>
      <c r="C3321" s="455" t="s">
        <v>18</v>
      </c>
      <c r="D3321" s="474">
        <v>22.91</v>
      </c>
      <c r="E3321" s="302"/>
      <c r="F3321" s="302"/>
      <c r="G3321" s="302"/>
    </row>
    <row r="3322" spans="1:7" ht="54">
      <c r="A3322" s="455">
        <v>100793</v>
      </c>
      <c r="B3322" s="453" t="s">
        <v>9776</v>
      </c>
      <c r="C3322" s="455" t="s">
        <v>18</v>
      </c>
      <c r="D3322" s="474">
        <v>30.6</v>
      </c>
      <c r="E3322" s="302"/>
      <c r="F3322" s="302"/>
      <c r="G3322" s="302"/>
    </row>
    <row r="3323" spans="1:7" ht="54">
      <c r="A3323" s="455">
        <v>100794</v>
      </c>
      <c r="B3323" s="453" t="s">
        <v>9777</v>
      </c>
      <c r="C3323" s="455" t="s">
        <v>18</v>
      </c>
      <c r="D3323" s="474">
        <v>41.54</v>
      </c>
      <c r="E3323" s="302"/>
      <c r="F3323" s="302"/>
      <c r="G3323" s="302"/>
    </row>
    <row r="3324" spans="1:7" ht="54">
      <c r="A3324" s="455">
        <v>100799</v>
      </c>
      <c r="B3324" s="453" t="s">
        <v>12364</v>
      </c>
      <c r="C3324" s="455" t="s">
        <v>18</v>
      </c>
      <c r="D3324" s="474">
        <v>15.66</v>
      </c>
      <c r="E3324" s="302"/>
      <c r="F3324" s="302"/>
      <c r="G3324" s="302"/>
    </row>
    <row r="3325" spans="1:7" ht="54">
      <c r="A3325" s="455">
        <v>100800</v>
      </c>
      <c r="B3325" s="453" t="s">
        <v>12365</v>
      </c>
      <c r="C3325" s="455" t="s">
        <v>18</v>
      </c>
      <c r="D3325" s="474">
        <v>23.23</v>
      </c>
      <c r="E3325" s="302"/>
      <c r="F3325" s="302"/>
      <c r="G3325" s="302"/>
    </row>
    <row r="3326" spans="1:7" ht="54">
      <c r="A3326" s="455">
        <v>100801</v>
      </c>
      <c r="B3326" s="453" t="s">
        <v>12366</v>
      </c>
      <c r="C3326" s="455" t="s">
        <v>18</v>
      </c>
      <c r="D3326" s="474">
        <v>30.91</v>
      </c>
      <c r="E3326" s="302"/>
      <c r="F3326" s="302"/>
      <c r="G3326" s="302"/>
    </row>
    <row r="3327" spans="1:7" ht="54">
      <c r="A3327" s="455">
        <v>100802</v>
      </c>
      <c r="B3327" s="453" t="s">
        <v>12367</v>
      </c>
      <c r="C3327" s="455" t="s">
        <v>18</v>
      </c>
      <c r="D3327" s="474">
        <v>41.85</v>
      </c>
      <c r="E3327" s="302"/>
      <c r="F3327" s="302"/>
      <c r="G3327" s="302"/>
    </row>
    <row r="3328" spans="1:7" ht="54">
      <c r="A3328" s="455">
        <v>100803</v>
      </c>
      <c r="B3328" s="453" t="s">
        <v>9778</v>
      </c>
      <c r="C3328" s="455" t="s">
        <v>18</v>
      </c>
      <c r="D3328" s="474">
        <v>14.7</v>
      </c>
      <c r="E3328" s="302"/>
      <c r="F3328" s="302"/>
      <c r="G3328" s="302"/>
    </row>
    <row r="3329" spans="1:7" ht="54">
      <c r="A3329" s="455">
        <v>100804</v>
      </c>
      <c r="B3329" s="453" t="s">
        <v>9779</v>
      </c>
      <c r="C3329" s="455" t="s">
        <v>18</v>
      </c>
      <c r="D3329" s="474">
        <v>22.14</v>
      </c>
      <c r="E3329" s="302"/>
      <c r="F3329" s="302"/>
      <c r="G3329" s="302"/>
    </row>
    <row r="3330" spans="1:7" ht="54">
      <c r="A3330" s="455">
        <v>100805</v>
      </c>
      <c r="B3330" s="453" t="s">
        <v>9780</v>
      </c>
      <c r="C3330" s="455" t="s">
        <v>18</v>
      </c>
      <c r="D3330" s="474">
        <v>29.69</v>
      </c>
      <c r="E3330" s="302"/>
      <c r="F3330" s="302"/>
      <c r="G3330" s="302"/>
    </row>
    <row r="3331" spans="1:7" ht="54">
      <c r="A3331" s="455">
        <v>100806</v>
      </c>
      <c r="B3331" s="453" t="s">
        <v>9781</v>
      </c>
      <c r="C3331" s="455" t="s">
        <v>18</v>
      </c>
      <c r="D3331" s="474">
        <v>40.42</v>
      </c>
      <c r="E3331" s="302"/>
      <c r="F3331" s="302"/>
      <c r="G3331" s="302"/>
    </row>
    <row r="3332" spans="1:7" ht="54">
      <c r="A3332" s="455">
        <v>100807</v>
      </c>
      <c r="B3332" s="453" t="s">
        <v>12368</v>
      </c>
      <c r="C3332" s="455" t="s">
        <v>18</v>
      </c>
      <c r="D3332" s="474">
        <v>19.32</v>
      </c>
      <c r="E3332" s="302"/>
      <c r="F3332" s="302"/>
      <c r="G3332" s="302"/>
    </row>
    <row r="3333" spans="1:7" ht="54">
      <c r="A3333" s="455">
        <v>100808</v>
      </c>
      <c r="B3333" s="453" t="s">
        <v>12369</v>
      </c>
      <c r="C3333" s="455" t="s">
        <v>18</v>
      </c>
      <c r="D3333" s="474">
        <v>27.57</v>
      </c>
      <c r="E3333" s="302"/>
      <c r="F3333" s="302"/>
      <c r="G3333" s="302"/>
    </row>
    <row r="3334" spans="1:7" ht="54">
      <c r="A3334" s="455">
        <v>100809</v>
      </c>
      <c r="B3334" s="453" t="s">
        <v>12370</v>
      </c>
      <c r="C3334" s="455" t="s">
        <v>18</v>
      </c>
      <c r="D3334" s="474">
        <v>36.11</v>
      </c>
      <c r="E3334" s="302"/>
      <c r="F3334" s="302"/>
      <c r="G3334" s="302"/>
    </row>
    <row r="3335" spans="1:7" ht="54">
      <c r="A3335" s="455">
        <v>100810</v>
      </c>
      <c r="B3335" s="453" t="s">
        <v>12371</v>
      </c>
      <c r="C3335" s="455" t="s">
        <v>18</v>
      </c>
      <c r="D3335" s="474">
        <v>48.24</v>
      </c>
      <c r="E3335" s="302"/>
      <c r="F3335" s="302"/>
      <c r="G3335" s="302"/>
    </row>
    <row r="3336" spans="1:7" ht="54">
      <c r="A3336" s="455">
        <v>101918</v>
      </c>
      <c r="B3336" s="453" t="s">
        <v>11036</v>
      </c>
      <c r="C3336" s="455" t="s">
        <v>18</v>
      </c>
      <c r="D3336" s="474">
        <v>232.3</v>
      </c>
      <c r="E3336" s="302"/>
      <c r="F3336" s="302"/>
      <c r="G3336" s="302"/>
    </row>
    <row r="3337" spans="1:7" ht="54">
      <c r="A3337" s="455">
        <v>101919</v>
      </c>
      <c r="B3337" s="453" t="s">
        <v>11037</v>
      </c>
      <c r="C3337" s="455" t="s">
        <v>41</v>
      </c>
      <c r="D3337" s="474">
        <v>250.64</v>
      </c>
      <c r="E3337" s="302"/>
      <c r="F3337" s="302"/>
      <c r="G3337" s="302"/>
    </row>
    <row r="3338" spans="1:7" ht="40.5">
      <c r="A3338" s="455">
        <v>101920</v>
      </c>
      <c r="B3338" s="453" t="s">
        <v>11038</v>
      </c>
      <c r="C3338" s="455" t="s">
        <v>41</v>
      </c>
      <c r="D3338" s="474">
        <v>120.14</v>
      </c>
      <c r="E3338" s="302"/>
      <c r="F3338" s="302"/>
      <c r="G3338" s="302"/>
    </row>
    <row r="3339" spans="1:7" ht="54">
      <c r="A3339" s="455">
        <v>101921</v>
      </c>
      <c r="B3339" s="453" t="s">
        <v>11039</v>
      </c>
      <c r="C3339" s="455" t="s">
        <v>41</v>
      </c>
      <c r="D3339" s="474">
        <v>136.94</v>
      </c>
      <c r="E3339" s="302"/>
      <c r="F3339" s="302"/>
      <c r="G3339" s="302"/>
    </row>
    <row r="3340" spans="1:7" ht="54">
      <c r="A3340" s="455">
        <v>101922</v>
      </c>
      <c r="B3340" s="453" t="s">
        <v>11040</v>
      </c>
      <c r="C3340" s="455" t="s">
        <v>41</v>
      </c>
      <c r="D3340" s="474">
        <v>136.94</v>
      </c>
      <c r="E3340" s="302"/>
      <c r="F3340" s="302"/>
      <c r="G3340" s="302"/>
    </row>
    <row r="3341" spans="1:7" ht="54">
      <c r="A3341" s="455">
        <v>101923</v>
      </c>
      <c r="B3341" s="453" t="s">
        <v>11041</v>
      </c>
      <c r="C3341" s="455" t="s">
        <v>41</v>
      </c>
      <c r="D3341" s="474">
        <v>136.94</v>
      </c>
      <c r="E3341" s="302"/>
      <c r="F3341" s="302"/>
      <c r="G3341" s="302"/>
    </row>
    <row r="3342" spans="1:7" ht="54">
      <c r="A3342" s="455">
        <v>101924</v>
      </c>
      <c r="B3342" s="453" t="s">
        <v>11042</v>
      </c>
      <c r="C3342" s="455" t="s">
        <v>41</v>
      </c>
      <c r="D3342" s="474">
        <v>113.11</v>
      </c>
      <c r="E3342" s="302"/>
      <c r="F3342" s="302"/>
      <c r="G3342" s="302"/>
    </row>
    <row r="3343" spans="1:7" ht="54">
      <c r="A3343" s="455">
        <v>101925</v>
      </c>
      <c r="B3343" s="453" t="s">
        <v>11043</v>
      </c>
      <c r="C3343" s="455" t="s">
        <v>41</v>
      </c>
      <c r="D3343" s="474">
        <v>188.75</v>
      </c>
      <c r="E3343" s="302"/>
      <c r="F3343" s="302"/>
      <c r="G3343" s="302"/>
    </row>
    <row r="3344" spans="1:7" ht="40.5">
      <c r="A3344" s="455">
        <v>101926</v>
      </c>
      <c r="B3344" s="453" t="s">
        <v>11044</v>
      </c>
      <c r="C3344" s="455" t="s">
        <v>41</v>
      </c>
      <c r="D3344" s="474">
        <v>243.51</v>
      </c>
      <c r="E3344" s="302"/>
      <c r="F3344" s="302"/>
      <c r="G3344" s="302"/>
    </row>
    <row r="3345" spans="1:7" ht="67.5">
      <c r="A3345" s="455">
        <v>101927</v>
      </c>
      <c r="B3345" s="453" t="s">
        <v>11045</v>
      </c>
      <c r="C3345" s="455" t="s">
        <v>18</v>
      </c>
      <c r="D3345" s="474">
        <v>222.88</v>
      </c>
      <c r="E3345" s="302"/>
      <c r="F3345" s="302"/>
      <c r="G3345" s="302"/>
    </row>
    <row r="3346" spans="1:7" ht="54">
      <c r="A3346" s="455">
        <v>101928</v>
      </c>
      <c r="B3346" s="453" t="s">
        <v>11046</v>
      </c>
      <c r="C3346" s="455" t="s">
        <v>41</v>
      </c>
      <c r="D3346" s="474">
        <v>254.24</v>
      </c>
      <c r="E3346" s="302"/>
      <c r="F3346" s="302"/>
      <c r="G3346" s="302"/>
    </row>
    <row r="3347" spans="1:7" ht="54">
      <c r="A3347" s="455">
        <v>101929</v>
      </c>
      <c r="B3347" s="453" t="s">
        <v>11047</v>
      </c>
      <c r="C3347" s="455" t="s">
        <v>41</v>
      </c>
      <c r="D3347" s="474">
        <v>123.74</v>
      </c>
      <c r="E3347" s="302"/>
      <c r="F3347" s="302"/>
      <c r="G3347" s="302"/>
    </row>
    <row r="3348" spans="1:7" ht="67.5">
      <c r="A3348" s="455">
        <v>101930</v>
      </c>
      <c r="B3348" s="453" t="s">
        <v>11048</v>
      </c>
      <c r="C3348" s="455" t="s">
        <v>41</v>
      </c>
      <c r="D3348" s="474">
        <v>140.54</v>
      </c>
      <c r="E3348" s="302"/>
      <c r="F3348" s="302"/>
      <c r="G3348" s="302"/>
    </row>
    <row r="3349" spans="1:7" ht="54">
      <c r="A3349" s="455">
        <v>101931</v>
      </c>
      <c r="B3349" s="453" t="s">
        <v>11049</v>
      </c>
      <c r="C3349" s="455" t="s">
        <v>41</v>
      </c>
      <c r="D3349" s="474">
        <v>140.54</v>
      </c>
      <c r="E3349" s="302"/>
      <c r="F3349" s="302"/>
      <c r="G3349" s="302"/>
    </row>
    <row r="3350" spans="1:7" ht="54">
      <c r="A3350" s="455">
        <v>101932</v>
      </c>
      <c r="B3350" s="453" t="s">
        <v>11050</v>
      </c>
      <c r="C3350" s="455" t="s">
        <v>41</v>
      </c>
      <c r="D3350" s="474">
        <v>140.54</v>
      </c>
      <c r="E3350" s="302"/>
      <c r="F3350" s="302"/>
      <c r="G3350" s="302"/>
    </row>
    <row r="3351" spans="1:7" ht="54">
      <c r="A3351" s="455">
        <v>101933</v>
      </c>
      <c r="B3351" s="453" t="s">
        <v>11051</v>
      </c>
      <c r="C3351" s="455" t="s">
        <v>41</v>
      </c>
      <c r="D3351" s="474">
        <v>116.71</v>
      </c>
      <c r="E3351" s="302"/>
      <c r="F3351" s="302"/>
      <c r="G3351" s="302"/>
    </row>
    <row r="3352" spans="1:7" ht="54">
      <c r="A3352" s="455">
        <v>101934</v>
      </c>
      <c r="B3352" s="453" t="s">
        <v>11052</v>
      </c>
      <c r="C3352" s="455" t="s">
        <v>41</v>
      </c>
      <c r="D3352" s="474">
        <v>194.17</v>
      </c>
      <c r="E3352" s="302"/>
      <c r="F3352" s="302"/>
      <c r="G3352" s="302"/>
    </row>
    <row r="3353" spans="1:7" ht="54">
      <c r="A3353" s="455">
        <v>101935</v>
      </c>
      <c r="B3353" s="453" t="s">
        <v>11053</v>
      </c>
      <c r="C3353" s="455" t="s">
        <v>41</v>
      </c>
      <c r="D3353" s="474">
        <v>250.72</v>
      </c>
      <c r="E3353" s="302"/>
      <c r="F3353" s="302"/>
      <c r="G3353" s="302"/>
    </row>
    <row r="3354" spans="1:7" ht="54">
      <c r="A3354" s="455">
        <v>89358</v>
      </c>
      <c r="B3354" s="453" t="s">
        <v>1370</v>
      </c>
      <c r="C3354" s="455" t="s">
        <v>41</v>
      </c>
      <c r="D3354" s="474">
        <v>5.51</v>
      </c>
      <c r="E3354" s="302"/>
      <c r="F3354" s="302"/>
      <c r="G3354" s="302"/>
    </row>
    <row r="3355" spans="1:7" ht="54">
      <c r="A3355" s="455">
        <v>89359</v>
      </c>
      <c r="B3355" s="453" t="s">
        <v>1371</v>
      </c>
      <c r="C3355" s="455" t="s">
        <v>41</v>
      </c>
      <c r="D3355" s="474">
        <v>5.86</v>
      </c>
      <c r="E3355" s="302"/>
      <c r="F3355" s="302"/>
      <c r="G3355" s="302"/>
    </row>
    <row r="3356" spans="1:7" ht="40.5">
      <c r="A3356" s="455">
        <v>89360</v>
      </c>
      <c r="B3356" s="453" t="s">
        <v>1372</v>
      </c>
      <c r="C3356" s="455" t="s">
        <v>41</v>
      </c>
      <c r="D3356" s="474">
        <v>7.33</v>
      </c>
      <c r="E3356" s="302"/>
      <c r="F3356" s="302"/>
      <c r="G3356" s="302"/>
    </row>
    <row r="3357" spans="1:7" ht="40.5">
      <c r="A3357" s="455">
        <v>89361</v>
      </c>
      <c r="B3357" s="453" t="s">
        <v>1373</v>
      </c>
      <c r="C3357" s="455" t="s">
        <v>41</v>
      </c>
      <c r="D3357" s="474">
        <v>6.75</v>
      </c>
      <c r="E3357" s="302"/>
      <c r="F3357" s="302"/>
      <c r="G3357" s="302"/>
    </row>
    <row r="3358" spans="1:7" ht="54">
      <c r="A3358" s="455">
        <v>89362</v>
      </c>
      <c r="B3358" s="453" t="s">
        <v>1374</v>
      </c>
      <c r="C3358" s="455" t="s">
        <v>41</v>
      </c>
      <c r="D3358" s="474">
        <v>6.6</v>
      </c>
      <c r="E3358" s="302"/>
      <c r="F3358" s="302"/>
      <c r="G3358" s="302"/>
    </row>
    <row r="3359" spans="1:7" ht="54">
      <c r="A3359" s="455">
        <v>89363</v>
      </c>
      <c r="B3359" s="453" t="s">
        <v>1375</v>
      </c>
      <c r="C3359" s="455" t="s">
        <v>41</v>
      </c>
      <c r="D3359" s="474">
        <v>7.35</v>
      </c>
      <c r="E3359" s="302"/>
      <c r="F3359" s="302"/>
      <c r="G3359" s="302"/>
    </row>
    <row r="3360" spans="1:7" ht="40.5">
      <c r="A3360" s="455">
        <v>89364</v>
      </c>
      <c r="B3360" s="453" t="s">
        <v>1376</v>
      </c>
      <c r="C3360" s="455" t="s">
        <v>41</v>
      </c>
      <c r="D3360" s="474">
        <v>8.9</v>
      </c>
      <c r="E3360" s="302"/>
      <c r="F3360" s="302"/>
      <c r="G3360" s="302"/>
    </row>
    <row r="3361" spans="1:7" ht="40.5">
      <c r="A3361" s="455">
        <v>89365</v>
      </c>
      <c r="B3361" s="453" t="s">
        <v>1377</v>
      </c>
      <c r="C3361" s="455" t="s">
        <v>41</v>
      </c>
      <c r="D3361" s="474">
        <v>8.2100000000000009</v>
      </c>
      <c r="E3361" s="302"/>
      <c r="F3361" s="302"/>
      <c r="G3361" s="302"/>
    </row>
    <row r="3362" spans="1:7" ht="54">
      <c r="A3362" s="455">
        <v>89366</v>
      </c>
      <c r="B3362" s="453" t="s">
        <v>1378</v>
      </c>
      <c r="C3362" s="455" t="s">
        <v>41</v>
      </c>
      <c r="D3362" s="474">
        <v>13</v>
      </c>
      <c r="E3362" s="302"/>
      <c r="F3362" s="302"/>
      <c r="G3362" s="302"/>
    </row>
    <row r="3363" spans="1:7" ht="54">
      <c r="A3363" s="455">
        <v>89367</v>
      </c>
      <c r="B3363" s="453" t="s">
        <v>1379</v>
      </c>
      <c r="C3363" s="455" t="s">
        <v>41</v>
      </c>
      <c r="D3363" s="474">
        <v>9.35</v>
      </c>
      <c r="E3363" s="302"/>
      <c r="F3363" s="302"/>
      <c r="G3363" s="302"/>
    </row>
    <row r="3364" spans="1:7" ht="54">
      <c r="A3364" s="455">
        <v>89368</v>
      </c>
      <c r="B3364" s="453" t="s">
        <v>1380</v>
      </c>
      <c r="C3364" s="455" t="s">
        <v>41</v>
      </c>
      <c r="D3364" s="474">
        <v>11.46</v>
      </c>
      <c r="E3364" s="302"/>
      <c r="F3364" s="302"/>
      <c r="G3364" s="302"/>
    </row>
    <row r="3365" spans="1:7" ht="40.5">
      <c r="A3365" s="455">
        <v>89369</v>
      </c>
      <c r="B3365" s="453" t="s">
        <v>1381</v>
      </c>
      <c r="C3365" s="455" t="s">
        <v>41</v>
      </c>
      <c r="D3365" s="474">
        <v>14.07</v>
      </c>
      <c r="E3365" s="302"/>
      <c r="F3365" s="302"/>
      <c r="G3365" s="302"/>
    </row>
    <row r="3366" spans="1:7" ht="40.5">
      <c r="A3366" s="455">
        <v>89370</v>
      </c>
      <c r="B3366" s="453" t="s">
        <v>1382</v>
      </c>
      <c r="C3366" s="455" t="s">
        <v>41</v>
      </c>
      <c r="D3366" s="474">
        <v>11.01</v>
      </c>
      <c r="E3366" s="302"/>
      <c r="F3366" s="302"/>
      <c r="G3366" s="302"/>
    </row>
    <row r="3367" spans="1:7" ht="40.5">
      <c r="A3367" s="455">
        <v>89371</v>
      </c>
      <c r="B3367" s="453" t="s">
        <v>254</v>
      </c>
      <c r="C3367" s="455" t="s">
        <v>41</v>
      </c>
      <c r="D3367" s="474">
        <v>4.28</v>
      </c>
      <c r="E3367" s="302"/>
      <c r="F3367" s="302"/>
      <c r="G3367" s="302"/>
    </row>
    <row r="3368" spans="1:7" ht="40.5">
      <c r="A3368" s="455">
        <v>89372</v>
      </c>
      <c r="B3368" s="453" t="s">
        <v>1383</v>
      </c>
      <c r="C3368" s="455" t="s">
        <v>41</v>
      </c>
      <c r="D3368" s="474">
        <v>11.23</v>
      </c>
      <c r="E3368" s="302"/>
      <c r="F3368" s="302"/>
      <c r="G3368" s="302"/>
    </row>
    <row r="3369" spans="1:7" ht="54">
      <c r="A3369" s="455">
        <v>89373</v>
      </c>
      <c r="B3369" s="453" t="s">
        <v>255</v>
      </c>
      <c r="C3369" s="455" t="s">
        <v>41</v>
      </c>
      <c r="D3369" s="474">
        <v>4.91</v>
      </c>
      <c r="E3369" s="302"/>
      <c r="F3369" s="302"/>
      <c r="G3369" s="302"/>
    </row>
    <row r="3370" spans="1:7" ht="54">
      <c r="A3370" s="455">
        <v>89374</v>
      </c>
      <c r="B3370" s="453" t="s">
        <v>1384</v>
      </c>
      <c r="C3370" s="455" t="s">
        <v>41</v>
      </c>
      <c r="D3370" s="474">
        <v>8.68</v>
      </c>
      <c r="E3370" s="302"/>
      <c r="F3370" s="302"/>
      <c r="G3370" s="302"/>
    </row>
    <row r="3371" spans="1:7" ht="40.5">
      <c r="A3371" s="455">
        <v>89375</v>
      </c>
      <c r="B3371" s="453" t="s">
        <v>256</v>
      </c>
      <c r="C3371" s="455" t="s">
        <v>41</v>
      </c>
      <c r="D3371" s="474">
        <v>10.96</v>
      </c>
      <c r="E3371" s="302"/>
      <c r="F3371" s="302"/>
      <c r="G3371" s="302"/>
    </row>
    <row r="3372" spans="1:7" ht="54">
      <c r="A3372" s="455">
        <v>89376</v>
      </c>
      <c r="B3372" s="453" t="s">
        <v>1385</v>
      </c>
      <c r="C3372" s="455" t="s">
        <v>41</v>
      </c>
      <c r="D3372" s="474">
        <v>4.3499999999999996</v>
      </c>
      <c r="E3372" s="302"/>
      <c r="F3372" s="302"/>
      <c r="G3372" s="302"/>
    </row>
    <row r="3373" spans="1:7" ht="54">
      <c r="A3373" s="455">
        <v>89377</v>
      </c>
      <c r="B3373" s="453" t="s">
        <v>1386</v>
      </c>
      <c r="C3373" s="455" t="s">
        <v>41</v>
      </c>
      <c r="D3373" s="474">
        <v>7.71</v>
      </c>
      <c r="E3373" s="302"/>
      <c r="F3373" s="302"/>
      <c r="G3373" s="302"/>
    </row>
    <row r="3374" spans="1:7" ht="40.5">
      <c r="A3374" s="455">
        <v>89378</v>
      </c>
      <c r="B3374" s="453" t="s">
        <v>257</v>
      </c>
      <c r="C3374" s="455" t="s">
        <v>41</v>
      </c>
      <c r="D3374" s="474">
        <v>5.09</v>
      </c>
      <c r="E3374" s="302"/>
      <c r="F3374" s="302"/>
      <c r="G3374" s="302"/>
    </row>
    <row r="3375" spans="1:7" ht="40.5">
      <c r="A3375" s="455">
        <v>89379</v>
      </c>
      <c r="B3375" s="453" t="s">
        <v>1387</v>
      </c>
      <c r="C3375" s="455" t="s">
        <v>41</v>
      </c>
      <c r="D3375" s="474">
        <v>14.36</v>
      </c>
      <c r="E3375" s="302"/>
      <c r="F3375" s="302"/>
      <c r="G3375" s="302"/>
    </row>
    <row r="3376" spans="1:7" ht="54">
      <c r="A3376" s="455">
        <v>89380</v>
      </c>
      <c r="B3376" s="453" t="s">
        <v>258</v>
      </c>
      <c r="C3376" s="455" t="s">
        <v>41</v>
      </c>
      <c r="D3376" s="474">
        <v>7.94</v>
      </c>
      <c r="E3376" s="302"/>
      <c r="F3376" s="302"/>
      <c r="G3376" s="302"/>
    </row>
    <row r="3377" spans="1:7" ht="54">
      <c r="A3377" s="455">
        <v>89381</v>
      </c>
      <c r="B3377" s="453" t="s">
        <v>1388</v>
      </c>
      <c r="C3377" s="455" t="s">
        <v>41</v>
      </c>
      <c r="D3377" s="474">
        <v>10.95</v>
      </c>
      <c r="E3377" s="302"/>
      <c r="F3377" s="302"/>
      <c r="G3377" s="302"/>
    </row>
    <row r="3378" spans="1:7" ht="40.5">
      <c r="A3378" s="455">
        <v>89382</v>
      </c>
      <c r="B3378" s="453" t="s">
        <v>259</v>
      </c>
      <c r="C3378" s="455" t="s">
        <v>41</v>
      </c>
      <c r="D3378" s="474">
        <v>13.07</v>
      </c>
      <c r="E3378" s="302"/>
      <c r="F3378" s="302"/>
      <c r="G3378" s="302"/>
    </row>
    <row r="3379" spans="1:7" ht="54">
      <c r="A3379" s="455">
        <v>89383</v>
      </c>
      <c r="B3379" s="453" t="s">
        <v>1389</v>
      </c>
      <c r="C3379" s="455" t="s">
        <v>41</v>
      </c>
      <c r="D3379" s="474">
        <v>5.18</v>
      </c>
      <c r="E3379" s="302"/>
      <c r="F3379" s="302"/>
      <c r="G3379" s="302"/>
    </row>
    <row r="3380" spans="1:7" ht="54">
      <c r="A3380" s="455">
        <v>89384</v>
      </c>
      <c r="B3380" s="453" t="s">
        <v>1390</v>
      </c>
      <c r="C3380" s="455" t="s">
        <v>41</v>
      </c>
      <c r="D3380" s="474">
        <v>11.1</v>
      </c>
      <c r="E3380" s="302"/>
      <c r="F3380" s="302"/>
      <c r="G3380" s="302"/>
    </row>
    <row r="3381" spans="1:7" ht="54">
      <c r="A3381" s="455">
        <v>89385</v>
      </c>
      <c r="B3381" s="453" t="s">
        <v>1391</v>
      </c>
      <c r="C3381" s="455" t="s">
        <v>41</v>
      </c>
      <c r="D3381" s="474">
        <v>5.92</v>
      </c>
      <c r="E3381" s="302"/>
      <c r="F3381" s="302"/>
      <c r="G3381" s="302"/>
    </row>
    <row r="3382" spans="1:7" ht="40.5">
      <c r="A3382" s="455">
        <v>89386</v>
      </c>
      <c r="B3382" s="453" t="s">
        <v>260</v>
      </c>
      <c r="C3382" s="455" t="s">
        <v>41</v>
      </c>
      <c r="D3382" s="474">
        <v>7.22</v>
      </c>
      <c r="E3382" s="302"/>
      <c r="F3382" s="302"/>
      <c r="G3382" s="302"/>
    </row>
    <row r="3383" spans="1:7" ht="40.5">
      <c r="A3383" s="455">
        <v>89387</v>
      </c>
      <c r="B3383" s="453" t="s">
        <v>1392</v>
      </c>
      <c r="C3383" s="455" t="s">
        <v>41</v>
      </c>
      <c r="D3383" s="474">
        <v>29.33</v>
      </c>
      <c r="E3383" s="302"/>
      <c r="F3383" s="302"/>
      <c r="G3383" s="302"/>
    </row>
    <row r="3384" spans="1:7" ht="54">
      <c r="A3384" s="455">
        <v>89388</v>
      </c>
      <c r="B3384" s="453" t="s">
        <v>261</v>
      </c>
      <c r="C3384" s="455" t="s">
        <v>41</v>
      </c>
      <c r="D3384" s="474">
        <v>9.7200000000000006</v>
      </c>
      <c r="E3384" s="302"/>
      <c r="F3384" s="302"/>
      <c r="G3384" s="302"/>
    </row>
    <row r="3385" spans="1:7" ht="54">
      <c r="A3385" s="455">
        <v>89389</v>
      </c>
      <c r="B3385" s="453" t="s">
        <v>1393</v>
      </c>
      <c r="C3385" s="455" t="s">
        <v>41</v>
      </c>
      <c r="D3385" s="474">
        <v>10.58</v>
      </c>
      <c r="E3385" s="302"/>
      <c r="F3385" s="302"/>
      <c r="G3385" s="302"/>
    </row>
    <row r="3386" spans="1:7" ht="40.5">
      <c r="A3386" s="455">
        <v>89390</v>
      </c>
      <c r="B3386" s="453" t="s">
        <v>262</v>
      </c>
      <c r="C3386" s="455" t="s">
        <v>41</v>
      </c>
      <c r="D3386" s="474">
        <v>19.690000000000001</v>
      </c>
      <c r="E3386" s="302"/>
      <c r="F3386" s="302"/>
      <c r="G3386" s="302"/>
    </row>
    <row r="3387" spans="1:7" ht="54">
      <c r="A3387" s="455">
        <v>89391</v>
      </c>
      <c r="B3387" s="453" t="s">
        <v>1394</v>
      </c>
      <c r="C3387" s="455" t="s">
        <v>41</v>
      </c>
      <c r="D3387" s="474">
        <v>7.12</v>
      </c>
      <c r="E3387" s="302"/>
      <c r="F3387" s="302"/>
      <c r="G3387" s="302"/>
    </row>
    <row r="3388" spans="1:7" ht="54">
      <c r="A3388" s="455">
        <v>89392</v>
      </c>
      <c r="B3388" s="453" t="s">
        <v>1395</v>
      </c>
      <c r="C3388" s="455" t="s">
        <v>41</v>
      </c>
      <c r="D3388" s="474">
        <v>23.5</v>
      </c>
      <c r="E3388" s="302"/>
      <c r="F3388" s="302"/>
      <c r="G3388" s="302"/>
    </row>
    <row r="3389" spans="1:7" ht="40.5">
      <c r="A3389" s="455">
        <v>89393</v>
      </c>
      <c r="B3389" s="453" t="s">
        <v>263</v>
      </c>
      <c r="C3389" s="455" t="s">
        <v>41</v>
      </c>
      <c r="D3389" s="474">
        <v>7.77</v>
      </c>
      <c r="E3389" s="302"/>
      <c r="F3389" s="302"/>
      <c r="G3389" s="302"/>
    </row>
    <row r="3390" spans="1:7" ht="54">
      <c r="A3390" s="455">
        <v>89394</v>
      </c>
      <c r="B3390" s="453" t="s">
        <v>1396</v>
      </c>
      <c r="C3390" s="455" t="s">
        <v>41</v>
      </c>
      <c r="D3390" s="474">
        <v>16.45</v>
      </c>
      <c r="E3390" s="302"/>
      <c r="F3390" s="302"/>
      <c r="G3390" s="302"/>
    </row>
    <row r="3391" spans="1:7" ht="40.5">
      <c r="A3391" s="455">
        <v>89395</v>
      </c>
      <c r="B3391" s="453" t="s">
        <v>264</v>
      </c>
      <c r="C3391" s="455" t="s">
        <v>41</v>
      </c>
      <c r="D3391" s="474">
        <v>9.33</v>
      </c>
      <c r="E3391" s="302"/>
      <c r="F3391" s="302"/>
      <c r="G3391" s="302"/>
    </row>
    <row r="3392" spans="1:7" ht="54">
      <c r="A3392" s="455">
        <v>89396</v>
      </c>
      <c r="B3392" s="453" t="s">
        <v>1397</v>
      </c>
      <c r="C3392" s="455" t="s">
        <v>41</v>
      </c>
      <c r="D3392" s="474">
        <v>16.760000000000002</v>
      </c>
      <c r="E3392" s="302"/>
      <c r="F3392" s="302"/>
      <c r="G3392" s="302"/>
    </row>
    <row r="3393" spans="1:7" ht="54">
      <c r="A3393" s="455">
        <v>89397</v>
      </c>
      <c r="B3393" s="453" t="s">
        <v>1398</v>
      </c>
      <c r="C3393" s="455" t="s">
        <v>41</v>
      </c>
      <c r="D3393" s="474">
        <v>11.31</v>
      </c>
      <c r="E3393" s="302"/>
      <c r="F3393" s="302"/>
      <c r="G3393" s="302"/>
    </row>
    <row r="3394" spans="1:7" ht="40.5">
      <c r="A3394" s="455">
        <v>89398</v>
      </c>
      <c r="B3394" s="453" t="s">
        <v>265</v>
      </c>
      <c r="C3394" s="455" t="s">
        <v>41</v>
      </c>
      <c r="D3394" s="474">
        <v>13.97</v>
      </c>
      <c r="E3394" s="302"/>
      <c r="F3394" s="302"/>
      <c r="G3394" s="302"/>
    </row>
    <row r="3395" spans="1:7" ht="54">
      <c r="A3395" s="455">
        <v>89399</v>
      </c>
      <c r="B3395" s="453" t="s">
        <v>1399</v>
      </c>
      <c r="C3395" s="455" t="s">
        <v>41</v>
      </c>
      <c r="D3395" s="474">
        <v>26.57</v>
      </c>
      <c r="E3395" s="302"/>
      <c r="F3395" s="302"/>
      <c r="G3395" s="302"/>
    </row>
    <row r="3396" spans="1:7" ht="54">
      <c r="A3396" s="455">
        <v>89400</v>
      </c>
      <c r="B3396" s="453" t="s">
        <v>1400</v>
      </c>
      <c r="C3396" s="455" t="s">
        <v>41</v>
      </c>
      <c r="D3396" s="474">
        <v>15.94</v>
      </c>
      <c r="E3396" s="302"/>
      <c r="F3396" s="302"/>
      <c r="G3396" s="302"/>
    </row>
    <row r="3397" spans="1:7" ht="54">
      <c r="A3397" s="455">
        <v>89404</v>
      </c>
      <c r="B3397" s="453" t="s">
        <v>1404</v>
      </c>
      <c r="C3397" s="455" t="s">
        <v>41</v>
      </c>
      <c r="D3397" s="474">
        <v>3.85</v>
      </c>
      <c r="E3397" s="302"/>
      <c r="F3397" s="302"/>
      <c r="G3397" s="302"/>
    </row>
    <row r="3398" spans="1:7" ht="54">
      <c r="A3398" s="455">
        <v>89405</v>
      </c>
      <c r="B3398" s="453" t="s">
        <v>1405</v>
      </c>
      <c r="C3398" s="455" t="s">
        <v>41</v>
      </c>
      <c r="D3398" s="474">
        <v>4.2</v>
      </c>
      <c r="E3398" s="302"/>
      <c r="F3398" s="302"/>
      <c r="G3398" s="302"/>
    </row>
    <row r="3399" spans="1:7" ht="54">
      <c r="A3399" s="455">
        <v>89406</v>
      </c>
      <c r="B3399" s="453" t="s">
        <v>1406</v>
      </c>
      <c r="C3399" s="455" t="s">
        <v>41</v>
      </c>
      <c r="D3399" s="474">
        <v>5.67</v>
      </c>
      <c r="E3399" s="302"/>
      <c r="F3399" s="302"/>
      <c r="G3399" s="302"/>
    </row>
    <row r="3400" spans="1:7" ht="54">
      <c r="A3400" s="455">
        <v>89407</v>
      </c>
      <c r="B3400" s="453" t="s">
        <v>1407</v>
      </c>
      <c r="C3400" s="455" t="s">
        <v>41</v>
      </c>
      <c r="D3400" s="474">
        <v>5.09</v>
      </c>
      <c r="E3400" s="302"/>
      <c r="F3400" s="302"/>
      <c r="G3400" s="302"/>
    </row>
    <row r="3401" spans="1:7" ht="54">
      <c r="A3401" s="455">
        <v>89408</v>
      </c>
      <c r="B3401" s="453" t="s">
        <v>1408</v>
      </c>
      <c r="C3401" s="455" t="s">
        <v>41</v>
      </c>
      <c r="D3401" s="474">
        <v>4.6900000000000004</v>
      </c>
      <c r="E3401" s="302"/>
      <c r="F3401" s="302"/>
      <c r="G3401" s="302"/>
    </row>
    <row r="3402" spans="1:7" ht="54">
      <c r="A3402" s="455">
        <v>89409</v>
      </c>
      <c r="B3402" s="453" t="s">
        <v>1409</v>
      </c>
      <c r="C3402" s="455" t="s">
        <v>41</v>
      </c>
      <c r="D3402" s="474">
        <v>5.44</v>
      </c>
      <c r="E3402" s="302"/>
      <c r="F3402" s="302"/>
      <c r="G3402" s="302"/>
    </row>
    <row r="3403" spans="1:7" ht="54">
      <c r="A3403" s="455">
        <v>89410</v>
      </c>
      <c r="B3403" s="453" t="s">
        <v>1410</v>
      </c>
      <c r="C3403" s="455" t="s">
        <v>41</v>
      </c>
      <c r="D3403" s="474">
        <v>6.99</v>
      </c>
      <c r="E3403" s="302"/>
      <c r="F3403" s="302"/>
      <c r="G3403" s="302"/>
    </row>
    <row r="3404" spans="1:7" ht="54">
      <c r="A3404" s="455">
        <v>89411</v>
      </c>
      <c r="B3404" s="453" t="s">
        <v>1411</v>
      </c>
      <c r="C3404" s="455" t="s">
        <v>41</v>
      </c>
      <c r="D3404" s="474">
        <v>6.3</v>
      </c>
      <c r="E3404" s="302"/>
      <c r="F3404" s="302"/>
      <c r="G3404" s="302"/>
    </row>
    <row r="3405" spans="1:7" ht="54">
      <c r="A3405" s="455">
        <v>89412</v>
      </c>
      <c r="B3405" s="453" t="s">
        <v>1412</v>
      </c>
      <c r="C3405" s="455" t="s">
        <v>41</v>
      </c>
      <c r="D3405" s="474">
        <v>7.24</v>
      </c>
      <c r="E3405" s="302"/>
      <c r="F3405" s="302"/>
      <c r="G3405" s="302"/>
    </row>
    <row r="3406" spans="1:7" ht="54">
      <c r="A3406" s="455">
        <v>89413</v>
      </c>
      <c r="B3406" s="453" t="s">
        <v>1413</v>
      </c>
      <c r="C3406" s="455" t="s">
        <v>41</v>
      </c>
      <c r="D3406" s="474">
        <v>7.04</v>
      </c>
      <c r="E3406" s="302"/>
      <c r="F3406" s="302"/>
      <c r="G3406" s="302"/>
    </row>
    <row r="3407" spans="1:7" ht="54">
      <c r="A3407" s="455">
        <v>89414</v>
      </c>
      <c r="B3407" s="453" t="s">
        <v>1414</v>
      </c>
      <c r="C3407" s="455" t="s">
        <v>41</v>
      </c>
      <c r="D3407" s="474">
        <v>9.15</v>
      </c>
      <c r="E3407" s="302"/>
      <c r="F3407" s="302"/>
      <c r="G3407" s="302"/>
    </row>
    <row r="3408" spans="1:7" ht="54">
      <c r="A3408" s="455">
        <v>89415</v>
      </c>
      <c r="B3408" s="453" t="s">
        <v>1415</v>
      </c>
      <c r="C3408" s="455" t="s">
        <v>41</v>
      </c>
      <c r="D3408" s="474">
        <v>11.76</v>
      </c>
      <c r="E3408" s="302"/>
      <c r="F3408" s="302"/>
      <c r="G3408" s="302"/>
    </row>
    <row r="3409" spans="1:7" ht="54">
      <c r="A3409" s="455">
        <v>89416</v>
      </c>
      <c r="B3409" s="453" t="s">
        <v>1416</v>
      </c>
      <c r="C3409" s="455" t="s">
        <v>41</v>
      </c>
      <c r="D3409" s="474">
        <v>8.6999999999999993</v>
      </c>
      <c r="E3409" s="302"/>
      <c r="F3409" s="302"/>
      <c r="G3409" s="302"/>
    </row>
    <row r="3410" spans="1:7" ht="40.5">
      <c r="A3410" s="455">
        <v>89417</v>
      </c>
      <c r="B3410" s="453" t="s">
        <v>1417</v>
      </c>
      <c r="C3410" s="455" t="s">
        <v>41</v>
      </c>
      <c r="D3410" s="474">
        <v>3.19</v>
      </c>
      <c r="E3410" s="302"/>
      <c r="F3410" s="302"/>
      <c r="G3410" s="302"/>
    </row>
    <row r="3411" spans="1:7" ht="54">
      <c r="A3411" s="455">
        <v>89418</v>
      </c>
      <c r="B3411" s="453" t="s">
        <v>1418</v>
      </c>
      <c r="C3411" s="455" t="s">
        <v>41</v>
      </c>
      <c r="D3411" s="474">
        <v>10.14</v>
      </c>
      <c r="E3411" s="302"/>
      <c r="F3411" s="302"/>
      <c r="G3411" s="302"/>
    </row>
    <row r="3412" spans="1:7" ht="54">
      <c r="A3412" s="455">
        <v>89419</v>
      </c>
      <c r="B3412" s="453" t="s">
        <v>266</v>
      </c>
      <c r="C3412" s="455" t="s">
        <v>41</v>
      </c>
      <c r="D3412" s="474">
        <v>3.82</v>
      </c>
      <c r="E3412" s="302"/>
      <c r="F3412" s="302"/>
      <c r="G3412" s="302"/>
    </row>
    <row r="3413" spans="1:7" ht="54">
      <c r="A3413" s="455">
        <v>89420</v>
      </c>
      <c r="B3413" s="453" t="s">
        <v>1419</v>
      </c>
      <c r="C3413" s="455" t="s">
        <v>41</v>
      </c>
      <c r="D3413" s="474">
        <v>7.59</v>
      </c>
      <c r="E3413" s="302"/>
      <c r="F3413" s="302"/>
      <c r="G3413" s="302"/>
    </row>
    <row r="3414" spans="1:7" ht="54">
      <c r="A3414" s="455">
        <v>89421</v>
      </c>
      <c r="B3414" s="453" t="s">
        <v>1420</v>
      </c>
      <c r="C3414" s="455" t="s">
        <v>41</v>
      </c>
      <c r="D3414" s="474">
        <v>9.8699999999999992</v>
      </c>
      <c r="E3414" s="302"/>
      <c r="F3414" s="302"/>
      <c r="G3414" s="302"/>
    </row>
    <row r="3415" spans="1:7" ht="67.5">
      <c r="A3415" s="455">
        <v>89422</v>
      </c>
      <c r="B3415" s="453" t="s">
        <v>1421</v>
      </c>
      <c r="C3415" s="455" t="s">
        <v>41</v>
      </c>
      <c r="D3415" s="474">
        <v>3.26</v>
      </c>
      <c r="E3415" s="302"/>
      <c r="F3415" s="302"/>
      <c r="G3415" s="302"/>
    </row>
    <row r="3416" spans="1:7" ht="54">
      <c r="A3416" s="455">
        <v>89423</v>
      </c>
      <c r="B3416" s="453" t="s">
        <v>1422</v>
      </c>
      <c r="C3416" s="455" t="s">
        <v>41</v>
      </c>
      <c r="D3416" s="474">
        <v>7.13</v>
      </c>
      <c r="E3416" s="302"/>
      <c r="F3416" s="302"/>
      <c r="G3416" s="302"/>
    </row>
    <row r="3417" spans="1:7" ht="40.5">
      <c r="A3417" s="455">
        <v>89424</v>
      </c>
      <c r="B3417" s="453" t="s">
        <v>1423</v>
      </c>
      <c r="C3417" s="455" t="s">
        <v>41</v>
      </c>
      <c r="D3417" s="474">
        <v>3.8</v>
      </c>
      <c r="E3417" s="302"/>
      <c r="F3417" s="302"/>
      <c r="G3417" s="302"/>
    </row>
    <row r="3418" spans="1:7" ht="54">
      <c r="A3418" s="455">
        <v>89425</v>
      </c>
      <c r="B3418" s="453" t="s">
        <v>1424</v>
      </c>
      <c r="C3418" s="455" t="s">
        <v>41</v>
      </c>
      <c r="D3418" s="474">
        <v>13.07</v>
      </c>
      <c r="E3418" s="302"/>
      <c r="F3418" s="302"/>
      <c r="G3418" s="302"/>
    </row>
    <row r="3419" spans="1:7" ht="54">
      <c r="A3419" s="455">
        <v>89426</v>
      </c>
      <c r="B3419" s="453" t="s">
        <v>267</v>
      </c>
      <c r="C3419" s="455" t="s">
        <v>41</v>
      </c>
      <c r="D3419" s="474">
        <v>6.65</v>
      </c>
      <c r="E3419" s="302"/>
      <c r="F3419" s="302"/>
      <c r="G3419" s="302"/>
    </row>
    <row r="3420" spans="1:7" ht="54">
      <c r="A3420" s="455">
        <v>89427</v>
      </c>
      <c r="B3420" s="453" t="s">
        <v>1425</v>
      </c>
      <c r="C3420" s="455" t="s">
        <v>41</v>
      </c>
      <c r="D3420" s="474">
        <v>9.66</v>
      </c>
      <c r="E3420" s="302"/>
      <c r="F3420" s="302"/>
      <c r="G3420" s="302"/>
    </row>
    <row r="3421" spans="1:7" ht="54">
      <c r="A3421" s="455">
        <v>89428</v>
      </c>
      <c r="B3421" s="453" t="s">
        <v>1426</v>
      </c>
      <c r="C3421" s="455" t="s">
        <v>41</v>
      </c>
      <c r="D3421" s="474">
        <v>11.78</v>
      </c>
      <c r="E3421" s="302"/>
      <c r="F3421" s="302"/>
      <c r="G3421" s="302"/>
    </row>
    <row r="3422" spans="1:7" ht="67.5">
      <c r="A3422" s="455">
        <v>89429</v>
      </c>
      <c r="B3422" s="453" t="s">
        <v>1427</v>
      </c>
      <c r="C3422" s="455" t="s">
        <v>41</v>
      </c>
      <c r="D3422" s="474">
        <v>3.89</v>
      </c>
      <c r="E3422" s="302"/>
      <c r="F3422" s="302"/>
      <c r="G3422" s="302"/>
    </row>
    <row r="3423" spans="1:7" ht="54">
      <c r="A3423" s="455">
        <v>89430</v>
      </c>
      <c r="B3423" s="453" t="s">
        <v>1428</v>
      </c>
      <c r="C3423" s="455" t="s">
        <v>41</v>
      </c>
      <c r="D3423" s="474">
        <v>9.81</v>
      </c>
      <c r="E3423" s="302"/>
      <c r="F3423" s="302"/>
      <c r="G3423" s="302"/>
    </row>
    <row r="3424" spans="1:7" ht="40.5">
      <c r="A3424" s="455">
        <v>89431</v>
      </c>
      <c r="B3424" s="453" t="s">
        <v>1429</v>
      </c>
      <c r="C3424" s="455" t="s">
        <v>41</v>
      </c>
      <c r="D3424" s="474">
        <v>5.66</v>
      </c>
      <c r="E3424" s="302"/>
      <c r="F3424" s="302"/>
      <c r="G3424" s="302"/>
    </row>
    <row r="3425" spans="1:7" ht="54">
      <c r="A3425" s="455">
        <v>89432</v>
      </c>
      <c r="B3425" s="453" t="s">
        <v>1430</v>
      </c>
      <c r="C3425" s="455" t="s">
        <v>41</v>
      </c>
      <c r="D3425" s="474">
        <v>27.77</v>
      </c>
      <c r="E3425" s="302"/>
      <c r="F3425" s="302"/>
      <c r="G3425" s="302"/>
    </row>
    <row r="3426" spans="1:7" ht="54">
      <c r="A3426" s="455">
        <v>89433</v>
      </c>
      <c r="B3426" s="453" t="s">
        <v>268</v>
      </c>
      <c r="C3426" s="455" t="s">
        <v>41</v>
      </c>
      <c r="D3426" s="474">
        <v>8.16</v>
      </c>
      <c r="E3426" s="302"/>
      <c r="F3426" s="302"/>
      <c r="G3426" s="302"/>
    </row>
    <row r="3427" spans="1:7" ht="54">
      <c r="A3427" s="455">
        <v>89434</v>
      </c>
      <c r="B3427" s="453" t="s">
        <v>1431</v>
      </c>
      <c r="C3427" s="455" t="s">
        <v>41</v>
      </c>
      <c r="D3427" s="474">
        <v>9.02</v>
      </c>
      <c r="E3427" s="302"/>
      <c r="F3427" s="302"/>
      <c r="G3427" s="302"/>
    </row>
    <row r="3428" spans="1:7" ht="54">
      <c r="A3428" s="455">
        <v>89435</v>
      </c>
      <c r="B3428" s="453" t="s">
        <v>1432</v>
      </c>
      <c r="C3428" s="455" t="s">
        <v>41</v>
      </c>
      <c r="D3428" s="474">
        <v>18.13</v>
      </c>
      <c r="E3428" s="302"/>
      <c r="F3428" s="302"/>
      <c r="G3428" s="302"/>
    </row>
    <row r="3429" spans="1:7" ht="67.5">
      <c r="A3429" s="455">
        <v>89436</v>
      </c>
      <c r="B3429" s="453" t="s">
        <v>1433</v>
      </c>
      <c r="C3429" s="455" t="s">
        <v>41</v>
      </c>
      <c r="D3429" s="474">
        <v>5.56</v>
      </c>
      <c r="E3429" s="302"/>
      <c r="F3429" s="302"/>
      <c r="G3429" s="302"/>
    </row>
    <row r="3430" spans="1:7" ht="54">
      <c r="A3430" s="455">
        <v>89437</v>
      </c>
      <c r="B3430" s="453" t="s">
        <v>1434</v>
      </c>
      <c r="C3430" s="455" t="s">
        <v>41</v>
      </c>
      <c r="D3430" s="474">
        <v>21.94</v>
      </c>
      <c r="E3430" s="302"/>
      <c r="F3430" s="302"/>
      <c r="G3430" s="302"/>
    </row>
    <row r="3431" spans="1:7" ht="40.5">
      <c r="A3431" s="455">
        <v>89438</v>
      </c>
      <c r="B3431" s="453" t="s">
        <v>269</v>
      </c>
      <c r="C3431" s="455" t="s">
        <v>41</v>
      </c>
      <c r="D3431" s="474">
        <v>5.56</v>
      </c>
      <c r="E3431" s="302"/>
      <c r="F3431" s="302"/>
      <c r="G3431" s="302"/>
    </row>
    <row r="3432" spans="1:7" ht="67.5">
      <c r="A3432" s="455">
        <v>89439</v>
      </c>
      <c r="B3432" s="453" t="s">
        <v>1435</v>
      </c>
      <c r="C3432" s="455" t="s">
        <v>41</v>
      </c>
      <c r="D3432" s="474">
        <v>7.55</v>
      </c>
      <c r="E3432" s="302"/>
      <c r="F3432" s="302"/>
      <c r="G3432" s="302"/>
    </row>
    <row r="3433" spans="1:7" ht="40.5">
      <c r="A3433" s="455">
        <v>89440</v>
      </c>
      <c r="B3433" s="453" t="s">
        <v>270</v>
      </c>
      <c r="C3433" s="455" t="s">
        <v>41</v>
      </c>
      <c r="D3433" s="474">
        <v>6.76</v>
      </c>
      <c r="E3433" s="302"/>
      <c r="F3433" s="302"/>
      <c r="G3433" s="302"/>
    </row>
    <row r="3434" spans="1:7" ht="54">
      <c r="A3434" s="455">
        <v>89441</v>
      </c>
      <c r="B3434" s="453" t="s">
        <v>1436</v>
      </c>
      <c r="C3434" s="455" t="s">
        <v>41</v>
      </c>
      <c r="D3434" s="474">
        <v>14.19</v>
      </c>
      <c r="E3434" s="302"/>
      <c r="F3434" s="302"/>
      <c r="G3434" s="302"/>
    </row>
    <row r="3435" spans="1:7" ht="54">
      <c r="A3435" s="455">
        <v>89442</v>
      </c>
      <c r="B3435" s="453" t="s">
        <v>1437</v>
      </c>
      <c r="C3435" s="455" t="s">
        <v>41</v>
      </c>
      <c r="D3435" s="474">
        <v>8.74</v>
      </c>
      <c r="E3435" s="302"/>
      <c r="F3435" s="302"/>
      <c r="G3435" s="302"/>
    </row>
    <row r="3436" spans="1:7" ht="40.5">
      <c r="A3436" s="455">
        <v>89443</v>
      </c>
      <c r="B3436" s="453" t="s">
        <v>271</v>
      </c>
      <c r="C3436" s="455" t="s">
        <v>41</v>
      </c>
      <c r="D3436" s="474">
        <v>10.93</v>
      </c>
      <c r="E3436" s="302"/>
      <c r="F3436" s="302"/>
      <c r="G3436" s="302"/>
    </row>
    <row r="3437" spans="1:7" ht="54">
      <c r="A3437" s="455">
        <v>89444</v>
      </c>
      <c r="B3437" s="453" t="s">
        <v>1438</v>
      </c>
      <c r="C3437" s="455" t="s">
        <v>41</v>
      </c>
      <c r="D3437" s="474">
        <v>23.53</v>
      </c>
      <c r="E3437" s="302"/>
      <c r="F3437" s="302"/>
      <c r="G3437" s="302"/>
    </row>
    <row r="3438" spans="1:7" ht="54">
      <c r="A3438" s="455">
        <v>89445</v>
      </c>
      <c r="B3438" s="453" t="s">
        <v>1439</v>
      </c>
      <c r="C3438" s="455" t="s">
        <v>41</v>
      </c>
      <c r="D3438" s="474">
        <v>12.9</v>
      </c>
      <c r="E3438" s="302"/>
      <c r="F3438" s="302"/>
      <c r="G3438" s="302"/>
    </row>
    <row r="3439" spans="1:7" ht="40.5">
      <c r="A3439" s="455">
        <v>89481</v>
      </c>
      <c r="B3439" s="453" t="s">
        <v>272</v>
      </c>
      <c r="C3439" s="455" t="s">
        <v>41</v>
      </c>
      <c r="D3439" s="474">
        <v>3.71</v>
      </c>
      <c r="E3439" s="302"/>
      <c r="F3439" s="302"/>
      <c r="G3439" s="302"/>
    </row>
    <row r="3440" spans="1:7" ht="40.5">
      <c r="A3440" s="455">
        <v>89485</v>
      </c>
      <c r="B3440" s="453" t="s">
        <v>273</v>
      </c>
      <c r="C3440" s="455" t="s">
        <v>41</v>
      </c>
      <c r="D3440" s="474">
        <v>4.46</v>
      </c>
      <c r="E3440" s="302"/>
      <c r="F3440" s="302"/>
      <c r="G3440" s="302"/>
    </row>
    <row r="3441" spans="1:7" ht="40.5">
      <c r="A3441" s="455">
        <v>89489</v>
      </c>
      <c r="B3441" s="453" t="s">
        <v>274</v>
      </c>
      <c r="C3441" s="455" t="s">
        <v>41</v>
      </c>
      <c r="D3441" s="474">
        <v>6.01</v>
      </c>
      <c r="E3441" s="302"/>
      <c r="F3441" s="302"/>
      <c r="G3441" s="302"/>
    </row>
    <row r="3442" spans="1:7" ht="40.5">
      <c r="A3442" s="455">
        <v>89490</v>
      </c>
      <c r="B3442" s="453" t="s">
        <v>275</v>
      </c>
      <c r="C3442" s="455" t="s">
        <v>41</v>
      </c>
      <c r="D3442" s="474">
        <v>5.32</v>
      </c>
      <c r="E3442" s="302"/>
      <c r="F3442" s="302"/>
      <c r="G3442" s="302"/>
    </row>
    <row r="3443" spans="1:7" ht="40.5">
      <c r="A3443" s="455">
        <v>89492</v>
      </c>
      <c r="B3443" s="453" t="s">
        <v>276</v>
      </c>
      <c r="C3443" s="455" t="s">
        <v>41</v>
      </c>
      <c r="D3443" s="474">
        <v>5.94</v>
      </c>
      <c r="E3443" s="302"/>
      <c r="F3443" s="302"/>
      <c r="G3443" s="302"/>
    </row>
    <row r="3444" spans="1:7" ht="40.5">
      <c r="A3444" s="455">
        <v>89493</v>
      </c>
      <c r="B3444" s="453" t="s">
        <v>277</v>
      </c>
      <c r="C3444" s="455" t="s">
        <v>41</v>
      </c>
      <c r="D3444" s="474">
        <v>8.0500000000000007</v>
      </c>
      <c r="E3444" s="302"/>
      <c r="F3444" s="302"/>
      <c r="G3444" s="302"/>
    </row>
    <row r="3445" spans="1:7" ht="40.5">
      <c r="A3445" s="455">
        <v>89494</v>
      </c>
      <c r="B3445" s="453" t="s">
        <v>278</v>
      </c>
      <c r="C3445" s="455" t="s">
        <v>41</v>
      </c>
      <c r="D3445" s="474">
        <v>10.66</v>
      </c>
      <c r="E3445" s="302"/>
      <c r="F3445" s="302"/>
      <c r="G3445" s="302"/>
    </row>
    <row r="3446" spans="1:7" ht="40.5">
      <c r="A3446" s="455">
        <v>89496</v>
      </c>
      <c r="B3446" s="453" t="s">
        <v>279</v>
      </c>
      <c r="C3446" s="455" t="s">
        <v>41</v>
      </c>
      <c r="D3446" s="474">
        <v>7.6</v>
      </c>
      <c r="E3446" s="302"/>
      <c r="F3446" s="302"/>
      <c r="G3446" s="302"/>
    </row>
    <row r="3447" spans="1:7" ht="40.5">
      <c r="A3447" s="455">
        <v>89497</v>
      </c>
      <c r="B3447" s="453" t="s">
        <v>280</v>
      </c>
      <c r="C3447" s="455" t="s">
        <v>41</v>
      </c>
      <c r="D3447" s="474">
        <v>9.85</v>
      </c>
      <c r="E3447" s="302"/>
      <c r="F3447" s="302"/>
      <c r="G3447" s="302"/>
    </row>
    <row r="3448" spans="1:7" ht="40.5">
      <c r="A3448" s="455">
        <v>89498</v>
      </c>
      <c r="B3448" s="453" t="s">
        <v>281</v>
      </c>
      <c r="C3448" s="455" t="s">
        <v>41</v>
      </c>
      <c r="D3448" s="474">
        <v>10.81</v>
      </c>
      <c r="E3448" s="302"/>
      <c r="F3448" s="302"/>
      <c r="G3448" s="302"/>
    </row>
    <row r="3449" spans="1:7" ht="40.5">
      <c r="A3449" s="455">
        <v>89499</v>
      </c>
      <c r="B3449" s="453" t="s">
        <v>282</v>
      </c>
      <c r="C3449" s="455" t="s">
        <v>41</v>
      </c>
      <c r="D3449" s="474">
        <v>16.940000000000001</v>
      </c>
      <c r="E3449" s="302"/>
      <c r="F3449" s="302"/>
      <c r="G3449" s="302"/>
    </row>
    <row r="3450" spans="1:7" ht="40.5">
      <c r="A3450" s="455">
        <v>89500</v>
      </c>
      <c r="B3450" s="453" t="s">
        <v>283</v>
      </c>
      <c r="C3450" s="455" t="s">
        <v>41</v>
      </c>
      <c r="D3450" s="474">
        <v>10.99</v>
      </c>
      <c r="E3450" s="302"/>
      <c r="F3450" s="302"/>
      <c r="G3450" s="302"/>
    </row>
    <row r="3451" spans="1:7" ht="40.5">
      <c r="A3451" s="455">
        <v>89501</v>
      </c>
      <c r="B3451" s="453" t="s">
        <v>284</v>
      </c>
      <c r="C3451" s="455" t="s">
        <v>41</v>
      </c>
      <c r="D3451" s="474">
        <v>11.92</v>
      </c>
      <c r="E3451" s="302"/>
      <c r="F3451" s="302"/>
      <c r="G3451" s="302"/>
    </row>
    <row r="3452" spans="1:7" ht="40.5">
      <c r="A3452" s="455">
        <v>89502</v>
      </c>
      <c r="B3452" s="453" t="s">
        <v>285</v>
      </c>
      <c r="C3452" s="455" t="s">
        <v>41</v>
      </c>
      <c r="D3452" s="474">
        <v>13.66</v>
      </c>
      <c r="E3452" s="302"/>
      <c r="F3452" s="302"/>
      <c r="G3452" s="302"/>
    </row>
    <row r="3453" spans="1:7" ht="40.5">
      <c r="A3453" s="455">
        <v>89503</v>
      </c>
      <c r="B3453" s="453" t="s">
        <v>286</v>
      </c>
      <c r="C3453" s="455" t="s">
        <v>41</v>
      </c>
      <c r="D3453" s="474">
        <v>21.28</v>
      </c>
      <c r="E3453" s="302"/>
      <c r="F3453" s="302"/>
      <c r="G3453" s="302"/>
    </row>
    <row r="3454" spans="1:7" ht="40.5">
      <c r="A3454" s="455">
        <v>89504</v>
      </c>
      <c r="B3454" s="453" t="s">
        <v>287</v>
      </c>
      <c r="C3454" s="455" t="s">
        <v>41</v>
      </c>
      <c r="D3454" s="474">
        <v>18.52</v>
      </c>
      <c r="E3454" s="302"/>
      <c r="F3454" s="302"/>
      <c r="G3454" s="302"/>
    </row>
    <row r="3455" spans="1:7" ht="40.5">
      <c r="A3455" s="455">
        <v>89505</v>
      </c>
      <c r="B3455" s="453" t="s">
        <v>288</v>
      </c>
      <c r="C3455" s="455" t="s">
        <v>41</v>
      </c>
      <c r="D3455" s="474">
        <v>32.03</v>
      </c>
      <c r="E3455" s="302"/>
      <c r="F3455" s="302"/>
      <c r="G3455" s="302"/>
    </row>
    <row r="3456" spans="1:7" ht="40.5">
      <c r="A3456" s="455">
        <v>89506</v>
      </c>
      <c r="B3456" s="453" t="s">
        <v>289</v>
      </c>
      <c r="C3456" s="455" t="s">
        <v>41</v>
      </c>
      <c r="D3456" s="474">
        <v>36.18</v>
      </c>
      <c r="E3456" s="302"/>
      <c r="F3456" s="302"/>
      <c r="G3456" s="302"/>
    </row>
    <row r="3457" spans="1:7" ht="40.5">
      <c r="A3457" s="455">
        <v>89507</v>
      </c>
      <c r="B3457" s="453" t="s">
        <v>290</v>
      </c>
      <c r="C3457" s="455" t="s">
        <v>41</v>
      </c>
      <c r="D3457" s="474">
        <v>44.84</v>
      </c>
      <c r="E3457" s="302"/>
      <c r="F3457" s="302"/>
      <c r="G3457" s="302"/>
    </row>
    <row r="3458" spans="1:7" ht="40.5">
      <c r="A3458" s="455">
        <v>89510</v>
      </c>
      <c r="B3458" s="453" t="s">
        <v>291</v>
      </c>
      <c r="C3458" s="455" t="s">
        <v>41</v>
      </c>
      <c r="D3458" s="474">
        <v>28.96</v>
      </c>
      <c r="E3458" s="302"/>
      <c r="F3458" s="302"/>
      <c r="G3458" s="302"/>
    </row>
    <row r="3459" spans="1:7" ht="40.5">
      <c r="A3459" s="455">
        <v>89513</v>
      </c>
      <c r="B3459" s="453" t="s">
        <v>292</v>
      </c>
      <c r="C3459" s="455" t="s">
        <v>41</v>
      </c>
      <c r="D3459" s="474">
        <v>101.71</v>
      </c>
      <c r="E3459" s="302"/>
      <c r="F3459" s="302"/>
      <c r="G3459" s="302"/>
    </row>
    <row r="3460" spans="1:7" ht="54">
      <c r="A3460" s="455">
        <v>89514</v>
      </c>
      <c r="B3460" s="453" t="s">
        <v>293</v>
      </c>
      <c r="C3460" s="455" t="s">
        <v>41</v>
      </c>
      <c r="D3460" s="474">
        <v>8.82</v>
      </c>
      <c r="E3460" s="302"/>
      <c r="F3460" s="302"/>
      <c r="G3460" s="302"/>
    </row>
    <row r="3461" spans="1:7" ht="40.5">
      <c r="A3461" s="455">
        <v>89515</v>
      </c>
      <c r="B3461" s="453" t="s">
        <v>294</v>
      </c>
      <c r="C3461" s="455" t="s">
        <v>41</v>
      </c>
      <c r="D3461" s="474">
        <v>76.400000000000006</v>
      </c>
      <c r="E3461" s="302"/>
      <c r="F3461" s="302"/>
      <c r="G3461" s="302"/>
    </row>
    <row r="3462" spans="1:7" ht="54">
      <c r="A3462" s="455">
        <v>89516</v>
      </c>
      <c r="B3462" s="453" t="s">
        <v>295</v>
      </c>
      <c r="C3462" s="455" t="s">
        <v>41</v>
      </c>
      <c r="D3462" s="474">
        <v>7.63</v>
      </c>
      <c r="E3462" s="302"/>
      <c r="F3462" s="302"/>
      <c r="G3462" s="302"/>
    </row>
    <row r="3463" spans="1:7" ht="40.5">
      <c r="A3463" s="455">
        <v>89517</v>
      </c>
      <c r="B3463" s="453" t="s">
        <v>296</v>
      </c>
      <c r="C3463" s="455" t="s">
        <v>41</v>
      </c>
      <c r="D3463" s="474">
        <v>64.099999999999994</v>
      </c>
      <c r="E3463" s="302"/>
      <c r="F3463" s="302"/>
      <c r="G3463" s="302"/>
    </row>
    <row r="3464" spans="1:7" ht="54">
      <c r="A3464" s="455">
        <v>89518</v>
      </c>
      <c r="B3464" s="453" t="s">
        <v>297</v>
      </c>
      <c r="C3464" s="455" t="s">
        <v>41</v>
      </c>
      <c r="D3464" s="474">
        <v>13.02</v>
      </c>
      <c r="E3464" s="302"/>
      <c r="F3464" s="302"/>
      <c r="G3464" s="302"/>
    </row>
    <row r="3465" spans="1:7" ht="40.5">
      <c r="A3465" s="455">
        <v>89519</v>
      </c>
      <c r="B3465" s="453" t="s">
        <v>298</v>
      </c>
      <c r="C3465" s="455" t="s">
        <v>41</v>
      </c>
      <c r="D3465" s="474">
        <v>42.85</v>
      </c>
      <c r="E3465" s="302"/>
      <c r="F3465" s="302"/>
      <c r="G3465" s="302"/>
    </row>
    <row r="3466" spans="1:7" ht="54">
      <c r="A3466" s="455">
        <v>89520</v>
      </c>
      <c r="B3466" s="453" t="s">
        <v>299</v>
      </c>
      <c r="C3466" s="455" t="s">
        <v>41</v>
      </c>
      <c r="D3466" s="474">
        <v>11.45</v>
      </c>
      <c r="E3466" s="302"/>
      <c r="F3466" s="302"/>
      <c r="G3466" s="302"/>
    </row>
    <row r="3467" spans="1:7" ht="40.5">
      <c r="A3467" s="455">
        <v>89521</v>
      </c>
      <c r="B3467" s="453" t="s">
        <v>300</v>
      </c>
      <c r="C3467" s="455" t="s">
        <v>41</v>
      </c>
      <c r="D3467" s="474">
        <v>119.98</v>
      </c>
      <c r="E3467" s="302"/>
      <c r="F3467" s="302"/>
      <c r="G3467" s="302"/>
    </row>
    <row r="3468" spans="1:7" ht="54">
      <c r="A3468" s="455">
        <v>89522</v>
      </c>
      <c r="B3468" s="453" t="s">
        <v>301</v>
      </c>
      <c r="C3468" s="455" t="s">
        <v>41</v>
      </c>
      <c r="D3468" s="474">
        <v>26.41</v>
      </c>
      <c r="E3468" s="302"/>
      <c r="F3468" s="302"/>
      <c r="G3468" s="302"/>
    </row>
    <row r="3469" spans="1:7" ht="40.5">
      <c r="A3469" s="455">
        <v>89523</v>
      </c>
      <c r="B3469" s="453" t="s">
        <v>302</v>
      </c>
      <c r="C3469" s="455" t="s">
        <v>41</v>
      </c>
      <c r="D3469" s="474">
        <v>90.18</v>
      </c>
      <c r="E3469" s="302"/>
      <c r="F3469" s="302"/>
      <c r="G3469" s="302"/>
    </row>
    <row r="3470" spans="1:7" ht="54">
      <c r="A3470" s="455">
        <v>89524</v>
      </c>
      <c r="B3470" s="453" t="s">
        <v>303</v>
      </c>
      <c r="C3470" s="455" t="s">
        <v>41</v>
      </c>
      <c r="D3470" s="474">
        <v>23.39</v>
      </c>
      <c r="E3470" s="302"/>
      <c r="F3470" s="302"/>
      <c r="G3470" s="302"/>
    </row>
    <row r="3471" spans="1:7" ht="40.5">
      <c r="A3471" s="455">
        <v>89525</v>
      </c>
      <c r="B3471" s="453" t="s">
        <v>304</v>
      </c>
      <c r="C3471" s="455" t="s">
        <v>41</v>
      </c>
      <c r="D3471" s="474">
        <v>88.67</v>
      </c>
      <c r="E3471" s="302"/>
      <c r="F3471" s="302"/>
      <c r="G3471" s="302"/>
    </row>
    <row r="3472" spans="1:7" ht="54">
      <c r="A3472" s="455">
        <v>89526</v>
      </c>
      <c r="B3472" s="453" t="s">
        <v>1486</v>
      </c>
      <c r="C3472" s="455" t="s">
        <v>41</v>
      </c>
      <c r="D3472" s="474">
        <v>34.380000000000003</v>
      </c>
      <c r="E3472" s="302"/>
      <c r="F3472" s="302"/>
      <c r="G3472" s="302"/>
    </row>
    <row r="3473" spans="1:7" ht="40.5">
      <c r="A3473" s="455">
        <v>89527</v>
      </c>
      <c r="B3473" s="453" t="s">
        <v>305</v>
      </c>
      <c r="C3473" s="455" t="s">
        <v>41</v>
      </c>
      <c r="D3473" s="474">
        <v>67.760000000000005</v>
      </c>
      <c r="E3473" s="302"/>
      <c r="F3473" s="302"/>
      <c r="G3473" s="302"/>
    </row>
    <row r="3474" spans="1:7" ht="40.5">
      <c r="A3474" s="455">
        <v>89528</v>
      </c>
      <c r="B3474" s="453" t="s">
        <v>1487</v>
      </c>
      <c r="C3474" s="455" t="s">
        <v>41</v>
      </c>
      <c r="D3474" s="474">
        <v>3.14</v>
      </c>
      <c r="E3474" s="302"/>
      <c r="F3474" s="302"/>
      <c r="G3474" s="302"/>
    </row>
    <row r="3475" spans="1:7" ht="54">
      <c r="A3475" s="455">
        <v>89529</v>
      </c>
      <c r="B3475" s="453" t="s">
        <v>1488</v>
      </c>
      <c r="C3475" s="455" t="s">
        <v>41</v>
      </c>
      <c r="D3475" s="474">
        <v>38.79</v>
      </c>
      <c r="E3475" s="302"/>
      <c r="F3475" s="302"/>
      <c r="G3475" s="302"/>
    </row>
    <row r="3476" spans="1:7" ht="40.5">
      <c r="A3476" s="455">
        <v>89530</v>
      </c>
      <c r="B3476" s="453" t="s">
        <v>306</v>
      </c>
      <c r="C3476" s="455" t="s">
        <v>41</v>
      </c>
      <c r="D3476" s="474">
        <v>12.41</v>
      </c>
      <c r="E3476" s="302"/>
      <c r="F3476" s="302"/>
      <c r="G3476" s="302"/>
    </row>
    <row r="3477" spans="1:7" ht="54">
      <c r="A3477" s="455">
        <v>89531</v>
      </c>
      <c r="B3477" s="453" t="s">
        <v>1489</v>
      </c>
      <c r="C3477" s="455" t="s">
        <v>41</v>
      </c>
      <c r="D3477" s="474">
        <v>31.45</v>
      </c>
      <c r="E3477" s="302"/>
      <c r="F3477" s="302"/>
      <c r="G3477" s="302"/>
    </row>
    <row r="3478" spans="1:7" ht="40.5">
      <c r="A3478" s="455">
        <v>89532</v>
      </c>
      <c r="B3478" s="453" t="s">
        <v>1490</v>
      </c>
      <c r="C3478" s="455" t="s">
        <v>41</v>
      </c>
      <c r="D3478" s="474">
        <v>5.99</v>
      </c>
      <c r="E3478" s="302"/>
      <c r="F3478" s="302"/>
      <c r="G3478" s="302"/>
    </row>
    <row r="3479" spans="1:7" ht="54">
      <c r="A3479" s="455">
        <v>89533</v>
      </c>
      <c r="B3479" s="453" t="s">
        <v>307</v>
      </c>
      <c r="C3479" s="455" t="s">
        <v>41</v>
      </c>
      <c r="D3479" s="474">
        <v>31.45</v>
      </c>
      <c r="E3479" s="302"/>
      <c r="F3479" s="302"/>
      <c r="G3479" s="302"/>
    </row>
    <row r="3480" spans="1:7" ht="54">
      <c r="A3480" s="455">
        <v>89534</v>
      </c>
      <c r="B3480" s="453" t="s">
        <v>1491</v>
      </c>
      <c r="C3480" s="455" t="s">
        <v>41</v>
      </c>
      <c r="D3480" s="474">
        <v>3.97</v>
      </c>
      <c r="E3480" s="302"/>
      <c r="F3480" s="302"/>
      <c r="G3480" s="302"/>
    </row>
    <row r="3481" spans="1:7" ht="54">
      <c r="A3481" s="455">
        <v>89535</v>
      </c>
      <c r="B3481" s="453" t="s">
        <v>1492</v>
      </c>
      <c r="C3481" s="455" t="s">
        <v>41</v>
      </c>
      <c r="D3481" s="474">
        <v>50.29</v>
      </c>
      <c r="E3481" s="302"/>
      <c r="F3481" s="302"/>
      <c r="G3481" s="302"/>
    </row>
    <row r="3482" spans="1:7" ht="40.5">
      <c r="A3482" s="455">
        <v>89536</v>
      </c>
      <c r="B3482" s="453" t="s">
        <v>1493</v>
      </c>
      <c r="C3482" s="455" t="s">
        <v>41</v>
      </c>
      <c r="D3482" s="474">
        <v>11.12</v>
      </c>
      <c r="E3482" s="302"/>
      <c r="F3482" s="302"/>
      <c r="G3482" s="302"/>
    </row>
    <row r="3483" spans="1:7" ht="54">
      <c r="A3483" s="455">
        <v>89538</v>
      </c>
      <c r="B3483" s="453" t="s">
        <v>1494</v>
      </c>
      <c r="C3483" s="455" t="s">
        <v>41</v>
      </c>
      <c r="D3483" s="474">
        <v>3.23</v>
      </c>
      <c r="E3483" s="302"/>
      <c r="F3483" s="302"/>
      <c r="G3483" s="302"/>
    </row>
    <row r="3484" spans="1:7" ht="54">
      <c r="A3484" s="455">
        <v>89539</v>
      </c>
      <c r="B3484" s="453" t="s">
        <v>12372</v>
      </c>
      <c r="C3484" s="455" t="s">
        <v>41</v>
      </c>
      <c r="D3484" s="474">
        <v>33.49</v>
      </c>
      <c r="E3484" s="302"/>
      <c r="F3484" s="302"/>
      <c r="G3484" s="302"/>
    </row>
    <row r="3485" spans="1:7" ht="40.5">
      <c r="A3485" s="455">
        <v>89540</v>
      </c>
      <c r="B3485" s="453" t="s">
        <v>308</v>
      </c>
      <c r="C3485" s="455" t="s">
        <v>41</v>
      </c>
      <c r="D3485" s="474">
        <v>9.15</v>
      </c>
      <c r="E3485" s="302"/>
      <c r="F3485" s="302"/>
      <c r="G3485" s="302"/>
    </row>
    <row r="3486" spans="1:7" ht="40.5">
      <c r="A3486" s="455">
        <v>89541</v>
      </c>
      <c r="B3486" s="453" t="s">
        <v>1495</v>
      </c>
      <c r="C3486" s="455" t="s">
        <v>41</v>
      </c>
      <c r="D3486" s="474">
        <v>4.9400000000000004</v>
      </c>
      <c r="E3486" s="302"/>
      <c r="F3486" s="302"/>
      <c r="G3486" s="302"/>
    </row>
    <row r="3487" spans="1:7" ht="40.5">
      <c r="A3487" s="455">
        <v>89542</v>
      </c>
      <c r="B3487" s="453" t="s">
        <v>309</v>
      </c>
      <c r="C3487" s="455" t="s">
        <v>41</v>
      </c>
      <c r="D3487" s="474">
        <v>27.05</v>
      </c>
      <c r="E3487" s="302"/>
      <c r="F3487" s="302"/>
      <c r="G3487" s="302"/>
    </row>
    <row r="3488" spans="1:7" ht="54">
      <c r="A3488" s="455">
        <v>89544</v>
      </c>
      <c r="B3488" s="453" t="s">
        <v>1496</v>
      </c>
      <c r="C3488" s="455" t="s">
        <v>41</v>
      </c>
      <c r="D3488" s="474">
        <v>7.89</v>
      </c>
      <c r="E3488" s="302"/>
      <c r="F3488" s="302"/>
      <c r="G3488" s="302"/>
    </row>
    <row r="3489" spans="1:7" ht="54">
      <c r="A3489" s="455">
        <v>89545</v>
      </c>
      <c r="B3489" s="453" t="s">
        <v>1497</v>
      </c>
      <c r="C3489" s="455" t="s">
        <v>41</v>
      </c>
      <c r="D3489" s="474">
        <v>12.06</v>
      </c>
      <c r="E3489" s="302"/>
      <c r="F3489" s="302"/>
      <c r="G3489" s="302"/>
    </row>
    <row r="3490" spans="1:7" ht="54">
      <c r="A3490" s="455">
        <v>89546</v>
      </c>
      <c r="B3490" s="453" t="s">
        <v>1498</v>
      </c>
      <c r="C3490" s="455" t="s">
        <v>41</v>
      </c>
      <c r="D3490" s="474">
        <v>10.47</v>
      </c>
      <c r="E3490" s="302"/>
      <c r="F3490" s="302"/>
      <c r="G3490" s="302"/>
    </row>
    <row r="3491" spans="1:7" ht="54">
      <c r="A3491" s="455">
        <v>89547</v>
      </c>
      <c r="B3491" s="453" t="s">
        <v>1499</v>
      </c>
      <c r="C3491" s="455" t="s">
        <v>41</v>
      </c>
      <c r="D3491" s="474">
        <v>18.28</v>
      </c>
      <c r="E3491" s="302"/>
      <c r="F3491" s="302"/>
      <c r="G3491" s="302"/>
    </row>
    <row r="3492" spans="1:7" ht="54">
      <c r="A3492" s="455">
        <v>89548</v>
      </c>
      <c r="B3492" s="453" t="s">
        <v>310</v>
      </c>
      <c r="C3492" s="455" t="s">
        <v>41</v>
      </c>
      <c r="D3492" s="474">
        <v>19.78</v>
      </c>
      <c r="E3492" s="302"/>
      <c r="F3492" s="302"/>
      <c r="G3492" s="302"/>
    </row>
    <row r="3493" spans="1:7" ht="54">
      <c r="A3493" s="455">
        <v>89549</v>
      </c>
      <c r="B3493" s="453" t="s">
        <v>1500</v>
      </c>
      <c r="C3493" s="455" t="s">
        <v>41</v>
      </c>
      <c r="D3493" s="474">
        <v>14.26</v>
      </c>
      <c r="E3493" s="302"/>
      <c r="F3493" s="302"/>
      <c r="G3493" s="302"/>
    </row>
    <row r="3494" spans="1:7" ht="54">
      <c r="A3494" s="455">
        <v>89550</v>
      </c>
      <c r="B3494" s="453" t="s">
        <v>311</v>
      </c>
      <c r="C3494" s="455" t="s">
        <v>41</v>
      </c>
      <c r="D3494" s="474">
        <v>34.75</v>
      </c>
      <c r="E3494" s="302"/>
      <c r="F3494" s="302"/>
      <c r="G3494" s="302"/>
    </row>
    <row r="3495" spans="1:7" ht="54">
      <c r="A3495" s="455">
        <v>89551</v>
      </c>
      <c r="B3495" s="453" t="s">
        <v>1501</v>
      </c>
      <c r="C3495" s="455" t="s">
        <v>41</v>
      </c>
      <c r="D3495" s="474">
        <v>8.3000000000000007</v>
      </c>
      <c r="E3495" s="302"/>
      <c r="F3495" s="302"/>
      <c r="G3495" s="302"/>
    </row>
    <row r="3496" spans="1:7" ht="40.5">
      <c r="A3496" s="455">
        <v>89552</v>
      </c>
      <c r="B3496" s="453" t="s">
        <v>1502</v>
      </c>
      <c r="C3496" s="455" t="s">
        <v>41</v>
      </c>
      <c r="D3496" s="474">
        <v>17.41</v>
      </c>
      <c r="E3496" s="302"/>
      <c r="F3496" s="302"/>
      <c r="G3496" s="302"/>
    </row>
    <row r="3497" spans="1:7" ht="54">
      <c r="A3497" s="455">
        <v>89553</v>
      </c>
      <c r="B3497" s="453" t="s">
        <v>1503</v>
      </c>
      <c r="C3497" s="455" t="s">
        <v>41</v>
      </c>
      <c r="D3497" s="474">
        <v>4.84</v>
      </c>
      <c r="E3497" s="302"/>
      <c r="F3497" s="302"/>
      <c r="G3497" s="302"/>
    </row>
    <row r="3498" spans="1:7" ht="54">
      <c r="A3498" s="455">
        <v>89554</v>
      </c>
      <c r="B3498" s="453" t="s">
        <v>1504</v>
      </c>
      <c r="C3498" s="455" t="s">
        <v>41</v>
      </c>
      <c r="D3498" s="474">
        <v>22.26</v>
      </c>
      <c r="E3498" s="302"/>
      <c r="F3498" s="302"/>
      <c r="G3498" s="302"/>
    </row>
    <row r="3499" spans="1:7" ht="40.5">
      <c r="A3499" s="455">
        <v>89555</v>
      </c>
      <c r="B3499" s="453" t="s">
        <v>312</v>
      </c>
      <c r="C3499" s="455" t="s">
        <v>41</v>
      </c>
      <c r="D3499" s="474">
        <v>21.22</v>
      </c>
      <c r="E3499" s="302"/>
      <c r="F3499" s="302"/>
      <c r="G3499" s="302"/>
    </row>
    <row r="3500" spans="1:7" ht="54">
      <c r="A3500" s="455">
        <v>89556</v>
      </c>
      <c r="B3500" s="453" t="s">
        <v>313</v>
      </c>
      <c r="C3500" s="455" t="s">
        <v>41</v>
      </c>
      <c r="D3500" s="474">
        <v>32.53</v>
      </c>
      <c r="E3500" s="302"/>
      <c r="F3500" s="302"/>
      <c r="G3500" s="302"/>
    </row>
    <row r="3501" spans="1:7" ht="54">
      <c r="A3501" s="455">
        <v>89557</v>
      </c>
      <c r="B3501" s="453" t="s">
        <v>314</v>
      </c>
      <c r="C3501" s="455" t="s">
        <v>41</v>
      </c>
      <c r="D3501" s="474">
        <v>25.78</v>
      </c>
      <c r="E3501" s="302"/>
      <c r="F3501" s="302"/>
      <c r="G3501" s="302"/>
    </row>
    <row r="3502" spans="1:7" ht="40.5">
      <c r="A3502" s="455">
        <v>89558</v>
      </c>
      <c r="B3502" s="453" t="s">
        <v>1505</v>
      </c>
      <c r="C3502" s="455" t="s">
        <v>41</v>
      </c>
      <c r="D3502" s="474">
        <v>7.67</v>
      </c>
      <c r="E3502" s="302"/>
      <c r="F3502" s="302"/>
      <c r="G3502" s="302"/>
    </row>
    <row r="3503" spans="1:7" ht="54">
      <c r="A3503" s="455">
        <v>89559</v>
      </c>
      <c r="B3503" s="453" t="s">
        <v>315</v>
      </c>
      <c r="C3503" s="455" t="s">
        <v>41</v>
      </c>
      <c r="D3503" s="474">
        <v>56.99</v>
      </c>
      <c r="E3503" s="302"/>
      <c r="F3503" s="302"/>
      <c r="G3503" s="302"/>
    </row>
    <row r="3504" spans="1:7" ht="54">
      <c r="A3504" s="455">
        <v>89561</v>
      </c>
      <c r="B3504" s="453" t="s">
        <v>316</v>
      </c>
      <c r="C3504" s="455" t="s">
        <v>41</v>
      </c>
      <c r="D3504" s="474">
        <v>11.38</v>
      </c>
      <c r="E3504" s="302"/>
      <c r="F3504" s="302"/>
      <c r="G3504" s="302"/>
    </row>
    <row r="3505" spans="1:7" ht="40.5">
      <c r="A3505" s="455">
        <v>89562</v>
      </c>
      <c r="B3505" s="453" t="s">
        <v>1506</v>
      </c>
      <c r="C3505" s="455" t="s">
        <v>41</v>
      </c>
      <c r="D3505" s="474">
        <v>8.2100000000000009</v>
      </c>
      <c r="E3505" s="302"/>
      <c r="F3505" s="302"/>
      <c r="G3505" s="302"/>
    </row>
    <row r="3506" spans="1:7" ht="54">
      <c r="A3506" s="455">
        <v>89563</v>
      </c>
      <c r="B3506" s="453" t="s">
        <v>317</v>
      </c>
      <c r="C3506" s="455" t="s">
        <v>41</v>
      </c>
      <c r="D3506" s="474">
        <v>19.89</v>
      </c>
      <c r="E3506" s="302"/>
      <c r="F3506" s="302"/>
      <c r="G3506" s="302"/>
    </row>
    <row r="3507" spans="1:7" ht="40.5">
      <c r="A3507" s="455">
        <v>89564</v>
      </c>
      <c r="B3507" s="453" t="s">
        <v>1507</v>
      </c>
      <c r="C3507" s="455" t="s">
        <v>41</v>
      </c>
      <c r="D3507" s="474">
        <v>15.43</v>
      </c>
      <c r="E3507" s="302"/>
      <c r="F3507" s="302"/>
      <c r="G3507" s="302"/>
    </row>
    <row r="3508" spans="1:7" ht="54">
      <c r="A3508" s="455">
        <v>89565</v>
      </c>
      <c r="B3508" s="453" t="s">
        <v>1508</v>
      </c>
      <c r="C3508" s="455" t="s">
        <v>41</v>
      </c>
      <c r="D3508" s="474">
        <v>48.75</v>
      </c>
      <c r="E3508" s="302"/>
      <c r="F3508" s="302"/>
      <c r="G3508" s="302"/>
    </row>
    <row r="3509" spans="1:7" ht="54">
      <c r="A3509" s="455">
        <v>89566</v>
      </c>
      <c r="B3509" s="453" t="s">
        <v>318</v>
      </c>
      <c r="C3509" s="455" t="s">
        <v>41</v>
      </c>
      <c r="D3509" s="474">
        <v>42.24</v>
      </c>
      <c r="E3509" s="302"/>
      <c r="F3509" s="302"/>
      <c r="G3509" s="302"/>
    </row>
    <row r="3510" spans="1:7" ht="54">
      <c r="A3510" s="455">
        <v>89567</v>
      </c>
      <c r="B3510" s="453" t="s">
        <v>1509</v>
      </c>
      <c r="C3510" s="455" t="s">
        <v>41</v>
      </c>
      <c r="D3510" s="474">
        <v>71.349999999999994</v>
      </c>
      <c r="E3510" s="302"/>
      <c r="F3510" s="302"/>
      <c r="G3510" s="302"/>
    </row>
    <row r="3511" spans="1:7" ht="40.5">
      <c r="A3511" s="455">
        <v>89568</v>
      </c>
      <c r="B3511" s="453" t="s">
        <v>1510</v>
      </c>
      <c r="C3511" s="455" t="s">
        <v>41</v>
      </c>
      <c r="D3511" s="474">
        <v>31.8</v>
      </c>
      <c r="E3511" s="302"/>
      <c r="F3511" s="302"/>
      <c r="G3511" s="302"/>
    </row>
    <row r="3512" spans="1:7" ht="54">
      <c r="A3512" s="455">
        <v>89569</v>
      </c>
      <c r="B3512" s="453" t="s">
        <v>1511</v>
      </c>
      <c r="C3512" s="455" t="s">
        <v>41</v>
      </c>
      <c r="D3512" s="474">
        <v>67.41</v>
      </c>
      <c r="E3512" s="302"/>
      <c r="F3512" s="302"/>
      <c r="G3512" s="302"/>
    </row>
    <row r="3513" spans="1:7" ht="54">
      <c r="A3513" s="455">
        <v>89570</v>
      </c>
      <c r="B3513" s="453" t="s">
        <v>1512</v>
      </c>
      <c r="C3513" s="455" t="s">
        <v>41</v>
      </c>
      <c r="D3513" s="474">
        <v>10.74</v>
      </c>
      <c r="E3513" s="302"/>
      <c r="F3513" s="302"/>
      <c r="G3513" s="302"/>
    </row>
    <row r="3514" spans="1:7" ht="54">
      <c r="A3514" s="455">
        <v>89571</v>
      </c>
      <c r="B3514" s="453" t="s">
        <v>1513</v>
      </c>
      <c r="C3514" s="455" t="s">
        <v>41</v>
      </c>
      <c r="D3514" s="474">
        <v>65.650000000000006</v>
      </c>
      <c r="E3514" s="302"/>
      <c r="F3514" s="302"/>
      <c r="G3514" s="302"/>
    </row>
    <row r="3515" spans="1:7" ht="54">
      <c r="A3515" s="455">
        <v>89572</v>
      </c>
      <c r="B3515" s="453" t="s">
        <v>1514</v>
      </c>
      <c r="C3515" s="455" t="s">
        <v>41</v>
      </c>
      <c r="D3515" s="474">
        <v>7.23</v>
      </c>
      <c r="E3515" s="302"/>
      <c r="F3515" s="302"/>
      <c r="G3515" s="302"/>
    </row>
    <row r="3516" spans="1:7" ht="54">
      <c r="A3516" s="455">
        <v>89573</v>
      </c>
      <c r="B3516" s="453" t="s">
        <v>1515</v>
      </c>
      <c r="C3516" s="455" t="s">
        <v>41</v>
      </c>
      <c r="D3516" s="474">
        <v>59.69</v>
      </c>
      <c r="E3516" s="302"/>
      <c r="F3516" s="302"/>
      <c r="G3516" s="302"/>
    </row>
    <row r="3517" spans="1:7" ht="54">
      <c r="A3517" s="455">
        <v>89574</v>
      </c>
      <c r="B3517" s="453" t="s">
        <v>1516</v>
      </c>
      <c r="C3517" s="455" t="s">
        <v>41</v>
      </c>
      <c r="D3517" s="474">
        <v>116.32</v>
      </c>
      <c r="E3517" s="302"/>
      <c r="F3517" s="302"/>
      <c r="G3517" s="302"/>
    </row>
    <row r="3518" spans="1:7" ht="40.5">
      <c r="A3518" s="455">
        <v>89575</v>
      </c>
      <c r="B3518" s="453" t="s">
        <v>1517</v>
      </c>
      <c r="C3518" s="455" t="s">
        <v>41</v>
      </c>
      <c r="D3518" s="474">
        <v>9.82</v>
      </c>
      <c r="E3518" s="302"/>
      <c r="F3518" s="302"/>
      <c r="G3518" s="302"/>
    </row>
    <row r="3519" spans="1:7" ht="40.5">
      <c r="A3519" s="455">
        <v>89577</v>
      </c>
      <c r="B3519" s="453" t="s">
        <v>319</v>
      </c>
      <c r="C3519" s="455" t="s">
        <v>41</v>
      </c>
      <c r="D3519" s="474">
        <v>32.549999999999997</v>
      </c>
      <c r="E3519" s="302"/>
      <c r="F3519" s="302"/>
      <c r="G3519" s="302"/>
    </row>
    <row r="3520" spans="1:7" ht="40.5">
      <c r="A3520" s="455">
        <v>89579</v>
      </c>
      <c r="B3520" s="453" t="s">
        <v>1520</v>
      </c>
      <c r="C3520" s="455" t="s">
        <v>41</v>
      </c>
      <c r="D3520" s="474">
        <v>10.07</v>
      </c>
      <c r="E3520" s="302"/>
      <c r="F3520" s="302"/>
      <c r="G3520" s="302"/>
    </row>
    <row r="3521" spans="1:7" ht="54">
      <c r="A3521" s="455">
        <v>89581</v>
      </c>
      <c r="B3521" s="453" t="s">
        <v>1522</v>
      </c>
      <c r="C3521" s="455" t="s">
        <v>41</v>
      </c>
      <c r="D3521" s="474">
        <v>25.16</v>
      </c>
      <c r="E3521" s="302"/>
      <c r="F3521" s="302"/>
      <c r="G3521" s="302"/>
    </row>
    <row r="3522" spans="1:7" ht="54">
      <c r="A3522" s="455">
        <v>89582</v>
      </c>
      <c r="B3522" s="453" t="s">
        <v>1523</v>
      </c>
      <c r="C3522" s="455" t="s">
        <v>41</v>
      </c>
      <c r="D3522" s="474">
        <v>22.14</v>
      </c>
      <c r="E3522" s="302"/>
      <c r="F3522" s="302"/>
      <c r="G3522" s="302"/>
    </row>
    <row r="3523" spans="1:7" ht="67.5">
      <c r="A3523" s="455">
        <v>89583</v>
      </c>
      <c r="B3523" s="453" t="s">
        <v>1524</v>
      </c>
      <c r="C3523" s="455" t="s">
        <v>41</v>
      </c>
      <c r="D3523" s="474">
        <v>33.130000000000003</v>
      </c>
      <c r="E3523" s="302"/>
      <c r="F3523" s="302"/>
      <c r="G3523" s="302"/>
    </row>
    <row r="3524" spans="1:7" ht="54">
      <c r="A3524" s="455">
        <v>89584</v>
      </c>
      <c r="B3524" s="453" t="s">
        <v>1525</v>
      </c>
      <c r="C3524" s="455" t="s">
        <v>41</v>
      </c>
      <c r="D3524" s="474">
        <v>37.54</v>
      </c>
      <c r="E3524" s="302"/>
      <c r="F3524" s="302"/>
      <c r="G3524" s="302"/>
    </row>
    <row r="3525" spans="1:7" ht="54">
      <c r="A3525" s="455">
        <v>89585</v>
      </c>
      <c r="B3525" s="453" t="s">
        <v>1526</v>
      </c>
      <c r="C3525" s="455" t="s">
        <v>41</v>
      </c>
      <c r="D3525" s="474">
        <v>30.2</v>
      </c>
      <c r="E3525" s="302"/>
      <c r="F3525" s="302"/>
      <c r="G3525" s="302"/>
    </row>
    <row r="3526" spans="1:7" ht="67.5">
      <c r="A3526" s="455">
        <v>89586</v>
      </c>
      <c r="B3526" s="453" t="s">
        <v>1527</v>
      </c>
      <c r="C3526" s="455" t="s">
        <v>41</v>
      </c>
      <c r="D3526" s="474">
        <v>30.2</v>
      </c>
      <c r="E3526" s="302"/>
      <c r="F3526" s="302"/>
      <c r="G3526" s="302"/>
    </row>
    <row r="3527" spans="1:7" ht="67.5">
      <c r="A3527" s="455">
        <v>89587</v>
      </c>
      <c r="B3527" s="453" t="s">
        <v>1528</v>
      </c>
      <c r="C3527" s="455" t="s">
        <v>41</v>
      </c>
      <c r="D3527" s="474">
        <v>49.04</v>
      </c>
      <c r="E3527" s="302"/>
      <c r="F3527" s="302"/>
      <c r="G3527" s="302"/>
    </row>
    <row r="3528" spans="1:7" ht="54">
      <c r="A3528" s="455">
        <v>89589</v>
      </c>
      <c r="B3528" s="453" t="s">
        <v>12373</v>
      </c>
      <c r="C3528" s="455" t="s">
        <v>41</v>
      </c>
      <c r="D3528" s="474">
        <v>32.24</v>
      </c>
      <c r="E3528" s="302"/>
      <c r="F3528" s="302"/>
      <c r="G3528" s="302"/>
    </row>
    <row r="3529" spans="1:7" ht="54">
      <c r="A3529" s="455">
        <v>89590</v>
      </c>
      <c r="B3529" s="453" t="s">
        <v>1529</v>
      </c>
      <c r="C3529" s="455" t="s">
        <v>41</v>
      </c>
      <c r="D3529" s="474">
        <v>121.42</v>
      </c>
      <c r="E3529" s="302"/>
      <c r="F3529" s="302"/>
      <c r="G3529" s="302"/>
    </row>
    <row r="3530" spans="1:7" ht="54">
      <c r="A3530" s="455">
        <v>89591</v>
      </c>
      <c r="B3530" s="453" t="s">
        <v>1530</v>
      </c>
      <c r="C3530" s="455" t="s">
        <v>41</v>
      </c>
      <c r="D3530" s="474">
        <v>100.35</v>
      </c>
      <c r="E3530" s="302"/>
      <c r="F3530" s="302"/>
      <c r="G3530" s="302"/>
    </row>
    <row r="3531" spans="1:7" ht="67.5">
      <c r="A3531" s="455">
        <v>89592</v>
      </c>
      <c r="B3531" s="453" t="s">
        <v>1531</v>
      </c>
      <c r="C3531" s="455" t="s">
        <v>41</v>
      </c>
      <c r="D3531" s="474">
        <v>161.61000000000001</v>
      </c>
      <c r="E3531" s="302"/>
      <c r="F3531" s="302"/>
      <c r="G3531" s="302"/>
    </row>
    <row r="3532" spans="1:7" ht="40.5">
      <c r="A3532" s="455">
        <v>89593</v>
      </c>
      <c r="B3532" s="453" t="s">
        <v>1532</v>
      </c>
      <c r="C3532" s="455" t="s">
        <v>41</v>
      </c>
      <c r="D3532" s="474">
        <v>29.41</v>
      </c>
      <c r="E3532" s="302"/>
      <c r="F3532" s="302"/>
      <c r="G3532" s="302"/>
    </row>
    <row r="3533" spans="1:7" ht="40.5">
      <c r="A3533" s="455">
        <v>89594</v>
      </c>
      <c r="B3533" s="453" t="s">
        <v>1533</v>
      </c>
      <c r="C3533" s="455" t="s">
        <v>41</v>
      </c>
      <c r="D3533" s="474">
        <v>35.6</v>
      </c>
      <c r="E3533" s="302"/>
      <c r="F3533" s="302"/>
      <c r="G3533" s="302"/>
    </row>
    <row r="3534" spans="1:7" ht="54">
      <c r="A3534" s="455">
        <v>89595</v>
      </c>
      <c r="B3534" s="453" t="s">
        <v>1534</v>
      </c>
      <c r="C3534" s="455" t="s">
        <v>41</v>
      </c>
      <c r="D3534" s="474">
        <v>13.28</v>
      </c>
      <c r="E3534" s="302"/>
      <c r="F3534" s="302"/>
      <c r="G3534" s="302"/>
    </row>
    <row r="3535" spans="1:7" ht="54">
      <c r="A3535" s="455">
        <v>89596</v>
      </c>
      <c r="B3535" s="453" t="s">
        <v>1535</v>
      </c>
      <c r="C3535" s="455" t="s">
        <v>41</v>
      </c>
      <c r="D3535" s="474">
        <v>9.64</v>
      </c>
      <c r="E3535" s="302"/>
      <c r="F3535" s="302"/>
      <c r="G3535" s="302"/>
    </row>
    <row r="3536" spans="1:7" ht="40.5">
      <c r="A3536" s="455">
        <v>89597</v>
      </c>
      <c r="B3536" s="453" t="s">
        <v>1536</v>
      </c>
      <c r="C3536" s="455" t="s">
        <v>41</v>
      </c>
      <c r="D3536" s="474">
        <v>18.52</v>
      </c>
      <c r="E3536" s="302"/>
      <c r="F3536" s="302"/>
      <c r="G3536" s="302"/>
    </row>
    <row r="3537" spans="1:7" ht="40.5">
      <c r="A3537" s="455">
        <v>89598</v>
      </c>
      <c r="B3537" s="453" t="s">
        <v>1537</v>
      </c>
      <c r="C3537" s="455" t="s">
        <v>41</v>
      </c>
      <c r="D3537" s="474">
        <v>49.31</v>
      </c>
      <c r="E3537" s="302"/>
      <c r="F3537" s="302"/>
      <c r="G3537" s="302"/>
    </row>
    <row r="3538" spans="1:7" ht="54">
      <c r="A3538" s="455">
        <v>89599</v>
      </c>
      <c r="B3538" s="453" t="s">
        <v>1538</v>
      </c>
      <c r="C3538" s="455" t="s">
        <v>41</v>
      </c>
      <c r="D3538" s="474">
        <v>17.34</v>
      </c>
      <c r="E3538" s="302"/>
      <c r="F3538" s="302"/>
      <c r="G3538" s="302"/>
    </row>
    <row r="3539" spans="1:7" ht="54">
      <c r="A3539" s="455">
        <v>89600</v>
      </c>
      <c r="B3539" s="453" t="s">
        <v>1539</v>
      </c>
      <c r="C3539" s="455" t="s">
        <v>41</v>
      </c>
      <c r="D3539" s="474">
        <v>18.84</v>
      </c>
      <c r="E3539" s="302"/>
      <c r="F3539" s="302"/>
      <c r="G3539" s="302"/>
    </row>
    <row r="3540" spans="1:7" ht="40.5">
      <c r="A3540" s="455">
        <v>89605</v>
      </c>
      <c r="B3540" s="453" t="s">
        <v>1540</v>
      </c>
      <c r="C3540" s="455" t="s">
        <v>41</v>
      </c>
      <c r="D3540" s="474">
        <v>18.07</v>
      </c>
      <c r="E3540" s="302"/>
      <c r="F3540" s="302"/>
      <c r="G3540" s="302"/>
    </row>
    <row r="3541" spans="1:7" ht="40.5">
      <c r="A3541" s="455">
        <v>89609</v>
      </c>
      <c r="B3541" s="453" t="s">
        <v>1541</v>
      </c>
      <c r="C3541" s="455" t="s">
        <v>41</v>
      </c>
      <c r="D3541" s="474">
        <v>83.01</v>
      </c>
      <c r="E3541" s="302"/>
      <c r="F3541" s="302"/>
      <c r="G3541" s="302"/>
    </row>
    <row r="3542" spans="1:7" ht="54">
      <c r="A3542" s="455">
        <v>89610</v>
      </c>
      <c r="B3542" s="453" t="s">
        <v>1542</v>
      </c>
      <c r="C3542" s="455" t="s">
        <v>41</v>
      </c>
      <c r="D3542" s="474">
        <v>18.54</v>
      </c>
      <c r="E3542" s="302"/>
      <c r="F3542" s="302"/>
      <c r="G3542" s="302"/>
    </row>
    <row r="3543" spans="1:7" ht="40.5">
      <c r="A3543" s="455">
        <v>89611</v>
      </c>
      <c r="B3543" s="453" t="s">
        <v>1543</v>
      </c>
      <c r="C3543" s="455" t="s">
        <v>41</v>
      </c>
      <c r="D3543" s="474">
        <v>30.68</v>
      </c>
      <c r="E3543" s="302"/>
      <c r="F3543" s="302"/>
      <c r="G3543" s="302"/>
    </row>
    <row r="3544" spans="1:7" ht="40.5">
      <c r="A3544" s="455">
        <v>89612</v>
      </c>
      <c r="B3544" s="453" t="s">
        <v>1544</v>
      </c>
      <c r="C3544" s="455" t="s">
        <v>41</v>
      </c>
      <c r="D3544" s="474">
        <v>164.09</v>
      </c>
      <c r="E3544" s="302"/>
      <c r="F3544" s="302"/>
      <c r="G3544" s="302"/>
    </row>
    <row r="3545" spans="1:7" ht="54">
      <c r="A3545" s="455">
        <v>89613</v>
      </c>
      <c r="B3545" s="453" t="s">
        <v>1545</v>
      </c>
      <c r="C3545" s="455" t="s">
        <v>41</v>
      </c>
      <c r="D3545" s="474">
        <v>27.34</v>
      </c>
      <c r="E3545" s="302"/>
      <c r="F3545" s="302"/>
      <c r="G3545" s="302"/>
    </row>
    <row r="3546" spans="1:7" ht="40.5">
      <c r="A3546" s="455">
        <v>89614</v>
      </c>
      <c r="B3546" s="453" t="s">
        <v>1546</v>
      </c>
      <c r="C3546" s="455" t="s">
        <v>41</v>
      </c>
      <c r="D3546" s="474">
        <v>58.62</v>
      </c>
      <c r="E3546" s="302"/>
      <c r="F3546" s="302"/>
      <c r="G3546" s="302"/>
    </row>
    <row r="3547" spans="1:7" ht="40.5">
      <c r="A3547" s="455">
        <v>89615</v>
      </c>
      <c r="B3547" s="453" t="s">
        <v>1547</v>
      </c>
      <c r="C3547" s="455" t="s">
        <v>41</v>
      </c>
      <c r="D3547" s="474">
        <v>248.37</v>
      </c>
      <c r="E3547" s="302"/>
      <c r="F3547" s="302"/>
      <c r="G3547" s="302"/>
    </row>
    <row r="3548" spans="1:7" ht="54">
      <c r="A3548" s="455">
        <v>89616</v>
      </c>
      <c r="B3548" s="453" t="s">
        <v>1548</v>
      </c>
      <c r="C3548" s="455" t="s">
        <v>41</v>
      </c>
      <c r="D3548" s="474">
        <v>39.89</v>
      </c>
      <c r="E3548" s="302"/>
      <c r="F3548" s="302"/>
      <c r="G3548" s="302"/>
    </row>
    <row r="3549" spans="1:7" ht="40.5">
      <c r="A3549" s="455">
        <v>89617</v>
      </c>
      <c r="B3549" s="453" t="s">
        <v>1549</v>
      </c>
      <c r="C3549" s="455" t="s">
        <v>41</v>
      </c>
      <c r="D3549" s="474">
        <v>5.47</v>
      </c>
      <c r="E3549" s="302"/>
      <c r="F3549" s="302"/>
      <c r="G3549" s="302"/>
    </row>
    <row r="3550" spans="1:7" ht="54">
      <c r="A3550" s="455">
        <v>89618</v>
      </c>
      <c r="B3550" s="453" t="s">
        <v>1550</v>
      </c>
      <c r="C3550" s="455" t="s">
        <v>41</v>
      </c>
      <c r="D3550" s="474">
        <v>12.9</v>
      </c>
      <c r="E3550" s="302"/>
      <c r="F3550" s="302"/>
      <c r="G3550" s="302"/>
    </row>
    <row r="3551" spans="1:7" ht="40.5">
      <c r="A3551" s="455">
        <v>89619</v>
      </c>
      <c r="B3551" s="453" t="s">
        <v>320</v>
      </c>
      <c r="C3551" s="455" t="s">
        <v>41</v>
      </c>
      <c r="D3551" s="474">
        <v>7.45</v>
      </c>
      <c r="E3551" s="302"/>
      <c r="F3551" s="302"/>
      <c r="G3551" s="302"/>
    </row>
    <row r="3552" spans="1:7" ht="40.5">
      <c r="A3552" s="455">
        <v>89620</v>
      </c>
      <c r="B3552" s="453" t="s">
        <v>1551</v>
      </c>
      <c r="C3552" s="455" t="s">
        <v>41</v>
      </c>
      <c r="D3552" s="474">
        <v>9.48</v>
      </c>
      <c r="E3552" s="302"/>
      <c r="F3552" s="302"/>
      <c r="G3552" s="302"/>
    </row>
    <row r="3553" spans="1:7" ht="54">
      <c r="A3553" s="455">
        <v>89621</v>
      </c>
      <c r="B3553" s="453" t="s">
        <v>1552</v>
      </c>
      <c r="C3553" s="455" t="s">
        <v>41</v>
      </c>
      <c r="D3553" s="474">
        <v>22.08</v>
      </c>
      <c r="E3553" s="302"/>
      <c r="F3553" s="302"/>
      <c r="G3553" s="302"/>
    </row>
    <row r="3554" spans="1:7" ht="40.5">
      <c r="A3554" s="455">
        <v>89622</v>
      </c>
      <c r="B3554" s="453" t="s">
        <v>321</v>
      </c>
      <c r="C3554" s="455" t="s">
        <v>41</v>
      </c>
      <c r="D3554" s="474">
        <v>11.45</v>
      </c>
      <c r="E3554" s="302"/>
      <c r="F3554" s="302"/>
      <c r="G3554" s="302"/>
    </row>
    <row r="3555" spans="1:7" ht="40.5">
      <c r="A3555" s="455">
        <v>89623</v>
      </c>
      <c r="B3555" s="453" t="s">
        <v>1553</v>
      </c>
      <c r="C3555" s="455" t="s">
        <v>41</v>
      </c>
      <c r="D3555" s="474">
        <v>15.58</v>
      </c>
      <c r="E3555" s="302"/>
      <c r="F3555" s="302"/>
      <c r="G3555" s="302"/>
    </row>
    <row r="3556" spans="1:7" ht="40.5">
      <c r="A3556" s="455">
        <v>89624</v>
      </c>
      <c r="B3556" s="453" t="s">
        <v>322</v>
      </c>
      <c r="C3556" s="455" t="s">
        <v>41</v>
      </c>
      <c r="D3556" s="474">
        <v>16.57</v>
      </c>
      <c r="E3556" s="302"/>
      <c r="F3556" s="302"/>
      <c r="G3556" s="302"/>
    </row>
    <row r="3557" spans="1:7" ht="40.5">
      <c r="A3557" s="455">
        <v>89625</v>
      </c>
      <c r="B3557" s="453" t="s">
        <v>1554</v>
      </c>
      <c r="C3557" s="455" t="s">
        <v>41</v>
      </c>
      <c r="D3557" s="474">
        <v>18.91</v>
      </c>
      <c r="E3557" s="302"/>
      <c r="F3557" s="302"/>
      <c r="G3557" s="302"/>
    </row>
    <row r="3558" spans="1:7" ht="40.5">
      <c r="A3558" s="455">
        <v>89626</v>
      </c>
      <c r="B3558" s="453" t="s">
        <v>323</v>
      </c>
      <c r="C3558" s="455" t="s">
        <v>41</v>
      </c>
      <c r="D3558" s="474">
        <v>26.55</v>
      </c>
      <c r="E3558" s="302"/>
      <c r="F3558" s="302"/>
      <c r="G3558" s="302"/>
    </row>
    <row r="3559" spans="1:7" ht="40.5">
      <c r="A3559" s="455">
        <v>89627</v>
      </c>
      <c r="B3559" s="453" t="s">
        <v>324</v>
      </c>
      <c r="C3559" s="455" t="s">
        <v>41</v>
      </c>
      <c r="D3559" s="474">
        <v>17.760000000000002</v>
      </c>
      <c r="E3559" s="302"/>
      <c r="F3559" s="302"/>
      <c r="G3559" s="302"/>
    </row>
    <row r="3560" spans="1:7" ht="40.5">
      <c r="A3560" s="455">
        <v>89628</v>
      </c>
      <c r="B3560" s="453" t="s">
        <v>1555</v>
      </c>
      <c r="C3560" s="455" t="s">
        <v>41</v>
      </c>
      <c r="D3560" s="474">
        <v>40.98</v>
      </c>
      <c r="E3560" s="302"/>
      <c r="F3560" s="302"/>
      <c r="G3560" s="302"/>
    </row>
    <row r="3561" spans="1:7" ht="40.5">
      <c r="A3561" s="455">
        <v>89629</v>
      </c>
      <c r="B3561" s="453" t="s">
        <v>1556</v>
      </c>
      <c r="C3561" s="455" t="s">
        <v>41</v>
      </c>
      <c r="D3561" s="474">
        <v>76.180000000000007</v>
      </c>
      <c r="E3561" s="302"/>
      <c r="F3561" s="302"/>
      <c r="G3561" s="302"/>
    </row>
    <row r="3562" spans="1:7" ht="40.5">
      <c r="A3562" s="455">
        <v>89630</v>
      </c>
      <c r="B3562" s="453" t="s">
        <v>325</v>
      </c>
      <c r="C3562" s="455" t="s">
        <v>41</v>
      </c>
      <c r="D3562" s="474">
        <v>65.77</v>
      </c>
      <c r="E3562" s="302"/>
      <c r="F3562" s="302"/>
      <c r="G3562" s="302"/>
    </row>
    <row r="3563" spans="1:7" ht="40.5">
      <c r="A3563" s="455">
        <v>89631</v>
      </c>
      <c r="B3563" s="453" t="s">
        <v>1557</v>
      </c>
      <c r="C3563" s="455" t="s">
        <v>41</v>
      </c>
      <c r="D3563" s="474">
        <v>116.62</v>
      </c>
      <c r="E3563" s="302"/>
      <c r="F3563" s="302"/>
      <c r="G3563" s="302"/>
    </row>
    <row r="3564" spans="1:7" ht="40.5">
      <c r="A3564" s="455">
        <v>89632</v>
      </c>
      <c r="B3564" s="453" t="s">
        <v>326</v>
      </c>
      <c r="C3564" s="455" t="s">
        <v>41</v>
      </c>
      <c r="D3564" s="474">
        <v>95.32</v>
      </c>
      <c r="E3564" s="302"/>
      <c r="F3564" s="302"/>
      <c r="G3564" s="302"/>
    </row>
    <row r="3565" spans="1:7" ht="54">
      <c r="A3565" s="455">
        <v>89637</v>
      </c>
      <c r="B3565" s="453" t="s">
        <v>1559</v>
      </c>
      <c r="C3565" s="455" t="s">
        <v>41</v>
      </c>
      <c r="D3565" s="474">
        <v>8.4700000000000006</v>
      </c>
      <c r="E3565" s="302"/>
      <c r="F3565" s="302"/>
      <c r="G3565" s="302"/>
    </row>
    <row r="3566" spans="1:7" ht="54">
      <c r="A3566" s="455">
        <v>89638</v>
      </c>
      <c r="B3566" s="453" t="s">
        <v>1560</v>
      </c>
      <c r="C3566" s="455" t="s">
        <v>41</v>
      </c>
      <c r="D3566" s="474">
        <v>9.73</v>
      </c>
      <c r="E3566" s="302"/>
      <c r="F3566" s="302"/>
      <c r="G3566" s="302"/>
    </row>
    <row r="3567" spans="1:7" ht="54">
      <c r="A3567" s="455">
        <v>89639</v>
      </c>
      <c r="B3567" s="453" t="s">
        <v>1561</v>
      </c>
      <c r="C3567" s="455" t="s">
        <v>41</v>
      </c>
      <c r="D3567" s="474">
        <v>10.220000000000001</v>
      </c>
      <c r="E3567" s="302"/>
      <c r="F3567" s="302"/>
      <c r="G3567" s="302"/>
    </row>
    <row r="3568" spans="1:7" ht="54">
      <c r="A3568" s="455">
        <v>89640</v>
      </c>
      <c r="B3568" s="453" t="s">
        <v>4088</v>
      </c>
      <c r="C3568" s="455" t="s">
        <v>41</v>
      </c>
      <c r="D3568" s="474">
        <v>17.72</v>
      </c>
      <c r="E3568" s="302"/>
      <c r="F3568" s="302"/>
      <c r="G3568" s="302"/>
    </row>
    <row r="3569" spans="1:7" ht="54">
      <c r="A3569" s="455">
        <v>89641</v>
      </c>
      <c r="B3569" s="453" t="s">
        <v>1562</v>
      </c>
      <c r="C3569" s="455" t="s">
        <v>41</v>
      </c>
      <c r="D3569" s="474">
        <v>12.27</v>
      </c>
      <c r="E3569" s="302"/>
      <c r="F3569" s="302"/>
      <c r="G3569" s="302"/>
    </row>
    <row r="3570" spans="1:7" ht="54">
      <c r="A3570" s="455">
        <v>89642</v>
      </c>
      <c r="B3570" s="453" t="s">
        <v>1563</v>
      </c>
      <c r="C3570" s="455" t="s">
        <v>41</v>
      </c>
      <c r="D3570" s="474">
        <v>14.69</v>
      </c>
      <c r="E3570" s="302"/>
      <c r="F3570" s="302"/>
      <c r="G3570" s="302"/>
    </row>
    <row r="3571" spans="1:7" ht="54">
      <c r="A3571" s="455">
        <v>89643</v>
      </c>
      <c r="B3571" s="453" t="s">
        <v>1564</v>
      </c>
      <c r="C3571" s="455" t="s">
        <v>41</v>
      </c>
      <c r="D3571" s="474">
        <v>15.5</v>
      </c>
      <c r="E3571" s="302"/>
      <c r="F3571" s="302"/>
      <c r="G3571" s="302"/>
    </row>
    <row r="3572" spans="1:7" ht="54">
      <c r="A3572" s="455">
        <v>89644</v>
      </c>
      <c r="B3572" s="453" t="s">
        <v>4089</v>
      </c>
      <c r="C3572" s="455" t="s">
        <v>41</v>
      </c>
      <c r="D3572" s="474">
        <v>26.92</v>
      </c>
      <c r="E3572" s="302"/>
      <c r="F3572" s="302"/>
      <c r="G3572" s="302"/>
    </row>
    <row r="3573" spans="1:7" ht="54">
      <c r="A3573" s="455">
        <v>89645</v>
      </c>
      <c r="B3573" s="453" t="s">
        <v>1565</v>
      </c>
      <c r="C3573" s="455" t="s">
        <v>41</v>
      </c>
      <c r="D3573" s="474">
        <v>31.17</v>
      </c>
      <c r="E3573" s="302"/>
      <c r="F3573" s="302"/>
      <c r="G3573" s="302"/>
    </row>
    <row r="3574" spans="1:7" ht="54">
      <c r="A3574" s="455">
        <v>89646</v>
      </c>
      <c r="B3574" s="453" t="s">
        <v>1566</v>
      </c>
      <c r="C3574" s="455" t="s">
        <v>41</v>
      </c>
      <c r="D3574" s="474">
        <v>20.47</v>
      </c>
      <c r="E3574" s="302"/>
      <c r="F3574" s="302"/>
      <c r="G3574" s="302"/>
    </row>
    <row r="3575" spans="1:7" ht="54">
      <c r="A3575" s="455">
        <v>89647</v>
      </c>
      <c r="B3575" s="453" t="s">
        <v>1567</v>
      </c>
      <c r="C3575" s="455" t="s">
        <v>41</v>
      </c>
      <c r="D3575" s="474">
        <v>19.91</v>
      </c>
      <c r="E3575" s="302"/>
      <c r="F3575" s="302"/>
      <c r="G3575" s="302"/>
    </row>
    <row r="3576" spans="1:7" ht="54">
      <c r="A3576" s="455">
        <v>89648</v>
      </c>
      <c r="B3576" s="453" t="s">
        <v>1568</v>
      </c>
      <c r="C3576" s="455" t="s">
        <v>41</v>
      </c>
      <c r="D3576" s="474">
        <v>22.5</v>
      </c>
      <c r="E3576" s="302"/>
      <c r="F3576" s="302"/>
      <c r="G3576" s="302"/>
    </row>
    <row r="3577" spans="1:7" ht="54">
      <c r="A3577" s="455">
        <v>89649</v>
      </c>
      <c r="B3577" s="453" t="s">
        <v>1569</v>
      </c>
      <c r="C3577" s="455" t="s">
        <v>41</v>
      </c>
      <c r="D3577" s="474">
        <v>31.49</v>
      </c>
      <c r="E3577" s="302"/>
      <c r="F3577" s="302"/>
      <c r="G3577" s="302"/>
    </row>
    <row r="3578" spans="1:7" ht="54">
      <c r="A3578" s="455">
        <v>89650</v>
      </c>
      <c r="B3578" s="453" t="s">
        <v>1570</v>
      </c>
      <c r="C3578" s="455" t="s">
        <v>41</v>
      </c>
      <c r="D3578" s="474">
        <v>31.49</v>
      </c>
      <c r="E3578" s="302"/>
      <c r="F3578" s="302"/>
      <c r="G3578" s="302"/>
    </row>
    <row r="3579" spans="1:7" ht="40.5">
      <c r="A3579" s="455">
        <v>89651</v>
      </c>
      <c r="B3579" s="453" t="s">
        <v>330</v>
      </c>
      <c r="C3579" s="455" t="s">
        <v>41</v>
      </c>
      <c r="D3579" s="474">
        <v>5.77</v>
      </c>
      <c r="E3579" s="302"/>
      <c r="F3579" s="302"/>
      <c r="G3579" s="302"/>
    </row>
    <row r="3580" spans="1:7" ht="54">
      <c r="A3580" s="455">
        <v>89652</v>
      </c>
      <c r="B3580" s="453" t="s">
        <v>1571</v>
      </c>
      <c r="C3580" s="455" t="s">
        <v>41</v>
      </c>
      <c r="D3580" s="474">
        <v>11.31</v>
      </c>
      <c r="E3580" s="302"/>
      <c r="F3580" s="302"/>
      <c r="G3580" s="302"/>
    </row>
    <row r="3581" spans="1:7" ht="54">
      <c r="A3581" s="455">
        <v>89653</v>
      </c>
      <c r="B3581" s="453" t="s">
        <v>1572</v>
      </c>
      <c r="C3581" s="455" t="s">
        <v>41</v>
      </c>
      <c r="D3581" s="474">
        <v>19.82</v>
      </c>
      <c r="E3581" s="302"/>
      <c r="F3581" s="302"/>
      <c r="G3581" s="302"/>
    </row>
    <row r="3582" spans="1:7" ht="40.5">
      <c r="A3582" s="455">
        <v>89654</v>
      </c>
      <c r="B3582" s="453" t="s">
        <v>1573</v>
      </c>
      <c r="C3582" s="455" t="s">
        <v>41</v>
      </c>
      <c r="D3582" s="474">
        <v>19.260000000000002</v>
      </c>
      <c r="E3582" s="302"/>
      <c r="F3582" s="302"/>
      <c r="G3582" s="302"/>
    </row>
    <row r="3583" spans="1:7" ht="54">
      <c r="A3583" s="455">
        <v>89655</v>
      </c>
      <c r="B3583" s="453" t="s">
        <v>1574</v>
      </c>
      <c r="C3583" s="455" t="s">
        <v>41</v>
      </c>
      <c r="D3583" s="474">
        <v>29.67</v>
      </c>
      <c r="E3583" s="302"/>
      <c r="F3583" s="302"/>
      <c r="G3583" s="302"/>
    </row>
    <row r="3584" spans="1:7" ht="40.5">
      <c r="A3584" s="455">
        <v>89656</v>
      </c>
      <c r="B3584" s="453" t="s">
        <v>1575</v>
      </c>
      <c r="C3584" s="455" t="s">
        <v>41</v>
      </c>
      <c r="D3584" s="474">
        <v>12.18</v>
      </c>
      <c r="E3584" s="302"/>
      <c r="F3584" s="302"/>
      <c r="G3584" s="302"/>
    </row>
    <row r="3585" spans="1:7" ht="54">
      <c r="A3585" s="455">
        <v>89657</v>
      </c>
      <c r="B3585" s="453" t="s">
        <v>1576</v>
      </c>
      <c r="C3585" s="455" t="s">
        <v>41</v>
      </c>
      <c r="D3585" s="474">
        <v>12.46</v>
      </c>
      <c r="E3585" s="302"/>
      <c r="F3585" s="302"/>
      <c r="G3585" s="302"/>
    </row>
    <row r="3586" spans="1:7" ht="40.5">
      <c r="A3586" s="455">
        <v>89658</v>
      </c>
      <c r="B3586" s="453" t="s">
        <v>1577</v>
      </c>
      <c r="C3586" s="455" t="s">
        <v>41</v>
      </c>
      <c r="D3586" s="474">
        <v>8.11</v>
      </c>
      <c r="E3586" s="302"/>
      <c r="F3586" s="302"/>
      <c r="G3586" s="302"/>
    </row>
    <row r="3587" spans="1:7" ht="54">
      <c r="A3587" s="455">
        <v>89659</v>
      </c>
      <c r="B3587" s="453" t="s">
        <v>1578</v>
      </c>
      <c r="C3587" s="455" t="s">
        <v>41</v>
      </c>
      <c r="D3587" s="474">
        <v>16.59</v>
      </c>
      <c r="E3587" s="302"/>
      <c r="F3587" s="302"/>
      <c r="G3587" s="302"/>
    </row>
    <row r="3588" spans="1:7" ht="54">
      <c r="A3588" s="455">
        <v>89660</v>
      </c>
      <c r="B3588" s="453" t="s">
        <v>1579</v>
      </c>
      <c r="C3588" s="455" t="s">
        <v>41</v>
      </c>
      <c r="D3588" s="474">
        <v>7.37</v>
      </c>
      <c r="E3588" s="302"/>
      <c r="F3588" s="302"/>
      <c r="G3588" s="302"/>
    </row>
    <row r="3589" spans="1:7" ht="40.5">
      <c r="A3589" s="455">
        <v>89661</v>
      </c>
      <c r="B3589" s="453" t="s">
        <v>1580</v>
      </c>
      <c r="C3589" s="455" t="s">
        <v>41</v>
      </c>
      <c r="D3589" s="474">
        <v>23.04</v>
      </c>
      <c r="E3589" s="302"/>
      <c r="F3589" s="302"/>
      <c r="G3589" s="302"/>
    </row>
    <row r="3590" spans="1:7" ht="54">
      <c r="A3590" s="455">
        <v>89662</v>
      </c>
      <c r="B3590" s="453" t="s">
        <v>1581</v>
      </c>
      <c r="C3590" s="455" t="s">
        <v>41</v>
      </c>
      <c r="D3590" s="474">
        <v>36.85</v>
      </c>
      <c r="E3590" s="302"/>
      <c r="F3590" s="302"/>
      <c r="G3590" s="302"/>
    </row>
    <row r="3591" spans="1:7" ht="40.5">
      <c r="A3591" s="455">
        <v>89663</v>
      </c>
      <c r="B3591" s="453" t="s">
        <v>1582</v>
      </c>
      <c r="C3591" s="455" t="s">
        <v>41</v>
      </c>
      <c r="D3591" s="474">
        <v>13.72</v>
      </c>
      <c r="E3591" s="302"/>
      <c r="F3591" s="302"/>
      <c r="G3591" s="302"/>
    </row>
    <row r="3592" spans="1:7" ht="54">
      <c r="A3592" s="455">
        <v>89664</v>
      </c>
      <c r="B3592" s="453" t="s">
        <v>1583</v>
      </c>
      <c r="C3592" s="455" t="s">
        <v>41</v>
      </c>
      <c r="D3592" s="474">
        <v>16.59</v>
      </c>
      <c r="E3592" s="302"/>
      <c r="F3592" s="302"/>
      <c r="G3592" s="302"/>
    </row>
    <row r="3593" spans="1:7" ht="54">
      <c r="A3593" s="455">
        <v>89665</v>
      </c>
      <c r="B3593" s="453" t="s">
        <v>1584</v>
      </c>
      <c r="C3593" s="455" t="s">
        <v>41</v>
      </c>
      <c r="D3593" s="474">
        <v>13.32</v>
      </c>
      <c r="E3593" s="302"/>
      <c r="F3593" s="302"/>
      <c r="G3593" s="302"/>
    </row>
    <row r="3594" spans="1:7" ht="54">
      <c r="A3594" s="455">
        <v>89666</v>
      </c>
      <c r="B3594" s="453" t="s">
        <v>1585</v>
      </c>
      <c r="C3594" s="455" t="s">
        <v>41</v>
      </c>
      <c r="D3594" s="474">
        <v>6.11</v>
      </c>
      <c r="E3594" s="302"/>
      <c r="F3594" s="302"/>
      <c r="G3594" s="302"/>
    </row>
    <row r="3595" spans="1:7" ht="54">
      <c r="A3595" s="455">
        <v>89667</v>
      </c>
      <c r="B3595" s="453" t="s">
        <v>1586</v>
      </c>
      <c r="C3595" s="455" t="s">
        <v>41</v>
      </c>
      <c r="D3595" s="474">
        <v>33.81</v>
      </c>
      <c r="E3595" s="302"/>
      <c r="F3595" s="302"/>
      <c r="G3595" s="302"/>
    </row>
    <row r="3596" spans="1:7" ht="54">
      <c r="A3596" s="455">
        <v>89668</v>
      </c>
      <c r="B3596" s="453" t="s">
        <v>1587</v>
      </c>
      <c r="C3596" s="455" t="s">
        <v>41</v>
      </c>
      <c r="D3596" s="474">
        <v>34.81</v>
      </c>
      <c r="E3596" s="302"/>
      <c r="F3596" s="302"/>
      <c r="G3596" s="302"/>
    </row>
    <row r="3597" spans="1:7" ht="54">
      <c r="A3597" s="455">
        <v>89669</v>
      </c>
      <c r="B3597" s="453" t="s">
        <v>1588</v>
      </c>
      <c r="C3597" s="455" t="s">
        <v>41</v>
      </c>
      <c r="D3597" s="474">
        <v>21.48</v>
      </c>
      <c r="E3597" s="302"/>
      <c r="F3597" s="302"/>
      <c r="G3597" s="302"/>
    </row>
    <row r="3598" spans="1:7" ht="40.5">
      <c r="A3598" s="455">
        <v>89670</v>
      </c>
      <c r="B3598" s="453" t="s">
        <v>1589</v>
      </c>
      <c r="C3598" s="455" t="s">
        <v>41</v>
      </c>
      <c r="D3598" s="474">
        <v>12.75</v>
      </c>
      <c r="E3598" s="302"/>
      <c r="F3598" s="302"/>
      <c r="G3598" s="302"/>
    </row>
    <row r="3599" spans="1:7" ht="54">
      <c r="A3599" s="455">
        <v>89671</v>
      </c>
      <c r="B3599" s="453" t="s">
        <v>1590</v>
      </c>
      <c r="C3599" s="455" t="s">
        <v>41</v>
      </c>
      <c r="D3599" s="474">
        <v>31.75</v>
      </c>
      <c r="E3599" s="302"/>
      <c r="F3599" s="302"/>
      <c r="G3599" s="302"/>
    </row>
    <row r="3600" spans="1:7" ht="54">
      <c r="A3600" s="455">
        <v>89672</v>
      </c>
      <c r="B3600" s="453" t="s">
        <v>1591</v>
      </c>
      <c r="C3600" s="455" t="s">
        <v>41</v>
      </c>
      <c r="D3600" s="474">
        <v>22.46</v>
      </c>
      <c r="E3600" s="302"/>
      <c r="F3600" s="302"/>
      <c r="G3600" s="302"/>
    </row>
    <row r="3601" spans="1:7" ht="67.5">
      <c r="A3601" s="455">
        <v>89673</v>
      </c>
      <c r="B3601" s="453" t="s">
        <v>1592</v>
      </c>
      <c r="C3601" s="455" t="s">
        <v>41</v>
      </c>
      <c r="D3601" s="474">
        <v>25</v>
      </c>
      <c r="E3601" s="302"/>
      <c r="F3601" s="302"/>
      <c r="G3601" s="302"/>
    </row>
    <row r="3602" spans="1:7" ht="40.5">
      <c r="A3602" s="455">
        <v>89674</v>
      </c>
      <c r="B3602" s="453" t="s">
        <v>1593</v>
      </c>
      <c r="C3602" s="455" t="s">
        <v>41</v>
      </c>
      <c r="D3602" s="474">
        <v>34.83</v>
      </c>
      <c r="E3602" s="302"/>
      <c r="F3602" s="302"/>
      <c r="G3602" s="302"/>
    </row>
    <row r="3603" spans="1:7" ht="54">
      <c r="A3603" s="455">
        <v>89675</v>
      </c>
      <c r="B3603" s="453" t="s">
        <v>1594</v>
      </c>
      <c r="C3603" s="455" t="s">
        <v>41</v>
      </c>
      <c r="D3603" s="474">
        <v>56.21</v>
      </c>
      <c r="E3603" s="302"/>
      <c r="F3603" s="302"/>
      <c r="G3603" s="302"/>
    </row>
    <row r="3604" spans="1:7" ht="40.5">
      <c r="A3604" s="455">
        <v>89676</v>
      </c>
      <c r="B3604" s="453" t="s">
        <v>1595</v>
      </c>
      <c r="C3604" s="455" t="s">
        <v>41</v>
      </c>
      <c r="D3604" s="474">
        <v>55.01</v>
      </c>
      <c r="E3604" s="302"/>
      <c r="F3604" s="302"/>
      <c r="G3604" s="302"/>
    </row>
    <row r="3605" spans="1:7" ht="54">
      <c r="A3605" s="455">
        <v>89677</v>
      </c>
      <c r="B3605" s="453" t="s">
        <v>1596</v>
      </c>
      <c r="C3605" s="455" t="s">
        <v>41</v>
      </c>
      <c r="D3605" s="474">
        <v>64.64</v>
      </c>
      <c r="E3605" s="302"/>
      <c r="F3605" s="302"/>
      <c r="G3605" s="302"/>
    </row>
    <row r="3606" spans="1:7" ht="54">
      <c r="A3606" s="455">
        <v>89678</v>
      </c>
      <c r="B3606" s="453" t="s">
        <v>1597</v>
      </c>
      <c r="C3606" s="455" t="s">
        <v>41</v>
      </c>
      <c r="D3606" s="474">
        <v>8.44</v>
      </c>
      <c r="E3606" s="302"/>
      <c r="F3606" s="302"/>
      <c r="G3606" s="302"/>
    </row>
    <row r="3607" spans="1:7" ht="54">
      <c r="A3607" s="455">
        <v>89679</v>
      </c>
      <c r="B3607" s="453" t="s">
        <v>1598</v>
      </c>
      <c r="C3607" s="455" t="s">
        <v>41</v>
      </c>
      <c r="D3607" s="474">
        <v>101.27</v>
      </c>
      <c r="E3607" s="302"/>
      <c r="F3607" s="302"/>
      <c r="G3607" s="302"/>
    </row>
    <row r="3608" spans="1:7" ht="40.5">
      <c r="A3608" s="455">
        <v>89680</v>
      </c>
      <c r="B3608" s="453" t="s">
        <v>1599</v>
      </c>
      <c r="C3608" s="455" t="s">
        <v>41</v>
      </c>
      <c r="D3608" s="474">
        <v>21.26</v>
      </c>
      <c r="E3608" s="302"/>
      <c r="F3608" s="302"/>
      <c r="G3608" s="302"/>
    </row>
    <row r="3609" spans="1:7" ht="67.5">
      <c r="A3609" s="455">
        <v>89681</v>
      </c>
      <c r="B3609" s="453" t="s">
        <v>1600</v>
      </c>
      <c r="C3609" s="455" t="s">
        <v>41</v>
      </c>
      <c r="D3609" s="474">
        <v>71.13</v>
      </c>
      <c r="E3609" s="302"/>
      <c r="F3609" s="302"/>
      <c r="G3609" s="302"/>
    </row>
    <row r="3610" spans="1:7" ht="54">
      <c r="A3610" s="455">
        <v>89682</v>
      </c>
      <c r="B3610" s="453" t="s">
        <v>1601</v>
      </c>
      <c r="C3610" s="455" t="s">
        <v>41</v>
      </c>
      <c r="D3610" s="474">
        <v>35.770000000000003</v>
      </c>
      <c r="E3610" s="302"/>
      <c r="F3610" s="302"/>
      <c r="G3610" s="302"/>
    </row>
    <row r="3611" spans="1:7" ht="67.5">
      <c r="A3611" s="455">
        <v>89683</v>
      </c>
      <c r="B3611" s="453" t="s">
        <v>12374</v>
      </c>
      <c r="C3611" s="455" t="s">
        <v>41</v>
      </c>
      <c r="D3611" s="474">
        <v>250.67</v>
      </c>
      <c r="E3611" s="302"/>
      <c r="F3611" s="302"/>
      <c r="G3611" s="302"/>
    </row>
    <row r="3612" spans="1:7" ht="40.5">
      <c r="A3612" s="455">
        <v>89684</v>
      </c>
      <c r="B3612" s="453" t="s">
        <v>1602</v>
      </c>
      <c r="C3612" s="455" t="s">
        <v>41</v>
      </c>
      <c r="D3612" s="474">
        <v>51.33</v>
      </c>
      <c r="E3612" s="302"/>
      <c r="F3612" s="302"/>
      <c r="G3612" s="302"/>
    </row>
    <row r="3613" spans="1:7" ht="54">
      <c r="A3613" s="455">
        <v>89685</v>
      </c>
      <c r="B3613" s="453" t="s">
        <v>1603</v>
      </c>
      <c r="C3613" s="455" t="s">
        <v>41</v>
      </c>
      <c r="D3613" s="474">
        <v>47.04</v>
      </c>
      <c r="E3613" s="302"/>
      <c r="F3613" s="302"/>
      <c r="G3613" s="302"/>
    </row>
    <row r="3614" spans="1:7" ht="54">
      <c r="A3614" s="455">
        <v>89686</v>
      </c>
      <c r="B3614" s="453" t="s">
        <v>1604</v>
      </c>
      <c r="C3614" s="455" t="s">
        <v>41</v>
      </c>
      <c r="D3614" s="474">
        <v>205.25</v>
      </c>
      <c r="E3614" s="302"/>
      <c r="F3614" s="302"/>
      <c r="G3614" s="302"/>
    </row>
    <row r="3615" spans="1:7" ht="54">
      <c r="A3615" s="455">
        <v>89687</v>
      </c>
      <c r="B3615" s="453" t="s">
        <v>1605</v>
      </c>
      <c r="C3615" s="455" t="s">
        <v>41</v>
      </c>
      <c r="D3615" s="474">
        <v>40.53</v>
      </c>
      <c r="E3615" s="302"/>
      <c r="F3615" s="302"/>
      <c r="G3615" s="302"/>
    </row>
    <row r="3616" spans="1:7" ht="54">
      <c r="A3616" s="455">
        <v>89689</v>
      </c>
      <c r="B3616" s="453" t="s">
        <v>1606</v>
      </c>
      <c r="C3616" s="455" t="s">
        <v>41</v>
      </c>
      <c r="D3616" s="474">
        <v>38.89</v>
      </c>
      <c r="E3616" s="302"/>
      <c r="F3616" s="302"/>
      <c r="G3616" s="302"/>
    </row>
    <row r="3617" spans="1:7" ht="67.5">
      <c r="A3617" s="455">
        <v>89690</v>
      </c>
      <c r="B3617" s="453" t="s">
        <v>1607</v>
      </c>
      <c r="C3617" s="455" t="s">
        <v>41</v>
      </c>
      <c r="D3617" s="474">
        <v>69.64</v>
      </c>
      <c r="E3617" s="302"/>
      <c r="F3617" s="302"/>
      <c r="G3617" s="302"/>
    </row>
    <row r="3618" spans="1:7" ht="40.5">
      <c r="A3618" s="455">
        <v>89691</v>
      </c>
      <c r="B3618" s="453" t="s">
        <v>331</v>
      </c>
      <c r="C3618" s="455" t="s">
        <v>41</v>
      </c>
      <c r="D3618" s="474">
        <v>10.74</v>
      </c>
      <c r="E3618" s="302"/>
      <c r="F3618" s="302"/>
      <c r="G3618" s="302"/>
    </row>
    <row r="3619" spans="1:7" ht="67.5">
      <c r="A3619" s="455">
        <v>89692</v>
      </c>
      <c r="B3619" s="453" t="s">
        <v>1608</v>
      </c>
      <c r="C3619" s="455" t="s">
        <v>41</v>
      </c>
      <c r="D3619" s="474">
        <v>65.7</v>
      </c>
      <c r="E3619" s="302"/>
      <c r="F3619" s="302"/>
      <c r="G3619" s="302"/>
    </row>
    <row r="3620" spans="1:7" ht="54">
      <c r="A3620" s="455">
        <v>89693</v>
      </c>
      <c r="B3620" s="453" t="s">
        <v>1609</v>
      </c>
      <c r="C3620" s="455" t="s">
        <v>41</v>
      </c>
      <c r="D3620" s="474">
        <v>63.94</v>
      </c>
      <c r="E3620" s="302"/>
      <c r="F3620" s="302"/>
      <c r="G3620" s="302"/>
    </row>
    <row r="3621" spans="1:7" ht="54">
      <c r="A3621" s="455">
        <v>89694</v>
      </c>
      <c r="B3621" s="453" t="s">
        <v>1610</v>
      </c>
      <c r="C3621" s="455" t="s">
        <v>41</v>
      </c>
      <c r="D3621" s="474">
        <v>20.239999999999998</v>
      </c>
      <c r="E3621" s="302"/>
      <c r="F3621" s="302"/>
      <c r="G3621" s="302"/>
    </row>
    <row r="3622" spans="1:7" ht="40.5">
      <c r="A3622" s="455">
        <v>89695</v>
      </c>
      <c r="B3622" s="453" t="s">
        <v>1611</v>
      </c>
      <c r="C3622" s="455" t="s">
        <v>41</v>
      </c>
      <c r="D3622" s="474">
        <v>18.45</v>
      </c>
      <c r="E3622" s="302"/>
      <c r="F3622" s="302"/>
      <c r="G3622" s="302"/>
    </row>
    <row r="3623" spans="1:7" ht="54">
      <c r="A3623" s="455">
        <v>89696</v>
      </c>
      <c r="B3623" s="453" t="s">
        <v>1612</v>
      </c>
      <c r="C3623" s="455" t="s">
        <v>41</v>
      </c>
      <c r="D3623" s="474">
        <v>57.98</v>
      </c>
      <c r="E3623" s="302"/>
      <c r="F3623" s="302"/>
      <c r="G3623" s="302"/>
    </row>
    <row r="3624" spans="1:7" ht="40.5">
      <c r="A3624" s="455">
        <v>89697</v>
      </c>
      <c r="B3624" s="453" t="s">
        <v>332</v>
      </c>
      <c r="C3624" s="455" t="s">
        <v>41</v>
      </c>
      <c r="D3624" s="474">
        <v>13.17</v>
      </c>
      <c r="E3624" s="302"/>
      <c r="F3624" s="302"/>
      <c r="G3624" s="302"/>
    </row>
    <row r="3625" spans="1:7" ht="67.5">
      <c r="A3625" s="455">
        <v>89698</v>
      </c>
      <c r="B3625" s="453" t="s">
        <v>1613</v>
      </c>
      <c r="C3625" s="455" t="s">
        <v>41</v>
      </c>
      <c r="D3625" s="474">
        <v>210.69</v>
      </c>
      <c r="E3625" s="302"/>
      <c r="F3625" s="302"/>
      <c r="G3625" s="302"/>
    </row>
    <row r="3626" spans="1:7" ht="67.5">
      <c r="A3626" s="455">
        <v>89699</v>
      </c>
      <c r="B3626" s="453" t="s">
        <v>1614</v>
      </c>
      <c r="C3626" s="455" t="s">
        <v>41</v>
      </c>
      <c r="D3626" s="474">
        <v>177.48</v>
      </c>
      <c r="E3626" s="302"/>
      <c r="F3626" s="302"/>
      <c r="G3626" s="302"/>
    </row>
    <row r="3627" spans="1:7" ht="54">
      <c r="A3627" s="455">
        <v>89700</v>
      </c>
      <c r="B3627" s="453" t="s">
        <v>1615</v>
      </c>
      <c r="C3627" s="455" t="s">
        <v>41</v>
      </c>
      <c r="D3627" s="474">
        <v>21.3</v>
      </c>
      <c r="E3627" s="302"/>
      <c r="F3627" s="302"/>
      <c r="G3627" s="302"/>
    </row>
    <row r="3628" spans="1:7" ht="54">
      <c r="A3628" s="455">
        <v>89701</v>
      </c>
      <c r="B3628" s="453" t="s">
        <v>1616</v>
      </c>
      <c r="C3628" s="455" t="s">
        <v>41</v>
      </c>
      <c r="D3628" s="474">
        <v>165.99</v>
      </c>
      <c r="E3628" s="302"/>
      <c r="F3628" s="302"/>
      <c r="G3628" s="302"/>
    </row>
    <row r="3629" spans="1:7" ht="40.5">
      <c r="A3629" s="455">
        <v>89702</v>
      </c>
      <c r="B3629" s="453" t="s">
        <v>1617</v>
      </c>
      <c r="C3629" s="455" t="s">
        <v>41</v>
      </c>
      <c r="D3629" s="474">
        <v>21.3</v>
      </c>
      <c r="E3629" s="302"/>
      <c r="F3629" s="302"/>
      <c r="G3629" s="302"/>
    </row>
    <row r="3630" spans="1:7" ht="54">
      <c r="A3630" s="455">
        <v>89703</v>
      </c>
      <c r="B3630" s="453" t="s">
        <v>333</v>
      </c>
      <c r="C3630" s="455" t="s">
        <v>41</v>
      </c>
      <c r="D3630" s="474">
        <v>54.32</v>
      </c>
      <c r="E3630" s="302"/>
      <c r="F3630" s="302"/>
      <c r="G3630" s="302"/>
    </row>
    <row r="3631" spans="1:7" ht="54">
      <c r="A3631" s="455">
        <v>89704</v>
      </c>
      <c r="B3631" s="453" t="s">
        <v>1618</v>
      </c>
      <c r="C3631" s="455" t="s">
        <v>41</v>
      </c>
      <c r="D3631" s="474">
        <v>113.4</v>
      </c>
      <c r="E3631" s="302"/>
      <c r="F3631" s="302"/>
      <c r="G3631" s="302"/>
    </row>
    <row r="3632" spans="1:7" ht="40.5">
      <c r="A3632" s="455">
        <v>89705</v>
      </c>
      <c r="B3632" s="453" t="s">
        <v>1619</v>
      </c>
      <c r="C3632" s="455" t="s">
        <v>41</v>
      </c>
      <c r="D3632" s="474">
        <v>23.67</v>
      </c>
      <c r="E3632" s="302"/>
      <c r="F3632" s="302"/>
      <c r="G3632" s="302"/>
    </row>
    <row r="3633" spans="1:7" ht="40.5">
      <c r="A3633" s="455">
        <v>89706</v>
      </c>
      <c r="B3633" s="453" t="s">
        <v>1620</v>
      </c>
      <c r="C3633" s="455" t="s">
        <v>41</v>
      </c>
      <c r="D3633" s="474">
        <v>57.96</v>
      </c>
      <c r="E3633" s="302"/>
      <c r="F3633" s="302"/>
      <c r="G3633" s="302"/>
    </row>
    <row r="3634" spans="1:7" ht="54">
      <c r="A3634" s="455">
        <v>89718</v>
      </c>
      <c r="B3634" s="453" t="s">
        <v>1630</v>
      </c>
      <c r="C3634" s="455" t="s">
        <v>18</v>
      </c>
      <c r="D3634" s="474">
        <v>41.86</v>
      </c>
      <c r="E3634" s="302"/>
      <c r="F3634" s="302"/>
      <c r="G3634" s="302"/>
    </row>
    <row r="3635" spans="1:7" ht="54">
      <c r="A3635" s="455">
        <v>89719</v>
      </c>
      <c r="B3635" s="453" t="s">
        <v>1631</v>
      </c>
      <c r="C3635" s="455" t="s">
        <v>41</v>
      </c>
      <c r="D3635" s="474">
        <v>10.52</v>
      </c>
      <c r="E3635" s="302"/>
      <c r="F3635" s="302"/>
      <c r="G3635" s="302"/>
    </row>
    <row r="3636" spans="1:7" ht="54">
      <c r="A3636" s="455">
        <v>89720</v>
      </c>
      <c r="B3636" s="453" t="s">
        <v>1632</v>
      </c>
      <c r="C3636" s="455" t="s">
        <v>41</v>
      </c>
      <c r="D3636" s="474">
        <v>12.94</v>
      </c>
      <c r="E3636" s="302"/>
      <c r="F3636" s="302"/>
      <c r="G3636" s="302"/>
    </row>
    <row r="3637" spans="1:7" ht="54">
      <c r="A3637" s="455">
        <v>89721</v>
      </c>
      <c r="B3637" s="453" t="s">
        <v>1633</v>
      </c>
      <c r="C3637" s="455" t="s">
        <v>41</v>
      </c>
      <c r="D3637" s="474">
        <v>13.75</v>
      </c>
      <c r="E3637" s="302"/>
      <c r="F3637" s="302"/>
      <c r="G3637" s="302"/>
    </row>
    <row r="3638" spans="1:7" ht="54">
      <c r="A3638" s="455">
        <v>89722</v>
      </c>
      <c r="B3638" s="453" t="s">
        <v>4090</v>
      </c>
      <c r="C3638" s="455" t="s">
        <v>41</v>
      </c>
      <c r="D3638" s="474">
        <v>25.17</v>
      </c>
      <c r="E3638" s="302"/>
      <c r="F3638" s="302"/>
      <c r="G3638" s="302"/>
    </row>
    <row r="3639" spans="1:7" ht="54">
      <c r="A3639" s="455">
        <v>89723</v>
      </c>
      <c r="B3639" s="453" t="s">
        <v>1634</v>
      </c>
      <c r="C3639" s="455" t="s">
        <v>41</v>
      </c>
      <c r="D3639" s="474">
        <v>18.440000000000001</v>
      </c>
      <c r="E3639" s="302"/>
      <c r="F3639" s="302"/>
      <c r="G3639" s="302"/>
    </row>
    <row r="3640" spans="1:7" ht="67.5">
      <c r="A3640" s="455">
        <v>89724</v>
      </c>
      <c r="B3640" s="453" t="s">
        <v>1635</v>
      </c>
      <c r="C3640" s="455" t="s">
        <v>41</v>
      </c>
      <c r="D3640" s="474">
        <v>8.32</v>
      </c>
      <c r="E3640" s="302"/>
      <c r="F3640" s="302"/>
      <c r="G3640" s="302"/>
    </row>
    <row r="3641" spans="1:7" ht="54">
      <c r="A3641" s="455">
        <v>89725</v>
      </c>
      <c r="B3641" s="453" t="s">
        <v>1636</v>
      </c>
      <c r="C3641" s="455" t="s">
        <v>41</v>
      </c>
      <c r="D3641" s="474">
        <v>17.88</v>
      </c>
      <c r="E3641" s="302"/>
      <c r="F3641" s="302"/>
      <c r="G3641" s="302"/>
    </row>
    <row r="3642" spans="1:7" ht="67.5">
      <c r="A3642" s="455">
        <v>89726</v>
      </c>
      <c r="B3642" s="453" t="s">
        <v>1637</v>
      </c>
      <c r="C3642" s="455" t="s">
        <v>41</v>
      </c>
      <c r="D3642" s="474">
        <v>5.94</v>
      </c>
      <c r="E3642" s="302"/>
      <c r="F3642" s="302"/>
      <c r="G3642" s="302"/>
    </row>
    <row r="3643" spans="1:7" ht="54">
      <c r="A3643" s="455">
        <v>89727</v>
      </c>
      <c r="B3643" s="453" t="s">
        <v>1638</v>
      </c>
      <c r="C3643" s="455" t="s">
        <v>41</v>
      </c>
      <c r="D3643" s="474">
        <v>20.47</v>
      </c>
      <c r="E3643" s="302"/>
      <c r="F3643" s="302"/>
      <c r="G3643" s="302"/>
    </row>
    <row r="3644" spans="1:7" ht="67.5">
      <c r="A3644" s="455">
        <v>89728</v>
      </c>
      <c r="B3644" s="453" t="s">
        <v>1639</v>
      </c>
      <c r="C3644" s="455" t="s">
        <v>41</v>
      </c>
      <c r="D3644" s="474">
        <v>8.91</v>
      </c>
      <c r="E3644" s="302"/>
      <c r="F3644" s="302"/>
      <c r="G3644" s="302"/>
    </row>
    <row r="3645" spans="1:7" ht="54">
      <c r="A3645" s="455">
        <v>89729</v>
      </c>
      <c r="B3645" s="453" t="s">
        <v>1640</v>
      </c>
      <c r="C3645" s="455" t="s">
        <v>41</v>
      </c>
      <c r="D3645" s="474">
        <v>29.09</v>
      </c>
      <c r="E3645" s="302"/>
      <c r="F3645" s="302"/>
      <c r="G3645" s="302"/>
    </row>
    <row r="3646" spans="1:7" ht="67.5">
      <c r="A3646" s="455">
        <v>89730</v>
      </c>
      <c r="B3646" s="453" t="s">
        <v>1641</v>
      </c>
      <c r="C3646" s="455" t="s">
        <v>41</v>
      </c>
      <c r="D3646" s="474">
        <v>9.68</v>
      </c>
      <c r="E3646" s="302"/>
      <c r="F3646" s="302"/>
      <c r="G3646" s="302"/>
    </row>
    <row r="3647" spans="1:7" ht="67.5">
      <c r="A3647" s="455">
        <v>89731</v>
      </c>
      <c r="B3647" s="453" t="s">
        <v>1642</v>
      </c>
      <c r="C3647" s="455" t="s">
        <v>41</v>
      </c>
      <c r="D3647" s="474">
        <v>9.59</v>
      </c>
      <c r="E3647" s="302"/>
      <c r="F3647" s="302"/>
      <c r="G3647" s="302"/>
    </row>
    <row r="3648" spans="1:7" ht="67.5">
      <c r="A3648" s="455">
        <v>89732</v>
      </c>
      <c r="B3648" s="453" t="s">
        <v>1643</v>
      </c>
      <c r="C3648" s="455" t="s">
        <v>41</v>
      </c>
      <c r="D3648" s="474">
        <v>10.15</v>
      </c>
      <c r="E3648" s="302"/>
      <c r="F3648" s="302"/>
      <c r="G3648" s="302"/>
    </row>
    <row r="3649" spans="1:7" ht="67.5">
      <c r="A3649" s="455">
        <v>89733</v>
      </c>
      <c r="B3649" s="453" t="s">
        <v>1644</v>
      </c>
      <c r="C3649" s="455" t="s">
        <v>41</v>
      </c>
      <c r="D3649" s="474">
        <v>16.21</v>
      </c>
      <c r="E3649" s="302"/>
      <c r="F3649" s="302"/>
      <c r="G3649" s="302"/>
    </row>
    <row r="3650" spans="1:7" ht="54">
      <c r="A3650" s="455">
        <v>89734</v>
      </c>
      <c r="B3650" s="453" t="s">
        <v>1645</v>
      </c>
      <c r="C3650" s="455" t="s">
        <v>41</v>
      </c>
      <c r="D3650" s="474">
        <v>29.09</v>
      </c>
      <c r="E3650" s="302"/>
      <c r="F3650" s="302"/>
      <c r="G3650" s="302"/>
    </row>
    <row r="3651" spans="1:7" ht="67.5">
      <c r="A3651" s="455">
        <v>89735</v>
      </c>
      <c r="B3651" s="453" t="s">
        <v>1646</v>
      </c>
      <c r="C3651" s="455" t="s">
        <v>41</v>
      </c>
      <c r="D3651" s="474">
        <v>17.13</v>
      </c>
      <c r="E3651" s="302"/>
      <c r="F3651" s="302"/>
      <c r="G3651" s="302"/>
    </row>
    <row r="3652" spans="1:7" ht="54">
      <c r="A3652" s="455">
        <v>89736</v>
      </c>
      <c r="B3652" s="453" t="s">
        <v>1647</v>
      </c>
      <c r="C3652" s="455" t="s">
        <v>41</v>
      </c>
      <c r="D3652" s="474">
        <v>6.96</v>
      </c>
      <c r="E3652" s="302"/>
      <c r="F3652" s="302"/>
      <c r="G3652" s="302"/>
    </row>
    <row r="3653" spans="1:7" ht="67.5">
      <c r="A3653" s="455">
        <v>89737</v>
      </c>
      <c r="B3653" s="453" t="s">
        <v>1648</v>
      </c>
      <c r="C3653" s="455" t="s">
        <v>41</v>
      </c>
      <c r="D3653" s="474">
        <v>16.52</v>
      </c>
      <c r="E3653" s="302"/>
      <c r="F3653" s="302"/>
      <c r="G3653" s="302"/>
    </row>
    <row r="3654" spans="1:7" ht="54">
      <c r="A3654" s="455">
        <v>89738</v>
      </c>
      <c r="B3654" s="453" t="s">
        <v>1649</v>
      </c>
      <c r="C3654" s="455" t="s">
        <v>41</v>
      </c>
      <c r="D3654" s="474">
        <v>15.44</v>
      </c>
      <c r="E3654" s="302"/>
      <c r="F3654" s="302"/>
      <c r="G3654" s="302"/>
    </row>
    <row r="3655" spans="1:7" ht="67.5">
      <c r="A3655" s="455">
        <v>89739</v>
      </c>
      <c r="B3655" s="453" t="s">
        <v>1650</v>
      </c>
      <c r="C3655" s="455" t="s">
        <v>41</v>
      </c>
      <c r="D3655" s="474">
        <v>17.329999999999998</v>
      </c>
      <c r="E3655" s="302"/>
      <c r="F3655" s="302"/>
      <c r="G3655" s="302"/>
    </row>
    <row r="3656" spans="1:7" ht="54">
      <c r="A3656" s="455">
        <v>89740</v>
      </c>
      <c r="B3656" s="453" t="s">
        <v>335</v>
      </c>
      <c r="C3656" s="455" t="s">
        <v>41</v>
      </c>
      <c r="D3656" s="474">
        <v>6.22</v>
      </c>
      <c r="E3656" s="302"/>
      <c r="F3656" s="302"/>
      <c r="G3656" s="302"/>
    </row>
    <row r="3657" spans="1:7" ht="54">
      <c r="A3657" s="455">
        <v>89741</v>
      </c>
      <c r="B3657" s="453" t="s">
        <v>336</v>
      </c>
      <c r="C3657" s="455" t="s">
        <v>41</v>
      </c>
      <c r="D3657" s="474">
        <v>21.89</v>
      </c>
      <c r="E3657" s="302"/>
      <c r="F3657" s="302"/>
      <c r="G3657" s="302"/>
    </row>
    <row r="3658" spans="1:7" ht="67.5">
      <c r="A3658" s="455">
        <v>89742</v>
      </c>
      <c r="B3658" s="453" t="s">
        <v>1651</v>
      </c>
      <c r="C3658" s="455" t="s">
        <v>41</v>
      </c>
      <c r="D3658" s="474">
        <v>27.99</v>
      </c>
      <c r="E3658" s="302"/>
      <c r="F3658" s="302"/>
      <c r="G3658" s="302"/>
    </row>
    <row r="3659" spans="1:7" ht="67.5">
      <c r="A3659" s="455">
        <v>89743</v>
      </c>
      <c r="B3659" s="453" t="s">
        <v>1652</v>
      </c>
      <c r="C3659" s="455" t="s">
        <v>41</v>
      </c>
      <c r="D3659" s="474">
        <v>39.5</v>
      </c>
      <c r="E3659" s="302"/>
      <c r="F3659" s="302"/>
      <c r="G3659" s="302"/>
    </row>
    <row r="3660" spans="1:7" ht="67.5">
      <c r="A3660" s="455">
        <v>89744</v>
      </c>
      <c r="B3660" s="453" t="s">
        <v>1653</v>
      </c>
      <c r="C3660" s="455" t="s">
        <v>41</v>
      </c>
      <c r="D3660" s="474">
        <v>21.44</v>
      </c>
      <c r="E3660" s="302"/>
      <c r="F3660" s="302"/>
      <c r="G3660" s="302"/>
    </row>
    <row r="3661" spans="1:7" ht="54">
      <c r="A3661" s="455">
        <v>89745</v>
      </c>
      <c r="B3661" s="453" t="s">
        <v>1654</v>
      </c>
      <c r="C3661" s="455" t="s">
        <v>41</v>
      </c>
      <c r="D3661" s="474">
        <v>35.700000000000003</v>
      </c>
      <c r="E3661" s="302"/>
      <c r="F3661" s="302"/>
      <c r="G3661" s="302"/>
    </row>
    <row r="3662" spans="1:7" ht="67.5">
      <c r="A3662" s="455">
        <v>89746</v>
      </c>
      <c r="B3662" s="453" t="s">
        <v>1655</v>
      </c>
      <c r="C3662" s="455" t="s">
        <v>41</v>
      </c>
      <c r="D3662" s="474">
        <v>21.39</v>
      </c>
      <c r="E3662" s="302"/>
      <c r="F3662" s="302"/>
      <c r="G3662" s="302"/>
    </row>
    <row r="3663" spans="1:7" ht="54">
      <c r="A3663" s="455">
        <v>89747</v>
      </c>
      <c r="B3663" s="453" t="s">
        <v>337</v>
      </c>
      <c r="C3663" s="455" t="s">
        <v>41</v>
      </c>
      <c r="D3663" s="474">
        <v>12.57</v>
      </c>
      <c r="E3663" s="302"/>
      <c r="F3663" s="302"/>
      <c r="G3663" s="302"/>
    </row>
    <row r="3664" spans="1:7" ht="67.5">
      <c r="A3664" s="455">
        <v>89748</v>
      </c>
      <c r="B3664" s="453" t="s">
        <v>1656</v>
      </c>
      <c r="C3664" s="455" t="s">
        <v>41</v>
      </c>
      <c r="D3664" s="474">
        <v>33.92</v>
      </c>
      <c r="E3664" s="302"/>
      <c r="F3664" s="302"/>
      <c r="G3664" s="302"/>
    </row>
    <row r="3665" spans="1:7" ht="54">
      <c r="A3665" s="455">
        <v>89749</v>
      </c>
      <c r="B3665" s="453" t="s">
        <v>338</v>
      </c>
      <c r="C3665" s="455" t="s">
        <v>41</v>
      </c>
      <c r="D3665" s="474">
        <v>15.44</v>
      </c>
      <c r="E3665" s="302"/>
      <c r="F3665" s="302"/>
      <c r="G3665" s="302"/>
    </row>
    <row r="3666" spans="1:7" ht="67.5">
      <c r="A3666" s="455">
        <v>89750</v>
      </c>
      <c r="B3666" s="453" t="s">
        <v>1657</v>
      </c>
      <c r="C3666" s="455" t="s">
        <v>41</v>
      </c>
      <c r="D3666" s="474">
        <v>56.05</v>
      </c>
      <c r="E3666" s="302"/>
      <c r="F3666" s="302"/>
      <c r="G3666" s="302"/>
    </row>
    <row r="3667" spans="1:7" ht="54">
      <c r="A3667" s="455">
        <v>89751</v>
      </c>
      <c r="B3667" s="453" t="s">
        <v>1658</v>
      </c>
      <c r="C3667" s="455" t="s">
        <v>41</v>
      </c>
      <c r="D3667" s="474">
        <v>4.96</v>
      </c>
      <c r="E3667" s="302"/>
      <c r="F3667" s="302"/>
      <c r="G3667" s="302"/>
    </row>
    <row r="3668" spans="1:7" ht="67.5">
      <c r="A3668" s="455">
        <v>89752</v>
      </c>
      <c r="B3668" s="453" t="s">
        <v>1659</v>
      </c>
      <c r="C3668" s="455" t="s">
        <v>41</v>
      </c>
      <c r="D3668" s="474">
        <v>5.23</v>
      </c>
      <c r="E3668" s="302"/>
      <c r="F3668" s="302"/>
      <c r="G3668" s="302"/>
    </row>
    <row r="3669" spans="1:7" ht="67.5">
      <c r="A3669" s="455">
        <v>89753</v>
      </c>
      <c r="B3669" s="453" t="s">
        <v>1660</v>
      </c>
      <c r="C3669" s="455" t="s">
        <v>41</v>
      </c>
      <c r="D3669" s="474">
        <v>8.3699999999999992</v>
      </c>
      <c r="E3669" s="302"/>
      <c r="F3669" s="302"/>
      <c r="G3669" s="302"/>
    </row>
    <row r="3670" spans="1:7" ht="67.5">
      <c r="A3670" s="455">
        <v>89754</v>
      </c>
      <c r="B3670" s="453" t="s">
        <v>1661</v>
      </c>
      <c r="C3670" s="455" t="s">
        <v>41</v>
      </c>
      <c r="D3670" s="474">
        <v>15.09</v>
      </c>
      <c r="E3670" s="302"/>
      <c r="F3670" s="302"/>
      <c r="G3670" s="302"/>
    </row>
    <row r="3671" spans="1:7" ht="54">
      <c r="A3671" s="455">
        <v>89755</v>
      </c>
      <c r="B3671" s="453" t="s">
        <v>1662</v>
      </c>
      <c r="C3671" s="455" t="s">
        <v>41</v>
      </c>
      <c r="D3671" s="474">
        <v>11.41</v>
      </c>
      <c r="E3671" s="302"/>
      <c r="F3671" s="302"/>
      <c r="G3671" s="302"/>
    </row>
    <row r="3672" spans="1:7" ht="54">
      <c r="A3672" s="455">
        <v>89756</v>
      </c>
      <c r="B3672" s="453" t="s">
        <v>1663</v>
      </c>
      <c r="C3672" s="455" t="s">
        <v>41</v>
      </c>
      <c r="D3672" s="474">
        <v>21.12</v>
      </c>
      <c r="E3672" s="302"/>
      <c r="F3672" s="302"/>
      <c r="G3672" s="302"/>
    </row>
    <row r="3673" spans="1:7" ht="54">
      <c r="A3673" s="455">
        <v>89757</v>
      </c>
      <c r="B3673" s="453" t="s">
        <v>339</v>
      </c>
      <c r="C3673" s="455" t="s">
        <v>41</v>
      </c>
      <c r="D3673" s="474">
        <v>33.49</v>
      </c>
      <c r="E3673" s="302"/>
      <c r="F3673" s="302"/>
      <c r="G3673" s="302"/>
    </row>
    <row r="3674" spans="1:7" ht="54">
      <c r="A3674" s="455">
        <v>89758</v>
      </c>
      <c r="B3674" s="453" t="s">
        <v>1664</v>
      </c>
      <c r="C3674" s="455" t="s">
        <v>41</v>
      </c>
      <c r="D3674" s="474">
        <v>53.67</v>
      </c>
      <c r="E3674" s="302"/>
      <c r="F3674" s="302"/>
      <c r="G3674" s="302"/>
    </row>
    <row r="3675" spans="1:7" ht="54">
      <c r="A3675" s="455">
        <v>89759</v>
      </c>
      <c r="B3675" s="453" t="s">
        <v>1665</v>
      </c>
      <c r="C3675" s="455" t="s">
        <v>41</v>
      </c>
      <c r="D3675" s="474">
        <v>7.1</v>
      </c>
      <c r="E3675" s="302"/>
      <c r="F3675" s="302"/>
      <c r="G3675" s="302"/>
    </row>
    <row r="3676" spans="1:7" ht="54">
      <c r="A3676" s="455">
        <v>89760</v>
      </c>
      <c r="B3676" s="453" t="s">
        <v>1666</v>
      </c>
      <c r="C3676" s="455" t="s">
        <v>41</v>
      </c>
      <c r="D3676" s="474">
        <v>19.670000000000002</v>
      </c>
      <c r="E3676" s="302"/>
      <c r="F3676" s="302"/>
      <c r="G3676" s="302"/>
    </row>
    <row r="3677" spans="1:7" ht="54">
      <c r="A3677" s="455">
        <v>89761</v>
      </c>
      <c r="B3677" s="453" t="s">
        <v>1667</v>
      </c>
      <c r="C3677" s="455" t="s">
        <v>41</v>
      </c>
      <c r="D3677" s="474">
        <v>34.18</v>
      </c>
      <c r="E3677" s="302"/>
      <c r="F3677" s="302"/>
      <c r="G3677" s="302"/>
    </row>
    <row r="3678" spans="1:7" ht="54">
      <c r="A3678" s="455">
        <v>89762</v>
      </c>
      <c r="B3678" s="453" t="s">
        <v>1668</v>
      </c>
      <c r="C3678" s="455" t="s">
        <v>41</v>
      </c>
      <c r="D3678" s="474">
        <v>49.74</v>
      </c>
      <c r="E3678" s="302"/>
      <c r="F3678" s="302"/>
      <c r="G3678" s="302"/>
    </row>
    <row r="3679" spans="1:7" ht="54">
      <c r="A3679" s="455">
        <v>89763</v>
      </c>
      <c r="B3679" s="453" t="s">
        <v>1669</v>
      </c>
      <c r="C3679" s="455" t="s">
        <v>41</v>
      </c>
      <c r="D3679" s="474">
        <v>203.66</v>
      </c>
      <c r="E3679" s="302"/>
      <c r="F3679" s="302"/>
      <c r="G3679" s="302"/>
    </row>
    <row r="3680" spans="1:7" ht="54">
      <c r="A3680" s="455">
        <v>89764</v>
      </c>
      <c r="B3680" s="453" t="s">
        <v>340</v>
      </c>
      <c r="C3680" s="455" t="s">
        <v>41</v>
      </c>
      <c r="D3680" s="474">
        <v>37.299999999999997</v>
      </c>
      <c r="E3680" s="302"/>
      <c r="F3680" s="302"/>
      <c r="G3680" s="302"/>
    </row>
    <row r="3681" spans="1:7" ht="40.5">
      <c r="A3681" s="455">
        <v>89765</v>
      </c>
      <c r="B3681" s="453" t="s">
        <v>1670</v>
      </c>
      <c r="C3681" s="455" t="s">
        <v>41</v>
      </c>
      <c r="D3681" s="474">
        <v>13.36</v>
      </c>
      <c r="E3681" s="302"/>
      <c r="F3681" s="302"/>
      <c r="G3681" s="302"/>
    </row>
    <row r="3682" spans="1:7" ht="54">
      <c r="A3682" s="455">
        <v>89766</v>
      </c>
      <c r="B3682" s="453" t="s">
        <v>341</v>
      </c>
      <c r="C3682" s="455" t="s">
        <v>41</v>
      </c>
      <c r="D3682" s="474">
        <v>21.49</v>
      </c>
      <c r="E3682" s="302"/>
      <c r="F3682" s="302"/>
      <c r="G3682" s="302"/>
    </row>
    <row r="3683" spans="1:7" ht="54">
      <c r="A3683" s="455">
        <v>89767</v>
      </c>
      <c r="B3683" s="453" t="s">
        <v>1671</v>
      </c>
      <c r="C3683" s="455" t="s">
        <v>41</v>
      </c>
      <c r="D3683" s="474">
        <v>21.49</v>
      </c>
      <c r="E3683" s="302"/>
      <c r="F3683" s="302"/>
      <c r="G3683" s="302"/>
    </row>
    <row r="3684" spans="1:7" ht="40.5">
      <c r="A3684" s="455">
        <v>89768</v>
      </c>
      <c r="B3684" s="453" t="s">
        <v>1672</v>
      </c>
      <c r="C3684" s="455" t="s">
        <v>41</v>
      </c>
      <c r="D3684" s="474">
        <v>20.95</v>
      </c>
      <c r="E3684" s="302"/>
      <c r="F3684" s="302"/>
      <c r="G3684" s="302"/>
    </row>
    <row r="3685" spans="1:7" ht="40.5">
      <c r="A3685" s="455">
        <v>89769</v>
      </c>
      <c r="B3685" s="453" t="s">
        <v>342</v>
      </c>
      <c r="C3685" s="455" t="s">
        <v>41</v>
      </c>
      <c r="D3685" s="474">
        <v>54.75</v>
      </c>
      <c r="E3685" s="302"/>
      <c r="F3685" s="302"/>
      <c r="G3685" s="302"/>
    </row>
    <row r="3686" spans="1:7" ht="40.5">
      <c r="A3686" s="455">
        <v>89772</v>
      </c>
      <c r="B3686" s="453" t="s">
        <v>1675</v>
      </c>
      <c r="C3686" s="455" t="s">
        <v>18</v>
      </c>
      <c r="D3686" s="474">
        <v>79.05</v>
      </c>
      <c r="E3686" s="302"/>
      <c r="F3686" s="302"/>
      <c r="G3686" s="302"/>
    </row>
    <row r="3687" spans="1:7" ht="67.5">
      <c r="A3687" s="455">
        <v>89774</v>
      </c>
      <c r="B3687" s="453" t="s">
        <v>1677</v>
      </c>
      <c r="C3687" s="455" t="s">
        <v>41</v>
      </c>
      <c r="D3687" s="474">
        <v>13.68</v>
      </c>
      <c r="E3687" s="302"/>
      <c r="F3687" s="302"/>
      <c r="G3687" s="302"/>
    </row>
    <row r="3688" spans="1:7" ht="67.5">
      <c r="A3688" s="455">
        <v>89776</v>
      </c>
      <c r="B3688" s="453" t="s">
        <v>1679</v>
      </c>
      <c r="C3688" s="455" t="s">
        <v>41</v>
      </c>
      <c r="D3688" s="474">
        <v>18.87</v>
      </c>
      <c r="E3688" s="302"/>
      <c r="F3688" s="302"/>
      <c r="G3688" s="302"/>
    </row>
    <row r="3689" spans="1:7" ht="40.5">
      <c r="A3689" s="455">
        <v>89777</v>
      </c>
      <c r="B3689" s="453" t="s">
        <v>1680</v>
      </c>
      <c r="C3689" s="455" t="s">
        <v>41</v>
      </c>
      <c r="D3689" s="474">
        <v>28</v>
      </c>
      <c r="E3689" s="302"/>
      <c r="F3689" s="302"/>
      <c r="G3689" s="302"/>
    </row>
    <row r="3690" spans="1:7" ht="67.5">
      <c r="A3690" s="455">
        <v>89778</v>
      </c>
      <c r="B3690" s="453" t="s">
        <v>1681</v>
      </c>
      <c r="C3690" s="455" t="s">
        <v>41</v>
      </c>
      <c r="D3690" s="474">
        <v>17.149999999999999</v>
      </c>
      <c r="E3690" s="302"/>
      <c r="F3690" s="302"/>
      <c r="G3690" s="302"/>
    </row>
    <row r="3691" spans="1:7" ht="67.5">
      <c r="A3691" s="455">
        <v>89779</v>
      </c>
      <c r="B3691" s="453" t="s">
        <v>1682</v>
      </c>
      <c r="C3691" s="455" t="s">
        <v>41</v>
      </c>
      <c r="D3691" s="474">
        <v>26.77</v>
      </c>
      <c r="E3691" s="302"/>
      <c r="F3691" s="302"/>
      <c r="G3691" s="302"/>
    </row>
    <row r="3692" spans="1:7" ht="40.5">
      <c r="A3692" s="455">
        <v>89780</v>
      </c>
      <c r="B3692" s="453" t="s">
        <v>343</v>
      </c>
      <c r="C3692" s="455" t="s">
        <v>41</v>
      </c>
      <c r="D3692" s="474">
        <v>28</v>
      </c>
      <c r="E3692" s="302"/>
      <c r="F3692" s="302"/>
      <c r="G3692" s="302"/>
    </row>
    <row r="3693" spans="1:7" ht="40.5">
      <c r="A3693" s="455">
        <v>89781</v>
      </c>
      <c r="B3693" s="453" t="s">
        <v>1683</v>
      </c>
      <c r="C3693" s="455" t="s">
        <v>41</v>
      </c>
      <c r="D3693" s="474">
        <v>42.66</v>
      </c>
      <c r="E3693" s="302"/>
      <c r="F3693" s="302"/>
      <c r="G3693" s="302"/>
    </row>
    <row r="3694" spans="1:7" ht="67.5">
      <c r="A3694" s="455">
        <v>89782</v>
      </c>
      <c r="B3694" s="453" t="s">
        <v>1684</v>
      </c>
      <c r="C3694" s="455" t="s">
        <v>41</v>
      </c>
      <c r="D3694" s="474">
        <v>9.8000000000000007</v>
      </c>
      <c r="E3694" s="302"/>
      <c r="F3694" s="302"/>
      <c r="G3694" s="302"/>
    </row>
    <row r="3695" spans="1:7" ht="67.5">
      <c r="A3695" s="455">
        <v>89783</v>
      </c>
      <c r="B3695" s="453" t="s">
        <v>1685</v>
      </c>
      <c r="C3695" s="455" t="s">
        <v>41</v>
      </c>
      <c r="D3695" s="474">
        <v>10.039999999999999</v>
      </c>
      <c r="E3695" s="302"/>
      <c r="F3695" s="302"/>
      <c r="G3695" s="302"/>
    </row>
    <row r="3696" spans="1:7" ht="67.5">
      <c r="A3696" s="455">
        <v>89784</v>
      </c>
      <c r="B3696" s="453" t="s">
        <v>1686</v>
      </c>
      <c r="C3696" s="455" t="s">
        <v>41</v>
      </c>
      <c r="D3696" s="474">
        <v>18.27</v>
      </c>
      <c r="E3696" s="302"/>
      <c r="F3696" s="302"/>
      <c r="G3696" s="302"/>
    </row>
    <row r="3697" spans="1:7" ht="67.5">
      <c r="A3697" s="455">
        <v>89785</v>
      </c>
      <c r="B3697" s="453" t="s">
        <v>1687</v>
      </c>
      <c r="C3697" s="455" t="s">
        <v>41</v>
      </c>
      <c r="D3697" s="474">
        <v>19.87</v>
      </c>
      <c r="E3697" s="302"/>
      <c r="F3697" s="302"/>
      <c r="G3697" s="302"/>
    </row>
    <row r="3698" spans="1:7" ht="67.5">
      <c r="A3698" s="455">
        <v>89786</v>
      </c>
      <c r="B3698" s="453" t="s">
        <v>1688</v>
      </c>
      <c r="C3698" s="455" t="s">
        <v>41</v>
      </c>
      <c r="D3698" s="474">
        <v>30</v>
      </c>
      <c r="E3698" s="302"/>
      <c r="F3698" s="302"/>
      <c r="G3698" s="302"/>
    </row>
    <row r="3699" spans="1:7" ht="40.5">
      <c r="A3699" s="455">
        <v>89787</v>
      </c>
      <c r="B3699" s="453" t="s">
        <v>1689</v>
      </c>
      <c r="C3699" s="455" t="s">
        <v>41</v>
      </c>
      <c r="D3699" s="474">
        <v>42.66</v>
      </c>
      <c r="E3699" s="302"/>
      <c r="F3699" s="302"/>
      <c r="G3699" s="302"/>
    </row>
    <row r="3700" spans="1:7" ht="40.5">
      <c r="A3700" s="455">
        <v>89788</v>
      </c>
      <c r="B3700" s="453" t="s">
        <v>1690</v>
      </c>
      <c r="C3700" s="455" t="s">
        <v>41</v>
      </c>
      <c r="D3700" s="474">
        <v>85.95</v>
      </c>
      <c r="E3700" s="302"/>
      <c r="F3700" s="302"/>
      <c r="G3700" s="302"/>
    </row>
    <row r="3701" spans="1:7" ht="40.5">
      <c r="A3701" s="455">
        <v>89789</v>
      </c>
      <c r="B3701" s="453" t="s">
        <v>1691</v>
      </c>
      <c r="C3701" s="455" t="s">
        <v>41</v>
      </c>
      <c r="D3701" s="474">
        <v>87.38</v>
      </c>
      <c r="E3701" s="302"/>
      <c r="F3701" s="302"/>
      <c r="G3701" s="302"/>
    </row>
    <row r="3702" spans="1:7" ht="40.5">
      <c r="A3702" s="455">
        <v>89790</v>
      </c>
      <c r="B3702" s="453" t="s">
        <v>1692</v>
      </c>
      <c r="C3702" s="455" t="s">
        <v>41</v>
      </c>
      <c r="D3702" s="474">
        <v>217.84</v>
      </c>
      <c r="E3702" s="302"/>
      <c r="F3702" s="302"/>
      <c r="G3702" s="302"/>
    </row>
    <row r="3703" spans="1:7" ht="40.5">
      <c r="A3703" s="455">
        <v>89791</v>
      </c>
      <c r="B3703" s="453" t="s">
        <v>1693</v>
      </c>
      <c r="C3703" s="455" t="s">
        <v>41</v>
      </c>
      <c r="D3703" s="474">
        <v>223.1</v>
      </c>
      <c r="E3703" s="302"/>
      <c r="F3703" s="302"/>
      <c r="G3703" s="302"/>
    </row>
    <row r="3704" spans="1:7" ht="40.5">
      <c r="A3704" s="455">
        <v>89792</v>
      </c>
      <c r="B3704" s="453" t="s">
        <v>1694</v>
      </c>
      <c r="C3704" s="455" t="s">
        <v>41</v>
      </c>
      <c r="D3704" s="474">
        <v>255.28</v>
      </c>
      <c r="E3704" s="302"/>
      <c r="F3704" s="302"/>
      <c r="G3704" s="302"/>
    </row>
    <row r="3705" spans="1:7" ht="40.5">
      <c r="A3705" s="455">
        <v>89793</v>
      </c>
      <c r="B3705" s="453" t="s">
        <v>1695</v>
      </c>
      <c r="C3705" s="455" t="s">
        <v>41</v>
      </c>
      <c r="D3705" s="474">
        <v>262.36</v>
      </c>
      <c r="E3705" s="302"/>
      <c r="F3705" s="302"/>
      <c r="G3705" s="302"/>
    </row>
    <row r="3706" spans="1:7" ht="40.5">
      <c r="A3706" s="455">
        <v>89794</v>
      </c>
      <c r="B3706" s="453" t="s">
        <v>1696</v>
      </c>
      <c r="C3706" s="455" t="s">
        <v>41</v>
      </c>
      <c r="D3706" s="474">
        <v>18.95</v>
      </c>
      <c r="E3706" s="302"/>
      <c r="F3706" s="302"/>
      <c r="G3706" s="302"/>
    </row>
    <row r="3707" spans="1:7" ht="67.5">
      <c r="A3707" s="455">
        <v>89795</v>
      </c>
      <c r="B3707" s="453" t="s">
        <v>1697</v>
      </c>
      <c r="C3707" s="455" t="s">
        <v>41</v>
      </c>
      <c r="D3707" s="474">
        <v>32.200000000000003</v>
      </c>
      <c r="E3707" s="302"/>
      <c r="F3707" s="302"/>
      <c r="G3707" s="302"/>
    </row>
    <row r="3708" spans="1:7" ht="67.5">
      <c r="A3708" s="455">
        <v>89796</v>
      </c>
      <c r="B3708" s="453" t="s">
        <v>1698</v>
      </c>
      <c r="C3708" s="455" t="s">
        <v>41</v>
      </c>
      <c r="D3708" s="474">
        <v>36.99</v>
      </c>
      <c r="E3708" s="302"/>
      <c r="F3708" s="302"/>
      <c r="G3708" s="302"/>
    </row>
    <row r="3709" spans="1:7" ht="67.5">
      <c r="A3709" s="455">
        <v>89797</v>
      </c>
      <c r="B3709" s="453" t="s">
        <v>1699</v>
      </c>
      <c r="C3709" s="455" t="s">
        <v>41</v>
      </c>
      <c r="D3709" s="474">
        <v>42.15</v>
      </c>
      <c r="E3709" s="302"/>
      <c r="F3709" s="302"/>
      <c r="G3709" s="302"/>
    </row>
    <row r="3710" spans="1:7" ht="67.5">
      <c r="A3710" s="455">
        <v>89801</v>
      </c>
      <c r="B3710" s="453" t="s">
        <v>1703</v>
      </c>
      <c r="C3710" s="455" t="s">
        <v>41</v>
      </c>
      <c r="D3710" s="474">
        <v>6.78</v>
      </c>
      <c r="E3710" s="302"/>
      <c r="F3710" s="302"/>
      <c r="G3710" s="302"/>
    </row>
    <row r="3711" spans="1:7" ht="67.5">
      <c r="A3711" s="455">
        <v>89802</v>
      </c>
      <c r="B3711" s="453" t="s">
        <v>1704</v>
      </c>
      <c r="C3711" s="455" t="s">
        <v>41</v>
      </c>
      <c r="D3711" s="474">
        <v>7.34</v>
      </c>
      <c r="E3711" s="302"/>
      <c r="F3711" s="302"/>
      <c r="G3711" s="302"/>
    </row>
    <row r="3712" spans="1:7" ht="67.5">
      <c r="A3712" s="455">
        <v>89803</v>
      </c>
      <c r="B3712" s="453" t="s">
        <v>1705</v>
      </c>
      <c r="C3712" s="455" t="s">
        <v>41</v>
      </c>
      <c r="D3712" s="474">
        <v>13.4</v>
      </c>
      <c r="E3712" s="302"/>
      <c r="F3712" s="302"/>
      <c r="G3712" s="302"/>
    </row>
    <row r="3713" spans="1:7" ht="67.5">
      <c r="A3713" s="455">
        <v>89804</v>
      </c>
      <c r="B3713" s="453" t="s">
        <v>1706</v>
      </c>
      <c r="C3713" s="455" t="s">
        <v>41</v>
      </c>
      <c r="D3713" s="474">
        <v>14.32</v>
      </c>
      <c r="E3713" s="302"/>
      <c r="F3713" s="302"/>
      <c r="G3713" s="302"/>
    </row>
    <row r="3714" spans="1:7" ht="67.5">
      <c r="A3714" s="455">
        <v>89805</v>
      </c>
      <c r="B3714" s="453" t="s">
        <v>1707</v>
      </c>
      <c r="C3714" s="455" t="s">
        <v>41</v>
      </c>
      <c r="D3714" s="474">
        <v>13.09</v>
      </c>
      <c r="E3714" s="302"/>
      <c r="F3714" s="302"/>
      <c r="G3714" s="302"/>
    </row>
    <row r="3715" spans="1:7" ht="67.5">
      <c r="A3715" s="455">
        <v>89806</v>
      </c>
      <c r="B3715" s="453" t="s">
        <v>1708</v>
      </c>
      <c r="C3715" s="455" t="s">
        <v>41</v>
      </c>
      <c r="D3715" s="474">
        <v>13.9</v>
      </c>
      <c r="E3715" s="302"/>
      <c r="F3715" s="302"/>
      <c r="G3715" s="302"/>
    </row>
    <row r="3716" spans="1:7" ht="67.5">
      <c r="A3716" s="455">
        <v>89807</v>
      </c>
      <c r="B3716" s="453" t="s">
        <v>1709</v>
      </c>
      <c r="C3716" s="455" t="s">
        <v>41</v>
      </c>
      <c r="D3716" s="474">
        <v>24.56</v>
      </c>
      <c r="E3716" s="302"/>
      <c r="F3716" s="302"/>
      <c r="G3716" s="302"/>
    </row>
    <row r="3717" spans="1:7" ht="67.5">
      <c r="A3717" s="455">
        <v>89808</v>
      </c>
      <c r="B3717" s="453" t="s">
        <v>1710</v>
      </c>
      <c r="C3717" s="455" t="s">
        <v>41</v>
      </c>
      <c r="D3717" s="474">
        <v>36.07</v>
      </c>
      <c r="E3717" s="302"/>
      <c r="F3717" s="302"/>
      <c r="G3717" s="302"/>
    </row>
    <row r="3718" spans="1:7" ht="67.5">
      <c r="A3718" s="455">
        <v>89809</v>
      </c>
      <c r="B3718" s="453" t="s">
        <v>1711</v>
      </c>
      <c r="C3718" s="455" t="s">
        <v>41</v>
      </c>
      <c r="D3718" s="474">
        <v>17.38</v>
      </c>
      <c r="E3718" s="302"/>
      <c r="F3718" s="302"/>
      <c r="G3718" s="302"/>
    </row>
    <row r="3719" spans="1:7" ht="67.5">
      <c r="A3719" s="455">
        <v>89810</v>
      </c>
      <c r="B3719" s="453" t="s">
        <v>1712</v>
      </c>
      <c r="C3719" s="455" t="s">
        <v>41</v>
      </c>
      <c r="D3719" s="474">
        <v>17.329999999999998</v>
      </c>
      <c r="E3719" s="302"/>
      <c r="F3719" s="302"/>
      <c r="G3719" s="302"/>
    </row>
    <row r="3720" spans="1:7" ht="67.5">
      <c r="A3720" s="455">
        <v>89811</v>
      </c>
      <c r="B3720" s="453" t="s">
        <v>1713</v>
      </c>
      <c r="C3720" s="455" t="s">
        <v>41</v>
      </c>
      <c r="D3720" s="474">
        <v>29.86</v>
      </c>
      <c r="E3720" s="302"/>
      <c r="F3720" s="302"/>
      <c r="G3720" s="302"/>
    </row>
    <row r="3721" spans="1:7" ht="67.5">
      <c r="A3721" s="455">
        <v>89812</v>
      </c>
      <c r="B3721" s="453" t="s">
        <v>1714</v>
      </c>
      <c r="C3721" s="455" t="s">
        <v>41</v>
      </c>
      <c r="D3721" s="474">
        <v>51.99</v>
      </c>
      <c r="E3721" s="302"/>
      <c r="F3721" s="302"/>
      <c r="G3721" s="302"/>
    </row>
    <row r="3722" spans="1:7" ht="67.5">
      <c r="A3722" s="455">
        <v>89813</v>
      </c>
      <c r="B3722" s="453" t="s">
        <v>1715</v>
      </c>
      <c r="C3722" s="455" t="s">
        <v>41</v>
      </c>
      <c r="D3722" s="474">
        <v>6.81</v>
      </c>
      <c r="E3722" s="302"/>
      <c r="F3722" s="302"/>
      <c r="G3722" s="302"/>
    </row>
    <row r="3723" spans="1:7" ht="67.5">
      <c r="A3723" s="455">
        <v>89814</v>
      </c>
      <c r="B3723" s="453" t="s">
        <v>1716</v>
      </c>
      <c r="C3723" s="455" t="s">
        <v>41</v>
      </c>
      <c r="D3723" s="474">
        <v>13.53</v>
      </c>
      <c r="E3723" s="302"/>
      <c r="F3723" s="302"/>
      <c r="G3723" s="302"/>
    </row>
    <row r="3724" spans="1:7" ht="40.5">
      <c r="A3724" s="455">
        <v>89815</v>
      </c>
      <c r="B3724" s="453" t="s">
        <v>1717</v>
      </c>
      <c r="C3724" s="455" t="s">
        <v>41</v>
      </c>
      <c r="D3724" s="474">
        <v>33.46</v>
      </c>
      <c r="E3724" s="302"/>
      <c r="F3724" s="302"/>
      <c r="G3724" s="302"/>
    </row>
    <row r="3725" spans="1:7" ht="40.5">
      <c r="A3725" s="455">
        <v>89816</v>
      </c>
      <c r="B3725" s="453" t="s">
        <v>1718</v>
      </c>
      <c r="C3725" s="455" t="s">
        <v>41</v>
      </c>
      <c r="D3725" s="474">
        <v>49.02</v>
      </c>
      <c r="E3725" s="302"/>
      <c r="F3725" s="302"/>
      <c r="G3725" s="302"/>
    </row>
    <row r="3726" spans="1:7" ht="67.5">
      <c r="A3726" s="455">
        <v>89817</v>
      </c>
      <c r="B3726" s="453" t="s">
        <v>1719</v>
      </c>
      <c r="C3726" s="455" t="s">
        <v>41</v>
      </c>
      <c r="D3726" s="474">
        <v>11.49</v>
      </c>
      <c r="E3726" s="302"/>
      <c r="F3726" s="302"/>
      <c r="G3726" s="302"/>
    </row>
    <row r="3727" spans="1:7" ht="40.5">
      <c r="A3727" s="455">
        <v>89818</v>
      </c>
      <c r="B3727" s="453" t="s">
        <v>1720</v>
      </c>
      <c r="C3727" s="455" t="s">
        <v>41</v>
      </c>
      <c r="D3727" s="474">
        <v>202.94</v>
      </c>
      <c r="E3727" s="302"/>
      <c r="F3727" s="302"/>
      <c r="G3727" s="302"/>
    </row>
    <row r="3728" spans="1:7" ht="67.5">
      <c r="A3728" s="455">
        <v>89819</v>
      </c>
      <c r="B3728" s="453" t="s">
        <v>1721</v>
      </c>
      <c r="C3728" s="455" t="s">
        <v>41</v>
      </c>
      <c r="D3728" s="474">
        <v>16.68</v>
      </c>
      <c r="E3728" s="302"/>
      <c r="F3728" s="302"/>
      <c r="G3728" s="302"/>
    </row>
    <row r="3729" spans="1:7" ht="54">
      <c r="A3729" s="455">
        <v>89820</v>
      </c>
      <c r="B3729" s="453" t="s">
        <v>1722</v>
      </c>
      <c r="C3729" s="455" t="s">
        <v>41</v>
      </c>
      <c r="D3729" s="474">
        <v>36.58</v>
      </c>
      <c r="E3729" s="302"/>
      <c r="F3729" s="302"/>
      <c r="G3729" s="302"/>
    </row>
    <row r="3730" spans="1:7" ht="67.5">
      <c r="A3730" s="455">
        <v>89821</v>
      </c>
      <c r="B3730" s="453" t="s">
        <v>1723</v>
      </c>
      <c r="C3730" s="455" t="s">
        <v>41</v>
      </c>
      <c r="D3730" s="474">
        <v>14.34</v>
      </c>
      <c r="E3730" s="302"/>
      <c r="F3730" s="302"/>
      <c r="G3730" s="302"/>
    </row>
    <row r="3731" spans="1:7" ht="40.5">
      <c r="A3731" s="455">
        <v>89822</v>
      </c>
      <c r="B3731" s="453" t="s">
        <v>1724</v>
      </c>
      <c r="C3731" s="455" t="s">
        <v>41</v>
      </c>
      <c r="D3731" s="474">
        <v>25.22</v>
      </c>
      <c r="E3731" s="302"/>
      <c r="F3731" s="302"/>
      <c r="G3731" s="302"/>
    </row>
    <row r="3732" spans="1:7" ht="67.5">
      <c r="A3732" s="455">
        <v>89823</v>
      </c>
      <c r="B3732" s="453" t="s">
        <v>1725</v>
      </c>
      <c r="C3732" s="455" t="s">
        <v>41</v>
      </c>
      <c r="D3732" s="474">
        <v>23.96</v>
      </c>
      <c r="E3732" s="302"/>
      <c r="F3732" s="302"/>
      <c r="G3732" s="302"/>
    </row>
    <row r="3733" spans="1:7" ht="40.5">
      <c r="A3733" s="455">
        <v>89824</v>
      </c>
      <c r="B3733" s="453" t="s">
        <v>1726</v>
      </c>
      <c r="C3733" s="455" t="s">
        <v>41</v>
      </c>
      <c r="D3733" s="474">
        <v>45.89</v>
      </c>
      <c r="E3733" s="302"/>
      <c r="F3733" s="302"/>
      <c r="G3733" s="302"/>
    </row>
    <row r="3734" spans="1:7" ht="67.5">
      <c r="A3734" s="455">
        <v>89825</v>
      </c>
      <c r="B3734" s="453" t="s">
        <v>1727</v>
      </c>
      <c r="C3734" s="455" t="s">
        <v>41</v>
      </c>
      <c r="D3734" s="474">
        <v>14.83</v>
      </c>
      <c r="E3734" s="302"/>
      <c r="F3734" s="302"/>
      <c r="G3734" s="302"/>
    </row>
    <row r="3735" spans="1:7" ht="54">
      <c r="A3735" s="455">
        <v>89826</v>
      </c>
      <c r="B3735" s="453" t="s">
        <v>1728</v>
      </c>
      <c r="C3735" s="455" t="s">
        <v>41</v>
      </c>
      <c r="D3735" s="474">
        <v>206.85</v>
      </c>
      <c r="E3735" s="302"/>
      <c r="F3735" s="302"/>
      <c r="G3735" s="302"/>
    </row>
    <row r="3736" spans="1:7" ht="67.5">
      <c r="A3736" s="455">
        <v>89827</v>
      </c>
      <c r="B3736" s="453" t="s">
        <v>1729</v>
      </c>
      <c r="C3736" s="455" t="s">
        <v>41</v>
      </c>
      <c r="D3736" s="474">
        <v>16.43</v>
      </c>
      <c r="E3736" s="302"/>
      <c r="F3736" s="302"/>
      <c r="G3736" s="302"/>
    </row>
    <row r="3737" spans="1:7" ht="40.5">
      <c r="A3737" s="455">
        <v>89828</v>
      </c>
      <c r="B3737" s="453" t="s">
        <v>1730</v>
      </c>
      <c r="C3737" s="455" t="s">
        <v>41</v>
      </c>
      <c r="D3737" s="474">
        <v>71.400000000000006</v>
      </c>
      <c r="E3737" s="302"/>
      <c r="F3737" s="302"/>
      <c r="G3737" s="302"/>
    </row>
    <row r="3738" spans="1:7" ht="67.5">
      <c r="A3738" s="455">
        <v>89829</v>
      </c>
      <c r="B3738" s="453" t="s">
        <v>1731</v>
      </c>
      <c r="C3738" s="455" t="s">
        <v>41</v>
      </c>
      <c r="D3738" s="474">
        <v>25.64</v>
      </c>
      <c r="E3738" s="302"/>
      <c r="F3738" s="302"/>
      <c r="G3738" s="302"/>
    </row>
    <row r="3739" spans="1:7" ht="67.5">
      <c r="A3739" s="455">
        <v>89830</v>
      </c>
      <c r="B3739" s="453" t="s">
        <v>1732</v>
      </c>
      <c r="C3739" s="455" t="s">
        <v>41</v>
      </c>
      <c r="D3739" s="474">
        <v>27.84</v>
      </c>
      <c r="E3739" s="302"/>
      <c r="F3739" s="302"/>
      <c r="G3739" s="302"/>
    </row>
    <row r="3740" spans="1:7" ht="40.5">
      <c r="A3740" s="455">
        <v>89831</v>
      </c>
      <c r="B3740" s="453" t="s">
        <v>1733</v>
      </c>
      <c r="C3740" s="455" t="s">
        <v>41</v>
      </c>
      <c r="D3740" s="474">
        <v>247.89</v>
      </c>
      <c r="E3740" s="302"/>
      <c r="F3740" s="302"/>
      <c r="G3740" s="302"/>
    </row>
    <row r="3741" spans="1:7" ht="54">
      <c r="A3741" s="455">
        <v>89832</v>
      </c>
      <c r="B3741" s="453" t="s">
        <v>1734</v>
      </c>
      <c r="C3741" s="455" t="s">
        <v>41</v>
      </c>
      <c r="D3741" s="474">
        <v>48.24</v>
      </c>
      <c r="E3741" s="302"/>
      <c r="F3741" s="302"/>
      <c r="G3741" s="302"/>
    </row>
    <row r="3742" spans="1:7" ht="67.5">
      <c r="A3742" s="455">
        <v>89833</v>
      </c>
      <c r="B3742" s="453" t="s">
        <v>1735</v>
      </c>
      <c r="C3742" s="455" t="s">
        <v>41</v>
      </c>
      <c r="D3742" s="474">
        <v>31.7</v>
      </c>
      <c r="E3742" s="302"/>
      <c r="F3742" s="302"/>
      <c r="G3742" s="302"/>
    </row>
    <row r="3743" spans="1:7" ht="67.5">
      <c r="A3743" s="455">
        <v>89834</v>
      </c>
      <c r="B3743" s="453" t="s">
        <v>1736</v>
      </c>
      <c r="C3743" s="455" t="s">
        <v>41</v>
      </c>
      <c r="D3743" s="474">
        <v>36.86</v>
      </c>
      <c r="E3743" s="302"/>
      <c r="F3743" s="302"/>
      <c r="G3743" s="302"/>
    </row>
    <row r="3744" spans="1:7" ht="40.5">
      <c r="A3744" s="455">
        <v>89835</v>
      </c>
      <c r="B3744" s="453" t="s">
        <v>1737</v>
      </c>
      <c r="C3744" s="455" t="s">
        <v>41</v>
      </c>
      <c r="D3744" s="474">
        <v>46.77</v>
      </c>
      <c r="E3744" s="302"/>
      <c r="F3744" s="302"/>
      <c r="G3744" s="302"/>
    </row>
    <row r="3745" spans="1:7" ht="40.5">
      <c r="A3745" s="455">
        <v>89836</v>
      </c>
      <c r="B3745" s="453" t="s">
        <v>1738</v>
      </c>
      <c r="C3745" s="455" t="s">
        <v>41</v>
      </c>
      <c r="D3745" s="474">
        <v>335.26</v>
      </c>
      <c r="E3745" s="302"/>
      <c r="F3745" s="302"/>
      <c r="G3745" s="302"/>
    </row>
    <row r="3746" spans="1:7" ht="40.5">
      <c r="A3746" s="455">
        <v>89837</v>
      </c>
      <c r="B3746" s="453" t="s">
        <v>1739</v>
      </c>
      <c r="C3746" s="455" t="s">
        <v>41</v>
      </c>
      <c r="D3746" s="474">
        <v>165.15</v>
      </c>
      <c r="E3746" s="302"/>
      <c r="F3746" s="302"/>
      <c r="G3746" s="302"/>
    </row>
    <row r="3747" spans="1:7" ht="40.5">
      <c r="A3747" s="455">
        <v>89838</v>
      </c>
      <c r="B3747" s="453" t="s">
        <v>1740</v>
      </c>
      <c r="C3747" s="455" t="s">
        <v>41</v>
      </c>
      <c r="D3747" s="474">
        <v>179.79</v>
      </c>
      <c r="E3747" s="302"/>
      <c r="F3747" s="302"/>
      <c r="G3747" s="302"/>
    </row>
    <row r="3748" spans="1:7" ht="40.5">
      <c r="A3748" s="455">
        <v>89839</v>
      </c>
      <c r="B3748" s="453" t="s">
        <v>1741</v>
      </c>
      <c r="C3748" s="455" t="s">
        <v>41</v>
      </c>
      <c r="D3748" s="474">
        <v>239.49</v>
      </c>
      <c r="E3748" s="302"/>
      <c r="F3748" s="302"/>
      <c r="G3748" s="302"/>
    </row>
    <row r="3749" spans="1:7" ht="40.5">
      <c r="A3749" s="455">
        <v>89840</v>
      </c>
      <c r="B3749" s="453" t="s">
        <v>1742</v>
      </c>
      <c r="C3749" s="455" t="s">
        <v>41</v>
      </c>
      <c r="D3749" s="474">
        <v>205.9</v>
      </c>
      <c r="E3749" s="302"/>
      <c r="F3749" s="302"/>
      <c r="G3749" s="302"/>
    </row>
    <row r="3750" spans="1:7" ht="40.5">
      <c r="A3750" s="455">
        <v>89841</v>
      </c>
      <c r="B3750" s="453" t="s">
        <v>1743</v>
      </c>
      <c r="C3750" s="455" t="s">
        <v>41</v>
      </c>
      <c r="D3750" s="474">
        <v>352.14</v>
      </c>
      <c r="E3750" s="302"/>
      <c r="F3750" s="302"/>
      <c r="G3750" s="302"/>
    </row>
    <row r="3751" spans="1:7" ht="40.5">
      <c r="A3751" s="455">
        <v>89842</v>
      </c>
      <c r="B3751" s="453" t="s">
        <v>1744</v>
      </c>
      <c r="C3751" s="455" t="s">
        <v>41</v>
      </c>
      <c r="D3751" s="474">
        <v>53.32</v>
      </c>
      <c r="E3751" s="302"/>
      <c r="F3751" s="302"/>
      <c r="G3751" s="302"/>
    </row>
    <row r="3752" spans="1:7" ht="40.5">
      <c r="A3752" s="455">
        <v>89844</v>
      </c>
      <c r="B3752" s="453" t="s">
        <v>1745</v>
      </c>
      <c r="C3752" s="455" t="s">
        <v>41</v>
      </c>
      <c r="D3752" s="474">
        <v>68.36</v>
      </c>
      <c r="E3752" s="302"/>
      <c r="F3752" s="302"/>
      <c r="G3752" s="302"/>
    </row>
    <row r="3753" spans="1:7" ht="40.5">
      <c r="A3753" s="455">
        <v>89845</v>
      </c>
      <c r="B3753" s="453" t="s">
        <v>1746</v>
      </c>
      <c r="C3753" s="455" t="s">
        <v>41</v>
      </c>
      <c r="D3753" s="474">
        <v>107.73</v>
      </c>
      <c r="E3753" s="302"/>
      <c r="F3753" s="302"/>
      <c r="G3753" s="302"/>
    </row>
    <row r="3754" spans="1:7" ht="40.5">
      <c r="A3754" s="455">
        <v>89846</v>
      </c>
      <c r="B3754" s="453" t="s">
        <v>1747</v>
      </c>
      <c r="C3754" s="455" t="s">
        <v>41</v>
      </c>
      <c r="D3754" s="474">
        <v>248.39</v>
      </c>
      <c r="E3754" s="302"/>
      <c r="F3754" s="302"/>
      <c r="G3754" s="302"/>
    </row>
    <row r="3755" spans="1:7" ht="40.5">
      <c r="A3755" s="455">
        <v>89847</v>
      </c>
      <c r="B3755" s="453" t="s">
        <v>1748</v>
      </c>
      <c r="C3755" s="455" t="s">
        <v>41</v>
      </c>
      <c r="D3755" s="474">
        <v>304.51</v>
      </c>
      <c r="E3755" s="302"/>
      <c r="F3755" s="302"/>
      <c r="G3755" s="302"/>
    </row>
    <row r="3756" spans="1:7" ht="67.5">
      <c r="A3756" s="455">
        <v>89850</v>
      </c>
      <c r="B3756" s="453" t="s">
        <v>1751</v>
      </c>
      <c r="C3756" s="455" t="s">
        <v>41</v>
      </c>
      <c r="D3756" s="474">
        <v>21.12</v>
      </c>
      <c r="E3756" s="302"/>
      <c r="F3756" s="302"/>
      <c r="G3756" s="302"/>
    </row>
    <row r="3757" spans="1:7" ht="67.5">
      <c r="A3757" s="455">
        <v>89851</v>
      </c>
      <c r="B3757" s="453" t="s">
        <v>1752</v>
      </c>
      <c r="C3757" s="455" t="s">
        <v>41</v>
      </c>
      <c r="D3757" s="474">
        <v>21.07</v>
      </c>
      <c r="E3757" s="302"/>
      <c r="F3757" s="302"/>
      <c r="G3757" s="302"/>
    </row>
    <row r="3758" spans="1:7" ht="67.5">
      <c r="A3758" s="455">
        <v>89852</v>
      </c>
      <c r="B3758" s="453" t="s">
        <v>1753</v>
      </c>
      <c r="C3758" s="455" t="s">
        <v>41</v>
      </c>
      <c r="D3758" s="474">
        <v>33.6</v>
      </c>
      <c r="E3758" s="302"/>
      <c r="F3758" s="302"/>
      <c r="G3758" s="302"/>
    </row>
    <row r="3759" spans="1:7" ht="67.5">
      <c r="A3759" s="455">
        <v>89853</v>
      </c>
      <c r="B3759" s="453" t="s">
        <v>1754</v>
      </c>
      <c r="C3759" s="455" t="s">
        <v>41</v>
      </c>
      <c r="D3759" s="474">
        <v>55.73</v>
      </c>
      <c r="E3759" s="302"/>
      <c r="F3759" s="302"/>
      <c r="G3759" s="302"/>
    </row>
    <row r="3760" spans="1:7" ht="67.5">
      <c r="A3760" s="455">
        <v>89854</v>
      </c>
      <c r="B3760" s="453" t="s">
        <v>1755</v>
      </c>
      <c r="C3760" s="455" t="s">
        <v>41</v>
      </c>
      <c r="D3760" s="474">
        <v>75.8</v>
      </c>
      <c r="E3760" s="302"/>
      <c r="F3760" s="302"/>
      <c r="G3760" s="302"/>
    </row>
    <row r="3761" spans="1:7" ht="67.5">
      <c r="A3761" s="455">
        <v>89855</v>
      </c>
      <c r="B3761" s="453" t="s">
        <v>1756</v>
      </c>
      <c r="C3761" s="455" t="s">
        <v>41</v>
      </c>
      <c r="D3761" s="474">
        <v>80.260000000000005</v>
      </c>
      <c r="E3761" s="302"/>
      <c r="F3761" s="302"/>
      <c r="G3761" s="302"/>
    </row>
    <row r="3762" spans="1:7" ht="54">
      <c r="A3762" s="455">
        <v>89856</v>
      </c>
      <c r="B3762" s="453" t="s">
        <v>1757</v>
      </c>
      <c r="C3762" s="455" t="s">
        <v>41</v>
      </c>
      <c r="D3762" s="474">
        <v>16.829999999999998</v>
      </c>
      <c r="E3762" s="302"/>
      <c r="F3762" s="302"/>
      <c r="G3762" s="302"/>
    </row>
    <row r="3763" spans="1:7" ht="67.5">
      <c r="A3763" s="455">
        <v>89857</v>
      </c>
      <c r="B3763" s="453" t="s">
        <v>1758</v>
      </c>
      <c r="C3763" s="455" t="s">
        <v>41</v>
      </c>
      <c r="D3763" s="474">
        <v>26.45</v>
      </c>
      <c r="E3763" s="302"/>
      <c r="F3763" s="302"/>
      <c r="G3763" s="302"/>
    </row>
    <row r="3764" spans="1:7" ht="67.5">
      <c r="A3764" s="455">
        <v>89859</v>
      </c>
      <c r="B3764" s="453" t="s">
        <v>1759</v>
      </c>
      <c r="C3764" s="455" t="s">
        <v>41</v>
      </c>
      <c r="D3764" s="474">
        <v>103.31</v>
      </c>
      <c r="E3764" s="302"/>
      <c r="F3764" s="302"/>
      <c r="G3764" s="302"/>
    </row>
    <row r="3765" spans="1:7" ht="54">
      <c r="A3765" s="455">
        <v>89860</v>
      </c>
      <c r="B3765" s="453" t="s">
        <v>1760</v>
      </c>
      <c r="C3765" s="455" t="s">
        <v>41</v>
      </c>
      <c r="D3765" s="474">
        <v>36.69</v>
      </c>
      <c r="E3765" s="302"/>
      <c r="F3765" s="302"/>
      <c r="G3765" s="302"/>
    </row>
    <row r="3766" spans="1:7" ht="67.5">
      <c r="A3766" s="455">
        <v>89861</v>
      </c>
      <c r="B3766" s="453" t="s">
        <v>1761</v>
      </c>
      <c r="C3766" s="455" t="s">
        <v>41</v>
      </c>
      <c r="D3766" s="474">
        <v>41.85</v>
      </c>
      <c r="E3766" s="302"/>
      <c r="F3766" s="302"/>
      <c r="G3766" s="302"/>
    </row>
    <row r="3767" spans="1:7" ht="54">
      <c r="A3767" s="455">
        <v>89862</v>
      </c>
      <c r="B3767" s="453" t="s">
        <v>1762</v>
      </c>
      <c r="C3767" s="455" t="s">
        <v>41</v>
      </c>
      <c r="D3767" s="474">
        <v>86.92</v>
      </c>
      <c r="E3767" s="302"/>
      <c r="F3767" s="302"/>
      <c r="G3767" s="302"/>
    </row>
    <row r="3768" spans="1:7" ht="67.5">
      <c r="A3768" s="455">
        <v>89863</v>
      </c>
      <c r="B3768" s="453" t="s">
        <v>1763</v>
      </c>
      <c r="C3768" s="455" t="s">
        <v>41</v>
      </c>
      <c r="D3768" s="474">
        <v>173.08</v>
      </c>
      <c r="E3768" s="302"/>
      <c r="F3768" s="302"/>
      <c r="G3768" s="302"/>
    </row>
    <row r="3769" spans="1:7" ht="54">
      <c r="A3769" s="455">
        <v>89866</v>
      </c>
      <c r="B3769" s="453" t="s">
        <v>1764</v>
      </c>
      <c r="C3769" s="455" t="s">
        <v>41</v>
      </c>
      <c r="D3769" s="474">
        <v>4.0599999999999996</v>
      </c>
      <c r="E3769" s="302"/>
      <c r="F3769" s="302"/>
      <c r="G3769" s="302"/>
    </row>
    <row r="3770" spans="1:7" ht="54">
      <c r="A3770" s="455">
        <v>89867</v>
      </c>
      <c r="B3770" s="453" t="s">
        <v>1765</v>
      </c>
      <c r="C3770" s="455" t="s">
        <v>41</v>
      </c>
      <c r="D3770" s="474">
        <v>4.8099999999999996</v>
      </c>
      <c r="E3770" s="302"/>
      <c r="F3770" s="302"/>
      <c r="G3770" s="302"/>
    </row>
    <row r="3771" spans="1:7" ht="40.5">
      <c r="A3771" s="455">
        <v>89868</v>
      </c>
      <c r="B3771" s="453" t="s">
        <v>346</v>
      </c>
      <c r="C3771" s="455" t="s">
        <v>41</v>
      </c>
      <c r="D3771" s="474">
        <v>3.17</v>
      </c>
      <c r="E3771" s="302"/>
      <c r="F3771" s="302"/>
      <c r="G3771" s="302"/>
    </row>
    <row r="3772" spans="1:7" ht="40.5">
      <c r="A3772" s="455">
        <v>89869</v>
      </c>
      <c r="B3772" s="453" t="s">
        <v>1766</v>
      </c>
      <c r="C3772" s="455" t="s">
        <v>41</v>
      </c>
      <c r="D3772" s="474">
        <v>6.86</v>
      </c>
      <c r="E3772" s="302"/>
      <c r="F3772" s="302"/>
      <c r="G3772" s="302"/>
    </row>
    <row r="3773" spans="1:7" ht="54">
      <c r="A3773" s="455">
        <v>89979</v>
      </c>
      <c r="B3773" s="453" t="s">
        <v>1777</v>
      </c>
      <c r="C3773" s="455" t="s">
        <v>41</v>
      </c>
      <c r="D3773" s="474">
        <v>23.38</v>
      </c>
      <c r="E3773" s="302"/>
      <c r="F3773" s="302"/>
      <c r="G3773" s="302"/>
    </row>
    <row r="3774" spans="1:7" ht="54">
      <c r="A3774" s="455">
        <v>89980</v>
      </c>
      <c r="B3774" s="453" t="s">
        <v>1778</v>
      </c>
      <c r="C3774" s="455" t="s">
        <v>41</v>
      </c>
      <c r="D3774" s="474">
        <v>9</v>
      </c>
      <c r="E3774" s="302"/>
      <c r="F3774" s="302"/>
      <c r="G3774" s="302"/>
    </row>
    <row r="3775" spans="1:7" ht="54">
      <c r="A3775" s="455">
        <v>89981</v>
      </c>
      <c r="B3775" s="453" t="s">
        <v>1779</v>
      </c>
      <c r="C3775" s="455" t="s">
        <v>41</v>
      </c>
      <c r="D3775" s="474">
        <v>21.1</v>
      </c>
      <c r="E3775" s="302"/>
      <c r="F3775" s="302"/>
      <c r="G3775" s="302"/>
    </row>
    <row r="3776" spans="1:7" ht="54">
      <c r="A3776" s="455">
        <v>90373</v>
      </c>
      <c r="B3776" s="453" t="s">
        <v>1801</v>
      </c>
      <c r="C3776" s="455" t="s">
        <v>41</v>
      </c>
      <c r="D3776" s="474">
        <v>11.89</v>
      </c>
      <c r="E3776" s="302"/>
      <c r="F3776" s="302"/>
      <c r="G3776" s="302"/>
    </row>
    <row r="3777" spans="1:7" ht="54">
      <c r="A3777" s="455">
        <v>90374</v>
      </c>
      <c r="B3777" s="453" t="s">
        <v>1802</v>
      </c>
      <c r="C3777" s="455" t="s">
        <v>41</v>
      </c>
      <c r="D3777" s="474">
        <v>18.920000000000002</v>
      </c>
      <c r="E3777" s="302"/>
      <c r="F3777" s="302"/>
      <c r="G3777" s="302"/>
    </row>
    <row r="3778" spans="1:7" ht="54">
      <c r="A3778" s="455">
        <v>90375</v>
      </c>
      <c r="B3778" s="453" t="s">
        <v>362</v>
      </c>
      <c r="C3778" s="455" t="s">
        <v>41</v>
      </c>
      <c r="D3778" s="474">
        <v>7.25</v>
      </c>
      <c r="E3778" s="302"/>
      <c r="F3778" s="302"/>
      <c r="G3778" s="302"/>
    </row>
    <row r="3779" spans="1:7" ht="40.5">
      <c r="A3779" s="455">
        <v>92287</v>
      </c>
      <c r="B3779" s="453" t="s">
        <v>4091</v>
      </c>
      <c r="C3779" s="455" t="s">
        <v>41</v>
      </c>
      <c r="D3779" s="474">
        <v>14.94</v>
      </c>
      <c r="E3779" s="302"/>
      <c r="F3779" s="302"/>
      <c r="G3779" s="302"/>
    </row>
    <row r="3780" spans="1:7" ht="40.5">
      <c r="A3780" s="455">
        <v>92288</v>
      </c>
      <c r="B3780" s="453" t="s">
        <v>4092</v>
      </c>
      <c r="C3780" s="455" t="s">
        <v>41</v>
      </c>
      <c r="D3780" s="474">
        <v>23.47</v>
      </c>
      <c r="E3780" s="302"/>
      <c r="F3780" s="302"/>
      <c r="G3780" s="302"/>
    </row>
    <row r="3781" spans="1:7" ht="40.5">
      <c r="A3781" s="455">
        <v>92289</v>
      </c>
      <c r="B3781" s="453" t="s">
        <v>4093</v>
      </c>
      <c r="C3781" s="455" t="s">
        <v>41</v>
      </c>
      <c r="D3781" s="474">
        <v>41.9</v>
      </c>
      <c r="E3781" s="302"/>
      <c r="F3781" s="302"/>
      <c r="G3781" s="302"/>
    </row>
    <row r="3782" spans="1:7" ht="40.5">
      <c r="A3782" s="455">
        <v>92290</v>
      </c>
      <c r="B3782" s="453" t="s">
        <v>4094</v>
      </c>
      <c r="C3782" s="455" t="s">
        <v>41</v>
      </c>
      <c r="D3782" s="474">
        <v>64.209999999999994</v>
      </c>
      <c r="E3782" s="302"/>
      <c r="F3782" s="302"/>
      <c r="G3782" s="302"/>
    </row>
    <row r="3783" spans="1:7" ht="40.5">
      <c r="A3783" s="455">
        <v>92291</v>
      </c>
      <c r="B3783" s="453" t="s">
        <v>4095</v>
      </c>
      <c r="C3783" s="455" t="s">
        <v>41</v>
      </c>
      <c r="D3783" s="474">
        <v>98.89</v>
      </c>
      <c r="E3783" s="302"/>
      <c r="F3783" s="302"/>
      <c r="G3783" s="302"/>
    </row>
    <row r="3784" spans="1:7" ht="40.5">
      <c r="A3784" s="455">
        <v>92292</v>
      </c>
      <c r="B3784" s="453" t="s">
        <v>4096</v>
      </c>
      <c r="C3784" s="455" t="s">
        <v>41</v>
      </c>
      <c r="D3784" s="474">
        <v>313.05</v>
      </c>
      <c r="E3784" s="302"/>
      <c r="F3784" s="302"/>
      <c r="G3784" s="302"/>
    </row>
    <row r="3785" spans="1:7" ht="40.5">
      <c r="A3785" s="455">
        <v>92293</v>
      </c>
      <c r="B3785" s="453" t="s">
        <v>4097</v>
      </c>
      <c r="C3785" s="455" t="s">
        <v>41</v>
      </c>
      <c r="D3785" s="474">
        <v>8.5</v>
      </c>
      <c r="E3785" s="302"/>
      <c r="F3785" s="302"/>
      <c r="G3785" s="302"/>
    </row>
    <row r="3786" spans="1:7" ht="40.5">
      <c r="A3786" s="455">
        <v>92294</v>
      </c>
      <c r="B3786" s="453" t="s">
        <v>4098</v>
      </c>
      <c r="C3786" s="455" t="s">
        <v>41</v>
      </c>
      <c r="D3786" s="474">
        <v>14.34</v>
      </c>
      <c r="E3786" s="302"/>
      <c r="F3786" s="302"/>
      <c r="G3786" s="302"/>
    </row>
    <row r="3787" spans="1:7" ht="40.5">
      <c r="A3787" s="455">
        <v>92295</v>
      </c>
      <c r="B3787" s="453" t="s">
        <v>4099</v>
      </c>
      <c r="C3787" s="455" t="s">
        <v>41</v>
      </c>
      <c r="D3787" s="474">
        <v>27.27</v>
      </c>
      <c r="E3787" s="302"/>
      <c r="F3787" s="302"/>
      <c r="G3787" s="302"/>
    </row>
    <row r="3788" spans="1:7" ht="40.5">
      <c r="A3788" s="455">
        <v>92296</v>
      </c>
      <c r="B3788" s="453" t="s">
        <v>4100</v>
      </c>
      <c r="C3788" s="455" t="s">
        <v>41</v>
      </c>
      <c r="D3788" s="474">
        <v>36.49</v>
      </c>
      <c r="E3788" s="302"/>
      <c r="F3788" s="302"/>
      <c r="G3788" s="302"/>
    </row>
    <row r="3789" spans="1:7" ht="40.5">
      <c r="A3789" s="455">
        <v>92297</v>
      </c>
      <c r="B3789" s="453" t="s">
        <v>4101</v>
      </c>
      <c r="C3789" s="455" t="s">
        <v>41</v>
      </c>
      <c r="D3789" s="474">
        <v>56.76</v>
      </c>
      <c r="E3789" s="302"/>
      <c r="F3789" s="302"/>
      <c r="G3789" s="302"/>
    </row>
    <row r="3790" spans="1:7" ht="40.5">
      <c r="A3790" s="455">
        <v>92298</v>
      </c>
      <c r="B3790" s="453" t="s">
        <v>4102</v>
      </c>
      <c r="C3790" s="455" t="s">
        <v>41</v>
      </c>
      <c r="D3790" s="474">
        <v>161.66</v>
      </c>
      <c r="E3790" s="302"/>
      <c r="F3790" s="302"/>
      <c r="G3790" s="302"/>
    </row>
    <row r="3791" spans="1:7" ht="40.5">
      <c r="A3791" s="455">
        <v>92299</v>
      </c>
      <c r="B3791" s="453" t="s">
        <v>4103</v>
      </c>
      <c r="C3791" s="455" t="s">
        <v>41</v>
      </c>
      <c r="D3791" s="474">
        <v>19.7</v>
      </c>
      <c r="E3791" s="302"/>
      <c r="F3791" s="302"/>
      <c r="G3791" s="302"/>
    </row>
    <row r="3792" spans="1:7" ht="40.5">
      <c r="A3792" s="455">
        <v>92300</v>
      </c>
      <c r="B3792" s="453" t="s">
        <v>4104</v>
      </c>
      <c r="C3792" s="455" t="s">
        <v>41</v>
      </c>
      <c r="D3792" s="474">
        <v>29.8</v>
      </c>
      <c r="E3792" s="302"/>
      <c r="F3792" s="302"/>
      <c r="G3792" s="302"/>
    </row>
    <row r="3793" spans="1:7" ht="40.5">
      <c r="A3793" s="455">
        <v>92301</v>
      </c>
      <c r="B3793" s="453" t="s">
        <v>4105</v>
      </c>
      <c r="C3793" s="455" t="s">
        <v>41</v>
      </c>
      <c r="D3793" s="474">
        <v>59.76</v>
      </c>
      <c r="E3793" s="302"/>
      <c r="F3793" s="302"/>
      <c r="G3793" s="302"/>
    </row>
    <row r="3794" spans="1:7" ht="40.5">
      <c r="A3794" s="455">
        <v>92302</v>
      </c>
      <c r="B3794" s="453" t="s">
        <v>4106</v>
      </c>
      <c r="C3794" s="455" t="s">
        <v>41</v>
      </c>
      <c r="D3794" s="474">
        <v>79.44</v>
      </c>
      <c r="E3794" s="302"/>
      <c r="F3794" s="302"/>
      <c r="G3794" s="302"/>
    </row>
    <row r="3795" spans="1:7" ht="40.5">
      <c r="A3795" s="455">
        <v>92303</v>
      </c>
      <c r="B3795" s="453" t="s">
        <v>4107</v>
      </c>
      <c r="C3795" s="455" t="s">
        <v>41</v>
      </c>
      <c r="D3795" s="474">
        <v>146.91</v>
      </c>
      <c r="E3795" s="302"/>
      <c r="F3795" s="302"/>
      <c r="G3795" s="302"/>
    </row>
    <row r="3796" spans="1:7" ht="40.5">
      <c r="A3796" s="455">
        <v>92304</v>
      </c>
      <c r="B3796" s="453" t="s">
        <v>4108</v>
      </c>
      <c r="C3796" s="455" t="s">
        <v>41</v>
      </c>
      <c r="D3796" s="474">
        <v>386.07</v>
      </c>
      <c r="E3796" s="302"/>
      <c r="F3796" s="302"/>
      <c r="G3796" s="302"/>
    </row>
    <row r="3797" spans="1:7" ht="54">
      <c r="A3797" s="455">
        <v>92311</v>
      </c>
      <c r="B3797" s="453" t="s">
        <v>4109</v>
      </c>
      <c r="C3797" s="455" t="s">
        <v>41</v>
      </c>
      <c r="D3797" s="474">
        <v>9.82</v>
      </c>
      <c r="E3797" s="302"/>
      <c r="F3797" s="302"/>
      <c r="G3797" s="302"/>
    </row>
    <row r="3798" spans="1:7" ht="54">
      <c r="A3798" s="455">
        <v>92312</v>
      </c>
      <c r="B3798" s="453" t="s">
        <v>4110</v>
      </c>
      <c r="C3798" s="455" t="s">
        <v>41</v>
      </c>
      <c r="D3798" s="474">
        <v>16.89</v>
      </c>
      <c r="E3798" s="302"/>
      <c r="F3798" s="302"/>
      <c r="G3798" s="302"/>
    </row>
    <row r="3799" spans="1:7" ht="54">
      <c r="A3799" s="455">
        <v>92313</v>
      </c>
      <c r="B3799" s="453" t="s">
        <v>4111</v>
      </c>
      <c r="C3799" s="455" t="s">
        <v>41</v>
      </c>
      <c r="D3799" s="474">
        <v>25.41</v>
      </c>
      <c r="E3799" s="302"/>
      <c r="F3799" s="302"/>
      <c r="G3799" s="302"/>
    </row>
    <row r="3800" spans="1:7" ht="54">
      <c r="A3800" s="455">
        <v>92314</v>
      </c>
      <c r="B3800" s="453" t="s">
        <v>4112</v>
      </c>
      <c r="C3800" s="455" t="s">
        <v>41</v>
      </c>
      <c r="D3800" s="474">
        <v>6.36</v>
      </c>
      <c r="E3800" s="302"/>
      <c r="F3800" s="302"/>
      <c r="G3800" s="302"/>
    </row>
    <row r="3801" spans="1:7" ht="54">
      <c r="A3801" s="455">
        <v>92315</v>
      </c>
      <c r="B3801" s="453" t="s">
        <v>4113</v>
      </c>
      <c r="C3801" s="455" t="s">
        <v>41</v>
      </c>
      <c r="D3801" s="474">
        <v>9.82</v>
      </c>
      <c r="E3801" s="302"/>
      <c r="F3801" s="302"/>
      <c r="G3801" s="302"/>
    </row>
    <row r="3802" spans="1:7" ht="54">
      <c r="A3802" s="455">
        <v>92316</v>
      </c>
      <c r="B3802" s="453" t="s">
        <v>4114</v>
      </c>
      <c r="C3802" s="455" t="s">
        <v>41</v>
      </c>
      <c r="D3802" s="474">
        <v>15.66</v>
      </c>
      <c r="E3802" s="302"/>
      <c r="F3802" s="302"/>
      <c r="G3802" s="302"/>
    </row>
    <row r="3803" spans="1:7" ht="54">
      <c r="A3803" s="455">
        <v>92317</v>
      </c>
      <c r="B3803" s="453" t="s">
        <v>4115</v>
      </c>
      <c r="C3803" s="455" t="s">
        <v>41</v>
      </c>
      <c r="D3803" s="474">
        <v>13.41</v>
      </c>
      <c r="E3803" s="302"/>
      <c r="F3803" s="302"/>
      <c r="G3803" s="302"/>
    </row>
    <row r="3804" spans="1:7" ht="54">
      <c r="A3804" s="455">
        <v>92318</v>
      </c>
      <c r="B3804" s="453" t="s">
        <v>4116</v>
      </c>
      <c r="C3804" s="455" t="s">
        <v>41</v>
      </c>
      <c r="D3804" s="474">
        <v>22.31</v>
      </c>
      <c r="E3804" s="302"/>
      <c r="F3804" s="302"/>
      <c r="G3804" s="302"/>
    </row>
    <row r="3805" spans="1:7" ht="54">
      <c r="A3805" s="455">
        <v>92319</v>
      </c>
      <c r="B3805" s="453" t="s">
        <v>4117</v>
      </c>
      <c r="C3805" s="455" t="s">
        <v>41</v>
      </c>
      <c r="D3805" s="474">
        <v>32.42</v>
      </c>
      <c r="E3805" s="302"/>
      <c r="F3805" s="302"/>
      <c r="G3805" s="302"/>
    </row>
    <row r="3806" spans="1:7" ht="54">
      <c r="A3806" s="455">
        <v>92326</v>
      </c>
      <c r="B3806" s="453" t="s">
        <v>4118</v>
      </c>
      <c r="C3806" s="455" t="s">
        <v>41</v>
      </c>
      <c r="D3806" s="474">
        <v>11.2</v>
      </c>
      <c r="E3806" s="302"/>
      <c r="F3806" s="302"/>
      <c r="G3806" s="302"/>
    </row>
    <row r="3807" spans="1:7" ht="54">
      <c r="A3807" s="455">
        <v>92327</v>
      </c>
      <c r="B3807" s="453" t="s">
        <v>4119</v>
      </c>
      <c r="C3807" s="455" t="s">
        <v>41</v>
      </c>
      <c r="D3807" s="474">
        <v>18.7</v>
      </c>
      <c r="E3807" s="302"/>
      <c r="F3807" s="302"/>
      <c r="G3807" s="302"/>
    </row>
    <row r="3808" spans="1:7" ht="54">
      <c r="A3808" s="455">
        <v>92328</v>
      </c>
      <c r="B3808" s="453" t="s">
        <v>4120</v>
      </c>
      <c r="C3808" s="455" t="s">
        <v>41</v>
      </c>
      <c r="D3808" s="474">
        <v>28.64</v>
      </c>
      <c r="E3808" s="302"/>
      <c r="F3808" s="302"/>
      <c r="G3808" s="302"/>
    </row>
    <row r="3809" spans="1:7" ht="40.5">
      <c r="A3809" s="455">
        <v>92329</v>
      </c>
      <c r="B3809" s="453" t="s">
        <v>4121</v>
      </c>
      <c r="C3809" s="455" t="s">
        <v>41</v>
      </c>
      <c r="D3809" s="474">
        <v>6.49</v>
      </c>
      <c r="E3809" s="302"/>
      <c r="F3809" s="302"/>
      <c r="G3809" s="302"/>
    </row>
    <row r="3810" spans="1:7" ht="40.5">
      <c r="A3810" s="455">
        <v>92330</v>
      </c>
      <c r="B3810" s="453" t="s">
        <v>4122</v>
      </c>
      <c r="C3810" s="455" t="s">
        <v>41</v>
      </c>
      <c r="D3810" s="474">
        <v>11.01</v>
      </c>
      <c r="E3810" s="302"/>
      <c r="F3810" s="302"/>
      <c r="G3810" s="302"/>
    </row>
    <row r="3811" spans="1:7" ht="40.5">
      <c r="A3811" s="455">
        <v>92331</v>
      </c>
      <c r="B3811" s="453" t="s">
        <v>4123</v>
      </c>
      <c r="C3811" s="455" t="s">
        <v>41</v>
      </c>
      <c r="D3811" s="474">
        <v>17.82</v>
      </c>
      <c r="E3811" s="302"/>
      <c r="F3811" s="302"/>
      <c r="G3811" s="302"/>
    </row>
    <row r="3812" spans="1:7" ht="40.5">
      <c r="A3812" s="455">
        <v>92332</v>
      </c>
      <c r="B3812" s="453" t="s">
        <v>4124</v>
      </c>
      <c r="C3812" s="455" t="s">
        <v>41</v>
      </c>
      <c r="D3812" s="474">
        <v>13.59</v>
      </c>
      <c r="E3812" s="302"/>
      <c r="F3812" s="302"/>
      <c r="G3812" s="302"/>
    </row>
    <row r="3813" spans="1:7" ht="40.5">
      <c r="A3813" s="455">
        <v>92333</v>
      </c>
      <c r="B3813" s="453" t="s">
        <v>4125</v>
      </c>
      <c r="C3813" s="455" t="s">
        <v>41</v>
      </c>
      <c r="D3813" s="474">
        <v>24.71</v>
      </c>
      <c r="E3813" s="302"/>
      <c r="F3813" s="302"/>
      <c r="G3813" s="302"/>
    </row>
    <row r="3814" spans="1:7" ht="40.5">
      <c r="A3814" s="455">
        <v>92334</v>
      </c>
      <c r="B3814" s="453" t="s">
        <v>4126</v>
      </c>
      <c r="C3814" s="455" t="s">
        <v>41</v>
      </c>
      <c r="D3814" s="474">
        <v>36.700000000000003</v>
      </c>
      <c r="E3814" s="302"/>
      <c r="F3814" s="302"/>
      <c r="G3814" s="302"/>
    </row>
    <row r="3815" spans="1:7" ht="54">
      <c r="A3815" s="455">
        <v>92344</v>
      </c>
      <c r="B3815" s="453" t="s">
        <v>11054</v>
      </c>
      <c r="C3815" s="455" t="s">
        <v>41</v>
      </c>
      <c r="D3815" s="474">
        <v>42.1</v>
      </c>
      <c r="E3815" s="302"/>
      <c r="F3815" s="302"/>
      <c r="G3815" s="302"/>
    </row>
    <row r="3816" spans="1:7" ht="54">
      <c r="A3816" s="455">
        <v>92345</v>
      </c>
      <c r="B3816" s="453" t="s">
        <v>11055</v>
      </c>
      <c r="C3816" s="455" t="s">
        <v>41</v>
      </c>
      <c r="D3816" s="474">
        <v>42.08</v>
      </c>
      <c r="E3816" s="302"/>
      <c r="F3816" s="302"/>
      <c r="G3816" s="302"/>
    </row>
    <row r="3817" spans="1:7" ht="54">
      <c r="A3817" s="455">
        <v>92346</v>
      </c>
      <c r="B3817" s="453" t="s">
        <v>11056</v>
      </c>
      <c r="C3817" s="455" t="s">
        <v>41</v>
      </c>
      <c r="D3817" s="474">
        <v>55.37</v>
      </c>
      <c r="E3817" s="302"/>
      <c r="F3817" s="302"/>
      <c r="G3817" s="302"/>
    </row>
    <row r="3818" spans="1:7" ht="54">
      <c r="A3818" s="455">
        <v>92347</v>
      </c>
      <c r="B3818" s="453" t="s">
        <v>11057</v>
      </c>
      <c r="C3818" s="455" t="s">
        <v>41</v>
      </c>
      <c r="D3818" s="474">
        <v>61.63</v>
      </c>
      <c r="E3818" s="302"/>
      <c r="F3818" s="302"/>
      <c r="G3818" s="302"/>
    </row>
    <row r="3819" spans="1:7" ht="54">
      <c r="A3819" s="455">
        <v>92348</v>
      </c>
      <c r="B3819" s="453" t="s">
        <v>11058</v>
      </c>
      <c r="C3819" s="455" t="s">
        <v>41</v>
      </c>
      <c r="D3819" s="474">
        <v>77.790000000000006</v>
      </c>
      <c r="E3819" s="302"/>
      <c r="F3819" s="302"/>
      <c r="G3819" s="302"/>
    </row>
    <row r="3820" spans="1:7" ht="54">
      <c r="A3820" s="455">
        <v>92349</v>
      </c>
      <c r="B3820" s="453" t="s">
        <v>11059</v>
      </c>
      <c r="C3820" s="455" t="s">
        <v>41</v>
      </c>
      <c r="D3820" s="474">
        <v>83.37</v>
      </c>
      <c r="E3820" s="302"/>
      <c r="F3820" s="302"/>
      <c r="G3820" s="302"/>
    </row>
    <row r="3821" spans="1:7" ht="54">
      <c r="A3821" s="455">
        <v>92350</v>
      </c>
      <c r="B3821" s="453" t="s">
        <v>11060</v>
      </c>
      <c r="C3821" s="455" t="s">
        <v>41</v>
      </c>
      <c r="D3821" s="474">
        <v>62.5</v>
      </c>
      <c r="E3821" s="302"/>
      <c r="F3821" s="302"/>
      <c r="G3821" s="302"/>
    </row>
    <row r="3822" spans="1:7" ht="54">
      <c r="A3822" s="455">
        <v>92351</v>
      </c>
      <c r="B3822" s="453" t="s">
        <v>11061</v>
      </c>
      <c r="C3822" s="455" t="s">
        <v>41</v>
      </c>
      <c r="D3822" s="474">
        <v>61.11</v>
      </c>
      <c r="E3822" s="302"/>
      <c r="F3822" s="302"/>
      <c r="G3822" s="302"/>
    </row>
    <row r="3823" spans="1:7" ht="54">
      <c r="A3823" s="455">
        <v>92352</v>
      </c>
      <c r="B3823" s="453" t="s">
        <v>11062</v>
      </c>
      <c r="C3823" s="455" t="s">
        <v>41</v>
      </c>
      <c r="D3823" s="474">
        <v>94.96</v>
      </c>
      <c r="E3823" s="302"/>
      <c r="F3823" s="302"/>
      <c r="G3823" s="302"/>
    </row>
    <row r="3824" spans="1:7" ht="54">
      <c r="A3824" s="455">
        <v>92353</v>
      </c>
      <c r="B3824" s="453" t="s">
        <v>11063</v>
      </c>
      <c r="C3824" s="455" t="s">
        <v>41</v>
      </c>
      <c r="D3824" s="474">
        <v>88.83</v>
      </c>
      <c r="E3824" s="302"/>
      <c r="F3824" s="302"/>
      <c r="G3824" s="302"/>
    </row>
    <row r="3825" spans="1:7" ht="54">
      <c r="A3825" s="455">
        <v>92354</v>
      </c>
      <c r="B3825" s="453" t="s">
        <v>11064</v>
      </c>
      <c r="C3825" s="455" t="s">
        <v>41</v>
      </c>
      <c r="D3825" s="474">
        <v>126.14</v>
      </c>
      <c r="E3825" s="302"/>
      <c r="F3825" s="302"/>
      <c r="G3825" s="302"/>
    </row>
    <row r="3826" spans="1:7" ht="54">
      <c r="A3826" s="455">
        <v>92355</v>
      </c>
      <c r="B3826" s="453" t="s">
        <v>11065</v>
      </c>
      <c r="C3826" s="455" t="s">
        <v>41</v>
      </c>
      <c r="D3826" s="474">
        <v>114.32</v>
      </c>
      <c r="E3826" s="302"/>
      <c r="F3826" s="302"/>
      <c r="G3826" s="302"/>
    </row>
    <row r="3827" spans="1:7" ht="54">
      <c r="A3827" s="455">
        <v>92356</v>
      </c>
      <c r="B3827" s="453" t="s">
        <v>11066</v>
      </c>
      <c r="C3827" s="455" t="s">
        <v>41</v>
      </c>
      <c r="D3827" s="474">
        <v>81.489999999999995</v>
      </c>
      <c r="E3827" s="302"/>
      <c r="F3827" s="302"/>
      <c r="G3827" s="302"/>
    </row>
    <row r="3828" spans="1:7" ht="54">
      <c r="A3828" s="455">
        <v>92357</v>
      </c>
      <c r="B3828" s="453" t="s">
        <v>11067</v>
      </c>
      <c r="C3828" s="455" t="s">
        <v>41</v>
      </c>
      <c r="D3828" s="474">
        <v>121.58</v>
      </c>
      <c r="E3828" s="302"/>
      <c r="F3828" s="302"/>
      <c r="G3828" s="302"/>
    </row>
    <row r="3829" spans="1:7" ht="54">
      <c r="A3829" s="455">
        <v>92358</v>
      </c>
      <c r="B3829" s="453" t="s">
        <v>11068</v>
      </c>
      <c r="C3829" s="455" t="s">
        <v>41</v>
      </c>
      <c r="D3829" s="474">
        <v>151.37</v>
      </c>
      <c r="E3829" s="302"/>
      <c r="F3829" s="302"/>
      <c r="G3829" s="302"/>
    </row>
    <row r="3830" spans="1:7" ht="54">
      <c r="A3830" s="455">
        <v>92369</v>
      </c>
      <c r="B3830" s="453" t="s">
        <v>11069</v>
      </c>
      <c r="C3830" s="455" t="s">
        <v>41</v>
      </c>
      <c r="D3830" s="474">
        <v>22.6</v>
      </c>
      <c r="E3830" s="302"/>
      <c r="F3830" s="302"/>
      <c r="G3830" s="302"/>
    </row>
    <row r="3831" spans="1:7" ht="54">
      <c r="A3831" s="455">
        <v>92370</v>
      </c>
      <c r="B3831" s="453" t="s">
        <v>11070</v>
      </c>
      <c r="C3831" s="455" t="s">
        <v>41</v>
      </c>
      <c r="D3831" s="474">
        <v>23.73</v>
      </c>
      <c r="E3831" s="302"/>
      <c r="F3831" s="302"/>
      <c r="G3831" s="302"/>
    </row>
    <row r="3832" spans="1:7" ht="54">
      <c r="A3832" s="455">
        <v>92371</v>
      </c>
      <c r="B3832" s="453" t="s">
        <v>11071</v>
      </c>
      <c r="C3832" s="455" t="s">
        <v>41</v>
      </c>
      <c r="D3832" s="474">
        <v>27.37</v>
      </c>
      <c r="E3832" s="302"/>
      <c r="F3832" s="302"/>
      <c r="G3832" s="302"/>
    </row>
    <row r="3833" spans="1:7" ht="54">
      <c r="A3833" s="455">
        <v>92372</v>
      </c>
      <c r="B3833" s="453" t="s">
        <v>11072</v>
      </c>
      <c r="C3833" s="455" t="s">
        <v>41</v>
      </c>
      <c r="D3833" s="474">
        <v>28.42</v>
      </c>
      <c r="E3833" s="302"/>
      <c r="F3833" s="302"/>
      <c r="G3833" s="302"/>
    </row>
    <row r="3834" spans="1:7" ht="54">
      <c r="A3834" s="455">
        <v>92373</v>
      </c>
      <c r="B3834" s="453" t="s">
        <v>11073</v>
      </c>
      <c r="C3834" s="455" t="s">
        <v>41</v>
      </c>
      <c r="D3834" s="474">
        <v>32.36</v>
      </c>
      <c r="E3834" s="302"/>
      <c r="F3834" s="302"/>
      <c r="G3834" s="302"/>
    </row>
    <row r="3835" spans="1:7" ht="54">
      <c r="A3835" s="455">
        <v>92374</v>
      </c>
      <c r="B3835" s="453" t="s">
        <v>11074</v>
      </c>
      <c r="C3835" s="455" t="s">
        <v>41</v>
      </c>
      <c r="D3835" s="474">
        <v>32.56</v>
      </c>
      <c r="E3835" s="302"/>
      <c r="F3835" s="302"/>
      <c r="G3835" s="302"/>
    </row>
    <row r="3836" spans="1:7" ht="54">
      <c r="A3836" s="455">
        <v>92375</v>
      </c>
      <c r="B3836" s="453" t="s">
        <v>11075</v>
      </c>
      <c r="C3836" s="455" t="s">
        <v>41</v>
      </c>
      <c r="D3836" s="474">
        <v>42.07</v>
      </c>
      <c r="E3836" s="302"/>
      <c r="F3836" s="302"/>
      <c r="G3836" s="302"/>
    </row>
    <row r="3837" spans="1:7" ht="54">
      <c r="A3837" s="455">
        <v>92376</v>
      </c>
      <c r="B3837" s="453" t="s">
        <v>11076</v>
      </c>
      <c r="C3837" s="455" t="s">
        <v>41</v>
      </c>
      <c r="D3837" s="474">
        <v>42.05</v>
      </c>
      <c r="E3837" s="302"/>
      <c r="F3837" s="302"/>
      <c r="G3837" s="302"/>
    </row>
    <row r="3838" spans="1:7" ht="54">
      <c r="A3838" s="455">
        <v>92377</v>
      </c>
      <c r="B3838" s="453" t="s">
        <v>11077</v>
      </c>
      <c r="C3838" s="455" t="s">
        <v>41</v>
      </c>
      <c r="D3838" s="474">
        <v>56.43</v>
      </c>
      <c r="E3838" s="302"/>
      <c r="F3838" s="302"/>
      <c r="G3838" s="302"/>
    </row>
    <row r="3839" spans="1:7" ht="54">
      <c r="A3839" s="455">
        <v>92378</v>
      </c>
      <c r="B3839" s="453" t="s">
        <v>11078</v>
      </c>
      <c r="C3839" s="455" t="s">
        <v>41</v>
      </c>
      <c r="D3839" s="474">
        <v>62.69</v>
      </c>
      <c r="E3839" s="302"/>
      <c r="F3839" s="302"/>
      <c r="G3839" s="302"/>
    </row>
    <row r="3840" spans="1:7" ht="54">
      <c r="A3840" s="455">
        <v>92379</v>
      </c>
      <c r="B3840" s="453" t="s">
        <v>11079</v>
      </c>
      <c r="C3840" s="455" t="s">
        <v>41</v>
      </c>
      <c r="D3840" s="474">
        <v>79.98</v>
      </c>
      <c r="E3840" s="302"/>
      <c r="F3840" s="302"/>
      <c r="G3840" s="302"/>
    </row>
    <row r="3841" spans="1:7" ht="54">
      <c r="A3841" s="455">
        <v>92380</v>
      </c>
      <c r="B3841" s="453" t="s">
        <v>11080</v>
      </c>
      <c r="C3841" s="455" t="s">
        <v>41</v>
      </c>
      <c r="D3841" s="474">
        <v>85.56</v>
      </c>
      <c r="E3841" s="302"/>
      <c r="F3841" s="302"/>
      <c r="G3841" s="302"/>
    </row>
    <row r="3842" spans="1:7" ht="67.5">
      <c r="A3842" s="455">
        <v>92381</v>
      </c>
      <c r="B3842" s="453" t="s">
        <v>11081</v>
      </c>
      <c r="C3842" s="455" t="s">
        <v>41</v>
      </c>
      <c r="D3842" s="474">
        <v>34.18</v>
      </c>
      <c r="E3842" s="302"/>
      <c r="F3842" s="302"/>
      <c r="G3842" s="302"/>
    </row>
    <row r="3843" spans="1:7" ht="67.5">
      <c r="A3843" s="455">
        <v>92382</v>
      </c>
      <c r="B3843" s="453" t="s">
        <v>11082</v>
      </c>
      <c r="C3843" s="455" t="s">
        <v>41</v>
      </c>
      <c r="D3843" s="474">
        <v>32.68</v>
      </c>
      <c r="E3843" s="302"/>
      <c r="F3843" s="302"/>
      <c r="G3843" s="302"/>
    </row>
    <row r="3844" spans="1:7" ht="67.5">
      <c r="A3844" s="455">
        <v>92383</v>
      </c>
      <c r="B3844" s="453" t="s">
        <v>11083</v>
      </c>
      <c r="C3844" s="455" t="s">
        <v>41</v>
      </c>
      <c r="D3844" s="474">
        <v>43.15</v>
      </c>
      <c r="E3844" s="302"/>
      <c r="F3844" s="302"/>
      <c r="G3844" s="302"/>
    </row>
    <row r="3845" spans="1:7" ht="67.5">
      <c r="A3845" s="455">
        <v>92384</v>
      </c>
      <c r="B3845" s="453" t="s">
        <v>11084</v>
      </c>
      <c r="C3845" s="455" t="s">
        <v>41</v>
      </c>
      <c r="D3845" s="474">
        <v>40.17</v>
      </c>
      <c r="E3845" s="302"/>
      <c r="F3845" s="302"/>
      <c r="G3845" s="302"/>
    </row>
    <row r="3846" spans="1:7" ht="67.5">
      <c r="A3846" s="455">
        <v>92385</v>
      </c>
      <c r="B3846" s="453" t="s">
        <v>11085</v>
      </c>
      <c r="C3846" s="455" t="s">
        <v>41</v>
      </c>
      <c r="D3846" s="474">
        <v>49.45</v>
      </c>
      <c r="E3846" s="302"/>
      <c r="F3846" s="302"/>
      <c r="G3846" s="302"/>
    </row>
    <row r="3847" spans="1:7" ht="67.5">
      <c r="A3847" s="455">
        <v>92386</v>
      </c>
      <c r="B3847" s="453" t="s">
        <v>11086</v>
      </c>
      <c r="C3847" s="455" t="s">
        <v>41</v>
      </c>
      <c r="D3847" s="474">
        <v>47.4</v>
      </c>
      <c r="E3847" s="302"/>
      <c r="F3847" s="302"/>
      <c r="G3847" s="302"/>
    </row>
    <row r="3848" spans="1:7" ht="67.5">
      <c r="A3848" s="455">
        <v>92387</v>
      </c>
      <c r="B3848" s="453" t="s">
        <v>11087</v>
      </c>
      <c r="C3848" s="455" t="s">
        <v>41</v>
      </c>
      <c r="D3848" s="474">
        <v>62.44</v>
      </c>
      <c r="E3848" s="302"/>
      <c r="F3848" s="302"/>
      <c r="G3848" s="302"/>
    </row>
    <row r="3849" spans="1:7" ht="67.5">
      <c r="A3849" s="455">
        <v>92388</v>
      </c>
      <c r="B3849" s="453" t="s">
        <v>11088</v>
      </c>
      <c r="C3849" s="455" t="s">
        <v>41</v>
      </c>
      <c r="D3849" s="474">
        <v>61.05</v>
      </c>
      <c r="E3849" s="302"/>
      <c r="F3849" s="302"/>
      <c r="G3849" s="302"/>
    </row>
    <row r="3850" spans="1:7" ht="67.5">
      <c r="A3850" s="455">
        <v>92389</v>
      </c>
      <c r="B3850" s="453" t="s">
        <v>11089</v>
      </c>
      <c r="C3850" s="455" t="s">
        <v>41</v>
      </c>
      <c r="D3850" s="474">
        <v>96.58</v>
      </c>
      <c r="E3850" s="302"/>
      <c r="F3850" s="302"/>
      <c r="G3850" s="302"/>
    </row>
    <row r="3851" spans="1:7" ht="67.5">
      <c r="A3851" s="455">
        <v>92390</v>
      </c>
      <c r="B3851" s="453" t="s">
        <v>11090</v>
      </c>
      <c r="C3851" s="455" t="s">
        <v>41</v>
      </c>
      <c r="D3851" s="474">
        <v>90.45</v>
      </c>
      <c r="E3851" s="302"/>
      <c r="F3851" s="302"/>
      <c r="G3851" s="302"/>
    </row>
    <row r="3852" spans="1:7" ht="67.5">
      <c r="A3852" s="455">
        <v>92635</v>
      </c>
      <c r="B3852" s="453" t="s">
        <v>11091</v>
      </c>
      <c r="C3852" s="455" t="s">
        <v>41</v>
      </c>
      <c r="D3852" s="474">
        <v>129.41999999999999</v>
      </c>
      <c r="E3852" s="302"/>
      <c r="F3852" s="302"/>
      <c r="G3852" s="302"/>
    </row>
    <row r="3853" spans="1:7" ht="67.5">
      <c r="A3853" s="455">
        <v>92636</v>
      </c>
      <c r="B3853" s="453" t="s">
        <v>11092</v>
      </c>
      <c r="C3853" s="455" t="s">
        <v>41</v>
      </c>
      <c r="D3853" s="474">
        <v>117.6</v>
      </c>
      <c r="E3853" s="302"/>
      <c r="F3853" s="302"/>
      <c r="G3853" s="302"/>
    </row>
    <row r="3854" spans="1:7" ht="54">
      <c r="A3854" s="455">
        <v>92637</v>
      </c>
      <c r="B3854" s="453" t="s">
        <v>11093</v>
      </c>
      <c r="C3854" s="455" t="s">
        <v>41</v>
      </c>
      <c r="D3854" s="474">
        <v>44.17</v>
      </c>
      <c r="E3854" s="302"/>
      <c r="F3854" s="302"/>
      <c r="G3854" s="302"/>
    </row>
    <row r="3855" spans="1:7" ht="54">
      <c r="A3855" s="455">
        <v>92638</v>
      </c>
      <c r="B3855" s="453" t="s">
        <v>11094</v>
      </c>
      <c r="C3855" s="455" t="s">
        <v>41</v>
      </c>
      <c r="D3855" s="474">
        <v>53.94</v>
      </c>
      <c r="E3855" s="302"/>
      <c r="F3855" s="302"/>
      <c r="G3855" s="302"/>
    </row>
    <row r="3856" spans="1:7" ht="54">
      <c r="A3856" s="455">
        <v>92639</v>
      </c>
      <c r="B3856" s="453" t="s">
        <v>11095</v>
      </c>
      <c r="C3856" s="455" t="s">
        <v>41</v>
      </c>
      <c r="D3856" s="474">
        <v>62.48</v>
      </c>
      <c r="E3856" s="302"/>
      <c r="F3856" s="302"/>
      <c r="G3856" s="302"/>
    </row>
    <row r="3857" spans="1:7" ht="54">
      <c r="A3857" s="455">
        <v>92640</v>
      </c>
      <c r="B3857" s="453" t="s">
        <v>11096</v>
      </c>
      <c r="C3857" s="455" t="s">
        <v>41</v>
      </c>
      <c r="D3857" s="474">
        <v>81.39</v>
      </c>
      <c r="E3857" s="302"/>
      <c r="F3857" s="302"/>
      <c r="G3857" s="302"/>
    </row>
    <row r="3858" spans="1:7" ht="54">
      <c r="A3858" s="455">
        <v>92642</v>
      </c>
      <c r="B3858" s="453" t="s">
        <v>11097</v>
      </c>
      <c r="C3858" s="455" t="s">
        <v>41</v>
      </c>
      <c r="D3858" s="474">
        <v>123.69</v>
      </c>
      <c r="E3858" s="302"/>
      <c r="F3858" s="302"/>
      <c r="G3858" s="302"/>
    </row>
    <row r="3859" spans="1:7" ht="54">
      <c r="A3859" s="455">
        <v>92644</v>
      </c>
      <c r="B3859" s="453" t="s">
        <v>11098</v>
      </c>
      <c r="C3859" s="455" t="s">
        <v>41</v>
      </c>
      <c r="D3859" s="474">
        <v>155.72999999999999</v>
      </c>
      <c r="E3859" s="302"/>
      <c r="F3859" s="302"/>
      <c r="G3859" s="302"/>
    </row>
    <row r="3860" spans="1:7" ht="54">
      <c r="A3860" s="455">
        <v>92657</v>
      </c>
      <c r="B3860" s="453" t="s">
        <v>11099</v>
      </c>
      <c r="C3860" s="455" t="s">
        <v>41</v>
      </c>
      <c r="D3860" s="474">
        <v>16.71</v>
      </c>
      <c r="E3860" s="302"/>
      <c r="F3860" s="302"/>
      <c r="G3860" s="302"/>
    </row>
    <row r="3861" spans="1:7" ht="54">
      <c r="A3861" s="455">
        <v>92658</v>
      </c>
      <c r="B3861" s="453" t="s">
        <v>11100</v>
      </c>
      <c r="C3861" s="455" t="s">
        <v>41</v>
      </c>
      <c r="D3861" s="474">
        <v>17.84</v>
      </c>
      <c r="E3861" s="302"/>
      <c r="F3861" s="302"/>
      <c r="G3861" s="302"/>
    </row>
    <row r="3862" spans="1:7" ht="54">
      <c r="A3862" s="455">
        <v>92659</v>
      </c>
      <c r="B3862" s="453" t="s">
        <v>11101</v>
      </c>
      <c r="C3862" s="455" t="s">
        <v>41</v>
      </c>
      <c r="D3862" s="474">
        <v>20.67</v>
      </c>
      <c r="E3862" s="302"/>
      <c r="F3862" s="302"/>
      <c r="G3862" s="302"/>
    </row>
    <row r="3863" spans="1:7" ht="54">
      <c r="A3863" s="455">
        <v>92660</v>
      </c>
      <c r="B3863" s="453" t="s">
        <v>11102</v>
      </c>
      <c r="C3863" s="455" t="s">
        <v>41</v>
      </c>
      <c r="D3863" s="474">
        <v>21.72</v>
      </c>
      <c r="E3863" s="302"/>
      <c r="F3863" s="302"/>
      <c r="G3863" s="302"/>
    </row>
    <row r="3864" spans="1:7" ht="54">
      <c r="A3864" s="455">
        <v>92661</v>
      </c>
      <c r="B3864" s="453" t="s">
        <v>11103</v>
      </c>
      <c r="C3864" s="455" t="s">
        <v>41</v>
      </c>
      <c r="D3864" s="474">
        <v>24.74</v>
      </c>
      <c r="E3864" s="302"/>
      <c r="F3864" s="302"/>
      <c r="G3864" s="302"/>
    </row>
    <row r="3865" spans="1:7" ht="54">
      <c r="A3865" s="455">
        <v>92662</v>
      </c>
      <c r="B3865" s="453" t="s">
        <v>11104</v>
      </c>
      <c r="C3865" s="455" t="s">
        <v>41</v>
      </c>
      <c r="D3865" s="474">
        <v>24.94</v>
      </c>
      <c r="E3865" s="302"/>
      <c r="F3865" s="302"/>
      <c r="G3865" s="302"/>
    </row>
    <row r="3866" spans="1:7" ht="54">
      <c r="A3866" s="455">
        <v>92663</v>
      </c>
      <c r="B3866" s="453" t="s">
        <v>11105</v>
      </c>
      <c r="C3866" s="455" t="s">
        <v>41</v>
      </c>
      <c r="D3866" s="474">
        <v>33.28</v>
      </c>
      <c r="E3866" s="302"/>
      <c r="F3866" s="302"/>
      <c r="G3866" s="302"/>
    </row>
    <row r="3867" spans="1:7" ht="54">
      <c r="A3867" s="455">
        <v>92664</v>
      </c>
      <c r="B3867" s="453" t="s">
        <v>11106</v>
      </c>
      <c r="C3867" s="455" t="s">
        <v>41</v>
      </c>
      <c r="D3867" s="474">
        <v>33.26</v>
      </c>
      <c r="E3867" s="302"/>
      <c r="F3867" s="302"/>
      <c r="G3867" s="302"/>
    </row>
    <row r="3868" spans="1:7" ht="54">
      <c r="A3868" s="455">
        <v>92665</v>
      </c>
      <c r="B3868" s="453" t="s">
        <v>11107</v>
      </c>
      <c r="C3868" s="455" t="s">
        <v>41</v>
      </c>
      <c r="D3868" s="474">
        <v>45.9</v>
      </c>
      <c r="E3868" s="302"/>
      <c r="F3868" s="302"/>
      <c r="G3868" s="302"/>
    </row>
    <row r="3869" spans="1:7" ht="54">
      <c r="A3869" s="455">
        <v>92666</v>
      </c>
      <c r="B3869" s="453" t="s">
        <v>11108</v>
      </c>
      <c r="C3869" s="455" t="s">
        <v>41</v>
      </c>
      <c r="D3869" s="474">
        <v>52.16</v>
      </c>
      <c r="E3869" s="302"/>
      <c r="F3869" s="302"/>
      <c r="G3869" s="302"/>
    </row>
    <row r="3870" spans="1:7" ht="54">
      <c r="A3870" s="455">
        <v>92667</v>
      </c>
      <c r="B3870" s="453" t="s">
        <v>11109</v>
      </c>
      <c r="C3870" s="455" t="s">
        <v>41</v>
      </c>
      <c r="D3870" s="474">
        <v>67.739999999999995</v>
      </c>
      <c r="E3870" s="302"/>
      <c r="F3870" s="302"/>
      <c r="G3870" s="302"/>
    </row>
    <row r="3871" spans="1:7" ht="54">
      <c r="A3871" s="455">
        <v>92668</v>
      </c>
      <c r="B3871" s="453" t="s">
        <v>11110</v>
      </c>
      <c r="C3871" s="455" t="s">
        <v>41</v>
      </c>
      <c r="D3871" s="474">
        <v>73.319999999999993</v>
      </c>
      <c r="E3871" s="302"/>
      <c r="F3871" s="302"/>
      <c r="G3871" s="302"/>
    </row>
    <row r="3872" spans="1:7" ht="67.5">
      <c r="A3872" s="455">
        <v>92669</v>
      </c>
      <c r="B3872" s="453" t="s">
        <v>11111</v>
      </c>
      <c r="C3872" s="455" t="s">
        <v>41</v>
      </c>
      <c r="D3872" s="474">
        <v>25.33</v>
      </c>
      <c r="E3872" s="302"/>
      <c r="F3872" s="302"/>
      <c r="G3872" s="302"/>
    </row>
    <row r="3873" spans="1:7" ht="67.5">
      <c r="A3873" s="455">
        <v>92670</v>
      </c>
      <c r="B3873" s="453" t="s">
        <v>11112</v>
      </c>
      <c r="C3873" s="455" t="s">
        <v>41</v>
      </c>
      <c r="D3873" s="474">
        <v>23.83</v>
      </c>
      <c r="E3873" s="302"/>
      <c r="F3873" s="302"/>
      <c r="G3873" s="302"/>
    </row>
    <row r="3874" spans="1:7" ht="67.5">
      <c r="A3874" s="455">
        <v>92671</v>
      </c>
      <c r="B3874" s="453" t="s">
        <v>11113</v>
      </c>
      <c r="C3874" s="455" t="s">
        <v>41</v>
      </c>
      <c r="D3874" s="474">
        <v>33.11</v>
      </c>
      <c r="E3874" s="302"/>
      <c r="F3874" s="302"/>
      <c r="G3874" s="302"/>
    </row>
    <row r="3875" spans="1:7" ht="67.5">
      <c r="A3875" s="455">
        <v>92672</v>
      </c>
      <c r="B3875" s="453" t="s">
        <v>11114</v>
      </c>
      <c r="C3875" s="455" t="s">
        <v>41</v>
      </c>
      <c r="D3875" s="474">
        <v>30.13</v>
      </c>
      <c r="E3875" s="302"/>
      <c r="F3875" s="302"/>
      <c r="G3875" s="302"/>
    </row>
    <row r="3876" spans="1:7" ht="67.5">
      <c r="A3876" s="455">
        <v>92673</v>
      </c>
      <c r="B3876" s="453" t="s">
        <v>11115</v>
      </c>
      <c r="C3876" s="455" t="s">
        <v>41</v>
      </c>
      <c r="D3876" s="474">
        <v>38.03</v>
      </c>
      <c r="E3876" s="302"/>
      <c r="F3876" s="302"/>
      <c r="G3876" s="302"/>
    </row>
    <row r="3877" spans="1:7" ht="67.5">
      <c r="A3877" s="455">
        <v>92674</v>
      </c>
      <c r="B3877" s="453" t="s">
        <v>11116</v>
      </c>
      <c r="C3877" s="455" t="s">
        <v>41</v>
      </c>
      <c r="D3877" s="474">
        <v>35.979999999999997</v>
      </c>
      <c r="E3877" s="302"/>
      <c r="F3877" s="302"/>
      <c r="G3877" s="302"/>
    </row>
    <row r="3878" spans="1:7" ht="67.5">
      <c r="A3878" s="455">
        <v>92675</v>
      </c>
      <c r="B3878" s="453" t="s">
        <v>11117</v>
      </c>
      <c r="C3878" s="455" t="s">
        <v>41</v>
      </c>
      <c r="D3878" s="474">
        <v>49.29</v>
      </c>
      <c r="E3878" s="302"/>
      <c r="F3878" s="302"/>
      <c r="G3878" s="302"/>
    </row>
    <row r="3879" spans="1:7" ht="67.5">
      <c r="A3879" s="455">
        <v>92676</v>
      </c>
      <c r="B3879" s="453" t="s">
        <v>11118</v>
      </c>
      <c r="C3879" s="455" t="s">
        <v>41</v>
      </c>
      <c r="D3879" s="474">
        <v>47.9</v>
      </c>
      <c r="E3879" s="302"/>
      <c r="F3879" s="302"/>
      <c r="G3879" s="302"/>
    </row>
    <row r="3880" spans="1:7" ht="67.5">
      <c r="A3880" s="455">
        <v>92677</v>
      </c>
      <c r="B3880" s="453" t="s">
        <v>11119</v>
      </c>
      <c r="C3880" s="455" t="s">
        <v>41</v>
      </c>
      <c r="D3880" s="474">
        <v>80.83</v>
      </c>
      <c r="E3880" s="302"/>
      <c r="F3880" s="302"/>
      <c r="G3880" s="302"/>
    </row>
    <row r="3881" spans="1:7" ht="67.5">
      <c r="A3881" s="455">
        <v>92678</v>
      </c>
      <c r="B3881" s="453" t="s">
        <v>11120</v>
      </c>
      <c r="C3881" s="455" t="s">
        <v>41</v>
      </c>
      <c r="D3881" s="474">
        <v>74.7</v>
      </c>
      <c r="E3881" s="302"/>
      <c r="F3881" s="302"/>
      <c r="G3881" s="302"/>
    </row>
    <row r="3882" spans="1:7" ht="67.5">
      <c r="A3882" s="455">
        <v>92679</v>
      </c>
      <c r="B3882" s="453" t="s">
        <v>11121</v>
      </c>
      <c r="C3882" s="455" t="s">
        <v>41</v>
      </c>
      <c r="D3882" s="474">
        <v>111.08</v>
      </c>
      <c r="E3882" s="302"/>
      <c r="F3882" s="302"/>
      <c r="G3882" s="302"/>
    </row>
    <row r="3883" spans="1:7" ht="67.5">
      <c r="A3883" s="455">
        <v>92680</v>
      </c>
      <c r="B3883" s="453" t="s">
        <v>11122</v>
      </c>
      <c r="C3883" s="455" t="s">
        <v>41</v>
      </c>
      <c r="D3883" s="474">
        <v>99.26</v>
      </c>
      <c r="E3883" s="302"/>
      <c r="F3883" s="302"/>
      <c r="G3883" s="302"/>
    </row>
    <row r="3884" spans="1:7" ht="54">
      <c r="A3884" s="455">
        <v>92681</v>
      </c>
      <c r="B3884" s="453" t="s">
        <v>11123</v>
      </c>
      <c r="C3884" s="455" t="s">
        <v>41</v>
      </c>
      <c r="D3884" s="474">
        <v>32.369999999999997</v>
      </c>
      <c r="E3884" s="302"/>
      <c r="F3884" s="302"/>
      <c r="G3884" s="302"/>
    </row>
    <row r="3885" spans="1:7" ht="54">
      <c r="A3885" s="455">
        <v>92682</v>
      </c>
      <c r="B3885" s="453" t="s">
        <v>11124</v>
      </c>
      <c r="C3885" s="455" t="s">
        <v>41</v>
      </c>
      <c r="D3885" s="474">
        <v>40.520000000000003</v>
      </c>
      <c r="E3885" s="302"/>
      <c r="F3885" s="302"/>
      <c r="G3885" s="302"/>
    </row>
    <row r="3886" spans="1:7" ht="54">
      <c r="A3886" s="455">
        <v>92683</v>
      </c>
      <c r="B3886" s="453" t="s">
        <v>11125</v>
      </c>
      <c r="C3886" s="455" t="s">
        <v>41</v>
      </c>
      <c r="D3886" s="474">
        <v>47.25</v>
      </c>
      <c r="E3886" s="302"/>
      <c r="F3886" s="302"/>
      <c r="G3886" s="302"/>
    </row>
    <row r="3887" spans="1:7" ht="54">
      <c r="A3887" s="455">
        <v>92684</v>
      </c>
      <c r="B3887" s="453" t="s">
        <v>11126</v>
      </c>
      <c r="C3887" s="455" t="s">
        <v>41</v>
      </c>
      <c r="D3887" s="474">
        <v>63.86</v>
      </c>
      <c r="E3887" s="302"/>
      <c r="F3887" s="302"/>
      <c r="G3887" s="302"/>
    </row>
    <row r="3888" spans="1:7" ht="54">
      <c r="A3888" s="455">
        <v>92685</v>
      </c>
      <c r="B3888" s="453" t="s">
        <v>11127</v>
      </c>
      <c r="C3888" s="455" t="s">
        <v>41</v>
      </c>
      <c r="D3888" s="474">
        <v>102.71</v>
      </c>
      <c r="E3888" s="302"/>
      <c r="F3888" s="302"/>
      <c r="G3888" s="302"/>
    </row>
    <row r="3889" spans="1:7" ht="54">
      <c r="A3889" s="455">
        <v>92686</v>
      </c>
      <c r="B3889" s="453" t="s">
        <v>11128</v>
      </c>
      <c r="C3889" s="455" t="s">
        <v>41</v>
      </c>
      <c r="D3889" s="474">
        <v>131.25</v>
      </c>
      <c r="E3889" s="302"/>
      <c r="F3889" s="302"/>
      <c r="G3889" s="302"/>
    </row>
    <row r="3890" spans="1:7" ht="54">
      <c r="A3890" s="455">
        <v>92692</v>
      </c>
      <c r="B3890" s="453" t="s">
        <v>11129</v>
      </c>
      <c r="C3890" s="455" t="s">
        <v>41</v>
      </c>
      <c r="D3890" s="474">
        <v>9.01</v>
      </c>
      <c r="E3890" s="302"/>
      <c r="F3890" s="302"/>
      <c r="G3890" s="302"/>
    </row>
    <row r="3891" spans="1:7" ht="54">
      <c r="A3891" s="455">
        <v>92693</v>
      </c>
      <c r="B3891" s="453" t="s">
        <v>11130</v>
      </c>
      <c r="C3891" s="455" t="s">
        <v>41</v>
      </c>
      <c r="D3891" s="474">
        <v>9.26</v>
      </c>
      <c r="E3891" s="302"/>
      <c r="F3891" s="302"/>
      <c r="G3891" s="302"/>
    </row>
    <row r="3892" spans="1:7" ht="54">
      <c r="A3892" s="455">
        <v>92694</v>
      </c>
      <c r="B3892" s="453" t="s">
        <v>11131</v>
      </c>
      <c r="C3892" s="455" t="s">
        <v>41</v>
      </c>
      <c r="D3892" s="474">
        <v>14.29</v>
      </c>
      <c r="E3892" s="302"/>
      <c r="F3892" s="302"/>
      <c r="G3892" s="302"/>
    </row>
    <row r="3893" spans="1:7" ht="54">
      <c r="A3893" s="455">
        <v>92695</v>
      </c>
      <c r="B3893" s="453" t="s">
        <v>11132</v>
      </c>
      <c r="C3893" s="455" t="s">
        <v>41</v>
      </c>
      <c r="D3893" s="474">
        <v>14.54</v>
      </c>
      <c r="E3893" s="302"/>
      <c r="F3893" s="302"/>
      <c r="G3893" s="302"/>
    </row>
    <row r="3894" spans="1:7" ht="54">
      <c r="A3894" s="455">
        <v>92696</v>
      </c>
      <c r="B3894" s="453" t="s">
        <v>11133</v>
      </c>
      <c r="C3894" s="455" t="s">
        <v>41</v>
      </c>
      <c r="D3894" s="474">
        <v>22.35</v>
      </c>
      <c r="E3894" s="302"/>
      <c r="F3894" s="302"/>
      <c r="G3894" s="302"/>
    </row>
    <row r="3895" spans="1:7" ht="54">
      <c r="A3895" s="455">
        <v>92697</v>
      </c>
      <c r="B3895" s="453" t="s">
        <v>11134</v>
      </c>
      <c r="C3895" s="455" t="s">
        <v>41</v>
      </c>
      <c r="D3895" s="474">
        <v>23.48</v>
      </c>
      <c r="E3895" s="302"/>
      <c r="F3895" s="302"/>
      <c r="G3895" s="302"/>
    </row>
    <row r="3896" spans="1:7" ht="54">
      <c r="A3896" s="455">
        <v>92698</v>
      </c>
      <c r="B3896" s="453" t="s">
        <v>11135</v>
      </c>
      <c r="C3896" s="455" t="s">
        <v>41</v>
      </c>
      <c r="D3896" s="474">
        <v>13.29</v>
      </c>
      <c r="E3896" s="302"/>
      <c r="F3896" s="302"/>
      <c r="G3896" s="302"/>
    </row>
    <row r="3897" spans="1:7" ht="54">
      <c r="A3897" s="455">
        <v>92699</v>
      </c>
      <c r="B3897" s="453" t="s">
        <v>11136</v>
      </c>
      <c r="C3897" s="455" t="s">
        <v>41</v>
      </c>
      <c r="D3897" s="474">
        <v>12.47</v>
      </c>
      <c r="E3897" s="302"/>
      <c r="F3897" s="302"/>
      <c r="G3897" s="302"/>
    </row>
    <row r="3898" spans="1:7" ht="54">
      <c r="A3898" s="455">
        <v>92700</v>
      </c>
      <c r="B3898" s="453" t="s">
        <v>11137</v>
      </c>
      <c r="C3898" s="455" t="s">
        <v>41</v>
      </c>
      <c r="D3898" s="474">
        <v>21.66</v>
      </c>
      <c r="E3898" s="302"/>
      <c r="F3898" s="302"/>
      <c r="G3898" s="302"/>
    </row>
    <row r="3899" spans="1:7" ht="54">
      <c r="A3899" s="455">
        <v>92701</v>
      </c>
      <c r="B3899" s="453" t="s">
        <v>11138</v>
      </c>
      <c r="C3899" s="455" t="s">
        <v>41</v>
      </c>
      <c r="D3899" s="474">
        <v>20.440000000000001</v>
      </c>
      <c r="E3899" s="302"/>
      <c r="F3899" s="302"/>
      <c r="G3899" s="302"/>
    </row>
    <row r="3900" spans="1:7" ht="54">
      <c r="A3900" s="455">
        <v>92702</v>
      </c>
      <c r="B3900" s="453" t="s">
        <v>11139</v>
      </c>
      <c r="C3900" s="455" t="s">
        <v>41</v>
      </c>
      <c r="D3900" s="474">
        <v>33.83</v>
      </c>
      <c r="E3900" s="302"/>
      <c r="F3900" s="302"/>
      <c r="G3900" s="302"/>
    </row>
    <row r="3901" spans="1:7" ht="54">
      <c r="A3901" s="455">
        <v>92703</v>
      </c>
      <c r="B3901" s="453" t="s">
        <v>11140</v>
      </c>
      <c r="C3901" s="455" t="s">
        <v>41</v>
      </c>
      <c r="D3901" s="474">
        <v>32.33</v>
      </c>
      <c r="E3901" s="302"/>
      <c r="F3901" s="302"/>
      <c r="G3901" s="302"/>
    </row>
    <row r="3902" spans="1:7" ht="54">
      <c r="A3902" s="455">
        <v>92704</v>
      </c>
      <c r="B3902" s="453" t="s">
        <v>11141</v>
      </c>
      <c r="C3902" s="455" t="s">
        <v>41</v>
      </c>
      <c r="D3902" s="474">
        <v>16.82</v>
      </c>
      <c r="E3902" s="302"/>
      <c r="F3902" s="302"/>
      <c r="G3902" s="302"/>
    </row>
    <row r="3903" spans="1:7" ht="54">
      <c r="A3903" s="455">
        <v>92705</v>
      </c>
      <c r="B3903" s="453" t="s">
        <v>11142</v>
      </c>
      <c r="C3903" s="455" t="s">
        <v>41</v>
      </c>
      <c r="D3903" s="474">
        <v>27.03</v>
      </c>
      <c r="E3903" s="302"/>
      <c r="F3903" s="302"/>
      <c r="G3903" s="302"/>
    </row>
    <row r="3904" spans="1:7" ht="54">
      <c r="A3904" s="455">
        <v>92706</v>
      </c>
      <c r="B3904" s="453" t="s">
        <v>11143</v>
      </c>
      <c r="C3904" s="455" t="s">
        <v>41</v>
      </c>
      <c r="D3904" s="474">
        <v>43.7</v>
      </c>
      <c r="E3904" s="302"/>
      <c r="F3904" s="302"/>
      <c r="G3904" s="302"/>
    </row>
    <row r="3905" spans="1:7" ht="54">
      <c r="A3905" s="455">
        <v>92889</v>
      </c>
      <c r="B3905" s="453" t="s">
        <v>11144</v>
      </c>
      <c r="C3905" s="455" t="s">
        <v>41</v>
      </c>
      <c r="D3905" s="474">
        <v>82.76</v>
      </c>
      <c r="E3905" s="302"/>
      <c r="F3905" s="302"/>
      <c r="G3905" s="302"/>
    </row>
    <row r="3906" spans="1:7" ht="54">
      <c r="A3906" s="455">
        <v>92890</v>
      </c>
      <c r="B3906" s="453" t="s">
        <v>11145</v>
      </c>
      <c r="C3906" s="455" t="s">
        <v>41</v>
      </c>
      <c r="D3906" s="474">
        <v>125.3</v>
      </c>
      <c r="E3906" s="302"/>
      <c r="F3906" s="302"/>
      <c r="G3906" s="302"/>
    </row>
    <row r="3907" spans="1:7" ht="54">
      <c r="A3907" s="455">
        <v>92891</v>
      </c>
      <c r="B3907" s="453" t="s">
        <v>11146</v>
      </c>
      <c r="C3907" s="455" t="s">
        <v>41</v>
      </c>
      <c r="D3907" s="474">
        <v>183.6</v>
      </c>
      <c r="E3907" s="302"/>
      <c r="F3907" s="302"/>
      <c r="G3907" s="302"/>
    </row>
    <row r="3908" spans="1:7" ht="54">
      <c r="A3908" s="455">
        <v>92892</v>
      </c>
      <c r="B3908" s="453" t="s">
        <v>11147</v>
      </c>
      <c r="C3908" s="455" t="s">
        <v>41</v>
      </c>
      <c r="D3908" s="474">
        <v>35.840000000000003</v>
      </c>
      <c r="E3908" s="302"/>
      <c r="F3908" s="302"/>
      <c r="G3908" s="302"/>
    </row>
    <row r="3909" spans="1:7" ht="54">
      <c r="A3909" s="455">
        <v>92893</v>
      </c>
      <c r="B3909" s="453" t="s">
        <v>11148</v>
      </c>
      <c r="C3909" s="455" t="s">
        <v>41</v>
      </c>
      <c r="D3909" s="474">
        <v>50.92</v>
      </c>
      <c r="E3909" s="302"/>
      <c r="F3909" s="302"/>
      <c r="G3909" s="302"/>
    </row>
    <row r="3910" spans="1:7" ht="54">
      <c r="A3910" s="455">
        <v>92894</v>
      </c>
      <c r="B3910" s="453" t="s">
        <v>11149</v>
      </c>
      <c r="C3910" s="455" t="s">
        <v>41</v>
      </c>
      <c r="D3910" s="474">
        <v>60.81</v>
      </c>
      <c r="E3910" s="302"/>
      <c r="F3910" s="302"/>
      <c r="G3910" s="302"/>
    </row>
    <row r="3911" spans="1:7" ht="54">
      <c r="A3911" s="455">
        <v>92895</v>
      </c>
      <c r="B3911" s="453" t="s">
        <v>11150</v>
      </c>
      <c r="C3911" s="455" t="s">
        <v>41</v>
      </c>
      <c r="D3911" s="474">
        <v>82.73</v>
      </c>
      <c r="E3911" s="302"/>
      <c r="F3911" s="302"/>
      <c r="G3911" s="302"/>
    </row>
    <row r="3912" spans="1:7" ht="54">
      <c r="A3912" s="455">
        <v>92896</v>
      </c>
      <c r="B3912" s="453" t="s">
        <v>11151</v>
      </c>
      <c r="C3912" s="455" t="s">
        <v>41</v>
      </c>
      <c r="D3912" s="474">
        <v>126.36</v>
      </c>
      <c r="E3912" s="302"/>
      <c r="F3912" s="302"/>
      <c r="G3912" s="302"/>
    </row>
    <row r="3913" spans="1:7" ht="54">
      <c r="A3913" s="455">
        <v>92897</v>
      </c>
      <c r="B3913" s="453" t="s">
        <v>11152</v>
      </c>
      <c r="C3913" s="455" t="s">
        <v>41</v>
      </c>
      <c r="D3913" s="474">
        <v>185.79</v>
      </c>
      <c r="E3913" s="302"/>
      <c r="F3913" s="302"/>
      <c r="G3913" s="302"/>
    </row>
    <row r="3914" spans="1:7" ht="54">
      <c r="A3914" s="455">
        <v>92898</v>
      </c>
      <c r="B3914" s="453" t="s">
        <v>11153</v>
      </c>
      <c r="C3914" s="455" t="s">
        <v>41</v>
      </c>
      <c r="D3914" s="474">
        <v>29.95</v>
      </c>
      <c r="E3914" s="302"/>
      <c r="F3914" s="302"/>
      <c r="G3914" s="302"/>
    </row>
    <row r="3915" spans="1:7" ht="54">
      <c r="A3915" s="455">
        <v>92899</v>
      </c>
      <c r="B3915" s="453" t="s">
        <v>11154</v>
      </c>
      <c r="C3915" s="455" t="s">
        <v>41</v>
      </c>
      <c r="D3915" s="474">
        <v>44.22</v>
      </c>
      <c r="E3915" s="302"/>
      <c r="F3915" s="302"/>
      <c r="G3915" s="302"/>
    </row>
    <row r="3916" spans="1:7" ht="54">
      <c r="A3916" s="455">
        <v>92900</v>
      </c>
      <c r="B3916" s="453" t="s">
        <v>11155</v>
      </c>
      <c r="C3916" s="455" t="s">
        <v>41</v>
      </c>
      <c r="D3916" s="474">
        <v>53.19</v>
      </c>
      <c r="E3916" s="302"/>
      <c r="F3916" s="302"/>
      <c r="G3916" s="302"/>
    </row>
    <row r="3917" spans="1:7" ht="54">
      <c r="A3917" s="455">
        <v>92901</v>
      </c>
      <c r="B3917" s="453" t="s">
        <v>11156</v>
      </c>
      <c r="C3917" s="455" t="s">
        <v>41</v>
      </c>
      <c r="D3917" s="474">
        <v>73.94</v>
      </c>
      <c r="E3917" s="302"/>
      <c r="F3917" s="302"/>
      <c r="G3917" s="302"/>
    </row>
    <row r="3918" spans="1:7" ht="54">
      <c r="A3918" s="455">
        <v>92902</v>
      </c>
      <c r="B3918" s="453" t="s">
        <v>11157</v>
      </c>
      <c r="C3918" s="455" t="s">
        <v>41</v>
      </c>
      <c r="D3918" s="474">
        <v>115.83</v>
      </c>
      <c r="E3918" s="302"/>
      <c r="F3918" s="302"/>
      <c r="G3918" s="302"/>
    </row>
    <row r="3919" spans="1:7" ht="54">
      <c r="A3919" s="455">
        <v>92903</v>
      </c>
      <c r="B3919" s="453" t="s">
        <v>11158</v>
      </c>
      <c r="C3919" s="455" t="s">
        <v>41</v>
      </c>
      <c r="D3919" s="474">
        <v>173.55</v>
      </c>
      <c r="E3919" s="302"/>
      <c r="F3919" s="302"/>
      <c r="G3919" s="302"/>
    </row>
    <row r="3920" spans="1:7" ht="54">
      <c r="A3920" s="455">
        <v>92904</v>
      </c>
      <c r="B3920" s="453" t="s">
        <v>11159</v>
      </c>
      <c r="C3920" s="455" t="s">
        <v>41</v>
      </c>
      <c r="D3920" s="474">
        <v>20.37</v>
      </c>
      <c r="E3920" s="302"/>
      <c r="F3920" s="302"/>
      <c r="G3920" s="302"/>
    </row>
    <row r="3921" spans="1:7" ht="54">
      <c r="A3921" s="455">
        <v>92905</v>
      </c>
      <c r="B3921" s="453" t="s">
        <v>11160</v>
      </c>
      <c r="C3921" s="455" t="s">
        <v>41</v>
      </c>
      <c r="D3921" s="474">
        <v>29.12</v>
      </c>
      <c r="E3921" s="302"/>
      <c r="F3921" s="302"/>
      <c r="G3921" s="302"/>
    </row>
    <row r="3922" spans="1:7" ht="54">
      <c r="A3922" s="455">
        <v>92906</v>
      </c>
      <c r="B3922" s="453" t="s">
        <v>11161</v>
      </c>
      <c r="C3922" s="455" t="s">
        <v>41</v>
      </c>
      <c r="D3922" s="474">
        <v>35.590000000000003</v>
      </c>
      <c r="E3922" s="302"/>
      <c r="F3922" s="302"/>
      <c r="G3922" s="302"/>
    </row>
    <row r="3923" spans="1:7" ht="54">
      <c r="A3923" s="455">
        <v>92907</v>
      </c>
      <c r="B3923" s="453" t="s">
        <v>11162</v>
      </c>
      <c r="C3923" s="455" t="s">
        <v>41</v>
      </c>
      <c r="D3923" s="474">
        <v>44.45</v>
      </c>
      <c r="E3923" s="302"/>
      <c r="F3923" s="302"/>
      <c r="G3923" s="302"/>
    </row>
    <row r="3924" spans="1:7" ht="54">
      <c r="A3924" s="455">
        <v>92908</v>
      </c>
      <c r="B3924" s="453" t="s">
        <v>11163</v>
      </c>
      <c r="C3924" s="455" t="s">
        <v>41</v>
      </c>
      <c r="D3924" s="474">
        <v>44.45</v>
      </c>
      <c r="E3924" s="302"/>
      <c r="F3924" s="302"/>
      <c r="G3924" s="302"/>
    </row>
    <row r="3925" spans="1:7" ht="54">
      <c r="A3925" s="455">
        <v>92909</v>
      </c>
      <c r="B3925" s="453" t="s">
        <v>11164</v>
      </c>
      <c r="C3925" s="455" t="s">
        <v>41</v>
      </c>
      <c r="D3925" s="474">
        <v>44.45</v>
      </c>
      <c r="E3925" s="302"/>
      <c r="F3925" s="302"/>
      <c r="G3925" s="302"/>
    </row>
    <row r="3926" spans="1:7" ht="54">
      <c r="A3926" s="455">
        <v>92910</v>
      </c>
      <c r="B3926" s="453" t="s">
        <v>11165</v>
      </c>
      <c r="C3926" s="455" t="s">
        <v>41</v>
      </c>
      <c r="D3926" s="474">
        <v>64.28</v>
      </c>
      <c r="E3926" s="302"/>
      <c r="F3926" s="302"/>
      <c r="G3926" s="302"/>
    </row>
    <row r="3927" spans="1:7" ht="54">
      <c r="A3927" s="455">
        <v>92911</v>
      </c>
      <c r="B3927" s="453" t="s">
        <v>11166</v>
      </c>
      <c r="C3927" s="455" t="s">
        <v>41</v>
      </c>
      <c r="D3927" s="474">
        <v>64.28</v>
      </c>
      <c r="E3927" s="302"/>
      <c r="F3927" s="302"/>
      <c r="G3927" s="302"/>
    </row>
    <row r="3928" spans="1:7" ht="54">
      <c r="A3928" s="455">
        <v>92912</v>
      </c>
      <c r="B3928" s="453" t="s">
        <v>11167</v>
      </c>
      <c r="C3928" s="455" t="s">
        <v>41</v>
      </c>
      <c r="D3928" s="474">
        <v>86.12</v>
      </c>
      <c r="E3928" s="302"/>
      <c r="F3928" s="302"/>
      <c r="G3928" s="302"/>
    </row>
    <row r="3929" spans="1:7" ht="54">
      <c r="A3929" s="455">
        <v>92913</v>
      </c>
      <c r="B3929" s="453" t="s">
        <v>11168</v>
      </c>
      <c r="C3929" s="455" t="s">
        <v>41</v>
      </c>
      <c r="D3929" s="474">
        <v>87.99</v>
      </c>
      <c r="E3929" s="302"/>
      <c r="F3929" s="302"/>
      <c r="G3929" s="302"/>
    </row>
    <row r="3930" spans="1:7" ht="54">
      <c r="A3930" s="455">
        <v>92914</v>
      </c>
      <c r="B3930" s="453" t="s">
        <v>11169</v>
      </c>
      <c r="C3930" s="455" t="s">
        <v>41</v>
      </c>
      <c r="D3930" s="474">
        <v>87.99</v>
      </c>
      <c r="E3930" s="302"/>
      <c r="F3930" s="302"/>
      <c r="G3930" s="302"/>
    </row>
    <row r="3931" spans="1:7" ht="54">
      <c r="A3931" s="455">
        <v>92918</v>
      </c>
      <c r="B3931" s="453" t="s">
        <v>11170</v>
      </c>
      <c r="C3931" s="455" t="s">
        <v>41</v>
      </c>
      <c r="D3931" s="474">
        <v>23.64</v>
      </c>
      <c r="E3931" s="302"/>
      <c r="F3931" s="302"/>
      <c r="G3931" s="302"/>
    </row>
    <row r="3932" spans="1:7" ht="54">
      <c r="A3932" s="455">
        <v>92920</v>
      </c>
      <c r="B3932" s="453" t="s">
        <v>11171</v>
      </c>
      <c r="C3932" s="455" t="s">
        <v>41</v>
      </c>
      <c r="D3932" s="474">
        <v>23.79</v>
      </c>
      <c r="E3932" s="302"/>
      <c r="F3932" s="302"/>
      <c r="G3932" s="302"/>
    </row>
    <row r="3933" spans="1:7" ht="67.5">
      <c r="A3933" s="455">
        <v>92925</v>
      </c>
      <c r="B3933" s="453" t="s">
        <v>11172</v>
      </c>
      <c r="C3933" s="455" t="s">
        <v>41</v>
      </c>
      <c r="D3933" s="474">
        <v>29.26</v>
      </c>
      <c r="E3933" s="302"/>
      <c r="F3933" s="302"/>
      <c r="G3933" s="302"/>
    </row>
    <row r="3934" spans="1:7" ht="67.5">
      <c r="A3934" s="455">
        <v>92926</v>
      </c>
      <c r="B3934" s="453" t="s">
        <v>11173</v>
      </c>
      <c r="C3934" s="455" t="s">
        <v>41</v>
      </c>
      <c r="D3934" s="474">
        <v>29.25</v>
      </c>
      <c r="E3934" s="302"/>
      <c r="F3934" s="302"/>
      <c r="G3934" s="302"/>
    </row>
    <row r="3935" spans="1:7" ht="67.5">
      <c r="A3935" s="455">
        <v>92927</v>
      </c>
      <c r="B3935" s="453" t="s">
        <v>11174</v>
      </c>
      <c r="C3935" s="455" t="s">
        <v>41</v>
      </c>
      <c r="D3935" s="474">
        <v>29.25</v>
      </c>
      <c r="E3935" s="302"/>
      <c r="F3935" s="302"/>
      <c r="G3935" s="302"/>
    </row>
    <row r="3936" spans="1:7" ht="67.5">
      <c r="A3936" s="455">
        <v>92928</v>
      </c>
      <c r="B3936" s="453" t="s">
        <v>11175</v>
      </c>
      <c r="C3936" s="455" t="s">
        <v>41</v>
      </c>
      <c r="D3936" s="474">
        <v>33.43</v>
      </c>
      <c r="E3936" s="302"/>
      <c r="F3936" s="302"/>
      <c r="G3936" s="302"/>
    </row>
    <row r="3937" spans="1:7" ht="67.5">
      <c r="A3937" s="455">
        <v>92929</v>
      </c>
      <c r="B3937" s="453" t="s">
        <v>11176</v>
      </c>
      <c r="C3937" s="455" t="s">
        <v>41</v>
      </c>
      <c r="D3937" s="474">
        <v>33.43</v>
      </c>
      <c r="E3937" s="302"/>
      <c r="F3937" s="302"/>
      <c r="G3937" s="302"/>
    </row>
    <row r="3938" spans="1:7" ht="67.5">
      <c r="A3938" s="455">
        <v>92930</v>
      </c>
      <c r="B3938" s="453" t="s">
        <v>11177</v>
      </c>
      <c r="C3938" s="455" t="s">
        <v>41</v>
      </c>
      <c r="D3938" s="474">
        <v>33.43</v>
      </c>
      <c r="E3938" s="302"/>
      <c r="F3938" s="302"/>
      <c r="G3938" s="302"/>
    </row>
    <row r="3939" spans="1:7" ht="67.5">
      <c r="A3939" s="455">
        <v>92931</v>
      </c>
      <c r="B3939" s="453" t="s">
        <v>11178</v>
      </c>
      <c r="C3939" s="455" t="s">
        <v>41</v>
      </c>
      <c r="D3939" s="474">
        <v>44.42</v>
      </c>
      <c r="E3939" s="302"/>
      <c r="F3939" s="302"/>
      <c r="G3939" s="302"/>
    </row>
    <row r="3940" spans="1:7" ht="67.5">
      <c r="A3940" s="455">
        <v>92932</v>
      </c>
      <c r="B3940" s="453" t="s">
        <v>11179</v>
      </c>
      <c r="C3940" s="455" t="s">
        <v>41</v>
      </c>
      <c r="D3940" s="474">
        <v>44.42</v>
      </c>
      <c r="E3940" s="302"/>
      <c r="F3940" s="302"/>
      <c r="G3940" s="302"/>
    </row>
    <row r="3941" spans="1:7" ht="54">
      <c r="A3941" s="455">
        <v>92933</v>
      </c>
      <c r="B3941" s="453" t="s">
        <v>11180</v>
      </c>
      <c r="C3941" s="455" t="s">
        <v>41</v>
      </c>
      <c r="D3941" s="474">
        <v>44.42</v>
      </c>
      <c r="E3941" s="302"/>
      <c r="F3941" s="302"/>
      <c r="G3941" s="302"/>
    </row>
    <row r="3942" spans="1:7" ht="67.5">
      <c r="A3942" s="455">
        <v>92934</v>
      </c>
      <c r="B3942" s="453" t="s">
        <v>11181</v>
      </c>
      <c r="C3942" s="455" t="s">
        <v>41</v>
      </c>
      <c r="D3942" s="474">
        <v>65.34</v>
      </c>
      <c r="E3942" s="302"/>
      <c r="F3942" s="302"/>
      <c r="G3942" s="302"/>
    </row>
    <row r="3943" spans="1:7" ht="67.5">
      <c r="A3943" s="455">
        <v>92935</v>
      </c>
      <c r="B3943" s="453" t="s">
        <v>11182</v>
      </c>
      <c r="C3943" s="455" t="s">
        <v>41</v>
      </c>
      <c r="D3943" s="474">
        <v>65.34</v>
      </c>
      <c r="E3943" s="302"/>
      <c r="F3943" s="302"/>
      <c r="G3943" s="302"/>
    </row>
    <row r="3944" spans="1:7" ht="67.5">
      <c r="A3944" s="455">
        <v>92936</v>
      </c>
      <c r="B3944" s="453" t="s">
        <v>11183</v>
      </c>
      <c r="C3944" s="455" t="s">
        <v>41</v>
      </c>
      <c r="D3944" s="474">
        <v>90.18</v>
      </c>
      <c r="E3944" s="302"/>
      <c r="F3944" s="302"/>
      <c r="G3944" s="302"/>
    </row>
    <row r="3945" spans="1:7" ht="54">
      <c r="A3945" s="455">
        <v>92937</v>
      </c>
      <c r="B3945" s="453" t="s">
        <v>11184</v>
      </c>
      <c r="C3945" s="455" t="s">
        <v>41</v>
      </c>
      <c r="D3945" s="474">
        <v>90.18</v>
      </c>
      <c r="E3945" s="302"/>
      <c r="F3945" s="302"/>
      <c r="G3945" s="302"/>
    </row>
    <row r="3946" spans="1:7" ht="54">
      <c r="A3946" s="455">
        <v>92938</v>
      </c>
      <c r="B3946" s="453" t="s">
        <v>11185</v>
      </c>
      <c r="C3946" s="455" t="s">
        <v>41</v>
      </c>
      <c r="D3946" s="474">
        <v>17.75</v>
      </c>
      <c r="E3946" s="302"/>
      <c r="F3946" s="302"/>
      <c r="G3946" s="302"/>
    </row>
    <row r="3947" spans="1:7" ht="54">
      <c r="A3947" s="455">
        <v>92939</v>
      </c>
      <c r="B3947" s="453" t="s">
        <v>11186</v>
      </c>
      <c r="C3947" s="455" t="s">
        <v>41</v>
      </c>
      <c r="D3947" s="474">
        <v>17.899999999999999</v>
      </c>
      <c r="E3947" s="302"/>
      <c r="F3947" s="302"/>
      <c r="G3947" s="302"/>
    </row>
    <row r="3948" spans="1:7" ht="67.5">
      <c r="A3948" s="455">
        <v>92940</v>
      </c>
      <c r="B3948" s="453" t="s">
        <v>11187</v>
      </c>
      <c r="C3948" s="455" t="s">
        <v>41</v>
      </c>
      <c r="D3948" s="474">
        <v>22.56</v>
      </c>
      <c r="E3948" s="302"/>
      <c r="F3948" s="302"/>
      <c r="G3948" s="302"/>
    </row>
    <row r="3949" spans="1:7" ht="67.5">
      <c r="A3949" s="455">
        <v>92941</v>
      </c>
      <c r="B3949" s="453" t="s">
        <v>11188</v>
      </c>
      <c r="C3949" s="455" t="s">
        <v>41</v>
      </c>
      <c r="D3949" s="474">
        <v>22.55</v>
      </c>
      <c r="E3949" s="302"/>
      <c r="F3949" s="302"/>
      <c r="G3949" s="302"/>
    </row>
    <row r="3950" spans="1:7" ht="67.5">
      <c r="A3950" s="455">
        <v>92942</v>
      </c>
      <c r="B3950" s="453" t="s">
        <v>11189</v>
      </c>
      <c r="C3950" s="455" t="s">
        <v>41</v>
      </c>
      <c r="D3950" s="474">
        <v>22.55</v>
      </c>
      <c r="E3950" s="302"/>
      <c r="F3950" s="302"/>
      <c r="G3950" s="302"/>
    </row>
    <row r="3951" spans="1:7" ht="67.5">
      <c r="A3951" s="455">
        <v>92943</v>
      </c>
      <c r="B3951" s="453" t="s">
        <v>11190</v>
      </c>
      <c r="C3951" s="455" t="s">
        <v>41</v>
      </c>
      <c r="D3951" s="474">
        <v>25.81</v>
      </c>
      <c r="E3951" s="302"/>
      <c r="F3951" s="302"/>
      <c r="G3951" s="302"/>
    </row>
    <row r="3952" spans="1:7" ht="67.5">
      <c r="A3952" s="455">
        <v>92944</v>
      </c>
      <c r="B3952" s="453" t="s">
        <v>11191</v>
      </c>
      <c r="C3952" s="455" t="s">
        <v>41</v>
      </c>
      <c r="D3952" s="474">
        <v>25.81</v>
      </c>
      <c r="E3952" s="302"/>
      <c r="F3952" s="302"/>
      <c r="G3952" s="302"/>
    </row>
    <row r="3953" spans="1:7" ht="67.5">
      <c r="A3953" s="455">
        <v>92945</v>
      </c>
      <c r="B3953" s="453" t="s">
        <v>11192</v>
      </c>
      <c r="C3953" s="455" t="s">
        <v>41</v>
      </c>
      <c r="D3953" s="474">
        <v>25.81</v>
      </c>
      <c r="E3953" s="302"/>
      <c r="F3953" s="302"/>
      <c r="G3953" s="302"/>
    </row>
    <row r="3954" spans="1:7" ht="67.5">
      <c r="A3954" s="455">
        <v>92946</v>
      </c>
      <c r="B3954" s="453" t="s">
        <v>11193</v>
      </c>
      <c r="C3954" s="455" t="s">
        <v>41</v>
      </c>
      <c r="D3954" s="474">
        <v>35.630000000000003</v>
      </c>
      <c r="E3954" s="302"/>
      <c r="F3954" s="302"/>
      <c r="G3954" s="302"/>
    </row>
    <row r="3955" spans="1:7" ht="67.5">
      <c r="A3955" s="455">
        <v>92947</v>
      </c>
      <c r="B3955" s="453" t="s">
        <v>11194</v>
      </c>
      <c r="C3955" s="455" t="s">
        <v>41</v>
      </c>
      <c r="D3955" s="474">
        <v>35.630000000000003</v>
      </c>
      <c r="E3955" s="302"/>
      <c r="F3955" s="302"/>
      <c r="G3955" s="302"/>
    </row>
    <row r="3956" spans="1:7" ht="54">
      <c r="A3956" s="455">
        <v>92948</v>
      </c>
      <c r="B3956" s="453" t="s">
        <v>11195</v>
      </c>
      <c r="C3956" s="455" t="s">
        <v>41</v>
      </c>
      <c r="D3956" s="474">
        <v>35.630000000000003</v>
      </c>
      <c r="E3956" s="302"/>
      <c r="F3956" s="302"/>
      <c r="G3956" s="302"/>
    </row>
    <row r="3957" spans="1:7" ht="67.5">
      <c r="A3957" s="455">
        <v>92949</v>
      </c>
      <c r="B3957" s="453" t="s">
        <v>11196</v>
      </c>
      <c r="C3957" s="455" t="s">
        <v>41</v>
      </c>
      <c r="D3957" s="474">
        <v>54.81</v>
      </c>
      <c r="E3957" s="302"/>
      <c r="F3957" s="302"/>
      <c r="G3957" s="302"/>
    </row>
    <row r="3958" spans="1:7" ht="67.5">
      <c r="A3958" s="455">
        <v>92950</v>
      </c>
      <c r="B3958" s="453" t="s">
        <v>11197</v>
      </c>
      <c r="C3958" s="455" t="s">
        <v>41</v>
      </c>
      <c r="D3958" s="474">
        <v>54.81</v>
      </c>
      <c r="E3958" s="302"/>
      <c r="F3958" s="302"/>
      <c r="G3958" s="302"/>
    </row>
    <row r="3959" spans="1:7" ht="67.5">
      <c r="A3959" s="455">
        <v>92951</v>
      </c>
      <c r="B3959" s="453" t="s">
        <v>11198</v>
      </c>
      <c r="C3959" s="455" t="s">
        <v>41</v>
      </c>
      <c r="D3959" s="474">
        <v>77.94</v>
      </c>
      <c r="E3959" s="302"/>
      <c r="F3959" s="302"/>
      <c r="G3959" s="302"/>
    </row>
    <row r="3960" spans="1:7" ht="54">
      <c r="A3960" s="455">
        <v>92952</v>
      </c>
      <c r="B3960" s="453" t="s">
        <v>11199</v>
      </c>
      <c r="C3960" s="455" t="s">
        <v>41</v>
      </c>
      <c r="D3960" s="474">
        <v>77.94</v>
      </c>
      <c r="E3960" s="302"/>
      <c r="F3960" s="302"/>
      <c r="G3960" s="302"/>
    </row>
    <row r="3961" spans="1:7" ht="54">
      <c r="A3961" s="455">
        <v>92953</v>
      </c>
      <c r="B3961" s="453" t="s">
        <v>11200</v>
      </c>
      <c r="C3961" s="455" t="s">
        <v>41</v>
      </c>
      <c r="D3961" s="474">
        <v>15.36</v>
      </c>
      <c r="E3961" s="302"/>
      <c r="F3961" s="302"/>
      <c r="G3961" s="302"/>
    </row>
    <row r="3962" spans="1:7" ht="40.5">
      <c r="A3962" s="455">
        <v>93050</v>
      </c>
      <c r="B3962" s="453" t="s">
        <v>4127</v>
      </c>
      <c r="C3962" s="455" t="s">
        <v>41</v>
      </c>
      <c r="D3962" s="474">
        <v>9.68</v>
      </c>
      <c r="E3962" s="302"/>
      <c r="F3962" s="302"/>
      <c r="G3962" s="302"/>
    </row>
    <row r="3963" spans="1:7" ht="54">
      <c r="A3963" s="455">
        <v>93051</v>
      </c>
      <c r="B3963" s="453" t="s">
        <v>4128</v>
      </c>
      <c r="C3963" s="455" t="s">
        <v>41</v>
      </c>
      <c r="D3963" s="474">
        <v>8.8699999999999992</v>
      </c>
      <c r="E3963" s="302"/>
      <c r="F3963" s="302"/>
      <c r="G3963" s="302"/>
    </row>
    <row r="3964" spans="1:7" ht="40.5">
      <c r="A3964" s="455">
        <v>93052</v>
      </c>
      <c r="B3964" s="453" t="s">
        <v>4129</v>
      </c>
      <c r="C3964" s="455" t="s">
        <v>41</v>
      </c>
      <c r="D3964" s="474">
        <v>462.22</v>
      </c>
      <c r="E3964" s="302"/>
      <c r="F3964" s="302"/>
      <c r="G3964" s="302"/>
    </row>
    <row r="3965" spans="1:7" ht="54">
      <c r="A3965" s="455">
        <v>93054</v>
      </c>
      <c r="B3965" s="453" t="s">
        <v>4130</v>
      </c>
      <c r="C3965" s="455" t="s">
        <v>41</v>
      </c>
      <c r="D3965" s="474">
        <v>19.11</v>
      </c>
      <c r="E3965" s="302"/>
      <c r="F3965" s="302"/>
      <c r="G3965" s="302"/>
    </row>
    <row r="3966" spans="1:7" ht="54">
      <c r="A3966" s="455">
        <v>93055</v>
      </c>
      <c r="B3966" s="453" t="s">
        <v>4131</v>
      </c>
      <c r="C3966" s="455" t="s">
        <v>41</v>
      </c>
      <c r="D3966" s="474">
        <v>39.65</v>
      </c>
      <c r="E3966" s="302"/>
      <c r="F3966" s="302"/>
      <c r="G3966" s="302"/>
    </row>
    <row r="3967" spans="1:7" ht="40.5">
      <c r="A3967" s="455">
        <v>93056</v>
      </c>
      <c r="B3967" s="453" t="s">
        <v>4132</v>
      </c>
      <c r="C3967" s="455" t="s">
        <v>41</v>
      </c>
      <c r="D3967" s="474">
        <v>14.34</v>
      </c>
      <c r="E3967" s="302"/>
      <c r="F3967" s="302"/>
      <c r="G3967" s="302"/>
    </row>
    <row r="3968" spans="1:7" ht="54">
      <c r="A3968" s="455">
        <v>93057</v>
      </c>
      <c r="B3968" s="453" t="s">
        <v>4133</v>
      </c>
      <c r="C3968" s="455" t="s">
        <v>41</v>
      </c>
      <c r="D3968" s="474">
        <v>12.42</v>
      </c>
      <c r="E3968" s="302"/>
      <c r="F3968" s="302"/>
      <c r="G3968" s="302"/>
    </row>
    <row r="3969" spans="1:7" ht="40.5">
      <c r="A3969" s="455">
        <v>93058</v>
      </c>
      <c r="B3969" s="453" t="s">
        <v>4134</v>
      </c>
      <c r="C3969" s="455" t="s">
        <v>41</v>
      </c>
      <c r="D3969" s="474">
        <v>508.25</v>
      </c>
      <c r="E3969" s="302"/>
      <c r="F3969" s="302"/>
      <c r="G3969" s="302"/>
    </row>
    <row r="3970" spans="1:7" ht="54">
      <c r="A3970" s="455">
        <v>93059</v>
      </c>
      <c r="B3970" s="453" t="s">
        <v>4135</v>
      </c>
      <c r="C3970" s="455" t="s">
        <v>41</v>
      </c>
      <c r="D3970" s="474">
        <v>26.37</v>
      </c>
      <c r="E3970" s="302"/>
      <c r="F3970" s="302"/>
      <c r="G3970" s="302"/>
    </row>
    <row r="3971" spans="1:7" ht="54">
      <c r="A3971" s="455">
        <v>93060</v>
      </c>
      <c r="B3971" s="453" t="s">
        <v>4136</v>
      </c>
      <c r="C3971" s="455" t="s">
        <v>41</v>
      </c>
      <c r="D3971" s="474">
        <v>69.45</v>
      </c>
      <c r="E3971" s="302"/>
      <c r="F3971" s="302"/>
      <c r="G3971" s="302"/>
    </row>
    <row r="3972" spans="1:7" ht="40.5">
      <c r="A3972" s="455">
        <v>93061</v>
      </c>
      <c r="B3972" s="453" t="s">
        <v>4137</v>
      </c>
      <c r="C3972" s="455" t="s">
        <v>41</v>
      </c>
      <c r="D3972" s="474">
        <v>27.38</v>
      </c>
      <c r="E3972" s="302"/>
      <c r="F3972" s="302"/>
      <c r="G3972" s="302"/>
    </row>
    <row r="3973" spans="1:7" ht="54">
      <c r="A3973" s="455">
        <v>93062</v>
      </c>
      <c r="B3973" s="453" t="s">
        <v>4138</v>
      </c>
      <c r="C3973" s="455" t="s">
        <v>41</v>
      </c>
      <c r="D3973" s="474">
        <v>23.65</v>
      </c>
      <c r="E3973" s="302"/>
      <c r="F3973" s="302"/>
      <c r="G3973" s="302"/>
    </row>
    <row r="3974" spans="1:7" ht="54">
      <c r="A3974" s="455">
        <v>93063</v>
      </c>
      <c r="B3974" s="453" t="s">
        <v>4139</v>
      </c>
      <c r="C3974" s="455" t="s">
        <v>41</v>
      </c>
      <c r="D3974" s="474">
        <v>582.11</v>
      </c>
      <c r="E3974" s="302"/>
      <c r="F3974" s="302"/>
      <c r="G3974" s="302"/>
    </row>
    <row r="3975" spans="1:7" ht="40.5">
      <c r="A3975" s="455">
        <v>93064</v>
      </c>
      <c r="B3975" s="453" t="s">
        <v>4140</v>
      </c>
      <c r="C3975" s="455" t="s">
        <v>41</v>
      </c>
      <c r="D3975" s="474">
        <v>42.6</v>
      </c>
      <c r="E3975" s="302"/>
      <c r="F3975" s="302"/>
      <c r="G3975" s="302"/>
    </row>
    <row r="3976" spans="1:7" ht="54">
      <c r="A3976" s="455">
        <v>93065</v>
      </c>
      <c r="B3976" s="453" t="s">
        <v>4141</v>
      </c>
      <c r="C3976" s="455" t="s">
        <v>41</v>
      </c>
      <c r="D3976" s="474">
        <v>39.840000000000003</v>
      </c>
      <c r="E3976" s="302"/>
      <c r="F3976" s="302"/>
      <c r="G3976" s="302"/>
    </row>
    <row r="3977" spans="1:7" ht="54">
      <c r="A3977" s="455">
        <v>93066</v>
      </c>
      <c r="B3977" s="453" t="s">
        <v>4142</v>
      </c>
      <c r="C3977" s="455" t="s">
        <v>41</v>
      </c>
      <c r="D3977" s="474">
        <v>730.8</v>
      </c>
      <c r="E3977" s="302"/>
      <c r="F3977" s="302"/>
      <c r="G3977" s="302"/>
    </row>
    <row r="3978" spans="1:7" ht="40.5">
      <c r="A3978" s="455">
        <v>93067</v>
      </c>
      <c r="B3978" s="453" t="s">
        <v>4143</v>
      </c>
      <c r="C3978" s="455" t="s">
        <v>41</v>
      </c>
      <c r="D3978" s="474">
        <v>63.42</v>
      </c>
      <c r="E3978" s="302"/>
      <c r="F3978" s="302"/>
      <c r="G3978" s="302"/>
    </row>
    <row r="3979" spans="1:7" ht="54">
      <c r="A3979" s="455">
        <v>93068</v>
      </c>
      <c r="B3979" s="453" t="s">
        <v>4144</v>
      </c>
      <c r="C3979" s="455" t="s">
        <v>41</v>
      </c>
      <c r="D3979" s="474">
        <v>55.34</v>
      </c>
      <c r="E3979" s="302"/>
      <c r="F3979" s="302"/>
      <c r="G3979" s="302"/>
    </row>
    <row r="3980" spans="1:7" ht="54">
      <c r="A3980" s="455">
        <v>93069</v>
      </c>
      <c r="B3980" s="453" t="s">
        <v>4145</v>
      </c>
      <c r="C3980" s="455" t="s">
        <v>41</v>
      </c>
      <c r="D3980" s="474">
        <v>1012.97</v>
      </c>
      <c r="E3980" s="302"/>
      <c r="F3980" s="302"/>
      <c r="G3980" s="302"/>
    </row>
    <row r="3981" spans="1:7" ht="40.5">
      <c r="A3981" s="455">
        <v>93070</v>
      </c>
      <c r="B3981" s="453" t="s">
        <v>4146</v>
      </c>
      <c r="C3981" s="455" t="s">
        <v>41</v>
      </c>
      <c r="D3981" s="474">
        <v>161.66</v>
      </c>
      <c r="E3981" s="302"/>
      <c r="F3981" s="302"/>
      <c r="G3981" s="302"/>
    </row>
    <row r="3982" spans="1:7" ht="54">
      <c r="A3982" s="455">
        <v>93071</v>
      </c>
      <c r="B3982" s="453" t="s">
        <v>4147</v>
      </c>
      <c r="C3982" s="455" t="s">
        <v>41</v>
      </c>
      <c r="D3982" s="474">
        <v>150.01</v>
      </c>
      <c r="E3982" s="302"/>
      <c r="F3982" s="302"/>
      <c r="G3982" s="302"/>
    </row>
    <row r="3983" spans="1:7" ht="54">
      <c r="A3983" s="455">
        <v>93072</v>
      </c>
      <c r="B3983" s="453" t="s">
        <v>4148</v>
      </c>
      <c r="C3983" s="455" t="s">
        <v>41</v>
      </c>
      <c r="D3983" s="474">
        <v>1336.66</v>
      </c>
      <c r="E3983" s="302"/>
      <c r="F3983" s="302"/>
      <c r="G3983" s="302"/>
    </row>
    <row r="3984" spans="1:7" ht="67.5">
      <c r="A3984" s="455">
        <v>93073</v>
      </c>
      <c r="B3984" s="453" t="s">
        <v>4149</v>
      </c>
      <c r="C3984" s="455" t="s">
        <v>41</v>
      </c>
      <c r="D3984" s="474">
        <v>72.400000000000006</v>
      </c>
      <c r="E3984" s="302"/>
      <c r="F3984" s="302"/>
      <c r="G3984" s="302"/>
    </row>
    <row r="3985" spans="1:7" ht="54">
      <c r="A3985" s="455">
        <v>93074</v>
      </c>
      <c r="B3985" s="453" t="s">
        <v>4150</v>
      </c>
      <c r="C3985" s="455" t="s">
        <v>41</v>
      </c>
      <c r="D3985" s="474">
        <v>9.8000000000000007</v>
      </c>
      <c r="E3985" s="302"/>
      <c r="F3985" s="302"/>
      <c r="G3985" s="302"/>
    </row>
    <row r="3986" spans="1:7" ht="67.5">
      <c r="A3986" s="455">
        <v>93075</v>
      </c>
      <c r="B3986" s="453" t="s">
        <v>4151</v>
      </c>
      <c r="C3986" s="455" t="s">
        <v>41</v>
      </c>
      <c r="D3986" s="474">
        <v>17.48</v>
      </c>
      <c r="E3986" s="302"/>
      <c r="F3986" s="302"/>
      <c r="G3986" s="302"/>
    </row>
    <row r="3987" spans="1:7" ht="54">
      <c r="A3987" s="455">
        <v>93076</v>
      </c>
      <c r="B3987" s="453" t="s">
        <v>4152</v>
      </c>
      <c r="C3987" s="455" t="s">
        <v>41</v>
      </c>
      <c r="D3987" s="474">
        <v>16.63</v>
      </c>
      <c r="E3987" s="302"/>
      <c r="F3987" s="302"/>
      <c r="G3987" s="302"/>
    </row>
    <row r="3988" spans="1:7" ht="67.5">
      <c r="A3988" s="455">
        <v>93077</v>
      </c>
      <c r="B3988" s="453" t="s">
        <v>4153</v>
      </c>
      <c r="C3988" s="455" t="s">
        <v>41</v>
      </c>
      <c r="D3988" s="474">
        <v>25.26</v>
      </c>
      <c r="E3988" s="302"/>
      <c r="F3988" s="302"/>
      <c r="G3988" s="302"/>
    </row>
    <row r="3989" spans="1:7" ht="67.5">
      <c r="A3989" s="455">
        <v>93078</v>
      </c>
      <c r="B3989" s="453" t="s">
        <v>4154</v>
      </c>
      <c r="C3989" s="455" t="s">
        <v>41</v>
      </c>
      <c r="D3989" s="474">
        <v>27.53</v>
      </c>
      <c r="E3989" s="302"/>
      <c r="F3989" s="302"/>
      <c r="G3989" s="302"/>
    </row>
    <row r="3990" spans="1:7" ht="54">
      <c r="A3990" s="455">
        <v>93079</v>
      </c>
      <c r="B3990" s="453" t="s">
        <v>4155</v>
      </c>
      <c r="C3990" s="455" t="s">
        <v>41</v>
      </c>
      <c r="D3990" s="474">
        <v>23.83</v>
      </c>
      <c r="E3990" s="302"/>
      <c r="F3990" s="302"/>
      <c r="G3990" s="302"/>
    </row>
    <row r="3991" spans="1:7" ht="54">
      <c r="A3991" s="455">
        <v>93080</v>
      </c>
      <c r="B3991" s="453" t="s">
        <v>4156</v>
      </c>
      <c r="C3991" s="455" t="s">
        <v>41</v>
      </c>
      <c r="D3991" s="474">
        <v>6.39</v>
      </c>
      <c r="E3991" s="302"/>
      <c r="F3991" s="302"/>
      <c r="G3991" s="302"/>
    </row>
    <row r="3992" spans="1:7" ht="54">
      <c r="A3992" s="455">
        <v>93081</v>
      </c>
      <c r="B3992" s="453" t="s">
        <v>4157</v>
      </c>
      <c r="C3992" s="455" t="s">
        <v>41</v>
      </c>
      <c r="D3992" s="474">
        <v>16.14</v>
      </c>
      <c r="E3992" s="302"/>
      <c r="F3992" s="302"/>
      <c r="G3992" s="302"/>
    </row>
    <row r="3993" spans="1:7" ht="67.5">
      <c r="A3993" s="455">
        <v>93082</v>
      </c>
      <c r="B3993" s="453" t="s">
        <v>4158</v>
      </c>
      <c r="C3993" s="455" t="s">
        <v>41</v>
      </c>
      <c r="D3993" s="474">
        <v>20.02</v>
      </c>
      <c r="E3993" s="302"/>
      <c r="F3993" s="302"/>
      <c r="G3993" s="302"/>
    </row>
    <row r="3994" spans="1:7" ht="54">
      <c r="A3994" s="455">
        <v>93083</v>
      </c>
      <c r="B3994" s="453" t="s">
        <v>4159</v>
      </c>
      <c r="C3994" s="455" t="s">
        <v>41</v>
      </c>
      <c r="D3994" s="474">
        <v>399.19</v>
      </c>
      <c r="E3994" s="302"/>
      <c r="F3994" s="302"/>
      <c r="G3994" s="302"/>
    </row>
    <row r="3995" spans="1:7" ht="54">
      <c r="A3995" s="455">
        <v>93084</v>
      </c>
      <c r="B3995" s="453" t="s">
        <v>4160</v>
      </c>
      <c r="C3995" s="455" t="s">
        <v>41</v>
      </c>
      <c r="D3995" s="474">
        <v>11</v>
      </c>
      <c r="E3995" s="302"/>
      <c r="F3995" s="302"/>
      <c r="G3995" s="302"/>
    </row>
    <row r="3996" spans="1:7" ht="67.5">
      <c r="A3996" s="455">
        <v>93085</v>
      </c>
      <c r="B3996" s="453" t="s">
        <v>4161</v>
      </c>
      <c r="C3996" s="455" t="s">
        <v>41</v>
      </c>
      <c r="D3996" s="474">
        <v>10.19</v>
      </c>
      <c r="E3996" s="302"/>
      <c r="F3996" s="302"/>
      <c r="G3996" s="302"/>
    </row>
    <row r="3997" spans="1:7" ht="54">
      <c r="A3997" s="455">
        <v>93086</v>
      </c>
      <c r="B3997" s="453" t="s">
        <v>4162</v>
      </c>
      <c r="C3997" s="455" t="s">
        <v>41</v>
      </c>
      <c r="D3997" s="474">
        <v>463.54</v>
      </c>
      <c r="E3997" s="302"/>
      <c r="F3997" s="302"/>
      <c r="G3997" s="302"/>
    </row>
    <row r="3998" spans="1:7" ht="54">
      <c r="A3998" s="455">
        <v>93087</v>
      </c>
      <c r="B3998" s="453" t="s">
        <v>4163</v>
      </c>
      <c r="C3998" s="455" t="s">
        <v>41</v>
      </c>
      <c r="D3998" s="474">
        <v>17.420000000000002</v>
      </c>
      <c r="E3998" s="302"/>
      <c r="F3998" s="302"/>
      <c r="G3998" s="302"/>
    </row>
    <row r="3999" spans="1:7" ht="54">
      <c r="A3999" s="455">
        <v>93088</v>
      </c>
      <c r="B3999" s="453" t="s">
        <v>4164</v>
      </c>
      <c r="C3999" s="455" t="s">
        <v>41</v>
      </c>
      <c r="D3999" s="474">
        <v>20.61</v>
      </c>
      <c r="E3999" s="302"/>
      <c r="F3999" s="302"/>
      <c r="G3999" s="302"/>
    </row>
    <row r="4000" spans="1:7" ht="67.5">
      <c r="A4000" s="455">
        <v>93089</v>
      </c>
      <c r="B4000" s="453" t="s">
        <v>4165</v>
      </c>
      <c r="C4000" s="455" t="s">
        <v>41</v>
      </c>
      <c r="D4000" s="474">
        <v>40.97</v>
      </c>
      <c r="E4000" s="302"/>
      <c r="F4000" s="302"/>
      <c r="G4000" s="302"/>
    </row>
    <row r="4001" spans="1:7" ht="54">
      <c r="A4001" s="455">
        <v>93090</v>
      </c>
      <c r="B4001" s="453" t="s">
        <v>4166</v>
      </c>
      <c r="C4001" s="455" t="s">
        <v>41</v>
      </c>
      <c r="D4001" s="474">
        <v>15.66</v>
      </c>
      <c r="E4001" s="302"/>
      <c r="F4001" s="302"/>
      <c r="G4001" s="302"/>
    </row>
    <row r="4002" spans="1:7" ht="54">
      <c r="A4002" s="455">
        <v>93091</v>
      </c>
      <c r="B4002" s="453" t="s">
        <v>4167</v>
      </c>
      <c r="C4002" s="455" t="s">
        <v>41</v>
      </c>
      <c r="D4002" s="474">
        <v>13.74</v>
      </c>
      <c r="E4002" s="302"/>
      <c r="F4002" s="302"/>
      <c r="G4002" s="302"/>
    </row>
    <row r="4003" spans="1:7" ht="54">
      <c r="A4003" s="455">
        <v>93092</v>
      </c>
      <c r="B4003" s="453" t="s">
        <v>4168</v>
      </c>
      <c r="C4003" s="455" t="s">
        <v>41</v>
      </c>
      <c r="D4003" s="474">
        <v>509.57</v>
      </c>
      <c r="E4003" s="302"/>
      <c r="F4003" s="302"/>
      <c r="G4003" s="302"/>
    </row>
    <row r="4004" spans="1:7" ht="54">
      <c r="A4004" s="455">
        <v>93093</v>
      </c>
      <c r="B4004" s="453" t="s">
        <v>4169</v>
      </c>
      <c r="C4004" s="455" t="s">
        <v>41</v>
      </c>
      <c r="D4004" s="474">
        <v>27.69</v>
      </c>
      <c r="E4004" s="302"/>
      <c r="F4004" s="302"/>
      <c r="G4004" s="302"/>
    </row>
    <row r="4005" spans="1:7" ht="67.5">
      <c r="A4005" s="455">
        <v>93094</v>
      </c>
      <c r="B4005" s="453" t="s">
        <v>4170</v>
      </c>
      <c r="C4005" s="455" t="s">
        <v>41</v>
      </c>
      <c r="D4005" s="474">
        <v>70.77</v>
      </c>
      <c r="E4005" s="302"/>
      <c r="F4005" s="302"/>
      <c r="G4005" s="302"/>
    </row>
    <row r="4006" spans="1:7" ht="67.5">
      <c r="A4006" s="455">
        <v>93095</v>
      </c>
      <c r="B4006" s="453" t="s">
        <v>4171</v>
      </c>
      <c r="C4006" s="455" t="s">
        <v>41</v>
      </c>
      <c r="D4006" s="474">
        <v>52.2</v>
      </c>
      <c r="E4006" s="302"/>
      <c r="F4006" s="302"/>
      <c r="G4006" s="302"/>
    </row>
    <row r="4007" spans="1:7" ht="67.5">
      <c r="A4007" s="455">
        <v>93096</v>
      </c>
      <c r="B4007" s="453" t="s">
        <v>4172</v>
      </c>
      <c r="C4007" s="455" t="s">
        <v>41</v>
      </c>
      <c r="D4007" s="474">
        <v>75.010000000000005</v>
      </c>
      <c r="E4007" s="302"/>
      <c r="F4007" s="302"/>
      <c r="G4007" s="302"/>
    </row>
    <row r="4008" spans="1:7" ht="54">
      <c r="A4008" s="455">
        <v>93097</v>
      </c>
      <c r="B4008" s="453" t="s">
        <v>4173</v>
      </c>
      <c r="C4008" s="455" t="s">
        <v>41</v>
      </c>
      <c r="D4008" s="474">
        <v>9.9600000000000009</v>
      </c>
      <c r="E4008" s="302"/>
      <c r="F4008" s="302"/>
      <c r="G4008" s="302"/>
    </row>
    <row r="4009" spans="1:7" ht="67.5">
      <c r="A4009" s="455">
        <v>93098</v>
      </c>
      <c r="B4009" s="453" t="s">
        <v>4174</v>
      </c>
      <c r="C4009" s="455" t="s">
        <v>41</v>
      </c>
      <c r="D4009" s="474">
        <v>17.64</v>
      </c>
      <c r="E4009" s="302"/>
      <c r="F4009" s="302"/>
      <c r="G4009" s="302"/>
    </row>
    <row r="4010" spans="1:7" ht="54">
      <c r="A4010" s="455">
        <v>93099</v>
      </c>
      <c r="B4010" s="453" t="s">
        <v>4175</v>
      </c>
      <c r="C4010" s="455" t="s">
        <v>41</v>
      </c>
      <c r="D4010" s="474">
        <v>18.440000000000001</v>
      </c>
      <c r="E4010" s="302"/>
      <c r="F4010" s="302"/>
      <c r="G4010" s="302"/>
    </row>
    <row r="4011" spans="1:7" ht="67.5">
      <c r="A4011" s="455">
        <v>93100</v>
      </c>
      <c r="B4011" s="453" t="s">
        <v>4176</v>
      </c>
      <c r="C4011" s="455" t="s">
        <v>41</v>
      </c>
      <c r="D4011" s="474">
        <v>27.07</v>
      </c>
      <c r="E4011" s="302"/>
      <c r="F4011" s="302"/>
      <c r="G4011" s="302"/>
    </row>
    <row r="4012" spans="1:7" ht="67.5">
      <c r="A4012" s="455">
        <v>93101</v>
      </c>
      <c r="B4012" s="453" t="s">
        <v>4177</v>
      </c>
      <c r="C4012" s="455" t="s">
        <v>41</v>
      </c>
      <c r="D4012" s="474">
        <v>29.34</v>
      </c>
      <c r="E4012" s="302"/>
      <c r="F4012" s="302"/>
      <c r="G4012" s="302"/>
    </row>
    <row r="4013" spans="1:7" ht="54">
      <c r="A4013" s="455">
        <v>93102</v>
      </c>
      <c r="B4013" s="453" t="s">
        <v>4178</v>
      </c>
      <c r="C4013" s="455" t="s">
        <v>41</v>
      </c>
      <c r="D4013" s="474">
        <v>25.49</v>
      </c>
      <c r="E4013" s="302"/>
      <c r="F4013" s="302"/>
      <c r="G4013" s="302"/>
    </row>
    <row r="4014" spans="1:7" ht="54">
      <c r="A4014" s="455">
        <v>93103</v>
      </c>
      <c r="B4014" s="453" t="s">
        <v>4179</v>
      </c>
      <c r="C4014" s="455" t="s">
        <v>41</v>
      </c>
      <c r="D4014" s="474">
        <v>6.52</v>
      </c>
      <c r="E4014" s="302"/>
      <c r="F4014" s="302"/>
      <c r="G4014" s="302"/>
    </row>
    <row r="4015" spans="1:7" ht="54">
      <c r="A4015" s="455">
        <v>93104</v>
      </c>
      <c r="B4015" s="453" t="s">
        <v>4180</v>
      </c>
      <c r="C4015" s="455" t="s">
        <v>41</v>
      </c>
      <c r="D4015" s="474">
        <v>16.27</v>
      </c>
      <c r="E4015" s="302"/>
      <c r="F4015" s="302"/>
      <c r="G4015" s="302"/>
    </row>
    <row r="4016" spans="1:7" ht="54">
      <c r="A4016" s="455">
        <v>93105</v>
      </c>
      <c r="B4016" s="453" t="s">
        <v>4181</v>
      </c>
      <c r="C4016" s="455" t="s">
        <v>41</v>
      </c>
      <c r="D4016" s="474">
        <v>20.149999999999999</v>
      </c>
      <c r="E4016" s="302"/>
      <c r="F4016" s="302"/>
      <c r="G4016" s="302"/>
    </row>
    <row r="4017" spans="1:7" ht="54">
      <c r="A4017" s="455">
        <v>93106</v>
      </c>
      <c r="B4017" s="453" t="s">
        <v>4182</v>
      </c>
      <c r="C4017" s="455" t="s">
        <v>41</v>
      </c>
      <c r="D4017" s="474">
        <v>399.32</v>
      </c>
      <c r="E4017" s="302"/>
      <c r="F4017" s="302"/>
      <c r="G4017" s="302"/>
    </row>
    <row r="4018" spans="1:7" ht="54">
      <c r="A4018" s="455">
        <v>93107</v>
      </c>
      <c r="B4018" s="453" t="s">
        <v>4183</v>
      </c>
      <c r="C4018" s="455" t="s">
        <v>41</v>
      </c>
      <c r="D4018" s="474">
        <v>12.19</v>
      </c>
      <c r="E4018" s="302"/>
      <c r="F4018" s="302"/>
      <c r="G4018" s="302"/>
    </row>
    <row r="4019" spans="1:7" ht="54">
      <c r="A4019" s="455">
        <v>93108</v>
      </c>
      <c r="B4019" s="453" t="s">
        <v>4184</v>
      </c>
      <c r="C4019" s="455" t="s">
        <v>41</v>
      </c>
      <c r="D4019" s="474">
        <v>11.38</v>
      </c>
      <c r="E4019" s="302"/>
      <c r="F4019" s="302"/>
      <c r="G4019" s="302"/>
    </row>
    <row r="4020" spans="1:7" ht="54">
      <c r="A4020" s="455">
        <v>93109</v>
      </c>
      <c r="B4020" s="453" t="s">
        <v>4185</v>
      </c>
      <c r="C4020" s="455" t="s">
        <v>41</v>
      </c>
      <c r="D4020" s="474">
        <v>464.73</v>
      </c>
      <c r="E4020" s="302"/>
      <c r="F4020" s="302"/>
      <c r="G4020" s="302"/>
    </row>
    <row r="4021" spans="1:7" ht="54">
      <c r="A4021" s="455">
        <v>93110</v>
      </c>
      <c r="B4021" s="453" t="s">
        <v>4186</v>
      </c>
      <c r="C4021" s="455" t="s">
        <v>41</v>
      </c>
      <c r="D4021" s="474">
        <v>18.61</v>
      </c>
      <c r="E4021" s="302"/>
      <c r="F4021" s="302"/>
      <c r="G4021" s="302"/>
    </row>
    <row r="4022" spans="1:7" ht="54">
      <c r="A4022" s="455">
        <v>93111</v>
      </c>
      <c r="B4022" s="453" t="s">
        <v>4187</v>
      </c>
      <c r="C4022" s="455" t="s">
        <v>41</v>
      </c>
      <c r="D4022" s="474">
        <v>21.62</v>
      </c>
      <c r="E4022" s="302"/>
      <c r="F4022" s="302"/>
      <c r="G4022" s="302"/>
    </row>
    <row r="4023" spans="1:7" ht="54">
      <c r="A4023" s="455">
        <v>93112</v>
      </c>
      <c r="B4023" s="453" t="s">
        <v>4188</v>
      </c>
      <c r="C4023" s="455" t="s">
        <v>41</v>
      </c>
      <c r="D4023" s="474">
        <v>42.16</v>
      </c>
      <c r="E4023" s="302"/>
      <c r="F4023" s="302"/>
      <c r="G4023" s="302"/>
    </row>
    <row r="4024" spans="1:7" ht="54">
      <c r="A4024" s="455">
        <v>93113</v>
      </c>
      <c r="B4024" s="453" t="s">
        <v>4189</v>
      </c>
      <c r="C4024" s="455" t="s">
        <v>41</v>
      </c>
      <c r="D4024" s="474">
        <v>17.82</v>
      </c>
      <c r="E4024" s="302"/>
      <c r="F4024" s="302"/>
      <c r="G4024" s="302"/>
    </row>
    <row r="4025" spans="1:7" ht="54">
      <c r="A4025" s="455">
        <v>93114</v>
      </c>
      <c r="B4025" s="453" t="s">
        <v>4190</v>
      </c>
      <c r="C4025" s="455" t="s">
        <v>41</v>
      </c>
      <c r="D4025" s="474">
        <v>29.85</v>
      </c>
      <c r="E4025" s="302"/>
      <c r="F4025" s="302"/>
      <c r="G4025" s="302"/>
    </row>
    <row r="4026" spans="1:7" ht="54">
      <c r="A4026" s="455">
        <v>93115</v>
      </c>
      <c r="B4026" s="453" t="s">
        <v>4191</v>
      </c>
      <c r="C4026" s="455" t="s">
        <v>41</v>
      </c>
      <c r="D4026" s="474">
        <v>72.930000000000007</v>
      </c>
      <c r="E4026" s="302"/>
      <c r="F4026" s="302"/>
      <c r="G4026" s="302"/>
    </row>
    <row r="4027" spans="1:7" ht="54">
      <c r="A4027" s="455">
        <v>93116</v>
      </c>
      <c r="B4027" s="453" t="s">
        <v>4192</v>
      </c>
      <c r="C4027" s="455" t="s">
        <v>41</v>
      </c>
      <c r="D4027" s="474">
        <v>511.73</v>
      </c>
      <c r="E4027" s="302"/>
      <c r="F4027" s="302"/>
      <c r="G4027" s="302"/>
    </row>
    <row r="4028" spans="1:7" ht="67.5">
      <c r="A4028" s="455">
        <v>93117</v>
      </c>
      <c r="B4028" s="453" t="s">
        <v>4193</v>
      </c>
      <c r="C4028" s="455" t="s">
        <v>41</v>
      </c>
      <c r="D4028" s="474">
        <v>52.38</v>
      </c>
      <c r="E4028" s="302"/>
      <c r="F4028" s="302"/>
      <c r="G4028" s="302"/>
    </row>
    <row r="4029" spans="1:7" ht="67.5">
      <c r="A4029" s="455">
        <v>93118</v>
      </c>
      <c r="B4029" s="453" t="s">
        <v>4194</v>
      </c>
      <c r="C4029" s="455" t="s">
        <v>41</v>
      </c>
      <c r="D4029" s="474">
        <v>77.41</v>
      </c>
      <c r="E4029" s="302"/>
      <c r="F4029" s="302"/>
      <c r="G4029" s="302"/>
    </row>
    <row r="4030" spans="1:7" ht="54">
      <c r="A4030" s="455">
        <v>93119</v>
      </c>
      <c r="B4030" s="453" t="s">
        <v>4195</v>
      </c>
      <c r="C4030" s="455" t="s">
        <v>41</v>
      </c>
      <c r="D4030" s="474">
        <v>14.68</v>
      </c>
      <c r="E4030" s="302"/>
      <c r="F4030" s="302"/>
      <c r="G4030" s="302"/>
    </row>
    <row r="4031" spans="1:7" ht="54">
      <c r="A4031" s="455">
        <v>93120</v>
      </c>
      <c r="B4031" s="453" t="s">
        <v>4196</v>
      </c>
      <c r="C4031" s="455" t="s">
        <v>41</v>
      </c>
      <c r="D4031" s="474">
        <v>23.31</v>
      </c>
      <c r="E4031" s="302"/>
      <c r="F4031" s="302"/>
      <c r="G4031" s="302"/>
    </row>
    <row r="4032" spans="1:7" ht="54">
      <c r="A4032" s="455">
        <v>93121</v>
      </c>
      <c r="B4032" s="453" t="s">
        <v>4197</v>
      </c>
      <c r="C4032" s="455" t="s">
        <v>41</v>
      </c>
      <c r="D4032" s="474">
        <v>25.58</v>
      </c>
      <c r="E4032" s="302"/>
      <c r="F4032" s="302"/>
      <c r="G4032" s="302"/>
    </row>
    <row r="4033" spans="1:7" ht="54">
      <c r="A4033" s="455">
        <v>93122</v>
      </c>
      <c r="B4033" s="453" t="s">
        <v>4198</v>
      </c>
      <c r="C4033" s="455" t="s">
        <v>41</v>
      </c>
      <c r="D4033" s="474">
        <v>21.89</v>
      </c>
      <c r="E4033" s="302"/>
      <c r="F4033" s="302"/>
      <c r="G4033" s="302"/>
    </row>
    <row r="4034" spans="1:7" ht="54">
      <c r="A4034" s="455">
        <v>93123</v>
      </c>
      <c r="B4034" s="453" t="s">
        <v>4199</v>
      </c>
      <c r="C4034" s="455" t="s">
        <v>41</v>
      </c>
      <c r="D4034" s="474">
        <v>49.63</v>
      </c>
      <c r="E4034" s="302"/>
      <c r="F4034" s="302"/>
      <c r="G4034" s="302"/>
    </row>
    <row r="4035" spans="1:7" ht="54">
      <c r="A4035" s="455">
        <v>93124</v>
      </c>
      <c r="B4035" s="453" t="s">
        <v>4200</v>
      </c>
      <c r="C4035" s="455" t="s">
        <v>41</v>
      </c>
      <c r="D4035" s="474">
        <v>78.72</v>
      </c>
      <c r="E4035" s="302"/>
      <c r="F4035" s="302"/>
      <c r="G4035" s="302"/>
    </row>
    <row r="4036" spans="1:7" ht="54">
      <c r="A4036" s="455">
        <v>93125</v>
      </c>
      <c r="B4036" s="453" t="s">
        <v>4201</v>
      </c>
      <c r="C4036" s="455" t="s">
        <v>41</v>
      </c>
      <c r="D4036" s="474">
        <v>114.96</v>
      </c>
      <c r="E4036" s="302"/>
      <c r="F4036" s="302"/>
      <c r="G4036" s="302"/>
    </row>
    <row r="4037" spans="1:7" ht="54">
      <c r="A4037" s="455">
        <v>93126</v>
      </c>
      <c r="B4037" s="453" t="s">
        <v>4202</v>
      </c>
      <c r="C4037" s="455" t="s">
        <v>41</v>
      </c>
      <c r="D4037" s="474">
        <v>257.14999999999998</v>
      </c>
      <c r="E4037" s="302"/>
      <c r="F4037" s="302"/>
      <c r="G4037" s="302"/>
    </row>
    <row r="4038" spans="1:7" ht="54">
      <c r="A4038" s="455">
        <v>93133</v>
      </c>
      <c r="B4038" s="453" t="s">
        <v>4203</v>
      </c>
      <c r="C4038" s="455" t="s">
        <v>41</v>
      </c>
      <c r="D4038" s="474">
        <v>15.9</v>
      </c>
      <c r="E4038" s="302"/>
      <c r="F4038" s="302"/>
      <c r="G4038" s="302"/>
    </row>
    <row r="4039" spans="1:7" ht="81">
      <c r="A4039" s="455">
        <v>94465</v>
      </c>
      <c r="B4039" s="453" t="s">
        <v>2627</v>
      </c>
      <c r="C4039" s="455" t="s">
        <v>41</v>
      </c>
      <c r="D4039" s="474">
        <v>32.81</v>
      </c>
      <c r="E4039" s="302"/>
      <c r="F4039" s="302"/>
      <c r="G4039" s="302"/>
    </row>
    <row r="4040" spans="1:7" ht="81">
      <c r="A4040" s="455">
        <v>94466</v>
      </c>
      <c r="B4040" s="453" t="s">
        <v>2628</v>
      </c>
      <c r="C4040" s="455" t="s">
        <v>41</v>
      </c>
      <c r="D4040" s="474">
        <v>32.83</v>
      </c>
      <c r="E4040" s="302"/>
      <c r="F4040" s="302"/>
      <c r="G4040" s="302"/>
    </row>
    <row r="4041" spans="1:7" ht="81">
      <c r="A4041" s="455">
        <v>94467</v>
      </c>
      <c r="B4041" s="453" t="s">
        <v>2629</v>
      </c>
      <c r="C4041" s="455" t="s">
        <v>41</v>
      </c>
      <c r="D4041" s="474">
        <v>50.46</v>
      </c>
      <c r="E4041" s="302"/>
      <c r="F4041" s="302"/>
      <c r="G4041" s="302"/>
    </row>
    <row r="4042" spans="1:7" ht="81">
      <c r="A4042" s="455">
        <v>94468</v>
      </c>
      <c r="B4042" s="453" t="s">
        <v>2630</v>
      </c>
      <c r="C4042" s="455" t="s">
        <v>41</v>
      </c>
      <c r="D4042" s="474">
        <v>44.2</v>
      </c>
      <c r="E4042" s="302"/>
      <c r="F4042" s="302"/>
      <c r="G4042" s="302"/>
    </row>
    <row r="4043" spans="1:7" ht="81">
      <c r="A4043" s="455">
        <v>94469</v>
      </c>
      <c r="B4043" s="453" t="s">
        <v>2631</v>
      </c>
      <c r="C4043" s="455" t="s">
        <v>41</v>
      </c>
      <c r="D4043" s="474">
        <v>73.209999999999994</v>
      </c>
      <c r="E4043" s="302"/>
      <c r="F4043" s="302"/>
      <c r="G4043" s="302"/>
    </row>
    <row r="4044" spans="1:7" ht="81">
      <c r="A4044" s="455">
        <v>94470</v>
      </c>
      <c r="B4044" s="453" t="s">
        <v>2632</v>
      </c>
      <c r="C4044" s="455" t="s">
        <v>41</v>
      </c>
      <c r="D4044" s="474">
        <v>67.63</v>
      </c>
      <c r="E4044" s="302"/>
      <c r="F4044" s="302"/>
      <c r="G4044" s="302"/>
    </row>
    <row r="4045" spans="1:7" ht="81">
      <c r="A4045" s="455">
        <v>94471</v>
      </c>
      <c r="B4045" s="453" t="s">
        <v>2633</v>
      </c>
      <c r="C4045" s="455" t="s">
        <v>41</v>
      </c>
      <c r="D4045" s="474">
        <v>47.23</v>
      </c>
      <c r="E4045" s="302"/>
      <c r="F4045" s="302"/>
      <c r="G4045" s="302"/>
    </row>
    <row r="4046" spans="1:7" ht="81">
      <c r="A4046" s="455">
        <v>94472</v>
      </c>
      <c r="B4046" s="453" t="s">
        <v>2634</v>
      </c>
      <c r="C4046" s="455" t="s">
        <v>41</v>
      </c>
      <c r="D4046" s="474">
        <v>48.62</v>
      </c>
      <c r="E4046" s="302"/>
      <c r="F4046" s="302"/>
      <c r="G4046" s="302"/>
    </row>
    <row r="4047" spans="1:7" ht="81">
      <c r="A4047" s="455">
        <v>94473</v>
      </c>
      <c r="B4047" s="453" t="s">
        <v>2635</v>
      </c>
      <c r="C4047" s="455" t="s">
        <v>41</v>
      </c>
      <c r="D4047" s="474">
        <v>72.17</v>
      </c>
      <c r="E4047" s="302"/>
      <c r="F4047" s="302"/>
      <c r="G4047" s="302"/>
    </row>
    <row r="4048" spans="1:7" ht="81">
      <c r="A4048" s="455">
        <v>94474</v>
      </c>
      <c r="B4048" s="453" t="s">
        <v>2636</v>
      </c>
      <c r="C4048" s="455" t="s">
        <v>41</v>
      </c>
      <c r="D4048" s="474">
        <v>78.3</v>
      </c>
      <c r="E4048" s="302"/>
      <c r="F4048" s="302"/>
      <c r="G4048" s="302"/>
    </row>
    <row r="4049" spans="1:7" ht="81">
      <c r="A4049" s="455">
        <v>94475</v>
      </c>
      <c r="B4049" s="453" t="s">
        <v>2637</v>
      </c>
      <c r="C4049" s="455" t="s">
        <v>41</v>
      </c>
      <c r="D4049" s="474">
        <v>99.11</v>
      </c>
      <c r="E4049" s="302"/>
      <c r="F4049" s="302"/>
      <c r="G4049" s="302"/>
    </row>
    <row r="4050" spans="1:7" ht="81">
      <c r="A4050" s="455">
        <v>94476</v>
      </c>
      <c r="B4050" s="453" t="s">
        <v>2638</v>
      </c>
      <c r="C4050" s="455" t="s">
        <v>41</v>
      </c>
      <c r="D4050" s="474">
        <v>110.93</v>
      </c>
      <c r="E4050" s="302"/>
      <c r="F4050" s="302"/>
      <c r="G4050" s="302"/>
    </row>
    <row r="4051" spans="1:7" ht="81">
      <c r="A4051" s="455">
        <v>94477</v>
      </c>
      <c r="B4051" s="453" t="s">
        <v>2639</v>
      </c>
      <c r="C4051" s="455" t="s">
        <v>41</v>
      </c>
      <c r="D4051" s="474">
        <v>62.9</v>
      </c>
      <c r="E4051" s="302"/>
      <c r="F4051" s="302"/>
      <c r="G4051" s="302"/>
    </row>
    <row r="4052" spans="1:7" ht="81">
      <c r="A4052" s="455">
        <v>94478</v>
      </c>
      <c r="B4052" s="453" t="s">
        <v>2640</v>
      </c>
      <c r="C4052" s="455" t="s">
        <v>41</v>
      </c>
      <c r="D4052" s="474">
        <v>99.25</v>
      </c>
      <c r="E4052" s="302"/>
      <c r="F4052" s="302"/>
      <c r="G4052" s="302"/>
    </row>
    <row r="4053" spans="1:7" ht="81">
      <c r="A4053" s="455">
        <v>94479</v>
      </c>
      <c r="B4053" s="453" t="s">
        <v>2641</v>
      </c>
      <c r="C4053" s="455" t="s">
        <v>41</v>
      </c>
      <c r="D4053" s="474">
        <v>130.97</v>
      </c>
      <c r="E4053" s="302"/>
      <c r="F4053" s="302"/>
      <c r="G4053" s="302"/>
    </row>
    <row r="4054" spans="1:7" ht="67.5">
      <c r="A4054" s="455">
        <v>94606</v>
      </c>
      <c r="B4054" s="453" t="s">
        <v>4204</v>
      </c>
      <c r="C4054" s="455" t="s">
        <v>41</v>
      </c>
      <c r="D4054" s="474">
        <v>66.290000000000006</v>
      </c>
      <c r="E4054" s="302"/>
      <c r="F4054" s="302"/>
      <c r="G4054" s="302"/>
    </row>
    <row r="4055" spans="1:7" ht="67.5">
      <c r="A4055" s="455">
        <v>94608</v>
      </c>
      <c r="B4055" s="453" t="s">
        <v>4205</v>
      </c>
      <c r="C4055" s="455" t="s">
        <v>41</v>
      </c>
      <c r="D4055" s="474">
        <v>168.71</v>
      </c>
      <c r="E4055" s="302"/>
      <c r="F4055" s="302"/>
      <c r="G4055" s="302"/>
    </row>
    <row r="4056" spans="1:7" ht="67.5">
      <c r="A4056" s="455">
        <v>94610</v>
      </c>
      <c r="B4056" s="453" t="s">
        <v>4206</v>
      </c>
      <c r="C4056" s="455" t="s">
        <v>41</v>
      </c>
      <c r="D4056" s="474">
        <v>252.18</v>
      </c>
      <c r="E4056" s="302"/>
      <c r="F4056" s="302"/>
      <c r="G4056" s="302"/>
    </row>
    <row r="4057" spans="1:7" ht="67.5">
      <c r="A4057" s="455">
        <v>94612</v>
      </c>
      <c r="B4057" s="453" t="s">
        <v>4207</v>
      </c>
      <c r="C4057" s="455" t="s">
        <v>41</v>
      </c>
      <c r="D4057" s="474">
        <v>355.56</v>
      </c>
      <c r="E4057" s="302"/>
      <c r="F4057" s="302"/>
      <c r="G4057" s="302"/>
    </row>
    <row r="4058" spans="1:7" ht="81">
      <c r="A4058" s="455">
        <v>94614</v>
      </c>
      <c r="B4058" s="453" t="s">
        <v>4208</v>
      </c>
      <c r="C4058" s="455" t="s">
        <v>41</v>
      </c>
      <c r="D4058" s="474">
        <v>112.89</v>
      </c>
      <c r="E4058" s="302"/>
      <c r="F4058" s="302"/>
      <c r="G4058" s="302"/>
    </row>
    <row r="4059" spans="1:7" ht="81">
      <c r="A4059" s="455">
        <v>94615</v>
      </c>
      <c r="B4059" s="453" t="s">
        <v>4209</v>
      </c>
      <c r="C4059" s="455" t="s">
        <v>41</v>
      </c>
      <c r="D4059" s="474">
        <v>128.96</v>
      </c>
      <c r="E4059" s="302"/>
      <c r="F4059" s="302"/>
      <c r="G4059" s="302"/>
    </row>
    <row r="4060" spans="1:7" ht="81">
      <c r="A4060" s="455">
        <v>94616</v>
      </c>
      <c r="B4060" s="453" t="s">
        <v>4210</v>
      </c>
      <c r="C4060" s="455" t="s">
        <v>41</v>
      </c>
      <c r="D4060" s="474">
        <v>324.19</v>
      </c>
      <c r="E4060" s="302"/>
      <c r="F4060" s="302"/>
      <c r="G4060" s="302"/>
    </row>
    <row r="4061" spans="1:7" ht="81">
      <c r="A4061" s="455">
        <v>94617</v>
      </c>
      <c r="B4061" s="453" t="s">
        <v>4211</v>
      </c>
      <c r="C4061" s="455" t="s">
        <v>41</v>
      </c>
      <c r="D4061" s="474">
        <v>268.29000000000002</v>
      </c>
      <c r="E4061" s="302"/>
      <c r="F4061" s="302"/>
      <c r="G4061" s="302"/>
    </row>
    <row r="4062" spans="1:7" ht="81">
      <c r="A4062" s="455">
        <v>94618</v>
      </c>
      <c r="B4062" s="453" t="s">
        <v>4212</v>
      </c>
      <c r="C4062" s="455" t="s">
        <v>41</v>
      </c>
      <c r="D4062" s="474">
        <v>317.74</v>
      </c>
      <c r="E4062" s="302"/>
      <c r="F4062" s="302"/>
      <c r="G4062" s="302"/>
    </row>
    <row r="4063" spans="1:7" ht="81">
      <c r="A4063" s="455">
        <v>94620</v>
      </c>
      <c r="B4063" s="453" t="s">
        <v>4213</v>
      </c>
      <c r="C4063" s="455" t="s">
        <v>41</v>
      </c>
      <c r="D4063" s="474">
        <v>735.87</v>
      </c>
      <c r="E4063" s="302"/>
      <c r="F4063" s="302"/>
      <c r="G4063" s="302"/>
    </row>
    <row r="4064" spans="1:7" ht="67.5">
      <c r="A4064" s="455">
        <v>94622</v>
      </c>
      <c r="B4064" s="453" t="s">
        <v>4214</v>
      </c>
      <c r="C4064" s="455" t="s">
        <v>41</v>
      </c>
      <c r="D4064" s="474">
        <v>165.93</v>
      </c>
      <c r="E4064" s="302"/>
      <c r="F4064" s="302"/>
      <c r="G4064" s="302"/>
    </row>
    <row r="4065" spans="1:7" ht="67.5">
      <c r="A4065" s="455">
        <v>94623</v>
      </c>
      <c r="B4065" s="453" t="s">
        <v>4215</v>
      </c>
      <c r="C4065" s="455" t="s">
        <v>41</v>
      </c>
      <c r="D4065" s="474">
        <v>400.96</v>
      </c>
      <c r="E4065" s="302"/>
      <c r="F4065" s="302"/>
      <c r="G4065" s="302"/>
    </row>
    <row r="4066" spans="1:7" ht="67.5">
      <c r="A4066" s="455">
        <v>94624</v>
      </c>
      <c r="B4066" s="453" t="s">
        <v>4216</v>
      </c>
      <c r="C4066" s="455" t="s">
        <v>41</v>
      </c>
      <c r="D4066" s="474">
        <v>613.59</v>
      </c>
      <c r="E4066" s="302"/>
      <c r="F4066" s="302"/>
      <c r="G4066" s="302"/>
    </row>
    <row r="4067" spans="1:7" ht="67.5">
      <c r="A4067" s="455">
        <v>94625</v>
      </c>
      <c r="B4067" s="453" t="s">
        <v>4217</v>
      </c>
      <c r="C4067" s="455" t="s">
        <v>41</v>
      </c>
      <c r="D4067" s="474">
        <v>1286.1300000000001</v>
      </c>
      <c r="E4067" s="302"/>
      <c r="F4067" s="302"/>
      <c r="G4067" s="302"/>
    </row>
    <row r="4068" spans="1:7" ht="81">
      <c r="A4068" s="455">
        <v>94656</v>
      </c>
      <c r="B4068" s="453" t="s">
        <v>2667</v>
      </c>
      <c r="C4068" s="455" t="s">
        <v>41</v>
      </c>
      <c r="D4068" s="474">
        <v>5.08</v>
      </c>
      <c r="E4068" s="302"/>
      <c r="F4068" s="302"/>
      <c r="G4068" s="302"/>
    </row>
    <row r="4069" spans="1:7" ht="67.5">
      <c r="A4069" s="455">
        <v>94657</v>
      </c>
      <c r="B4069" s="453" t="s">
        <v>2668</v>
      </c>
      <c r="C4069" s="455" t="s">
        <v>41</v>
      </c>
      <c r="D4069" s="474">
        <v>4.99</v>
      </c>
      <c r="E4069" s="302"/>
      <c r="F4069" s="302"/>
      <c r="G4069" s="302"/>
    </row>
    <row r="4070" spans="1:7" ht="81">
      <c r="A4070" s="455">
        <v>94658</v>
      </c>
      <c r="B4070" s="453" t="s">
        <v>2669</v>
      </c>
      <c r="C4070" s="455" t="s">
        <v>41</v>
      </c>
      <c r="D4070" s="474">
        <v>6.01</v>
      </c>
      <c r="E4070" s="302"/>
      <c r="F4070" s="302"/>
      <c r="G4070" s="302"/>
    </row>
    <row r="4071" spans="1:7" ht="67.5">
      <c r="A4071" s="455">
        <v>94659</v>
      </c>
      <c r="B4071" s="453" t="s">
        <v>2670</v>
      </c>
      <c r="C4071" s="455" t="s">
        <v>41</v>
      </c>
      <c r="D4071" s="474">
        <v>6.11</v>
      </c>
      <c r="E4071" s="302"/>
      <c r="F4071" s="302"/>
      <c r="G4071" s="302"/>
    </row>
    <row r="4072" spans="1:7" ht="81">
      <c r="A4072" s="455">
        <v>94660</v>
      </c>
      <c r="B4072" s="453" t="s">
        <v>2671</v>
      </c>
      <c r="C4072" s="455" t="s">
        <v>41</v>
      </c>
      <c r="D4072" s="474">
        <v>10.050000000000001</v>
      </c>
      <c r="E4072" s="302"/>
      <c r="F4072" s="302"/>
      <c r="G4072" s="302"/>
    </row>
    <row r="4073" spans="1:7" ht="67.5">
      <c r="A4073" s="455">
        <v>94661</v>
      </c>
      <c r="B4073" s="453" t="s">
        <v>2672</v>
      </c>
      <c r="C4073" s="455" t="s">
        <v>41</v>
      </c>
      <c r="D4073" s="474">
        <v>10.49</v>
      </c>
      <c r="E4073" s="302"/>
      <c r="F4073" s="302"/>
      <c r="G4073" s="302"/>
    </row>
    <row r="4074" spans="1:7" ht="81">
      <c r="A4074" s="455">
        <v>94662</v>
      </c>
      <c r="B4074" s="453" t="s">
        <v>2673</v>
      </c>
      <c r="C4074" s="455" t="s">
        <v>41</v>
      </c>
      <c r="D4074" s="474">
        <v>10.98</v>
      </c>
      <c r="E4074" s="302"/>
      <c r="F4074" s="302"/>
      <c r="G4074" s="302"/>
    </row>
    <row r="4075" spans="1:7" ht="67.5">
      <c r="A4075" s="455">
        <v>94663</v>
      </c>
      <c r="B4075" s="453" t="s">
        <v>2674</v>
      </c>
      <c r="C4075" s="455" t="s">
        <v>41</v>
      </c>
      <c r="D4075" s="474">
        <v>11.16</v>
      </c>
      <c r="E4075" s="302"/>
      <c r="F4075" s="302"/>
      <c r="G4075" s="302"/>
    </row>
    <row r="4076" spans="1:7" ht="81">
      <c r="A4076" s="455">
        <v>94664</v>
      </c>
      <c r="B4076" s="453" t="s">
        <v>2675</v>
      </c>
      <c r="C4076" s="455" t="s">
        <v>41</v>
      </c>
      <c r="D4076" s="474">
        <v>24.39</v>
      </c>
      <c r="E4076" s="302"/>
      <c r="F4076" s="302"/>
      <c r="G4076" s="302"/>
    </row>
    <row r="4077" spans="1:7" ht="67.5">
      <c r="A4077" s="455">
        <v>94665</v>
      </c>
      <c r="B4077" s="453" t="s">
        <v>2676</v>
      </c>
      <c r="C4077" s="455" t="s">
        <v>41</v>
      </c>
      <c r="D4077" s="474">
        <v>24.37</v>
      </c>
      <c r="E4077" s="302"/>
      <c r="F4077" s="302"/>
      <c r="G4077" s="302"/>
    </row>
    <row r="4078" spans="1:7" ht="81">
      <c r="A4078" s="455">
        <v>94666</v>
      </c>
      <c r="B4078" s="453" t="s">
        <v>2677</v>
      </c>
      <c r="C4078" s="455" t="s">
        <v>41</v>
      </c>
      <c r="D4078" s="474">
        <v>29.74</v>
      </c>
      <c r="E4078" s="302"/>
      <c r="F4078" s="302"/>
      <c r="G4078" s="302"/>
    </row>
    <row r="4079" spans="1:7" ht="67.5">
      <c r="A4079" s="455">
        <v>94667</v>
      </c>
      <c r="B4079" s="453" t="s">
        <v>2678</v>
      </c>
      <c r="C4079" s="455" t="s">
        <v>41</v>
      </c>
      <c r="D4079" s="474">
        <v>33.08</v>
      </c>
      <c r="E4079" s="302"/>
      <c r="F4079" s="302"/>
      <c r="G4079" s="302"/>
    </row>
    <row r="4080" spans="1:7" ht="81">
      <c r="A4080" s="455">
        <v>94668</v>
      </c>
      <c r="B4080" s="453" t="s">
        <v>2679</v>
      </c>
      <c r="C4080" s="455" t="s">
        <v>41</v>
      </c>
      <c r="D4080" s="474">
        <v>51.05</v>
      </c>
      <c r="E4080" s="302"/>
      <c r="F4080" s="302"/>
      <c r="G4080" s="302"/>
    </row>
    <row r="4081" spans="1:7" ht="67.5">
      <c r="A4081" s="455">
        <v>94669</v>
      </c>
      <c r="B4081" s="453" t="s">
        <v>2680</v>
      </c>
      <c r="C4081" s="455" t="s">
        <v>41</v>
      </c>
      <c r="D4081" s="474">
        <v>69.78</v>
      </c>
      <c r="E4081" s="302"/>
      <c r="F4081" s="302"/>
      <c r="G4081" s="302"/>
    </row>
    <row r="4082" spans="1:7" ht="81">
      <c r="A4082" s="455">
        <v>94670</v>
      </c>
      <c r="B4082" s="453" t="s">
        <v>2681</v>
      </c>
      <c r="C4082" s="455" t="s">
        <v>41</v>
      </c>
      <c r="D4082" s="474">
        <v>67.72</v>
      </c>
      <c r="E4082" s="302"/>
      <c r="F4082" s="302"/>
      <c r="G4082" s="302"/>
    </row>
    <row r="4083" spans="1:7" ht="67.5">
      <c r="A4083" s="455">
        <v>94671</v>
      </c>
      <c r="B4083" s="453" t="s">
        <v>2682</v>
      </c>
      <c r="C4083" s="455" t="s">
        <v>41</v>
      </c>
      <c r="D4083" s="474">
        <v>98.94</v>
      </c>
      <c r="E4083" s="302"/>
      <c r="F4083" s="302"/>
      <c r="G4083" s="302"/>
    </row>
    <row r="4084" spans="1:7" ht="81">
      <c r="A4084" s="455">
        <v>94672</v>
      </c>
      <c r="B4084" s="453" t="s">
        <v>2683</v>
      </c>
      <c r="C4084" s="455" t="s">
        <v>41</v>
      </c>
      <c r="D4084" s="474">
        <v>8.74</v>
      </c>
      <c r="E4084" s="302"/>
      <c r="F4084" s="302"/>
      <c r="G4084" s="302"/>
    </row>
    <row r="4085" spans="1:7" ht="67.5">
      <c r="A4085" s="455">
        <v>94673</v>
      </c>
      <c r="B4085" s="453" t="s">
        <v>2684</v>
      </c>
      <c r="C4085" s="455" t="s">
        <v>41</v>
      </c>
      <c r="D4085" s="474">
        <v>8.49</v>
      </c>
      <c r="E4085" s="302"/>
      <c r="F4085" s="302"/>
      <c r="G4085" s="302"/>
    </row>
    <row r="4086" spans="1:7" ht="67.5">
      <c r="A4086" s="455">
        <v>94674</v>
      </c>
      <c r="B4086" s="453" t="s">
        <v>2685</v>
      </c>
      <c r="C4086" s="455" t="s">
        <v>41</v>
      </c>
      <c r="D4086" s="474">
        <v>7.62</v>
      </c>
      <c r="E4086" s="302"/>
      <c r="F4086" s="302"/>
      <c r="G4086" s="302"/>
    </row>
    <row r="4087" spans="1:7" ht="67.5">
      <c r="A4087" s="455">
        <v>94675</v>
      </c>
      <c r="B4087" s="453" t="s">
        <v>2686</v>
      </c>
      <c r="C4087" s="455" t="s">
        <v>41</v>
      </c>
      <c r="D4087" s="474">
        <v>12.34</v>
      </c>
      <c r="E4087" s="302"/>
      <c r="F4087" s="302"/>
      <c r="G4087" s="302"/>
    </row>
    <row r="4088" spans="1:7" ht="67.5">
      <c r="A4088" s="455">
        <v>94676</v>
      </c>
      <c r="B4088" s="453" t="s">
        <v>2687</v>
      </c>
      <c r="C4088" s="455" t="s">
        <v>41</v>
      </c>
      <c r="D4088" s="474">
        <v>13.52</v>
      </c>
      <c r="E4088" s="302"/>
      <c r="F4088" s="302"/>
      <c r="G4088" s="302"/>
    </row>
    <row r="4089" spans="1:7" ht="67.5">
      <c r="A4089" s="455">
        <v>94677</v>
      </c>
      <c r="B4089" s="453" t="s">
        <v>2688</v>
      </c>
      <c r="C4089" s="455" t="s">
        <v>41</v>
      </c>
      <c r="D4089" s="474">
        <v>20.61</v>
      </c>
      <c r="E4089" s="302"/>
      <c r="F4089" s="302"/>
      <c r="G4089" s="302"/>
    </row>
    <row r="4090" spans="1:7" ht="67.5">
      <c r="A4090" s="455">
        <v>94678</v>
      </c>
      <c r="B4090" s="453" t="s">
        <v>2689</v>
      </c>
      <c r="C4090" s="455" t="s">
        <v>41</v>
      </c>
      <c r="D4090" s="474">
        <v>13.93</v>
      </c>
      <c r="E4090" s="302"/>
      <c r="F4090" s="302"/>
      <c r="G4090" s="302"/>
    </row>
    <row r="4091" spans="1:7" ht="67.5">
      <c r="A4091" s="455">
        <v>94679</v>
      </c>
      <c r="B4091" s="453" t="s">
        <v>2690</v>
      </c>
      <c r="C4091" s="455" t="s">
        <v>41</v>
      </c>
      <c r="D4091" s="474">
        <v>23.29</v>
      </c>
      <c r="E4091" s="302"/>
      <c r="F4091" s="302"/>
      <c r="G4091" s="302"/>
    </row>
    <row r="4092" spans="1:7" ht="67.5">
      <c r="A4092" s="455">
        <v>94680</v>
      </c>
      <c r="B4092" s="453" t="s">
        <v>2691</v>
      </c>
      <c r="C4092" s="455" t="s">
        <v>41</v>
      </c>
      <c r="D4092" s="474">
        <v>39.44</v>
      </c>
      <c r="E4092" s="302"/>
      <c r="F4092" s="302"/>
      <c r="G4092" s="302"/>
    </row>
    <row r="4093" spans="1:7" ht="67.5">
      <c r="A4093" s="455">
        <v>94681</v>
      </c>
      <c r="B4093" s="453" t="s">
        <v>2692</v>
      </c>
      <c r="C4093" s="455" t="s">
        <v>41</v>
      </c>
      <c r="D4093" s="474">
        <v>52.25</v>
      </c>
      <c r="E4093" s="302"/>
      <c r="F4093" s="302"/>
      <c r="G4093" s="302"/>
    </row>
    <row r="4094" spans="1:7" ht="67.5">
      <c r="A4094" s="455">
        <v>94682</v>
      </c>
      <c r="B4094" s="453" t="s">
        <v>2693</v>
      </c>
      <c r="C4094" s="455" t="s">
        <v>41</v>
      </c>
      <c r="D4094" s="474">
        <v>105.36</v>
      </c>
      <c r="E4094" s="302"/>
      <c r="F4094" s="302"/>
      <c r="G4094" s="302"/>
    </row>
    <row r="4095" spans="1:7" ht="67.5">
      <c r="A4095" s="455">
        <v>94683</v>
      </c>
      <c r="B4095" s="453" t="s">
        <v>2694</v>
      </c>
      <c r="C4095" s="455" t="s">
        <v>41</v>
      </c>
      <c r="D4095" s="474">
        <v>67.75</v>
      </c>
      <c r="E4095" s="302"/>
      <c r="F4095" s="302"/>
      <c r="G4095" s="302"/>
    </row>
    <row r="4096" spans="1:7" ht="67.5">
      <c r="A4096" s="455">
        <v>94684</v>
      </c>
      <c r="B4096" s="453" t="s">
        <v>2695</v>
      </c>
      <c r="C4096" s="455" t="s">
        <v>41</v>
      </c>
      <c r="D4096" s="474">
        <v>134.37</v>
      </c>
      <c r="E4096" s="302"/>
      <c r="F4096" s="302"/>
      <c r="G4096" s="302"/>
    </row>
    <row r="4097" spans="1:7" ht="67.5">
      <c r="A4097" s="455">
        <v>94685</v>
      </c>
      <c r="B4097" s="453" t="s">
        <v>2696</v>
      </c>
      <c r="C4097" s="455" t="s">
        <v>41</v>
      </c>
      <c r="D4097" s="474">
        <v>103.06</v>
      </c>
      <c r="E4097" s="302"/>
      <c r="F4097" s="302"/>
      <c r="G4097" s="302"/>
    </row>
    <row r="4098" spans="1:7" ht="67.5">
      <c r="A4098" s="455">
        <v>94686</v>
      </c>
      <c r="B4098" s="453" t="s">
        <v>2697</v>
      </c>
      <c r="C4098" s="455" t="s">
        <v>41</v>
      </c>
      <c r="D4098" s="474">
        <v>252.41</v>
      </c>
      <c r="E4098" s="302"/>
      <c r="F4098" s="302"/>
      <c r="G4098" s="302"/>
    </row>
    <row r="4099" spans="1:7" ht="67.5">
      <c r="A4099" s="455">
        <v>94687</v>
      </c>
      <c r="B4099" s="453" t="s">
        <v>2698</v>
      </c>
      <c r="C4099" s="455" t="s">
        <v>41</v>
      </c>
      <c r="D4099" s="474">
        <v>205.21</v>
      </c>
      <c r="E4099" s="302"/>
      <c r="F4099" s="302"/>
      <c r="G4099" s="302"/>
    </row>
    <row r="4100" spans="1:7" ht="67.5">
      <c r="A4100" s="455">
        <v>94688</v>
      </c>
      <c r="B4100" s="453" t="s">
        <v>2699</v>
      </c>
      <c r="C4100" s="455" t="s">
        <v>41</v>
      </c>
      <c r="D4100" s="474">
        <v>8.73</v>
      </c>
      <c r="E4100" s="302"/>
      <c r="F4100" s="302"/>
      <c r="G4100" s="302"/>
    </row>
    <row r="4101" spans="1:7" ht="81">
      <c r="A4101" s="455">
        <v>94689</v>
      </c>
      <c r="B4101" s="453" t="s">
        <v>2700</v>
      </c>
      <c r="C4101" s="455" t="s">
        <v>41</v>
      </c>
      <c r="D4101" s="474">
        <v>12.12</v>
      </c>
      <c r="E4101" s="302"/>
      <c r="F4101" s="302"/>
      <c r="G4101" s="302"/>
    </row>
    <row r="4102" spans="1:7" ht="67.5">
      <c r="A4102" s="455">
        <v>94690</v>
      </c>
      <c r="B4102" s="453" t="s">
        <v>2701</v>
      </c>
      <c r="C4102" s="455" t="s">
        <v>41</v>
      </c>
      <c r="D4102" s="474">
        <v>11.57</v>
      </c>
      <c r="E4102" s="302"/>
      <c r="F4102" s="302"/>
      <c r="G4102" s="302"/>
    </row>
    <row r="4103" spans="1:7" ht="67.5">
      <c r="A4103" s="455">
        <v>94691</v>
      </c>
      <c r="B4103" s="453" t="s">
        <v>2702</v>
      </c>
      <c r="C4103" s="455" t="s">
        <v>41</v>
      </c>
      <c r="D4103" s="474">
        <v>13.54</v>
      </c>
      <c r="E4103" s="302"/>
      <c r="F4103" s="302"/>
      <c r="G4103" s="302"/>
    </row>
    <row r="4104" spans="1:7" ht="67.5">
      <c r="A4104" s="455">
        <v>94692</v>
      </c>
      <c r="B4104" s="453" t="s">
        <v>2703</v>
      </c>
      <c r="C4104" s="455" t="s">
        <v>41</v>
      </c>
      <c r="D4104" s="474">
        <v>20.65</v>
      </c>
      <c r="E4104" s="302"/>
      <c r="F4104" s="302"/>
      <c r="G4104" s="302"/>
    </row>
    <row r="4105" spans="1:7" ht="67.5">
      <c r="A4105" s="455">
        <v>94693</v>
      </c>
      <c r="B4105" s="453" t="s">
        <v>2704</v>
      </c>
      <c r="C4105" s="455" t="s">
        <v>41</v>
      </c>
      <c r="D4105" s="474">
        <v>21.64</v>
      </c>
      <c r="E4105" s="302"/>
      <c r="F4105" s="302"/>
      <c r="G4105" s="302"/>
    </row>
    <row r="4106" spans="1:7" ht="67.5">
      <c r="A4106" s="455">
        <v>94694</v>
      </c>
      <c r="B4106" s="453" t="s">
        <v>2705</v>
      </c>
      <c r="C4106" s="455" t="s">
        <v>41</v>
      </c>
      <c r="D4106" s="474">
        <v>21.7</v>
      </c>
      <c r="E4106" s="302"/>
      <c r="F4106" s="302"/>
      <c r="G4106" s="302"/>
    </row>
    <row r="4107" spans="1:7" ht="67.5">
      <c r="A4107" s="455">
        <v>94695</v>
      </c>
      <c r="B4107" s="453" t="s">
        <v>2706</v>
      </c>
      <c r="C4107" s="455" t="s">
        <v>41</v>
      </c>
      <c r="D4107" s="474">
        <v>29.34</v>
      </c>
      <c r="E4107" s="302"/>
      <c r="F4107" s="302"/>
      <c r="G4107" s="302"/>
    </row>
    <row r="4108" spans="1:7" ht="67.5">
      <c r="A4108" s="455">
        <v>94696</v>
      </c>
      <c r="B4108" s="453" t="s">
        <v>2707</v>
      </c>
      <c r="C4108" s="455" t="s">
        <v>41</v>
      </c>
      <c r="D4108" s="474">
        <v>51.48</v>
      </c>
      <c r="E4108" s="302"/>
      <c r="F4108" s="302"/>
      <c r="G4108" s="302"/>
    </row>
    <row r="4109" spans="1:7" ht="67.5">
      <c r="A4109" s="455">
        <v>94697</v>
      </c>
      <c r="B4109" s="453" t="s">
        <v>2708</v>
      </c>
      <c r="C4109" s="455" t="s">
        <v>41</v>
      </c>
      <c r="D4109" s="474">
        <v>81.09</v>
      </c>
      <c r="E4109" s="302"/>
      <c r="F4109" s="302"/>
      <c r="G4109" s="302"/>
    </row>
    <row r="4110" spans="1:7" ht="67.5">
      <c r="A4110" s="455">
        <v>94698</v>
      </c>
      <c r="B4110" s="453" t="s">
        <v>2709</v>
      </c>
      <c r="C4110" s="455" t="s">
        <v>41</v>
      </c>
      <c r="D4110" s="474">
        <v>70.680000000000007</v>
      </c>
      <c r="E4110" s="302"/>
      <c r="F4110" s="302"/>
      <c r="G4110" s="302"/>
    </row>
    <row r="4111" spans="1:7" ht="67.5">
      <c r="A4111" s="455">
        <v>94699</v>
      </c>
      <c r="B4111" s="453" t="s">
        <v>2710</v>
      </c>
      <c r="C4111" s="455" t="s">
        <v>41</v>
      </c>
      <c r="D4111" s="474">
        <v>136.58000000000001</v>
      </c>
      <c r="E4111" s="302"/>
      <c r="F4111" s="302"/>
      <c r="G4111" s="302"/>
    </row>
    <row r="4112" spans="1:7" ht="67.5">
      <c r="A4112" s="455">
        <v>94700</v>
      </c>
      <c r="B4112" s="453" t="s">
        <v>2711</v>
      </c>
      <c r="C4112" s="455" t="s">
        <v>41</v>
      </c>
      <c r="D4112" s="474">
        <v>115.28</v>
      </c>
      <c r="E4112" s="302"/>
      <c r="F4112" s="302"/>
      <c r="G4112" s="302"/>
    </row>
    <row r="4113" spans="1:7" ht="67.5">
      <c r="A4113" s="455">
        <v>94701</v>
      </c>
      <c r="B4113" s="453" t="s">
        <v>2712</v>
      </c>
      <c r="C4113" s="455" t="s">
        <v>41</v>
      </c>
      <c r="D4113" s="474">
        <v>204.15</v>
      </c>
      <c r="E4113" s="302"/>
      <c r="F4113" s="302"/>
      <c r="G4113" s="302"/>
    </row>
    <row r="4114" spans="1:7" ht="67.5">
      <c r="A4114" s="455">
        <v>94702</v>
      </c>
      <c r="B4114" s="453" t="s">
        <v>2713</v>
      </c>
      <c r="C4114" s="455" t="s">
        <v>41</v>
      </c>
      <c r="D4114" s="474">
        <v>193.25</v>
      </c>
      <c r="E4114" s="302"/>
      <c r="F4114" s="302"/>
      <c r="G4114" s="302"/>
    </row>
    <row r="4115" spans="1:7" ht="81">
      <c r="A4115" s="455">
        <v>94703</v>
      </c>
      <c r="B4115" s="453" t="s">
        <v>2714</v>
      </c>
      <c r="C4115" s="455" t="s">
        <v>41</v>
      </c>
      <c r="D4115" s="474">
        <v>17.16</v>
      </c>
      <c r="E4115" s="302"/>
      <c r="F4115" s="302"/>
      <c r="G4115" s="302"/>
    </row>
    <row r="4116" spans="1:7" ht="81">
      <c r="A4116" s="455">
        <v>94704</v>
      </c>
      <c r="B4116" s="453" t="s">
        <v>559</v>
      </c>
      <c r="C4116" s="455" t="s">
        <v>41</v>
      </c>
      <c r="D4116" s="474">
        <v>20.440000000000001</v>
      </c>
      <c r="E4116" s="302"/>
      <c r="F4116" s="302"/>
      <c r="G4116" s="302"/>
    </row>
    <row r="4117" spans="1:7" ht="81">
      <c r="A4117" s="455">
        <v>94705</v>
      </c>
      <c r="B4117" s="453" t="s">
        <v>2715</v>
      </c>
      <c r="C4117" s="455" t="s">
        <v>41</v>
      </c>
      <c r="D4117" s="474">
        <v>25.39</v>
      </c>
      <c r="E4117" s="302"/>
      <c r="F4117" s="302"/>
      <c r="G4117" s="302"/>
    </row>
    <row r="4118" spans="1:7" ht="81">
      <c r="A4118" s="455">
        <v>94706</v>
      </c>
      <c r="B4118" s="453" t="s">
        <v>2716</v>
      </c>
      <c r="C4118" s="455" t="s">
        <v>41</v>
      </c>
      <c r="D4118" s="474">
        <v>37.56</v>
      </c>
      <c r="E4118" s="302"/>
      <c r="F4118" s="302"/>
      <c r="G4118" s="302"/>
    </row>
    <row r="4119" spans="1:7" ht="81">
      <c r="A4119" s="455">
        <v>94707</v>
      </c>
      <c r="B4119" s="453" t="s">
        <v>560</v>
      </c>
      <c r="C4119" s="455" t="s">
        <v>41</v>
      </c>
      <c r="D4119" s="474">
        <v>46.74</v>
      </c>
      <c r="E4119" s="302"/>
      <c r="F4119" s="302"/>
      <c r="G4119" s="302"/>
    </row>
    <row r="4120" spans="1:7" ht="81">
      <c r="A4120" s="455">
        <v>94708</v>
      </c>
      <c r="B4120" s="453" t="s">
        <v>2717</v>
      </c>
      <c r="C4120" s="455" t="s">
        <v>41</v>
      </c>
      <c r="D4120" s="474">
        <v>21.5</v>
      </c>
      <c r="E4120" s="302"/>
      <c r="F4120" s="302"/>
      <c r="G4120" s="302"/>
    </row>
    <row r="4121" spans="1:7" ht="81">
      <c r="A4121" s="455">
        <v>94709</v>
      </c>
      <c r="B4121" s="453" t="s">
        <v>2718</v>
      </c>
      <c r="C4121" s="455" t="s">
        <v>41</v>
      </c>
      <c r="D4121" s="474">
        <v>28.02</v>
      </c>
      <c r="E4121" s="302"/>
      <c r="F4121" s="302"/>
      <c r="G4121" s="302"/>
    </row>
    <row r="4122" spans="1:7" ht="81">
      <c r="A4122" s="455">
        <v>94710</v>
      </c>
      <c r="B4122" s="453" t="s">
        <v>2719</v>
      </c>
      <c r="C4122" s="455" t="s">
        <v>41</v>
      </c>
      <c r="D4122" s="474">
        <v>44.21</v>
      </c>
      <c r="E4122" s="302"/>
      <c r="F4122" s="302"/>
      <c r="G4122" s="302"/>
    </row>
    <row r="4123" spans="1:7" ht="81">
      <c r="A4123" s="455">
        <v>94711</v>
      </c>
      <c r="B4123" s="453" t="s">
        <v>2720</v>
      </c>
      <c r="C4123" s="455" t="s">
        <v>41</v>
      </c>
      <c r="D4123" s="474">
        <v>53.44</v>
      </c>
      <c r="E4123" s="302"/>
      <c r="F4123" s="302"/>
      <c r="G4123" s="302"/>
    </row>
    <row r="4124" spans="1:7" ht="81">
      <c r="A4124" s="455">
        <v>94712</v>
      </c>
      <c r="B4124" s="453" t="s">
        <v>2721</v>
      </c>
      <c r="C4124" s="455" t="s">
        <v>41</v>
      </c>
      <c r="D4124" s="474">
        <v>72.02</v>
      </c>
      <c r="E4124" s="302"/>
      <c r="F4124" s="302"/>
      <c r="G4124" s="302"/>
    </row>
    <row r="4125" spans="1:7" ht="81">
      <c r="A4125" s="455">
        <v>94713</v>
      </c>
      <c r="B4125" s="453" t="s">
        <v>2722</v>
      </c>
      <c r="C4125" s="455" t="s">
        <v>41</v>
      </c>
      <c r="D4125" s="474">
        <v>189.9</v>
      </c>
      <c r="E4125" s="302"/>
      <c r="F4125" s="302"/>
      <c r="G4125" s="302"/>
    </row>
    <row r="4126" spans="1:7" ht="81">
      <c r="A4126" s="455">
        <v>94714</v>
      </c>
      <c r="B4126" s="453" t="s">
        <v>2723</v>
      </c>
      <c r="C4126" s="455" t="s">
        <v>41</v>
      </c>
      <c r="D4126" s="474">
        <v>257.88</v>
      </c>
      <c r="E4126" s="302"/>
      <c r="F4126" s="302"/>
      <c r="G4126" s="302"/>
    </row>
    <row r="4127" spans="1:7" ht="81">
      <c r="A4127" s="455">
        <v>94715</v>
      </c>
      <c r="B4127" s="453" t="s">
        <v>2724</v>
      </c>
      <c r="C4127" s="455" t="s">
        <v>41</v>
      </c>
      <c r="D4127" s="474">
        <v>356.45</v>
      </c>
      <c r="E4127" s="302"/>
      <c r="F4127" s="302"/>
      <c r="G4127" s="302"/>
    </row>
    <row r="4128" spans="1:7" ht="67.5">
      <c r="A4128" s="455">
        <v>94724</v>
      </c>
      <c r="B4128" s="453" t="s">
        <v>2732</v>
      </c>
      <c r="C4128" s="455" t="s">
        <v>41</v>
      </c>
      <c r="D4128" s="474">
        <v>33.1</v>
      </c>
      <c r="E4128" s="302"/>
      <c r="F4128" s="302"/>
      <c r="G4128" s="302"/>
    </row>
    <row r="4129" spans="1:7" ht="67.5">
      <c r="A4129" s="455">
        <v>94725</v>
      </c>
      <c r="B4129" s="453" t="s">
        <v>2733</v>
      </c>
      <c r="C4129" s="455" t="s">
        <v>41</v>
      </c>
      <c r="D4129" s="474">
        <v>6.4</v>
      </c>
      <c r="E4129" s="302"/>
      <c r="F4129" s="302"/>
      <c r="G4129" s="302"/>
    </row>
    <row r="4130" spans="1:7" ht="67.5">
      <c r="A4130" s="455">
        <v>94726</v>
      </c>
      <c r="B4130" s="453" t="s">
        <v>2734</v>
      </c>
      <c r="C4130" s="455" t="s">
        <v>41</v>
      </c>
      <c r="D4130" s="474">
        <v>52.2</v>
      </c>
      <c r="E4130" s="302"/>
      <c r="F4130" s="302"/>
      <c r="G4130" s="302"/>
    </row>
    <row r="4131" spans="1:7" ht="67.5">
      <c r="A4131" s="455">
        <v>94727</v>
      </c>
      <c r="B4131" s="453" t="s">
        <v>2735</v>
      </c>
      <c r="C4131" s="455" t="s">
        <v>41</v>
      </c>
      <c r="D4131" s="474">
        <v>9.94</v>
      </c>
      <c r="E4131" s="302"/>
      <c r="F4131" s="302"/>
      <c r="G4131" s="302"/>
    </row>
    <row r="4132" spans="1:7" ht="67.5">
      <c r="A4132" s="455">
        <v>94728</v>
      </c>
      <c r="B4132" s="453" t="s">
        <v>2736</v>
      </c>
      <c r="C4132" s="455" t="s">
        <v>41</v>
      </c>
      <c r="D4132" s="474">
        <v>202.4</v>
      </c>
      <c r="E4132" s="302"/>
      <c r="F4132" s="302"/>
      <c r="G4132" s="302"/>
    </row>
    <row r="4133" spans="1:7" ht="67.5">
      <c r="A4133" s="455">
        <v>94729</v>
      </c>
      <c r="B4133" s="453" t="s">
        <v>2737</v>
      </c>
      <c r="C4133" s="455" t="s">
        <v>41</v>
      </c>
      <c r="D4133" s="474">
        <v>18.41</v>
      </c>
      <c r="E4133" s="302"/>
      <c r="F4133" s="302"/>
      <c r="G4133" s="302"/>
    </row>
    <row r="4134" spans="1:7" ht="67.5">
      <c r="A4134" s="455">
        <v>94730</v>
      </c>
      <c r="B4134" s="453" t="s">
        <v>2738</v>
      </c>
      <c r="C4134" s="455" t="s">
        <v>41</v>
      </c>
      <c r="D4134" s="474">
        <v>246.45</v>
      </c>
      <c r="E4134" s="302"/>
      <c r="F4134" s="302"/>
      <c r="G4134" s="302"/>
    </row>
    <row r="4135" spans="1:7" ht="67.5">
      <c r="A4135" s="455">
        <v>94731</v>
      </c>
      <c r="B4135" s="453" t="s">
        <v>2739</v>
      </c>
      <c r="C4135" s="455" t="s">
        <v>41</v>
      </c>
      <c r="D4135" s="474">
        <v>23.78</v>
      </c>
      <c r="E4135" s="302"/>
      <c r="F4135" s="302"/>
      <c r="G4135" s="302"/>
    </row>
    <row r="4136" spans="1:7" ht="67.5">
      <c r="A4136" s="455">
        <v>94733</v>
      </c>
      <c r="B4136" s="453" t="s">
        <v>2740</v>
      </c>
      <c r="C4136" s="455" t="s">
        <v>41</v>
      </c>
      <c r="D4136" s="474">
        <v>46.69</v>
      </c>
      <c r="E4136" s="302"/>
      <c r="F4136" s="302"/>
      <c r="G4136" s="302"/>
    </row>
    <row r="4137" spans="1:7" ht="67.5">
      <c r="A4137" s="455">
        <v>94737</v>
      </c>
      <c r="B4137" s="453" t="s">
        <v>2741</v>
      </c>
      <c r="C4137" s="455" t="s">
        <v>41</v>
      </c>
      <c r="D4137" s="474">
        <v>205.21</v>
      </c>
      <c r="E4137" s="302"/>
      <c r="F4137" s="302"/>
      <c r="G4137" s="302"/>
    </row>
    <row r="4138" spans="1:7" ht="67.5">
      <c r="A4138" s="455">
        <v>94740</v>
      </c>
      <c r="B4138" s="453" t="s">
        <v>2742</v>
      </c>
      <c r="C4138" s="455" t="s">
        <v>41</v>
      </c>
      <c r="D4138" s="474">
        <v>10.27</v>
      </c>
      <c r="E4138" s="302"/>
      <c r="F4138" s="302"/>
      <c r="G4138" s="302"/>
    </row>
    <row r="4139" spans="1:7" ht="67.5">
      <c r="A4139" s="455">
        <v>94741</v>
      </c>
      <c r="B4139" s="453" t="s">
        <v>2743</v>
      </c>
      <c r="C4139" s="455" t="s">
        <v>41</v>
      </c>
      <c r="D4139" s="474">
        <v>13.5</v>
      </c>
      <c r="E4139" s="302"/>
      <c r="F4139" s="302"/>
      <c r="G4139" s="302"/>
    </row>
    <row r="4140" spans="1:7" ht="67.5">
      <c r="A4140" s="455">
        <v>94742</v>
      </c>
      <c r="B4140" s="453" t="s">
        <v>2744</v>
      </c>
      <c r="C4140" s="455" t="s">
        <v>41</v>
      </c>
      <c r="D4140" s="474">
        <v>17.11</v>
      </c>
      <c r="E4140" s="302"/>
      <c r="F4140" s="302"/>
      <c r="G4140" s="302"/>
    </row>
    <row r="4141" spans="1:7" ht="67.5">
      <c r="A4141" s="455">
        <v>94743</v>
      </c>
      <c r="B4141" s="453" t="s">
        <v>2745</v>
      </c>
      <c r="C4141" s="455" t="s">
        <v>41</v>
      </c>
      <c r="D4141" s="474">
        <v>19.14</v>
      </c>
      <c r="E4141" s="302"/>
      <c r="F4141" s="302"/>
      <c r="G4141" s="302"/>
    </row>
    <row r="4142" spans="1:7" ht="67.5">
      <c r="A4142" s="455">
        <v>94744</v>
      </c>
      <c r="B4142" s="453" t="s">
        <v>2746</v>
      </c>
      <c r="C4142" s="455" t="s">
        <v>41</v>
      </c>
      <c r="D4142" s="474">
        <v>28.15</v>
      </c>
      <c r="E4142" s="302"/>
      <c r="F4142" s="302"/>
      <c r="G4142" s="302"/>
    </row>
    <row r="4143" spans="1:7" ht="67.5">
      <c r="A4143" s="455">
        <v>94746</v>
      </c>
      <c r="B4143" s="453" t="s">
        <v>2747</v>
      </c>
      <c r="C4143" s="455" t="s">
        <v>41</v>
      </c>
      <c r="D4143" s="474">
        <v>41.75</v>
      </c>
      <c r="E4143" s="302"/>
      <c r="F4143" s="302"/>
      <c r="G4143" s="302"/>
    </row>
    <row r="4144" spans="1:7" ht="67.5">
      <c r="A4144" s="455">
        <v>94748</v>
      </c>
      <c r="B4144" s="453" t="s">
        <v>2748</v>
      </c>
      <c r="C4144" s="455" t="s">
        <v>41</v>
      </c>
      <c r="D4144" s="474">
        <v>87.31</v>
      </c>
      <c r="E4144" s="302"/>
      <c r="F4144" s="302"/>
      <c r="G4144" s="302"/>
    </row>
    <row r="4145" spans="1:7" ht="67.5">
      <c r="A4145" s="455">
        <v>94750</v>
      </c>
      <c r="B4145" s="453" t="s">
        <v>2749</v>
      </c>
      <c r="C4145" s="455" t="s">
        <v>41</v>
      </c>
      <c r="D4145" s="474">
        <v>215.92</v>
      </c>
      <c r="E4145" s="302"/>
      <c r="F4145" s="302"/>
      <c r="G4145" s="302"/>
    </row>
    <row r="4146" spans="1:7" ht="67.5">
      <c r="A4146" s="455">
        <v>94752</v>
      </c>
      <c r="B4146" s="453" t="s">
        <v>2750</v>
      </c>
      <c r="C4146" s="455" t="s">
        <v>41</v>
      </c>
      <c r="D4146" s="474">
        <v>258.07</v>
      </c>
      <c r="E4146" s="302"/>
      <c r="F4146" s="302"/>
      <c r="G4146" s="302"/>
    </row>
    <row r="4147" spans="1:7" ht="67.5">
      <c r="A4147" s="455">
        <v>94756</v>
      </c>
      <c r="B4147" s="453" t="s">
        <v>2751</v>
      </c>
      <c r="C4147" s="455" t="s">
        <v>41</v>
      </c>
      <c r="D4147" s="474">
        <v>12.81</v>
      </c>
      <c r="E4147" s="302"/>
      <c r="F4147" s="302"/>
      <c r="G4147" s="302"/>
    </row>
    <row r="4148" spans="1:7" ht="67.5">
      <c r="A4148" s="455">
        <v>94757</v>
      </c>
      <c r="B4148" s="453" t="s">
        <v>2752</v>
      </c>
      <c r="C4148" s="455" t="s">
        <v>41</v>
      </c>
      <c r="D4148" s="474">
        <v>18.91</v>
      </c>
      <c r="E4148" s="302"/>
      <c r="F4148" s="302"/>
      <c r="G4148" s="302"/>
    </row>
    <row r="4149" spans="1:7" ht="67.5">
      <c r="A4149" s="455">
        <v>94758</v>
      </c>
      <c r="B4149" s="453" t="s">
        <v>2753</v>
      </c>
      <c r="C4149" s="455" t="s">
        <v>41</v>
      </c>
      <c r="D4149" s="474">
        <v>53.12</v>
      </c>
      <c r="E4149" s="302"/>
      <c r="F4149" s="302"/>
      <c r="G4149" s="302"/>
    </row>
    <row r="4150" spans="1:7" ht="67.5">
      <c r="A4150" s="455">
        <v>94759</v>
      </c>
      <c r="B4150" s="453" t="s">
        <v>2754</v>
      </c>
      <c r="C4150" s="455" t="s">
        <v>41</v>
      </c>
      <c r="D4150" s="474">
        <v>66.69</v>
      </c>
      <c r="E4150" s="302"/>
      <c r="F4150" s="302"/>
      <c r="G4150" s="302"/>
    </row>
    <row r="4151" spans="1:7" ht="67.5">
      <c r="A4151" s="455">
        <v>94760</v>
      </c>
      <c r="B4151" s="453" t="s">
        <v>2755</v>
      </c>
      <c r="C4151" s="455" t="s">
        <v>41</v>
      </c>
      <c r="D4151" s="474">
        <v>109.05</v>
      </c>
      <c r="E4151" s="302"/>
      <c r="F4151" s="302"/>
      <c r="G4151" s="302"/>
    </row>
    <row r="4152" spans="1:7" ht="67.5">
      <c r="A4152" s="455">
        <v>94761</v>
      </c>
      <c r="B4152" s="453" t="s">
        <v>2756</v>
      </c>
      <c r="C4152" s="455" t="s">
        <v>41</v>
      </c>
      <c r="D4152" s="474">
        <v>244.99</v>
      </c>
      <c r="E4152" s="302"/>
      <c r="F4152" s="302"/>
      <c r="G4152" s="302"/>
    </row>
    <row r="4153" spans="1:7" ht="67.5">
      <c r="A4153" s="455">
        <v>94762</v>
      </c>
      <c r="B4153" s="453" t="s">
        <v>2757</v>
      </c>
      <c r="C4153" s="455" t="s">
        <v>41</v>
      </c>
      <c r="D4153" s="474">
        <v>307.04000000000002</v>
      </c>
      <c r="E4153" s="302"/>
      <c r="F4153" s="302"/>
      <c r="G4153" s="302"/>
    </row>
    <row r="4154" spans="1:7" ht="81">
      <c r="A4154" s="455">
        <v>94783</v>
      </c>
      <c r="B4154" s="453" t="s">
        <v>2760</v>
      </c>
      <c r="C4154" s="455" t="s">
        <v>41</v>
      </c>
      <c r="D4154" s="474">
        <v>15.74</v>
      </c>
      <c r="E4154" s="302"/>
      <c r="F4154" s="302"/>
      <c r="G4154" s="302"/>
    </row>
    <row r="4155" spans="1:7" ht="81">
      <c r="A4155" s="455">
        <v>94785</v>
      </c>
      <c r="B4155" s="453" t="s">
        <v>2761</v>
      </c>
      <c r="C4155" s="455" t="s">
        <v>41</v>
      </c>
      <c r="D4155" s="474">
        <v>28.49</v>
      </c>
      <c r="E4155" s="302"/>
      <c r="F4155" s="302"/>
      <c r="G4155" s="302"/>
    </row>
    <row r="4156" spans="1:7" ht="81">
      <c r="A4156" s="455">
        <v>94786</v>
      </c>
      <c r="B4156" s="453" t="s">
        <v>561</v>
      </c>
      <c r="C4156" s="455" t="s">
        <v>41</v>
      </c>
      <c r="D4156" s="474">
        <v>37.729999999999997</v>
      </c>
      <c r="E4156" s="302"/>
      <c r="F4156" s="302"/>
      <c r="G4156" s="302"/>
    </row>
    <row r="4157" spans="1:7" ht="81">
      <c r="A4157" s="455">
        <v>94787</v>
      </c>
      <c r="B4157" s="453" t="s">
        <v>562</v>
      </c>
      <c r="C4157" s="455" t="s">
        <v>41</v>
      </c>
      <c r="D4157" s="474">
        <v>51</v>
      </c>
      <c r="E4157" s="302"/>
      <c r="F4157" s="302"/>
      <c r="G4157" s="302"/>
    </row>
    <row r="4158" spans="1:7" ht="81">
      <c r="A4158" s="455">
        <v>94788</v>
      </c>
      <c r="B4158" s="453" t="s">
        <v>2762</v>
      </c>
      <c r="C4158" s="455" t="s">
        <v>41</v>
      </c>
      <c r="D4158" s="474">
        <v>74.23</v>
      </c>
      <c r="E4158" s="302"/>
      <c r="F4158" s="302"/>
      <c r="G4158" s="302"/>
    </row>
    <row r="4159" spans="1:7" ht="81">
      <c r="A4159" s="455">
        <v>94789</v>
      </c>
      <c r="B4159" s="453" t="s">
        <v>563</v>
      </c>
      <c r="C4159" s="455" t="s">
        <v>41</v>
      </c>
      <c r="D4159" s="474">
        <v>235.46</v>
      </c>
      <c r="E4159" s="302"/>
      <c r="F4159" s="302"/>
      <c r="G4159" s="302"/>
    </row>
    <row r="4160" spans="1:7" ht="81">
      <c r="A4160" s="455">
        <v>94790</v>
      </c>
      <c r="B4160" s="453" t="s">
        <v>2763</v>
      </c>
      <c r="C4160" s="455" t="s">
        <v>41</v>
      </c>
      <c r="D4160" s="474">
        <v>272.55</v>
      </c>
      <c r="E4160" s="302"/>
      <c r="F4160" s="302"/>
      <c r="G4160" s="302"/>
    </row>
    <row r="4161" spans="1:7" ht="81">
      <c r="A4161" s="455">
        <v>94791</v>
      </c>
      <c r="B4161" s="453" t="s">
        <v>2764</v>
      </c>
      <c r="C4161" s="455" t="s">
        <v>41</v>
      </c>
      <c r="D4161" s="474">
        <v>382.27</v>
      </c>
      <c r="E4161" s="302"/>
      <c r="F4161" s="302"/>
      <c r="G4161" s="302"/>
    </row>
    <row r="4162" spans="1:7" ht="67.5">
      <c r="A4162" s="455">
        <v>94863</v>
      </c>
      <c r="B4162" s="453" t="s">
        <v>2768</v>
      </c>
      <c r="C4162" s="455" t="s">
        <v>41</v>
      </c>
      <c r="D4162" s="474">
        <v>178.01</v>
      </c>
      <c r="E4162" s="302"/>
      <c r="F4162" s="302"/>
      <c r="G4162" s="302"/>
    </row>
    <row r="4163" spans="1:7" ht="81">
      <c r="A4163" s="455">
        <v>95141</v>
      </c>
      <c r="B4163" s="453" t="s">
        <v>2809</v>
      </c>
      <c r="C4163" s="455" t="s">
        <v>41</v>
      </c>
      <c r="D4163" s="474">
        <v>26.48</v>
      </c>
      <c r="E4163" s="302"/>
      <c r="F4163" s="302"/>
      <c r="G4163" s="302"/>
    </row>
    <row r="4164" spans="1:7" ht="54">
      <c r="A4164" s="455">
        <v>95237</v>
      </c>
      <c r="B4164" s="453" t="s">
        <v>2822</v>
      </c>
      <c r="C4164" s="455" t="s">
        <v>41</v>
      </c>
      <c r="D4164" s="474">
        <v>21.82</v>
      </c>
      <c r="E4164" s="302"/>
      <c r="F4164" s="302"/>
      <c r="G4164" s="302"/>
    </row>
    <row r="4165" spans="1:7" ht="54">
      <c r="A4165" s="455">
        <v>95693</v>
      </c>
      <c r="B4165" s="453" t="s">
        <v>3013</v>
      </c>
      <c r="C4165" s="455" t="s">
        <v>41</v>
      </c>
      <c r="D4165" s="474">
        <v>51.79</v>
      </c>
      <c r="E4165" s="302"/>
      <c r="F4165" s="302"/>
      <c r="G4165" s="302"/>
    </row>
    <row r="4166" spans="1:7" ht="54">
      <c r="A4166" s="455">
        <v>95694</v>
      </c>
      <c r="B4166" s="453" t="s">
        <v>590</v>
      </c>
      <c r="C4166" s="455" t="s">
        <v>41</v>
      </c>
      <c r="D4166" s="474">
        <v>62.73</v>
      </c>
      <c r="E4166" s="302"/>
      <c r="F4166" s="302"/>
      <c r="G4166" s="302"/>
    </row>
    <row r="4167" spans="1:7" ht="54">
      <c r="A4167" s="455">
        <v>95695</v>
      </c>
      <c r="B4167" s="453" t="s">
        <v>3014</v>
      </c>
      <c r="C4167" s="455" t="s">
        <v>41</v>
      </c>
      <c r="D4167" s="474">
        <v>61.48</v>
      </c>
      <c r="E4167" s="302"/>
      <c r="F4167" s="302"/>
      <c r="G4167" s="302"/>
    </row>
    <row r="4168" spans="1:7" ht="40.5">
      <c r="A4168" s="455">
        <v>95696</v>
      </c>
      <c r="B4168" s="453" t="s">
        <v>11201</v>
      </c>
      <c r="C4168" s="455" t="s">
        <v>41</v>
      </c>
      <c r="D4168" s="474">
        <v>37.97</v>
      </c>
      <c r="E4168" s="302"/>
      <c r="F4168" s="302"/>
      <c r="G4168" s="302"/>
    </row>
    <row r="4169" spans="1:7" ht="54">
      <c r="A4169" s="455">
        <v>96637</v>
      </c>
      <c r="B4169" s="453" t="s">
        <v>3234</v>
      </c>
      <c r="C4169" s="455" t="s">
        <v>41</v>
      </c>
      <c r="D4169" s="474">
        <v>10.57</v>
      </c>
      <c r="E4169" s="302"/>
      <c r="F4169" s="302"/>
      <c r="G4169" s="302"/>
    </row>
    <row r="4170" spans="1:7" ht="54">
      <c r="A4170" s="455">
        <v>96638</v>
      </c>
      <c r="B4170" s="453" t="s">
        <v>3235</v>
      </c>
      <c r="C4170" s="455" t="s">
        <v>41</v>
      </c>
      <c r="D4170" s="474">
        <v>9.9700000000000006</v>
      </c>
      <c r="E4170" s="302"/>
      <c r="F4170" s="302"/>
      <c r="G4170" s="302"/>
    </row>
    <row r="4171" spans="1:7" ht="40.5">
      <c r="A4171" s="455">
        <v>96639</v>
      </c>
      <c r="B4171" s="453" t="s">
        <v>3236</v>
      </c>
      <c r="C4171" s="455" t="s">
        <v>41</v>
      </c>
      <c r="D4171" s="474">
        <v>7.54</v>
      </c>
      <c r="E4171" s="302"/>
      <c r="F4171" s="302"/>
      <c r="G4171" s="302"/>
    </row>
    <row r="4172" spans="1:7" ht="54">
      <c r="A4172" s="455">
        <v>96640</v>
      </c>
      <c r="B4172" s="453" t="s">
        <v>3237</v>
      </c>
      <c r="C4172" s="455" t="s">
        <v>41</v>
      </c>
      <c r="D4172" s="474">
        <v>24.11</v>
      </c>
      <c r="E4172" s="302"/>
      <c r="F4172" s="302"/>
      <c r="G4172" s="302"/>
    </row>
    <row r="4173" spans="1:7" ht="54">
      <c r="A4173" s="455">
        <v>96641</v>
      </c>
      <c r="B4173" s="453" t="s">
        <v>3238</v>
      </c>
      <c r="C4173" s="455" t="s">
        <v>41</v>
      </c>
      <c r="D4173" s="474">
        <v>18.190000000000001</v>
      </c>
      <c r="E4173" s="302"/>
      <c r="F4173" s="302"/>
      <c r="G4173" s="302"/>
    </row>
    <row r="4174" spans="1:7" ht="40.5">
      <c r="A4174" s="455">
        <v>96642</v>
      </c>
      <c r="B4174" s="453" t="s">
        <v>3239</v>
      </c>
      <c r="C4174" s="455" t="s">
        <v>41</v>
      </c>
      <c r="D4174" s="474">
        <v>13.93</v>
      </c>
      <c r="E4174" s="302"/>
      <c r="F4174" s="302"/>
      <c r="G4174" s="302"/>
    </row>
    <row r="4175" spans="1:7" ht="54">
      <c r="A4175" s="455">
        <v>96643</v>
      </c>
      <c r="B4175" s="453" t="s">
        <v>3240</v>
      </c>
      <c r="C4175" s="455" t="s">
        <v>41</v>
      </c>
      <c r="D4175" s="474">
        <v>48.64</v>
      </c>
      <c r="E4175" s="302"/>
      <c r="F4175" s="302"/>
      <c r="G4175" s="302"/>
    </row>
    <row r="4176" spans="1:7" ht="54">
      <c r="A4176" s="455">
        <v>96650</v>
      </c>
      <c r="B4176" s="453" t="s">
        <v>3247</v>
      </c>
      <c r="C4176" s="455" t="s">
        <v>41</v>
      </c>
      <c r="D4176" s="474">
        <v>8.1999999999999993</v>
      </c>
      <c r="E4176" s="302"/>
      <c r="F4176" s="302"/>
      <c r="G4176" s="302"/>
    </row>
    <row r="4177" spans="1:7" ht="54">
      <c r="A4177" s="455">
        <v>96651</v>
      </c>
      <c r="B4177" s="453" t="s">
        <v>3248</v>
      </c>
      <c r="C4177" s="455" t="s">
        <v>41</v>
      </c>
      <c r="D4177" s="474">
        <v>7.6</v>
      </c>
      <c r="E4177" s="302"/>
      <c r="F4177" s="302"/>
      <c r="G4177" s="302"/>
    </row>
    <row r="4178" spans="1:7" ht="54">
      <c r="A4178" s="455">
        <v>96652</v>
      </c>
      <c r="B4178" s="453" t="s">
        <v>3249</v>
      </c>
      <c r="C4178" s="455" t="s">
        <v>41</v>
      </c>
      <c r="D4178" s="474">
        <v>15.15</v>
      </c>
      <c r="E4178" s="302"/>
      <c r="F4178" s="302"/>
      <c r="G4178" s="302"/>
    </row>
    <row r="4179" spans="1:7" ht="54">
      <c r="A4179" s="455">
        <v>96653</v>
      </c>
      <c r="B4179" s="453" t="s">
        <v>3250</v>
      </c>
      <c r="C4179" s="455" t="s">
        <v>41</v>
      </c>
      <c r="D4179" s="474">
        <v>15.09</v>
      </c>
      <c r="E4179" s="302"/>
      <c r="F4179" s="302"/>
      <c r="G4179" s="302"/>
    </row>
    <row r="4180" spans="1:7" ht="54">
      <c r="A4180" s="455">
        <v>96654</v>
      </c>
      <c r="B4180" s="453" t="s">
        <v>3251</v>
      </c>
      <c r="C4180" s="455" t="s">
        <v>41</v>
      </c>
      <c r="D4180" s="474">
        <v>25.57</v>
      </c>
      <c r="E4180" s="302"/>
      <c r="F4180" s="302"/>
      <c r="G4180" s="302"/>
    </row>
    <row r="4181" spans="1:7" ht="54">
      <c r="A4181" s="455">
        <v>96655</v>
      </c>
      <c r="B4181" s="453" t="s">
        <v>3252</v>
      </c>
      <c r="C4181" s="455" t="s">
        <v>41</v>
      </c>
      <c r="D4181" s="474">
        <v>24.92</v>
      </c>
      <c r="E4181" s="302"/>
      <c r="F4181" s="302"/>
      <c r="G4181" s="302"/>
    </row>
    <row r="4182" spans="1:7" ht="54">
      <c r="A4182" s="455">
        <v>96656</v>
      </c>
      <c r="B4182" s="453" t="s">
        <v>3253</v>
      </c>
      <c r="C4182" s="455" t="s">
        <v>41</v>
      </c>
      <c r="D4182" s="474">
        <v>5.98</v>
      </c>
      <c r="E4182" s="302"/>
      <c r="F4182" s="302"/>
      <c r="G4182" s="302"/>
    </row>
    <row r="4183" spans="1:7" ht="54">
      <c r="A4183" s="455">
        <v>96657</v>
      </c>
      <c r="B4183" s="453" t="s">
        <v>3254</v>
      </c>
      <c r="C4183" s="455" t="s">
        <v>41</v>
      </c>
      <c r="D4183" s="474">
        <v>22.55</v>
      </c>
      <c r="E4183" s="302"/>
      <c r="F4183" s="302"/>
      <c r="G4183" s="302"/>
    </row>
    <row r="4184" spans="1:7" ht="54">
      <c r="A4184" s="455">
        <v>96658</v>
      </c>
      <c r="B4184" s="453" t="s">
        <v>3255</v>
      </c>
      <c r="C4184" s="455" t="s">
        <v>41</v>
      </c>
      <c r="D4184" s="474">
        <v>16.63</v>
      </c>
      <c r="E4184" s="302"/>
      <c r="F4184" s="302"/>
      <c r="G4184" s="302"/>
    </row>
    <row r="4185" spans="1:7" ht="54">
      <c r="A4185" s="455">
        <v>96659</v>
      </c>
      <c r="B4185" s="453" t="s">
        <v>3256</v>
      </c>
      <c r="C4185" s="455" t="s">
        <v>41</v>
      </c>
      <c r="D4185" s="474">
        <v>10.3</v>
      </c>
      <c r="E4185" s="302"/>
      <c r="F4185" s="302"/>
      <c r="G4185" s="302"/>
    </row>
    <row r="4186" spans="1:7" ht="54">
      <c r="A4186" s="455">
        <v>96660</v>
      </c>
      <c r="B4186" s="453" t="s">
        <v>3257</v>
      </c>
      <c r="C4186" s="455" t="s">
        <v>41</v>
      </c>
      <c r="D4186" s="474">
        <v>37.94</v>
      </c>
      <c r="E4186" s="302"/>
      <c r="F4186" s="302"/>
      <c r="G4186" s="302"/>
    </row>
    <row r="4187" spans="1:7" ht="54">
      <c r="A4187" s="455">
        <v>96661</v>
      </c>
      <c r="B4187" s="453" t="s">
        <v>3258</v>
      </c>
      <c r="C4187" s="455" t="s">
        <v>41</v>
      </c>
      <c r="D4187" s="474">
        <v>28.84</v>
      </c>
      <c r="E4187" s="302"/>
      <c r="F4187" s="302"/>
      <c r="G4187" s="302"/>
    </row>
    <row r="4188" spans="1:7" ht="54">
      <c r="A4188" s="455">
        <v>96662</v>
      </c>
      <c r="B4188" s="453" t="s">
        <v>3259</v>
      </c>
      <c r="C4188" s="455" t="s">
        <v>41</v>
      </c>
      <c r="D4188" s="474">
        <v>10.61</v>
      </c>
      <c r="E4188" s="302"/>
      <c r="F4188" s="302"/>
      <c r="G4188" s="302"/>
    </row>
    <row r="4189" spans="1:7" ht="54">
      <c r="A4189" s="455">
        <v>96663</v>
      </c>
      <c r="B4189" s="453" t="s">
        <v>3260</v>
      </c>
      <c r="C4189" s="455" t="s">
        <v>41</v>
      </c>
      <c r="D4189" s="474">
        <v>19.670000000000002</v>
      </c>
      <c r="E4189" s="302"/>
      <c r="F4189" s="302"/>
      <c r="G4189" s="302"/>
    </row>
    <row r="4190" spans="1:7" ht="54">
      <c r="A4190" s="455">
        <v>96664</v>
      </c>
      <c r="B4190" s="453" t="s">
        <v>3261</v>
      </c>
      <c r="C4190" s="455" t="s">
        <v>41</v>
      </c>
      <c r="D4190" s="474">
        <v>21.62</v>
      </c>
      <c r="E4190" s="302"/>
      <c r="F4190" s="302"/>
      <c r="G4190" s="302"/>
    </row>
    <row r="4191" spans="1:7" ht="54">
      <c r="A4191" s="455">
        <v>96665</v>
      </c>
      <c r="B4191" s="453" t="s">
        <v>3262</v>
      </c>
      <c r="C4191" s="455" t="s">
        <v>41</v>
      </c>
      <c r="D4191" s="474">
        <v>10.76</v>
      </c>
      <c r="E4191" s="302"/>
      <c r="F4191" s="302"/>
      <c r="G4191" s="302"/>
    </row>
    <row r="4192" spans="1:7" ht="54">
      <c r="A4192" s="455">
        <v>96666</v>
      </c>
      <c r="B4192" s="453" t="s">
        <v>3263</v>
      </c>
      <c r="C4192" s="455" t="s">
        <v>41</v>
      </c>
      <c r="D4192" s="474">
        <v>20.34</v>
      </c>
      <c r="E4192" s="302"/>
      <c r="F4192" s="302"/>
      <c r="G4192" s="302"/>
    </row>
    <row r="4193" spans="1:7" ht="54">
      <c r="A4193" s="455">
        <v>96667</v>
      </c>
      <c r="B4193" s="453" t="s">
        <v>3264</v>
      </c>
      <c r="C4193" s="455" t="s">
        <v>41</v>
      </c>
      <c r="D4193" s="474">
        <v>36.78</v>
      </c>
      <c r="E4193" s="302"/>
      <c r="F4193" s="302"/>
      <c r="G4193" s="302"/>
    </row>
    <row r="4194" spans="1:7" ht="40.5">
      <c r="A4194" s="455">
        <v>96684</v>
      </c>
      <c r="B4194" s="453" t="s">
        <v>3281</v>
      </c>
      <c r="C4194" s="455" t="s">
        <v>41</v>
      </c>
      <c r="D4194" s="474">
        <v>4.66</v>
      </c>
      <c r="E4194" s="302"/>
      <c r="F4194" s="302"/>
      <c r="G4194" s="302"/>
    </row>
    <row r="4195" spans="1:7" ht="40.5">
      <c r="A4195" s="455">
        <v>96685</v>
      </c>
      <c r="B4195" s="453" t="s">
        <v>3282</v>
      </c>
      <c r="C4195" s="455" t="s">
        <v>41</v>
      </c>
      <c r="D4195" s="474">
        <v>4.0599999999999996</v>
      </c>
      <c r="E4195" s="302"/>
      <c r="F4195" s="302"/>
      <c r="G4195" s="302"/>
    </row>
    <row r="4196" spans="1:7" ht="40.5">
      <c r="A4196" s="455">
        <v>96686</v>
      </c>
      <c r="B4196" s="453" t="s">
        <v>3283</v>
      </c>
      <c r="C4196" s="455" t="s">
        <v>41</v>
      </c>
      <c r="D4196" s="474">
        <v>7.02</v>
      </c>
      <c r="E4196" s="302"/>
      <c r="F4196" s="302"/>
      <c r="G4196" s="302"/>
    </row>
    <row r="4197" spans="1:7" ht="40.5">
      <c r="A4197" s="455">
        <v>96687</v>
      </c>
      <c r="B4197" s="453" t="s">
        <v>3284</v>
      </c>
      <c r="C4197" s="455" t="s">
        <v>41</v>
      </c>
      <c r="D4197" s="474">
        <v>6.96</v>
      </c>
      <c r="E4197" s="302"/>
      <c r="F4197" s="302"/>
      <c r="G4197" s="302"/>
    </row>
    <row r="4198" spans="1:7" ht="40.5">
      <c r="A4198" s="455">
        <v>96688</v>
      </c>
      <c r="B4198" s="453" t="s">
        <v>3285</v>
      </c>
      <c r="C4198" s="455" t="s">
        <v>41</v>
      </c>
      <c r="D4198" s="474">
        <v>12.44</v>
      </c>
      <c r="E4198" s="302"/>
      <c r="F4198" s="302"/>
      <c r="G4198" s="302"/>
    </row>
    <row r="4199" spans="1:7" ht="40.5">
      <c r="A4199" s="455">
        <v>96689</v>
      </c>
      <c r="B4199" s="453" t="s">
        <v>3286</v>
      </c>
      <c r="C4199" s="455" t="s">
        <v>41</v>
      </c>
      <c r="D4199" s="474">
        <v>11.79</v>
      </c>
      <c r="E4199" s="302"/>
      <c r="F4199" s="302"/>
      <c r="G4199" s="302"/>
    </row>
    <row r="4200" spans="1:7" ht="40.5">
      <c r="A4200" s="455">
        <v>96690</v>
      </c>
      <c r="B4200" s="453" t="s">
        <v>3287</v>
      </c>
      <c r="C4200" s="455" t="s">
        <v>41</v>
      </c>
      <c r="D4200" s="474">
        <v>23.92</v>
      </c>
      <c r="E4200" s="302"/>
      <c r="F4200" s="302"/>
      <c r="G4200" s="302"/>
    </row>
    <row r="4201" spans="1:7" ht="40.5">
      <c r="A4201" s="455">
        <v>96691</v>
      </c>
      <c r="B4201" s="453" t="s">
        <v>3288</v>
      </c>
      <c r="C4201" s="455" t="s">
        <v>41</v>
      </c>
      <c r="D4201" s="474">
        <v>24.8</v>
      </c>
      <c r="E4201" s="302"/>
      <c r="F4201" s="302"/>
      <c r="G4201" s="302"/>
    </row>
    <row r="4202" spans="1:7" ht="40.5">
      <c r="A4202" s="455">
        <v>96692</v>
      </c>
      <c r="B4202" s="453" t="s">
        <v>3289</v>
      </c>
      <c r="C4202" s="455" t="s">
        <v>41</v>
      </c>
      <c r="D4202" s="474">
        <v>36.07</v>
      </c>
      <c r="E4202" s="302"/>
      <c r="F4202" s="302"/>
      <c r="G4202" s="302"/>
    </row>
    <row r="4203" spans="1:7" ht="40.5">
      <c r="A4203" s="455">
        <v>96693</v>
      </c>
      <c r="B4203" s="453" t="s">
        <v>3290</v>
      </c>
      <c r="C4203" s="455" t="s">
        <v>41</v>
      </c>
      <c r="D4203" s="474">
        <v>33.9</v>
      </c>
      <c r="E4203" s="302"/>
      <c r="F4203" s="302"/>
      <c r="G4203" s="302"/>
    </row>
    <row r="4204" spans="1:7" ht="40.5">
      <c r="A4204" s="455">
        <v>96694</v>
      </c>
      <c r="B4204" s="453" t="s">
        <v>3291</v>
      </c>
      <c r="C4204" s="455" t="s">
        <v>41</v>
      </c>
      <c r="D4204" s="474">
        <v>83.28</v>
      </c>
      <c r="E4204" s="302"/>
      <c r="F4204" s="302"/>
      <c r="G4204" s="302"/>
    </row>
    <row r="4205" spans="1:7" ht="40.5">
      <c r="A4205" s="455">
        <v>96695</v>
      </c>
      <c r="B4205" s="453" t="s">
        <v>3292</v>
      </c>
      <c r="C4205" s="455" t="s">
        <v>41</v>
      </c>
      <c r="D4205" s="474">
        <v>80.72</v>
      </c>
      <c r="E4205" s="302"/>
      <c r="F4205" s="302"/>
      <c r="G4205" s="302"/>
    </row>
    <row r="4206" spans="1:7" ht="40.5">
      <c r="A4206" s="455">
        <v>96696</v>
      </c>
      <c r="B4206" s="453" t="s">
        <v>3293</v>
      </c>
      <c r="C4206" s="455" t="s">
        <v>41</v>
      </c>
      <c r="D4206" s="474">
        <v>125.96</v>
      </c>
      <c r="E4206" s="302"/>
      <c r="F4206" s="302"/>
      <c r="G4206" s="302"/>
    </row>
    <row r="4207" spans="1:7" ht="40.5">
      <c r="A4207" s="455">
        <v>96697</v>
      </c>
      <c r="B4207" s="453" t="s">
        <v>3294</v>
      </c>
      <c r="C4207" s="455" t="s">
        <v>41</v>
      </c>
      <c r="D4207" s="474">
        <v>188.62</v>
      </c>
      <c r="E4207" s="302"/>
      <c r="F4207" s="302"/>
      <c r="G4207" s="302"/>
    </row>
    <row r="4208" spans="1:7" ht="40.5">
      <c r="A4208" s="455">
        <v>96698</v>
      </c>
      <c r="B4208" s="453" t="s">
        <v>3295</v>
      </c>
      <c r="C4208" s="455" t="s">
        <v>41</v>
      </c>
      <c r="D4208" s="474">
        <v>3.61</v>
      </c>
      <c r="E4208" s="302"/>
      <c r="F4208" s="302"/>
      <c r="G4208" s="302"/>
    </row>
    <row r="4209" spans="1:7" ht="40.5">
      <c r="A4209" s="455">
        <v>96699</v>
      </c>
      <c r="B4209" s="453" t="s">
        <v>3296</v>
      </c>
      <c r="C4209" s="455" t="s">
        <v>41</v>
      </c>
      <c r="D4209" s="474">
        <v>20.18</v>
      </c>
      <c r="E4209" s="302"/>
      <c r="F4209" s="302"/>
      <c r="G4209" s="302"/>
    </row>
    <row r="4210" spans="1:7" ht="40.5">
      <c r="A4210" s="455">
        <v>96700</v>
      </c>
      <c r="B4210" s="453" t="s">
        <v>3297</v>
      </c>
      <c r="C4210" s="455" t="s">
        <v>41</v>
      </c>
      <c r="D4210" s="474">
        <v>14.26</v>
      </c>
      <c r="E4210" s="302"/>
      <c r="F4210" s="302"/>
      <c r="G4210" s="302"/>
    </row>
    <row r="4211" spans="1:7" ht="40.5">
      <c r="A4211" s="455">
        <v>96701</v>
      </c>
      <c r="B4211" s="453" t="s">
        <v>3298</v>
      </c>
      <c r="C4211" s="455" t="s">
        <v>41</v>
      </c>
      <c r="D4211" s="474">
        <v>4.88</v>
      </c>
      <c r="E4211" s="302"/>
      <c r="F4211" s="302"/>
      <c r="G4211" s="302"/>
    </row>
    <row r="4212" spans="1:7" ht="40.5">
      <c r="A4212" s="455">
        <v>96702</v>
      </c>
      <c r="B4212" s="453" t="s">
        <v>3299</v>
      </c>
      <c r="C4212" s="455" t="s">
        <v>41</v>
      </c>
      <c r="D4212" s="474">
        <v>5.19</v>
      </c>
      <c r="E4212" s="302"/>
      <c r="F4212" s="302"/>
      <c r="G4212" s="302"/>
    </row>
    <row r="4213" spans="1:7" ht="40.5">
      <c r="A4213" s="455">
        <v>96703</v>
      </c>
      <c r="B4213" s="453" t="s">
        <v>3300</v>
      </c>
      <c r="C4213" s="455" t="s">
        <v>41</v>
      </c>
      <c r="D4213" s="474">
        <v>10.89</v>
      </c>
      <c r="E4213" s="302"/>
      <c r="F4213" s="302"/>
      <c r="G4213" s="302"/>
    </row>
    <row r="4214" spans="1:7" ht="40.5">
      <c r="A4214" s="455">
        <v>96704</v>
      </c>
      <c r="B4214" s="453" t="s">
        <v>3301</v>
      </c>
      <c r="C4214" s="455" t="s">
        <v>41</v>
      </c>
      <c r="D4214" s="474">
        <v>12.84</v>
      </c>
      <c r="E4214" s="302"/>
      <c r="F4214" s="302"/>
      <c r="G4214" s="302"/>
    </row>
    <row r="4215" spans="1:7" ht="40.5">
      <c r="A4215" s="455">
        <v>96705</v>
      </c>
      <c r="B4215" s="453" t="s">
        <v>3302</v>
      </c>
      <c r="C4215" s="455" t="s">
        <v>41</v>
      </c>
      <c r="D4215" s="474">
        <v>16.43</v>
      </c>
      <c r="E4215" s="302"/>
      <c r="F4215" s="302"/>
      <c r="G4215" s="302"/>
    </row>
    <row r="4216" spans="1:7" ht="40.5">
      <c r="A4216" s="455">
        <v>96706</v>
      </c>
      <c r="B4216" s="453" t="s">
        <v>3303</v>
      </c>
      <c r="C4216" s="455" t="s">
        <v>41</v>
      </c>
      <c r="D4216" s="474">
        <v>24.6</v>
      </c>
      <c r="E4216" s="302"/>
      <c r="F4216" s="302"/>
      <c r="G4216" s="302"/>
    </row>
    <row r="4217" spans="1:7" ht="40.5">
      <c r="A4217" s="455">
        <v>96707</v>
      </c>
      <c r="B4217" s="453" t="s">
        <v>3304</v>
      </c>
      <c r="C4217" s="455" t="s">
        <v>41</v>
      </c>
      <c r="D4217" s="474">
        <v>53.36</v>
      </c>
      <c r="E4217" s="302"/>
      <c r="F4217" s="302"/>
      <c r="G4217" s="302"/>
    </row>
    <row r="4218" spans="1:7" ht="40.5">
      <c r="A4218" s="455">
        <v>96708</v>
      </c>
      <c r="B4218" s="453" t="s">
        <v>3305</v>
      </c>
      <c r="C4218" s="455" t="s">
        <v>41</v>
      </c>
      <c r="D4218" s="474">
        <v>84.87</v>
      </c>
      <c r="E4218" s="302"/>
      <c r="F4218" s="302"/>
      <c r="G4218" s="302"/>
    </row>
    <row r="4219" spans="1:7" ht="40.5">
      <c r="A4219" s="455">
        <v>96709</v>
      </c>
      <c r="B4219" s="453" t="s">
        <v>3306</v>
      </c>
      <c r="C4219" s="455" t="s">
        <v>41</v>
      </c>
      <c r="D4219" s="474">
        <v>134.69999999999999</v>
      </c>
      <c r="E4219" s="302"/>
      <c r="F4219" s="302"/>
      <c r="G4219" s="302"/>
    </row>
    <row r="4220" spans="1:7" ht="40.5">
      <c r="A4220" s="455">
        <v>96710</v>
      </c>
      <c r="B4220" s="453" t="s">
        <v>3307</v>
      </c>
      <c r="C4220" s="455" t="s">
        <v>41</v>
      </c>
      <c r="D4220" s="474">
        <v>6.05</v>
      </c>
      <c r="E4220" s="302"/>
      <c r="F4220" s="302"/>
      <c r="G4220" s="302"/>
    </row>
    <row r="4221" spans="1:7" ht="40.5">
      <c r="A4221" s="455">
        <v>96711</v>
      </c>
      <c r="B4221" s="453" t="s">
        <v>3308</v>
      </c>
      <c r="C4221" s="455" t="s">
        <v>41</v>
      </c>
      <c r="D4221" s="474">
        <v>9.5299999999999994</v>
      </c>
      <c r="E4221" s="302"/>
      <c r="F4221" s="302"/>
      <c r="G4221" s="302"/>
    </row>
    <row r="4222" spans="1:7" ht="40.5">
      <c r="A4222" s="455">
        <v>96712</v>
      </c>
      <c r="B4222" s="453" t="s">
        <v>3309</v>
      </c>
      <c r="C4222" s="455" t="s">
        <v>41</v>
      </c>
      <c r="D4222" s="474">
        <v>19.22</v>
      </c>
      <c r="E4222" s="302"/>
      <c r="F4222" s="302"/>
      <c r="G4222" s="302"/>
    </row>
    <row r="4223" spans="1:7" ht="40.5">
      <c r="A4223" s="455">
        <v>96713</v>
      </c>
      <c r="B4223" s="453" t="s">
        <v>3310</v>
      </c>
      <c r="C4223" s="455" t="s">
        <v>41</v>
      </c>
      <c r="D4223" s="474">
        <v>26.38</v>
      </c>
      <c r="E4223" s="302"/>
      <c r="F4223" s="302"/>
      <c r="G4223" s="302"/>
    </row>
    <row r="4224" spans="1:7" ht="40.5">
      <c r="A4224" s="455">
        <v>96714</v>
      </c>
      <c r="B4224" s="453" t="s">
        <v>3311</v>
      </c>
      <c r="C4224" s="455" t="s">
        <v>41</v>
      </c>
      <c r="D4224" s="474">
        <v>45.16</v>
      </c>
      <c r="E4224" s="302"/>
      <c r="F4224" s="302"/>
      <c r="G4224" s="302"/>
    </row>
    <row r="4225" spans="1:7" ht="40.5">
      <c r="A4225" s="455">
        <v>96715</v>
      </c>
      <c r="B4225" s="453" t="s">
        <v>3312</v>
      </c>
      <c r="C4225" s="455" t="s">
        <v>41</v>
      </c>
      <c r="D4225" s="474">
        <v>87.91</v>
      </c>
      <c r="E4225" s="302"/>
      <c r="F4225" s="302"/>
      <c r="G4225" s="302"/>
    </row>
    <row r="4226" spans="1:7" ht="40.5">
      <c r="A4226" s="455">
        <v>96716</v>
      </c>
      <c r="B4226" s="453" t="s">
        <v>3313</v>
      </c>
      <c r="C4226" s="455" t="s">
        <v>41</v>
      </c>
      <c r="D4226" s="474">
        <v>132.75</v>
      </c>
      <c r="E4226" s="302"/>
      <c r="F4226" s="302"/>
      <c r="G4226" s="302"/>
    </row>
    <row r="4227" spans="1:7" ht="40.5">
      <c r="A4227" s="455">
        <v>96717</v>
      </c>
      <c r="B4227" s="453" t="s">
        <v>3314</v>
      </c>
      <c r="C4227" s="455" t="s">
        <v>41</v>
      </c>
      <c r="D4227" s="474">
        <v>210.22</v>
      </c>
      <c r="E4227" s="302"/>
      <c r="F4227" s="302"/>
      <c r="G4227" s="302"/>
    </row>
    <row r="4228" spans="1:7" ht="67.5">
      <c r="A4228" s="455">
        <v>96736</v>
      </c>
      <c r="B4228" s="453" t="s">
        <v>3333</v>
      </c>
      <c r="C4228" s="455" t="s">
        <v>41</v>
      </c>
      <c r="D4228" s="474">
        <v>4.41</v>
      </c>
      <c r="E4228" s="302"/>
      <c r="F4228" s="302"/>
      <c r="G4228" s="302"/>
    </row>
    <row r="4229" spans="1:7" ht="67.5">
      <c r="A4229" s="455">
        <v>96737</v>
      </c>
      <c r="B4229" s="453" t="s">
        <v>3334</v>
      </c>
      <c r="C4229" s="455" t="s">
        <v>41</v>
      </c>
      <c r="D4229" s="474">
        <v>5.32</v>
      </c>
      <c r="E4229" s="302"/>
      <c r="F4229" s="302"/>
      <c r="G4229" s="302"/>
    </row>
    <row r="4230" spans="1:7" ht="67.5">
      <c r="A4230" s="455">
        <v>96738</v>
      </c>
      <c r="B4230" s="453" t="s">
        <v>3335</v>
      </c>
      <c r="C4230" s="455" t="s">
        <v>41</v>
      </c>
      <c r="D4230" s="474">
        <v>21.89</v>
      </c>
      <c r="E4230" s="302"/>
      <c r="F4230" s="302"/>
      <c r="G4230" s="302"/>
    </row>
    <row r="4231" spans="1:7" ht="67.5">
      <c r="A4231" s="455">
        <v>96739</v>
      </c>
      <c r="B4231" s="453" t="s">
        <v>3336</v>
      </c>
      <c r="C4231" s="455" t="s">
        <v>41</v>
      </c>
      <c r="D4231" s="474">
        <v>6.91</v>
      </c>
      <c r="E4231" s="302"/>
      <c r="F4231" s="302"/>
      <c r="G4231" s="302"/>
    </row>
    <row r="4232" spans="1:7" ht="67.5">
      <c r="A4232" s="455">
        <v>96740</v>
      </c>
      <c r="B4232" s="453" t="s">
        <v>3337</v>
      </c>
      <c r="C4232" s="455" t="s">
        <v>41</v>
      </c>
      <c r="D4232" s="474">
        <v>34.549999999999997</v>
      </c>
      <c r="E4232" s="302"/>
      <c r="F4232" s="302"/>
      <c r="G4232" s="302"/>
    </row>
    <row r="4233" spans="1:7" ht="67.5">
      <c r="A4233" s="455">
        <v>96741</v>
      </c>
      <c r="B4233" s="453" t="s">
        <v>3338</v>
      </c>
      <c r="C4233" s="455" t="s">
        <v>41</v>
      </c>
      <c r="D4233" s="474">
        <v>12.3</v>
      </c>
      <c r="E4233" s="302"/>
      <c r="F4233" s="302"/>
      <c r="G4233" s="302"/>
    </row>
    <row r="4234" spans="1:7" ht="67.5">
      <c r="A4234" s="455">
        <v>96742</v>
      </c>
      <c r="B4234" s="453" t="s">
        <v>3339</v>
      </c>
      <c r="C4234" s="455" t="s">
        <v>41</v>
      </c>
      <c r="D4234" s="474">
        <v>18.64</v>
      </c>
      <c r="E4234" s="302"/>
      <c r="F4234" s="302"/>
      <c r="G4234" s="302"/>
    </row>
    <row r="4235" spans="1:7" ht="67.5">
      <c r="A4235" s="455">
        <v>96743</v>
      </c>
      <c r="B4235" s="453" t="s">
        <v>3340</v>
      </c>
      <c r="C4235" s="455" t="s">
        <v>41</v>
      </c>
      <c r="D4235" s="474">
        <v>25.19</v>
      </c>
      <c r="E4235" s="302"/>
      <c r="F4235" s="302"/>
      <c r="G4235" s="302"/>
    </row>
    <row r="4236" spans="1:7" ht="67.5">
      <c r="A4236" s="455">
        <v>96744</v>
      </c>
      <c r="B4236" s="453" t="s">
        <v>3341</v>
      </c>
      <c r="C4236" s="455" t="s">
        <v>41</v>
      </c>
      <c r="D4236" s="474">
        <v>55.54</v>
      </c>
      <c r="E4236" s="302"/>
      <c r="F4236" s="302"/>
      <c r="G4236" s="302"/>
    </row>
    <row r="4237" spans="1:7" ht="67.5">
      <c r="A4237" s="455">
        <v>96745</v>
      </c>
      <c r="B4237" s="453" t="s">
        <v>3342</v>
      </c>
      <c r="C4237" s="455" t="s">
        <v>41</v>
      </c>
      <c r="D4237" s="474">
        <v>84.34</v>
      </c>
      <c r="E4237" s="302"/>
      <c r="F4237" s="302"/>
      <c r="G4237" s="302"/>
    </row>
    <row r="4238" spans="1:7" ht="67.5">
      <c r="A4238" s="455">
        <v>96746</v>
      </c>
      <c r="B4238" s="453" t="s">
        <v>3343</v>
      </c>
      <c r="C4238" s="455" t="s">
        <v>41</v>
      </c>
      <c r="D4238" s="474">
        <v>134.66999999999999</v>
      </c>
      <c r="E4238" s="302"/>
      <c r="F4238" s="302"/>
      <c r="G4238" s="302"/>
    </row>
    <row r="4239" spans="1:7" ht="67.5">
      <c r="A4239" s="455">
        <v>96747</v>
      </c>
      <c r="B4239" s="453" t="s">
        <v>3344</v>
      </c>
      <c r="C4239" s="455" t="s">
        <v>41</v>
      </c>
      <c r="D4239" s="474">
        <v>6.09</v>
      </c>
      <c r="E4239" s="302"/>
      <c r="F4239" s="302"/>
      <c r="G4239" s="302"/>
    </row>
    <row r="4240" spans="1:7" ht="67.5">
      <c r="A4240" s="455">
        <v>96748</v>
      </c>
      <c r="B4240" s="453" t="s">
        <v>3345</v>
      </c>
      <c r="C4240" s="455" t="s">
        <v>41</v>
      </c>
      <c r="D4240" s="474">
        <v>7.23</v>
      </c>
      <c r="E4240" s="302"/>
      <c r="F4240" s="302"/>
      <c r="G4240" s="302"/>
    </row>
    <row r="4241" spans="1:7" ht="67.5">
      <c r="A4241" s="455">
        <v>96749</v>
      </c>
      <c r="B4241" s="453" t="s">
        <v>3346</v>
      </c>
      <c r="C4241" s="455" t="s">
        <v>41</v>
      </c>
      <c r="D4241" s="474">
        <v>10.07</v>
      </c>
      <c r="E4241" s="302"/>
      <c r="F4241" s="302"/>
      <c r="G4241" s="302"/>
    </row>
    <row r="4242" spans="1:7" ht="67.5">
      <c r="A4242" s="455">
        <v>96750</v>
      </c>
      <c r="B4242" s="453" t="s">
        <v>3347</v>
      </c>
      <c r="C4242" s="455" t="s">
        <v>41</v>
      </c>
      <c r="D4242" s="474">
        <v>14.52</v>
      </c>
      <c r="E4242" s="302"/>
      <c r="F4242" s="302"/>
      <c r="G4242" s="302"/>
    </row>
    <row r="4243" spans="1:7" ht="67.5">
      <c r="A4243" s="455">
        <v>96751</v>
      </c>
      <c r="B4243" s="453" t="s">
        <v>3348</v>
      </c>
      <c r="C4243" s="455" t="s">
        <v>41</v>
      </c>
      <c r="D4243" s="474">
        <v>27.22</v>
      </c>
      <c r="E4243" s="302"/>
      <c r="F4243" s="302"/>
      <c r="G4243" s="302"/>
    </row>
    <row r="4244" spans="1:7" ht="67.5">
      <c r="A4244" s="455">
        <v>96752</v>
      </c>
      <c r="B4244" s="453" t="s">
        <v>3349</v>
      </c>
      <c r="C4244" s="455" t="s">
        <v>41</v>
      </c>
      <c r="D4244" s="474">
        <v>36.950000000000003</v>
      </c>
      <c r="E4244" s="302"/>
      <c r="F4244" s="302"/>
      <c r="G4244" s="302"/>
    </row>
    <row r="4245" spans="1:7" ht="67.5">
      <c r="A4245" s="455">
        <v>96753</v>
      </c>
      <c r="B4245" s="453" t="s">
        <v>3350</v>
      </c>
      <c r="C4245" s="455" t="s">
        <v>41</v>
      </c>
      <c r="D4245" s="474">
        <v>86.55</v>
      </c>
      <c r="E4245" s="302"/>
      <c r="F4245" s="302"/>
      <c r="G4245" s="302"/>
    </row>
    <row r="4246" spans="1:7" ht="67.5">
      <c r="A4246" s="455">
        <v>96754</v>
      </c>
      <c r="B4246" s="453" t="s">
        <v>3351</v>
      </c>
      <c r="C4246" s="455" t="s">
        <v>41</v>
      </c>
      <c r="D4246" s="474">
        <v>125.15</v>
      </c>
      <c r="E4246" s="302"/>
      <c r="F4246" s="302"/>
      <c r="G4246" s="302"/>
    </row>
    <row r="4247" spans="1:7" ht="67.5">
      <c r="A4247" s="455">
        <v>96755</v>
      </c>
      <c r="B4247" s="453" t="s">
        <v>3352</v>
      </c>
      <c r="C4247" s="455" t="s">
        <v>41</v>
      </c>
      <c r="D4247" s="474">
        <v>188.59</v>
      </c>
      <c r="E4247" s="302"/>
      <c r="F4247" s="302"/>
      <c r="G4247" s="302"/>
    </row>
    <row r="4248" spans="1:7" ht="67.5">
      <c r="A4248" s="455">
        <v>96756</v>
      </c>
      <c r="B4248" s="453" t="s">
        <v>3353</v>
      </c>
      <c r="C4248" s="455" t="s">
        <v>41</v>
      </c>
      <c r="D4248" s="474">
        <v>12.43</v>
      </c>
      <c r="E4248" s="302"/>
      <c r="F4248" s="302"/>
      <c r="G4248" s="302"/>
    </row>
    <row r="4249" spans="1:7" ht="67.5">
      <c r="A4249" s="455">
        <v>96757</v>
      </c>
      <c r="B4249" s="453" t="s">
        <v>3354</v>
      </c>
      <c r="C4249" s="455" t="s">
        <v>41</v>
      </c>
      <c r="D4249" s="474">
        <v>11.83</v>
      </c>
      <c r="E4249" s="302"/>
      <c r="F4249" s="302"/>
      <c r="G4249" s="302"/>
    </row>
    <row r="4250" spans="1:7" ht="67.5">
      <c r="A4250" s="455">
        <v>96758</v>
      </c>
      <c r="B4250" s="453" t="s">
        <v>3355</v>
      </c>
      <c r="C4250" s="455" t="s">
        <v>41</v>
      </c>
      <c r="D4250" s="474">
        <v>13.58</v>
      </c>
      <c r="E4250" s="302"/>
      <c r="F4250" s="302"/>
      <c r="G4250" s="302"/>
    </row>
    <row r="4251" spans="1:7" ht="67.5">
      <c r="A4251" s="455">
        <v>96759</v>
      </c>
      <c r="B4251" s="453" t="s">
        <v>3356</v>
      </c>
      <c r="C4251" s="455" t="s">
        <v>41</v>
      </c>
      <c r="D4251" s="474">
        <v>22.02</v>
      </c>
      <c r="E4251" s="302"/>
      <c r="F4251" s="302"/>
      <c r="G4251" s="302"/>
    </row>
    <row r="4252" spans="1:7" ht="67.5">
      <c r="A4252" s="455">
        <v>96760</v>
      </c>
      <c r="B4252" s="453" t="s">
        <v>3357</v>
      </c>
      <c r="C4252" s="455" t="s">
        <v>41</v>
      </c>
      <c r="D4252" s="474">
        <v>30.77</v>
      </c>
      <c r="E4252" s="302"/>
      <c r="F4252" s="302"/>
      <c r="G4252" s="302"/>
    </row>
    <row r="4253" spans="1:7" ht="67.5">
      <c r="A4253" s="455">
        <v>96761</v>
      </c>
      <c r="B4253" s="453" t="s">
        <v>3358</v>
      </c>
      <c r="C4253" s="455" t="s">
        <v>41</v>
      </c>
      <c r="D4253" s="474">
        <v>46.34</v>
      </c>
      <c r="E4253" s="302"/>
      <c r="F4253" s="302"/>
      <c r="G4253" s="302"/>
    </row>
    <row r="4254" spans="1:7" ht="67.5">
      <c r="A4254" s="455">
        <v>96762</v>
      </c>
      <c r="B4254" s="453" t="s">
        <v>3359</v>
      </c>
      <c r="C4254" s="455" t="s">
        <v>41</v>
      </c>
      <c r="D4254" s="474">
        <v>92.23</v>
      </c>
      <c r="E4254" s="302"/>
      <c r="F4254" s="302"/>
      <c r="G4254" s="302"/>
    </row>
    <row r="4255" spans="1:7" ht="67.5">
      <c r="A4255" s="455">
        <v>96763</v>
      </c>
      <c r="B4255" s="453" t="s">
        <v>3360</v>
      </c>
      <c r="C4255" s="455" t="s">
        <v>41</v>
      </c>
      <c r="D4255" s="474">
        <v>131.66</v>
      </c>
      <c r="E4255" s="302"/>
      <c r="F4255" s="302"/>
      <c r="G4255" s="302"/>
    </row>
    <row r="4256" spans="1:7" ht="67.5">
      <c r="A4256" s="455">
        <v>96764</v>
      </c>
      <c r="B4256" s="453" t="s">
        <v>3361</v>
      </c>
      <c r="C4256" s="455" t="s">
        <v>41</v>
      </c>
      <c r="D4256" s="474">
        <v>210.16</v>
      </c>
      <c r="E4256" s="302"/>
      <c r="F4256" s="302"/>
      <c r="G4256" s="302"/>
    </row>
    <row r="4257" spans="1:7" ht="54">
      <c r="A4257" s="455">
        <v>96802</v>
      </c>
      <c r="B4257" s="453" t="s">
        <v>3370</v>
      </c>
      <c r="C4257" s="455" t="s">
        <v>41</v>
      </c>
      <c r="D4257" s="474">
        <v>271.7</v>
      </c>
      <c r="E4257" s="302"/>
      <c r="F4257" s="302"/>
      <c r="G4257" s="302"/>
    </row>
    <row r="4258" spans="1:7" ht="54">
      <c r="A4258" s="455">
        <v>96803</v>
      </c>
      <c r="B4258" s="453" t="s">
        <v>3371</v>
      </c>
      <c r="C4258" s="455" t="s">
        <v>41</v>
      </c>
      <c r="D4258" s="474">
        <v>138.21</v>
      </c>
      <c r="E4258" s="302"/>
      <c r="F4258" s="302"/>
      <c r="G4258" s="302"/>
    </row>
    <row r="4259" spans="1:7" ht="54">
      <c r="A4259" s="455">
        <v>96804</v>
      </c>
      <c r="B4259" s="453" t="s">
        <v>3372</v>
      </c>
      <c r="C4259" s="455" t="s">
        <v>41</v>
      </c>
      <c r="D4259" s="474">
        <v>243.79</v>
      </c>
      <c r="E4259" s="302"/>
      <c r="F4259" s="302"/>
      <c r="G4259" s="302"/>
    </row>
    <row r="4260" spans="1:7" ht="54">
      <c r="A4260" s="455">
        <v>96805</v>
      </c>
      <c r="B4260" s="453" t="s">
        <v>3373</v>
      </c>
      <c r="C4260" s="455" t="s">
        <v>41</v>
      </c>
      <c r="D4260" s="474">
        <v>278.02999999999997</v>
      </c>
      <c r="E4260" s="302"/>
      <c r="F4260" s="302"/>
      <c r="G4260" s="302"/>
    </row>
    <row r="4261" spans="1:7" ht="54">
      <c r="A4261" s="455">
        <v>96806</v>
      </c>
      <c r="B4261" s="453" t="s">
        <v>3374</v>
      </c>
      <c r="C4261" s="455" t="s">
        <v>41</v>
      </c>
      <c r="D4261" s="474">
        <v>132.13</v>
      </c>
      <c r="E4261" s="302"/>
      <c r="F4261" s="302"/>
      <c r="G4261" s="302"/>
    </row>
    <row r="4262" spans="1:7" ht="67.5">
      <c r="A4262" s="455">
        <v>96807</v>
      </c>
      <c r="B4262" s="453" t="s">
        <v>3375</v>
      </c>
      <c r="C4262" s="455" t="s">
        <v>41</v>
      </c>
      <c r="D4262" s="474">
        <v>218.07</v>
      </c>
      <c r="E4262" s="302"/>
      <c r="F4262" s="302"/>
      <c r="G4262" s="302"/>
    </row>
    <row r="4263" spans="1:7" ht="54">
      <c r="A4263" s="455">
        <v>96808</v>
      </c>
      <c r="B4263" s="453" t="s">
        <v>3376</v>
      </c>
      <c r="C4263" s="455" t="s">
        <v>41</v>
      </c>
      <c r="D4263" s="474">
        <v>11.37</v>
      </c>
      <c r="E4263" s="302"/>
      <c r="F4263" s="302"/>
      <c r="G4263" s="302"/>
    </row>
    <row r="4264" spans="1:7" ht="54">
      <c r="A4264" s="455">
        <v>96809</v>
      </c>
      <c r="B4264" s="453" t="s">
        <v>3377</v>
      </c>
      <c r="C4264" s="455" t="s">
        <v>41</v>
      </c>
      <c r="D4264" s="474">
        <v>13.24</v>
      </c>
      <c r="E4264" s="302"/>
      <c r="F4264" s="302"/>
      <c r="G4264" s="302"/>
    </row>
    <row r="4265" spans="1:7" ht="54">
      <c r="A4265" s="455">
        <v>96810</v>
      </c>
      <c r="B4265" s="453" t="s">
        <v>3378</v>
      </c>
      <c r="C4265" s="455" t="s">
        <v>41</v>
      </c>
      <c r="D4265" s="474">
        <v>14.5</v>
      </c>
      <c r="E4265" s="302"/>
      <c r="F4265" s="302"/>
      <c r="G4265" s="302"/>
    </row>
    <row r="4266" spans="1:7" ht="54">
      <c r="A4266" s="455">
        <v>96811</v>
      </c>
      <c r="B4266" s="453" t="s">
        <v>3379</v>
      </c>
      <c r="C4266" s="455" t="s">
        <v>41</v>
      </c>
      <c r="D4266" s="474">
        <v>15.44</v>
      </c>
      <c r="E4266" s="302"/>
      <c r="F4266" s="302"/>
      <c r="G4266" s="302"/>
    </row>
    <row r="4267" spans="1:7" ht="54">
      <c r="A4267" s="455">
        <v>96812</v>
      </c>
      <c r="B4267" s="453" t="s">
        <v>3380</v>
      </c>
      <c r="C4267" s="455" t="s">
        <v>41</v>
      </c>
      <c r="D4267" s="474">
        <v>14.77</v>
      </c>
      <c r="E4267" s="302"/>
      <c r="F4267" s="302"/>
      <c r="G4267" s="302"/>
    </row>
    <row r="4268" spans="1:7" ht="54">
      <c r="A4268" s="455">
        <v>96813</v>
      </c>
      <c r="B4268" s="453" t="s">
        <v>3381</v>
      </c>
      <c r="C4268" s="455" t="s">
        <v>41</v>
      </c>
      <c r="D4268" s="474">
        <v>17.27</v>
      </c>
      <c r="E4268" s="302"/>
      <c r="F4268" s="302"/>
      <c r="G4268" s="302"/>
    </row>
    <row r="4269" spans="1:7" ht="54">
      <c r="A4269" s="455">
        <v>96814</v>
      </c>
      <c r="B4269" s="453" t="s">
        <v>3382</v>
      </c>
      <c r="C4269" s="455" t="s">
        <v>41</v>
      </c>
      <c r="D4269" s="474">
        <v>14.35</v>
      </c>
      <c r="E4269" s="302"/>
      <c r="F4269" s="302"/>
      <c r="G4269" s="302"/>
    </row>
    <row r="4270" spans="1:7" ht="54">
      <c r="A4270" s="455">
        <v>96815</v>
      </c>
      <c r="B4270" s="453" t="s">
        <v>3383</v>
      </c>
      <c r="C4270" s="455" t="s">
        <v>41</v>
      </c>
      <c r="D4270" s="474">
        <v>25</v>
      </c>
      <c r="E4270" s="302"/>
      <c r="F4270" s="302"/>
      <c r="G4270" s="302"/>
    </row>
    <row r="4271" spans="1:7" ht="54">
      <c r="A4271" s="455">
        <v>96816</v>
      </c>
      <c r="B4271" s="453" t="s">
        <v>3384</v>
      </c>
      <c r="C4271" s="455" t="s">
        <v>41</v>
      </c>
      <c r="D4271" s="474">
        <v>20.22</v>
      </c>
      <c r="E4271" s="302"/>
      <c r="F4271" s="302"/>
      <c r="G4271" s="302"/>
    </row>
    <row r="4272" spans="1:7" ht="54">
      <c r="A4272" s="455">
        <v>96817</v>
      </c>
      <c r="B4272" s="453" t="s">
        <v>3385</v>
      </c>
      <c r="C4272" s="455" t="s">
        <v>41</v>
      </c>
      <c r="D4272" s="474">
        <v>23.26</v>
      </c>
      <c r="E4272" s="302"/>
      <c r="F4272" s="302"/>
      <c r="G4272" s="302"/>
    </row>
    <row r="4273" spans="1:7" ht="40.5">
      <c r="A4273" s="455">
        <v>96818</v>
      </c>
      <c r="B4273" s="453" t="s">
        <v>3386</v>
      </c>
      <c r="C4273" s="455" t="s">
        <v>41</v>
      </c>
      <c r="D4273" s="474">
        <v>21.53</v>
      </c>
      <c r="E4273" s="302"/>
      <c r="F4273" s="302"/>
      <c r="G4273" s="302"/>
    </row>
    <row r="4274" spans="1:7" ht="40.5">
      <c r="A4274" s="455">
        <v>96819</v>
      </c>
      <c r="B4274" s="453" t="s">
        <v>3387</v>
      </c>
      <c r="C4274" s="455" t="s">
        <v>41</v>
      </c>
      <c r="D4274" s="474">
        <v>21.53</v>
      </c>
      <c r="E4274" s="302"/>
      <c r="F4274" s="302"/>
      <c r="G4274" s="302"/>
    </row>
    <row r="4275" spans="1:7" ht="54">
      <c r="A4275" s="455">
        <v>96820</v>
      </c>
      <c r="B4275" s="453" t="s">
        <v>3388</v>
      </c>
      <c r="C4275" s="455" t="s">
        <v>41</v>
      </c>
      <c r="D4275" s="474">
        <v>40.32</v>
      </c>
      <c r="E4275" s="302"/>
      <c r="F4275" s="302"/>
      <c r="G4275" s="302"/>
    </row>
    <row r="4276" spans="1:7" ht="54">
      <c r="A4276" s="455">
        <v>96821</v>
      </c>
      <c r="B4276" s="453" t="s">
        <v>3389</v>
      </c>
      <c r="C4276" s="455" t="s">
        <v>41</v>
      </c>
      <c r="D4276" s="474">
        <v>34</v>
      </c>
      <c r="E4276" s="302"/>
      <c r="F4276" s="302"/>
      <c r="G4276" s="302"/>
    </row>
    <row r="4277" spans="1:7" ht="40.5">
      <c r="A4277" s="455">
        <v>96822</v>
      </c>
      <c r="B4277" s="453" t="s">
        <v>3390</v>
      </c>
      <c r="C4277" s="455" t="s">
        <v>41</v>
      </c>
      <c r="D4277" s="474">
        <v>34.479999999999997</v>
      </c>
      <c r="E4277" s="302"/>
      <c r="F4277" s="302"/>
      <c r="G4277" s="302"/>
    </row>
    <row r="4278" spans="1:7" ht="40.5">
      <c r="A4278" s="455">
        <v>96823</v>
      </c>
      <c r="B4278" s="453" t="s">
        <v>3391</v>
      </c>
      <c r="C4278" s="455" t="s">
        <v>41</v>
      </c>
      <c r="D4278" s="474">
        <v>14.16</v>
      </c>
      <c r="E4278" s="302"/>
      <c r="F4278" s="302"/>
      <c r="G4278" s="302"/>
    </row>
    <row r="4279" spans="1:7" ht="54">
      <c r="A4279" s="455">
        <v>96824</v>
      </c>
      <c r="B4279" s="453" t="s">
        <v>3392</v>
      </c>
      <c r="C4279" s="455" t="s">
        <v>41</v>
      </c>
      <c r="D4279" s="474">
        <v>16.11</v>
      </c>
      <c r="E4279" s="302"/>
      <c r="F4279" s="302"/>
      <c r="G4279" s="302"/>
    </row>
    <row r="4280" spans="1:7" ht="54">
      <c r="A4280" s="455">
        <v>96825</v>
      </c>
      <c r="B4280" s="453" t="s">
        <v>3393</v>
      </c>
      <c r="C4280" s="455" t="s">
        <v>41</v>
      </c>
      <c r="D4280" s="474">
        <v>22.18</v>
      </c>
      <c r="E4280" s="302"/>
      <c r="F4280" s="302"/>
      <c r="G4280" s="302"/>
    </row>
    <row r="4281" spans="1:7" ht="40.5">
      <c r="A4281" s="455">
        <v>96826</v>
      </c>
      <c r="B4281" s="453" t="s">
        <v>3394</v>
      </c>
      <c r="C4281" s="455" t="s">
        <v>41</v>
      </c>
      <c r="D4281" s="474">
        <v>19.829999999999998</v>
      </c>
      <c r="E4281" s="302"/>
      <c r="F4281" s="302"/>
      <c r="G4281" s="302"/>
    </row>
    <row r="4282" spans="1:7" ht="54">
      <c r="A4282" s="455">
        <v>96827</v>
      </c>
      <c r="B4282" s="453" t="s">
        <v>3395</v>
      </c>
      <c r="C4282" s="455" t="s">
        <v>41</v>
      </c>
      <c r="D4282" s="474">
        <v>20.62</v>
      </c>
      <c r="E4282" s="302"/>
      <c r="F4282" s="302"/>
      <c r="G4282" s="302"/>
    </row>
    <row r="4283" spans="1:7" ht="54">
      <c r="A4283" s="455">
        <v>96828</v>
      </c>
      <c r="B4283" s="453" t="s">
        <v>3396</v>
      </c>
      <c r="C4283" s="455" t="s">
        <v>41</v>
      </c>
      <c r="D4283" s="474">
        <v>26.2</v>
      </c>
      <c r="E4283" s="302"/>
      <c r="F4283" s="302"/>
      <c r="G4283" s="302"/>
    </row>
    <row r="4284" spans="1:7" ht="54">
      <c r="A4284" s="455">
        <v>96829</v>
      </c>
      <c r="B4284" s="453" t="s">
        <v>3397</v>
      </c>
      <c r="C4284" s="455" t="s">
        <v>41</v>
      </c>
      <c r="D4284" s="474">
        <v>19.8</v>
      </c>
      <c r="E4284" s="302"/>
      <c r="F4284" s="302"/>
      <c r="G4284" s="302"/>
    </row>
    <row r="4285" spans="1:7" ht="40.5">
      <c r="A4285" s="455">
        <v>96830</v>
      </c>
      <c r="B4285" s="453" t="s">
        <v>3398</v>
      </c>
      <c r="C4285" s="455" t="s">
        <v>41</v>
      </c>
      <c r="D4285" s="474">
        <v>29.09</v>
      </c>
      <c r="E4285" s="302"/>
      <c r="F4285" s="302"/>
      <c r="G4285" s="302"/>
    </row>
    <row r="4286" spans="1:7" ht="54">
      <c r="A4286" s="455">
        <v>96831</v>
      </c>
      <c r="B4286" s="453" t="s">
        <v>3399</v>
      </c>
      <c r="C4286" s="455" t="s">
        <v>41</v>
      </c>
      <c r="D4286" s="474">
        <v>23.45</v>
      </c>
      <c r="E4286" s="302"/>
      <c r="F4286" s="302"/>
      <c r="G4286" s="302"/>
    </row>
    <row r="4287" spans="1:7" ht="54">
      <c r="A4287" s="455">
        <v>96832</v>
      </c>
      <c r="B4287" s="453" t="s">
        <v>3400</v>
      </c>
      <c r="C4287" s="455" t="s">
        <v>41</v>
      </c>
      <c r="D4287" s="474">
        <v>27.33</v>
      </c>
      <c r="E4287" s="302"/>
      <c r="F4287" s="302"/>
      <c r="G4287" s="302"/>
    </row>
    <row r="4288" spans="1:7" ht="54">
      <c r="A4288" s="455">
        <v>96833</v>
      </c>
      <c r="B4288" s="453" t="s">
        <v>3401</v>
      </c>
      <c r="C4288" s="455" t="s">
        <v>41</v>
      </c>
      <c r="D4288" s="474">
        <v>25.5</v>
      </c>
      <c r="E4288" s="302"/>
      <c r="F4288" s="302"/>
      <c r="G4288" s="302"/>
    </row>
    <row r="4289" spans="1:7" ht="40.5">
      <c r="A4289" s="455">
        <v>96834</v>
      </c>
      <c r="B4289" s="453" t="s">
        <v>3402</v>
      </c>
      <c r="C4289" s="455" t="s">
        <v>41</v>
      </c>
      <c r="D4289" s="474">
        <v>42.73</v>
      </c>
      <c r="E4289" s="302"/>
      <c r="F4289" s="302"/>
      <c r="G4289" s="302"/>
    </row>
    <row r="4290" spans="1:7" ht="54">
      <c r="A4290" s="455">
        <v>96835</v>
      </c>
      <c r="B4290" s="453" t="s">
        <v>3403</v>
      </c>
      <c r="C4290" s="455" t="s">
        <v>41</v>
      </c>
      <c r="D4290" s="474">
        <v>36.700000000000003</v>
      </c>
      <c r="E4290" s="302"/>
      <c r="F4290" s="302"/>
      <c r="G4290" s="302"/>
    </row>
    <row r="4291" spans="1:7" ht="54">
      <c r="A4291" s="455">
        <v>96836</v>
      </c>
      <c r="B4291" s="453" t="s">
        <v>3404</v>
      </c>
      <c r="C4291" s="455" t="s">
        <v>41</v>
      </c>
      <c r="D4291" s="474">
        <v>39.200000000000003</v>
      </c>
      <c r="E4291" s="302"/>
      <c r="F4291" s="302"/>
      <c r="G4291" s="302"/>
    </row>
    <row r="4292" spans="1:7" ht="54">
      <c r="A4292" s="455">
        <v>96837</v>
      </c>
      <c r="B4292" s="453" t="s">
        <v>3405</v>
      </c>
      <c r="C4292" s="455" t="s">
        <v>41</v>
      </c>
      <c r="D4292" s="474">
        <v>20.23</v>
      </c>
      <c r="E4292" s="302"/>
      <c r="F4292" s="302"/>
      <c r="G4292" s="302"/>
    </row>
    <row r="4293" spans="1:7" ht="67.5">
      <c r="A4293" s="455">
        <v>96838</v>
      </c>
      <c r="B4293" s="453" t="s">
        <v>3406</v>
      </c>
      <c r="C4293" s="455" t="s">
        <v>41</v>
      </c>
      <c r="D4293" s="474">
        <v>18.43</v>
      </c>
      <c r="E4293" s="302"/>
      <c r="F4293" s="302"/>
      <c r="G4293" s="302"/>
    </row>
    <row r="4294" spans="1:7" ht="67.5">
      <c r="A4294" s="455">
        <v>96839</v>
      </c>
      <c r="B4294" s="453" t="s">
        <v>3407</v>
      </c>
      <c r="C4294" s="455" t="s">
        <v>41</v>
      </c>
      <c r="D4294" s="474">
        <v>18.11</v>
      </c>
      <c r="E4294" s="302"/>
      <c r="F4294" s="302"/>
      <c r="G4294" s="302"/>
    </row>
    <row r="4295" spans="1:7" ht="54">
      <c r="A4295" s="455">
        <v>96840</v>
      </c>
      <c r="B4295" s="453" t="s">
        <v>3408</v>
      </c>
      <c r="C4295" s="455" t="s">
        <v>41</v>
      </c>
      <c r="D4295" s="474">
        <v>23.59</v>
      </c>
      <c r="E4295" s="302"/>
      <c r="F4295" s="302"/>
      <c r="G4295" s="302"/>
    </row>
    <row r="4296" spans="1:7" ht="67.5">
      <c r="A4296" s="455">
        <v>96841</v>
      </c>
      <c r="B4296" s="453" t="s">
        <v>3409</v>
      </c>
      <c r="C4296" s="455" t="s">
        <v>41</v>
      </c>
      <c r="D4296" s="474">
        <v>20.350000000000001</v>
      </c>
      <c r="E4296" s="302"/>
      <c r="F4296" s="302"/>
      <c r="G4296" s="302"/>
    </row>
    <row r="4297" spans="1:7" ht="67.5">
      <c r="A4297" s="455">
        <v>96842</v>
      </c>
      <c r="B4297" s="453" t="s">
        <v>3410</v>
      </c>
      <c r="C4297" s="455" t="s">
        <v>41</v>
      </c>
      <c r="D4297" s="474">
        <v>26.55</v>
      </c>
      <c r="E4297" s="302"/>
      <c r="F4297" s="302"/>
      <c r="G4297" s="302"/>
    </row>
    <row r="4298" spans="1:7" ht="67.5">
      <c r="A4298" s="455">
        <v>96843</v>
      </c>
      <c r="B4298" s="453" t="s">
        <v>3411</v>
      </c>
      <c r="C4298" s="455" t="s">
        <v>41</v>
      </c>
      <c r="D4298" s="474">
        <v>25.44</v>
      </c>
      <c r="E4298" s="302"/>
      <c r="F4298" s="302"/>
      <c r="G4298" s="302"/>
    </row>
    <row r="4299" spans="1:7" ht="54">
      <c r="A4299" s="455">
        <v>96844</v>
      </c>
      <c r="B4299" s="453" t="s">
        <v>3412</v>
      </c>
      <c r="C4299" s="455" t="s">
        <v>41</v>
      </c>
      <c r="D4299" s="474">
        <v>35.549999999999997</v>
      </c>
      <c r="E4299" s="302"/>
      <c r="F4299" s="302"/>
      <c r="G4299" s="302"/>
    </row>
    <row r="4300" spans="1:7" ht="54">
      <c r="A4300" s="455">
        <v>96845</v>
      </c>
      <c r="B4300" s="453" t="s">
        <v>3413</v>
      </c>
      <c r="C4300" s="455" t="s">
        <v>41</v>
      </c>
      <c r="D4300" s="474">
        <v>37.78</v>
      </c>
      <c r="E4300" s="302"/>
      <c r="F4300" s="302"/>
      <c r="G4300" s="302"/>
    </row>
    <row r="4301" spans="1:7" ht="67.5">
      <c r="A4301" s="455">
        <v>96846</v>
      </c>
      <c r="B4301" s="453" t="s">
        <v>3414</v>
      </c>
      <c r="C4301" s="455" t="s">
        <v>41</v>
      </c>
      <c r="D4301" s="474">
        <v>29.14</v>
      </c>
      <c r="E4301" s="302"/>
      <c r="F4301" s="302"/>
      <c r="G4301" s="302"/>
    </row>
    <row r="4302" spans="1:7" ht="67.5">
      <c r="A4302" s="455">
        <v>96847</v>
      </c>
      <c r="B4302" s="453" t="s">
        <v>3415</v>
      </c>
      <c r="C4302" s="455" t="s">
        <v>41</v>
      </c>
      <c r="D4302" s="474">
        <v>32.299999999999997</v>
      </c>
      <c r="E4302" s="302"/>
      <c r="F4302" s="302"/>
      <c r="G4302" s="302"/>
    </row>
    <row r="4303" spans="1:7" ht="54">
      <c r="A4303" s="455">
        <v>96848</v>
      </c>
      <c r="B4303" s="453" t="s">
        <v>3416</v>
      </c>
      <c r="C4303" s="455" t="s">
        <v>41</v>
      </c>
      <c r="D4303" s="474">
        <v>49.19</v>
      </c>
      <c r="E4303" s="302"/>
      <c r="F4303" s="302"/>
      <c r="G4303" s="302"/>
    </row>
    <row r="4304" spans="1:7" ht="40.5">
      <c r="A4304" s="455">
        <v>96849</v>
      </c>
      <c r="B4304" s="453" t="s">
        <v>3417</v>
      </c>
      <c r="C4304" s="455" t="s">
        <v>41</v>
      </c>
      <c r="D4304" s="474">
        <v>17.579999999999998</v>
      </c>
      <c r="E4304" s="302"/>
      <c r="F4304" s="302"/>
      <c r="G4304" s="302"/>
    </row>
    <row r="4305" spans="1:7" ht="54">
      <c r="A4305" s="455">
        <v>96850</v>
      </c>
      <c r="B4305" s="453" t="s">
        <v>3418</v>
      </c>
      <c r="C4305" s="455" t="s">
        <v>41</v>
      </c>
      <c r="D4305" s="474">
        <v>20.82</v>
      </c>
      <c r="E4305" s="302"/>
      <c r="F4305" s="302"/>
      <c r="G4305" s="302"/>
    </row>
    <row r="4306" spans="1:7" ht="54">
      <c r="A4306" s="455">
        <v>96851</v>
      </c>
      <c r="B4306" s="453" t="s">
        <v>3419</v>
      </c>
      <c r="C4306" s="455" t="s">
        <v>41</v>
      </c>
      <c r="D4306" s="474">
        <v>28.06</v>
      </c>
      <c r="E4306" s="302"/>
      <c r="F4306" s="302"/>
      <c r="G4306" s="302"/>
    </row>
    <row r="4307" spans="1:7" ht="40.5">
      <c r="A4307" s="455">
        <v>96852</v>
      </c>
      <c r="B4307" s="453" t="s">
        <v>3420</v>
      </c>
      <c r="C4307" s="455" t="s">
        <v>41</v>
      </c>
      <c r="D4307" s="474">
        <v>23.63</v>
      </c>
      <c r="E4307" s="302"/>
      <c r="F4307" s="302"/>
      <c r="G4307" s="302"/>
    </row>
    <row r="4308" spans="1:7" ht="54">
      <c r="A4308" s="455">
        <v>96853</v>
      </c>
      <c r="B4308" s="453" t="s">
        <v>3421</v>
      </c>
      <c r="C4308" s="455" t="s">
        <v>41</v>
      </c>
      <c r="D4308" s="474">
        <v>26.79</v>
      </c>
      <c r="E4308" s="302"/>
      <c r="F4308" s="302"/>
      <c r="G4308" s="302"/>
    </row>
    <row r="4309" spans="1:7" ht="54">
      <c r="A4309" s="455">
        <v>96854</v>
      </c>
      <c r="B4309" s="453" t="s">
        <v>3422</v>
      </c>
      <c r="C4309" s="455" t="s">
        <v>41</v>
      </c>
      <c r="D4309" s="474">
        <v>32.39</v>
      </c>
      <c r="E4309" s="302"/>
      <c r="F4309" s="302"/>
      <c r="G4309" s="302"/>
    </row>
    <row r="4310" spans="1:7" ht="40.5">
      <c r="A4310" s="455">
        <v>96855</v>
      </c>
      <c r="B4310" s="453" t="s">
        <v>3423</v>
      </c>
      <c r="C4310" s="455" t="s">
        <v>41</v>
      </c>
      <c r="D4310" s="474">
        <v>29.43</v>
      </c>
      <c r="E4310" s="302"/>
      <c r="F4310" s="302"/>
      <c r="G4310" s="302"/>
    </row>
    <row r="4311" spans="1:7" ht="54">
      <c r="A4311" s="455">
        <v>96856</v>
      </c>
      <c r="B4311" s="453" t="s">
        <v>3424</v>
      </c>
      <c r="C4311" s="455" t="s">
        <v>41</v>
      </c>
      <c r="D4311" s="474">
        <v>29.88</v>
      </c>
      <c r="E4311" s="302"/>
      <c r="F4311" s="302"/>
      <c r="G4311" s="302"/>
    </row>
    <row r="4312" spans="1:7" ht="54">
      <c r="A4312" s="455">
        <v>96857</v>
      </c>
      <c r="B4312" s="453" t="s">
        <v>3425</v>
      </c>
      <c r="C4312" s="455" t="s">
        <v>41</v>
      </c>
      <c r="D4312" s="474">
        <v>48.83</v>
      </c>
      <c r="E4312" s="302"/>
      <c r="F4312" s="302"/>
      <c r="G4312" s="302"/>
    </row>
    <row r="4313" spans="1:7" ht="40.5">
      <c r="A4313" s="455">
        <v>96858</v>
      </c>
      <c r="B4313" s="453" t="s">
        <v>3426</v>
      </c>
      <c r="C4313" s="455" t="s">
        <v>41</v>
      </c>
      <c r="D4313" s="474">
        <v>48.9</v>
      </c>
      <c r="E4313" s="302"/>
      <c r="F4313" s="302"/>
      <c r="G4313" s="302"/>
    </row>
    <row r="4314" spans="1:7" ht="54">
      <c r="A4314" s="455">
        <v>96859</v>
      </c>
      <c r="B4314" s="453" t="s">
        <v>3427</v>
      </c>
      <c r="C4314" s="455" t="s">
        <v>41</v>
      </c>
      <c r="D4314" s="474">
        <v>61.2</v>
      </c>
      <c r="E4314" s="302"/>
      <c r="F4314" s="302"/>
      <c r="G4314" s="302"/>
    </row>
    <row r="4315" spans="1:7" ht="40.5">
      <c r="A4315" s="455">
        <v>96860</v>
      </c>
      <c r="B4315" s="453" t="s">
        <v>3428</v>
      </c>
      <c r="C4315" s="455" t="s">
        <v>41</v>
      </c>
      <c r="D4315" s="474">
        <v>23.14</v>
      </c>
      <c r="E4315" s="302"/>
      <c r="F4315" s="302"/>
      <c r="G4315" s="302"/>
    </row>
    <row r="4316" spans="1:7" ht="54">
      <c r="A4316" s="455">
        <v>96861</v>
      </c>
      <c r="B4316" s="453" t="s">
        <v>3429</v>
      </c>
      <c r="C4316" s="455" t="s">
        <v>41</v>
      </c>
      <c r="D4316" s="474">
        <v>25.19</v>
      </c>
      <c r="E4316" s="302"/>
      <c r="F4316" s="302"/>
      <c r="G4316" s="302"/>
    </row>
    <row r="4317" spans="1:7" ht="40.5">
      <c r="A4317" s="455">
        <v>96862</v>
      </c>
      <c r="B4317" s="453" t="s">
        <v>3430</v>
      </c>
      <c r="C4317" s="455" t="s">
        <v>41</v>
      </c>
      <c r="D4317" s="474">
        <v>27.94</v>
      </c>
      <c r="E4317" s="302"/>
      <c r="F4317" s="302"/>
      <c r="G4317" s="302"/>
    </row>
    <row r="4318" spans="1:7" ht="54">
      <c r="A4318" s="455">
        <v>96863</v>
      </c>
      <c r="B4318" s="453" t="s">
        <v>3431</v>
      </c>
      <c r="C4318" s="455" t="s">
        <v>41</v>
      </c>
      <c r="D4318" s="474">
        <v>27.6</v>
      </c>
      <c r="E4318" s="302"/>
      <c r="F4318" s="302"/>
      <c r="G4318" s="302"/>
    </row>
    <row r="4319" spans="1:7" ht="40.5">
      <c r="A4319" s="455">
        <v>96864</v>
      </c>
      <c r="B4319" s="453" t="s">
        <v>3432</v>
      </c>
      <c r="C4319" s="455" t="s">
        <v>41</v>
      </c>
      <c r="D4319" s="474">
        <v>44.89</v>
      </c>
      <c r="E4319" s="302"/>
      <c r="F4319" s="302"/>
      <c r="G4319" s="302"/>
    </row>
    <row r="4320" spans="1:7" ht="54">
      <c r="A4320" s="455">
        <v>96865</v>
      </c>
      <c r="B4320" s="453" t="s">
        <v>3433</v>
      </c>
      <c r="C4320" s="455" t="s">
        <v>41</v>
      </c>
      <c r="D4320" s="474">
        <v>43.89</v>
      </c>
      <c r="E4320" s="302"/>
      <c r="F4320" s="302"/>
      <c r="G4320" s="302"/>
    </row>
    <row r="4321" spans="1:7" ht="40.5">
      <c r="A4321" s="455">
        <v>96866</v>
      </c>
      <c r="B4321" s="453" t="s">
        <v>3434</v>
      </c>
      <c r="C4321" s="455" t="s">
        <v>41</v>
      </c>
      <c r="D4321" s="474">
        <v>59.32</v>
      </c>
      <c r="E4321" s="302"/>
      <c r="F4321" s="302"/>
      <c r="G4321" s="302"/>
    </row>
    <row r="4322" spans="1:7" ht="54">
      <c r="A4322" s="455">
        <v>96867</v>
      </c>
      <c r="B4322" s="453" t="s">
        <v>3435</v>
      </c>
      <c r="C4322" s="455" t="s">
        <v>41</v>
      </c>
      <c r="D4322" s="474">
        <v>69.64</v>
      </c>
      <c r="E4322" s="302"/>
      <c r="F4322" s="302"/>
      <c r="G4322" s="302"/>
    </row>
    <row r="4323" spans="1:7" ht="40.5">
      <c r="A4323" s="455">
        <v>96868</v>
      </c>
      <c r="B4323" s="453" t="s">
        <v>3436</v>
      </c>
      <c r="C4323" s="455" t="s">
        <v>41</v>
      </c>
      <c r="D4323" s="474">
        <v>27.58</v>
      </c>
      <c r="E4323" s="302"/>
      <c r="F4323" s="302"/>
      <c r="G4323" s="302"/>
    </row>
    <row r="4324" spans="1:7" ht="40.5">
      <c r="A4324" s="455">
        <v>96869</v>
      </c>
      <c r="B4324" s="453" t="s">
        <v>3437</v>
      </c>
      <c r="C4324" s="455" t="s">
        <v>41</v>
      </c>
      <c r="D4324" s="474">
        <v>32.97</v>
      </c>
      <c r="E4324" s="302"/>
      <c r="F4324" s="302"/>
      <c r="G4324" s="302"/>
    </row>
    <row r="4325" spans="1:7" ht="40.5">
      <c r="A4325" s="455">
        <v>96870</v>
      </c>
      <c r="B4325" s="453" t="s">
        <v>3438</v>
      </c>
      <c r="C4325" s="455" t="s">
        <v>41</v>
      </c>
      <c r="D4325" s="474">
        <v>52.96</v>
      </c>
      <c r="E4325" s="302"/>
      <c r="F4325" s="302"/>
      <c r="G4325" s="302"/>
    </row>
    <row r="4326" spans="1:7" ht="40.5">
      <c r="A4326" s="455">
        <v>96871</v>
      </c>
      <c r="B4326" s="453" t="s">
        <v>3439</v>
      </c>
      <c r="C4326" s="455" t="s">
        <v>41</v>
      </c>
      <c r="D4326" s="474">
        <v>77.37</v>
      </c>
      <c r="E4326" s="302"/>
      <c r="F4326" s="302"/>
      <c r="G4326" s="302"/>
    </row>
    <row r="4327" spans="1:7" ht="67.5">
      <c r="A4327" s="455">
        <v>96872</v>
      </c>
      <c r="B4327" s="453" t="s">
        <v>3440</v>
      </c>
      <c r="C4327" s="455" t="s">
        <v>41</v>
      </c>
      <c r="D4327" s="474">
        <v>70.22</v>
      </c>
      <c r="E4327" s="302"/>
      <c r="F4327" s="302"/>
      <c r="G4327" s="302"/>
    </row>
    <row r="4328" spans="1:7" ht="67.5">
      <c r="A4328" s="455">
        <v>96873</v>
      </c>
      <c r="B4328" s="453" t="s">
        <v>3441</v>
      </c>
      <c r="C4328" s="455" t="s">
        <v>41</v>
      </c>
      <c r="D4328" s="474">
        <v>81.61</v>
      </c>
      <c r="E4328" s="302"/>
      <c r="F4328" s="302"/>
      <c r="G4328" s="302"/>
    </row>
    <row r="4329" spans="1:7" ht="67.5">
      <c r="A4329" s="455">
        <v>96874</v>
      </c>
      <c r="B4329" s="453" t="s">
        <v>3442</v>
      </c>
      <c r="C4329" s="455" t="s">
        <v>41</v>
      </c>
      <c r="D4329" s="474">
        <v>84.68</v>
      </c>
      <c r="E4329" s="302"/>
      <c r="F4329" s="302"/>
      <c r="G4329" s="302"/>
    </row>
    <row r="4330" spans="1:7" ht="67.5">
      <c r="A4330" s="455">
        <v>96875</v>
      </c>
      <c r="B4330" s="453" t="s">
        <v>3443</v>
      </c>
      <c r="C4330" s="455" t="s">
        <v>41</v>
      </c>
      <c r="D4330" s="474">
        <v>103</v>
      </c>
      <c r="E4330" s="302"/>
      <c r="F4330" s="302"/>
      <c r="G4330" s="302"/>
    </row>
    <row r="4331" spans="1:7" ht="54">
      <c r="A4331" s="455">
        <v>96876</v>
      </c>
      <c r="B4331" s="453" t="s">
        <v>3444</v>
      </c>
      <c r="C4331" s="455" t="s">
        <v>41</v>
      </c>
      <c r="D4331" s="474">
        <v>187.07</v>
      </c>
      <c r="E4331" s="302"/>
      <c r="F4331" s="302"/>
      <c r="G4331" s="302"/>
    </row>
    <row r="4332" spans="1:7" ht="54">
      <c r="A4332" s="455">
        <v>96877</v>
      </c>
      <c r="B4332" s="453" t="s">
        <v>3445</v>
      </c>
      <c r="C4332" s="455" t="s">
        <v>41</v>
      </c>
      <c r="D4332" s="474">
        <v>200.38</v>
      </c>
      <c r="E4332" s="302"/>
      <c r="F4332" s="302"/>
      <c r="G4332" s="302"/>
    </row>
    <row r="4333" spans="1:7" ht="54">
      <c r="A4333" s="455">
        <v>96878</v>
      </c>
      <c r="B4333" s="453" t="s">
        <v>3446</v>
      </c>
      <c r="C4333" s="455" t="s">
        <v>41</v>
      </c>
      <c r="D4333" s="474">
        <v>202.86</v>
      </c>
      <c r="E4333" s="302"/>
      <c r="F4333" s="302"/>
      <c r="G4333" s="302"/>
    </row>
    <row r="4334" spans="1:7" ht="54">
      <c r="A4334" s="455">
        <v>96879</v>
      </c>
      <c r="B4334" s="453" t="s">
        <v>3447</v>
      </c>
      <c r="C4334" s="455" t="s">
        <v>41</v>
      </c>
      <c r="D4334" s="474">
        <v>202.4</v>
      </c>
      <c r="E4334" s="302"/>
      <c r="F4334" s="302"/>
      <c r="G4334" s="302"/>
    </row>
    <row r="4335" spans="1:7" ht="54">
      <c r="A4335" s="455">
        <v>96880</v>
      </c>
      <c r="B4335" s="453" t="s">
        <v>3448</v>
      </c>
      <c r="C4335" s="455" t="s">
        <v>41</v>
      </c>
      <c r="D4335" s="474">
        <v>232.19</v>
      </c>
      <c r="E4335" s="302"/>
      <c r="F4335" s="302"/>
      <c r="G4335" s="302"/>
    </row>
    <row r="4336" spans="1:7" ht="54">
      <c r="A4336" s="455">
        <v>96881</v>
      </c>
      <c r="B4336" s="453" t="s">
        <v>3449</v>
      </c>
      <c r="C4336" s="455" t="s">
        <v>41</v>
      </c>
      <c r="D4336" s="474">
        <v>245.69</v>
      </c>
      <c r="E4336" s="302"/>
      <c r="F4336" s="302"/>
      <c r="G4336" s="302"/>
    </row>
    <row r="4337" spans="1:7" ht="67.5">
      <c r="A4337" s="455">
        <v>97425</v>
      </c>
      <c r="B4337" s="453" t="s">
        <v>4218</v>
      </c>
      <c r="C4337" s="455" t="s">
        <v>41</v>
      </c>
      <c r="D4337" s="474">
        <v>19.64</v>
      </c>
      <c r="E4337" s="302"/>
      <c r="F4337" s="302"/>
      <c r="G4337" s="302"/>
    </row>
    <row r="4338" spans="1:7" ht="67.5">
      <c r="A4338" s="455">
        <v>97426</v>
      </c>
      <c r="B4338" s="453" t="s">
        <v>4219</v>
      </c>
      <c r="C4338" s="455" t="s">
        <v>41</v>
      </c>
      <c r="D4338" s="474">
        <v>23.74</v>
      </c>
      <c r="E4338" s="302"/>
      <c r="F4338" s="302"/>
      <c r="G4338" s="302"/>
    </row>
    <row r="4339" spans="1:7" ht="67.5">
      <c r="A4339" s="455">
        <v>97427</v>
      </c>
      <c r="B4339" s="453" t="s">
        <v>4220</v>
      </c>
      <c r="C4339" s="455" t="s">
        <v>41</v>
      </c>
      <c r="D4339" s="474">
        <v>26.84</v>
      </c>
      <c r="E4339" s="302"/>
      <c r="F4339" s="302"/>
      <c r="G4339" s="302"/>
    </row>
    <row r="4340" spans="1:7" ht="67.5">
      <c r="A4340" s="455">
        <v>97428</v>
      </c>
      <c r="B4340" s="453" t="s">
        <v>4221</v>
      </c>
      <c r="C4340" s="455" t="s">
        <v>41</v>
      </c>
      <c r="D4340" s="474">
        <v>34.04</v>
      </c>
      <c r="E4340" s="302"/>
      <c r="F4340" s="302"/>
      <c r="G4340" s="302"/>
    </row>
    <row r="4341" spans="1:7" ht="67.5">
      <c r="A4341" s="455">
        <v>97429</v>
      </c>
      <c r="B4341" s="453" t="s">
        <v>4222</v>
      </c>
      <c r="C4341" s="455" t="s">
        <v>41</v>
      </c>
      <c r="D4341" s="474">
        <v>40.659999999999997</v>
      </c>
      <c r="E4341" s="302"/>
      <c r="F4341" s="302"/>
      <c r="G4341" s="302"/>
    </row>
    <row r="4342" spans="1:7" ht="54">
      <c r="A4342" s="455">
        <v>97430</v>
      </c>
      <c r="B4342" s="453" t="s">
        <v>11202</v>
      </c>
      <c r="C4342" s="455" t="s">
        <v>41</v>
      </c>
      <c r="D4342" s="474">
        <v>35.25</v>
      </c>
      <c r="E4342" s="302"/>
      <c r="F4342" s="302"/>
      <c r="G4342" s="302"/>
    </row>
    <row r="4343" spans="1:7" ht="54">
      <c r="A4343" s="455">
        <v>97431</v>
      </c>
      <c r="B4343" s="453" t="s">
        <v>11203</v>
      </c>
      <c r="C4343" s="455" t="s">
        <v>41</v>
      </c>
      <c r="D4343" s="474">
        <v>39.06</v>
      </c>
      <c r="E4343" s="302"/>
      <c r="F4343" s="302"/>
      <c r="G4343" s="302"/>
    </row>
    <row r="4344" spans="1:7" ht="54">
      <c r="A4344" s="455">
        <v>97432</v>
      </c>
      <c r="B4344" s="453" t="s">
        <v>11204</v>
      </c>
      <c r="C4344" s="455" t="s">
        <v>41</v>
      </c>
      <c r="D4344" s="474">
        <v>44.05</v>
      </c>
      <c r="E4344" s="302"/>
      <c r="F4344" s="302"/>
      <c r="G4344" s="302"/>
    </row>
    <row r="4345" spans="1:7" ht="54">
      <c r="A4345" s="455">
        <v>97433</v>
      </c>
      <c r="B4345" s="453" t="s">
        <v>11205</v>
      </c>
      <c r="C4345" s="455" t="s">
        <v>41</v>
      </c>
      <c r="D4345" s="474">
        <v>85.86</v>
      </c>
      <c r="E4345" s="302"/>
      <c r="F4345" s="302"/>
      <c r="G4345" s="302"/>
    </row>
    <row r="4346" spans="1:7" ht="54">
      <c r="A4346" s="455">
        <v>97434</v>
      </c>
      <c r="B4346" s="453" t="s">
        <v>11206</v>
      </c>
      <c r="C4346" s="455" t="s">
        <v>41</v>
      </c>
      <c r="D4346" s="474">
        <v>87.67</v>
      </c>
      <c r="E4346" s="302"/>
      <c r="F4346" s="302"/>
      <c r="G4346" s="302"/>
    </row>
    <row r="4347" spans="1:7" ht="54">
      <c r="A4347" s="455">
        <v>97435</v>
      </c>
      <c r="B4347" s="453" t="s">
        <v>11207</v>
      </c>
      <c r="C4347" s="455" t="s">
        <v>41</v>
      </c>
      <c r="D4347" s="474">
        <v>100.63</v>
      </c>
      <c r="E4347" s="302"/>
      <c r="F4347" s="302"/>
      <c r="G4347" s="302"/>
    </row>
    <row r="4348" spans="1:7" ht="54">
      <c r="A4348" s="455">
        <v>97436</v>
      </c>
      <c r="B4348" s="453" t="s">
        <v>11208</v>
      </c>
      <c r="C4348" s="455" t="s">
        <v>41</v>
      </c>
      <c r="D4348" s="474">
        <v>104.1</v>
      </c>
      <c r="E4348" s="302"/>
      <c r="F4348" s="302"/>
      <c r="G4348" s="302"/>
    </row>
    <row r="4349" spans="1:7" ht="54">
      <c r="A4349" s="455">
        <v>97437</v>
      </c>
      <c r="B4349" s="453" t="s">
        <v>11209</v>
      </c>
      <c r="C4349" s="455" t="s">
        <v>41</v>
      </c>
      <c r="D4349" s="474">
        <v>115.29</v>
      </c>
      <c r="E4349" s="302"/>
      <c r="F4349" s="302"/>
      <c r="G4349" s="302"/>
    </row>
    <row r="4350" spans="1:7" ht="54">
      <c r="A4350" s="455">
        <v>97438</v>
      </c>
      <c r="B4350" s="453" t="s">
        <v>11210</v>
      </c>
      <c r="C4350" s="455" t="s">
        <v>41</v>
      </c>
      <c r="D4350" s="474">
        <v>119</v>
      </c>
      <c r="E4350" s="302"/>
      <c r="F4350" s="302"/>
      <c r="G4350" s="302"/>
    </row>
    <row r="4351" spans="1:7" ht="40.5">
      <c r="A4351" s="455">
        <v>97439</v>
      </c>
      <c r="B4351" s="453" t="s">
        <v>11211</v>
      </c>
      <c r="C4351" s="455" t="s">
        <v>41</v>
      </c>
      <c r="D4351" s="474">
        <v>131.79</v>
      </c>
      <c r="E4351" s="302"/>
      <c r="F4351" s="302"/>
      <c r="G4351" s="302"/>
    </row>
    <row r="4352" spans="1:7" ht="40.5">
      <c r="A4352" s="455">
        <v>97440</v>
      </c>
      <c r="B4352" s="453" t="s">
        <v>11212</v>
      </c>
      <c r="C4352" s="455" t="s">
        <v>41</v>
      </c>
      <c r="D4352" s="474">
        <v>158.66999999999999</v>
      </c>
      <c r="E4352" s="302"/>
      <c r="F4352" s="302"/>
      <c r="G4352" s="302"/>
    </row>
    <row r="4353" spans="1:7" ht="40.5">
      <c r="A4353" s="455">
        <v>97442</v>
      </c>
      <c r="B4353" s="453" t="s">
        <v>11213</v>
      </c>
      <c r="C4353" s="455" t="s">
        <v>41</v>
      </c>
      <c r="D4353" s="474">
        <v>174.79</v>
      </c>
      <c r="E4353" s="302"/>
      <c r="F4353" s="302"/>
      <c r="G4353" s="302"/>
    </row>
    <row r="4354" spans="1:7" ht="40.5">
      <c r="A4354" s="455">
        <v>97443</v>
      </c>
      <c r="B4354" s="453" t="s">
        <v>11214</v>
      </c>
      <c r="C4354" s="455" t="s">
        <v>41</v>
      </c>
      <c r="D4354" s="474">
        <v>74.12</v>
      </c>
      <c r="E4354" s="302"/>
      <c r="F4354" s="302"/>
      <c r="G4354" s="302"/>
    </row>
    <row r="4355" spans="1:7" ht="54">
      <c r="A4355" s="455">
        <v>97444</v>
      </c>
      <c r="B4355" s="453" t="s">
        <v>11215</v>
      </c>
      <c r="C4355" s="455" t="s">
        <v>41</v>
      </c>
      <c r="D4355" s="474">
        <v>87.78</v>
      </c>
      <c r="E4355" s="302"/>
      <c r="F4355" s="302"/>
      <c r="G4355" s="302"/>
    </row>
    <row r="4356" spans="1:7" ht="40.5">
      <c r="A4356" s="455">
        <v>97446</v>
      </c>
      <c r="B4356" s="453" t="s">
        <v>11216</v>
      </c>
      <c r="C4356" s="455" t="s">
        <v>41</v>
      </c>
      <c r="D4356" s="474">
        <v>153.56</v>
      </c>
      <c r="E4356" s="302"/>
      <c r="F4356" s="302"/>
      <c r="G4356" s="302"/>
    </row>
    <row r="4357" spans="1:7" ht="54">
      <c r="A4357" s="455">
        <v>97447</v>
      </c>
      <c r="B4357" s="453" t="s">
        <v>11217</v>
      </c>
      <c r="C4357" s="455" t="s">
        <v>41</v>
      </c>
      <c r="D4357" s="474">
        <v>153.56</v>
      </c>
      <c r="E4357" s="302"/>
      <c r="F4357" s="302"/>
      <c r="G4357" s="302"/>
    </row>
    <row r="4358" spans="1:7" ht="40.5">
      <c r="A4358" s="455">
        <v>97449</v>
      </c>
      <c r="B4358" s="453" t="s">
        <v>11218</v>
      </c>
      <c r="C4358" s="455" t="s">
        <v>41</v>
      </c>
      <c r="D4358" s="474">
        <v>163.34</v>
      </c>
      <c r="E4358" s="302"/>
      <c r="F4358" s="302"/>
      <c r="G4358" s="302"/>
    </row>
    <row r="4359" spans="1:7" ht="54">
      <c r="A4359" s="455">
        <v>97450</v>
      </c>
      <c r="B4359" s="453" t="s">
        <v>11219</v>
      </c>
      <c r="C4359" s="455" t="s">
        <v>41</v>
      </c>
      <c r="D4359" s="474">
        <v>200.52</v>
      </c>
      <c r="E4359" s="302"/>
      <c r="F4359" s="302"/>
      <c r="G4359" s="302"/>
    </row>
    <row r="4360" spans="1:7" ht="54">
      <c r="A4360" s="455">
        <v>97452</v>
      </c>
      <c r="B4360" s="453" t="s">
        <v>11220</v>
      </c>
      <c r="C4360" s="455" t="s">
        <v>41</v>
      </c>
      <c r="D4360" s="474">
        <v>122.5</v>
      </c>
      <c r="E4360" s="302"/>
      <c r="F4360" s="302"/>
      <c r="G4360" s="302"/>
    </row>
    <row r="4361" spans="1:7" ht="54">
      <c r="A4361" s="455">
        <v>97453</v>
      </c>
      <c r="B4361" s="453" t="s">
        <v>11221</v>
      </c>
      <c r="C4361" s="455" t="s">
        <v>41</v>
      </c>
      <c r="D4361" s="474">
        <v>130.29</v>
      </c>
      <c r="E4361" s="302"/>
      <c r="F4361" s="302"/>
      <c r="G4361" s="302"/>
    </row>
    <row r="4362" spans="1:7" ht="54">
      <c r="A4362" s="455">
        <v>97454</v>
      </c>
      <c r="B4362" s="453" t="s">
        <v>11222</v>
      </c>
      <c r="C4362" s="455" t="s">
        <v>41</v>
      </c>
      <c r="D4362" s="474">
        <v>210.88</v>
      </c>
      <c r="E4362" s="302"/>
      <c r="F4362" s="302"/>
      <c r="G4362" s="302"/>
    </row>
    <row r="4363" spans="1:7" ht="54">
      <c r="A4363" s="455">
        <v>97455</v>
      </c>
      <c r="B4363" s="453" t="s">
        <v>11223</v>
      </c>
      <c r="C4363" s="455" t="s">
        <v>41</v>
      </c>
      <c r="D4363" s="474">
        <v>223.35</v>
      </c>
      <c r="E4363" s="302"/>
      <c r="F4363" s="302"/>
      <c r="G4363" s="302"/>
    </row>
    <row r="4364" spans="1:7" ht="54">
      <c r="A4364" s="455">
        <v>97456</v>
      </c>
      <c r="B4364" s="453" t="s">
        <v>11224</v>
      </c>
      <c r="C4364" s="455" t="s">
        <v>41</v>
      </c>
      <c r="D4364" s="474">
        <v>483.23</v>
      </c>
      <c r="E4364" s="302"/>
      <c r="F4364" s="302"/>
      <c r="G4364" s="302"/>
    </row>
    <row r="4365" spans="1:7" ht="54">
      <c r="A4365" s="455">
        <v>97457</v>
      </c>
      <c r="B4365" s="453" t="s">
        <v>11225</v>
      </c>
      <c r="C4365" s="455" t="s">
        <v>41</v>
      </c>
      <c r="D4365" s="474">
        <v>427.3</v>
      </c>
      <c r="E4365" s="302"/>
      <c r="F4365" s="302"/>
      <c r="G4365" s="302"/>
    </row>
    <row r="4366" spans="1:7" ht="40.5">
      <c r="A4366" s="455">
        <v>97458</v>
      </c>
      <c r="B4366" s="453" t="s">
        <v>11226</v>
      </c>
      <c r="C4366" s="455" t="s">
        <v>41</v>
      </c>
      <c r="D4366" s="474">
        <v>194.61</v>
      </c>
      <c r="E4366" s="302"/>
      <c r="F4366" s="302"/>
      <c r="G4366" s="302"/>
    </row>
    <row r="4367" spans="1:7" ht="40.5">
      <c r="A4367" s="455">
        <v>97459</v>
      </c>
      <c r="B4367" s="453" t="s">
        <v>11227</v>
      </c>
      <c r="C4367" s="455" t="s">
        <v>41</v>
      </c>
      <c r="D4367" s="474">
        <v>337.09</v>
      </c>
      <c r="E4367" s="302"/>
      <c r="F4367" s="302"/>
      <c r="G4367" s="302"/>
    </row>
    <row r="4368" spans="1:7" ht="40.5">
      <c r="A4368" s="455">
        <v>97460</v>
      </c>
      <c r="B4368" s="453" t="s">
        <v>11228</v>
      </c>
      <c r="C4368" s="455" t="s">
        <v>41</v>
      </c>
      <c r="D4368" s="474">
        <v>520.83000000000004</v>
      </c>
      <c r="E4368" s="302"/>
      <c r="F4368" s="302"/>
      <c r="G4368" s="302"/>
    </row>
    <row r="4369" spans="1:7" ht="54">
      <c r="A4369" s="455">
        <v>97461</v>
      </c>
      <c r="B4369" s="453" t="s">
        <v>11229</v>
      </c>
      <c r="C4369" s="455" t="s">
        <v>41</v>
      </c>
      <c r="D4369" s="474">
        <v>23.38</v>
      </c>
      <c r="E4369" s="302"/>
      <c r="F4369" s="302"/>
      <c r="G4369" s="302"/>
    </row>
    <row r="4370" spans="1:7" ht="67.5">
      <c r="A4370" s="455">
        <v>97462</v>
      </c>
      <c r="B4370" s="453" t="s">
        <v>11230</v>
      </c>
      <c r="C4370" s="455" t="s">
        <v>41</v>
      </c>
      <c r="D4370" s="474">
        <v>19.38</v>
      </c>
      <c r="E4370" s="302"/>
      <c r="F4370" s="302"/>
      <c r="G4370" s="302"/>
    </row>
    <row r="4371" spans="1:7" ht="54">
      <c r="A4371" s="455">
        <v>97464</v>
      </c>
      <c r="B4371" s="453" t="s">
        <v>11231</v>
      </c>
      <c r="C4371" s="455" t="s">
        <v>41</v>
      </c>
      <c r="D4371" s="474">
        <v>33.82</v>
      </c>
      <c r="E4371" s="302"/>
      <c r="F4371" s="302"/>
      <c r="G4371" s="302"/>
    </row>
    <row r="4372" spans="1:7" ht="67.5">
      <c r="A4372" s="455">
        <v>97465</v>
      </c>
      <c r="B4372" s="453" t="s">
        <v>11232</v>
      </c>
      <c r="C4372" s="455" t="s">
        <v>41</v>
      </c>
      <c r="D4372" s="474">
        <v>40.56</v>
      </c>
      <c r="E4372" s="302"/>
      <c r="F4372" s="302"/>
      <c r="G4372" s="302"/>
    </row>
    <row r="4373" spans="1:7" ht="54">
      <c r="A4373" s="455">
        <v>97467</v>
      </c>
      <c r="B4373" s="453" t="s">
        <v>11233</v>
      </c>
      <c r="C4373" s="455" t="s">
        <v>41</v>
      </c>
      <c r="D4373" s="474">
        <v>42.93</v>
      </c>
      <c r="E4373" s="302"/>
      <c r="F4373" s="302"/>
      <c r="G4373" s="302"/>
    </row>
    <row r="4374" spans="1:7" ht="67.5">
      <c r="A4374" s="455">
        <v>97468</v>
      </c>
      <c r="B4374" s="453" t="s">
        <v>11234</v>
      </c>
      <c r="C4374" s="455" t="s">
        <v>41</v>
      </c>
      <c r="D4374" s="474">
        <v>51.56</v>
      </c>
      <c r="E4374" s="302"/>
      <c r="F4374" s="302"/>
      <c r="G4374" s="302"/>
    </row>
    <row r="4375" spans="1:7" ht="54">
      <c r="A4375" s="455">
        <v>97470</v>
      </c>
      <c r="B4375" s="453" t="s">
        <v>11235</v>
      </c>
      <c r="C4375" s="455" t="s">
        <v>41</v>
      </c>
      <c r="D4375" s="474">
        <v>63.7</v>
      </c>
      <c r="E4375" s="302"/>
      <c r="F4375" s="302"/>
      <c r="G4375" s="302"/>
    </row>
    <row r="4376" spans="1:7" ht="67.5">
      <c r="A4376" s="455">
        <v>97471</v>
      </c>
      <c r="B4376" s="453" t="s">
        <v>11236</v>
      </c>
      <c r="C4376" s="455" t="s">
        <v>41</v>
      </c>
      <c r="D4376" s="474">
        <v>77.36</v>
      </c>
      <c r="E4376" s="302"/>
      <c r="F4376" s="302"/>
      <c r="G4376" s="302"/>
    </row>
    <row r="4377" spans="1:7" ht="54">
      <c r="A4377" s="455">
        <v>97474</v>
      </c>
      <c r="B4377" s="453" t="s">
        <v>11237</v>
      </c>
      <c r="C4377" s="455" t="s">
        <v>41</v>
      </c>
      <c r="D4377" s="474">
        <v>117.32</v>
      </c>
      <c r="E4377" s="302"/>
      <c r="F4377" s="302"/>
      <c r="G4377" s="302"/>
    </row>
    <row r="4378" spans="1:7" ht="67.5">
      <c r="A4378" s="455">
        <v>97475</v>
      </c>
      <c r="B4378" s="453" t="s">
        <v>11238</v>
      </c>
      <c r="C4378" s="455" t="s">
        <v>41</v>
      </c>
      <c r="D4378" s="474">
        <v>144.91999999999999</v>
      </c>
      <c r="E4378" s="302"/>
      <c r="F4378" s="302"/>
      <c r="G4378" s="302"/>
    </row>
    <row r="4379" spans="1:7" ht="54">
      <c r="A4379" s="455">
        <v>97477</v>
      </c>
      <c r="B4379" s="453" t="s">
        <v>11239</v>
      </c>
      <c r="C4379" s="455" t="s">
        <v>41</v>
      </c>
      <c r="D4379" s="474">
        <v>156.49</v>
      </c>
      <c r="E4379" s="302"/>
      <c r="F4379" s="302"/>
      <c r="G4379" s="302"/>
    </row>
    <row r="4380" spans="1:7" ht="67.5">
      <c r="A4380" s="455">
        <v>97478</v>
      </c>
      <c r="B4380" s="453" t="s">
        <v>11240</v>
      </c>
      <c r="C4380" s="455" t="s">
        <v>41</v>
      </c>
      <c r="D4380" s="474">
        <v>193.67</v>
      </c>
      <c r="E4380" s="302"/>
      <c r="F4380" s="302"/>
      <c r="G4380" s="302"/>
    </row>
    <row r="4381" spans="1:7" ht="54">
      <c r="A4381" s="455">
        <v>97479</v>
      </c>
      <c r="B4381" s="453" t="s">
        <v>11241</v>
      </c>
      <c r="C4381" s="455" t="s">
        <v>41</v>
      </c>
      <c r="D4381" s="474">
        <v>37.869999999999997</v>
      </c>
      <c r="E4381" s="302"/>
      <c r="F4381" s="302"/>
      <c r="G4381" s="302"/>
    </row>
    <row r="4382" spans="1:7" ht="54">
      <c r="A4382" s="455">
        <v>97480</v>
      </c>
      <c r="B4382" s="453" t="s">
        <v>11242</v>
      </c>
      <c r="C4382" s="455" t="s">
        <v>41</v>
      </c>
      <c r="D4382" s="474">
        <v>37.869999999999997</v>
      </c>
      <c r="E4382" s="302"/>
      <c r="F4382" s="302"/>
      <c r="G4382" s="302"/>
    </row>
    <row r="4383" spans="1:7" ht="54">
      <c r="A4383" s="455">
        <v>97481</v>
      </c>
      <c r="B4383" s="453" t="s">
        <v>11243</v>
      </c>
      <c r="C4383" s="455" t="s">
        <v>41</v>
      </c>
      <c r="D4383" s="474">
        <v>55.07</v>
      </c>
      <c r="E4383" s="302"/>
      <c r="F4383" s="302"/>
      <c r="G4383" s="302"/>
    </row>
    <row r="4384" spans="1:7" ht="54">
      <c r="A4384" s="455">
        <v>97482</v>
      </c>
      <c r="B4384" s="453" t="s">
        <v>11244</v>
      </c>
      <c r="C4384" s="455" t="s">
        <v>41</v>
      </c>
      <c r="D4384" s="474">
        <v>55.07</v>
      </c>
      <c r="E4384" s="302"/>
      <c r="F4384" s="302"/>
      <c r="G4384" s="302"/>
    </row>
    <row r="4385" spans="1:7" ht="54">
      <c r="A4385" s="455">
        <v>97483</v>
      </c>
      <c r="B4385" s="453" t="s">
        <v>11245</v>
      </c>
      <c r="C4385" s="455" t="s">
        <v>41</v>
      </c>
      <c r="D4385" s="474">
        <v>77.349999999999994</v>
      </c>
      <c r="E4385" s="302"/>
      <c r="F4385" s="302"/>
      <c r="G4385" s="302"/>
    </row>
    <row r="4386" spans="1:7" ht="54">
      <c r="A4386" s="455">
        <v>97484</v>
      </c>
      <c r="B4386" s="453" t="s">
        <v>11246</v>
      </c>
      <c r="C4386" s="455" t="s">
        <v>41</v>
      </c>
      <c r="D4386" s="474">
        <v>77.349999999999994</v>
      </c>
      <c r="E4386" s="302"/>
      <c r="F4386" s="302"/>
      <c r="G4386" s="302"/>
    </row>
    <row r="4387" spans="1:7" ht="54">
      <c r="A4387" s="455">
        <v>97485</v>
      </c>
      <c r="B4387" s="453" t="s">
        <v>11247</v>
      </c>
      <c r="C4387" s="455" t="s">
        <v>41</v>
      </c>
      <c r="D4387" s="474">
        <v>106.89</v>
      </c>
      <c r="E4387" s="302"/>
      <c r="F4387" s="302"/>
      <c r="G4387" s="302"/>
    </row>
    <row r="4388" spans="1:7" ht="54">
      <c r="A4388" s="455">
        <v>97486</v>
      </c>
      <c r="B4388" s="453" t="s">
        <v>11248</v>
      </c>
      <c r="C4388" s="455" t="s">
        <v>41</v>
      </c>
      <c r="D4388" s="474">
        <v>114.68</v>
      </c>
      <c r="E4388" s="302"/>
      <c r="F4388" s="302"/>
      <c r="G4388" s="302"/>
    </row>
    <row r="4389" spans="1:7" ht="54">
      <c r="A4389" s="455">
        <v>97487</v>
      </c>
      <c r="B4389" s="453" t="s">
        <v>11249</v>
      </c>
      <c r="C4389" s="455" t="s">
        <v>41</v>
      </c>
      <c r="D4389" s="474">
        <v>197.93</v>
      </c>
      <c r="E4389" s="302"/>
      <c r="F4389" s="302"/>
      <c r="G4389" s="302"/>
    </row>
    <row r="4390" spans="1:7" ht="54">
      <c r="A4390" s="455">
        <v>97488</v>
      </c>
      <c r="B4390" s="453" t="s">
        <v>11250</v>
      </c>
      <c r="C4390" s="455" t="s">
        <v>41</v>
      </c>
      <c r="D4390" s="474">
        <v>210.4</v>
      </c>
      <c r="E4390" s="302"/>
      <c r="F4390" s="302"/>
      <c r="G4390" s="302"/>
    </row>
    <row r="4391" spans="1:7" ht="54">
      <c r="A4391" s="455">
        <v>97489</v>
      </c>
      <c r="B4391" s="453" t="s">
        <v>11251</v>
      </c>
      <c r="C4391" s="455" t="s">
        <v>41</v>
      </c>
      <c r="D4391" s="474">
        <v>472.91</v>
      </c>
      <c r="E4391" s="302"/>
      <c r="F4391" s="302"/>
      <c r="G4391" s="302"/>
    </row>
    <row r="4392" spans="1:7" ht="54">
      <c r="A4392" s="455">
        <v>97490</v>
      </c>
      <c r="B4392" s="453" t="s">
        <v>11252</v>
      </c>
      <c r="C4392" s="455" t="s">
        <v>41</v>
      </c>
      <c r="D4392" s="474">
        <v>416.98</v>
      </c>
      <c r="E4392" s="302"/>
      <c r="F4392" s="302"/>
      <c r="G4392" s="302"/>
    </row>
    <row r="4393" spans="1:7" ht="54">
      <c r="A4393" s="455">
        <v>97491</v>
      </c>
      <c r="B4393" s="453" t="s">
        <v>11253</v>
      </c>
      <c r="C4393" s="455" t="s">
        <v>41</v>
      </c>
      <c r="D4393" s="474">
        <v>58.75</v>
      </c>
      <c r="E4393" s="302"/>
      <c r="F4393" s="302"/>
      <c r="G4393" s="302"/>
    </row>
    <row r="4394" spans="1:7" ht="54">
      <c r="A4394" s="455">
        <v>97492</v>
      </c>
      <c r="B4394" s="453" t="s">
        <v>11254</v>
      </c>
      <c r="C4394" s="455" t="s">
        <v>41</v>
      </c>
      <c r="D4394" s="474">
        <v>86.44</v>
      </c>
      <c r="E4394" s="302"/>
      <c r="F4394" s="302"/>
      <c r="G4394" s="302"/>
    </row>
    <row r="4395" spans="1:7" ht="54">
      <c r="A4395" s="455">
        <v>97493</v>
      </c>
      <c r="B4395" s="453" t="s">
        <v>11255</v>
      </c>
      <c r="C4395" s="455" t="s">
        <v>41</v>
      </c>
      <c r="D4395" s="474">
        <v>111.56</v>
      </c>
      <c r="E4395" s="302"/>
      <c r="F4395" s="302"/>
      <c r="G4395" s="302"/>
    </row>
    <row r="4396" spans="1:7" ht="54">
      <c r="A4396" s="455">
        <v>97494</v>
      </c>
      <c r="B4396" s="453" t="s">
        <v>11256</v>
      </c>
      <c r="C4396" s="455" t="s">
        <v>41</v>
      </c>
      <c r="D4396" s="474">
        <v>173.77</v>
      </c>
      <c r="E4396" s="302"/>
      <c r="F4396" s="302"/>
      <c r="G4396" s="302"/>
    </row>
    <row r="4397" spans="1:7" ht="54">
      <c r="A4397" s="455">
        <v>97495</v>
      </c>
      <c r="B4397" s="453" t="s">
        <v>11257</v>
      </c>
      <c r="C4397" s="455" t="s">
        <v>41</v>
      </c>
      <c r="D4397" s="474">
        <v>319.81</v>
      </c>
      <c r="E4397" s="302"/>
      <c r="F4397" s="302"/>
      <c r="G4397" s="302"/>
    </row>
    <row r="4398" spans="1:7" ht="54">
      <c r="A4398" s="455">
        <v>97496</v>
      </c>
      <c r="B4398" s="453" t="s">
        <v>11258</v>
      </c>
      <c r="C4398" s="455" t="s">
        <v>41</v>
      </c>
      <c r="D4398" s="474">
        <v>507.1</v>
      </c>
      <c r="E4398" s="302"/>
      <c r="F4398" s="302"/>
      <c r="G4398" s="302"/>
    </row>
    <row r="4399" spans="1:7" ht="54">
      <c r="A4399" s="455">
        <v>97499</v>
      </c>
      <c r="B4399" s="453" t="s">
        <v>11259</v>
      </c>
      <c r="C4399" s="455" t="s">
        <v>41</v>
      </c>
      <c r="D4399" s="474">
        <v>21.7</v>
      </c>
      <c r="E4399" s="302"/>
      <c r="F4399" s="302"/>
      <c r="G4399" s="302"/>
    </row>
    <row r="4400" spans="1:7" ht="67.5">
      <c r="A4400" s="455">
        <v>97500</v>
      </c>
      <c r="B4400" s="453" t="s">
        <v>11260</v>
      </c>
      <c r="C4400" s="455" t="s">
        <v>41</v>
      </c>
      <c r="D4400" s="474">
        <v>17.7</v>
      </c>
      <c r="E4400" s="302"/>
      <c r="F4400" s="302"/>
      <c r="G4400" s="302"/>
    </row>
    <row r="4401" spans="1:7" ht="54">
      <c r="A4401" s="455">
        <v>97502</v>
      </c>
      <c r="B4401" s="453" t="s">
        <v>11261</v>
      </c>
      <c r="C4401" s="455" t="s">
        <v>41</v>
      </c>
      <c r="D4401" s="474">
        <v>30.69</v>
      </c>
      <c r="E4401" s="302"/>
      <c r="F4401" s="302"/>
      <c r="G4401" s="302"/>
    </row>
    <row r="4402" spans="1:7" ht="67.5">
      <c r="A4402" s="455">
        <v>97503</v>
      </c>
      <c r="B4402" s="453" t="s">
        <v>11262</v>
      </c>
      <c r="C4402" s="455" t="s">
        <v>41</v>
      </c>
      <c r="D4402" s="474">
        <v>37.590000000000003</v>
      </c>
      <c r="E4402" s="302"/>
      <c r="F4402" s="302"/>
      <c r="G4402" s="302"/>
    </row>
    <row r="4403" spans="1:7" ht="54">
      <c r="A4403" s="455">
        <v>97505</v>
      </c>
      <c r="B4403" s="453" t="s">
        <v>11263</v>
      </c>
      <c r="C4403" s="455" t="s">
        <v>41</v>
      </c>
      <c r="D4403" s="474">
        <v>38.54</v>
      </c>
      <c r="E4403" s="302"/>
      <c r="F4403" s="302"/>
      <c r="G4403" s="302"/>
    </row>
    <row r="4404" spans="1:7" ht="67.5">
      <c r="A4404" s="455">
        <v>97506</v>
      </c>
      <c r="B4404" s="453" t="s">
        <v>11264</v>
      </c>
      <c r="C4404" s="455" t="s">
        <v>41</v>
      </c>
      <c r="D4404" s="474">
        <v>47.17</v>
      </c>
      <c r="E4404" s="302"/>
      <c r="F4404" s="302"/>
      <c r="G4404" s="302"/>
    </row>
    <row r="4405" spans="1:7" ht="54">
      <c r="A4405" s="455">
        <v>97508</v>
      </c>
      <c r="B4405" s="453" t="s">
        <v>11265</v>
      </c>
      <c r="C4405" s="455" t="s">
        <v>41</v>
      </c>
      <c r="D4405" s="474">
        <v>57.48</v>
      </c>
      <c r="E4405" s="302"/>
      <c r="F4405" s="302"/>
      <c r="G4405" s="302"/>
    </row>
    <row r="4406" spans="1:7" ht="67.5">
      <c r="A4406" s="455">
        <v>97509</v>
      </c>
      <c r="B4406" s="453" t="s">
        <v>11266</v>
      </c>
      <c r="C4406" s="455" t="s">
        <v>41</v>
      </c>
      <c r="D4406" s="474">
        <v>71.14</v>
      </c>
      <c r="E4406" s="302"/>
      <c r="F4406" s="302"/>
      <c r="G4406" s="302"/>
    </row>
    <row r="4407" spans="1:7" ht="54">
      <c r="A4407" s="455">
        <v>97511</v>
      </c>
      <c r="B4407" s="453" t="s">
        <v>11267</v>
      </c>
      <c r="C4407" s="455" t="s">
        <v>41</v>
      </c>
      <c r="D4407" s="474">
        <v>108.39</v>
      </c>
      <c r="E4407" s="302"/>
      <c r="F4407" s="302"/>
      <c r="G4407" s="302"/>
    </row>
    <row r="4408" spans="1:7" ht="67.5">
      <c r="A4408" s="455">
        <v>97512</v>
      </c>
      <c r="B4408" s="453" t="s">
        <v>11268</v>
      </c>
      <c r="C4408" s="455" t="s">
        <v>41</v>
      </c>
      <c r="D4408" s="474">
        <v>135.99</v>
      </c>
      <c r="E4408" s="302"/>
      <c r="F4408" s="302"/>
      <c r="G4408" s="302"/>
    </row>
    <row r="4409" spans="1:7" ht="54">
      <c r="A4409" s="455">
        <v>97514</v>
      </c>
      <c r="B4409" s="453" t="s">
        <v>11269</v>
      </c>
      <c r="C4409" s="455" t="s">
        <v>41</v>
      </c>
      <c r="D4409" s="474">
        <v>144.74</v>
      </c>
      <c r="E4409" s="302"/>
      <c r="F4409" s="302"/>
      <c r="G4409" s="302"/>
    </row>
    <row r="4410" spans="1:7" ht="67.5">
      <c r="A4410" s="455">
        <v>97515</v>
      </c>
      <c r="B4410" s="453" t="s">
        <v>11270</v>
      </c>
      <c r="C4410" s="455" t="s">
        <v>41</v>
      </c>
      <c r="D4410" s="474">
        <v>181.92</v>
      </c>
      <c r="E4410" s="302"/>
      <c r="F4410" s="302"/>
      <c r="G4410" s="302"/>
    </row>
    <row r="4411" spans="1:7" ht="54">
      <c r="A4411" s="455">
        <v>97517</v>
      </c>
      <c r="B4411" s="453" t="s">
        <v>11271</v>
      </c>
      <c r="C4411" s="455" t="s">
        <v>41</v>
      </c>
      <c r="D4411" s="474">
        <v>35.35</v>
      </c>
      <c r="E4411" s="302"/>
      <c r="F4411" s="302"/>
      <c r="G4411" s="302"/>
    </row>
    <row r="4412" spans="1:7" ht="54">
      <c r="A4412" s="455">
        <v>97518</v>
      </c>
      <c r="B4412" s="453" t="s">
        <v>11272</v>
      </c>
      <c r="C4412" s="455" t="s">
        <v>41</v>
      </c>
      <c r="D4412" s="474">
        <v>35.35</v>
      </c>
      <c r="E4412" s="302"/>
      <c r="F4412" s="302"/>
      <c r="G4412" s="302"/>
    </row>
    <row r="4413" spans="1:7" ht="54">
      <c r="A4413" s="455">
        <v>97519</v>
      </c>
      <c r="B4413" s="453" t="s">
        <v>11273</v>
      </c>
      <c r="C4413" s="455" t="s">
        <v>41</v>
      </c>
      <c r="D4413" s="474">
        <v>50.62</v>
      </c>
      <c r="E4413" s="302"/>
      <c r="F4413" s="302"/>
      <c r="G4413" s="302"/>
    </row>
    <row r="4414" spans="1:7" ht="54">
      <c r="A4414" s="455">
        <v>97520</v>
      </c>
      <c r="B4414" s="453" t="s">
        <v>11274</v>
      </c>
      <c r="C4414" s="455" t="s">
        <v>41</v>
      </c>
      <c r="D4414" s="474">
        <v>50.62</v>
      </c>
      <c r="E4414" s="302"/>
      <c r="F4414" s="302"/>
      <c r="G4414" s="302"/>
    </row>
    <row r="4415" spans="1:7" ht="54">
      <c r="A4415" s="455">
        <v>97521</v>
      </c>
      <c r="B4415" s="453" t="s">
        <v>11275</v>
      </c>
      <c r="C4415" s="455" t="s">
        <v>41</v>
      </c>
      <c r="D4415" s="474">
        <v>70.739999999999995</v>
      </c>
      <c r="E4415" s="302"/>
      <c r="F4415" s="302"/>
      <c r="G4415" s="302"/>
    </row>
    <row r="4416" spans="1:7" ht="54">
      <c r="A4416" s="455">
        <v>97522</v>
      </c>
      <c r="B4416" s="453" t="s">
        <v>11276</v>
      </c>
      <c r="C4416" s="455" t="s">
        <v>41</v>
      </c>
      <c r="D4416" s="474">
        <v>70.739999999999995</v>
      </c>
      <c r="E4416" s="302"/>
      <c r="F4416" s="302"/>
      <c r="G4416" s="302"/>
    </row>
    <row r="4417" spans="1:7" ht="54">
      <c r="A4417" s="455">
        <v>97523</v>
      </c>
      <c r="B4417" s="453" t="s">
        <v>11277</v>
      </c>
      <c r="C4417" s="455" t="s">
        <v>41</v>
      </c>
      <c r="D4417" s="474">
        <v>97.56</v>
      </c>
      <c r="E4417" s="302"/>
      <c r="F4417" s="302"/>
      <c r="G4417" s="302"/>
    </row>
    <row r="4418" spans="1:7" ht="54">
      <c r="A4418" s="455">
        <v>97524</v>
      </c>
      <c r="B4418" s="453" t="s">
        <v>11278</v>
      </c>
      <c r="C4418" s="455" t="s">
        <v>41</v>
      </c>
      <c r="D4418" s="474">
        <v>105.35</v>
      </c>
      <c r="E4418" s="302"/>
      <c r="F4418" s="302"/>
      <c r="G4418" s="302"/>
    </row>
    <row r="4419" spans="1:7" ht="54">
      <c r="A4419" s="455">
        <v>97525</v>
      </c>
      <c r="B4419" s="453" t="s">
        <v>11279</v>
      </c>
      <c r="C4419" s="455" t="s">
        <v>41</v>
      </c>
      <c r="D4419" s="474">
        <v>184.45</v>
      </c>
      <c r="E4419" s="302"/>
      <c r="F4419" s="302"/>
      <c r="G4419" s="302"/>
    </row>
    <row r="4420" spans="1:7" ht="54">
      <c r="A4420" s="455">
        <v>97526</v>
      </c>
      <c r="B4420" s="453" t="s">
        <v>11280</v>
      </c>
      <c r="C4420" s="455" t="s">
        <v>41</v>
      </c>
      <c r="D4420" s="474">
        <v>196.92</v>
      </c>
      <c r="E4420" s="302"/>
      <c r="F4420" s="302"/>
      <c r="G4420" s="302"/>
    </row>
    <row r="4421" spans="1:7" ht="54">
      <c r="A4421" s="455">
        <v>97527</v>
      </c>
      <c r="B4421" s="453" t="s">
        <v>11281</v>
      </c>
      <c r="C4421" s="455" t="s">
        <v>41</v>
      </c>
      <c r="D4421" s="474">
        <v>455.33</v>
      </c>
      <c r="E4421" s="302"/>
      <c r="F4421" s="302"/>
      <c r="G4421" s="302"/>
    </row>
    <row r="4422" spans="1:7" ht="54">
      <c r="A4422" s="455">
        <v>97528</v>
      </c>
      <c r="B4422" s="453" t="s">
        <v>11282</v>
      </c>
      <c r="C4422" s="455" t="s">
        <v>41</v>
      </c>
      <c r="D4422" s="474">
        <v>399.4</v>
      </c>
      <c r="E4422" s="302"/>
      <c r="F4422" s="302"/>
      <c r="G4422" s="302"/>
    </row>
    <row r="4423" spans="1:7" ht="54">
      <c r="A4423" s="455">
        <v>97529</v>
      </c>
      <c r="B4423" s="453" t="s">
        <v>11283</v>
      </c>
      <c r="C4423" s="455" t="s">
        <v>41</v>
      </c>
      <c r="D4423" s="474">
        <v>55.43</v>
      </c>
      <c r="E4423" s="302"/>
      <c r="F4423" s="302"/>
      <c r="G4423" s="302"/>
    </row>
    <row r="4424" spans="1:7" ht="54">
      <c r="A4424" s="455">
        <v>97530</v>
      </c>
      <c r="B4424" s="453" t="s">
        <v>11284</v>
      </c>
      <c r="C4424" s="455" t="s">
        <v>41</v>
      </c>
      <c r="D4424" s="474">
        <v>80.510000000000005</v>
      </c>
      <c r="E4424" s="302"/>
      <c r="F4424" s="302"/>
      <c r="G4424" s="302"/>
    </row>
    <row r="4425" spans="1:7" ht="54">
      <c r="A4425" s="455">
        <v>97531</v>
      </c>
      <c r="B4425" s="453" t="s">
        <v>11285</v>
      </c>
      <c r="C4425" s="455" t="s">
        <v>41</v>
      </c>
      <c r="D4425" s="474">
        <v>102.72</v>
      </c>
      <c r="E4425" s="302"/>
      <c r="F4425" s="302"/>
      <c r="G4425" s="302"/>
    </row>
    <row r="4426" spans="1:7" ht="54">
      <c r="A4426" s="455">
        <v>97532</v>
      </c>
      <c r="B4426" s="453" t="s">
        <v>11286</v>
      </c>
      <c r="C4426" s="455" t="s">
        <v>41</v>
      </c>
      <c r="D4426" s="474">
        <v>161.33000000000001</v>
      </c>
      <c r="E4426" s="302"/>
      <c r="F4426" s="302"/>
      <c r="G4426" s="302"/>
    </row>
    <row r="4427" spans="1:7" ht="54">
      <c r="A4427" s="455">
        <v>97533</v>
      </c>
      <c r="B4427" s="453" t="s">
        <v>11287</v>
      </c>
      <c r="C4427" s="455" t="s">
        <v>41</v>
      </c>
      <c r="D4427" s="474">
        <v>304.5</v>
      </c>
      <c r="E4427" s="302"/>
      <c r="F4427" s="302"/>
      <c r="G4427" s="302"/>
    </row>
    <row r="4428" spans="1:7" ht="54">
      <c r="A4428" s="455">
        <v>97534</v>
      </c>
      <c r="B4428" s="453" t="s">
        <v>11288</v>
      </c>
      <c r="C4428" s="455" t="s">
        <v>41</v>
      </c>
      <c r="D4428" s="474">
        <v>483.66</v>
      </c>
      <c r="E4428" s="302"/>
      <c r="F4428" s="302"/>
      <c r="G4428" s="302"/>
    </row>
    <row r="4429" spans="1:7" ht="54">
      <c r="A4429" s="455">
        <v>97537</v>
      </c>
      <c r="B4429" s="453" t="s">
        <v>11289</v>
      </c>
      <c r="C4429" s="455" t="s">
        <v>41</v>
      </c>
      <c r="D4429" s="474">
        <v>16.18</v>
      </c>
      <c r="E4429" s="302"/>
      <c r="F4429" s="302"/>
      <c r="G4429" s="302"/>
    </row>
    <row r="4430" spans="1:7" ht="54">
      <c r="A4430" s="455">
        <v>97540</v>
      </c>
      <c r="B4430" s="453" t="s">
        <v>11290</v>
      </c>
      <c r="C4430" s="455" t="s">
        <v>41</v>
      </c>
      <c r="D4430" s="474">
        <v>21.56</v>
      </c>
      <c r="E4430" s="302"/>
      <c r="F4430" s="302"/>
      <c r="G4430" s="302"/>
    </row>
    <row r="4431" spans="1:7" ht="54">
      <c r="A4431" s="455">
        <v>97541</v>
      </c>
      <c r="B4431" s="453" t="s">
        <v>11291</v>
      </c>
      <c r="C4431" s="455" t="s">
        <v>41</v>
      </c>
      <c r="D4431" s="474">
        <v>18.239999999999998</v>
      </c>
      <c r="E4431" s="302"/>
      <c r="F4431" s="302"/>
      <c r="G4431" s="302"/>
    </row>
    <row r="4432" spans="1:7" ht="54">
      <c r="A4432" s="455">
        <v>97543</v>
      </c>
      <c r="B4432" s="453" t="s">
        <v>11292</v>
      </c>
      <c r="C4432" s="455" t="s">
        <v>41</v>
      </c>
      <c r="D4432" s="474">
        <v>34.78</v>
      </c>
      <c r="E4432" s="302"/>
      <c r="F4432" s="302"/>
      <c r="G4432" s="302"/>
    </row>
    <row r="4433" spans="1:7" ht="54">
      <c r="A4433" s="455">
        <v>97544</v>
      </c>
      <c r="B4433" s="453" t="s">
        <v>11293</v>
      </c>
      <c r="C4433" s="455" t="s">
        <v>41</v>
      </c>
      <c r="D4433" s="474">
        <v>30.78</v>
      </c>
      <c r="E4433" s="302"/>
      <c r="F4433" s="302"/>
      <c r="G4433" s="302"/>
    </row>
    <row r="4434" spans="1:7" ht="54">
      <c r="A4434" s="455">
        <v>97546</v>
      </c>
      <c r="B4434" s="453" t="s">
        <v>11294</v>
      </c>
      <c r="C4434" s="455" t="s">
        <v>41</v>
      </c>
      <c r="D4434" s="474">
        <v>22.6</v>
      </c>
      <c r="E4434" s="302"/>
      <c r="F4434" s="302"/>
      <c r="G4434" s="302"/>
    </row>
    <row r="4435" spans="1:7" ht="54">
      <c r="A4435" s="455">
        <v>97547</v>
      </c>
      <c r="B4435" s="453" t="s">
        <v>11295</v>
      </c>
      <c r="C4435" s="455" t="s">
        <v>41</v>
      </c>
      <c r="D4435" s="474">
        <v>22.6</v>
      </c>
      <c r="E4435" s="302"/>
      <c r="F4435" s="302"/>
      <c r="G4435" s="302"/>
    </row>
    <row r="4436" spans="1:7" ht="54">
      <c r="A4436" s="455">
        <v>97548</v>
      </c>
      <c r="B4436" s="453" t="s">
        <v>11296</v>
      </c>
      <c r="C4436" s="455" t="s">
        <v>41</v>
      </c>
      <c r="D4436" s="474">
        <v>33.36</v>
      </c>
      <c r="E4436" s="302"/>
      <c r="F4436" s="302"/>
      <c r="G4436" s="302"/>
    </row>
    <row r="4437" spans="1:7" ht="54">
      <c r="A4437" s="455">
        <v>97549</v>
      </c>
      <c r="B4437" s="453" t="s">
        <v>11297</v>
      </c>
      <c r="C4437" s="455" t="s">
        <v>41</v>
      </c>
      <c r="D4437" s="474">
        <v>33.36</v>
      </c>
      <c r="E4437" s="302"/>
      <c r="F4437" s="302"/>
      <c r="G4437" s="302"/>
    </row>
    <row r="4438" spans="1:7" ht="54">
      <c r="A4438" s="455">
        <v>97550</v>
      </c>
      <c r="B4438" s="453" t="s">
        <v>11298</v>
      </c>
      <c r="C4438" s="455" t="s">
        <v>41</v>
      </c>
      <c r="D4438" s="474">
        <v>55.01</v>
      </c>
      <c r="E4438" s="302"/>
      <c r="F4438" s="302"/>
      <c r="G4438" s="302"/>
    </row>
    <row r="4439" spans="1:7" ht="54">
      <c r="A4439" s="455">
        <v>97551</v>
      </c>
      <c r="B4439" s="453" t="s">
        <v>11299</v>
      </c>
      <c r="C4439" s="455" t="s">
        <v>41</v>
      </c>
      <c r="D4439" s="474">
        <v>55.01</v>
      </c>
      <c r="E4439" s="302"/>
      <c r="F4439" s="302"/>
      <c r="G4439" s="302"/>
    </row>
    <row r="4440" spans="1:7" ht="54">
      <c r="A4440" s="455">
        <v>97552</v>
      </c>
      <c r="B4440" s="453" t="s">
        <v>11300</v>
      </c>
      <c r="C4440" s="455" t="s">
        <v>41</v>
      </c>
      <c r="D4440" s="474">
        <v>33.03</v>
      </c>
      <c r="E4440" s="302"/>
      <c r="F4440" s="302"/>
      <c r="G4440" s="302"/>
    </row>
    <row r="4441" spans="1:7" ht="54">
      <c r="A4441" s="455">
        <v>97553</v>
      </c>
      <c r="B4441" s="453" t="s">
        <v>11301</v>
      </c>
      <c r="C4441" s="455" t="s">
        <v>41</v>
      </c>
      <c r="D4441" s="474">
        <v>47.36</v>
      </c>
      <c r="E4441" s="302"/>
      <c r="F4441" s="302"/>
      <c r="G4441" s="302"/>
    </row>
    <row r="4442" spans="1:7" ht="54">
      <c r="A4442" s="455">
        <v>97554</v>
      </c>
      <c r="B4442" s="453" t="s">
        <v>11302</v>
      </c>
      <c r="C4442" s="455" t="s">
        <v>41</v>
      </c>
      <c r="D4442" s="474">
        <v>81.650000000000006</v>
      </c>
      <c r="E4442" s="302"/>
      <c r="F4442" s="302"/>
      <c r="G4442" s="302"/>
    </row>
    <row r="4443" spans="1:7" ht="54">
      <c r="A4443" s="455">
        <v>98602</v>
      </c>
      <c r="B4443" s="453" t="s">
        <v>4223</v>
      </c>
      <c r="C4443" s="455" t="s">
        <v>41</v>
      </c>
      <c r="D4443" s="474">
        <v>16.100000000000001</v>
      </c>
      <c r="E4443" s="302"/>
      <c r="F4443" s="302"/>
      <c r="G4443" s="302"/>
    </row>
    <row r="4444" spans="1:7" ht="27">
      <c r="A4444" s="455">
        <v>88503</v>
      </c>
      <c r="B4444" s="453" t="s">
        <v>220</v>
      </c>
      <c r="C4444" s="455" t="s">
        <v>41</v>
      </c>
      <c r="D4444" s="474">
        <v>767.91</v>
      </c>
      <c r="E4444" s="302"/>
      <c r="F4444" s="302"/>
      <c r="G4444" s="302"/>
    </row>
    <row r="4445" spans="1:7" ht="27">
      <c r="A4445" s="455">
        <v>88504</v>
      </c>
      <c r="B4445" s="453" t="s">
        <v>221</v>
      </c>
      <c r="C4445" s="455" t="s">
        <v>41</v>
      </c>
      <c r="D4445" s="474">
        <v>601.87</v>
      </c>
      <c r="E4445" s="302"/>
      <c r="F4445" s="302"/>
      <c r="G4445" s="302"/>
    </row>
    <row r="4446" spans="1:7" ht="40.5">
      <c r="A4446" s="455">
        <v>97895</v>
      </c>
      <c r="B4446" s="453" t="s">
        <v>11995</v>
      </c>
      <c r="C4446" s="455" t="s">
        <v>41</v>
      </c>
      <c r="D4446" s="474">
        <v>175.62</v>
      </c>
      <c r="E4446" s="302"/>
      <c r="F4446" s="302"/>
      <c r="G4446" s="302"/>
    </row>
    <row r="4447" spans="1:7" ht="40.5">
      <c r="A4447" s="455">
        <v>97896</v>
      </c>
      <c r="B4447" s="453" t="s">
        <v>11996</v>
      </c>
      <c r="C4447" s="455" t="s">
        <v>41</v>
      </c>
      <c r="D4447" s="474">
        <v>312.62</v>
      </c>
      <c r="E4447" s="302"/>
      <c r="F4447" s="302"/>
      <c r="G4447" s="302"/>
    </row>
    <row r="4448" spans="1:7" ht="40.5">
      <c r="A4448" s="455">
        <v>97897</v>
      </c>
      <c r="B4448" s="453" t="s">
        <v>11997</v>
      </c>
      <c r="C4448" s="455" t="s">
        <v>41</v>
      </c>
      <c r="D4448" s="474">
        <v>422.86</v>
      </c>
      <c r="E4448" s="302"/>
      <c r="F4448" s="302"/>
      <c r="G4448" s="302"/>
    </row>
    <row r="4449" spans="1:7" ht="40.5">
      <c r="A4449" s="455">
        <v>97898</v>
      </c>
      <c r="B4449" s="453" t="s">
        <v>11998</v>
      </c>
      <c r="C4449" s="455" t="s">
        <v>41</v>
      </c>
      <c r="D4449" s="474">
        <v>690.29</v>
      </c>
      <c r="E4449" s="302"/>
      <c r="F4449" s="302"/>
      <c r="G4449" s="302"/>
    </row>
    <row r="4450" spans="1:7" ht="67.5">
      <c r="A4450" s="455">
        <v>97900</v>
      </c>
      <c r="B4450" s="453" t="s">
        <v>11999</v>
      </c>
      <c r="C4450" s="455" t="s">
        <v>41</v>
      </c>
      <c r="D4450" s="474">
        <v>155.77000000000001</v>
      </c>
      <c r="E4450" s="302"/>
      <c r="F4450" s="302"/>
      <c r="G4450" s="302"/>
    </row>
    <row r="4451" spans="1:7" ht="67.5">
      <c r="A4451" s="455">
        <v>97901</v>
      </c>
      <c r="B4451" s="453" t="s">
        <v>12000</v>
      </c>
      <c r="C4451" s="455" t="s">
        <v>41</v>
      </c>
      <c r="D4451" s="474">
        <v>247.97</v>
      </c>
      <c r="E4451" s="302"/>
      <c r="F4451" s="302"/>
      <c r="G4451" s="302"/>
    </row>
    <row r="4452" spans="1:7" ht="67.5">
      <c r="A4452" s="455">
        <v>97902</v>
      </c>
      <c r="B4452" s="453" t="s">
        <v>12001</v>
      </c>
      <c r="C4452" s="455" t="s">
        <v>41</v>
      </c>
      <c r="D4452" s="474">
        <v>494.64</v>
      </c>
      <c r="E4452" s="302"/>
      <c r="F4452" s="302"/>
      <c r="G4452" s="302"/>
    </row>
    <row r="4453" spans="1:7" ht="67.5">
      <c r="A4453" s="455">
        <v>97903</v>
      </c>
      <c r="B4453" s="453" t="s">
        <v>12002</v>
      </c>
      <c r="C4453" s="455" t="s">
        <v>41</v>
      </c>
      <c r="D4453" s="474">
        <v>678.86</v>
      </c>
      <c r="E4453" s="302"/>
      <c r="F4453" s="302"/>
      <c r="G4453" s="302"/>
    </row>
    <row r="4454" spans="1:7" ht="54">
      <c r="A4454" s="455">
        <v>97904</v>
      </c>
      <c r="B4454" s="453" t="s">
        <v>12003</v>
      </c>
      <c r="C4454" s="455" t="s">
        <v>41</v>
      </c>
      <c r="D4454" s="474">
        <v>815.12</v>
      </c>
      <c r="E4454" s="302"/>
      <c r="F4454" s="302"/>
      <c r="G4454" s="302"/>
    </row>
    <row r="4455" spans="1:7" ht="54">
      <c r="A4455" s="455">
        <v>97905</v>
      </c>
      <c r="B4455" s="453" t="s">
        <v>12004</v>
      </c>
      <c r="C4455" s="455" t="s">
        <v>41</v>
      </c>
      <c r="D4455" s="474">
        <v>180.65</v>
      </c>
      <c r="E4455" s="302"/>
      <c r="F4455" s="302"/>
      <c r="G4455" s="302"/>
    </row>
    <row r="4456" spans="1:7" ht="54">
      <c r="A4456" s="455">
        <v>97906</v>
      </c>
      <c r="B4456" s="453" t="s">
        <v>12005</v>
      </c>
      <c r="C4456" s="455" t="s">
        <v>41</v>
      </c>
      <c r="D4456" s="474">
        <v>338.33</v>
      </c>
      <c r="E4456" s="302"/>
      <c r="F4456" s="302"/>
      <c r="G4456" s="302"/>
    </row>
    <row r="4457" spans="1:7" ht="54">
      <c r="A4457" s="455">
        <v>97907</v>
      </c>
      <c r="B4457" s="453" t="s">
        <v>12006</v>
      </c>
      <c r="C4457" s="455" t="s">
        <v>41</v>
      </c>
      <c r="D4457" s="474">
        <v>479.39</v>
      </c>
      <c r="E4457" s="302"/>
      <c r="F4457" s="302"/>
      <c r="G4457" s="302"/>
    </row>
    <row r="4458" spans="1:7" ht="54">
      <c r="A4458" s="455">
        <v>97908</v>
      </c>
      <c r="B4458" s="453" t="s">
        <v>12007</v>
      </c>
      <c r="C4458" s="455" t="s">
        <v>41</v>
      </c>
      <c r="D4458" s="474">
        <v>579.09</v>
      </c>
      <c r="E4458" s="302"/>
      <c r="F4458" s="302"/>
      <c r="G4458" s="302"/>
    </row>
    <row r="4459" spans="1:7" ht="54">
      <c r="A4459" s="455">
        <v>98102</v>
      </c>
      <c r="B4459" s="453" t="s">
        <v>12008</v>
      </c>
      <c r="C4459" s="455" t="s">
        <v>41</v>
      </c>
      <c r="D4459" s="474">
        <v>143.09</v>
      </c>
      <c r="E4459" s="302"/>
      <c r="F4459" s="302"/>
      <c r="G4459" s="302"/>
    </row>
    <row r="4460" spans="1:7" ht="67.5">
      <c r="A4460" s="455">
        <v>98104</v>
      </c>
      <c r="B4460" s="453" t="s">
        <v>12009</v>
      </c>
      <c r="C4460" s="455" t="s">
        <v>41</v>
      </c>
      <c r="D4460" s="474">
        <v>336.37</v>
      </c>
      <c r="E4460" s="302"/>
      <c r="F4460" s="302"/>
      <c r="G4460" s="302"/>
    </row>
    <row r="4461" spans="1:7" ht="67.5">
      <c r="A4461" s="455">
        <v>98105</v>
      </c>
      <c r="B4461" s="453" t="s">
        <v>12010</v>
      </c>
      <c r="C4461" s="455" t="s">
        <v>41</v>
      </c>
      <c r="D4461" s="474">
        <v>576.29</v>
      </c>
      <c r="E4461" s="302"/>
      <c r="F4461" s="302"/>
      <c r="G4461" s="302"/>
    </row>
    <row r="4462" spans="1:7" ht="81">
      <c r="A4462" s="455">
        <v>98106</v>
      </c>
      <c r="B4462" s="453" t="s">
        <v>12011</v>
      </c>
      <c r="C4462" s="455" t="s">
        <v>41</v>
      </c>
      <c r="D4462" s="474">
        <v>956.17</v>
      </c>
      <c r="E4462" s="302"/>
      <c r="F4462" s="302"/>
      <c r="G4462" s="302"/>
    </row>
    <row r="4463" spans="1:7" ht="67.5">
      <c r="A4463" s="455">
        <v>98107</v>
      </c>
      <c r="B4463" s="453" t="s">
        <v>12012</v>
      </c>
      <c r="C4463" s="455" t="s">
        <v>41</v>
      </c>
      <c r="D4463" s="474">
        <v>214.71</v>
      </c>
      <c r="E4463" s="302"/>
      <c r="F4463" s="302"/>
      <c r="G4463" s="302"/>
    </row>
    <row r="4464" spans="1:7" ht="67.5">
      <c r="A4464" s="455">
        <v>98108</v>
      </c>
      <c r="B4464" s="453" t="s">
        <v>12013</v>
      </c>
      <c r="C4464" s="455" t="s">
        <v>41</v>
      </c>
      <c r="D4464" s="474">
        <v>380.19</v>
      </c>
      <c r="E4464" s="302"/>
      <c r="F4464" s="302"/>
      <c r="G4464" s="302"/>
    </row>
    <row r="4465" spans="1:7" ht="67.5">
      <c r="A4465" s="455">
        <v>99250</v>
      </c>
      <c r="B4465" s="453" t="s">
        <v>12014</v>
      </c>
      <c r="C4465" s="455" t="s">
        <v>41</v>
      </c>
      <c r="D4465" s="474">
        <v>152.38999999999999</v>
      </c>
      <c r="E4465" s="302"/>
      <c r="F4465" s="302"/>
      <c r="G4465" s="302"/>
    </row>
    <row r="4466" spans="1:7" ht="67.5">
      <c r="A4466" s="455">
        <v>99251</v>
      </c>
      <c r="B4466" s="453" t="s">
        <v>12015</v>
      </c>
      <c r="C4466" s="455" t="s">
        <v>41</v>
      </c>
      <c r="D4466" s="474">
        <v>242.17</v>
      </c>
      <c r="E4466" s="302"/>
      <c r="F4466" s="302"/>
      <c r="G4466" s="302"/>
    </row>
    <row r="4467" spans="1:7" ht="67.5">
      <c r="A4467" s="455">
        <v>99253</v>
      </c>
      <c r="B4467" s="453" t="s">
        <v>12016</v>
      </c>
      <c r="C4467" s="455" t="s">
        <v>41</v>
      </c>
      <c r="D4467" s="474">
        <v>481.62</v>
      </c>
      <c r="E4467" s="302"/>
      <c r="F4467" s="302"/>
      <c r="G4467" s="302"/>
    </row>
    <row r="4468" spans="1:7" ht="67.5">
      <c r="A4468" s="455">
        <v>99255</v>
      </c>
      <c r="B4468" s="453" t="s">
        <v>12017</v>
      </c>
      <c r="C4468" s="455" t="s">
        <v>41</v>
      </c>
      <c r="D4468" s="474">
        <v>661.01</v>
      </c>
      <c r="E4468" s="302"/>
      <c r="F4468" s="302"/>
      <c r="G4468" s="302"/>
    </row>
    <row r="4469" spans="1:7" ht="54">
      <c r="A4469" s="455">
        <v>99257</v>
      </c>
      <c r="B4469" s="453" t="s">
        <v>12018</v>
      </c>
      <c r="C4469" s="455" t="s">
        <v>41</v>
      </c>
      <c r="D4469" s="474">
        <v>792.03</v>
      </c>
      <c r="E4469" s="302"/>
      <c r="F4469" s="302"/>
      <c r="G4469" s="302"/>
    </row>
    <row r="4470" spans="1:7" ht="54">
      <c r="A4470" s="455">
        <v>99258</v>
      </c>
      <c r="B4470" s="453" t="s">
        <v>12019</v>
      </c>
      <c r="C4470" s="455" t="s">
        <v>41</v>
      </c>
      <c r="D4470" s="474">
        <v>175.87</v>
      </c>
      <c r="E4470" s="302"/>
      <c r="F4470" s="302"/>
      <c r="G4470" s="302"/>
    </row>
    <row r="4471" spans="1:7" ht="54">
      <c r="A4471" s="455">
        <v>99260</v>
      </c>
      <c r="B4471" s="453" t="s">
        <v>12020</v>
      </c>
      <c r="C4471" s="455" t="s">
        <v>41</v>
      </c>
      <c r="D4471" s="474">
        <v>330.12</v>
      </c>
      <c r="E4471" s="302"/>
      <c r="F4471" s="302"/>
      <c r="G4471" s="302"/>
    </row>
    <row r="4472" spans="1:7" ht="54">
      <c r="A4472" s="455">
        <v>99262</v>
      </c>
      <c r="B4472" s="453" t="s">
        <v>12021</v>
      </c>
      <c r="C4472" s="455" t="s">
        <v>41</v>
      </c>
      <c r="D4472" s="474">
        <v>467.68</v>
      </c>
      <c r="E4472" s="302"/>
      <c r="F4472" s="302"/>
      <c r="G4472" s="302"/>
    </row>
    <row r="4473" spans="1:7" ht="54">
      <c r="A4473" s="455">
        <v>99264</v>
      </c>
      <c r="B4473" s="453" t="s">
        <v>12022</v>
      </c>
      <c r="C4473" s="455" t="s">
        <v>41</v>
      </c>
      <c r="D4473" s="474">
        <v>563.28</v>
      </c>
      <c r="E4473" s="302"/>
      <c r="F4473" s="302"/>
      <c r="G4473" s="302"/>
    </row>
    <row r="4474" spans="1:7" ht="54">
      <c r="A4474" s="455">
        <v>89482</v>
      </c>
      <c r="B4474" s="453" t="s">
        <v>1474</v>
      </c>
      <c r="C4474" s="455" t="s">
        <v>41</v>
      </c>
      <c r="D4474" s="474">
        <v>24.82</v>
      </c>
      <c r="E4474" s="302"/>
      <c r="F4474" s="302"/>
      <c r="G4474" s="302"/>
    </row>
    <row r="4475" spans="1:7" ht="54">
      <c r="A4475" s="455">
        <v>89491</v>
      </c>
      <c r="B4475" s="453" t="s">
        <v>1480</v>
      </c>
      <c r="C4475" s="455" t="s">
        <v>41</v>
      </c>
      <c r="D4475" s="474">
        <v>61.22</v>
      </c>
      <c r="E4475" s="302"/>
      <c r="F4475" s="302"/>
      <c r="G4475" s="302"/>
    </row>
    <row r="4476" spans="1:7" ht="54">
      <c r="A4476" s="455">
        <v>89495</v>
      </c>
      <c r="B4476" s="453" t="s">
        <v>1481</v>
      </c>
      <c r="C4476" s="455" t="s">
        <v>41</v>
      </c>
      <c r="D4476" s="474">
        <v>9.64</v>
      </c>
      <c r="E4476" s="302"/>
      <c r="F4476" s="302"/>
      <c r="G4476" s="302"/>
    </row>
    <row r="4477" spans="1:7" ht="54">
      <c r="A4477" s="455">
        <v>89707</v>
      </c>
      <c r="B4477" s="453" t="s">
        <v>1621</v>
      </c>
      <c r="C4477" s="455" t="s">
        <v>41</v>
      </c>
      <c r="D4477" s="474">
        <v>28.77</v>
      </c>
      <c r="E4477" s="302"/>
      <c r="F4477" s="302"/>
      <c r="G4477" s="302"/>
    </row>
    <row r="4478" spans="1:7" ht="54">
      <c r="A4478" s="455">
        <v>89708</v>
      </c>
      <c r="B4478" s="453" t="s">
        <v>1622</v>
      </c>
      <c r="C4478" s="455" t="s">
        <v>41</v>
      </c>
      <c r="D4478" s="474">
        <v>66.02</v>
      </c>
      <c r="E4478" s="302"/>
      <c r="F4478" s="302"/>
      <c r="G4478" s="302"/>
    </row>
    <row r="4479" spans="1:7" ht="54">
      <c r="A4479" s="455">
        <v>89709</v>
      </c>
      <c r="B4479" s="453" t="s">
        <v>1623</v>
      </c>
      <c r="C4479" s="455" t="s">
        <v>41</v>
      </c>
      <c r="D4479" s="474">
        <v>10.74</v>
      </c>
      <c r="E4479" s="302"/>
      <c r="F4479" s="302"/>
      <c r="G4479" s="302"/>
    </row>
    <row r="4480" spans="1:7" ht="54">
      <c r="A4480" s="455">
        <v>89710</v>
      </c>
      <c r="B4480" s="453" t="s">
        <v>334</v>
      </c>
      <c r="C4480" s="455" t="s">
        <v>41</v>
      </c>
      <c r="D4480" s="474">
        <v>10.51</v>
      </c>
      <c r="E4480" s="302"/>
      <c r="F4480" s="302"/>
      <c r="G4480" s="302"/>
    </row>
    <row r="4481" spans="1:7" ht="40.5">
      <c r="A4481" s="455">
        <v>86872</v>
      </c>
      <c r="B4481" s="453" t="s">
        <v>9782</v>
      </c>
      <c r="C4481" s="455" t="s">
        <v>41</v>
      </c>
      <c r="D4481" s="474">
        <v>613.54999999999995</v>
      </c>
      <c r="E4481" s="302"/>
      <c r="F4481" s="302"/>
      <c r="G4481" s="302"/>
    </row>
    <row r="4482" spans="1:7" ht="40.5">
      <c r="A4482" s="455">
        <v>86874</v>
      </c>
      <c r="B4482" s="453" t="s">
        <v>9783</v>
      </c>
      <c r="C4482" s="455" t="s">
        <v>41</v>
      </c>
      <c r="D4482" s="474">
        <v>376.27</v>
      </c>
      <c r="E4482" s="302"/>
      <c r="F4482" s="302"/>
      <c r="G4482" s="302"/>
    </row>
    <row r="4483" spans="1:7" ht="40.5">
      <c r="A4483" s="455">
        <v>86875</v>
      </c>
      <c r="B4483" s="453" t="s">
        <v>9784</v>
      </c>
      <c r="C4483" s="455" t="s">
        <v>41</v>
      </c>
      <c r="D4483" s="474">
        <v>372.36</v>
      </c>
      <c r="E4483" s="302"/>
      <c r="F4483" s="302"/>
      <c r="G4483" s="302"/>
    </row>
    <row r="4484" spans="1:7" ht="40.5">
      <c r="A4484" s="455">
        <v>86876</v>
      </c>
      <c r="B4484" s="453" t="s">
        <v>9785</v>
      </c>
      <c r="C4484" s="455" t="s">
        <v>41</v>
      </c>
      <c r="D4484" s="474">
        <v>209.94</v>
      </c>
      <c r="E4484" s="302"/>
      <c r="F4484" s="302"/>
      <c r="G4484" s="302"/>
    </row>
    <row r="4485" spans="1:7" ht="54">
      <c r="A4485" s="455">
        <v>86877</v>
      </c>
      <c r="B4485" s="453" t="s">
        <v>9786</v>
      </c>
      <c r="C4485" s="455" t="s">
        <v>41</v>
      </c>
      <c r="D4485" s="474">
        <v>26.2</v>
      </c>
      <c r="E4485" s="302"/>
      <c r="F4485" s="302"/>
      <c r="G4485" s="302"/>
    </row>
    <row r="4486" spans="1:7" ht="40.5">
      <c r="A4486" s="455">
        <v>86878</v>
      </c>
      <c r="B4486" s="453" t="s">
        <v>9787</v>
      </c>
      <c r="C4486" s="455" t="s">
        <v>41</v>
      </c>
      <c r="D4486" s="474">
        <v>58.36</v>
      </c>
      <c r="E4486" s="302"/>
      <c r="F4486" s="302"/>
      <c r="G4486" s="302"/>
    </row>
    <row r="4487" spans="1:7" ht="40.5">
      <c r="A4487" s="455">
        <v>86879</v>
      </c>
      <c r="B4487" s="453" t="s">
        <v>9788</v>
      </c>
      <c r="C4487" s="455" t="s">
        <v>41</v>
      </c>
      <c r="D4487" s="474">
        <v>5.97</v>
      </c>
      <c r="E4487" s="302"/>
      <c r="F4487" s="302"/>
      <c r="G4487" s="302"/>
    </row>
    <row r="4488" spans="1:7" ht="54">
      <c r="A4488" s="455">
        <v>86880</v>
      </c>
      <c r="B4488" s="453" t="s">
        <v>9789</v>
      </c>
      <c r="C4488" s="455" t="s">
        <v>41</v>
      </c>
      <c r="D4488" s="474">
        <v>18.22</v>
      </c>
      <c r="E4488" s="302"/>
      <c r="F4488" s="302"/>
      <c r="G4488" s="302"/>
    </row>
    <row r="4489" spans="1:7" ht="40.5">
      <c r="A4489" s="455">
        <v>86881</v>
      </c>
      <c r="B4489" s="453" t="s">
        <v>9790</v>
      </c>
      <c r="C4489" s="455" t="s">
        <v>41</v>
      </c>
      <c r="D4489" s="474">
        <v>165.18</v>
      </c>
      <c r="E4489" s="302"/>
      <c r="F4489" s="302"/>
      <c r="G4489" s="302"/>
    </row>
    <row r="4490" spans="1:7" ht="40.5">
      <c r="A4490" s="455">
        <v>86882</v>
      </c>
      <c r="B4490" s="453" t="s">
        <v>9791</v>
      </c>
      <c r="C4490" s="455" t="s">
        <v>41</v>
      </c>
      <c r="D4490" s="474">
        <v>18.61</v>
      </c>
      <c r="E4490" s="302"/>
      <c r="F4490" s="302"/>
      <c r="G4490" s="302"/>
    </row>
    <row r="4491" spans="1:7" ht="40.5">
      <c r="A4491" s="455">
        <v>86883</v>
      </c>
      <c r="B4491" s="453" t="s">
        <v>9792</v>
      </c>
      <c r="C4491" s="455" t="s">
        <v>41</v>
      </c>
      <c r="D4491" s="474">
        <v>10.62</v>
      </c>
      <c r="E4491" s="302"/>
      <c r="F4491" s="302"/>
      <c r="G4491" s="302"/>
    </row>
    <row r="4492" spans="1:7" ht="40.5">
      <c r="A4492" s="455">
        <v>86884</v>
      </c>
      <c r="B4492" s="453" t="s">
        <v>9793</v>
      </c>
      <c r="C4492" s="455" t="s">
        <v>41</v>
      </c>
      <c r="D4492" s="474">
        <v>7.33</v>
      </c>
      <c r="E4492" s="302"/>
      <c r="F4492" s="302"/>
      <c r="G4492" s="302"/>
    </row>
    <row r="4493" spans="1:7" ht="40.5">
      <c r="A4493" s="455">
        <v>86885</v>
      </c>
      <c r="B4493" s="453" t="s">
        <v>9794</v>
      </c>
      <c r="C4493" s="455" t="s">
        <v>41</v>
      </c>
      <c r="D4493" s="474">
        <v>9.93</v>
      </c>
      <c r="E4493" s="302"/>
      <c r="F4493" s="302"/>
      <c r="G4493" s="302"/>
    </row>
    <row r="4494" spans="1:7" ht="27">
      <c r="A4494" s="455">
        <v>86886</v>
      </c>
      <c r="B4494" s="453" t="s">
        <v>9795</v>
      </c>
      <c r="C4494" s="455" t="s">
        <v>41</v>
      </c>
      <c r="D4494" s="474">
        <v>39.92</v>
      </c>
      <c r="E4494" s="302"/>
      <c r="F4494" s="302"/>
      <c r="G4494" s="302"/>
    </row>
    <row r="4495" spans="1:7" ht="27">
      <c r="A4495" s="455">
        <v>86887</v>
      </c>
      <c r="B4495" s="453" t="s">
        <v>9796</v>
      </c>
      <c r="C4495" s="455" t="s">
        <v>41</v>
      </c>
      <c r="D4495" s="474">
        <v>43.37</v>
      </c>
      <c r="E4495" s="302"/>
      <c r="F4495" s="302"/>
      <c r="G4495" s="302"/>
    </row>
    <row r="4496" spans="1:7" ht="40.5">
      <c r="A4496" s="455">
        <v>86888</v>
      </c>
      <c r="B4496" s="453" t="s">
        <v>9797</v>
      </c>
      <c r="C4496" s="455" t="s">
        <v>41</v>
      </c>
      <c r="D4496" s="474">
        <v>367.96</v>
      </c>
      <c r="E4496" s="302"/>
      <c r="F4496" s="302"/>
      <c r="G4496" s="302"/>
    </row>
    <row r="4497" spans="1:7" ht="40.5">
      <c r="A4497" s="455">
        <v>86889</v>
      </c>
      <c r="B4497" s="453" t="s">
        <v>9798</v>
      </c>
      <c r="C4497" s="455" t="s">
        <v>41</v>
      </c>
      <c r="D4497" s="474">
        <v>535.03</v>
      </c>
      <c r="E4497" s="302"/>
      <c r="F4497" s="302"/>
      <c r="G4497" s="302"/>
    </row>
    <row r="4498" spans="1:7" ht="40.5">
      <c r="A4498" s="455">
        <v>86893</v>
      </c>
      <c r="B4498" s="453" t="s">
        <v>9799</v>
      </c>
      <c r="C4498" s="455" t="s">
        <v>41</v>
      </c>
      <c r="D4498" s="474">
        <v>527.33000000000004</v>
      </c>
      <c r="E4498" s="302"/>
      <c r="F4498" s="302"/>
      <c r="G4498" s="302"/>
    </row>
    <row r="4499" spans="1:7" ht="40.5">
      <c r="A4499" s="455">
        <v>86894</v>
      </c>
      <c r="B4499" s="453" t="s">
        <v>9800</v>
      </c>
      <c r="C4499" s="455" t="s">
        <v>41</v>
      </c>
      <c r="D4499" s="474">
        <v>239.05</v>
      </c>
      <c r="E4499" s="302"/>
      <c r="F4499" s="302"/>
      <c r="G4499" s="302"/>
    </row>
    <row r="4500" spans="1:7" ht="40.5">
      <c r="A4500" s="455">
        <v>86895</v>
      </c>
      <c r="B4500" s="453" t="s">
        <v>9801</v>
      </c>
      <c r="C4500" s="455" t="s">
        <v>41</v>
      </c>
      <c r="D4500" s="474">
        <v>264.02999999999997</v>
      </c>
      <c r="E4500" s="302"/>
      <c r="F4500" s="302"/>
      <c r="G4500" s="302"/>
    </row>
    <row r="4501" spans="1:7" ht="40.5">
      <c r="A4501" s="455">
        <v>86899</v>
      </c>
      <c r="B4501" s="453" t="s">
        <v>9802</v>
      </c>
      <c r="C4501" s="455" t="s">
        <v>41</v>
      </c>
      <c r="D4501" s="474">
        <v>261.14</v>
      </c>
      <c r="E4501" s="302"/>
      <c r="F4501" s="302"/>
      <c r="G4501" s="302"/>
    </row>
    <row r="4502" spans="1:7" ht="40.5">
      <c r="A4502" s="455">
        <v>86900</v>
      </c>
      <c r="B4502" s="453" t="s">
        <v>9803</v>
      </c>
      <c r="C4502" s="455" t="s">
        <v>41</v>
      </c>
      <c r="D4502" s="474">
        <v>202.29</v>
      </c>
      <c r="E4502" s="302"/>
      <c r="F4502" s="302"/>
      <c r="G4502" s="302"/>
    </row>
    <row r="4503" spans="1:7" ht="40.5">
      <c r="A4503" s="455">
        <v>86901</v>
      </c>
      <c r="B4503" s="453" t="s">
        <v>9804</v>
      </c>
      <c r="C4503" s="455" t="s">
        <v>41</v>
      </c>
      <c r="D4503" s="474">
        <v>114.51</v>
      </c>
      <c r="E4503" s="302"/>
      <c r="F4503" s="302"/>
      <c r="G4503" s="302"/>
    </row>
    <row r="4504" spans="1:7" ht="40.5">
      <c r="A4504" s="455">
        <v>86902</v>
      </c>
      <c r="B4504" s="453" t="s">
        <v>9805</v>
      </c>
      <c r="C4504" s="455" t="s">
        <v>41</v>
      </c>
      <c r="D4504" s="474">
        <v>201.57</v>
      </c>
      <c r="E4504" s="302"/>
      <c r="F4504" s="302"/>
      <c r="G4504" s="302"/>
    </row>
    <row r="4505" spans="1:7" ht="40.5">
      <c r="A4505" s="455">
        <v>86903</v>
      </c>
      <c r="B4505" s="453" t="s">
        <v>9806</v>
      </c>
      <c r="C4505" s="455" t="s">
        <v>41</v>
      </c>
      <c r="D4505" s="474">
        <v>269.14</v>
      </c>
      <c r="E4505" s="302"/>
      <c r="F4505" s="302"/>
      <c r="G4505" s="302"/>
    </row>
    <row r="4506" spans="1:7" ht="40.5">
      <c r="A4506" s="455">
        <v>86904</v>
      </c>
      <c r="B4506" s="453" t="s">
        <v>9807</v>
      </c>
      <c r="C4506" s="455" t="s">
        <v>41</v>
      </c>
      <c r="D4506" s="474">
        <v>106.41</v>
      </c>
      <c r="E4506" s="302"/>
      <c r="F4506" s="302"/>
      <c r="G4506" s="302"/>
    </row>
    <row r="4507" spans="1:7" ht="40.5">
      <c r="A4507" s="455">
        <v>86905</v>
      </c>
      <c r="B4507" s="453" t="s">
        <v>9808</v>
      </c>
      <c r="C4507" s="455" t="s">
        <v>41</v>
      </c>
      <c r="D4507" s="474">
        <v>219.13</v>
      </c>
      <c r="E4507" s="302"/>
      <c r="F4507" s="302"/>
      <c r="G4507" s="302"/>
    </row>
    <row r="4508" spans="1:7" ht="40.5">
      <c r="A4508" s="455">
        <v>86906</v>
      </c>
      <c r="B4508" s="453" t="s">
        <v>9809</v>
      </c>
      <c r="C4508" s="455" t="s">
        <v>41</v>
      </c>
      <c r="D4508" s="474">
        <v>51.21</v>
      </c>
      <c r="E4508" s="302"/>
      <c r="F4508" s="302"/>
      <c r="G4508" s="302"/>
    </row>
    <row r="4509" spans="1:7" ht="40.5">
      <c r="A4509" s="455">
        <v>86908</v>
      </c>
      <c r="B4509" s="453" t="s">
        <v>9810</v>
      </c>
      <c r="C4509" s="455" t="s">
        <v>41</v>
      </c>
      <c r="D4509" s="474">
        <v>264.08</v>
      </c>
      <c r="E4509" s="302"/>
      <c r="F4509" s="302"/>
      <c r="G4509" s="302"/>
    </row>
    <row r="4510" spans="1:7" ht="54">
      <c r="A4510" s="455">
        <v>86909</v>
      </c>
      <c r="B4510" s="453" t="s">
        <v>9811</v>
      </c>
      <c r="C4510" s="455" t="s">
        <v>41</v>
      </c>
      <c r="D4510" s="474">
        <v>102.57</v>
      </c>
      <c r="E4510" s="302"/>
      <c r="F4510" s="302"/>
      <c r="G4510" s="302"/>
    </row>
    <row r="4511" spans="1:7" ht="54">
      <c r="A4511" s="455">
        <v>86910</v>
      </c>
      <c r="B4511" s="453" t="s">
        <v>9812</v>
      </c>
      <c r="C4511" s="455" t="s">
        <v>41</v>
      </c>
      <c r="D4511" s="474">
        <v>96.98</v>
      </c>
      <c r="E4511" s="302"/>
      <c r="F4511" s="302"/>
      <c r="G4511" s="302"/>
    </row>
    <row r="4512" spans="1:7" ht="54">
      <c r="A4512" s="455">
        <v>86911</v>
      </c>
      <c r="B4512" s="453" t="s">
        <v>9813</v>
      </c>
      <c r="C4512" s="455" t="s">
        <v>41</v>
      </c>
      <c r="D4512" s="474">
        <v>43.24</v>
      </c>
      <c r="E4512" s="302"/>
      <c r="F4512" s="302"/>
      <c r="G4512" s="302"/>
    </row>
    <row r="4513" spans="1:7" ht="40.5">
      <c r="A4513" s="455">
        <v>86913</v>
      </c>
      <c r="B4513" s="453" t="s">
        <v>9814</v>
      </c>
      <c r="C4513" s="455" t="s">
        <v>41</v>
      </c>
      <c r="D4513" s="474">
        <v>18.96</v>
      </c>
      <c r="E4513" s="302"/>
      <c r="F4513" s="302"/>
      <c r="G4513" s="302"/>
    </row>
    <row r="4514" spans="1:7" ht="40.5">
      <c r="A4514" s="455">
        <v>86914</v>
      </c>
      <c r="B4514" s="453" t="s">
        <v>9815</v>
      </c>
      <c r="C4514" s="455" t="s">
        <v>41</v>
      </c>
      <c r="D4514" s="474">
        <v>39.25</v>
      </c>
      <c r="E4514" s="302"/>
      <c r="F4514" s="302"/>
      <c r="G4514" s="302"/>
    </row>
    <row r="4515" spans="1:7" ht="40.5">
      <c r="A4515" s="455">
        <v>86915</v>
      </c>
      <c r="B4515" s="453" t="s">
        <v>9816</v>
      </c>
      <c r="C4515" s="455" t="s">
        <v>41</v>
      </c>
      <c r="D4515" s="474">
        <v>86.5</v>
      </c>
      <c r="E4515" s="302"/>
      <c r="F4515" s="302"/>
      <c r="G4515" s="302"/>
    </row>
    <row r="4516" spans="1:7" ht="27">
      <c r="A4516" s="455">
        <v>86916</v>
      </c>
      <c r="B4516" s="453" t="s">
        <v>9817</v>
      </c>
      <c r="C4516" s="455" t="s">
        <v>41</v>
      </c>
      <c r="D4516" s="474">
        <v>32.17</v>
      </c>
      <c r="E4516" s="302"/>
      <c r="F4516" s="302"/>
      <c r="G4516" s="302"/>
    </row>
    <row r="4517" spans="1:7" ht="67.5">
      <c r="A4517" s="455">
        <v>86919</v>
      </c>
      <c r="B4517" s="453" t="s">
        <v>9818</v>
      </c>
      <c r="C4517" s="455" t="s">
        <v>41</v>
      </c>
      <c r="D4517" s="474">
        <v>689.62</v>
      </c>
      <c r="E4517" s="302"/>
      <c r="F4517" s="302"/>
      <c r="G4517" s="302"/>
    </row>
    <row r="4518" spans="1:7" ht="67.5">
      <c r="A4518" s="455">
        <v>86920</v>
      </c>
      <c r="B4518" s="453" t="s">
        <v>9819</v>
      </c>
      <c r="C4518" s="455" t="s">
        <v>41</v>
      </c>
      <c r="D4518" s="474">
        <v>649.1</v>
      </c>
      <c r="E4518" s="302"/>
      <c r="F4518" s="302"/>
      <c r="G4518" s="302"/>
    </row>
    <row r="4519" spans="1:7" ht="67.5">
      <c r="A4519" s="455">
        <v>86921</v>
      </c>
      <c r="B4519" s="453" t="s">
        <v>9820</v>
      </c>
      <c r="C4519" s="455" t="s">
        <v>41</v>
      </c>
      <c r="D4519" s="474">
        <v>662.31</v>
      </c>
      <c r="E4519" s="302"/>
      <c r="F4519" s="302"/>
      <c r="G4519" s="302"/>
    </row>
    <row r="4520" spans="1:7" ht="67.5">
      <c r="A4520" s="455">
        <v>86922</v>
      </c>
      <c r="B4520" s="453" t="s">
        <v>9821</v>
      </c>
      <c r="C4520" s="455" t="s">
        <v>41</v>
      </c>
      <c r="D4520" s="474">
        <v>606.9</v>
      </c>
      <c r="E4520" s="302"/>
      <c r="F4520" s="302"/>
      <c r="G4520" s="302"/>
    </row>
    <row r="4521" spans="1:7" ht="67.5">
      <c r="A4521" s="455">
        <v>86923</v>
      </c>
      <c r="B4521" s="453" t="s">
        <v>9822</v>
      </c>
      <c r="C4521" s="455" t="s">
        <v>41</v>
      </c>
      <c r="D4521" s="474">
        <v>419.81</v>
      </c>
      <c r="E4521" s="302"/>
      <c r="F4521" s="302"/>
      <c r="G4521" s="302"/>
    </row>
    <row r="4522" spans="1:7" ht="67.5">
      <c r="A4522" s="455">
        <v>86924</v>
      </c>
      <c r="B4522" s="453" t="s">
        <v>9823</v>
      </c>
      <c r="C4522" s="455" t="s">
        <v>41</v>
      </c>
      <c r="D4522" s="474">
        <v>433.02</v>
      </c>
      <c r="E4522" s="302"/>
      <c r="F4522" s="302"/>
      <c r="G4522" s="302"/>
    </row>
    <row r="4523" spans="1:7" ht="81">
      <c r="A4523" s="455">
        <v>86925</v>
      </c>
      <c r="B4523" s="453" t="s">
        <v>9824</v>
      </c>
      <c r="C4523" s="455" t="s">
        <v>41</v>
      </c>
      <c r="D4523" s="474">
        <v>407.91</v>
      </c>
      <c r="E4523" s="302"/>
      <c r="F4523" s="302"/>
      <c r="G4523" s="302"/>
    </row>
    <row r="4524" spans="1:7" ht="67.5">
      <c r="A4524" s="455">
        <v>86926</v>
      </c>
      <c r="B4524" s="453" t="s">
        <v>9825</v>
      </c>
      <c r="C4524" s="455" t="s">
        <v>41</v>
      </c>
      <c r="D4524" s="474">
        <v>421.12</v>
      </c>
      <c r="E4524" s="302"/>
      <c r="F4524" s="302"/>
      <c r="G4524" s="302"/>
    </row>
    <row r="4525" spans="1:7" ht="81">
      <c r="A4525" s="455">
        <v>86927</v>
      </c>
      <c r="B4525" s="453" t="s">
        <v>9826</v>
      </c>
      <c r="C4525" s="455" t="s">
        <v>41</v>
      </c>
      <c r="D4525" s="474">
        <v>253.48</v>
      </c>
      <c r="E4525" s="302"/>
      <c r="F4525" s="302"/>
      <c r="G4525" s="302"/>
    </row>
    <row r="4526" spans="1:7" ht="67.5">
      <c r="A4526" s="455">
        <v>86928</v>
      </c>
      <c r="B4526" s="453" t="s">
        <v>9827</v>
      </c>
      <c r="C4526" s="455" t="s">
        <v>41</v>
      </c>
      <c r="D4526" s="474">
        <v>266.69</v>
      </c>
      <c r="E4526" s="302"/>
      <c r="F4526" s="302"/>
      <c r="G4526" s="302"/>
    </row>
    <row r="4527" spans="1:7" ht="81">
      <c r="A4527" s="455">
        <v>86929</v>
      </c>
      <c r="B4527" s="453" t="s">
        <v>9828</v>
      </c>
      <c r="C4527" s="455" t="s">
        <v>41</v>
      </c>
      <c r="D4527" s="474">
        <v>245.49</v>
      </c>
      <c r="E4527" s="302"/>
      <c r="F4527" s="302"/>
      <c r="G4527" s="302"/>
    </row>
    <row r="4528" spans="1:7" ht="67.5">
      <c r="A4528" s="455">
        <v>86930</v>
      </c>
      <c r="B4528" s="453" t="s">
        <v>9829</v>
      </c>
      <c r="C4528" s="455" t="s">
        <v>41</v>
      </c>
      <c r="D4528" s="474">
        <v>258.7</v>
      </c>
      <c r="E4528" s="302"/>
      <c r="F4528" s="302"/>
      <c r="G4528" s="302"/>
    </row>
    <row r="4529" spans="1:7" ht="67.5">
      <c r="A4529" s="455">
        <v>86931</v>
      </c>
      <c r="B4529" s="453" t="s">
        <v>9830</v>
      </c>
      <c r="C4529" s="455" t="s">
        <v>41</v>
      </c>
      <c r="D4529" s="474">
        <v>377.89</v>
      </c>
      <c r="E4529" s="302"/>
      <c r="F4529" s="302"/>
      <c r="G4529" s="302"/>
    </row>
    <row r="4530" spans="1:7" ht="67.5">
      <c r="A4530" s="455">
        <v>86932</v>
      </c>
      <c r="B4530" s="453" t="s">
        <v>9831</v>
      </c>
      <c r="C4530" s="455" t="s">
        <v>41</v>
      </c>
      <c r="D4530" s="474">
        <v>411.33</v>
      </c>
      <c r="E4530" s="302"/>
      <c r="F4530" s="302"/>
      <c r="G4530" s="302"/>
    </row>
    <row r="4531" spans="1:7" ht="94.5">
      <c r="A4531" s="455">
        <v>86933</v>
      </c>
      <c r="B4531" s="453" t="s">
        <v>9832</v>
      </c>
      <c r="C4531" s="455" t="s">
        <v>41</v>
      </c>
      <c r="D4531" s="474">
        <v>319.12</v>
      </c>
      <c r="E4531" s="302"/>
      <c r="F4531" s="302"/>
      <c r="G4531" s="302"/>
    </row>
    <row r="4532" spans="1:7" ht="94.5">
      <c r="A4532" s="455">
        <v>86934</v>
      </c>
      <c r="B4532" s="453" t="s">
        <v>9833</v>
      </c>
      <c r="C4532" s="455" t="s">
        <v>41</v>
      </c>
      <c r="D4532" s="474">
        <v>311.13</v>
      </c>
      <c r="E4532" s="302"/>
      <c r="F4532" s="302"/>
      <c r="G4532" s="302"/>
    </row>
    <row r="4533" spans="1:7" ht="67.5">
      <c r="A4533" s="455">
        <v>86935</v>
      </c>
      <c r="B4533" s="453" t="s">
        <v>9834</v>
      </c>
      <c r="C4533" s="455" t="s">
        <v>41</v>
      </c>
      <c r="D4533" s="474">
        <v>271.27</v>
      </c>
      <c r="E4533" s="302"/>
      <c r="F4533" s="302"/>
      <c r="G4533" s="302"/>
    </row>
    <row r="4534" spans="1:7" ht="54">
      <c r="A4534" s="455">
        <v>86936</v>
      </c>
      <c r="B4534" s="453" t="s">
        <v>9835</v>
      </c>
      <c r="C4534" s="455" t="s">
        <v>41</v>
      </c>
      <c r="D4534" s="474">
        <v>425.83</v>
      </c>
      <c r="E4534" s="302"/>
      <c r="F4534" s="302"/>
      <c r="G4534" s="302"/>
    </row>
    <row r="4535" spans="1:7" ht="67.5">
      <c r="A4535" s="455">
        <v>86937</v>
      </c>
      <c r="B4535" s="453" t="s">
        <v>9836</v>
      </c>
      <c r="C4535" s="455" t="s">
        <v>41</v>
      </c>
      <c r="D4535" s="474">
        <v>151.33000000000001</v>
      </c>
      <c r="E4535" s="302"/>
      <c r="F4535" s="302"/>
      <c r="G4535" s="302"/>
    </row>
    <row r="4536" spans="1:7" ht="67.5">
      <c r="A4536" s="455">
        <v>86938</v>
      </c>
      <c r="B4536" s="453" t="s">
        <v>9837</v>
      </c>
      <c r="C4536" s="455" t="s">
        <v>41</v>
      </c>
      <c r="D4536" s="474">
        <v>305.89</v>
      </c>
      <c r="E4536" s="302"/>
      <c r="F4536" s="302"/>
      <c r="G4536" s="302"/>
    </row>
    <row r="4537" spans="1:7" ht="81">
      <c r="A4537" s="455">
        <v>86939</v>
      </c>
      <c r="B4537" s="453" t="s">
        <v>9838</v>
      </c>
      <c r="C4537" s="455" t="s">
        <v>41</v>
      </c>
      <c r="D4537" s="474">
        <v>276.7</v>
      </c>
      <c r="E4537" s="302"/>
      <c r="F4537" s="302"/>
      <c r="G4537" s="302"/>
    </row>
    <row r="4538" spans="1:7" ht="94.5">
      <c r="A4538" s="455">
        <v>86940</v>
      </c>
      <c r="B4538" s="453" t="s">
        <v>9839</v>
      </c>
      <c r="C4538" s="455" t="s">
        <v>41</v>
      </c>
      <c r="D4538" s="474">
        <v>766.39</v>
      </c>
      <c r="E4538" s="302"/>
      <c r="F4538" s="302"/>
      <c r="G4538" s="302"/>
    </row>
    <row r="4539" spans="1:7" ht="94.5">
      <c r="A4539" s="455">
        <v>86941</v>
      </c>
      <c r="B4539" s="453" t="s">
        <v>9840</v>
      </c>
      <c r="C4539" s="455" t="s">
        <v>41</v>
      </c>
      <c r="D4539" s="474">
        <v>590.39</v>
      </c>
      <c r="E4539" s="302"/>
      <c r="F4539" s="302"/>
      <c r="G4539" s="302"/>
    </row>
    <row r="4540" spans="1:7" ht="94.5">
      <c r="A4540" s="455">
        <v>86942</v>
      </c>
      <c r="B4540" s="453" t="s">
        <v>9841</v>
      </c>
      <c r="C4540" s="455" t="s">
        <v>41</v>
      </c>
      <c r="D4540" s="474">
        <v>189.53</v>
      </c>
      <c r="E4540" s="302"/>
      <c r="F4540" s="302"/>
      <c r="G4540" s="302"/>
    </row>
    <row r="4541" spans="1:7" ht="94.5">
      <c r="A4541" s="455">
        <v>86943</v>
      </c>
      <c r="B4541" s="453" t="s">
        <v>9842</v>
      </c>
      <c r="C4541" s="455" t="s">
        <v>41</v>
      </c>
      <c r="D4541" s="474">
        <v>181.54</v>
      </c>
      <c r="E4541" s="302"/>
      <c r="F4541" s="302"/>
      <c r="G4541" s="302"/>
    </row>
    <row r="4542" spans="1:7" ht="94.5">
      <c r="A4542" s="455">
        <v>86947</v>
      </c>
      <c r="B4542" s="453" t="s">
        <v>9843</v>
      </c>
      <c r="C4542" s="455" t="s">
        <v>41</v>
      </c>
      <c r="D4542" s="474">
        <v>872.9</v>
      </c>
      <c r="E4542" s="302"/>
      <c r="F4542" s="302"/>
      <c r="G4542" s="302"/>
    </row>
    <row r="4543" spans="1:7" ht="94.5">
      <c r="A4543" s="455">
        <v>93396</v>
      </c>
      <c r="B4543" s="453" t="s">
        <v>9844</v>
      </c>
      <c r="C4543" s="455" t="s">
        <v>41</v>
      </c>
      <c r="D4543" s="474">
        <v>473.9</v>
      </c>
      <c r="E4543" s="302"/>
      <c r="F4543" s="302"/>
      <c r="G4543" s="302"/>
    </row>
    <row r="4544" spans="1:7" ht="94.5">
      <c r="A4544" s="455">
        <v>93441</v>
      </c>
      <c r="B4544" s="453" t="s">
        <v>9845</v>
      </c>
      <c r="C4544" s="455" t="s">
        <v>41</v>
      </c>
      <c r="D4544" s="474">
        <v>856.87</v>
      </c>
      <c r="E4544" s="302"/>
      <c r="F4544" s="302"/>
      <c r="G4544" s="302"/>
    </row>
    <row r="4545" spans="1:7" ht="94.5">
      <c r="A4545" s="455">
        <v>93442</v>
      </c>
      <c r="B4545" s="453" t="s">
        <v>9846</v>
      </c>
      <c r="C4545" s="455" t="s">
        <v>41</v>
      </c>
      <c r="D4545" s="474">
        <v>1063.06</v>
      </c>
      <c r="E4545" s="302"/>
      <c r="F4545" s="302"/>
      <c r="G4545" s="302"/>
    </row>
    <row r="4546" spans="1:7" ht="40.5">
      <c r="A4546" s="455">
        <v>95469</v>
      </c>
      <c r="B4546" s="453" t="s">
        <v>9847</v>
      </c>
      <c r="C4546" s="455" t="s">
        <v>41</v>
      </c>
      <c r="D4546" s="474">
        <v>165.52</v>
      </c>
      <c r="E4546" s="302"/>
      <c r="F4546" s="302"/>
      <c r="G4546" s="302"/>
    </row>
    <row r="4547" spans="1:7" ht="54">
      <c r="A4547" s="455">
        <v>95470</v>
      </c>
      <c r="B4547" s="453" t="s">
        <v>2961</v>
      </c>
      <c r="C4547" s="455" t="s">
        <v>41</v>
      </c>
      <c r="D4547" s="474">
        <v>173.08</v>
      </c>
      <c r="E4547" s="302"/>
      <c r="F4547" s="302"/>
      <c r="G4547" s="302"/>
    </row>
    <row r="4548" spans="1:7" ht="54">
      <c r="A4548" s="455">
        <v>95471</v>
      </c>
      <c r="B4548" s="453" t="s">
        <v>9848</v>
      </c>
      <c r="C4548" s="455" t="s">
        <v>41</v>
      </c>
      <c r="D4548" s="474">
        <v>648.91999999999996</v>
      </c>
      <c r="E4548" s="302"/>
      <c r="F4548" s="302"/>
      <c r="G4548" s="302"/>
    </row>
    <row r="4549" spans="1:7" ht="67.5">
      <c r="A4549" s="455">
        <v>95472</v>
      </c>
      <c r="B4549" s="453" t="s">
        <v>9849</v>
      </c>
      <c r="C4549" s="455" t="s">
        <v>41</v>
      </c>
      <c r="D4549" s="474">
        <v>656.48</v>
      </c>
      <c r="E4549" s="302"/>
      <c r="F4549" s="302"/>
      <c r="G4549" s="302"/>
    </row>
    <row r="4550" spans="1:7" ht="40.5">
      <c r="A4550" s="455">
        <v>95542</v>
      </c>
      <c r="B4550" s="453" t="s">
        <v>9850</v>
      </c>
      <c r="C4550" s="455" t="s">
        <v>41</v>
      </c>
      <c r="D4550" s="474">
        <v>27.73</v>
      </c>
      <c r="E4550" s="302"/>
      <c r="F4550" s="302"/>
      <c r="G4550" s="302"/>
    </row>
    <row r="4551" spans="1:7" ht="27">
      <c r="A4551" s="455">
        <v>95543</v>
      </c>
      <c r="B4551" s="453" t="s">
        <v>9851</v>
      </c>
      <c r="C4551" s="455" t="s">
        <v>41</v>
      </c>
      <c r="D4551" s="474">
        <v>46.29</v>
      </c>
      <c r="E4551" s="302"/>
      <c r="F4551" s="302"/>
      <c r="G4551" s="302"/>
    </row>
    <row r="4552" spans="1:7" ht="27">
      <c r="A4552" s="455">
        <v>95544</v>
      </c>
      <c r="B4552" s="453" t="s">
        <v>9852</v>
      </c>
      <c r="C4552" s="455" t="s">
        <v>41</v>
      </c>
      <c r="D4552" s="474">
        <v>34.15</v>
      </c>
      <c r="E4552" s="302"/>
      <c r="F4552" s="302"/>
      <c r="G4552" s="302"/>
    </row>
    <row r="4553" spans="1:7" ht="27">
      <c r="A4553" s="455">
        <v>95545</v>
      </c>
      <c r="B4553" s="453" t="s">
        <v>9853</v>
      </c>
      <c r="C4553" s="455" t="s">
        <v>41</v>
      </c>
      <c r="D4553" s="474">
        <v>33.47</v>
      </c>
      <c r="E4553" s="302"/>
      <c r="F4553" s="302"/>
      <c r="G4553" s="302"/>
    </row>
    <row r="4554" spans="1:7" ht="40.5">
      <c r="A4554" s="455">
        <v>95546</v>
      </c>
      <c r="B4554" s="453" t="s">
        <v>9854</v>
      </c>
      <c r="C4554" s="455" t="s">
        <v>41</v>
      </c>
      <c r="D4554" s="474">
        <v>111.73</v>
      </c>
      <c r="E4554" s="302"/>
      <c r="F4554" s="302"/>
      <c r="G4554" s="302"/>
    </row>
    <row r="4555" spans="1:7" ht="54">
      <c r="A4555" s="455">
        <v>95547</v>
      </c>
      <c r="B4555" s="453" t="s">
        <v>9855</v>
      </c>
      <c r="C4555" s="455" t="s">
        <v>41</v>
      </c>
      <c r="D4555" s="474">
        <v>89.42</v>
      </c>
      <c r="E4555" s="302"/>
      <c r="F4555" s="302"/>
      <c r="G4555" s="302"/>
    </row>
    <row r="4556" spans="1:7" ht="27">
      <c r="A4556" s="455">
        <v>100848</v>
      </c>
      <c r="B4556" s="453" t="s">
        <v>9856</v>
      </c>
      <c r="C4556" s="455" t="s">
        <v>41</v>
      </c>
      <c r="D4556" s="474">
        <v>312.98</v>
      </c>
      <c r="E4556" s="302"/>
      <c r="F4556" s="302"/>
      <c r="G4556" s="302"/>
    </row>
    <row r="4557" spans="1:7" ht="27">
      <c r="A4557" s="455">
        <v>100849</v>
      </c>
      <c r="B4557" s="453" t="s">
        <v>9857</v>
      </c>
      <c r="C4557" s="455" t="s">
        <v>41</v>
      </c>
      <c r="D4557" s="474">
        <v>36.33</v>
      </c>
      <c r="E4557" s="302"/>
      <c r="F4557" s="302"/>
      <c r="G4557" s="302"/>
    </row>
    <row r="4558" spans="1:7" ht="27">
      <c r="A4558" s="455">
        <v>100851</v>
      </c>
      <c r="B4558" s="453" t="s">
        <v>9858</v>
      </c>
      <c r="C4558" s="455" t="s">
        <v>41</v>
      </c>
      <c r="D4558" s="474">
        <v>73.5</v>
      </c>
      <c r="E4558" s="302"/>
      <c r="F4558" s="302"/>
      <c r="G4558" s="302"/>
    </row>
    <row r="4559" spans="1:7" ht="40.5">
      <c r="A4559" s="455">
        <v>100852</v>
      </c>
      <c r="B4559" s="453" t="s">
        <v>9859</v>
      </c>
      <c r="C4559" s="455" t="s">
        <v>41</v>
      </c>
      <c r="D4559" s="474">
        <v>222.07</v>
      </c>
      <c r="E4559" s="302"/>
      <c r="F4559" s="302"/>
      <c r="G4559" s="302"/>
    </row>
    <row r="4560" spans="1:7" ht="27">
      <c r="A4560" s="455">
        <v>100854</v>
      </c>
      <c r="B4560" s="453" t="s">
        <v>9860</v>
      </c>
      <c r="C4560" s="455" t="s">
        <v>41</v>
      </c>
      <c r="D4560" s="474">
        <v>649.79</v>
      </c>
      <c r="E4560" s="302"/>
      <c r="F4560" s="302"/>
      <c r="G4560" s="302"/>
    </row>
    <row r="4561" spans="1:7" ht="40.5">
      <c r="A4561" s="455">
        <v>100855</v>
      </c>
      <c r="B4561" s="453" t="s">
        <v>9861</v>
      </c>
      <c r="C4561" s="455" t="s">
        <v>41</v>
      </c>
      <c r="D4561" s="474">
        <v>33.47</v>
      </c>
      <c r="E4561" s="302"/>
      <c r="F4561" s="302"/>
      <c r="G4561" s="302"/>
    </row>
    <row r="4562" spans="1:7" ht="27">
      <c r="A4562" s="455">
        <v>100856</v>
      </c>
      <c r="B4562" s="453" t="s">
        <v>9862</v>
      </c>
      <c r="C4562" s="455" t="s">
        <v>41</v>
      </c>
      <c r="D4562" s="474">
        <v>24.23</v>
      </c>
      <c r="E4562" s="302"/>
      <c r="F4562" s="302"/>
      <c r="G4562" s="302"/>
    </row>
    <row r="4563" spans="1:7" ht="27">
      <c r="A4563" s="455">
        <v>100857</v>
      </c>
      <c r="B4563" s="453" t="s">
        <v>9863</v>
      </c>
      <c r="C4563" s="455" t="s">
        <v>41</v>
      </c>
      <c r="D4563" s="474">
        <v>243.06</v>
      </c>
      <c r="E4563" s="302"/>
      <c r="F4563" s="302"/>
      <c r="G4563" s="302"/>
    </row>
    <row r="4564" spans="1:7" ht="40.5">
      <c r="A4564" s="455">
        <v>100858</v>
      </c>
      <c r="B4564" s="453" t="s">
        <v>9864</v>
      </c>
      <c r="C4564" s="455" t="s">
        <v>41</v>
      </c>
      <c r="D4564" s="474">
        <v>438.69</v>
      </c>
      <c r="E4564" s="302"/>
      <c r="F4564" s="302"/>
      <c r="G4564" s="302"/>
    </row>
    <row r="4565" spans="1:7" ht="40.5">
      <c r="A4565" s="455">
        <v>100860</v>
      </c>
      <c r="B4565" s="453" t="s">
        <v>9865</v>
      </c>
      <c r="C4565" s="455" t="s">
        <v>41</v>
      </c>
      <c r="D4565" s="474">
        <v>79.900000000000006</v>
      </c>
      <c r="E4565" s="302"/>
      <c r="F4565" s="302"/>
      <c r="G4565" s="302"/>
    </row>
    <row r="4566" spans="1:7" ht="54">
      <c r="A4566" s="455">
        <v>100861</v>
      </c>
      <c r="B4566" s="453" t="s">
        <v>9866</v>
      </c>
      <c r="C4566" s="455" t="s">
        <v>41</v>
      </c>
      <c r="D4566" s="474">
        <v>30.65</v>
      </c>
      <c r="E4566" s="302"/>
      <c r="F4566" s="302"/>
      <c r="G4566" s="302"/>
    </row>
    <row r="4567" spans="1:7" ht="54">
      <c r="A4567" s="455">
        <v>100862</v>
      </c>
      <c r="B4567" s="453" t="s">
        <v>9867</v>
      </c>
      <c r="C4567" s="455" t="s">
        <v>41</v>
      </c>
      <c r="D4567" s="474">
        <v>34.32</v>
      </c>
      <c r="E4567" s="302"/>
      <c r="F4567" s="302"/>
      <c r="G4567" s="302"/>
    </row>
    <row r="4568" spans="1:7" ht="40.5">
      <c r="A4568" s="455">
        <v>100863</v>
      </c>
      <c r="B4568" s="453" t="s">
        <v>9868</v>
      </c>
      <c r="C4568" s="455" t="s">
        <v>41</v>
      </c>
      <c r="D4568" s="474">
        <v>545.65</v>
      </c>
      <c r="E4568" s="302"/>
      <c r="F4568" s="302"/>
      <c r="G4568" s="302"/>
    </row>
    <row r="4569" spans="1:7" ht="40.5">
      <c r="A4569" s="455">
        <v>100864</v>
      </c>
      <c r="B4569" s="453" t="s">
        <v>9869</v>
      </c>
      <c r="C4569" s="455" t="s">
        <v>41</v>
      </c>
      <c r="D4569" s="474">
        <v>610.22</v>
      </c>
      <c r="E4569" s="302"/>
      <c r="F4569" s="302"/>
      <c r="G4569" s="302"/>
    </row>
    <row r="4570" spans="1:7" ht="54">
      <c r="A4570" s="455">
        <v>100865</v>
      </c>
      <c r="B4570" s="453" t="s">
        <v>9870</v>
      </c>
      <c r="C4570" s="455" t="s">
        <v>41</v>
      </c>
      <c r="D4570" s="474">
        <v>591.16</v>
      </c>
      <c r="E4570" s="302"/>
      <c r="F4570" s="302"/>
      <c r="G4570" s="302"/>
    </row>
    <row r="4571" spans="1:7" ht="54">
      <c r="A4571" s="455">
        <v>100866</v>
      </c>
      <c r="B4571" s="453" t="s">
        <v>9871</v>
      </c>
      <c r="C4571" s="455" t="s">
        <v>41</v>
      </c>
      <c r="D4571" s="474">
        <v>264.76</v>
      </c>
      <c r="E4571" s="302"/>
      <c r="F4571" s="302"/>
      <c r="G4571" s="302"/>
    </row>
    <row r="4572" spans="1:7" ht="54">
      <c r="A4572" s="455">
        <v>100867</v>
      </c>
      <c r="B4572" s="453" t="s">
        <v>9872</v>
      </c>
      <c r="C4572" s="455" t="s">
        <v>41</v>
      </c>
      <c r="D4572" s="474">
        <v>286.05</v>
      </c>
      <c r="E4572" s="302"/>
      <c r="F4572" s="302"/>
      <c r="G4572" s="302"/>
    </row>
    <row r="4573" spans="1:7" ht="54">
      <c r="A4573" s="455">
        <v>100868</v>
      </c>
      <c r="B4573" s="453" t="s">
        <v>9873</v>
      </c>
      <c r="C4573" s="455" t="s">
        <v>41</v>
      </c>
      <c r="D4573" s="474">
        <v>300.22000000000003</v>
      </c>
      <c r="E4573" s="302"/>
      <c r="F4573" s="302"/>
      <c r="G4573" s="302"/>
    </row>
    <row r="4574" spans="1:7" ht="54">
      <c r="A4574" s="455">
        <v>100869</v>
      </c>
      <c r="B4574" s="453" t="s">
        <v>9874</v>
      </c>
      <c r="C4574" s="455" t="s">
        <v>41</v>
      </c>
      <c r="D4574" s="474">
        <v>311.08999999999997</v>
      </c>
      <c r="E4574" s="302"/>
      <c r="F4574" s="302"/>
      <c r="G4574" s="302"/>
    </row>
    <row r="4575" spans="1:7" ht="40.5">
      <c r="A4575" s="455">
        <v>100870</v>
      </c>
      <c r="B4575" s="453" t="s">
        <v>9875</v>
      </c>
      <c r="C4575" s="455" t="s">
        <v>41</v>
      </c>
      <c r="D4575" s="474">
        <v>192.32</v>
      </c>
      <c r="E4575" s="302"/>
      <c r="F4575" s="302"/>
      <c r="G4575" s="302"/>
    </row>
    <row r="4576" spans="1:7" ht="40.5">
      <c r="A4576" s="455">
        <v>100871</v>
      </c>
      <c r="B4576" s="453" t="s">
        <v>9876</v>
      </c>
      <c r="C4576" s="455" t="s">
        <v>41</v>
      </c>
      <c r="D4576" s="474">
        <v>209.93</v>
      </c>
      <c r="E4576" s="302"/>
      <c r="F4576" s="302"/>
      <c r="G4576" s="302"/>
    </row>
    <row r="4577" spans="1:7" ht="40.5">
      <c r="A4577" s="455">
        <v>100872</v>
      </c>
      <c r="B4577" s="453" t="s">
        <v>9877</v>
      </c>
      <c r="C4577" s="455" t="s">
        <v>41</v>
      </c>
      <c r="D4577" s="474">
        <v>221.18</v>
      </c>
      <c r="E4577" s="302"/>
      <c r="F4577" s="302"/>
      <c r="G4577" s="302"/>
    </row>
    <row r="4578" spans="1:7" ht="40.5">
      <c r="A4578" s="455">
        <v>100873</v>
      </c>
      <c r="B4578" s="453" t="s">
        <v>9878</v>
      </c>
      <c r="C4578" s="455" t="s">
        <v>41</v>
      </c>
      <c r="D4578" s="474">
        <v>228.2</v>
      </c>
      <c r="E4578" s="302"/>
      <c r="F4578" s="302"/>
      <c r="G4578" s="302"/>
    </row>
    <row r="4579" spans="1:7" ht="27">
      <c r="A4579" s="455">
        <v>100874</v>
      </c>
      <c r="B4579" s="453" t="s">
        <v>9879</v>
      </c>
      <c r="C4579" s="455" t="s">
        <v>41</v>
      </c>
      <c r="D4579" s="474">
        <v>264.76</v>
      </c>
      <c r="E4579" s="302"/>
      <c r="F4579" s="302"/>
      <c r="G4579" s="302"/>
    </row>
    <row r="4580" spans="1:7" ht="40.5">
      <c r="A4580" s="455">
        <v>100875</v>
      </c>
      <c r="B4580" s="453" t="s">
        <v>9880</v>
      </c>
      <c r="C4580" s="455" t="s">
        <v>41</v>
      </c>
      <c r="D4580" s="474">
        <v>1083.6099999999999</v>
      </c>
      <c r="E4580" s="302"/>
      <c r="F4580" s="302"/>
      <c r="G4580" s="302"/>
    </row>
    <row r="4581" spans="1:7" ht="67.5">
      <c r="A4581" s="455">
        <v>98052</v>
      </c>
      <c r="B4581" s="453" t="s">
        <v>12023</v>
      </c>
      <c r="C4581" s="455" t="s">
        <v>41</v>
      </c>
      <c r="D4581" s="474">
        <v>1739.98</v>
      </c>
      <c r="E4581" s="302"/>
      <c r="F4581" s="302"/>
      <c r="G4581" s="302"/>
    </row>
    <row r="4582" spans="1:7" ht="67.5">
      <c r="A4582" s="455">
        <v>98053</v>
      </c>
      <c r="B4582" s="453" t="s">
        <v>12024</v>
      </c>
      <c r="C4582" s="455" t="s">
        <v>41</v>
      </c>
      <c r="D4582" s="474">
        <v>2386.0700000000002</v>
      </c>
      <c r="E4582" s="302"/>
      <c r="F4582" s="302"/>
      <c r="G4582" s="302"/>
    </row>
    <row r="4583" spans="1:7" ht="67.5">
      <c r="A4583" s="455">
        <v>98054</v>
      </c>
      <c r="B4583" s="453" t="s">
        <v>12025</v>
      </c>
      <c r="C4583" s="455" t="s">
        <v>41</v>
      </c>
      <c r="D4583" s="474">
        <v>3902.91</v>
      </c>
      <c r="E4583" s="302"/>
      <c r="F4583" s="302"/>
      <c r="G4583" s="302"/>
    </row>
    <row r="4584" spans="1:7" ht="67.5">
      <c r="A4584" s="455">
        <v>98055</v>
      </c>
      <c r="B4584" s="453" t="s">
        <v>12026</v>
      </c>
      <c r="C4584" s="455" t="s">
        <v>41</v>
      </c>
      <c r="D4584" s="474">
        <v>5285.42</v>
      </c>
      <c r="E4584" s="302"/>
      <c r="F4584" s="302"/>
      <c r="G4584" s="302"/>
    </row>
    <row r="4585" spans="1:7" ht="67.5">
      <c r="A4585" s="455">
        <v>98056</v>
      </c>
      <c r="B4585" s="453" t="s">
        <v>12027</v>
      </c>
      <c r="C4585" s="455" t="s">
        <v>41</v>
      </c>
      <c r="D4585" s="474">
        <v>6178.95</v>
      </c>
      <c r="E4585" s="302"/>
      <c r="F4585" s="302"/>
      <c r="G4585" s="302"/>
    </row>
    <row r="4586" spans="1:7" ht="67.5">
      <c r="A4586" s="455">
        <v>98057</v>
      </c>
      <c r="B4586" s="453" t="s">
        <v>12028</v>
      </c>
      <c r="C4586" s="455" t="s">
        <v>41</v>
      </c>
      <c r="D4586" s="474">
        <v>7301.8</v>
      </c>
      <c r="E4586" s="302"/>
      <c r="F4586" s="302"/>
      <c r="G4586" s="302"/>
    </row>
    <row r="4587" spans="1:7" ht="67.5">
      <c r="A4587" s="455">
        <v>98058</v>
      </c>
      <c r="B4587" s="453" t="s">
        <v>12029</v>
      </c>
      <c r="C4587" s="455" t="s">
        <v>41</v>
      </c>
      <c r="D4587" s="474">
        <v>1458.33</v>
      </c>
      <c r="E4587" s="302"/>
      <c r="F4587" s="302"/>
      <c r="G4587" s="302"/>
    </row>
    <row r="4588" spans="1:7" ht="67.5">
      <c r="A4588" s="455">
        <v>98059</v>
      </c>
      <c r="B4588" s="453" t="s">
        <v>12030</v>
      </c>
      <c r="C4588" s="455" t="s">
        <v>41</v>
      </c>
      <c r="D4588" s="474">
        <v>3175.71</v>
      </c>
      <c r="E4588" s="302"/>
      <c r="F4588" s="302"/>
      <c r="G4588" s="302"/>
    </row>
    <row r="4589" spans="1:7" ht="67.5">
      <c r="A4589" s="455">
        <v>98060</v>
      </c>
      <c r="B4589" s="453" t="s">
        <v>12031</v>
      </c>
      <c r="C4589" s="455" t="s">
        <v>41</v>
      </c>
      <c r="D4589" s="474">
        <v>4408.42</v>
      </c>
      <c r="E4589" s="302"/>
      <c r="F4589" s="302"/>
      <c r="G4589" s="302"/>
    </row>
    <row r="4590" spans="1:7" ht="67.5">
      <c r="A4590" s="455">
        <v>98061</v>
      </c>
      <c r="B4590" s="453" t="s">
        <v>12032</v>
      </c>
      <c r="C4590" s="455" t="s">
        <v>41</v>
      </c>
      <c r="D4590" s="474">
        <v>6113.25</v>
      </c>
      <c r="E4590" s="302"/>
      <c r="F4590" s="302"/>
      <c r="G4590" s="302"/>
    </row>
    <row r="4591" spans="1:7" ht="67.5">
      <c r="A4591" s="455">
        <v>98062</v>
      </c>
      <c r="B4591" s="453" t="s">
        <v>12033</v>
      </c>
      <c r="C4591" s="455" t="s">
        <v>41</v>
      </c>
      <c r="D4591" s="474">
        <v>2468.0700000000002</v>
      </c>
      <c r="E4591" s="302"/>
      <c r="F4591" s="302"/>
      <c r="G4591" s="302"/>
    </row>
    <row r="4592" spans="1:7" ht="67.5">
      <c r="A4592" s="455">
        <v>98063</v>
      </c>
      <c r="B4592" s="453" t="s">
        <v>12034</v>
      </c>
      <c r="C4592" s="455" t="s">
        <v>41</v>
      </c>
      <c r="D4592" s="474">
        <v>3765.8</v>
      </c>
      <c r="E4592" s="302"/>
      <c r="F4592" s="302"/>
      <c r="G4592" s="302"/>
    </row>
    <row r="4593" spans="1:7" ht="67.5">
      <c r="A4593" s="455">
        <v>98064</v>
      </c>
      <c r="B4593" s="453" t="s">
        <v>12035</v>
      </c>
      <c r="C4593" s="455" t="s">
        <v>41</v>
      </c>
      <c r="D4593" s="474">
        <v>4358.57</v>
      </c>
      <c r="E4593" s="302"/>
      <c r="F4593" s="302"/>
      <c r="G4593" s="302"/>
    </row>
    <row r="4594" spans="1:7" ht="67.5">
      <c r="A4594" s="455">
        <v>98065</v>
      </c>
      <c r="B4594" s="453" t="s">
        <v>12036</v>
      </c>
      <c r="C4594" s="455" t="s">
        <v>41</v>
      </c>
      <c r="D4594" s="474">
        <v>6053.52</v>
      </c>
      <c r="E4594" s="302"/>
      <c r="F4594" s="302"/>
      <c r="G4594" s="302"/>
    </row>
    <row r="4595" spans="1:7" ht="67.5">
      <c r="A4595" s="455">
        <v>98066</v>
      </c>
      <c r="B4595" s="453" t="s">
        <v>12037</v>
      </c>
      <c r="C4595" s="455" t="s">
        <v>41</v>
      </c>
      <c r="D4595" s="474">
        <v>4639.16</v>
      </c>
      <c r="E4595" s="302"/>
      <c r="F4595" s="302"/>
      <c r="G4595" s="302"/>
    </row>
    <row r="4596" spans="1:7" ht="67.5">
      <c r="A4596" s="455">
        <v>98067</v>
      </c>
      <c r="B4596" s="453" t="s">
        <v>12038</v>
      </c>
      <c r="C4596" s="455" t="s">
        <v>41</v>
      </c>
      <c r="D4596" s="474">
        <v>6201.22</v>
      </c>
      <c r="E4596" s="302"/>
      <c r="F4596" s="302"/>
      <c r="G4596" s="302"/>
    </row>
    <row r="4597" spans="1:7" ht="67.5">
      <c r="A4597" s="455">
        <v>98068</v>
      </c>
      <c r="B4597" s="453" t="s">
        <v>12039</v>
      </c>
      <c r="C4597" s="455" t="s">
        <v>41</v>
      </c>
      <c r="D4597" s="474">
        <v>8761.4599999999991</v>
      </c>
      <c r="E4597" s="302"/>
      <c r="F4597" s="302"/>
      <c r="G4597" s="302"/>
    </row>
    <row r="4598" spans="1:7" ht="67.5">
      <c r="A4598" s="455">
        <v>98069</v>
      </c>
      <c r="B4598" s="453" t="s">
        <v>12040</v>
      </c>
      <c r="C4598" s="455" t="s">
        <v>41</v>
      </c>
      <c r="D4598" s="474">
        <v>11684.13</v>
      </c>
      <c r="E4598" s="302"/>
      <c r="F4598" s="302"/>
      <c r="G4598" s="302"/>
    </row>
    <row r="4599" spans="1:7" ht="67.5">
      <c r="A4599" s="455">
        <v>98070</v>
      </c>
      <c r="B4599" s="453" t="s">
        <v>12041</v>
      </c>
      <c r="C4599" s="455" t="s">
        <v>41</v>
      </c>
      <c r="D4599" s="474">
        <v>13432.79</v>
      </c>
      <c r="E4599" s="302"/>
      <c r="F4599" s="302"/>
      <c r="G4599" s="302"/>
    </row>
    <row r="4600" spans="1:7" ht="67.5">
      <c r="A4600" s="455">
        <v>98071</v>
      </c>
      <c r="B4600" s="453" t="s">
        <v>12042</v>
      </c>
      <c r="C4600" s="455" t="s">
        <v>41</v>
      </c>
      <c r="D4600" s="474">
        <v>14842.58</v>
      </c>
      <c r="E4600" s="302"/>
      <c r="F4600" s="302"/>
      <c r="G4600" s="302"/>
    </row>
    <row r="4601" spans="1:7" ht="67.5">
      <c r="A4601" s="455">
        <v>98072</v>
      </c>
      <c r="B4601" s="453" t="s">
        <v>12043</v>
      </c>
      <c r="C4601" s="455" t="s">
        <v>41</v>
      </c>
      <c r="D4601" s="474">
        <v>3812.95</v>
      </c>
      <c r="E4601" s="302"/>
      <c r="F4601" s="302"/>
      <c r="G4601" s="302"/>
    </row>
    <row r="4602" spans="1:7" ht="67.5">
      <c r="A4602" s="455">
        <v>98073</v>
      </c>
      <c r="B4602" s="453" t="s">
        <v>12044</v>
      </c>
      <c r="C4602" s="455" t="s">
        <v>41</v>
      </c>
      <c r="D4602" s="474">
        <v>5879.17</v>
      </c>
      <c r="E4602" s="302"/>
      <c r="F4602" s="302"/>
      <c r="G4602" s="302"/>
    </row>
    <row r="4603" spans="1:7" ht="67.5">
      <c r="A4603" s="455">
        <v>98074</v>
      </c>
      <c r="B4603" s="453" t="s">
        <v>12045</v>
      </c>
      <c r="C4603" s="455" t="s">
        <v>41</v>
      </c>
      <c r="D4603" s="474">
        <v>9016.33</v>
      </c>
      <c r="E4603" s="302"/>
      <c r="F4603" s="302"/>
      <c r="G4603" s="302"/>
    </row>
    <row r="4604" spans="1:7" ht="67.5">
      <c r="A4604" s="455">
        <v>98075</v>
      </c>
      <c r="B4604" s="453" t="s">
        <v>12046</v>
      </c>
      <c r="C4604" s="455" t="s">
        <v>41</v>
      </c>
      <c r="D4604" s="474">
        <v>11666.94</v>
      </c>
      <c r="E4604" s="302"/>
      <c r="F4604" s="302"/>
      <c r="G4604" s="302"/>
    </row>
    <row r="4605" spans="1:7" ht="67.5">
      <c r="A4605" s="455">
        <v>98076</v>
      </c>
      <c r="B4605" s="453" t="s">
        <v>12047</v>
      </c>
      <c r="C4605" s="455" t="s">
        <v>41</v>
      </c>
      <c r="D4605" s="474">
        <v>13375.24</v>
      </c>
      <c r="E4605" s="302"/>
      <c r="F4605" s="302"/>
      <c r="G4605" s="302"/>
    </row>
    <row r="4606" spans="1:7" ht="67.5">
      <c r="A4606" s="455">
        <v>98077</v>
      </c>
      <c r="B4606" s="453" t="s">
        <v>12048</v>
      </c>
      <c r="C4606" s="455" t="s">
        <v>41</v>
      </c>
      <c r="D4606" s="474">
        <v>15706.8</v>
      </c>
      <c r="E4606" s="302"/>
      <c r="F4606" s="302"/>
      <c r="G4606" s="302"/>
    </row>
    <row r="4607" spans="1:7" ht="67.5">
      <c r="A4607" s="455">
        <v>98078</v>
      </c>
      <c r="B4607" s="453" t="s">
        <v>12049</v>
      </c>
      <c r="C4607" s="455" t="s">
        <v>41</v>
      </c>
      <c r="D4607" s="474">
        <v>4148.3500000000004</v>
      </c>
      <c r="E4607" s="302"/>
      <c r="F4607" s="302"/>
      <c r="G4607" s="302"/>
    </row>
    <row r="4608" spans="1:7" ht="67.5">
      <c r="A4608" s="455">
        <v>98079</v>
      </c>
      <c r="B4608" s="453" t="s">
        <v>12050</v>
      </c>
      <c r="C4608" s="455" t="s">
        <v>41</v>
      </c>
      <c r="D4608" s="474">
        <v>7223.68</v>
      </c>
      <c r="E4608" s="302"/>
      <c r="F4608" s="302"/>
      <c r="G4608" s="302"/>
    </row>
    <row r="4609" spans="1:7" ht="67.5">
      <c r="A4609" s="455">
        <v>98080</v>
      </c>
      <c r="B4609" s="453" t="s">
        <v>12051</v>
      </c>
      <c r="C4609" s="455" t="s">
        <v>41</v>
      </c>
      <c r="D4609" s="474">
        <v>9209.93</v>
      </c>
      <c r="E4609" s="302"/>
      <c r="F4609" s="302"/>
      <c r="G4609" s="302"/>
    </row>
    <row r="4610" spans="1:7" ht="67.5">
      <c r="A4610" s="455">
        <v>98081</v>
      </c>
      <c r="B4610" s="453" t="s">
        <v>12052</v>
      </c>
      <c r="C4610" s="455" t="s">
        <v>41</v>
      </c>
      <c r="D4610" s="474">
        <v>13582.84</v>
      </c>
      <c r="E4610" s="302"/>
      <c r="F4610" s="302"/>
      <c r="G4610" s="302"/>
    </row>
    <row r="4611" spans="1:7" ht="67.5">
      <c r="A4611" s="455">
        <v>98082</v>
      </c>
      <c r="B4611" s="453" t="s">
        <v>12053</v>
      </c>
      <c r="C4611" s="455" t="s">
        <v>41</v>
      </c>
      <c r="D4611" s="474">
        <v>3174.85</v>
      </c>
      <c r="E4611" s="302"/>
      <c r="F4611" s="302"/>
      <c r="G4611" s="302"/>
    </row>
    <row r="4612" spans="1:7" ht="67.5">
      <c r="A4612" s="455">
        <v>98083</v>
      </c>
      <c r="B4612" s="453" t="s">
        <v>12054</v>
      </c>
      <c r="C4612" s="455" t="s">
        <v>41</v>
      </c>
      <c r="D4612" s="474">
        <v>4185.57</v>
      </c>
      <c r="E4612" s="302"/>
      <c r="F4612" s="302"/>
      <c r="G4612" s="302"/>
    </row>
    <row r="4613" spans="1:7" ht="67.5">
      <c r="A4613" s="455">
        <v>98084</v>
      </c>
      <c r="B4613" s="453" t="s">
        <v>12055</v>
      </c>
      <c r="C4613" s="455" t="s">
        <v>41</v>
      </c>
      <c r="D4613" s="474">
        <v>5865.46</v>
      </c>
      <c r="E4613" s="302"/>
      <c r="F4613" s="302"/>
      <c r="G4613" s="302"/>
    </row>
    <row r="4614" spans="1:7" ht="67.5">
      <c r="A4614" s="455">
        <v>98085</v>
      </c>
      <c r="B4614" s="453" t="s">
        <v>12056</v>
      </c>
      <c r="C4614" s="455" t="s">
        <v>41</v>
      </c>
      <c r="D4614" s="474">
        <v>7945.19</v>
      </c>
      <c r="E4614" s="302"/>
      <c r="F4614" s="302"/>
      <c r="G4614" s="302"/>
    </row>
    <row r="4615" spans="1:7" ht="67.5">
      <c r="A4615" s="455">
        <v>98086</v>
      </c>
      <c r="B4615" s="453" t="s">
        <v>12057</v>
      </c>
      <c r="C4615" s="455" t="s">
        <v>41</v>
      </c>
      <c r="D4615" s="474">
        <v>8970.85</v>
      </c>
      <c r="E4615" s="302"/>
      <c r="F4615" s="302"/>
      <c r="G4615" s="302"/>
    </row>
    <row r="4616" spans="1:7" ht="67.5">
      <c r="A4616" s="455">
        <v>98087</v>
      </c>
      <c r="B4616" s="453" t="s">
        <v>12058</v>
      </c>
      <c r="C4616" s="455" t="s">
        <v>41</v>
      </c>
      <c r="D4616" s="474">
        <v>9582.2099999999991</v>
      </c>
      <c r="E4616" s="302"/>
      <c r="F4616" s="302"/>
      <c r="G4616" s="302"/>
    </row>
    <row r="4617" spans="1:7" ht="67.5">
      <c r="A4617" s="455">
        <v>98088</v>
      </c>
      <c r="B4617" s="453" t="s">
        <v>12059</v>
      </c>
      <c r="C4617" s="455" t="s">
        <v>41</v>
      </c>
      <c r="D4617" s="474">
        <v>2709.1</v>
      </c>
      <c r="E4617" s="302"/>
      <c r="F4617" s="302"/>
      <c r="G4617" s="302"/>
    </row>
    <row r="4618" spans="1:7" ht="67.5">
      <c r="A4618" s="455">
        <v>98089</v>
      </c>
      <c r="B4618" s="453" t="s">
        <v>12060</v>
      </c>
      <c r="C4618" s="455" t="s">
        <v>41</v>
      </c>
      <c r="D4618" s="474">
        <v>4263.2700000000004</v>
      </c>
      <c r="E4618" s="302"/>
      <c r="F4618" s="302"/>
      <c r="G4618" s="302"/>
    </row>
    <row r="4619" spans="1:7" ht="67.5">
      <c r="A4619" s="455">
        <v>98090</v>
      </c>
      <c r="B4619" s="453" t="s">
        <v>12061</v>
      </c>
      <c r="C4619" s="455" t="s">
        <v>41</v>
      </c>
      <c r="D4619" s="474">
        <v>6673.16</v>
      </c>
      <c r="E4619" s="302"/>
      <c r="F4619" s="302"/>
      <c r="G4619" s="302"/>
    </row>
    <row r="4620" spans="1:7" ht="67.5">
      <c r="A4620" s="455">
        <v>98091</v>
      </c>
      <c r="B4620" s="453" t="s">
        <v>12062</v>
      </c>
      <c r="C4620" s="455" t="s">
        <v>41</v>
      </c>
      <c r="D4620" s="474">
        <v>8619.84</v>
      </c>
      <c r="E4620" s="302"/>
      <c r="F4620" s="302"/>
      <c r="G4620" s="302"/>
    </row>
    <row r="4621" spans="1:7" ht="67.5">
      <c r="A4621" s="455">
        <v>98092</v>
      </c>
      <c r="B4621" s="453" t="s">
        <v>12063</v>
      </c>
      <c r="C4621" s="455" t="s">
        <v>41</v>
      </c>
      <c r="D4621" s="474">
        <v>10097.6</v>
      </c>
      <c r="E4621" s="302"/>
      <c r="F4621" s="302"/>
      <c r="G4621" s="302"/>
    </row>
    <row r="4622" spans="1:7" ht="67.5">
      <c r="A4622" s="455">
        <v>98093</v>
      </c>
      <c r="B4622" s="453" t="s">
        <v>12064</v>
      </c>
      <c r="C4622" s="455" t="s">
        <v>41</v>
      </c>
      <c r="D4622" s="474">
        <v>11911.09</v>
      </c>
      <c r="E4622" s="302"/>
      <c r="F4622" s="302"/>
      <c r="G4622" s="302"/>
    </row>
    <row r="4623" spans="1:7" ht="67.5">
      <c r="A4623" s="455">
        <v>98094</v>
      </c>
      <c r="B4623" s="453" t="s">
        <v>12065</v>
      </c>
      <c r="C4623" s="455" t="s">
        <v>41</v>
      </c>
      <c r="D4623" s="474">
        <v>2221.3000000000002</v>
      </c>
      <c r="E4623" s="302"/>
      <c r="F4623" s="302"/>
      <c r="G4623" s="302"/>
    </row>
    <row r="4624" spans="1:7" ht="67.5">
      <c r="A4624" s="455">
        <v>98099</v>
      </c>
      <c r="B4624" s="453" t="s">
        <v>12066</v>
      </c>
      <c r="C4624" s="455" t="s">
        <v>41</v>
      </c>
      <c r="D4624" s="474">
        <v>3789.21</v>
      </c>
      <c r="E4624" s="302"/>
      <c r="F4624" s="302"/>
      <c r="G4624" s="302"/>
    </row>
    <row r="4625" spans="1:7" ht="67.5">
      <c r="A4625" s="455">
        <v>98100</v>
      </c>
      <c r="B4625" s="453" t="s">
        <v>12067</v>
      </c>
      <c r="C4625" s="455" t="s">
        <v>41</v>
      </c>
      <c r="D4625" s="474">
        <v>4937.99</v>
      </c>
      <c r="E4625" s="302"/>
      <c r="F4625" s="302"/>
      <c r="G4625" s="302"/>
    </row>
    <row r="4626" spans="1:7" ht="67.5">
      <c r="A4626" s="455">
        <v>98101</v>
      </c>
      <c r="B4626" s="453" t="s">
        <v>12068</v>
      </c>
      <c r="C4626" s="455" t="s">
        <v>41</v>
      </c>
      <c r="D4626" s="474">
        <v>7283.99</v>
      </c>
      <c r="E4626" s="302"/>
      <c r="F4626" s="302"/>
      <c r="G4626" s="302"/>
    </row>
    <row r="4627" spans="1:7" ht="81">
      <c r="A4627" s="455">
        <v>98109</v>
      </c>
      <c r="B4627" s="453" t="s">
        <v>12069</v>
      </c>
      <c r="C4627" s="455" t="s">
        <v>41</v>
      </c>
      <c r="D4627" s="474">
        <v>617.79</v>
      </c>
      <c r="E4627" s="302"/>
      <c r="F4627" s="302"/>
      <c r="G4627" s="302"/>
    </row>
    <row r="4628" spans="1:7" ht="40.5">
      <c r="A4628" s="455">
        <v>98110</v>
      </c>
      <c r="B4628" s="453" t="s">
        <v>12070</v>
      </c>
      <c r="C4628" s="455" t="s">
        <v>41</v>
      </c>
      <c r="D4628" s="474">
        <v>500.19</v>
      </c>
      <c r="E4628" s="302"/>
      <c r="F4628" s="302"/>
      <c r="G4628" s="302"/>
    </row>
    <row r="4629" spans="1:7" ht="40.5">
      <c r="A4629" s="455">
        <v>98111</v>
      </c>
      <c r="B4629" s="453" t="s">
        <v>12071</v>
      </c>
      <c r="C4629" s="455" t="s">
        <v>41</v>
      </c>
      <c r="D4629" s="474">
        <v>23.4</v>
      </c>
      <c r="E4629" s="302"/>
      <c r="F4629" s="302"/>
      <c r="G4629" s="302"/>
    </row>
    <row r="4630" spans="1:7" ht="40.5">
      <c r="A4630" s="455">
        <v>98112</v>
      </c>
      <c r="B4630" s="453" t="s">
        <v>12072</v>
      </c>
      <c r="C4630" s="455" t="s">
        <v>41</v>
      </c>
      <c r="D4630" s="474">
        <v>108.93</v>
      </c>
      <c r="E4630" s="302"/>
      <c r="F4630" s="302"/>
      <c r="G4630" s="302"/>
    </row>
    <row r="4631" spans="1:7" ht="40.5">
      <c r="A4631" s="455">
        <v>98114</v>
      </c>
      <c r="B4631" s="453" t="s">
        <v>12073</v>
      </c>
      <c r="C4631" s="455" t="s">
        <v>41</v>
      </c>
      <c r="D4631" s="474">
        <v>714.66</v>
      </c>
      <c r="E4631" s="302"/>
      <c r="F4631" s="302"/>
      <c r="G4631" s="302"/>
    </row>
    <row r="4632" spans="1:7" ht="40.5">
      <c r="A4632" s="455">
        <v>98115</v>
      </c>
      <c r="B4632" s="453" t="s">
        <v>12074</v>
      </c>
      <c r="C4632" s="455" t="s">
        <v>41</v>
      </c>
      <c r="D4632" s="474">
        <v>88.18</v>
      </c>
      <c r="E4632" s="302"/>
      <c r="F4632" s="302"/>
      <c r="G4632" s="302"/>
    </row>
    <row r="4633" spans="1:7" ht="67.5">
      <c r="A4633" s="455">
        <v>89957</v>
      </c>
      <c r="B4633" s="453" t="s">
        <v>1767</v>
      </c>
      <c r="C4633" s="455" t="s">
        <v>41</v>
      </c>
      <c r="D4633" s="474">
        <v>100.91</v>
      </c>
      <c r="E4633" s="302"/>
      <c r="F4633" s="302"/>
      <c r="G4633" s="302"/>
    </row>
    <row r="4634" spans="1:7" ht="67.5">
      <c r="A4634" s="455">
        <v>89959</v>
      </c>
      <c r="B4634" s="453" t="s">
        <v>1768</v>
      </c>
      <c r="C4634" s="455" t="s">
        <v>41</v>
      </c>
      <c r="D4634" s="474">
        <v>190.47</v>
      </c>
      <c r="E4634" s="302"/>
      <c r="F4634" s="302"/>
      <c r="G4634" s="302"/>
    </row>
    <row r="4635" spans="1:7" ht="40.5">
      <c r="A4635" s="455">
        <v>89349</v>
      </c>
      <c r="B4635" s="453" t="s">
        <v>1369</v>
      </c>
      <c r="C4635" s="455" t="s">
        <v>41</v>
      </c>
      <c r="D4635" s="474">
        <v>18.13</v>
      </c>
      <c r="E4635" s="302"/>
      <c r="F4635" s="302"/>
      <c r="G4635" s="302"/>
    </row>
    <row r="4636" spans="1:7" ht="40.5">
      <c r="A4636" s="455">
        <v>89351</v>
      </c>
      <c r="B4636" s="453" t="s">
        <v>4224</v>
      </c>
      <c r="C4636" s="455" t="s">
        <v>41</v>
      </c>
      <c r="D4636" s="474">
        <v>20.39</v>
      </c>
      <c r="E4636" s="302"/>
      <c r="F4636" s="302"/>
      <c r="G4636" s="302"/>
    </row>
    <row r="4637" spans="1:7" ht="40.5">
      <c r="A4637" s="455">
        <v>89352</v>
      </c>
      <c r="B4637" s="453" t="s">
        <v>248</v>
      </c>
      <c r="C4637" s="455" t="s">
        <v>41</v>
      </c>
      <c r="D4637" s="474">
        <v>22.93</v>
      </c>
      <c r="E4637" s="302"/>
      <c r="F4637" s="302"/>
      <c r="G4637" s="302"/>
    </row>
    <row r="4638" spans="1:7" ht="40.5">
      <c r="A4638" s="455">
        <v>89353</v>
      </c>
      <c r="B4638" s="453" t="s">
        <v>249</v>
      </c>
      <c r="C4638" s="455" t="s">
        <v>41</v>
      </c>
      <c r="D4638" s="474">
        <v>23.83</v>
      </c>
      <c r="E4638" s="302"/>
      <c r="F4638" s="302"/>
      <c r="G4638" s="302"/>
    </row>
    <row r="4639" spans="1:7" ht="54">
      <c r="A4639" s="455">
        <v>89354</v>
      </c>
      <c r="B4639" s="453" t="s">
        <v>250</v>
      </c>
      <c r="C4639" s="455" t="s">
        <v>41</v>
      </c>
      <c r="D4639" s="474">
        <v>248.27</v>
      </c>
      <c r="E4639" s="302"/>
      <c r="F4639" s="302"/>
      <c r="G4639" s="302"/>
    </row>
    <row r="4640" spans="1:7" ht="67.5">
      <c r="A4640" s="455">
        <v>89969</v>
      </c>
      <c r="B4640" s="453" t="s">
        <v>1769</v>
      </c>
      <c r="C4640" s="455" t="s">
        <v>41</v>
      </c>
      <c r="D4640" s="474">
        <v>30.07</v>
      </c>
      <c r="E4640" s="302"/>
      <c r="F4640" s="302"/>
      <c r="G4640" s="302"/>
    </row>
    <row r="4641" spans="1:7" ht="54">
      <c r="A4641" s="455">
        <v>89970</v>
      </c>
      <c r="B4641" s="453" t="s">
        <v>1770</v>
      </c>
      <c r="C4641" s="455" t="s">
        <v>41</v>
      </c>
      <c r="D4641" s="474">
        <v>31.49</v>
      </c>
      <c r="E4641" s="302"/>
      <c r="F4641" s="302"/>
      <c r="G4641" s="302"/>
    </row>
    <row r="4642" spans="1:7" ht="54">
      <c r="A4642" s="455">
        <v>89971</v>
      </c>
      <c r="B4642" s="453" t="s">
        <v>1771</v>
      </c>
      <c r="C4642" s="455" t="s">
        <v>41</v>
      </c>
      <c r="D4642" s="474">
        <v>31.63</v>
      </c>
      <c r="E4642" s="302"/>
      <c r="F4642" s="302"/>
      <c r="G4642" s="302"/>
    </row>
    <row r="4643" spans="1:7" ht="54">
      <c r="A4643" s="455">
        <v>89972</v>
      </c>
      <c r="B4643" s="453" t="s">
        <v>1772</v>
      </c>
      <c r="C4643" s="455" t="s">
        <v>41</v>
      </c>
      <c r="D4643" s="474">
        <v>34.19</v>
      </c>
      <c r="E4643" s="302"/>
      <c r="F4643" s="302"/>
      <c r="G4643" s="302"/>
    </row>
    <row r="4644" spans="1:7" ht="54">
      <c r="A4644" s="455">
        <v>89973</v>
      </c>
      <c r="B4644" s="453" t="s">
        <v>1773</v>
      </c>
      <c r="C4644" s="455" t="s">
        <v>41</v>
      </c>
      <c r="D4644" s="474">
        <v>462.21</v>
      </c>
      <c r="E4644" s="302"/>
      <c r="F4644" s="302"/>
      <c r="G4644" s="302"/>
    </row>
    <row r="4645" spans="1:7" ht="54">
      <c r="A4645" s="455">
        <v>89974</v>
      </c>
      <c r="B4645" s="453" t="s">
        <v>1774</v>
      </c>
      <c r="C4645" s="455" t="s">
        <v>41</v>
      </c>
      <c r="D4645" s="474">
        <v>274.23</v>
      </c>
      <c r="E4645" s="302"/>
      <c r="F4645" s="302"/>
      <c r="G4645" s="302"/>
    </row>
    <row r="4646" spans="1:7" ht="54">
      <c r="A4646" s="455">
        <v>89984</v>
      </c>
      <c r="B4646" s="453" t="s">
        <v>1780</v>
      </c>
      <c r="C4646" s="455" t="s">
        <v>41</v>
      </c>
      <c r="D4646" s="474">
        <v>47.32</v>
      </c>
      <c r="E4646" s="302"/>
      <c r="F4646" s="302"/>
      <c r="G4646" s="302"/>
    </row>
    <row r="4647" spans="1:7" ht="54">
      <c r="A4647" s="455">
        <v>89985</v>
      </c>
      <c r="B4647" s="453" t="s">
        <v>1781</v>
      </c>
      <c r="C4647" s="455" t="s">
        <v>41</v>
      </c>
      <c r="D4647" s="474">
        <v>48.63</v>
      </c>
      <c r="E4647" s="302"/>
      <c r="F4647" s="302"/>
      <c r="G4647" s="302"/>
    </row>
    <row r="4648" spans="1:7" ht="54">
      <c r="A4648" s="455">
        <v>89986</v>
      </c>
      <c r="B4648" s="453" t="s">
        <v>1782</v>
      </c>
      <c r="C4648" s="455" t="s">
        <v>41</v>
      </c>
      <c r="D4648" s="474">
        <v>46.22</v>
      </c>
      <c r="E4648" s="302"/>
      <c r="F4648" s="302"/>
      <c r="G4648" s="302"/>
    </row>
    <row r="4649" spans="1:7" ht="54">
      <c r="A4649" s="455">
        <v>89987</v>
      </c>
      <c r="B4649" s="453" t="s">
        <v>1783</v>
      </c>
      <c r="C4649" s="455" t="s">
        <v>41</v>
      </c>
      <c r="D4649" s="474">
        <v>51.04</v>
      </c>
      <c r="E4649" s="302"/>
      <c r="F4649" s="302"/>
      <c r="G4649" s="302"/>
    </row>
    <row r="4650" spans="1:7" ht="40.5">
      <c r="A4650" s="455">
        <v>90371</v>
      </c>
      <c r="B4650" s="453" t="s">
        <v>1800</v>
      </c>
      <c r="C4650" s="455" t="s">
        <v>41</v>
      </c>
      <c r="D4650" s="474">
        <v>17.47</v>
      </c>
      <c r="E4650" s="302"/>
      <c r="F4650" s="302"/>
      <c r="G4650" s="302"/>
    </row>
    <row r="4651" spans="1:7" ht="67.5">
      <c r="A4651" s="455">
        <v>94489</v>
      </c>
      <c r="B4651" s="453" t="s">
        <v>2646</v>
      </c>
      <c r="C4651" s="455" t="s">
        <v>41</v>
      </c>
      <c r="D4651" s="474">
        <v>15.37</v>
      </c>
      <c r="E4651" s="302"/>
      <c r="F4651" s="302"/>
      <c r="G4651" s="302"/>
    </row>
    <row r="4652" spans="1:7" ht="67.5">
      <c r="A4652" s="455">
        <v>94490</v>
      </c>
      <c r="B4652" s="453" t="s">
        <v>2647</v>
      </c>
      <c r="C4652" s="455" t="s">
        <v>41</v>
      </c>
      <c r="D4652" s="474">
        <v>25.25</v>
      </c>
      <c r="E4652" s="302"/>
      <c r="F4652" s="302"/>
      <c r="G4652" s="302"/>
    </row>
    <row r="4653" spans="1:7" ht="67.5">
      <c r="A4653" s="455">
        <v>94491</v>
      </c>
      <c r="B4653" s="453" t="s">
        <v>2648</v>
      </c>
      <c r="C4653" s="455" t="s">
        <v>41</v>
      </c>
      <c r="D4653" s="474">
        <v>35.49</v>
      </c>
      <c r="E4653" s="302"/>
      <c r="F4653" s="302"/>
      <c r="G4653" s="302"/>
    </row>
    <row r="4654" spans="1:7" ht="67.5">
      <c r="A4654" s="455">
        <v>94492</v>
      </c>
      <c r="B4654" s="453" t="s">
        <v>2649</v>
      </c>
      <c r="C4654" s="455" t="s">
        <v>41</v>
      </c>
      <c r="D4654" s="474">
        <v>36.270000000000003</v>
      </c>
      <c r="E4654" s="302"/>
      <c r="F4654" s="302"/>
      <c r="G4654" s="302"/>
    </row>
    <row r="4655" spans="1:7" ht="67.5">
      <c r="A4655" s="455">
        <v>94493</v>
      </c>
      <c r="B4655" s="453" t="s">
        <v>2650</v>
      </c>
      <c r="C4655" s="455" t="s">
        <v>41</v>
      </c>
      <c r="D4655" s="474">
        <v>66.760000000000005</v>
      </c>
      <c r="E4655" s="302"/>
      <c r="F4655" s="302"/>
      <c r="G4655" s="302"/>
    </row>
    <row r="4656" spans="1:7" ht="67.5">
      <c r="A4656" s="455">
        <v>94494</v>
      </c>
      <c r="B4656" s="453" t="s">
        <v>2651</v>
      </c>
      <c r="C4656" s="455" t="s">
        <v>41</v>
      </c>
      <c r="D4656" s="474">
        <v>41.66</v>
      </c>
      <c r="E4656" s="302"/>
      <c r="F4656" s="302"/>
      <c r="G4656" s="302"/>
    </row>
    <row r="4657" spans="1:7" ht="67.5">
      <c r="A4657" s="455">
        <v>94495</v>
      </c>
      <c r="B4657" s="453" t="s">
        <v>2652</v>
      </c>
      <c r="C4657" s="455" t="s">
        <v>41</v>
      </c>
      <c r="D4657" s="474">
        <v>51.72</v>
      </c>
      <c r="E4657" s="302"/>
      <c r="F4657" s="302"/>
      <c r="G4657" s="302"/>
    </row>
    <row r="4658" spans="1:7" ht="81">
      <c r="A4658" s="455">
        <v>94496</v>
      </c>
      <c r="B4658" s="453" t="s">
        <v>2653</v>
      </c>
      <c r="C4658" s="455" t="s">
        <v>41</v>
      </c>
      <c r="D4658" s="474">
        <v>62.3</v>
      </c>
      <c r="E4658" s="302"/>
      <c r="F4658" s="302"/>
      <c r="G4658" s="302"/>
    </row>
    <row r="4659" spans="1:7" ht="81">
      <c r="A4659" s="455">
        <v>94497</v>
      </c>
      <c r="B4659" s="453" t="s">
        <v>2654</v>
      </c>
      <c r="C4659" s="455" t="s">
        <v>41</v>
      </c>
      <c r="D4659" s="474">
        <v>72.12</v>
      </c>
      <c r="E4659" s="302"/>
      <c r="F4659" s="302"/>
      <c r="G4659" s="302"/>
    </row>
    <row r="4660" spans="1:7" ht="67.5">
      <c r="A4660" s="455">
        <v>94498</v>
      </c>
      <c r="B4660" s="453" t="s">
        <v>2655</v>
      </c>
      <c r="C4660" s="455" t="s">
        <v>41</v>
      </c>
      <c r="D4660" s="474">
        <v>91.92</v>
      </c>
      <c r="E4660" s="302"/>
      <c r="F4660" s="302"/>
      <c r="G4660" s="302"/>
    </row>
    <row r="4661" spans="1:7" ht="81">
      <c r="A4661" s="455">
        <v>94499</v>
      </c>
      <c r="B4661" s="453" t="s">
        <v>2656</v>
      </c>
      <c r="C4661" s="455" t="s">
        <v>41</v>
      </c>
      <c r="D4661" s="474">
        <v>162.56</v>
      </c>
      <c r="E4661" s="302"/>
      <c r="F4661" s="302"/>
      <c r="G4661" s="302"/>
    </row>
    <row r="4662" spans="1:7" ht="67.5">
      <c r="A4662" s="455">
        <v>94500</v>
      </c>
      <c r="B4662" s="453" t="s">
        <v>2657</v>
      </c>
      <c r="C4662" s="455" t="s">
        <v>41</v>
      </c>
      <c r="D4662" s="474">
        <v>192.55</v>
      </c>
      <c r="E4662" s="302"/>
      <c r="F4662" s="302"/>
      <c r="G4662" s="302"/>
    </row>
    <row r="4663" spans="1:7" ht="67.5">
      <c r="A4663" s="455">
        <v>94501</v>
      </c>
      <c r="B4663" s="453" t="s">
        <v>2658</v>
      </c>
      <c r="C4663" s="455" t="s">
        <v>41</v>
      </c>
      <c r="D4663" s="474">
        <v>371.52</v>
      </c>
      <c r="E4663" s="302"/>
      <c r="F4663" s="302"/>
      <c r="G4663" s="302"/>
    </row>
    <row r="4664" spans="1:7" ht="81">
      <c r="A4664" s="455">
        <v>94792</v>
      </c>
      <c r="B4664" s="453" t="s">
        <v>2765</v>
      </c>
      <c r="C4664" s="455" t="s">
        <v>41</v>
      </c>
      <c r="D4664" s="474">
        <v>76.2</v>
      </c>
      <c r="E4664" s="302"/>
      <c r="F4664" s="302"/>
      <c r="G4664" s="302"/>
    </row>
    <row r="4665" spans="1:7" ht="94.5">
      <c r="A4665" s="455">
        <v>94793</v>
      </c>
      <c r="B4665" s="453" t="s">
        <v>2766</v>
      </c>
      <c r="C4665" s="455" t="s">
        <v>41</v>
      </c>
      <c r="D4665" s="474">
        <v>97.09</v>
      </c>
      <c r="E4665" s="302"/>
      <c r="F4665" s="302"/>
      <c r="G4665" s="302"/>
    </row>
    <row r="4666" spans="1:7" ht="94.5">
      <c r="A4666" s="455">
        <v>94794</v>
      </c>
      <c r="B4666" s="453" t="s">
        <v>2767</v>
      </c>
      <c r="C4666" s="455" t="s">
        <v>41</v>
      </c>
      <c r="D4666" s="474">
        <v>100.41</v>
      </c>
      <c r="E4666" s="302"/>
      <c r="F4666" s="302"/>
      <c r="G4666" s="302"/>
    </row>
    <row r="4667" spans="1:7" ht="40.5">
      <c r="A4667" s="455">
        <v>94795</v>
      </c>
      <c r="B4667" s="453" t="s">
        <v>4225</v>
      </c>
      <c r="C4667" s="455" t="s">
        <v>41</v>
      </c>
      <c r="D4667" s="474">
        <v>25.66</v>
      </c>
      <c r="E4667" s="302"/>
      <c r="F4667" s="302"/>
      <c r="G4667" s="302"/>
    </row>
    <row r="4668" spans="1:7" ht="40.5">
      <c r="A4668" s="455">
        <v>94796</v>
      </c>
      <c r="B4668" s="453" t="s">
        <v>4226</v>
      </c>
      <c r="C4668" s="455" t="s">
        <v>41</v>
      </c>
      <c r="D4668" s="474">
        <v>29.53</v>
      </c>
      <c r="E4668" s="302"/>
      <c r="F4668" s="302"/>
      <c r="G4668" s="302"/>
    </row>
    <row r="4669" spans="1:7" ht="40.5">
      <c r="A4669" s="455">
        <v>94797</v>
      </c>
      <c r="B4669" s="453" t="s">
        <v>4227</v>
      </c>
      <c r="C4669" s="455" t="s">
        <v>41</v>
      </c>
      <c r="D4669" s="474">
        <v>45.25</v>
      </c>
      <c r="E4669" s="302"/>
      <c r="F4669" s="302"/>
      <c r="G4669" s="302"/>
    </row>
    <row r="4670" spans="1:7" ht="40.5">
      <c r="A4670" s="455">
        <v>94798</v>
      </c>
      <c r="B4670" s="453" t="s">
        <v>4228</v>
      </c>
      <c r="C4670" s="455" t="s">
        <v>41</v>
      </c>
      <c r="D4670" s="474">
        <v>99.99</v>
      </c>
      <c r="E4670" s="302"/>
      <c r="F4670" s="302"/>
      <c r="G4670" s="302"/>
    </row>
    <row r="4671" spans="1:7" ht="40.5">
      <c r="A4671" s="455">
        <v>94799</v>
      </c>
      <c r="B4671" s="453" t="s">
        <v>4229</v>
      </c>
      <c r="C4671" s="455" t="s">
        <v>41</v>
      </c>
      <c r="D4671" s="474">
        <v>96.43</v>
      </c>
      <c r="E4671" s="302"/>
      <c r="F4671" s="302"/>
      <c r="G4671" s="302"/>
    </row>
    <row r="4672" spans="1:7" ht="40.5">
      <c r="A4672" s="455">
        <v>94800</v>
      </c>
      <c r="B4672" s="453" t="s">
        <v>4230</v>
      </c>
      <c r="C4672" s="455" t="s">
        <v>41</v>
      </c>
      <c r="D4672" s="474">
        <v>165.35</v>
      </c>
      <c r="E4672" s="302"/>
      <c r="F4672" s="302"/>
      <c r="G4672" s="302"/>
    </row>
    <row r="4673" spans="1:7" ht="81">
      <c r="A4673" s="455">
        <v>95248</v>
      </c>
      <c r="B4673" s="453" t="s">
        <v>2823</v>
      </c>
      <c r="C4673" s="455" t="s">
        <v>41</v>
      </c>
      <c r="D4673" s="474">
        <v>48.99</v>
      </c>
      <c r="E4673" s="302"/>
      <c r="F4673" s="302"/>
      <c r="G4673" s="302"/>
    </row>
    <row r="4674" spans="1:7" ht="81">
      <c r="A4674" s="455">
        <v>95249</v>
      </c>
      <c r="B4674" s="453" t="s">
        <v>2824</v>
      </c>
      <c r="C4674" s="455" t="s">
        <v>41</v>
      </c>
      <c r="D4674" s="474">
        <v>52.8</v>
      </c>
      <c r="E4674" s="302"/>
      <c r="F4674" s="302"/>
      <c r="G4674" s="302"/>
    </row>
    <row r="4675" spans="1:7" ht="67.5">
      <c r="A4675" s="455">
        <v>95250</v>
      </c>
      <c r="B4675" s="453" t="s">
        <v>2825</v>
      </c>
      <c r="C4675" s="455" t="s">
        <v>41</v>
      </c>
      <c r="D4675" s="474">
        <v>62.78</v>
      </c>
      <c r="E4675" s="302"/>
      <c r="F4675" s="302"/>
      <c r="G4675" s="302"/>
    </row>
    <row r="4676" spans="1:7" ht="81">
      <c r="A4676" s="455">
        <v>95251</v>
      </c>
      <c r="B4676" s="453" t="s">
        <v>2826</v>
      </c>
      <c r="C4676" s="455" t="s">
        <v>41</v>
      </c>
      <c r="D4676" s="474">
        <v>82.29</v>
      </c>
      <c r="E4676" s="302"/>
      <c r="F4676" s="302"/>
      <c r="G4676" s="302"/>
    </row>
    <row r="4677" spans="1:7" ht="81">
      <c r="A4677" s="455">
        <v>95252</v>
      </c>
      <c r="B4677" s="453" t="s">
        <v>2827</v>
      </c>
      <c r="C4677" s="455" t="s">
        <v>41</v>
      </c>
      <c r="D4677" s="474">
        <v>94.06</v>
      </c>
      <c r="E4677" s="302"/>
      <c r="F4677" s="302"/>
      <c r="G4677" s="302"/>
    </row>
    <row r="4678" spans="1:7" ht="67.5">
      <c r="A4678" s="455">
        <v>95253</v>
      </c>
      <c r="B4678" s="453" t="s">
        <v>2828</v>
      </c>
      <c r="C4678" s="455" t="s">
        <v>41</v>
      </c>
      <c r="D4678" s="474">
        <v>132.79</v>
      </c>
      <c r="E4678" s="302"/>
      <c r="F4678" s="302"/>
      <c r="G4678" s="302"/>
    </row>
    <row r="4679" spans="1:7" ht="40.5">
      <c r="A4679" s="455">
        <v>99619</v>
      </c>
      <c r="B4679" s="453" t="s">
        <v>4231</v>
      </c>
      <c r="C4679" s="455" t="s">
        <v>41</v>
      </c>
      <c r="D4679" s="474">
        <v>74.709999999999994</v>
      </c>
      <c r="E4679" s="302"/>
      <c r="F4679" s="302"/>
      <c r="G4679" s="302"/>
    </row>
    <row r="4680" spans="1:7" ht="40.5">
      <c r="A4680" s="455">
        <v>99620</v>
      </c>
      <c r="B4680" s="453" t="s">
        <v>4232</v>
      </c>
      <c r="C4680" s="455" t="s">
        <v>41</v>
      </c>
      <c r="D4680" s="474">
        <v>117.06</v>
      </c>
      <c r="E4680" s="302"/>
      <c r="F4680" s="302"/>
      <c r="G4680" s="302"/>
    </row>
    <row r="4681" spans="1:7" ht="40.5">
      <c r="A4681" s="455">
        <v>99621</v>
      </c>
      <c r="B4681" s="453" t="s">
        <v>4233</v>
      </c>
      <c r="C4681" s="455" t="s">
        <v>41</v>
      </c>
      <c r="D4681" s="474">
        <v>163.79</v>
      </c>
      <c r="E4681" s="302"/>
      <c r="F4681" s="302"/>
      <c r="G4681" s="302"/>
    </row>
    <row r="4682" spans="1:7" ht="40.5">
      <c r="A4682" s="455">
        <v>99622</v>
      </c>
      <c r="B4682" s="453" t="s">
        <v>4234</v>
      </c>
      <c r="C4682" s="455" t="s">
        <v>41</v>
      </c>
      <c r="D4682" s="474">
        <v>180.12</v>
      </c>
      <c r="E4682" s="302"/>
      <c r="F4682" s="302"/>
      <c r="G4682" s="302"/>
    </row>
    <row r="4683" spans="1:7" ht="40.5">
      <c r="A4683" s="455">
        <v>99623</v>
      </c>
      <c r="B4683" s="453" t="s">
        <v>4235</v>
      </c>
      <c r="C4683" s="455" t="s">
        <v>41</v>
      </c>
      <c r="D4683" s="474">
        <v>243.62</v>
      </c>
      <c r="E4683" s="302"/>
      <c r="F4683" s="302"/>
      <c r="G4683" s="302"/>
    </row>
    <row r="4684" spans="1:7" ht="40.5">
      <c r="A4684" s="455">
        <v>99624</v>
      </c>
      <c r="B4684" s="453" t="s">
        <v>4236</v>
      </c>
      <c r="C4684" s="455" t="s">
        <v>41</v>
      </c>
      <c r="D4684" s="474">
        <v>337.14</v>
      </c>
      <c r="E4684" s="302"/>
      <c r="F4684" s="302"/>
      <c r="G4684" s="302"/>
    </row>
    <row r="4685" spans="1:7" ht="40.5">
      <c r="A4685" s="455">
        <v>99625</v>
      </c>
      <c r="B4685" s="453" t="s">
        <v>4237</v>
      </c>
      <c r="C4685" s="455" t="s">
        <v>41</v>
      </c>
      <c r="D4685" s="474">
        <v>456.95</v>
      </c>
      <c r="E4685" s="302"/>
      <c r="F4685" s="302"/>
      <c r="G4685" s="302"/>
    </row>
    <row r="4686" spans="1:7" ht="40.5">
      <c r="A4686" s="455">
        <v>99626</v>
      </c>
      <c r="B4686" s="453" t="s">
        <v>4238</v>
      </c>
      <c r="C4686" s="455" t="s">
        <v>41</v>
      </c>
      <c r="D4686" s="474">
        <v>693.63</v>
      </c>
      <c r="E4686" s="302"/>
      <c r="F4686" s="302"/>
      <c r="G4686" s="302"/>
    </row>
    <row r="4687" spans="1:7" ht="40.5">
      <c r="A4687" s="455">
        <v>99627</v>
      </c>
      <c r="B4687" s="453" t="s">
        <v>4239</v>
      </c>
      <c r="C4687" s="455" t="s">
        <v>41</v>
      </c>
      <c r="D4687" s="474">
        <v>65.91</v>
      </c>
      <c r="E4687" s="302"/>
      <c r="F4687" s="302"/>
      <c r="G4687" s="302"/>
    </row>
    <row r="4688" spans="1:7" ht="40.5">
      <c r="A4688" s="455">
        <v>99628</v>
      </c>
      <c r="B4688" s="453" t="s">
        <v>4240</v>
      </c>
      <c r="C4688" s="455" t="s">
        <v>41</v>
      </c>
      <c r="D4688" s="474">
        <v>50.21</v>
      </c>
      <c r="E4688" s="302"/>
      <c r="F4688" s="302"/>
      <c r="G4688" s="302"/>
    </row>
    <row r="4689" spans="1:7" ht="40.5">
      <c r="A4689" s="455">
        <v>99629</v>
      </c>
      <c r="B4689" s="453" t="s">
        <v>4241</v>
      </c>
      <c r="C4689" s="455" t="s">
        <v>41</v>
      </c>
      <c r="D4689" s="474">
        <v>72.09</v>
      </c>
      <c r="E4689" s="302"/>
      <c r="F4689" s="302"/>
      <c r="G4689" s="302"/>
    </row>
    <row r="4690" spans="1:7" ht="40.5">
      <c r="A4690" s="455">
        <v>99630</v>
      </c>
      <c r="B4690" s="453" t="s">
        <v>4242</v>
      </c>
      <c r="C4690" s="455" t="s">
        <v>41</v>
      </c>
      <c r="D4690" s="474">
        <v>96.63</v>
      </c>
      <c r="E4690" s="302"/>
      <c r="F4690" s="302"/>
      <c r="G4690" s="302"/>
    </row>
    <row r="4691" spans="1:7" ht="40.5">
      <c r="A4691" s="455">
        <v>99631</v>
      </c>
      <c r="B4691" s="453" t="s">
        <v>4243</v>
      </c>
      <c r="C4691" s="455" t="s">
        <v>41</v>
      </c>
      <c r="D4691" s="474">
        <v>107.54</v>
      </c>
      <c r="E4691" s="302"/>
      <c r="F4691" s="302"/>
      <c r="G4691" s="302"/>
    </row>
    <row r="4692" spans="1:7" ht="40.5">
      <c r="A4692" s="455">
        <v>99632</v>
      </c>
      <c r="B4692" s="453" t="s">
        <v>4244</v>
      </c>
      <c r="C4692" s="455" t="s">
        <v>41</v>
      </c>
      <c r="D4692" s="474">
        <v>146.56</v>
      </c>
      <c r="E4692" s="302"/>
      <c r="F4692" s="302"/>
      <c r="G4692" s="302"/>
    </row>
    <row r="4693" spans="1:7" ht="40.5">
      <c r="A4693" s="455">
        <v>99633</v>
      </c>
      <c r="B4693" s="453" t="s">
        <v>4245</v>
      </c>
      <c r="C4693" s="455" t="s">
        <v>41</v>
      </c>
      <c r="D4693" s="474">
        <v>290.87</v>
      </c>
      <c r="E4693" s="302"/>
      <c r="F4693" s="302"/>
      <c r="G4693" s="302"/>
    </row>
    <row r="4694" spans="1:7" ht="40.5">
      <c r="A4694" s="455">
        <v>99634</v>
      </c>
      <c r="B4694" s="453" t="s">
        <v>4246</v>
      </c>
      <c r="C4694" s="455" t="s">
        <v>41</v>
      </c>
      <c r="D4694" s="474">
        <v>484.68</v>
      </c>
      <c r="E4694" s="302"/>
      <c r="F4694" s="302"/>
      <c r="G4694" s="302"/>
    </row>
    <row r="4695" spans="1:7" ht="40.5">
      <c r="A4695" s="455">
        <v>99635</v>
      </c>
      <c r="B4695" s="453" t="s">
        <v>4247</v>
      </c>
      <c r="C4695" s="455" t="s">
        <v>41</v>
      </c>
      <c r="D4695" s="474">
        <v>168.84</v>
      </c>
      <c r="E4695" s="302"/>
      <c r="F4695" s="302"/>
      <c r="G4695" s="302"/>
    </row>
    <row r="4696" spans="1:7" ht="54">
      <c r="A4696" s="455">
        <v>95634</v>
      </c>
      <c r="B4696" s="453" t="s">
        <v>4248</v>
      </c>
      <c r="C4696" s="455" t="s">
        <v>41</v>
      </c>
      <c r="D4696" s="474">
        <v>133.26</v>
      </c>
      <c r="E4696" s="302"/>
      <c r="F4696" s="302"/>
      <c r="G4696" s="302"/>
    </row>
    <row r="4697" spans="1:7" ht="54">
      <c r="A4697" s="455">
        <v>95635</v>
      </c>
      <c r="B4697" s="453" t="s">
        <v>4249</v>
      </c>
      <c r="C4697" s="455" t="s">
        <v>41</v>
      </c>
      <c r="D4697" s="474">
        <v>143.01</v>
      </c>
      <c r="E4697" s="302"/>
      <c r="F4697" s="302"/>
      <c r="G4697" s="302"/>
    </row>
    <row r="4698" spans="1:7" ht="54">
      <c r="A4698" s="455">
        <v>95636</v>
      </c>
      <c r="B4698" s="453" t="s">
        <v>12375</v>
      </c>
      <c r="C4698" s="455" t="s">
        <v>41</v>
      </c>
      <c r="D4698" s="474">
        <v>245.96</v>
      </c>
      <c r="E4698" s="302"/>
      <c r="F4698" s="302"/>
      <c r="G4698" s="302"/>
    </row>
    <row r="4699" spans="1:7" ht="54">
      <c r="A4699" s="455">
        <v>95637</v>
      </c>
      <c r="B4699" s="453" t="s">
        <v>3000</v>
      </c>
      <c r="C4699" s="455" t="s">
        <v>41</v>
      </c>
      <c r="D4699" s="474">
        <v>377.23</v>
      </c>
      <c r="E4699" s="302"/>
      <c r="F4699" s="302"/>
      <c r="G4699" s="302"/>
    </row>
    <row r="4700" spans="1:7" ht="54">
      <c r="A4700" s="455">
        <v>95638</v>
      </c>
      <c r="B4700" s="453" t="s">
        <v>3001</v>
      </c>
      <c r="C4700" s="455" t="s">
        <v>41</v>
      </c>
      <c r="D4700" s="474">
        <v>456.13</v>
      </c>
      <c r="E4700" s="302"/>
      <c r="F4700" s="302"/>
      <c r="G4700" s="302"/>
    </row>
    <row r="4701" spans="1:7" ht="54">
      <c r="A4701" s="455">
        <v>95639</v>
      </c>
      <c r="B4701" s="453" t="s">
        <v>3002</v>
      </c>
      <c r="C4701" s="455" t="s">
        <v>41</v>
      </c>
      <c r="D4701" s="474">
        <v>585.52</v>
      </c>
      <c r="E4701" s="302"/>
      <c r="F4701" s="302"/>
      <c r="G4701" s="302"/>
    </row>
    <row r="4702" spans="1:7" ht="67.5">
      <c r="A4702" s="455">
        <v>95641</v>
      </c>
      <c r="B4702" s="453" t="s">
        <v>3003</v>
      </c>
      <c r="C4702" s="455" t="s">
        <v>41</v>
      </c>
      <c r="D4702" s="474">
        <v>222.49</v>
      </c>
      <c r="E4702" s="302"/>
      <c r="F4702" s="302"/>
      <c r="G4702" s="302"/>
    </row>
    <row r="4703" spans="1:7" ht="67.5">
      <c r="A4703" s="455">
        <v>95642</v>
      </c>
      <c r="B4703" s="453" t="s">
        <v>3004</v>
      </c>
      <c r="C4703" s="455" t="s">
        <v>41</v>
      </c>
      <c r="D4703" s="474">
        <v>328.38</v>
      </c>
      <c r="E4703" s="302"/>
      <c r="F4703" s="302"/>
      <c r="G4703" s="302"/>
    </row>
    <row r="4704" spans="1:7" ht="67.5">
      <c r="A4704" s="455">
        <v>95643</v>
      </c>
      <c r="B4704" s="453" t="s">
        <v>3005</v>
      </c>
      <c r="C4704" s="455" t="s">
        <v>41</v>
      </c>
      <c r="D4704" s="474">
        <v>429.43</v>
      </c>
      <c r="E4704" s="302"/>
      <c r="F4704" s="302"/>
      <c r="G4704" s="302"/>
    </row>
    <row r="4705" spans="1:7" ht="67.5">
      <c r="A4705" s="455">
        <v>95644</v>
      </c>
      <c r="B4705" s="453" t="s">
        <v>3006</v>
      </c>
      <c r="C4705" s="455" t="s">
        <v>41</v>
      </c>
      <c r="D4705" s="474">
        <v>162.69999999999999</v>
      </c>
      <c r="E4705" s="302"/>
      <c r="F4705" s="302"/>
      <c r="G4705" s="302"/>
    </row>
    <row r="4706" spans="1:7" ht="67.5">
      <c r="A4706" s="455">
        <v>95645</v>
      </c>
      <c r="B4706" s="453" t="s">
        <v>3007</v>
      </c>
      <c r="C4706" s="455" t="s">
        <v>41</v>
      </c>
      <c r="D4706" s="474">
        <v>296.81</v>
      </c>
      <c r="E4706" s="302"/>
      <c r="F4706" s="302"/>
      <c r="G4706" s="302"/>
    </row>
    <row r="4707" spans="1:7" ht="67.5">
      <c r="A4707" s="455">
        <v>95646</v>
      </c>
      <c r="B4707" s="453" t="s">
        <v>3008</v>
      </c>
      <c r="C4707" s="455" t="s">
        <v>41</v>
      </c>
      <c r="D4707" s="474">
        <v>442</v>
      </c>
      <c r="E4707" s="302"/>
      <c r="F4707" s="302"/>
      <c r="G4707" s="302"/>
    </row>
    <row r="4708" spans="1:7" ht="67.5">
      <c r="A4708" s="455">
        <v>95647</v>
      </c>
      <c r="B4708" s="453" t="s">
        <v>3009</v>
      </c>
      <c r="C4708" s="455" t="s">
        <v>41</v>
      </c>
      <c r="D4708" s="474">
        <v>579.20000000000005</v>
      </c>
      <c r="E4708" s="302"/>
      <c r="F4708" s="302"/>
      <c r="G4708" s="302"/>
    </row>
    <row r="4709" spans="1:7" ht="27">
      <c r="A4709" s="455">
        <v>95673</v>
      </c>
      <c r="B4709" s="453" t="s">
        <v>3010</v>
      </c>
      <c r="C4709" s="455" t="s">
        <v>41</v>
      </c>
      <c r="D4709" s="474">
        <v>98.75</v>
      </c>
      <c r="E4709" s="302"/>
      <c r="F4709" s="302"/>
      <c r="G4709" s="302"/>
    </row>
    <row r="4710" spans="1:7" ht="27">
      <c r="A4710" s="455">
        <v>95674</v>
      </c>
      <c r="B4710" s="453" t="s">
        <v>3011</v>
      </c>
      <c r="C4710" s="455" t="s">
        <v>41</v>
      </c>
      <c r="D4710" s="474">
        <v>104.94</v>
      </c>
      <c r="E4710" s="302"/>
      <c r="F4710" s="302"/>
      <c r="G4710" s="302"/>
    </row>
    <row r="4711" spans="1:7" ht="27">
      <c r="A4711" s="455">
        <v>95675</v>
      </c>
      <c r="B4711" s="453" t="s">
        <v>589</v>
      </c>
      <c r="C4711" s="455" t="s">
        <v>41</v>
      </c>
      <c r="D4711" s="474">
        <v>128.31</v>
      </c>
      <c r="E4711" s="302"/>
      <c r="F4711" s="302"/>
      <c r="G4711" s="302"/>
    </row>
    <row r="4712" spans="1:7" ht="40.5">
      <c r="A4712" s="455">
        <v>95676</v>
      </c>
      <c r="B4712" s="453" t="s">
        <v>3012</v>
      </c>
      <c r="C4712" s="455" t="s">
        <v>41</v>
      </c>
      <c r="D4712" s="474">
        <v>103.63</v>
      </c>
      <c r="E4712" s="302"/>
      <c r="F4712" s="302"/>
      <c r="G4712" s="302"/>
    </row>
    <row r="4713" spans="1:7" ht="67.5">
      <c r="A4713" s="455">
        <v>97741</v>
      </c>
      <c r="B4713" s="453" t="s">
        <v>3663</v>
      </c>
      <c r="C4713" s="455" t="s">
        <v>41</v>
      </c>
      <c r="D4713" s="474">
        <v>125.11</v>
      </c>
      <c r="E4713" s="302"/>
      <c r="F4713" s="302"/>
      <c r="G4713" s="302"/>
    </row>
    <row r="4714" spans="1:7" ht="27">
      <c r="A4714" s="455">
        <v>90436</v>
      </c>
      <c r="B4714" s="453" t="s">
        <v>363</v>
      </c>
      <c r="C4714" s="455" t="s">
        <v>41</v>
      </c>
      <c r="D4714" s="474">
        <v>9.75</v>
      </c>
      <c r="E4714" s="302"/>
      <c r="F4714" s="302"/>
      <c r="G4714" s="302"/>
    </row>
    <row r="4715" spans="1:7" ht="40.5">
      <c r="A4715" s="455">
        <v>90437</v>
      </c>
      <c r="B4715" s="453" t="s">
        <v>364</v>
      </c>
      <c r="C4715" s="455" t="s">
        <v>41</v>
      </c>
      <c r="D4715" s="474">
        <v>23.71</v>
      </c>
      <c r="E4715" s="302"/>
      <c r="F4715" s="302"/>
      <c r="G4715" s="302"/>
    </row>
    <row r="4716" spans="1:7" ht="27">
      <c r="A4716" s="455">
        <v>90438</v>
      </c>
      <c r="B4716" s="453" t="s">
        <v>365</v>
      </c>
      <c r="C4716" s="455" t="s">
        <v>41</v>
      </c>
      <c r="D4716" s="474">
        <v>33.97</v>
      </c>
      <c r="E4716" s="302"/>
      <c r="F4716" s="302"/>
      <c r="G4716" s="302"/>
    </row>
    <row r="4717" spans="1:7" ht="27">
      <c r="A4717" s="455">
        <v>90439</v>
      </c>
      <c r="B4717" s="453" t="s">
        <v>366</v>
      </c>
      <c r="C4717" s="455" t="s">
        <v>41</v>
      </c>
      <c r="D4717" s="474">
        <v>38.99</v>
      </c>
      <c r="E4717" s="302"/>
      <c r="F4717" s="302"/>
      <c r="G4717" s="302"/>
    </row>
    <row r="4718" spans="1:7" ht="40.5">
      <c r="A4718" s="455">
        <v>90440</v>
      </c>
      <c r="B4718" s="453" t="s">
        <v>367</v>
      </c>
      <c r="C4718" s="455" t="s">
        <v>41</v>
      </c>
      <c r="D4718" s="474">
        <v>62.45</v>
      </c>
      <c r="E4718" s="302"/>
      <c r="F4718" s="302"/>
      <c r="G4718" s="302"/>
    </row>
    <row r="4719" spans="1:7" ht="27">
      <c r="A4719" s="455">
        <v>90441</v>
      </c>
      <c r="B4719" s="453" t="s">
        <v>368</v>
      </c>
      <c r="C4719" s="455" t="s">
        <v>41</v>
      </c>
      <c r="D4719" s="474">
        <v>79.790000000000006</v>
      </c>
      <c r="E4719" s="302"/>
      <c r="F4719" s="302"/>
      <c r="G4719" s="302"/>
    </row>
    <row r="4720" spans="1:7" ht="40.5">
      <c r="A4720" s="455">
        <v>90443</v>
      </c>
      <c r="B4720" s="453" t="s">
        <v>369</v>
      </c>
      <c r="C4720" s="455" t="s">
        <v>18</v>
      </c>
      <c r="D4720" s="474">
        <v>8.86</v>
      </c>
      <c r="E4720" s="302"/>
      <c r="F4720" s="302"/>
      <c r="G4720" s="302"/>
    </row>
    <row r="4721" spans="1:7" ht="40.5">
      <c r="A4721" s="455">
        <v>90444</v>
      </c>
      <c r="B4721" s="453" t="s">
        <v>370</v>
      </c>
      <c r="C4721" s="455" t="s">
        <v>18</v>
      </c>
      <c r="D4721" s="474">
        <v>16.73</v>
      </c>
      <c r="E4721" s="302"/>
      <c r="F4721" s="302"/>
      <c r="G4721" s="302"/>
    </row>
    <row r="4722" spans="1:7" ht="54">
      <c r="A4722" s="455">
        <v>90445</v>
      </c>
      <c r="B4722" s="453" t="s">
        <v>1807</v>
      </c>
      <c r="C4722" s="455" t="s">
        <v>18</v>
      </c>
      <c r="D4722" s="474">
        <v>17.86</v>
      </c>
      <c r="E4722" s="302"/>
      <c r="F4722" s="302"/>
      <c r="G4722" s="302"/>
    </row>
    <row r="4723" spans="1:7" ht="40.5">
      <c r="A4723" s="455">
        <v>90446</v>
      </c>
      <c r="B4723" s="453" t="s">
        <v>1808</v>
      </c>
      <c r="C4723" s="455" t="s">
        <v>18</v>
      </c>
      <c r="D4723" s="474">
        <v>19.399999999999999</v>
      </c>
      <c r="E4723" s="302"/>
      <c r="F4723" s="302"/>
      <c r="G4723" s="302"/>
    </row>
    <row r="4724" spans="1:7" ht="40.5">
      <c r="A4724" s="455">
        <v>90447</v>
      </c>
      <c r="B4724" s="453" t="s">
        <v>371</v>
      </c>
      <c r="C4724" s="455" t="s">
        <v>18</v>
      </c>
      <c r="D4724" s="474">
        <v>4.42</v>
      </c>
      <c r="E4724" s="302"/>
      <c r="F4724" s="302"/>
      <c r="G4724" s="302"/>
    </row>
    <row r="4725" spans="1:7" ht="40.5">
      <c r="A4725" s="455">
        <v>90451</v>
      </c>
      <c r="B4725" s="453" t="s">
        <v>1809</v>
      </c>
      <c r="C4725" s="455" t="s">
        <v>41</v>
      </c>
      <c r="D4725" s="474">
        <v>3.28</v>
      </c>
      <c r="E4725" s="302"/>
      <c r="F4725" s="302"/>
      <c r="G4725" s="302"/>
    </row>
    <row r="4726" spans="1:7" ht="40.5">
      <c r="A4726" s="455">
        <v>90452</v>
      </c>
      <c r="B4726" s="453" t="s">
        <v>372</v>
      </c>
      <c r="C4726" s="455" t="s">
        <v>41</v>
      </c>
      <c r="D4726" s="474">
        <v>16.61</v>
      </c>
      <c r="E4726" s="302"/>
      <c r="F4726" s="302"/>
      <c r="G4726" s="302"/>
    </row>
    <row r="4727" spans="1:7" ht="40.5">
      <c r="A4727" s="455">
        <v>90453</v>
      </c>
      <c r="B4727" s="453" t="s">
        <v>373</v>
      </c>
      <c r="C4727" s="455" t="s">
        <v>41</v>
      </c>
      <c r="D4727" s="474">
        <v>2.1</v>
      </c>
      <c r="E4727" s="302"/>
      <c r="F4727" s="302"/>
      <c r="G4727" s="302"/>
    </row>
    <row r="4728" spans="1:7" ht="40.5">
      <c r="A4728" s="455">
        <v>90454</v>
      </c>
      <c r="B4728" s="453" t="s">
        <v>374</v>
      </c>
      <c r="C4728" s="455" t="s">
        <v>41</v>
      </c>
      <c r="D4728" s="474">
        <v>3.85</v>
      </c>
      <c r="E4728" s="302"/>
      <c r="F4728" s="302"/>
      <c r="G4728" s="302"/>
    </row>
    <row r="4729" spans="1:7" ht="27">
      <c r="A4729" s="455">
        <v>90455</v>
      </c>
      <c r="B4729" s="453" t="s">
        <v>1810</v>
      </c>
      <c r="C4729" s="455" t="s">
        <v>41</v>
      </c>
      <c r="D4729" s="474">
        <v>4.9800000000000004</v>
      </c>
      <c r="E4729" s="302"/>
      <c r="F4729" s="302"/>
      <c r="G4729" s="302"/>
    </row>
    <row r="4730" spans="1:7" ht="40.5">
      <c r="A4730" s="455">
        <v>90456</v>
      </c>
      <c r="B4730" s="453" t="s">
        <v>1811</v>
      </c>
      <c r="C4730" s="455" t="s">
        <v>41</v>
      </c>
      <c r="D4730" s="474">
        <v>2.85</v>
      </c>
      <c r="E4730" s="302"/>
      <c r="F4730" s="302"/>
      <c r="G4730" s="302"/>
    </row>
    <row r="4731" spans="1:7" ht="40.5">
      <c r="A4731" s="455">
        <v>90457</v>
      </c>
      <c r="B4731" s="453" t="s">
        <v>1812</v>
      </c>
      <c r="C4731" s="455" t="s">
        <v>41</v>
      </c>
      <c r="D4731" s="474">
        <v>6.49</v>
      </c>
      <c r="E4731" s="302"/>
      <c r="F4731" s="302"/>
      <c r="G4731" s="302"/>
    </row>
    <row r="4732" spans="1:7" ht="40.5">
      <c r="A4732" s="455">
        <v>90458</v>
      </c>
      <c r="B4732" s="453" t="s">
        <v>1813</v>
      </c>
      <c r="C4732" s="455" t="s">
        <v>41</v>
      </c>
      <c r="D4732" s="474">
        <v>18.41</v>
      </c>
      <c r="E4732" s="302"/>
      <c r="F4732" s="302"/>
      <c r="G4732" s="302"/>
    </row>
    <row r="4733" spans="1:7" ht="40.5">
      <c r="A4733" s="455">
        <v>90459</v>
      </c>
      <c r="B4733" s="453" t="s">
        <v>1814</v>
      </c>
      <c r="C4733" s="455" t="s">
        <v>41</v>
      </c>
      <c r="D4733" s="474">
        <v>25.98</v>
      </c>
      <c r="E4733" s="302"/>
      <c r="F4733" s="302"/>
      <c r="G4733" s="302"/>
    </row>
    <row r="4734" spans="1:7" ht="54">
      <c r="A4734" s="455">
        <v>90460</v>
      </c>
      <c r="B4734" s="453" t="s">
        <v>9881</v>
      </c>
      <c r="C4734" s="455" t="s">
        <v>18</v>
      </c>
      <c r="D4734" s="474">
        <v>7.03</v>
      </c>
      <c r="E4734" s="302"/>
      <c r="F4734" s="302"/>
      <c r="G4734" s="302"/>
    </row>
    <row r="4735" spans="1:7" ht="54">
      <c r="A4735" s="455">
        <v>90461</v>
      </c>
      <c r="B4735" s="453" t="s">
        <v>9882</v>
      </c>
      <c r="C4735" s="455" t="s">
        <v>18</v>
      </c>
      <c r="D4735" s="474">
        <v>4.63</v>
      </c>
      <c r="E4735" s="302"/>
      <c r="F4735" s="302"/>
      <c r="G4735" s="302"/>
    </row>
    <row r="4736" spans="1:7" ht="54">
      <c r="A4736" s="455">
        <v>90462</v>
      </c>
      <c r="B4736" s="453" t="s">
        <v>9883</v>
      </c>
      <c r="C4736" s="455" t="s">
        <v>18</v>
      </c>
      <c r="D4736" s="474">
        <v>0.94</v>
      </c>
      <c r="E4736" s="302"/>
      <c r="F4736" s="302"/>
      <c r="G4736" s="302"/>
    </row>
    <row r="4737" spans="1:7" ht="54">
      <c r="A4737" s="455">
        <v>90463</v>
      </c>
      <c r="B4737" s="453" t="s">
        <v>9884</v>
      </c>
      <c r="C4737" s="455" t="s">
        <v>18</v>
      </c>
      <c r="D4737" s="474">
        <v>0.84</v>
      </c>
      <c r="E4737" s="302"/>
      <c r="F4737" s="302"/>
      <c r="G4737" s="302"/>
    </row>
    <row r="4738" spans="1:7" ht="40.5">
      <c r="A4738" s="455">
        <v>90466</v>
      </c>
      <c r="B4738" s="453" t="s">
        <v>375</v>
      </c>
      <c r="C4738" s="455" t="s">
        <v>18</v>
      </c>
      <c r="D4738" s="474">
        <v>9.1</v>
      </c>
      <c r="E4738" s="302"/>
      <c r="F4738" s="302"/>
      <c r="G4738" s="302"/>
    </row>
    <row r="4739" spans="1:7" ht="54">
      <c r="A4739" s="455">
        <v>90467</v>
      </c>
      <c r="B4739" s="453" t="s">
        <v>376</v>
      </c>
      <c r="C4739" s="455" t="s">
        <v>18</v>
      </c>
      <c r="D4739" s="474">
        <v>14.41</v>
      </c>
      <c r="E4739" s="302"/>
      <c r="F4739" s="302"/>
      <c r="G4739" s="302"/>
    </row>
    <row r="4740" spans="1:7" ht="40.5">
      <c r="A4740" s="455">
        <v>90468</v>
      </c>
      <c r="B4740" s="453" t="s">
        <v>1815</v>
      </c>
      <c r="C4740" s="455" t="s">
        <v>18</v>
      </c>
      <c r="D4740" s="474">
        <v>4.12</v>
      </c>
      <c r="E4740" s="302"/>
      <c r="F4740" s="302"/>
      <c r="G4740" s="302"/>
    </row>
    <row r="4741" spans="1:7" ht="54">
      <c r="A4741" s="455">
        <v>90469</v>
      </c>
      <c r="B4741" s="453" t="s">
        <v>1816</v>
      </c>
      <c r="C4741" s="455" t="s">
        <v>18</v>
      </c>
      <c r="D4741" s="474">
        <v>6.63</v>
      </c>
      <c r="E4741" s="302"/>
      <c r="F4741" s="302"/>
      <c r="G4741" s="302"/>
    </row>
    <row r="4742" spans="1:7" ht="40.5">
      <c r="A4742" s="455">
        <v>90470</v>
      </c>
      <c r="B4742" s="453" t="s">
        <v>1817</v>
      </c>
      <c r="C4742" s="455" t="s">
        <v>18</v>
      </c>
      <c r="D4742" s="474">
        <v>9.2200000000000006</v>
      </c>
      <c r="E4742" s="302"/>
      <c r="F4742" s="302"/>
      <c r="G4742" s="302"/>
    </row>
    <row r="4743" spans="1:7" ht="54">
      <c r="A4743" s="455">
        <v>91166</v>
      </c>
      <c r="B4743" s="453" t="s">
        <v>1948</v>
      </c>
      <c r="C4743" s="455" t="s">
        <v>18</v>
      </c>
      <c r="D4743" s="474">
        <v>3.21</v>
      </c>
      <c r="E4743" s="302"/>
      <c r="F4743" s="302"/>
      <c r="G4743" s="302"/>
    </row>
    <row r="4744" spans="1:7" ht="67.5">
      <c r="A4744" s="455">
        <v>91167</v>
      </c>
      <c r="B4744" s="453" t="s">
        <v>1949</v>
      </c>
      <c r="C4744" s="455" t="s">
        <v>18</v>
      </c>
      <c r="D4744" s="474">
        <v>8.98</v>
      </c>
      <c r="E4744" s="302"/>
      <c r="F4744" s="302"/>
      <c r="G4744" s="302"/>
    </row>
    <row r="4745" spans="1:7" ht="67.5">
      <c r="A4745" s="455">
        <v>91168</v>
      </c>
      <c r="B4745" s="453" t="s">
        <v>1950</v>
      </c>
      <c r="C4745" s="455" t="s">
        <v>18</v>
      </c>
      <c r="D4745" s="474">
        <v>6.83</v>
      </c>
      <c r="E4745" s="302"/>
      <c r="F4745" s="302"/>
      <c r="G4745" s="302"/>
    </row>
    <row r="4746" spans="1:7" ht="54">
      <c r="A4746" s="455">
        <v>91169</v>
      </c>
      <c r="B4746" s="453" t="s">
        <v>1951</v>
      </c>
      <c r="C4746" s="455" t="s">
        <v>18</v>
      </c>
      <c r="D4746" s="474">
        <v>8.09</v>
      </c>
      <c r="E4746" s="302"/>
      <c r="F4746" s="302"/>
      <c r="G4746" s="302"/>
    </row>
    <row r="4747" spans="1:7" ht="81">
      <c r="A4747" s="455">
        <v>91170</v>
      </c>
      <c r="B4747" s="453" t="s">
        <v>1952</v>
      </c>
      <c r="C4747" s="455" t="s">
        <v>18</v>
      </c>
      <c r="D4747" s="474">
        <v>2.2999999999999998</v>
      </c>
      <c r="E4747" s="302"/>
      <c r="F4747" s="302"/>
      <c r="G4747" s="302"/>
    </row>
    <row r="4748" spans="1:7" ht="81">
      <c r="A4748" s="455">
        <v>91171</v>
      </c>
      <c r="B4748" s="453" t="s">
        <v>1953</v>
      </c>
      <c r="C4748" s="455" t="s">
        <v>18</v>
      </c>
      <c r="D4748" s="474">
        <v>2.91</v>
      </c>
      <c r="E4748" s="302"/>
      <c r="F4748" s="302"/>
      <c r="G4748" s="302"/>
    </row>
    <row r="4749" spans="1:7" ht="67.5">
      <c r="A4749" s="455">
        <v>91172</v>
      </c>
      <c r="B4749" s="453" t="s">
        <v>1954</v>
      </c>
      <c r="C4749" s="455" t="s">
        <v>18</v>
      </c>
      <c r="D4749" s="474">
        <v>4.26</v>
      </c>
      <c r="E4749" s="302"/>
      <c r="F4749" s="302"/>
      <c r="G4749" s="302"/>
    </row>
    <row r="4750" spans="1:7" ht="67.5">
      <c r="A4750" s="455">
        <v>91173</v>
      </c>
      <c r="B4750" s="453" t="s">
        <v>1955</v>
      </c>
      <c r="C4750" s="455" t="s">
        <v>18</v>
      </c>
      <c r="D4750" s="474">
        <v>1.1599999999999999</v>
      </c>
      <c r="E4750" s="302"/>
      <c r="F4750" s="302"/>
      <c r="G4750" s="302"/>
    </row>
    <row r="4751" spans="1:7" ht="67.5">
      <c r="A4751" s="455">
        <v>91174</v>
      </c>
      <c r="B4751" s="453" t="s">
        <v>1956</v>
      </c>
      <c r="C4751" s="455" t="s">
        <v>18</v>
      </c>
      <c r="D4751" s="474">
        <v>2.31</v>
      </c>
      <c r="E4751" s="302"/>
      <c r="F4751" s="302"/>
      <c r="G4751" s="302"/>
    </row>
    <row r="4752" spans="1:7" ht="67.5">
      <c r="A4752" s="455">
        <v>91175</v>
      </c>
      <c r="B4752" s="453" t="s">
        <v>1957</v>
      </c>
      <c r="C4752" s="455" t="s">
        <v>18</v>
      </c>
      <c r="D4752" s="474">
        <v>3.76</v>
      </c>
      <c r="E4752" s="302"/>
      <c r="F4752" s="302"/>
      <c r="G4752" s="302"/>
    </row>
    <row r="4753" spans="1:7" ht="67.5">
      <c r="A4753" s="455">
        <v>91176</v>
      </c>
      <c r="B4753" s="453" t="s">
        <v>1958</v>
      </c>
      <c r="C4753" s="455" t="s">
        <v>18</v>
      </c>
      <c r="D4753" s="474">
        <v>18.760000000000002</v>
      </c>
      <c r="E4753" s="302"/>
      <c r="F4753" s="302"/>
      <c r="G4753" s="302"/>
    </row>
    <row r="4754" spans="1:7" ht="67.5">
      <c r="A4754" s="455">
        <v>91177</v>
      </c>
      <c r="B4754" s="453" t="s">
        <v>1959</v>
      </c>
      <c r="C4754" s="455" t="s">
        <v>18</v>
      </c>
      <c r="D4754" s="474">
        <v>9.07</v>
      </c>
      <c r="E4754" s="302"/>
      <c r="F4754" s="302"/>
      <c r="G4754" s="302"/>
    </row>
    <row r="4755" spans="1:7" ht="67.5">
      <c r="A4755" s="455">
        <v>91178</v>
      </c>
      <c r="B4755" s="453" t="s">
        <v>1960</v>
      </c>
      <c r="C4755" s="455" t="s">
        <v>18</v>
      </c>
      <c r="D4755" s="474">
        <v>10.84</v>
      </c>
      <c r="E4755" s="302"/>
      <c r="F4755" s="302"/>
      <c r="G4755" s="302"/>
    </row>
    <row r="4756" spans="1:7" ht="67.5">
      <c r="A4756" s="455">
        <v>91179</v>
      </c>
      <c r="B4756" s="453" t="s">
        <v>1961</v>
      </c>
      <c r="C4756" s="455" t="s">
        <v>18</v>
      </c>
      <c r="D4756" s="474">
        <v>4.8</v>
      </c>
      <c r="E4756" s="302"/>
      <c r="F4756" s="302"/>
      <c r="G4756" s="302"/>
    </row>
    <row r="4757" spans="1:7" ht="81">
      <c r="A4757" s="455">
        <v>91180</v>
      </c>
      <c r="B4757" s="453" t="s">
        <v>1962</v>
      </c>
      <c r="C4757" s="455" t="s">
        <v>18</v>
      </c>
      <c r="D4757" s="474">
        <v>4.5</v>
      </c>
      <c r="E4757" s="302"/>
      <c r="F4757" s="302"/>
      <c r="G4757" s="302"/>
    </row>
    <row r="4758" spans="1:7" ht="67.5">
      <c r="A4758" s="455">
        <v>91181</v>
      </c>
      <c r="B4758" s="453" t="s">
        <v>1963</v>
      </c>
      <c r="C4758" s="455" t="s">
        <v>18</v>
      </c>
      <c r="D4758" s="474">
        <v>5.03</v>
      </c>
      <c r="E4758" s="302"/>
      <c r="F4758" s="302"/>
      <c r="G4758" s="302"/>
    </row>
    <row r="4759" spans="1:7" ht="54">
      <c r="A4759" s="455">
        <v>91182</v>
      </c>
      <c r="B4759" s="453" t="s">
        <v>1964</v>
      </c>
      <c r="C4759" s="455" t="s">
        <v>18</v>
      </c>
      <c r="D4759" s="474">
        <v>18.64</v>
      </c>
      <c r="E4759" s="302"/>
      <c r="F4759" s="302"/>
      <c r="G4759" s="302"/>
    </row>
    <row r="4760" spans="1:7" ht="67.5">
      <c r="A4760" s="455">
        <v>91183</v>
      </c>
      <c r="B4760" s="453" t="s">
        <v>1965</v>
      </c>
      <c r="C4760" s="455" t="s">
        <v>18</v>
      </c>
      <c r="D4760" s="474">
        <v>9.23</v>
      </c>
      <c r="E4760" s="302"/>
      <c r="F4760" s="302"/>
      <c r="G4760" s="302"/>
    </row>
    <row r="4761" spans="1:7" ht="54">
      <c r="A4761" s="455">
        <v>91184</v>
      </c>
      <c r="B4761" s="453" t="s">
        <v>1966</v>
      </c>
      <c r="C4761" s="455" t="s">
        <v>18</v>
      </c>
      <c r="D4761" s="474">
        <v>8.6300000000000008</v>
      </c>
      <c r="E4761" s="302"/>
      <c r="F4761" s="302"/>
      <c r="G4761" s="302"/>
    </row>
    <row r="4762" spans="1:7" ht="67.5">
      <c r="A4762" s="455">
        <v>91185</v>
      </c>
      <c r="B4762" s="453" t="s">
        <v>1967</v>
      </c>
      <c r="C4762" s="455" t="s">
        <v>18</v>
      </c>
      <c r="D4762" s="474">
        <v>4.78</v>
      </c>
      <c r="E4762" s="302"/>
      <c r="F4762" s="302"/>
      <c r="G4762" s="302"/>
    </row>
    <row r="4763" spans="1:7" ht="67.5">
      <c r="A4763" s="455">
        <v>91186</v>
      </c>
      <c r="B4763" s="453" t="s">
        <v>1968</v>
      </c>
      <c r="C4763" s="455" t="s">
        <v>18</v>
      </c>
      <c r="D4763" s="474">
        <v>3.94</v>
      </c>
      <c r="E4763" s="302"/>
      <c r="F4763" s="302"/>
      <c r="G4763" s="302"/>
    </row>
    <row r="4764" spans="1:7" ht="67.5">
      <c r="A4764" s="455">
        <v>91187</v>
      </c>
      <c r="B4764" s="453" t="s">
        <v>1969</v>
      </c>
      <c r="C4764" s="455" t="s">
        <v>18</v>
      </c>
      <c r="D4764" s="474">
        <v>4.5599999999999996</v>
      </c>
      <c r="E4764" s="302"/>
      <c r="F4764" s="302"/>
      <c r="G4764" s="302"/>
    </row>
    <row r="4765" spans="1:7" ht="40.5">
      <c r="A4765" s="455">
        <v>91188</v>
      </c>
      <c r="B4765" s="453" t="s">
        <v>1970</v>
      </c>
      <c r="C4765" s="455" t="s">
        <v>41</v>
      </c>
      <c r="D4765" s="474">
        <v>4.9800000000000004</v>
      </c>
      <c r="E4765" s="302"/>
      <c r="F4765" s="302"/>
      <c r="G4765" s="302"/>
    </row>
    <row r="4766" spans="1:7" ht="54">
      <c r="A4766" s="455">
        <v>91189</v>
      </c>
      <c r="B4766" s="453" t="s">
        <v>442</v>
      </c>
      <c r="C4766" s="455" t="s">
        <v>41</v>
      </c>
      <c r="D4766" s="474">
        <v>35.43</v>
      </c>
      <c r="E4766" s="302"/>
      <c r="F4766" s="302"/>
      <c r="G4766" s="302"/>
    </row>
    <row r="4767" spans="1:7" ht="40.5">
      <c r="A4767" s="455">
        <v>91190</v>
      </c>
      <c r="B4767" s="453" t="s">
        <v>443</v>
      </c>
      <c r="C4767" s="455" t="s">
        <v>41</v>
      </c>
      <c r="D4767" s="474">
        <v>3.5</v>
      </c>
      <c r="E4767" s="302"/>
      <c r="F4767" s="302"/>
      <c r="G4767" s="302"/>
    </row>
    <row r="4768" spans="1:7" ht="40.5">
      <c r="A4768" s="455">
        <v>91191</v>
      </c>
      <c r="B4768" s="453" t="s">
        <v>444</v>
      </c>
      <c r="C4768" s="455" t="s">
        <v>41</v>
      </c>
      <c r="D4768" s="474">
        <v>3.72</v>
      </c>
      <c r="E4768" s="302"/>
      <c r="F4768" s="302"/>
      <c r="G4768" s="302"/>
    </row>
    <row r="4769" spans="1:7" ht="40.5">
      <c r="A4769" s="455">
        <v>91192</v>
      </c>
      <c r="B4769" s="453" t="s">
        <v>445</v>
      </c>
      <c r="C4769" s="455" t="s">
        <v>41</v>
      </c>
      <c r="D4769" s="474">
        <v>4.1100000000000003</v>
      </c>
      <c r="E4769" s="302"/>
      <c r="F4769" s="302"/>
      <c r="G4769" s="302"/>
    </row>
    <row r="4770" spans="1:7" ht="54">
      <c r="A4770" s="455">
        <v>91222</v>
      </c>
      <c r="B4770" s="453" t="s">
        <v>446</v>
      </c>
      <c r="C4770" s="455" t="s">
        <v>18</v>
      </c>
      <c r="D4770" s="474">
        <v>9.5399999999999991</v>
      </c>
      <c r="E4770" s="302"/>
      <c r="F4770" s="302"/>
      <c r="G4770" s="302"/>
    </row>
    <row r="4771" spans="1:7" ht="67.5">
      <c r="A4771" s="455">
        <v>94480</v>
      </c>
      <c r="B4771" s="453" t="s">
        <v>2642</v>
      </c>
      <c r="C4771" s="455" t="s">
        <v>41</v>
      </c>
      <c r="D4771" s="474">
        <v>1738.67</v>
      </c>
      <c r="E4771" s="302"/>
      <c r="F4771" s="302"/>
      <c r="G4771" s="302"/>
    </row>
    <row r="4772" spans="1:7" ht="67.5">
      <c r="A4772" s="455">
        <v>94481</v>
      </c>
      <c r="B4772" s="453" t="s">
        <v>2643</v>
      </c>
      <c r="C4772" s="455" t="s">
        <v>41</v>
      </c>
      <c r="D4772" s="474">
        <v>1232.27</v>
      </c>
      <c r="E4772" s="302"/>
      <c r="F4772" s="302"/>
      <c r="G4772" s="302"/>
    </row>
    <row r="4773" spans="1:7" ht="67.5">
      <c r="A4773" s="455">
        <v>94482</v>
      </c>
      <c r="B4773" s="453" t="s">
        <v>2644</v>
      </c>
      <c r="C4773" s="455" t="s">
        <v>41</v>
      </c>
      <c r="D4773" s="474">
        <v>976.12</v>
      </c>
      <c r="E4773" s="302"/>
      <c r="F4773" s="302"/>
      <c r="G4773" s="302"/>
    </row>
    <row r="4774" spans="1:7" ht="67.5">
      <c r="A4774" s="455">
        <v>94483</v>
      </c>
      <c r="B4774" s="453" t="s">
        <v>2645</v>
      </c>
      <c r="C4774" s="455" t="s">
        <v>41</v>
      </c>
      <c r="D4774" s="474">
        <v>823.87</v>
      </c>
      <c r="E4774" s="302"/>
      <c r="F4774" s="302"/>
      <c r="G4774" s="302"/>
    </row>
    <row r="4775" spans="1:7" ht="27">
      <c r="A4775" s="455">
        <v>95541</v>
      </c>
      <c r="B4775" s="453" t="s">
        <v>2962</v>
      </c>
      <c r="C4775" s="455" t="s">
        <v>41</v>
      </c>
      <c r="D4775" s="474">
        <v>3.16</v>
      </c>
      <c r="E4775" s="302"/>
      <c r="F4775" s="302"/>
      <c r="G4775" s="302"/>
    </row>
    <row r="4776" spans="1:7" ht="54">
      <c r="A4776" s="455">
        <v>96559</v>
      </c>
      <c r="B4776" s="453" t="s">
        <v>9885</v>
      </c>
      <c r="C4776" s="455" t="s">
        <v>50</v>
      </c>
      <c r="D4776" s="474">
        <v>19.489999999999998</v>
      </c>
      <c r="E4776" s="302"/>
      <c r="F4776" s="302"/>
      <c r="G4776" s="302"/>
    </row>
    <row r="4777" spans="1:7" ht="54">
      <c r="A4777" s="455">
        <v>96560</v>
      </c>
      <c r="B4777" s="453" t="s">
        <v>9886</v>
      </c>
      <c r="C4777" s="455" t="s">
        <v>50</v>
      </c>
      <c r="D4777" s="474">
        <v>13.62</v>
      </c>
      <c r="E4777" s="302"/>
      <c r="F4777" s="302"/>
      <c r="G4777" s="302"/>
    </row>
    <row r="4778" spans="1:7" ht="54">
      <c r="A4778" s="455">
        <v>96561</v>
      </c>
      <c r="B4778" s="453" t="s">
        <v>9887</v>
      </c>
      <c r="C4778" s="455" t="s">
        <v>50</v>
      </c>
      <c r="D4778" s="474">
        <v>10.23</v>
      </c>
      <c r="E4778" s="302"/>
      <c r="F4778" s="302"/>
      <c r="G4778" s="302"/>
    </row>
    <row r="4779" spans="1:7" ht="81">
      <c r="A4779" s="455">
        <v>96562</v>
      </c>
      <c r="B4779" s="453" t="s">
        <v>9888</v>
      </c>
      <c r="C4779" s="455" t="s">
        <v>18</v>
      </c>
      <c r="D4779" s="474">
        <v>12.52</v>
      </c>
      <c r="E4779" s="302"/>
      <c r="F4779" s="302"/>
      <c r="G4779" s="302"/>
    </row>
    <row r="4780" spans="1:7" ht="81">
      <c r="A4780" s="455">
        <v>96563</v>
      </c>
      <c r="B4780" s="453" t="s">
        <v>9889</v>
      </c>
      <c r="C4780" s="455" t="s">
        <v>18</v>
      </c>
      <c r="D4780" s="474">
        <v>16.13</v>
      </c>
      <c r="E4780" s="302"/>
      <c r="F4780" s="302"/>
      <c r="G4780" s="302"/>
    </row>
    <row r="4781" spans="1:7" ht="67.5">
      <c r="A4781" s="455">
        <v>101802</v>
      </c>
      <c r="B4781" s="453" t="s">
        <v>12075</v>
      </c>
      <c r="C4781" s="455" t="s">
        <v>41</v>
      </c>
      <c r="D4781" s="474">
        <v>1210.44</v>
      </c>
      <c r="E4781" s="302"/>
      <c r="F4781" s="302"/>
      <c r="G4781" s="302"/>
    </row>
    <row r="4782" spans="1:7" ht="54">
      <c r="A4782" s="455">
        <v>101803</v>
      </c>
      <c r="B4782" s="453" t="s">
        <v>12076</v>
      </c>
      <c r="C4782" s="455" t="s">
        <v>41</v>
      </c>
      <c r="D4782" s="474">
        <v>736.35</v>
      </c>
      <c r="E4782" s="302"/>
      <c r="F4782" s="302"/>
      <c r="G4782" s="302"/>
    </row>
    <row r="4783" spans="1:7" ht="54">
      <c r="A4783" s="455">
        <v>101804</v>
      </c>
      <c r="B4783" s="453" t="s">
        <v>12077</v>
      </c>
      <c r="C4783" s="455" t="s">
        <v>41</v>
      </c>
      <c r="D4783" s="474">
        <v>937.3</v>
      </c>
      <c r="E4783" s="302"/>
      <c r="F4783" s="302"/>
      <c r="G4783" s="302"/>
    </row>
    <row r="4784" spans="1:7" ht="67.5">
      <c r="A4784" s="455">
        <v>101805</v>
      </c>
      <c r="B4784" s="453" t="s">
        <v>12078</v>
      </c>
      <c r="C4784" s="455" t="s">
        <v>41</v>
      </c>
      <c r="D4784" s="474">
        <v>1198.08</v>
      </c>
      <c r="E4784" s="302"/>
      <c r="F4784" s="302"/>
      <c r="G4784" s="302"/>
    </row>
    <row r="4785" spans="1:7" ht="40.5">
      <c r="A4785" s="455">
        <v>102111</v>
      </c>
      <c r="B4785" s="453" t="s">
        <v>12079</v>
      </c>
      <c r="C4785" s="455" t="s">
        <v>41</v>
      </c>
      <c r="D4785" s="474">
        <v>788.58</v>
      </c>
      <c r="E4785" s="302"/>
      <c r="F4785" s="302"/>
      <c r="G4785" s="302"/>
    </row>
    <row r="4786" spans="1:7" ht="54">
      <c r="A4786" s="455">
        <v>102112</v>
      </c>
      <c r="B4786" s="453" t="s">
        <v>12080</v>
      </c>
      <c r="C4786" s="455" t="s">
        <v>41</v>
      </c>
      <c r="D4786" s="474">
        <v>87.84</v>
      </c>
      <c r="E4786" s="302"/>
      <c r="F4786" s="302"/>
      <c r="G4786" s="302"/>
    </row>
    <row r="4787" spans="1:7" ht="40.5">
      <c r="A4787" s="455">
        <v>102113</v>
      </c>
      <c r="B4787" s="453" t="s">
        <v>12081</v>
      </c>
      <c r="C4787" s="455" t="s">
        <v>41</v>
      </c>
      <c r="D4787" s="474">
        <v>1271.29</v>
      </c>
      <c r="E4787" s="302"/>
      <c r="F4787" s="302"/>
      <c r="G4787" s="302"/>
    </row>
    <row r="4788" spans="1:7" ht="54">
      <c r="A4788" s="455">
        <v>102114</v>
      </c>
      <c r="B4788" s="453" t="s">
        <v>12082</v>
      </c>
      <c r="C4788" s="455" t="s">
        <v>41</v>
      </c>
      <c r="D4788" s="474">
        <v>90.08</v>
      </c>
      <c r="E4788" s="302"/>
      <c r="F4788" s="302"/>
      <c r="G4788" s="302"/>
    </row>
    <row r="4789" spans="1:7" ht="40.5">
      <c r="A4789" s="455">
        <v>102115</v>
      </c>
      <c r="B4789" s="453" t="s">
        <v>12083</v>
      </c>
      <c r="C4789" s="455" t="s">
        <v>41</v>
      </c>
      <c r="D4789" s="474">
        <v>2227.96</v>
      </c>
      <c r="E4789" s="302"/>
      <c r="F4789" s="302"/>
      <c r="G4789" s="302"/>
    </row>
    <row r="4790" spans="1:7" ht="54">
      <c r="A4790" s="455">
        <v>102116</v>
      </c>
      <c r="B4790" s="453" t="s">
        <v>12084</v>
      </c>
      <c r="C4790" s="455" t="s">
        <v>41</v>
      </c>
      <c r="D4790" s="474">
        <v>1359.05</v>
      </c>
      <c r="E4790" s="302"/>
      <c r="F4790" s="302"/>
      <c r="G4790" s="302"/>
    </row>
    <row r="4791" spans="1:7" ht="40.5">
      <c r="A4791" s="455">
        <v>102117</v>
      </c>
      <c r="B4791" s="453" t="s">
        <v>12085</v>
      </c>
      <c r="C4791" s="455" t="s">
        <v>41</v>
      </c>
      <c r="D4791" s="474">
        <v>92.8</v>
      </c>
      <c r="E4791" s="302"/>
      <c r="F4791" s="302"/>
      <c r="G4791" s="302"/>
    </row>
    <row r="4792" spans="1:7" ht="54">
      <c r="A4792" s="455">
        <v>102118</v>
      </c>
      <c r="B4792" s="453" t="s">
        <v>12086</v>
      </c>
      <c r="C4792" s="455" t="s">
        <v>41</v>
      </c>
      <c r="D4792" s="474">
        <v>1861.96</v>
      </c>
      <c r="E4792" s="302"/>
      <c r="F4792" s="302"/>
      <c r="G4792" s="302"/>
    </row>
    <row r="4793" spans="1:7" ht="54">
      <c r="A4793" s="455">
        <v>102119</v>
      </c>
      <c r="B4793" s="453" t="s">
        <v>12087</v>
      </c>
      <c r="C4793" s="455" t="s">
        <v>41</v>
      </c>
      <c r="D4793" s="474">
        <v>95.14</v>
      </c>
      <c r="E4793" s="302"/>
      <c r="F4793" s="302"/>
      <c r="G4793" s="302"/>
    </row>
    <row r="4794" spans="1:7" ht="40.5">
      <c r="A4794" s="455">
        <v>102121</v>
      </c>
      <c r="B4794" s="453" t="s">
        <v>12088</v>
      </c>
      <c r="C4794" s="455" t="s">
        <v>41</v>
      </c>
      <c r="D4794" s="474">
        <v>119.67</v>
      </c>
      <c r="E4794" s="302"/>
      <c r="F4794" s="302"/>
      <c r="G4794" s="302"/>
    </row>
    <row r="4795" spans="1:7" ht="54">
      <c r="A4795" s="455">
        <v>102122</v>
      </c>
      <c r="B4795" s="453" t="s">
        <v>12089</v>
      </c>
      <c r="C4795" s="455" t="s">
        <v>41</v>
      </c>
      <c r="D4795" s="474">
        <v>6357.98</v>
      </c>
      <c r="E4795" s="302"/>
      <c r="F4795" s="302"/>
      <c r="G4795" s="302"/>
    </row>
    <row r="4796" spans="1:7" ht="54">
      <c r="A4796" s="455">
        <v>102123</v>
      </c>
      <c r="B4796" s="453" t="s">
        <v>12090</v>
      </c>
      <c r="C4796" s="455" t="s">
        <v>41</v>
      </c>
      <c r="D4796" s="474">
        <v>126.65</v>
      </c>
      <c r="E4796" s="302"/>
      <c r="F4796" s="302"/>
      <c r="G4796" s="302"/>
    </row>
    <row r="4797" spans="1:7" ht="40.5">
      <c r="A4797" s="455">
        <v>102136</v>
      </c>
      <c r="B4797" s="453" t="s">
        <v>12091</v>
      </c>
      <c r="C4797" s="455" t="s">
        <v>41</v>
      </c>
      <c r="D4797" s="474">
        <v>46.21</v>
      </c>
      <c r="E4797" s="302"/>
      <c r="F4797" s="302"/>
      <c r="G4797" s="302"/>
    </row>
    <row r="4798" spans="1:7" ht="40.5">
      <c r="A4798" s="455">
        <v>102137</v>
      </c>
      <c r="B4798" s="453" t="s">
        <v>12092</v>
      </c>
      <c r="C4798" s="455" t="s">
        <v>41</v>
      </c>
      <c r="D4798" s="474">
        <v>59.34</v>
      </c>
      <c r="E4798" s="302"/>
      <c r="F4798" s="302"/>
      <c r="G4798" s="302"/>
    </row>
    <row r="4799" spans="1:7" ht="40.5">
      <c r="A4799" s="455">
        <v>102138</v>
      </c>
      <c r="B4799" s="453" t="s">
        <v>12093</v>
      </c>
      <c r="C4799" s="455" t="s">
        <v>41</v>
      </c>
      <c r="D4799" s="474">
        <v>138.02000000000001</v>
      </c>
      <c r="E4799" s="302"/>
      <c r="F4799" s="302"/>
      <c r="G4799" s="302"/>
    </row>
    <row r="4800" spans="1:7" ht="108">
      <c r="A4800" s="455">
        <v>93350</v>
      </c>
      <c r="B4800" s="453" t="s">
        <v>2514</v>
      </c>
      <c r="C4800" s="455" t="s">
        <v>41</v>
      </c>
      <c r="D4800" s="474">
        <v>930.06</v>
      </c>
      <c r="E4800" s="302"/>
      <c r="F4800" s="302"/>
      <c r="G4800" s="302"/>
    </row>
    <row r="4801" spans="1:7" ht="108">
      <c r="A4801" s="455">
        <v>93351</v>
      </c>
      <c r="B4801" s="453" t="s">
        <v>2515</v>
      </c>
      <c r="C4801" s="455" t="s">
        <v>41</v>
      </c>
      <c r="D4801" s="474">
        <v>763.52</v>
      </c>
      <c r="E4801" s="302"/>
      <c r="F4801" s="302"/>
      <c r="G4801" s="302"/>
    </row>
    <row r="4802" spans="1:7" ht="108">
      <c r="A4802" s="455">
        <v>93352</v>
      </c>
      <c r="B4802" s="453" t="s">
        <v>2516</v>
      </c>
      <c r="C4802" s="455" t="s">
        <v>41</v>
      </c>
      <c r="D4802" s="474">
        <v>597.07000000000005</v>
      </c>
      <c r="E4802" s="302"/>
      <c r="F4802" s="302"/>
      <c r="G4802" s="302"/>
    </row>
    <row r="4803" spans="1:7" ht="108">
      <c r="A4803" s="455">
        <v>93353</v>
      </c>
      <c r="B4803" s="453" t="s">
        <v>2517</v>
      </c>
      <c r="C4803" s="455" t="s">
        <v>41</v>
      </c>
      <c r="D4803" s="474">
        <v>434.44</v>
      </c>
      <c r="E4803" s="302"/>
      <c r="F4803" s="302"/>
      <c r="G4803" s="302"/>
    </row>
    <row r="4804" spans="1:7" ht="108">
      <c r="A4804" s="455">
        <v>93354</v>
      </c>
      <c r="B4804" s="453" t="s">
        <v>2518</v>
      </c>
      <c r="C4804" s="455" t="s">
        <v>41</v>
      </c>
      <c r="D4804" s="474">
        <v>687.94</v>
      </c>
      <c r="E4804" s="302"/>
      <c r="F4804" s="302"/>
      <c r="G4804" s="302"/>
    </row>
    <row r="4805" spans="1:7" ht="108">
      <c r="A4805" s="455">
        <v>93355</v>
      </c>
      <c r="B4805" s="453" t="s">
        <v>2519</v>
      </c>
      <c r="C4805" s="455" t="s">
        <v>41</v>
      </c>
      <c r="D4805" s="474">
        <v>572.67999999999995</v>
      </c>
      <c r="E4805" s="302"/>
      <c r="F4805" s="302"/>
      <c r="G4805" s="302"/>
    </row>
    <row r="4806" spans="1:7" ht="108">
      <c r="A4806" s="455">
        <v>93356</v>
      </c>
      <c r="B4806" s="453" t="s">
        <v>2520</v>
      </c>
      <c r="C4806" s="455" t="s">
        <v>41</v>
      </c>
      <c r="D4806" s="474">
        <v>456.08</v>
      </c>
      <c r="E4806" s="302"/>
      <c r="F4806" s="302"/>
      <c r="G4806" s="302"/>
    </row>
    <row r="4807" spans="1:7" ht="108">
      <c r="A4807" s="455">
        <v>93357</v>
      </c>
      <c r="B4807" s="453" t="s">
        <v>2521</v>
      </c>
      <c r="C4807" s="455" t="s">
        <v>41</v>
      </c>
      <c r="D4807" s="474">
        <v>341.88</v>
      </c>
      <c r="E4807" s="302"/>
      <c r="F4807" s="302"/>
      <c r="G4807" s="302"/>
    </row>
    <row r="4808" spans="1:7" ht="40.5">
      <c r="A4808" s="455">
        <v>96520</v>
      </c>
      <c r="B4808" s="453" t="s">
        <v>3192</v>
      </c>
      <c r="C4808" s="455" t="s">
        <v>38</v>
      </c>
      <c r="D4808" s="474">
        <v>67.19</v>
      </c>
      <c r="E4808" s="302"/>
      <c r="F4808" s="302"/>
      <c r="G4808" s="302"/>
    </row>
    <row r="4809" spans="1:7" ht="40.5">
      <c r="A4809" s="455">
        <v>96521</v>
      </c>
      <c r="B4809" s="453" t="s">
        <v>3193</v>
      </c>
      <c r="C4809" s="455" t="s">
        <v>38</v>
      </c>
      <c r="D4809" s="474">
        <v>29.4</v>
      </c>
      <c r="E4809" s="302"/>
      <c r="F4809" s="302"/>
      <c r="G4809" s="302"/>
    </row>
    <row r="4810" spans="1:7" ht="40.5">
      <c r="A4810" s="455">
        <v>96522</v>
      </c>
      <c r="B4810" s="453" t="s">
        <v>3194</v>
      </c>
      <c r="C4810" s="455" t="s">
        <v>38</v>
      </c>
      <c r="D4810" s="474">
        <v>99.85</v>
      </c>
      <c r="E4810" s="302"/>
      <c r="F4810" s="302"/>
      <c r="G4810" s="302"/>
    </row>
    <row r="4811" spans="1:7" ht="40.5">
      <c r="A4811" s="455">
        <v>96523</v>
      </c>
      <c r="B4811" s="453" t="s">
        <v>3195</v>
      </c>
      <c r="C4811" s="455" t="s">
        <v>38</v>
      </c>
      <c r="D4811" s="474">
        <v>63.8</v>
      </c>
      <c r="E4811" s="302"/>
      <c r="F4811" s="302"/>
      <c r="G4811" s="302"/>
    </row>
    <row r="4812" spans="1:7" ht="40.5">
      <c r="A4812" s="455">
        <v>96524</v>
      </c>
      <c r="B4812" s="453" t="s">
        <v>3196</v>
      </c>
      <c r="C4812" s="455" t="s">
        <v>38</v>
      </c>
      <c r="D4812" s="474">
        <v>119.57</v>
      </c>
      <c r="E4812" s="302"/>
      <c r="F4812" s="302"/>
      <c r="G4812" s="302"/>
    </row>
    <row r="4813" spans="1:7" ht="40.5">
      <c r="A4813" s="455">
        <v>96525</v>
      </c>
      <c r="B4813" s="453" t="s">
        <v>3197</v>
      </c>
      <c r="C4813" s="455" t="s">
        <v>38</v>
      </c>
      <c r="D4813" s="474">
        <v>26.13</v>
      </c>
      <c r="E4813" s="302"/>
      <c r="F4813" s="302"/>
      <c r="G4813" s="302"/>
    </row>
    <row r="4814" spans="1:7" ht="40.5">
      <c r="A4814" s="455">
        <v>96526</v>
      </c>
      <c r="B4814" s="453" t="s">
        <v>3198</v>
      </c>
      <c r="C4814" s="455" t="s">
        <v>38</v>
      </c>
      <c r="D4814" s="474">
        <v>201.54</v>
      </c>
      <c r="E4814" s="302"/>
      <c r="F4814" s="302"/>
      <c r="G4814" s="302"/>
    </row>
    <row r="4815" spans="1:7" ht="40.5">
      <c r="A4815" s="455">
        <v>96527</v>
      </c>
      <c r="B4815" s="453" t="s">
        <v>3199</v>
      </c>
      <c r="C4815" s="455" t="s">
        <v>38</v>
      </c>
      <c r="D4815" s="474">
        <v>83.79</v>
      </c>
      <c r="E4815" s="302"/>
      <c r="F4815" s="302"/>
      <c r="G4815" s="302"/>
    </row>
    <row r="4816" spans="1:7" ht="54">
      <c r="A4816" s="455">
        <v>96528</v>
      </c>
      <c r="B4816" s="453" t="s">
        <v>3200</v>
      </c>
      <c r="C4816" s="455" t="s">
        <v>50</v>
      </c>
      <c r="D4816" s="474">
        <v>120.3</v>
      </c>
      <c r="E4816" s="302"/>
      <c r="F4816" s="302"/>
      <c r="G4816" s="302"/>
    </row>
    <row r="4817" spans="1:7" ht="40.5">
      <c r="A4817" s="455">
        <v>101114</v>
      </c>
      <c r="B4817" s="453" t="s">
        <v>9890</v>
      </c>
      <c r="C4817" s="455" t="s">
        <v>38</v>
      </c>
      <c r="D4817" s="474">
        <v>2.7</v>
      </c>
      <c r="E4817" s="302"/>
      <c r="F4817" s="302"/>
      <c r="G4817" s="302"/>
    </row>
    <row r="4818" spans="1:7" ht="40.5">
      <c r="A4818" s="455">
        <v>101115</v>
      </c>
      <c r="B4818" s="453" t="s">
        <v>9891</v>
      </c>
      <c r="C4818" s="455" t="s">
        <v>38</v>
      </c>
      <c r="D4818" s="474">
        <v>2.2999999999999998</v>
      </c>
      <c r="E4818" s="302"/>
      <c r="F4818" s="302"/>
      <c r="G4818" s="302"/>
    </row>
    <row r="4819" spans="1:7" ht="40.5">
      <c r="A4819" s="455">
        <v>101116</v>
      </c>
      <c r="B4819" s="453" t="s">
        <v>9892</v>
      </c>
      <c r="C4819" s="455" t="s">
        <v>38</v>
      </c>
      <c r="D4819" s="474">
        <v>1.44</v>
      </c>
      <c r="E4819" s="302"/>
      <c r="F4819" s="302"/>
      <c r="G4819" s="302"/>
    </row>
    <row r="4820" spans="1:7" ht="40.5">
      <c r="A4820" s="455">
        <v>101117</v>
      </c>
      <c r="B4820" s="453" t="s">
        <v>9893</v>
      </c>
      <c r="C4820" s="455" t="s">
        <v>38</v>
      </c>
      <c r="D4820" s="474">
        <v>2.08</v>
      </c>
      <c r="E4820" s="302"/>
      <c r="F4820" s="302"/>
      <c r="G4820" s="302"/>
    </row>
    <row r="4821" spans="1:7" ht="40.5">
      <c r="A4821" s="455">
        <v>101118</v>
      </c>
      <c r="B4821" s="453" t="s">
        <v>9894</v>
      </c>
      <c r="C4821" s="455" t="s">
        <v>38</v>
      </c>
      <c r="D4821" s="474">
        <v>2.35</v>
      </c>
      <c r="E4821" s="302"/>
      <c r="F4821" s="302"/>
      <c r="G4821" s="302"/>
    </row>
    <row r="4822" spans="1:7" ht="54">
      <c r="A4822" s="455">
        <v>101119</v>
      </c>
      <c r="B4822" s="453" t="s">
        <v>9895</v>
      </c>
      <c r="C4822" s="455" t="s">
        <v>38</v>
      </c>
      <c r="D4822" s="474">
        <v>5.16</v>
      </c>
      <c r="E4822" s="302"/>
      <c r="F4822" s="302"/>
      <c r="G4822" s="302"/>
    </row>
    <row r="4823" spans="1:7" ht="54">
      <c r="A4823" s="455">
        <v>101120</v>
      </c>
      <c r="B4823" s="453" t="s">
        <v>9896</v>
      </c>
      <c r="C4823" s="455" t="s">
        <v>38</v>
      </c>
      <c r="D4823" s="474">
        <v>4.42</v>
      </c>
      <c r="E4823" s="302"/>
      <c r="F4823" s="302"/>
      <c r="G4823" s="302"/>
    </row>
    <row r="4824" spans="1:7" ht="54">
      <c r="A4824" s="455">
        <v>101121</v>
      </c>
      <c r="B4824" s="453" t="s">
        <v>9897</v>
      </c>
      <c r="C4824" s="455" t="s">
        <v>38</v>
      </c>
      <c r="D4824" s="474">
        <v>2.77</v>
      </c>
      <c r="E4824" s="302"/>
      <c r="F4824" s="302"/>
      <c r="G4824" s="302"/>
    </row>
    <row r="4825" spans="1:7" ht="54">
      <c r="A4825" s="455">
        <v>101122</v>
      </c>
      <c r="B4825" s="453" t="s">
        <v>9898</v>
      </c>
      <c r="C4825" s="455" t="s">
        <v>38</v>
      </c>
      <c r="D4825" s="474">
        <v>3.98</v>
      </c>
      <c r="E4825" s="302"/>
      <c r="F4825" s="302"/>
      <c r="G4825" s="302"/>
    </row>
    <row r="4826" spans="1:7" ht="54">
      <c r="A4826" s="455">
        <v>101123</v>
      </c>
      <c r="B4826" s="453" t="s">
        <v>9899</v>
      </c>
      <c r="C4826" s="455" t="s">
        <v>38</v>
      </c>
      <c r="D4826" s="474">
        <v>4.4800000000000004</v>
      </c>
      <c r="E4826" s="302"/>
      <c r="F4826" s="302"/>
      <c r="G4826" s="302"/>
    </row>
    <row r="4827" spans="1:7" ht="54">
      <c r="A4827" s="455">
        <v>101124</v>
      </c>
      <c r="B4827" s="453" t="s">
        <v>9900</v>
      </c>
      <c r="C4827" s="455" t="s">
        <v>38</v>
      </c>
      <c r="D4827" s="474">
        <v>9.51</v>
      </c>
      <c r="E4827" s="302"/>
      <c r="F4827" s="302"/>
      <c r="G4827" s="302"/>
    </row>
    <row r="4828" spans="1:7" ht="54">
      <c r="A4828" s="455">
        <v>101125</v>
      </c>
      <c r="B4828" s="453" t="s">
        <v>9901</v>
      </c>
      <c r="C4828" s="455" t="s">
        <v>38</v>
      </c>
      <c r="D4828" s="474">
        <v>9.11</v>
      </c>
      <c r="E4828" s="302"/>
      <c r="F4828" s="302"/>
      <c r="G4828" s="302"/>
    </row>
    <row r="4829" spans="1:7" ht="54">
      <c r="A4829" s="455">
        <v>101126</v>
      </c>
      <c r="B4829" s="453" t="s">
        <v>9902</v>
      </c>
      <c r="C4829" s="455" t="s">
        <v>38</v>
      </c>
      <c r="D4829" s="474">
        <v>8.25</v>
      </c>
      <c r="E4829" s="302"/>
      <c r="F4829" s="302"/>
      <c r="G4829" s="302"/>
    </row>
    <row r="4830" spans="1:7" ht="54">
      <c r="A4830" s="455">
        <v>101127</v>
      </c>
      <c r="B4830" s="453" t="s">
        <v>9903</v>
      </c>
      <c r="C4830" s="455" t="s">
        <v>38</v>
      </c>
      <c r="D4830" s="474">
        <v>8.89</v>
      </c>
      <c r="E4830" s="302"/>
      <c r="F4830" s="302"/>
      <c r="G4830" s="302"/>
    </row>
    <row r="4831" spans="1:7" ht="54">
      <c r="A4831" s="455">
        <v>101128</v>
      </c>
      <c r="B4831" s="453" t="s">
        <v>9904</v>
      </c>
      <c r="C4831" s="455" t="s">
        <v>38</v>
      </c>
      <c r="D4831" s="474">
        <v>9.16</v>
      </c>
      <c r="E4831" s="302"/>
      <c r="F4831" s="302"/>
      <c r="G4831" s="302"/>
    </row>
    <row r="4832" spans="1:7" ht="54">
      <c r="A4832" s="455">
        <v>101129</v>
      </c>
      <c r="B4832" s="453" t="s">
        <v>9905</v>
      </c>
      <c r="C4832" s="455" t="s">
        <v>38</v>
      </c>
      <c r="D4832" s="474">
        <v>12.24</v>
      </c>
      <c r="E4832" s="302"/>
      <c r="F4832" s="302"/>
      <c r="G4832" s="302"/>
    </row>
    <row r="4833" spans="1:7" ht="54">
      <c r="A4833" s="455">
        <v>101130</v>
      </c>
      <c r="B4833" s="453" t="s">
        <v>9906</v>
      </c>
      <c r="C4833" s="455" t="s">
        <v>38</v>
      </c>
      <c r="D4833" s="474">
        <v>11.5</v>
      </c>
      <c r="E4833" s="302"/>
      <c r="F4833" s="302"/>
      <c r="G4833" s="302"/>
    </row>
    <row r="4834" spans="1:7" ht="54">
      <c r="A4834" s="455">
        <v>101131</v>
      </c>
      <c r="B4834" s="453" t="s">
        <v>9907</v>
      </c>
      <c r="C4834" s="455" t="s">
        <v>38</v>
      </c>
      <c r="D4834" s="474">
        <v>9.85</v>
      </c>
      <c r="E4834" s="302"/>
      <c r="F4834" s="302"/>
      <c r="G4834" s="302"/>
    </row>
    <row r="4835" spans="1:7" ht="54">
      <c r="A4835" s="455">
        <v>101132</v>
      </c>
      <c r="B4835" s="453" t="s">
        <v>9908</v>
      </c>
      <c r="C4835" s="455" t="s">
        <v>38</v>
      </c>
      <c r="D4835" s="474">
        <v>11.06</v>
      </c>
      <c r="E4835" s="302"/>
      <c r="F4835" s="302"/>
      <c r="G4835" s="302"/>
    </row>
    <row r="4836" spans="1:7" ht="54">
      <c r="A4836" s="455">
        <v>101133</v>
      </c>
      <c r="B4836" s="453" t="s">
        <v>9909</v>
      </c>
      <c r="C4836" s="455" t="s">
        <v>38</v>
      </c>
      <c r="D4836" s="474">
        <v>11.56</v>
      </c>
      <c r="E4836" s="302"/>
      <c r="F4836" s="302"/>
      <c r="G4836" s="302"/>
    </row>
    <row r="4837" spans="1:7" ht="81">
      <c r="A4837" s="455">
        <v>101134</v>
      </c>
      <c r="B4837" s="453" t="s">
        <v>9910</v>
      </c>
      <c r="C4837" s="455" t="s">
        <v>38</v>
      </c>
      <c r="D4837" s="474">
        <v>9.93</v>
      </c>
      <c r="E4837" s="302"/>
      <c r="F4837" s="302"/>
      <c r="G4837" s="302"/>
    </row>
    <row r="4838" spans="1:7" ht="81">
      <c r="A4838" s="455">
        <v>101135</v>
      </c>
      <c r="B4838" s="453" t="s">
        <v>9911</v>
      </c>
      <c r="C4838" s="455" t="s">
        <v>38</v>
      </c>
      <c r="D4838" s="474">
        <v>9.5299999999999994</v>
      </c>
      <c r="E4838" s="302"/>
      <c r="F4838" s="302"/>
      <c r="G4838" s="302"/>
    </row>
    <row r="4839" spans="1:7" ht="81">
      <c r="A4839" s="455">
        <v>101136</v>
      </c>
      <c r="B4839" s="453" t="s">
        <v>9912</v>
      </c>
      <c r="C4839" s="455" t="s">
        <v>38</v>
      </c>
      <c r="D4839" s="474">
        <v>8.67</v>
      </c>
      <c r="E4839" s="302"/>
      <c r="F4839" s="302"/>
      <c r="G4839" s="302"/>
    </row>
    <row r="4840" spans="1:7" ht="81">
      <c r="A4840" s="455">
        <v>101137</v>
      </c>
      <c r="B4840" s="453" t="s">
        <v>9913</v>
      </c>
      <c r="C4840" s="455" t="s">
        <v>38</v>
      </c>
      <c r="D4840" s="474">
        <v>9.31</v>
      </c>
      <c r="E4840" s="302"/>
      <c r="F4840" s="302"/>
      <c r="G4840" s="302"/>
    </row>
    <row r="4841" spans="1:7" ht="81">
      <c r="A4841" s="455">
        <v>101138</v>
      </c>
      <c r="B4841" s="453" t="s">
        <v>9914</v>
      </c>
      <c r="C4841" s="455" t="s">
        <v>38</v>
      </c>
      <c r="D4841" s="474">
        <v>9.58</v>
      </c>
      <c r="E4841" s="302"/>
      <c r="F4841" s="302"/>
      <c r="G4841" s="302"/>
    </row>
    <row r="4842" spans="1:7" ht="81">
      <c r="A4842" s="455">
        <v>101139</v>
      </c>
      <c r="B4842" s="453" t="s">
        <v>9915</v>
      </c>
      <c r="C4842" s="455" t="s">
        <v>38</v>
      </c>
      <c r="D4842" s="474">
        <v>12.68</v>
      </c>
      <c r="E4842" s="302"/>
      <c r="F4842" s="302"/>
      <c r="G4842" s="302"/>
    </row>
    <row r="4843" spans="1:7" ht="81">
      <c r="A4843" s="455">
        <v>101140</v>
      </c>
      <c r="B4843" s="453" t="s">
        <v>9916</v>
      </c>
      <c r="C4843" s="455" t="s">
        <v>38</v>
      </c>
      <c r="D4843" s="474">
        <v>11.94</v>
      </c>
      <c r="E4843" s="302"/>
      <c r="F4843" s="302"/>
      <c r="G4843" s="302"/>
    </row>
    <row r="4844" spans="1:7" ht="81">
      <c r="A4844" s="455">
        <v>101141</v>
      </c>
      <c r="B4844" s="453" t="s">
        <v>9917</v>
      </c>
      <c r="C4844" s="455" t="s">
        <v>38</v>
      </c>
      <c r="D4844" s="474">
        <v>10.29</v>
      </c>
      <c r="E4844" s="302"/>
      <c r="F4844" s="302"/>
      <c r="G4844" s="302"/>
    </row>
    <row r="4845" spans="1:7" ht="81">
      <c r="A4845" s="455">
        <v>101142</v>
      </c>
      <c r="B4845" s="453" t="s">
        <v>9918</v>
      </c>
      <c r="C4845" s="455" t="s">
        <v>38</v>
      </c>
      <c r="D4845" s="474">
        <v>11.5</v>
      </c>
      <c r="E4845" s="302"/>
      <c r="F4845" s="302"/>
      <c r="G4845" s="302"/>
    </row>
    <row r="4846" spans="1:7" ht="81">
      <c r="A4846" s="455">
        <v>101143</v>
      </c>
      <c r="B4846" s="453" t="s">
        <v>9919</v>
      </c>
      <c r="C4846" s="455" t="s">
        <v>38</v>
      </c>
      <c r="D4846" s="474">
        <v>12</v>
      </c>
      <c r="E4846" s="302"/>
      <c r="F4846" s="302"/>
      <c r="G4846" s="302"/>
    </row>
    <row r="4847" spans="1:7" ht="81">
      <c r="A4847" s="455">
        <v>101144</v>
      </c>
      <c r="B4847" s="453" t="s">
        <v>9920</v>
      </c>
      <c r="C4847" s="455" t="s">
        <v>38</v>
      </c>
      <c r="D4847" s="474">
        <v>10.17</v>
      </c>
      <c r="E4847" s="302"/>
      <c r="F4847" s="302"/>
      <c r="G4847" s="302"/>
    </row>
    <row r="4848" spans="1:7" ht="81">
      <c r="A4848" s="455">
        <v>101145</v>
      </c>
      <c r="B4848" s="453" t="s">
        <v>9921</v>
      </c>
      <c r="C4848" s="455" t="s">
        <v>38</v>
      </c>
      <c r="D4848" s="474">
        <v>9.77</v>
      </c>
      <c r="E4848" s="302"/>
      <c r="F4848" s="302"/>
      <c r="G4848" s="302"/>
    </row>
    <row r="4849" spans="1:7" ht="81">
      <c r="A4849" s="455">
        <v>101146</v>
      </c>
      <c r="B4849" s="453" t="s">
        <v>9922</v>
      </c>
      <c r="C4849" s="455" t="s">
        <v>38</v>
      </c>
      <c r="D4849" s="474">
        <v>8.91</v>
      </c>
      <c r="E4849" s="302"/>
      <c r="F4849" s="302"/>
      <c r="G4849" s="302"/>
    </row>
    <row r="4850" spans="1:7" ht="81">
      <c r="A4850" s="455">
        <v>101147</v>
      </c>
      <c r="B4850" s="453" t="s">
        <v>9923</v>
      </c>
      <c r="C4850" s="455" t="s">
        <v>38</v>
      </c>
      <c r="D4850" s="474">
        <v>9.5500000000000007</v>
      </c>
      <c r="E4850" s="302"/>
      <c r="F4850" s="302"/>
      <c r="G4850" s="302"/>
    </row>
    <row r="4851" spans="1:7" ht="81">
      <c r="A4851" s="455">
        <v>101148</v>
      </c>
      <c r="B4851" s="453" t="s">
        <v>9924</v>
      </c>
      <c r="C4851" s="455" t="s">
        <v>38</v>
      </c>
      <c r="D4851" s="474">
        <v>9.82</v>
      </c>
      <c r="E4851" s="302"/>
      <c r="F4851" s="302"/>
      <c r="G4851" s="302"/>
    </row>
    <row r="4852" spans="1:7" ht="81">
      <c r="A4852" s="455">
        <v>101149</v>
      </c>
      <c r="B4852" s="453" t="s">
        <v>9925</v>
      </c>
      <c r="C4852" s="455" t="s">
        <v>38</v>
      </c>
      <c r="D4852" s="474">
        <v>12.93</v>
      </c>
      <c r="E4852" s="302"/>
      <c r="F4852" s="302"/>
      <c r="G4852" s="302"/>
    </row>
    <row r="4853" spans="1:7" ht="81">
      <c r="A4853" s="455">
        <v>101150</v>
      </c>
      <c r="B4853" s="453" t="s">
        <v>9926</v>
      </c>
      <c r="C4853" s="455" t="s">
        <v>38</v>
      </c>
      <c r="D4853" s="474">
        <v>12.19</v>
      </c>
      <c r="E4853" s="302"/>
      <c r="F4853" s="302"/>
      <c r="G4853" s="302"/>
    </row>
    <row r="4854" spans="1:7" ht="81">
      <c r="A4854" s="455">
        <v>101151</v>
      </c>
      <c r="B4854" s="453" t="s">
        <v>9927</v>
      </c>
      <c r="C4854" s="455" t="s">
        <v>38</v>
      </c>
      <c r="D4854" s="474">
        <v>10.54</v>
      </c>
      <c r="E4854" s="302"/>
      <c r="F4854" s="302"/>
      <c r="G4854" s="302"/>
    </row>
    <row r="4855" spans="1:7" ht="81">
      <c r="A4855" s="455">
        <v>101152</v>
      </c>
      <c r="B4855" s="453" t="s">
        <v>9928</v>
      </c>
      <c r="C4855" s="455" t="s">
        <v>38</v>
      </c>
      <c r="D4855" s="474">
        <v>11.75</v>
      </c>
      <c r="E4855" s="302"/>
      <c r="F4855" s="302"/>
      <c r="G4855" s="302"/>
    </row>
    <row r="4856" spans="1:7" ht="81">
      <c r="A4856" s="455">
        <v>101153</v>
      </c>
      <c r="B4856" s="453" t="s">
        <v>9929</v>
      </c>
      <c r="C4856" s="455" t="s">
        <v>38</v>
      </c>
      <c r="D4856" s="474">
        <v>12.25</v>
      </c>
      <c r="E4856" s="302"/>
      <c r="F4856" s="302"/>
      <c r="G4856" s="302"/>
    </row>
    <row r="4857" spans="1:7" ht="108">
      <c r="A4857" s="455">
        <v>101206</v>
      </c>
      <c r="B4857" s="453" t="s">
        <v>9930</v>
      </c>
      <c r="C4857" s="455" t="s">
        <v>38</v>
      </c>
      <c r="D4857" s="474">
        <v>8.14</v>
      </c>
      <c r="E4857" s="302"/>
      <c r="F4857" s="302"/>
      <c r="G4857" s="302"/>
    </row>
    <row r="4858" spans="1:7" ht="108">
      <c r="A4858" s="455">
        <v>101207</v>
      </c>
      <c r="B4858" s="453" t="s">
        <v>9931</v>
      </c>
      <c r="C4858" s="455" t="s">
        <v>38</v>
      </c>
      <c r="D4858" s="474">
        <v>7.17</v>
      </c>
      <c r="E4858" s="302"/>
      <c r="F4858" s="302"/>
      <c r="G4858" s="302"/>
    </row>
    <row r="4859" spans="1:7" ht="108">
      <c r="A4859" s="455">
        <v>101208</v>
      </c>
      <c r="B4859" s="453" t="s">
        <v>9932</v>
      </c>
      <c r="C4859" s="455" t="s">
        <v>38</v>
      </c>
      <c r="D4859" s="474">
        <v>6.96</v>
      </c>
      <c r="E4859" s="302"/>
      <c r="F4859" s="302"/>
      <c r="G4859" s="302"/>
    </row>
    <row r="4860" spans="1:7" ht="108">
      <c r="A4860" s="455">
        <v>101209</v>
      </c>
      <c r="B4860" s="453" t="s">
        <v>9933</v>
      </c>
      <c r="C4860" s="455" t="s">
        <v>38</v>
      </c>
      <c r="D4860" s="474">
        <v>6.45</v>
      </c>
      <c r="E4860" s="302"/>
      <c r="F4860" s="302"/>
      <c r="G4860" s="302"/>
    </row>
    <row r="4861" spans="1:7" ht="108">
      <c r="A4861" s="455">
        <v>101210</v>
      </c>
      <c r="B4861" s="453" t="s">
        <v>9934</v>
      </c>
      <c r="C4861" s="455" t="s">
        <v>38</v>
      </c>
      <c r="D4861" s="474">
        <v>11.64</v>
      </c>
      <c r="E4861" s="302"/>
      <c r="F4861" s="302"/>
      <c r="G4861" s="302"/>
    </row>
    <row r="4862" spans="1:7" ht="108">
      <c r="A4862" s="455">
        <v>101211</v>
      </c>
      <c r="B4862" s="453" t="s">
        <v>9935</v>
      </c>
      <c r="C4862" s="455" t="s">
        <v>38</v>
      </c>
      <c r="D4862" s="474">
        <v>12.52</v>
      </c>
      <c r="E4862" s="302"/>
      <c r="F4862" s="302"/>
      <c r="G4862" s="302"/>
    </row>
    <row r="4863" spans="1:7" ht="108">
      <c r="A4863" s="455">
        <v>101212</v>
      </c>
      <c r="B4863" s="453" t="s">
        <v>9936</v>
      </c>
      <c r="C4863" s="455" t="s">
        <v>38</v>
      </c>
      <c r="D4863" s="474">
        <v>14.58</v>
      </c>
      <c r="E4863" s="302"/>
      <c r="F4863" s="302"/>
      <c r="G4863" s="302"/>
    </row>
    <row r="4864" spans="1:7" ht="108">
      <c r="A4864" s="455">
        <v>101213</v>
      </c>
      <c r="B4864" s="453" t="s">
        <v>9937</v>
      </c>
      <c r="C4864" s="455" t="s">
        <v>38</v>
      </c>
      <c r="D4864" s="474">
        <v>16.25</v>
      </c>
      <c r="E4864" s="302"/>
      <c r="F4864" s="302"/>
      <c r="G4864" s="302"/>
    </row>
    <row r="4865" spans="1:7" ht="108">
      <c r="A4865" s="455">
        <v>101214</v>
      </c>
      <c r="B4865" s="453" t="s">
        <v>9938</v>
      </c>
      <c r="C4865" s="455" t="s">
        <v>38</v>
      </c>
      <c r="D4865" s="474">
        <v>19.78</v>
      </c>
      <c r="E4865" s="302"/>
      <c r="F4865" s="302"/>
      <c r="G4865" s="302"/>
    </row>
    <row r="4866" spans="1:7" ht="108">
      <c r="A4866" s="455">
        <v>101215</v>
      </c>
      <c r="B4866" s="453" t="s">
        <v>9939</v>
      </c>
      <c r="C4866" s="455" t="s">
        <v>38</v>
      </c>
      <c r="D4866" s="474">
        <v>11.11</v>
      </c>
      <c r="E4866" s="302"/>
      <c r="F4866" s="302"/>
      <c r="G4866" s="302"/>
    </row>
    <row r="4867" spans="1:7" ht="108">
      <c r="A4867" s="455">
        <v>101216</v>
      </c>
      <c r="B4867" s="453" t="s">
        <v>9940</v>
      </c>
      <c r="C4867" s="455" t="s">
        <v>38</v>
      </c>
      <c r="D4867" s="474">
        <v>11.71</v>
      </c>
      <c r="E4867" s="302"/>
      <c r="F4867" s="302"/>
      <c r="G4867" s="302"/>
    </row>
    <row r="4868" spans="1:7" ht="108">
      <c r="A4868" s="455">
        <v>101217</v>
      </c>
      <c r="B4868" s="453" t="s">
        <v>9941</v>
      </c>
      <c r="C4868" s="455" t="s">
        <v>38</v>
      </c>
      <c r="D4868" s="474">
        <v>13.61</v>
      </c>
      <c r="E4868" s="302"/>
      <c r="F4868" s="302"/>
      <c r="G4868" s="302"/>
    </row>
    <row r="4869" spans="1:7" ht="108">
      <c r="A4869" s="455">
        <v>101218</v>
      </c>
      <c r="B4869" s="453" t="s">
        <v>9942</v>
      </c>
      <c r="C4869" s="455" t="s">
        <v>38</v>
      </c>
      <c r="D4869" s="474">
        <v>14.49</v>
      </c>
      <c r="E4869" s="302"/>
      <c r="F4869" s="302"/>
      <c r="G4869" s="302"/>
    </row>
    <row r="4870" spans="1:7" ht="108">
      <c r="A4870" s="455">
        <v>101219</v>
      </c>
      <c r="B4870" s="453" t="s">
        <v>9943</v>
      </c>
      <c r="C4870" s="455" t="s">
        <v>38</v>
      </c>
      <c r="D4870" s="474">
        <v>17.66</v>
      </c>
      <c r="E4870" s="302"/>
      <c r="F4870" s="302"/>
      <c r="G4870" s="302"/>
    </row>
    <row r="4871" spans="1:7" ht="108">
      <c r="A4871" s="455">
        <v>101220</v>
      </c>
      <c r="B4871" s="453" t="s">
        <v>9944</v>
      </c>
      <c r="C4871" s="455" t="s">
        <v>38</v>
      </c>
      <c r="D4871" s="474">
        <v>10.96</v>
      </c>
      <c r="E4871" s="302"/>
      <c r="F4871" s="302"/>
      <c r="G4871" s="302"/>
    </row>
    <row r="4872" spans="1:7" ht="108">
      <c r="A4872" s="455">
        <v>101221</v>
      </c>
      <c r="B4872" s="453" t="s">
        <v>9945</v>
      </c>
      <c r="C4872" s="455" t="s">
        <v>38</v>
      </c>
      <c r="D4872" s="474">
        <v>11.65</v>
      </c>
      <c r="E4872" s="302"/>
      <c r="F4872" s="302"/>
      <c r="G4872" s="302"/>
    </row>
    <row r="4873" spans="1:7" ht="108">
      <c r="A4873" s="455">
        <v>101222</v>
      </c>
      <c r="B4873" s="453" t="s">
        <v>9946</v>
      </c>
      <c r="C4873" s="455" t="s">
        <v>38</v>
      </c>
      <c r="D4873" s="474">
        <v>13.56</v>
      </c>
      <c r="E4873" s="302"/>
      <c r="F4873" s="302"/>
      <c r="G4873" s="302"/>
    </row>
    <row r="4874" spans="1:7" ht="108">
      <c r="A4874" s="455">
        <v>101223</v>
      </c>
      <c r="B4874" s="453" t="s">
        <v>9947</v>
      </c>
      <c r="C4874" s="455" t="s">
        <v>38</v>
      </c>
      <c r="D4874" s="474">
        <v>15.06</v>
      </c>
      <c r="E4874" s="302"/>
      <c r="F4874" s="302"/>
      <c r="G4874" s="302"/>
    </row>
    <row r="4875" spans="1:7" ht="108">
      <c r="A4875" s="455">
        <v>101224</v>
      </c>
      <c r="B4875" s="453" t="s">
        <v>9948</v>
      </c>
      <c r="C4875" s="455" t="s">
        <v>38</v>
      </c>
      <c r="D4875" s="474">
        <v>18.920000000000002</v>
      </c>
      <c r="E4875" s="302"/>
      <c r="F4875" s="302"/>
      <c r="G4875" s="302"/>
    </row>
    <row r="4876" spans="1:7" ht="108">
      <c r="A4876" s="455">
        <v>101225</v>
      </c>
      <c r="B4876" s="453" t="s">
        <v>9949</v>
      </c>
      <c r="C4876" s="455" t="s">
        <v>38</v>
      </c>
      <c r="D4876" s="474">
        <v>10.029999999999999</v>
      </c>
      <c r="E4876" s="302"/>
      <c r="F4876" s="302"/>
      <c r="G4876" s="302"/>
    </row>
    <row r="4877" spans="1:7" ht="108">
      <c r="A4877" s="455">
        <v>101226</v>
      </c>
      <c r="B4877" s="453" t="s">
        <v>9950</v>
      </c>
      <c r="C4877" s="455" t="s">
        <v>38</v>
      </c>
      <c r="D4877" s="474">
        <v>10.64</v>
      </c>
      <c r="E4877" s="302"/>
      <c r="F4877" s="302"/>
      <c r="G4877" s="302"/>
    </row>
    <row r="4878" spans="1:7" ht="108">
      <c r="A4878" s="455">
        <v>101227</v>
      </c>
      <c r="B4878" s="453" t="s">
        <v>9951</v>
      </c>
      <c r="C4878" s="455" t="s">
        <v>38</v>
      </c>
      <c r="D4878" s="474">
        <v>12.35</v>
      </c>
      <c r="E4878" s="302"/>
      <c r="F4878" s="302"/>
      <c r="G4878" s="302"/>
    </row>
    <row r="4879" spans="1:7" ht="108">
      <c r="A4879" s="455">
        <v>101228</v>
      </c>
      <c r="B4879" s="453" t="s">
        <v>9952</v>
      </c>
      <c r="C4879" s="455" t="s">
        <v>38</v>
      </c>
      <c r="D4879" s="474">
        <v>13.26</v>
      </c>
      <c r="E4879" s="302"/>
      <c r="F4879" s="302"/>
      <c r="G4879" s="302"/>
    </row>
    <row r="4880" spans="1:7" ht="108">
      <c r="A4880" s="455">
        <v>101229</v>
      </c>
      <c r="B4880" s="453" t="s">
        <v>9953</v>
      </c>
      <c r="C4880" s="455" t="s">
        <v>38</v>
      </c>
      <c r="D4880" s="474">
        <v>16.71</v>
      </c>
      <c r="E4880" s="302"/>
      <c r="F4880" s="302"/>
      <c r="G4880" s="302"/>
    </row>
    <row r="4881" spans="1:7" ht="108">
      <c r="A4881" s="455">
        <v>101230</v>
      </c>
      <c r="B4881" s="453" t="s">
        <v>9954</v>
      </c>
      <c r="C4881" s="455" t="s">
        <v>38</v>
      </c>
      <c r="D4881" s="474">
        <v>7.21</v>
      </c>
      <c r="E4881" s="302"/>
      <c r="F4881" s="302"/>
      <c r="G4881" s="302"/>
    </row>
    <row r="4882" spans="1:7" ht="108">
      <c r="A4882" s="455">
        <v>101231</v>
      </c>
      <c r="B4882" s="453" t="s">
        <v>9955</v>
      </c>
      <c r="C4882" s="455" t="s">
        <v>38</v>
      </c>
      <c r="D4882" s="474">
        <v>6.86</v>
      </c>
      <c r="E4882" s="302"/>
      <c r="F4882" s="302"/>
      <c r="G4882" s="302"/>
    </row>
    <row r="4883" spans="1:7" ht="108">
      <c r="A4883" s="455">
        <v>101232</v>
      </c>
      <c r="B4883" s="453" t="s">
        <v>9956</v>
      </c>
      <c r="C4883" s="455" t="s">
        <v>38</v>
      </c>
      <c r="D4883" s="474">
        <v>6.24</v>
      </c>
      <c r="E4883" s="302"/>
      <c r="F4883" s="302"/>
      <c r="G4883" s="302"/>
    </row>
    <row r="4884" spans="1:7" ht="108">
      <c r="A4884" s="455">
        <v>101233</v>
      </c>
      <c r="B4884" s="453" t="s">
        <v>9957</v>
      </c>
      <c r="C4884" s="455" t="s">
        <v>38</v>
      </c>
      <c r="D4884" s="474">
        <v>5.76</v>
      </c>
      <c r="E4884" s="302"/>
      <c r="F4884" s="302"/>
      <c r="G4884" s="302"/>
    </row>
    <row r="4885" spans="1:7" ht="108">
      <c r="A4885" s="455">
        <v>101234</v>
      </c>
      <c r="B4885" s="453" t="s">
        <v>9958</v>
      </c>
      <c r="C4885" s="455" t="s">
        <v>38</v>
      </c>
      <c r="D4885" s="474">
        <v>11.32</v>
      </c>
      <c r="E4885" s="302"/>
      <c r="F4885" s="302"/>
      <c r="G4885" s="302"/>
    </row>
    <row r="4886" spans="1:7" ht="108">
      <c r="A4886" s="455">
        <v>101235</v>
      </c>
      <c r="B4886" s="453" t="s">
        <v>9959</v>
      </c>
      <c r="C4886" s="455" t="s">
        <v>38</v>
      </c>
      <c r="D4886" s="474">
        <v>12</v>
      </c>
      <c r="E4886" s="302"/>
      <c r="F4886" s="302"/>
      <c r="G4886" s="302"/>
    </row>
    <row r="4887" spans="1:7" ht="108">
      <c r="A4887" s="455">
        <v>101236</v>
      </c>
      <c r="B4887" s="453" t="s">
        <v>9960</v>
      </c>
      <c r="C4887" s="455" t="s">
        <v>38</v>
      </c>
      <c r="D4887" s="474">
        <v>13.98</v>
      </c>
      <c r="E4887" s="302"/>
      <c r="F4887" s="302"/>
      <c r="G4887" s="302"/>
    </row>
    <row r="4888" spans="1:7" ht="108">
      <c r="A4888" s="455">
        <v>101237</v>
      </c>
      <c r="B4888" s="453" t="s">
        <v>9961</v>
      </c>
      <c r="C4888" s="455" t="s">
        <v>38</v>
      </c>
      <c r="D4888" s="474">
        <v>15</v>
      </c>
      <c r="E4888" s="302"/>
      <c r="F4888" s="302"/>
      <c r="G4888" s="302"/>
    </row>
    <row r="4889" spans="1:7" ht="108">
      <c r="A4889" s="455">
        <v>101238</v>
      </c>
      <c r="B4889" s="453" t="s">
        <v>9962</v>
      </c>
      <c r="C4889" s="455" t="s">
        <v>38</v>
      </c>
      <c r="D4889" s="474">
        <v>18.97</v>
      </c>
      <c r="E4889" s="302"/>
      <c r="F4889" s="302"/>
      <c r="G4889" s="302"/>
    </row>
    <row r="4890" spans="1:7" ht="108">
      <c r="A4890" s="455">
        <v>101239</v>
      </c>
      <c r="B4890" s="453" t="s">
        <v>9963</v>
      </c>
      <c r="C4890" s="455" t="s">
        <v>38</v>
      </c>
      <c r="D4890" s="474">
        <v>10.039999999999999</v>
      </c>
      <c r="E4890" s="302"/>
      <c r="F4890" s="302"/>
      <c r="G4890" s="302"/>
    </row>
    <row r="4891" spans="1:7" ht="108">
      <c r="A4891" s="455">
        <v>101240</v>
      </c>
      <c r="B4891" s="453" t="s">
        <v>9964</v>
      </c>
      <c r="C4891" s="455" t="s">
        <v>38</v>
      </c>
      <c r="D4891" s="474">
        <v>10.66</v>
      </c>
      <c r="E4891" s="302"/>
      <c r="F4891" s="302"/>
      <c r="G4891" s="302"/>
    </row>
    <row r="4892" spans="1:7" ht="108">
      <c r="A4892" s="455">
        <v>101241</v>
      </c>
      <c r="B4892" s="453" t="s">
        <v>9965</v>
      </c>
      <c r="C4892" s="455" t="s">
        <v>38</v>
      </c>
      <c r="D4892" s="474">
        <v>12.44</v>
      </c>
      <c r="E4892" s="302"/>
      <c r="F4892" s="302"/>
      <c r="G4892" s="302"/>
    </row>
    <row r="4893" spans="1:7" ht="108">
      <c r="A4893" s="455">
        <v>101242</v>
      </c>
      <c r="B4893" s="453" t="s">
        <v>9966</v>
      </c>
      <c r="C4893" s="455" t="s">
        <v>38</v>
      </c>
      <c r="D4893" s="474">
        <v>13.85</v>
      </c>
      <c r="E4893" s="302"/>
      <c r="F4893" s="302"/>
      <c r="G4893" s="302"/>
    </row>
    <row r="4894" spans="1:7" ht="108">
      <c r="A4894" s="455">
        <v>101243</v>
      </c>
      <c r="B4894" s="453" t="s">
        <v>9967</v>
      </c>
      <c r="C4894" s="455" t="s">
        <v>38</v>
      </c>
      <c r="D4894" s="474">
        <v>16.91</v>
      </c>
      <c r="E4894" s="302"/>
      <c r="F4894" s="302"/>
      <c r="G4894" s="302"/>
    </row>
    <row r="4895" spans="1:7" ht="108">
      <c r="A4895" s="455">
        <v>101244</v>
      </c>
      <c r="B4895" s="453" t="s">
        <v>9968</v>
      </c>
      <c r="C4895" s="455" t="s">
        <v>38</v>
      </c>
      <c r="D4895" s="474">
        <v>10.51</v>
      </c>
      <c r="E4895" s="302"/>
      <c r="F4895" s="302"/>
      <c r="G4895" s="302"/>
    </row>
    <row r="4896" spans="1:7" ht="108">
      <c r="A4896" s="455">
        <v>101245</v>
      </c>
      <c r="B4896" s="453" t="s">
        <v>9969</v>
      </c>
      <c r="C4896" s="455" t="s">
        <v>38</v>
      </c>
      <c r="D4896" s="474">
        <v>11.19</v>
      </c>
      <c r="E4896" s="302"/>
      <c r="F4896" s="302"/>
      <c r="G4896" s="302"/>
    </row>
    <row r="4897" spans="1:7" ht="108">
      <c r="A4897" s="455">
        <v>101246</v>
      </c>
      <c r="B4897" s="453" t="s">
        <v>9970</v>
      </c>
      <c r="C4897" s="455" t="s">
        <v>38</v>
      </c>
      <c r="D4897" s="474">
        <v>13.04</v>
      </c>
      <c r="E4897" s="302"/>
      <c r="F4897" s="302"/>
      <c r="G4897" s="302"/>
    </row>
    <row r="4898" spans="1:7" ht="108">
      <c r="A4898" s="455">
        <v>101247</v>
      </c>
      <c r="B4898" s="453" t="s">
        <v>9971</v>
      </c>
      <c r="C4898" s="455" t="s">
        <v>38</v>
      </c>
      <c r="D4898" s="474">
        <v>14.46</v>
      </c>
      <c r="E4898" s="302"/>
      <c r="F4898" s="302"/>
      <c r="G4898" s="302"/>
    </row>
    <row r="4899" spans="1:7" ht="108">
      <c r="A4899" s="455">
        <v>101248</v>
      </c>
      <c r="B4899" s="453" t="s">
        <v>9972</v>
      </c>
      <c r="C4899" s="455" t="s">
        <v>38</v>
      </c>
      <c r="D4899" s="474">
        <v>18.170000000000002</v>
      </c>
      <c r="E4899" s="302"/>
      <c r="F4899" s="302"/>
      <c r="G4899" s="302"/>
    </row>
    <row r="4900" spans="1:7" ht="108">
      <c r="A4900" s="455">
        <v>101249</v>
      </c>
      <c r="B4900" s="453" t="s">
        <v>9973</v>
      </c>
      <c r="C4900" s="455" t="s">
        <v>38</v>
      </c>
      <c r="D4900" s="474">
        <v>9.2200000000000006</v>
      </c>
      <c r="E4900" s="302"/>
      <c r="F4900" s="302"/>
      <c r="G4900" s="302"/>
    </row>
    <row r="4901" spans="1:7" ht="108">
      <c r="A4901" s="455">
        <v>101250</v>
      </c>
      <c r="B4901" s="453" t="s">
        <v>9974</v>
      </c>
      <c r="C4901" s="455" t="s">
        <v>38</v>
      </c>
      <c r="D4901" s="474">
        <v>10.19</v>
      </c>
      <c r="E4901" s="302"/>
      <c r="F4901" s="302"/>
      <c r="G4901" s="302"/>
    </row>
    <row r="4902" spans="1:7" ht="108">
      <c r="A4902" s="455">
        <v>101251</v>
      </c>
      <c r="B4902" s="453" t="s">
        <v>9975</v>
      </c>
      <c r="C4902" s="455" t="s">
        <v>38</v>
      </c>
      <c r="D4902" s="474">
        <v>11.68</v>
      </c>
      <c r="E4902" s="302"/>
      <c r="F4902" s="302"/>
      <c r="G4902" s="302"/>
    </row>
    <row r="4903" spans="1:7" ht="108">
      <c r="A4903" s="455">
        <v>101252</v>
      </c>
      <c r="B4903" s="453" t="s">
        <v>9976</v>
      </c>
      <c r="C4903" s="455" t="s">
        <v>38</v>
      </c>
      <c r="D4903" s="474">
        <v>12.72</v>
      </c>
      <c r="E4903" s="302"/>
      <c r="F4903" s="302"/>
      <c r="G4903" s="302"/>
    </row>
    <row r="4904" spans="1:7" ht="108">
      <c r="A4904" s="455">
        <v>101253</v>
      </c>
      <c r="B4904" s="453" t="s">
        <v>9977</v>
      </c>
      <c r="C4904" s="455" t="s">
        <v>38</v>
      </c>
      <c r="D4904" s="474">
        <v>16.05</v>
      </c>
      <c r="E4904" s="302"/>
      <c r="F4904" s="302"/>
      <c r="G4904" s="302"/>
    </row>
    <row r="4905" spans="1:7" ht="108">
      <c r="A4905" s="455">
        <v>101254</v>
      </c>
      <c r="B4905" s="453" t="s">
        <v>9978</v>
      </c>
      <c r="C4905" s="455" t="s">
        <v>38</v>
      </c>
      <c r="D4905" s="474">
        <v>8.08</v>
      </c>
      <c r="E4905" s="302"/>
      <c r="F4905" s="302"/>
      <c r="G4905" s="302"/>
    </row>
    <row r="4906" spans="1:7" ht="108">
      <c r="A4906" s="455">
        <v>101255</v>
      </c>
      <c r="B4906" s="453" t="s">
        <v>9979</v>
      </c>
      <c r="C4906" s="455" t="s">
        <v>38</v>
      </c>
      <c r="D4906" s="474">
        <v>7.22</v>
      </c>
      <c r="E4906" s="302"/>
      <c r="F4906" s="302"/>
      <c r="G4906" s="302"/>
    </row>
    <row r="4907" spans="1:7" ht="108">
      <c r="A4907" s="455">
        <v>101256</v>
      </c>
      <c r="B4907" s="453" t="s">
        <v>9980</v>
      </c>
      <c r="C4907" s="455" t="s">
        <v>38</v>
      </c>
      <c r="D4907" s="474">
        <v>12.55</v>
      </c>
      <c r="E4907" s="302"/>
      <c r="F4907" s="302"/>
      <c r="G4907" s="302"/>
    </row>
    <row r="4908" spans="1:7" ht="108">
      <c r="A4908" s="455">
        <v>101257</v>
      </c>
      <c r="B4908" s="453" t="s">
        <v>9981</v>
      </c>
      <c r="C4908" s="455" t="s">
        <v>38</v>
      </c>
      <c r="D4908" s="474">
        <v>13.32</v>
      </c>
      <c r="E4908" s="302"/>
      <c r="F4908" s="302"/>
      <c r="G4908" s="302"/>
    </row>
    <row r="4909" spans="1:7" ht="108">
      <c r="A4909" s="455">
        <v>101258</v>
      </c>
      <c r="B4909" s="453" t="s">
        <v>9982</v>
      </c>
      <c r="C4909" s="455" t="s">
        <v>38</v>
      </c>
      <c r="D4909" s="474">
        <v>15.45</v>
      </c>
      <c r="E4909" s="302"/>
      <c r="F4909" s="302"/>
      <c r="G4909" s="302"/>
    </row>
    <row r="4910" spans="1:7" ht="108">
      <c r="A4910" s="455">
        <v>101259</v>
      </c>
      <c r="B4910" s="453" t="s">
        <v>9983</v>
      </c>
      <c r="C4910" s="455" t="s">
        <v>38</v>
      </c>
      <c r="D4910" s="474">
        <v>17.13</v>
      </c>
      <c r="E4910" s="302"/>
      <c r="F4910" s="302"/>
      <c r="G4910" s="302"/>
    </row>
    <row r="4911" spans="1:7" ht="108">
      <c r="A4911" s="455">
        <v>101260</v>
      </c>
      <c r="B4911" s="453" t="s">
        <v>9984</v>
      </c>
      <c r="C4911" s="455" t="s">
        <v>38</v>
      </c>
      <c r="D4911" s="474">
        <v>21.43</v>
      </c>
      <c r="E4911" s="302"/>
      <c r="F4911" s="302"/>
      <c r="G4911" s="302"/>
    </row>
    <row r="4912" spans="1:7" ht="108">
      <c r="A4912" s="455">
        <v>101261</v>
      </c>
      <c r="B4912" s="453" t="s">
        <v>9985</v>
      </c>
      <c r="C4912" s="455" t="s">
        <v>38</v>
      </c>
      <c r="D4912" s="474">
        <v>11.91</v>
      </c>
      <c r="E4912" s="302"/>
      <c r="F4912" s="302"/>
      <c r="G4912" s="302"/>
    </row>
    <row r="4913" spans="1:7" ht="108">
      <c r="A4913" s="455">
        <v>101262</v>
      </c>
      <c r="B4913" s="453" t="s">
        <v>9986</v>
      </c>
      <c r="C4913" s="455" t="s">
        <v>38</v>
      </c>
      <c r="D4913" s="474">
        <v>12.66</v>
      </c>
      <c r="E4913" s="302"/>
      <c r="F4913" s="302"/>
      <c r="G4913" s="302"/>
    </row>
    <row r="4914" spans="1:7" ht="108">
      <c r="A4914" s="455">
        <v>101263</v>
      </c>
      <c r="B4914" s="453" t="s">
        <v>9987</v>
      </c>
      <c r="C4914" s="455" t="s">
        <v>38</v>
      </c>
      <c r="D4914" s="474">
        <v>14.67</v>
      </c>
      <c r="E4914" s="302"/>
      <c r="F4914" s="302"/>
      <c r="G4914" s="302"/>
    </row>
    <row r="4915" spans="1:7" ht="108">
      <c r="A4915" s="455">
        <v>101264</v>
      </c>
      <c r="B4915" s="453" t="s">
        <v>9988</v>
      </c>
      <c r="C4915" s="455" t="s">
        <v>38</v>
      </c>
      <c r="D4915" s="474">
        <v>16.239999999999998</v>
      </c>
      <c r="E4915" s="302"/>
      <c r="F4915" s="302"/>
      <c r="G4915" s="302"/>
    </row>
    <row r="4916" spans="1:7" ht="108">
      <c r="A4916" s="455">
        <v>101265</v>
      </c>
      <c r="B4916" s="453" t="s">
        <v>9989</v>
      </c>
      <c r="C4916" s="455" t="s">
        <v>38</v>
      </c>
      <c r="D4916" s="474">
        <v>20.32</v>
      </c>
      <c r="E4916" s="302"/>
      <c r="F4916" s="302"/>
      <c r="G4916" s="302"/>
    </row>
    <row r="4917" spans="1:7" ht="108">
      <c r="A4917" s="455">
        <v>101266</v>
      </c>
      <c r="B4917" s="453" t="s">
        <v>9990</v>
      </c>
      <c r="C4917" s="455" t="s">
        <v>38</v>
      </c>
      <c r="D4917" s="474">
        <v>7.22</v>
      </c>
      <c r="E4917" s="302"/>
      <c r="F4917" s="302"/>
      <c r="G4917" s="302"/>
    </row>
    <row r="4918" spans="1:7" ht="108">
      <c r="A4918" s="455">
        <v>101267</v>
      </c>
      <c r="B4918" s="453" t="s">
        <v>9991</v>
      </c>
      <c r="C4918" s="455" t="s">
        <v>38</v>
      </c>
      <c r="D4918" s="474">
        <v>6.92</v>
      </c>
      <c r="E4918" s="302"/>
      <c r="F4918" s="302"/>
      <c r="G4918" s="302"/>
    </row>
    <row r="4919" spans="1:7" ht="108">
      <c r="A4919" s="455">
        <v>101268</v>
      </c>
      <c r="B4919" s="453" t="s">
        <v>9992</v>
      </c>
      <c r="C4919" s="455" t="s">
        <v>38</v>
      </c>
      <c r="D4919" s="474">
        <v>11.5</v>
      </c>
      <c r="E4919" s="302"/>
      <c r="F4919" s="302"/>
      <c r="G4919" s="302"/>
    </row>
    <row r="4920" spans="1:7" ht="108">
      <c r="A4920" s="455">
        <v>101269</v>
      </c>
      <c r="B4920" s="453" t="s">
        <v>9993</v>
      </c>
      <c r="C4920" s="455" t="s">
        <v>38</v>
      </c>
      <c r="D4920" s="474">
        <v>12.75</v>
      </c>
      <c r="E4920" s="302"/>
      <c r="F4920" s="302"/>
      <c r="G4920" s="302"/>
    </row>
    <row r="4921" spans="1:7" ht="108">
      <c r="A4921" s="455">
        <v>101270</v>
      </c>
      <c r="B4921" s="453" t="s">
        <v>9994</v>
      </c>
      <c r="C4921" s="455" t="s">
        <v>38</v>
      </c>
      <c r="D4921" s="474">
        <v>14.8</v>
      </c>
      <c r="E4921" s="302"/>
      <c r="F4921" s="302"/>
      <c r="G4921" s="302"/>
    </row>
    <row r="4922" spans="1:7" ht="108">
      <c r="A4922" s="455">
        <v>101271</v>
      </c>
      <c r="B4922" s="453" t="s">
        <v>9995</v>
      </c>
      <c r="C4922" s="455" t="s">
        <v>38</v>
      </c>
      <c r="D4922" s="474">
        <v>16.399999999999999</v>
      </c>
      <c r="E4922" s="302"/>
      <c r="F4922" s="302"/>
      <c r="G4922" s="302"/>
    </row>
    <row r="4923" spans="1:7" ht="108">
      <c r="A4923" s="455">
        <v>101272</v>
      </c>
      <c r="B4923" s="453" t="s">
        <v>9996</v>
      </c>
      <c r="C4923" s="455" t="s">
        <v>38</v>
      </c>
      <c r="D4923" s="474">
        <v>20.53</v>
      </c>
      <c r="E4923" s="302"/>
      <c r="F4923" s="302"/>
      <c r="G4923" s="302"/>
    </row>
    <row r="4924" spans="1:7" ht="108">
      <c r="A4924" s="455">
        <v>101273</v>
      </c>
      <c r="B4924" s="453" t="s">
        <v>9997</v>
      </c>
      <c r="C4924" s="455" t="s">
        <v>38</v>
      </c>
      <c r="D4924" s="474">
        <v>11.02</v>
      </c>
      <c r="E4924" s="302"/>
      <c r="F4924" s="302"/>
      <c r="G4924" s="302"/>
    </row>
    <row r="4925" spans="1:7" ht="108">
      <c r="A4925" s="455">
        <v>101274</v>
      </c>
      <c r="B4925" s="453" t="s">
        <v>9998</v>
      </c>
      <c r="C4925" s="455" t="s">
        <v>38</v>
      </c>
      <c r="D4925" s="474">
        <v>12.16</v>
      </c>
      <c r="E4925" s="302"/>
      <c r="F4925" s="302"/>
      <c r="G4925" s="302"/>
    </row>
    <row r="4926" spans="1:7" ht="108">
      <c r="A4926" s="455">
        <v>101275</v>
      </c>
      <c r="B4926" s="453" t="s">
        <v>9999</v>
      </c>
      <c r="C4926" s="455" t="s">
        <v>38</v>
      </c>
      <c r="D4926" s="474">
        <v>14.13</v>
      </c>
      <c r="E4926" s="302"/>
      <c r="F4926" s="302"/>
      <c r="G4926" s="302"/>
    </row>
    <row r="4927" spans="1:7" ht="108">
      <c r="A4927" s="455">
        <v>101276</v>
      </c>
      <c r="B4927" s="453" t="s">
        <v>10000</v>
      </c>
      <c r="C4927" s="455" t="s">
        <v>38</v>
      </c>
      <c r="D4927" s="474">
        <v>15.62</v>
      </c>
      <c r="E4927" s="302"/>
      <c r="F4927" s="302"/>
      <c r="G4927" s="302"/>
    </row>
    <row r="4928" spans="1:7" ht="108">
      <c r="A4928" s="455">
        <v>101277</v>
      </c>
      <c r="B4928" s="453" t="s">
        <v>10001</v>
      </c>
      <c r="C4928" s="455" t="s">
        <v>38</v>
      </c>
      <c r="D4928" s="474">
        <v>19.940000000000001</v>
      </c>
      <c r="E4928" s="302"/>
      <c r="F4928" s="302"/>
      <c r="G4928" s="302"/>
    </row>
    <row r="4929" spans="1:7" ht="54">
      <c r="A4929" s="455">
        <v>102354</v>
      </c>
      <c r="B4929" s="453" t="s">
        <v>12376</v>
      </c>
      <c r="C4929" s="455" t="s">
        <v>38</v>
      </c>
      <c r="D4929" s="474">
        <v>95.75</v>
      </c>
      <c r="E4929" s="302"/>
      <c r="F4929" s="302"/>
      <c r="G4929" s="302"/>
    </row>
    <row r="4930" spans="1:7" ht="67.5">
      <c r="A4930" s="455">
        <v>102355</v>
      </c>
      <c r="B4930" s="453" t="s">
        <v>12377</v>
      </c>
      <c r="C4930" s="455" t="s">
        <v>38</v>
      </c>
      <c r="D4930" s="474">
        <v>109.41</v>
      </c>
      <c r="E4930" s="302"/>
      <c r="F4930" s="302"/>
      <c r="G4930" s="302"/>
    </row>
    <row r="4931" spans="1:7" ht="54">
      <c r="A4931" s="455">
        <v>102360</v>
      </c>
      <c r="B4931" s="453" t="s">
        <v>12378</v>
      </c>
      <c r="C4931" s="455" t="s">
        <v>38</v>
      </c>
      <c r="D4931" s="474">
        <v>13.67</v>
      </c>
      <c r="E4931" s="302"/>
      <c r="F4931" s="302"/>
      <c r="G4931" s="302"/>
    </row>
    <row r="4932" spans="1:7" ht="54">
      <c r="A4932" s="455">
        <v>102361</v>
      </c>
      <c r="B4932" s="453" t="s">
        <v>12379</v>
      </c>
      <c r="C4932" s="455" t="s">
        <v>38</v>
      </c>
      <c r="D4932" s="474">
        <v>21.49</v>
      </c>
      <c r="E4932" s="302"/>
      <c r="F4932" s="302"/>
      <c r="G4932" s="302"/>
    </row>
    <row r="4933" spans="1:7" ht="94.5">
      <c r="A4933" s="455">
        <v>90082</v>
      </c>
      <c r="B4933" s="453" t="s">
        <v>12380</v>
      </c>
      <c r="C4933" s="455" t="s">
        <v>38</v>
      </c>
      <c r="D4933" s="474">
        <v>6.87</v>
      </c>
      <c r="E4933" s="302"/>
      <c r="F4933" s="302"/>
      <c r="G4933" s="302"/>
    </row>
    <row r="4934" spans="1:7" ht="94.5">
      <c r="A4934" s="455">
        <v>90084</v>
      </c>
      <c r="B4934" s="453" t="s">
        <v>12381</v>
      </c>
      <c r="C4934" s="455" t="s">
        <v>38</v>
      </c>
      <c r="D4934" s="474">
        <v>6.65</v>
      </c>
      <c r="E4934" s="302"/>
      <c r="F4934" s="302"/>
      <c r="G4934" s="302"/>
    </row>
    <row r="4935" spans="1:7" ht="94.5">
      <c r="A4935" s="455">
        <v>90086</v>
      </c>
      <c r="B4935" s="453" t="s">
        <v>12382</v>
      </c>
      <c r="C4935" s="455" t="s">
        <v>38</v>
      </c>
      <c r="D4935" s="474">
        <v>6.29</v>
      </c>
      <c r="E4935" s="302"/>
      <c r="F4935" s="302"/>
      <c r="G4935" s="302"/>
    </row>
    <row r="4936" spans="1:7" ht="94.5">
      <c r="A4936" s="455">
        <v>90087</v>
      </c>
      <c r="B4936" s="453" t="s">
        <v>12383</v>
      </c>
      <c r="C4936" s="455" t="s">
        <v>38</v>
      </c>
      <c r="D4936" s="474">
        <v>5.79</v>
      </c>
      <c r="E4936" s="302"/>
      <c r="F4936" s="302"/>
      <c r="G4936" s="302"/>
    </row>
    <row r="4937" spans="1:7" ht="108">
      <c r="A4937" s="455">
        <v>90090</v>
      </c>
      <c r="B4937" s="453" t="s">
        <v>12384</v>
      </c>
      <c r="C4937" s="455" t="s">
        <v>38</v>
      </c>
      <c r="D4937" s="474">
        <v>5.67</v>
      </c>
      <c r="E4937" s="302"/>
      <c r="F4937" s="302"/>
      <c r="G4937" s="302"/>
    </row>
    <row r="4938" spans="1:7" ht="94.5">
      <c r="A4938" s="455">
        <v>90091</v>
      </c>
      <c r="B4938" s="453" t="s">
        <v>12385</v>
      </c>
      <c r="C4938" s="455" t="s">
        <v>38</v>
      </c>
      <c r="D4938" s="474">
        <v>3.71</v>
      </c>
      <c r="E4938" s="302"/>
      <c r="F4938" s="302"/>
      <c r="G4938" s="302"/>
    </row>
    <row r="4939" spans="1:7" ht="108">
      <c r="A4939" s="455">
        <v>90092</v>
      </c>
      <c r="B4939" s="453" t="s">
        <v>12386</v>
      </c>
      <c r="C4939" s="455" t="s">
        <v>38</v>
      </c>
      <c r="D4939" s="474">
        <v>3.66</v>
      </c>
      <c r="E4939" s="302"/>
      <c r="F4939" s="302"/>
      <c r="G4939" s="302"/>
    </row>
    <row r="4940" spans="1:7" ht="108">
      <c r="A4940" s="455">
        <v>90094</v>
      </c>
      <c r="B4940" s="453" t="s">
        <v>12387</v>
      </c>
      <c r="C4940" s="455" t="s">
        <v>38</v>
      </c>
      <c r="D4940" s="474">
        <v>3.46</v>
      </c>
      <c r="E4940" s="302"/>
      <c r="F4940" s="302"/>
      <c r="G4940" s="302"/>
    </row>
    <row r="4941" spans="1:7" ht="108">
      <c r="A4941" s="455">
        <v>90095</v>
      </c>
      <c r="B4941" s="453" t="s">
        <v>12388</v>
      </c>
      <c r="C4941" s="455" t="s">
        <v>38</v>
      </c>
      <c r="D4941" s="474">
        <v>3.19</v>
      </c>
      <c r="E4941" s="302"/>
      <c r="F4941" s="302"/>
      <c r="G4941" s="302"/>
    </row>
    <row r="4942" spans="1:7" ht="108">
      <c r="A4942" s="455">
        <v>90098</v>
      </c>
      <c r="B4942" s="453" t="s">
        <v>12389</v>
      </c>
      <c r="C4942" s="455" t="s">
        <v>38</v>
      </c>
      <c r="D4942" s="474">
        <v>3.13</v>
      </c>
      <c r="E4942" s="302"/>
      <c r="F4942" s="302"/>
      <c r="G4942" s="302"/>
    </row>
    <row r="4943" spans="1:7" ht="94.5">
      <c r="A4943" s="455">
        <v>90099</v>
      </c>
      <c r="B4943" s="453" t="s">
        <v>12390</v>
      </c>
      <c r="C4943" s="455" t="s">
        <v>38</v>
      </c>
      <c r="D4943" s="474">
        <v>10.039999999999999</v>
      </c>
      <c r="E4943" s="302"/>
      <c r="F4943" s="302"/>
      <c r="G4943" s="302"/>
    </row>
    <row r="4944" spans="1:7" ht="94.5">
      <c r="A4944" s="455">
        <v>90100</v>
      </c>
      <c r="B4944" s="453" t="s">
        <v>12391</v>
      </c>
      <c r="C4944" s="455" t="s">
        <v>38</v>
      </c>
      <c r="D4944" s="474">
        <v>8.5299999999999994</v>
      </c>
      <c r="E4944" s="302"/>
      <c r="F4944" s="302"/>
      <c r="G4944" s="302"/>
    </row>
    <row r="4945" spans="1:7" ht="94.5">
      <c r="A4945" s="455">
        <v>90101</v>
      </c>
      <c r="B4945" s="453" t="s">
        <v>12392</v>
      </c>
      <c r="C4945" s="455" t="s">
        <v>38</v>
      </c>
      <c r="D4945" s="474">
        <v>8.42</v>
      </c>
      <c r="E4945" s="302"/>
      <c r="F4945" s="302"/>
      <c r="G4945" s="302"/>
    </row>
    <row r="4946" spans="1:7" ht="108">
      <c r="A4946" s="455">
        <v>90102</v>
      </c>
      <c r="B4946" s="453" t="s">
        <v>12393</v>
      </c>
      <c r="C4946" s="455" t="s">
        <v>38</v>
      </c>
      <c r="D4946" s="474">
        <v>7.66</v>
      </c>
      <c r="E4946" s="302"/>
      <c r="F4946" s="302"/>
      <c r="G4946" s="302"/>
    </row>
    <row r="4947" spans="1:7" ht="121.5">
      <c r="A4947" s="455">
        <v>90105</v>
      </c>
      <c r="B4947" s="453" t="s">
        <v>12394</v>
      </c>
      <c r="C4947" s="455" t="s">
        <v>38</v>
      </c>
      <c r="D4947" s="474">
        <v>5.53</v>
      </c>
      <c r="E4947" s="302"/>
      <c r="F4947" s="302"/>
      <c r="G4947" s="302"/>
    </row>
    <row r="4948" spans="1:7" ht="121.5">
      <c r="A4948" s="455">
        <v>90106</v>
      </c>
      <c r="B4948" s="453" t="s">
        <v>12395</v>
      </c>
      <c r="C4948" s="455" t="s">
        <v>38</v>
      </c>
      <c r="D4948" s="474">
        <v>4.71</v>
      </c>
      <c r="E4948" s="302"/>
      <c r="F4948" s="302"/>
      <c r="G4948" s="302"/>
    </row>
    <row r="4949" spans="1:7" ht="121.5">
      <c r="A4949" s="455">
        <v>90107</v>
      </c>
      <c r="B4949" s="453" t="s">
        <v>12396</v>
      </c>
      <c r="C4949" s="455" t="s">
        <v>38</v>
      </c>
      <c r="D4949" s="474">
        <v>4.6399999999999997</v>
      </c>
      <c r="E4949" s="302"/>
      <c r="F4949" s="302"/>
      <c r="G4949" s="302"/>
    </row>
    <row r="4950" spans="1:7" ht="121.5">
      <c r="A4950" s="455">
        <v>90108</v>
      </c>
      <c r="B4950" s="453" t="s">
        <v>12397</v>
      </c>
      <c r="C4950" s="455" t="s">
        <v>38</v>
      </c>
      <c r="D4950" s="474">
        <v>4.2300000000000004</v>
      </c>
      <c r="E4950" s="302"/>
      <c r="F4950" s="302"/>
      <c r="G4950" s="302"/>
    </row>
    <row r="4951" spans="1:7" ht="40.5">
      <c r="A4951" s="455">
        <v>93358</v>
      </c>
      <c r="B4951" s="453" t="s">
        <v>12398</v>
      </c>
      <c r="C4951" s="455" t="s">
        <v>38</v>
      </c>
      <c r="D4951" s="474">
        <v>55.46</v>
      </c>
      <c r="E4951" s="302"/>
      <c r="F4951" s="302"/>
      <c r="G4951" s="302"/>
    </row>
    <row r="4952" spans="1:7" ht="94.5">
      <c r="A4952" s="455">
        <v>102276</v>
      </c>
      <c r="B4952" s="453" t="s">
        <v>12399</v>
      </c>
      <c r="C4952" s="455" t="s">
        <v>38</v>
      </c>
      <c r="D4952" s="474">
        <v>7.72</v>
      </c>
      <c r="E4952" s="302"/>
      <c r="F4952" s="302"/>
      <c r="G4952" s="302"/>
    </row>
    <row r="4953" spans="1:7" ht="108">
      <c r="A4953" s="455">
        <v>102277</v>
      </c>
      <c r="B4953" s="453" t="s">
        <v>12400</v>
      </c>
      <c r="C4953" s="455" t="s">
        <v>38</v>
      </c>
      <c r="D4953" s="474">
        <v>6.09</v>
      </c>
      <c r="E4953" s="302"/>
      <c r="F4953" s="302"/>
      <c r="G4953" s="302"/>
    </row>
    <row r="4954" spans="1:7" ht="108">
      <c r="A4954" s="455">
        <v>102278</v>
      </c>
      <c r="B4954" s="453" t="s">
        <v>12401</v>
      </c>
      <c r="C4954" s="455" t="s">
        <v>38</v>
      </c>
      <c r="D4954" s="474">
        <v>6.04</v>
      </c>
      <c r="E4954" s="302"/>
      <c r="F4954" s="302"/>
      <c r="G4954" s="302"/>
    </row>
    <row r="4955" spans="1:7" ht="94.5">
      <c r="A4955" s="455">
        <v>102279</v>
      </c>
      <c r="B4955" s="453" t="s">
        <v>12402</v>
      </c>
      <c r="C4955" s="455" t="s">
        <v>38</v>
      </c>
      <c r="D4955" s="474">
        <v>4.26</v>
      </c>
      <c r="E4955" s="302"/>
      <c r="F4955" s="302"/>
      <c r="G4955" s="302"/>
    </row>
    <row r="4956" spans="1:7" ht="94.5">
      <c r="A4956" s="455">
        <v>102280</v>
      </c>
      <c r="B4956" s="453" t="s">
        <v>12403</v>
      </c>
      <c r="C4956" s="455" t="s">
        <v>38</v>
      </c>
      <c r="D4956" s="474">
        <v>3.37</v>
      </c>
      <c r="E4956" s="302"/>
      <c r="F4956" s="302"/>
      <c r="G4956" s="302"/>
    </row>
    <row r="4957" spans="1:7" ht="94.5">
      <c r="A4957" s="455">
        <v>102281</v>
      </c>
      <c r="B4957" s="453" t="s">
        <v>12404</v>
      </c>
      <c r="C4957" s="455" t="s">
        <v>38</v>
      </c>
      <c r="D4957" s="474">
        <v>3.33</v>
      </c>
      <c r="E4957" s="302"/>
      <c r="F4957" s="302"/>
      <c r="G4957" s="302"/>
    </row>
    <row r="4958" spans="1:7" ht="94.5">
      <c r="A4958" s="455">
        <v>102282</v>
      </c>
      <c r="B4958" s="453" t="s">
        <v>12405</v>
      </c>
      <c r="C4958" s="455" t="s">
        <v>38</v>
      </c>
      <c r="D4958" s="474">
        <v>8.57</v>
      </c>
      <c r="E4958" s="302"/>
      <c r="F4958" s="302"/>
      <c r="G4958" s="302"/>
    </row>
    <row r="4959" spans="1:7" ht="94.5">
      <c r="A4959" s="455">
        <v>102283</v>
      </c>
      <c r="B4959" s="453" t="s">
        <v>12406</v>
      </c>
      <c r="C4959" s="455" t="s">
        <v>38</v>
      </c>
      <c r="D4959" s="474">
        <v>7.62</v>
      </c>
      <c r="E4959" s="302"/>
      <c r="F4959" s="302"/>
      <c r="G4959" s="302"/>
    </row>
    <row r="4960" spans="1:7" ht="94.5">
      <c r="A4960" s="455">
        <v>102284</v>
      </c>
      <c r="B4960" s="453" t="s">
        <v>12407</v>
      </c>
      <c r="C4960" s="455" t="s">
        <v>38</v>
      </c>
      <c r="D4960" s="474">
        <v>7.38</v>
      </c>
      <c r="E4960" s="302"/>
      <c r="F4960" s="302"/>
      <c r="G4960" s="302"/>
    </row>
    <row r="4961" spans="1:7" ht="94.5">
      <c r="A4961" s="455">
        <v>102285</v>
      </c>
      <c r="B4961" s="453" t="s">
        <v>12408</v>
      </c>
      <c r="C4961" s="455" t="s">
        <v>38</v>
      </c>
      <c r="D4961" s="474">
        <v>6.97</v>
      </c>
      <c r="E4961" s="302"/>
      <c r="F4961" s="302"/>
      <c r="G4961" s="302"/>
    </row>
    <row r="4962" spans="1:7" ht="94.5">
      <c r="A4962" s="455">
        <v>102286</v>
      </c>
      <c r="B4962" s="453" t="s">
        <v>12409</v>
      </c>
      <c r="C4962" s="455" t="s">
        <v>38</v>
      </c>
      <c r="D4962" s="474">
        <v>6.78</v>
      </c>
      <c r="E4962" s="302"/>
      <c r="F4962" s="302"/>
      <c r="G4962" s="302"/>
    </row>
    <row r="4963" spans="1:7" ht="94.5">
      <c r="A4963" s="455">
        <v>102287</v>
      </c>
      <c r="B4963" s="453" t="s">
        <v>12410</v>
      </c>
      <c r="C4963" s="455" t="s">
        <v>38</v>
      </c>
      <c r="D4963" s="474">
        <v>6.72</v>
      </c>
      <c r="E4963" s="302"/>
      <c r="F4963" s="302"/>
      <c r="G4963" s="302"/>
    </row>
    <row r="4964" spans="1:7" ht="94.5">
      <c r="A4964" s="455">
        <v>102288</v>
      </c>
      <c r="B4964" s="453" t="s">
        <v>12411</v>
      </c>
      <c r="C4964" s="455" t="s">
        <v>38</v>
      </c>
      <c r="D4964" s="474">
        <v>6.45</v>
      </c>
      <c r="E4964" s="302"/>
      <c r="F4964" s="302"/>
      <c r="G4964" s="302"/>
    </row>
    <row r="4965" spans="1:7" ht="94.5">
      <c r="A4965" s="455">
        <v>102289</v>
      </c>
      <c r="B4965" s="453" t="s">
        <v>12412</v>
      </c>
      <c r="C4965" s="455" t="s">
        <v>38</v>
      </c>
      <c r="D4965" s="474">
        <v>6.31</v>
      </c>
      <c r="E4965" s="302"/>
      <c r="F4965" s="302"/>
      <c r="G4965" s="302"/>
    </row>
    <row r="4966" spans="1:7" ht="94.5">
      <c r="A4966" s="455">
        <v>102290</v>
      </c>
      <c r="B4966" s="453" t="s">
        <v>12413</v>
      </c>
      <c r="C4966" s="455" t="s">
        <v>38</v>
      </c>
      <c r="D4966" s="474">
        <v>4.7300000000000004</v>
      </c>
      <c r="E4966" s="302"/>
      <c r="F4966" s="302"/>
      <c r="G4966" s="302"/>
    </row>
    <row r="4967" spans="1:7" ht="94.5">
      <c r="A4967" s="455">
        <v>102291</v>
      </c>
      <c r="B4967" s="453" t="s">
        <v>12414</v>
      </c>
      <c r="C4967" s="455" t="s">
        <v>38</v>
      </c>
      <c r="D4967" s="474">
        <v>4.2</v>
      </c>
      <c r="E4967" s="302"/>
      <c r="F4967" s="302"/>
      <c r="G4967" s="302"/>
    </row>
    <row r="4968" spans="1:7" ht="94.5">
      <c r="A4968" s="455">
        <v>102292</v>
      </c>
      <c r="B4968" s="453" t="s">
        <v>12415</v>
      </c>
      <c r="C4968" s="455" t="s">
        <v>38</v>
      </c>
      <c r="D4968" s="474">
        <v>4.0599999999999996</v>
      </c>
      <c r="E4968" s="302"/>
      <c r="F4968" s="302"/>
      <c r="G4968" s="302"/>
    </row>
    <row r="4969" spans="1:7" ht="94.5">
      <c r="A4969" s="455">
        <v>102293</v>
      </c>
      <c r="B4969" s="453" t="s">
        <v>12416</v>
      </c>
      <c r="C4969" s="455" t="s">
        <v>38</v>
      </c>
      <c r="D4969" s="474">
        <v>3.85</v>
      </c>
      <c r="E4969" s="302"/>
      <c r="F4969" s="302"/>
      <c r="G4969" s="302"/>
    </row>
    <row r="4970" spans="1:7" ht="94.5">
      <c r="A4970" s="455">
        <v>102294</v>
      </c>
      <c r="B4970" s="453" t="s">
        <v>12417</v>
      </c>
      <c r="C4970" s="455" t="s">
        <v>38</v>
      </c>
      <c r="D4970" s="474">
        <v>3.74</v>
      </c>
      <c r="E4970" s="302"/>
      <c r="F4970" s="302"/>
      <c r="G4970" s="302"/>
    </row>
    <row r="4971" spans="1:7" ht="94.5">
      <c r="A4971" s="455">
        <v>102295</v>
      </c>
      <c r="B4971" s="453" t="s">
        <v>12418</v>
      </c>
      <c r="C4971" s="455" t="s">
        <v>38</v>
      </c>
      <c r="D4971" s="474">
        <v>3.7</v>
      </c>
      <c r="E4971" s="302"/>
      <c r="F4971" s="302"/>
      <c r="G4971" s="302"/>
    </row>
    <row r="4972" spans="1:7" ht="94.5">
      <c r="A4972" s="455">
        <v>102296</v>
      </c>
      <c r="B4972" s="453" t="s">
        <v>12419</v>
      </c>
      <c r="C4972" s="455" t="s">
        <v>38</v>
      </c>
      <c r="D4972" s="474">
        <v>3.55</v>
      </c>
      <c r="E4972" s="302"/>
      <c r="F4972" s="302"/>
      <c r="G4972" s="302"/>
    </row>
    <row r="4973" spans="1:7" ht="94.5">
      <c r="A4973" s="455">
        <v>102297</v>
      </c>
      <c r="B4973" s="453" t="s">
        <v>12420</v>
      </c>
      <c r="C4973" s="455" t="s">
        <v>38</v>
      </c>
      <c r="D4973" s="474">
        <v>3.47</v>
      </c>
      <c r="E4973" s="302"/>
      <c r="F4973" s="302"/>
      <c r="G4973" s="302"/>
    </row>
    <row r="4974" spans="1:7" ht="94.5">
      <c r="A4974" s="455">
        <v>102298</v>
      </c>
      <c r="B4974" s="453" t="s">
        <v>12421</v>
      </c>
      <c r="C4974" s="455" t="s">
        <v>38</v>
      </c>
      <c r="D4974" s="474">
        <v>11.16</v>
      </c>
      <c r="E4974" s="302"/>
      <c r="F4974" s="302"/>
      <c r="G4974" s="302"/>
    </row>
    <row r="4975" spans="1:7" ht="94.5">
      <c r="A4975" s="455">
        <v>102299</v>
      </c>
      <c r="B4975" s="453" t="s">
        <v>12422</v>
      </c>
      <c r="C4975" s="455" t="s">
        <v>38</v>
      </c>
      <c r="D4975" s="474">
        <v>9.48</v>
      </c>
      <c r="E4975" s="302"/>
      <c r="F4975" s="302"/>
      <c r="G4975" s="302"/>
    </row>
    <row r="4976" spans="1:7" ht="94.5">
      <c r="A4976" s="455">
        <v>102300</v>
      </c>
      <c r="B4976" s="453" t="s">
        <v>12423</v>
      </c>
      <c r="C4976" s="455" t="s">
        <v>38</v>
      </c>
      <c r="D4976" s="474">
        <v>57.14</v>
      </c>
      <c r="E4976" s="302"/>
      <c r="F4976" s="302"/>
      <c r="G4976" s="302"/>
    </row>
    <row r="4977" spans="1:7" ht="94.5">
      <c r="A4977" s="455">
        <v>102301</v>
      </c>
      <c r="B4977" s="453" t="s">
        <v>12424</v>
      </c>
      <c r="C4977" s="455" t="s">
        <v>38</v>
      </c>
      <c r="D4977" s="474">
        <v>8.51</v>
      </c>
      <c r="E4977" s="302"/>
      <c r="F4977" s="302"/>
      <c r="G4977" s="302"/>
    </row>
    <row r="4978" spans="1:7" ht="94.5">
      <c r="A4978" s="455">
        <v>102302</v>
      </c>
      <c r="B4978" s="453" t="s">
        <v>12425</v>
      </c>
      <c r="C4978" s="455" t="s">
        <v>38</v>
      </c>
      <c r="D4978" s="474">
        <v>6.15</v>
      </c>
      <c r="E4978" s="302"/>
      <c r="F4978" s="302"/>
      <c r="G4978" s="302"/>
    </row>
    <row r="4979" spans="1:7" ht="94.5">
      <c r="A4979" s="455">
        <v>102303</v>
      </c>
      <c r="B4979" s="453" t="s">
        <v>12426</v>
      </c>
      <c r="C4979" s="455" t="s">
        <v>38</v>
      </c>
      <c r="D4979" s="474">
        <v>5.22</v>
      </c>
      <c r="E4979" s="302"/>
      <c r="F4979" s="302"/>
      <c r="G4979" s="302"/>
    </row>
    <row r="4980" spans="1:7" ht="94.5">
      <c r="A4980" s="455">
        <v>102304</v>
      </c>
      <c r="B4980" s="453" t="s">
        <v>12427</v>
      </c>
      <c r="C4980" s="455" t="s">
        <v>38</v>
      </c>
      <c r="D4980" s="474">
        <v>5.15</v>
      </c>
      <c r="E4980" s="302"/>
      <c r="F4980" s="302"/>
      <c r="G4980" s="302"/>
    </row>
    <row r="4981" spans="1:7" ht="94.5">
      <c r="A4981" s="455">
        <v>102305</v>
      </c>
      <c r="B4981" s="453" t="s">
        <v>12428</v>
      </c>
      <c r="C4981" s="455" t="s">
        <v>38</v>
      </c>
      <c r="D4981" s="474">
        <v>4.7</v>
      </c>
      <c r="E4981" s="302"/>
      <c r="F4981" s="302"/>
      <c r="G4981" s="302"/>
    </row>
    <row r="4982" spans="1:7" ht="94.5">
      <c r="A4982" s="455">
        <v>102306</v>
      </c>
      <c r="B4982" s="453" t="s">
        <v>12429</v>
      </c>
      <c r="C4982" s="455" t="s">
        <v>38</v>
      </c>
      <c r="D4982" s="474">
        <v>9.66</v>
      </c>
      <c r="E4982" s="302"/>
      <c r="F4982" s="302"/>
      <c r="G4982" s="302"/>
    </row>
    <row r="4983" spans="1:7" ht="94.5">
      <c r="A4983" s="455">
        <v>102307</v>
      </c>
      <c r="B4983" s="453" t="s">
        <v>12430</v>
      </c>
      <c r="C4983" s="455" t="s">
        <v>38</v>
      </c>
      <c r="D4983" s="474">
        <v>8.57</v>
      </c>
      <c r="E4983" s="302"/>
      <c r="F4983" s="302"/>
      <c r="G4983" s="302"/>
    </row>
    <row r="4984" spans="1:7" ht="94.5">
      <c r="A4984" s="455">
        <v>102308</v>
      </c>
      <c r="B4984" s="453" t="s">
        <v>12431</v>
      </c>
      <c r="C4984" s="455" t="s">
        <v>38</v>
      </c>
      <c r="D4984" s="474">
        <v>8.31</v>
      </c>
      <c r="E4984" s="302"/>
      <c r="F4984" s="302"/>
      <c r="G4984" s="302"/>
    </row>
    <row r="4985" spans="1:7" ht="108">
      <c r="A4985" s="455">
        <v>102309</v>
      </c>
      <c r="B4985" s="453" t="s">
        <v>12432</v>
      </c>
      <c r="C4985" s="455" t="s">
        <v>38</v>
      </c>
      <c r="D4985" s="474">
        <v>7.87</v>
      </c>
      <c r="E4985" s="302"/>
      <c r="F4985" s="302"/>
      <c r="G4985" s="302"/>
    </row>
    <row r="4986" spans="1:7" ht="94.5">
      <c r="A4986" s="455">
        <v>102310</v>
      </c>
      <c r="B4986" s="453" t="s">
        <v>12433</v>
      </c>
      <c r="C4986" s="455" t="s">
        <v>38</v>
      </c>
      <c r="D4986" s="474">
        <v>7.63</v>
      </c>
      <c r="E4986" s="302"/>
      <c r="F4986" s="302"/>
      <c r="G4986" s="302"/>
    </row>
    <row r="4987" spans="1:7" ht="108">
      <c r="A4987" s="455">
        <v>102311</v>
      </c>
      <c r="B4987" s="453" t="s">
        <v>12434</v>
      </c>
      <c r="C4987" s="455" t="s">
        <v>38</v>
      </c>
      <c r="D4987" s="474">
        <v>7.55</v>
      </c>
      <c r="E4987" s="302"/>
      <c r="F4987" s="302"/>
      <c r="G4987" s="302"/>
    </row>
    <row r="4988" spans="1:7" ht="108">
      <c r="A4988" s="455">
        <v>102312</v>
      </c>
      <c r="B4988" s="453" t="s">
        <v>12435</v>
      </c>
      <c r="C4988" s="455" t="s">
        <v>38</v>
      </c>
      <c r="D4988" s="474">
        <v>7.26</v>
      </c>
      <c r="E4988" s="302"/>
      <c r="F4988" s="302"/>
      <c r="G4988" s="302"/>
    </row>
    <row r="4989" spans="1:7" ht="108">
      <c r="A4989" s="455">
        <v>102313</v>
      </c>
      <c r="B4989" s="453" t="s">
        <v>12436</v>
      </c>
      <c r="C4989" s="455" t="s">
        <v>38</v>
      </c>
      <c r="D4989" s="474">
        <v>7.1</v>
      </c>
      <c r="E4989" s="302"/>
      <c r="F4989" s="302"/>
      <c r="G4989" s="302"/>
    </row>
    <row r="4990" spans="1:7" ht="94.5">
      <c r="A4990" s="455">
        <v>102314</v>
      </c>
      <c r="B4990" s="453" t="s">
        <v>12437</v>
      </c>
      <c r="C4990" s="455" t="s">
        <v>38</v>
      </c>
      <c r="D4990" s="474">
        <v>5.33</v>
      </c>
      <c r="E4990" s="302"/>
      <c r="F4990" s="302"/>
      <c r="G4990" s="302"/>
    </row>
    <row r="4991" spans="1:7" ht="94.5">
      <c r="A4991" s="455">
        <v>102315</v>
      </c>
      <c r="B4991" s="453" t="s">
        <v>12438</v>
      </c>
      <c r="C4991" s="455" t="s">
        <v>38</v>
      </c>
      <c r="D4991" s="474">
        <v>4.72</v>
      </c>
      <c r="E4991" s="302"/>
      <c r="F4991" s="302"/>
      <c r="G4991" s="302"/>
    </row>
    <row r="4992" spans="1:7" ht="108">
      <c r="A4992" s="455">
        <v>102316</v>
      </c>
      <c r="B4992" s="453" t="s">
        <v>12439</v>
      </c>
      <c r="C4992" s="455" t="s">
        <v>38</v>
      </c>
      <c r="D4992" s="474">
        <v>4.58</v>
      </c>
      <c r="E4992" s="302"/>
      <c r="F4992" s="302"/>
      <c r="G4992" s="302"/>
    </row>
    <row r="4993" spans="1:7" ht="108">
      <c r="A4993" s="455">
        <v>102317</v>
      </c>
      <c r="B4993" s="453" t="s">
        <v>12440</v>
      </c>
      <c r="C4993" s="455" t="s">
        <v>38</v>
      </c>
      <c r="D4993" s="474">
        <v>4.33</v>
      </c>
      <c r="E4993" s="302"/>
      <c r="F4993" s="302"/>
      <c r="G4993" s="302"/>
    </row>
    <row r="4994" spans="1:7" ht="108">
      <c r="A4994" s="455">
        <v>102318</v>
      </c>
      <c r="B4994" s="453" t="s">
        <v>12441</v>
      </c>
      <c r="C4994" s="455" t="s">
        <v>38</v>
      </c>
      <c r="D4994" s="474">
        <v>4.21</v>
      </c>
      <c r="E4994" s="302"/>
      <c r="F4994" s="302"/>
      <c r="G4994" s="302"/>
    </row>
    <row r="4995" spans="1:7" ht="94.5">
      <c r="A4995" s="455">
        <v>102319</v>
      </c>
      <c r="B4995" s="453" t="s">
        <v>12442</v>
      </c>
      <c r="C4995" s="455" t="s">
        <v>38</v>
      </c>
      <c r="D4995" s="474">
        <v>4.16</v>
      </c>
      <c r="E4995" s="302"/>
      <c r="F4995" s="302"/>
      <c r="G4995" s="302"/>
    </row>
    <row r="4996" spans="1:7" ht="108">
      <c r="A4996" s="455">
        <v>102320</v>
      </c>
      <c r="B4996" s="453" t="s">
        <v>12443</v>
      </c>
      <c r="C4996" s="455" t="s">
        <v>38</v>
      </c>
      <c r="D4996" s="474">
        <v>4</v>
      </c>
      <c r="E4996" s="302"/>
      <c r="F4996" s="302"/>
      <c r="G4996" s="302"/>
    </row>
    <row r="4997" spans="1:7" ht="108">
      <c r="A4997" s="455">
        <v>102321</v>
      </c>
      <c r="B4997" s="453" t="s">
        <v>12444</v>
      </c>
      <c r="C4997" s="455" t="s">
        <v>38</v>
      </c>
      <c r="D4997" s="474">
        <v>3.92</v>
      </c>
      <c r="E4997" s="302"/>
      <c r="F4997" s="302"/>
      <c r="G4997" s="302"/>
    </row>
    <row r="4998" spans="1:7" ht="94.5">
      <c r="A4998" s="455">
        <v>102322</v>
      </c>
      <c r="B4998" s="453" t="s">
        <v>12445</v>
      </c>
      <c r="C4998" s="455" t="s">
        <v>38</v>
      </c>
      <c r="D4998" s="474">
        <v>12.56</v>
      </c>
      <c r="E4998" s="302"/>
      <c r="F4998" s="302"/>
      <c r="G4998" s="302"/>
    </row>
    <row r="4999" spans="1:7" ht="94.5">
      <c r="A4999" s="455">
        <v>102323</v>
      </c>
      <c r="B4999" s="453" t="s">
        <v>12446</v>
      </c>
      <c r="C4999" s="455" t="s">
        <v>38</v>
      </c>
      <c r="D4999" s="474">
        <v>10.67</v>
      </c>
      <c r="E4999" s="302"/>
      <c r="F4999" s="302"/>
      <c r="G4999" s="302"/>
    </row>
    <row r="5000" spans="1:7" ht="94.5">
      <c r="A5000" s="455">
        <v>102324</v>
      </c>
      <c r="B5000" s="453" t="s">
        <v>12447</v>
      </c>
      <c r="C5000" s="455" t="s">
        <v>38</v>
      </c>
      <c r="D5000" s="474">
        <v>10.52</v>
      </c>
      <c r="E5000" s="302"/>
      <c r="F5000" s="302"/>
      <c r="G5000" s="302"/>
    </row>
    <row r="5001" spans="1:7" ht="94.5">
      <c r="A5001" s="455">
        <v>102325</v>
      </c>
      <c r="B5001" s="453" t="s">
        <v>12448</v>
      </c>
      <c r="C5001" s="455" t="s">
        <v>38</v>
      </c>
      <c r="D5001" s="474">
        <v>9.58</v>
      </c>
      <c r="E5001" s="302"/>
      <c r="F5001" s="302"/>
      <c r="G5001" s="302"/>
    </row>
    <row r="5002" spans="1:7" ht="94.5">
      <c r="A5002" s="455">
        <v>102326</v>
      </c>
      <c r="B5002" s="453" t="s">
        <v>12449</v>
      </c>
      <c r="C5002" s="455" t="s">
        <v>38</v>
      </c>
      <c r="D5002" s="474">
        <v>6.93</v>
      </c>
      <c r="E5002" s="302"/>
      <c r="F5002" s="302"/>
      <c r="G5002" s="302"/>
    </row>
    <row r="5003" spans="1:7" ht="94.5">
      <c r="A5003" s="455">
        <v>102327</v>
      </c>
      <c r="B5003" s="453" t="s">
        <v>12450</v>
      </c>
      <c r="C5003" s="455" t="s">
        <v>38</v>
      </c>
      <c r="D5003" s="474">
        <v>5.89</v>
      </c>
      <c r="E5003" s="302"/>
      <c r="F5003" s="302"/>
      <c r="G5003" s="302"/>
    </row>
    <row r="5004" spans="1:7" ht="94.5">
      <c r="A5004" s="455">
        <v>102328</v>
      </c>
      <c r="B5004" s="453" t="s">
        <v>12451</v>
      </c>
      <c r="C5004" s="455" t="s">
        <v>38</v>
      </c>
      <c r="D5004" s="474">
        <v>5.81</v>
      </c>
      <c r="E5004" s="302"/>
      <c r="F5004" s="302"/>
      <c r="G5004" s="302"/>
    </row>
    <row r="5005" spans="1:7" ht="94.5">
      <c r="A5005" s="455">
        <v>102329</v>
      </c>
      <c r="B5005" s="453" t="s">
        <v>12452</v>
      </c>
      <c r="C5005" s="455" t="s">
        <v>38</v>
      </c>
      <c r="D5005" s="474">
        <v>5.29</v>
      </c>
      <c r="E5005" s="302"/>
      <c r="F5005" s="302"/>
      <c r="G5005" s="302"/>
    </row>
    <row r="5006" spans="1:7" ht="81">
      <c r="A5006" s="455">
        <v>94304</v>
      </c>
      <c r="B5006" s="453" t="s">
        <v>2603</v>
      </c>
      <c r="C5006" s="455" t="s">
        <v>38</v>
      </c>
      <c r="D5006" s="474">
        <v>24.51</v>
      </c>
      <c r="E5006" s="302"/>
      <c r="F5006" s="302"/>
      <c r="G5006" s="302"/>
    </row>
    <row r="5007" spans="1:7" ht="81">
      <c r="A5007" s="455">
        <v>94305</v>
      </c>
      <c r="B5007" s="453" t="s">
        <v>2604</v>
      </c>
      <c r="C5007" s="455" t="s">
        <v>38</v>
      </c>
      <c r="D5007" s="474">
        <v>22.17</v>
      </c>
      <c r="E5007" s="302"/>
      <c r="F5007" s="302"/>
      <c r="G5007" s="302"/>
    </row>
    <row r="5008" spans="1:7" ht="81">
      <c r="A5008" s="455">
        <v>94306</v>
      </c>
      <c r="B5008" s="453" t="s">
        <v>2605</v>
      </c>
      <c r="C5008" s="455" t="s">
        <v>38</v>
      </c>
      <c r="D5008" s="474">
        <v>19.23</v>
      </c>
      <c r="E5008" s="302"/>
      <c r="F5008" s="302"/>
      <c r="G5008" s="302"/>
    </row>
    <row r="5009" spans="1:7" ht="81">
      <c r="A5009" s="455">
        <v>94307</v>
      </c>
      <c r="B5009" s="453" t="s">
        <v>2606</v>
      </c>
      <c r="C5009" s="455" t="s">
        <v>38</v>
      </c>
      <c r="D5009" s="474">
        <v>19.91</v>
      </c>
      <c r="E5009" s="302"/>
      <c r="F5009" s="302"/>
      <c r="G5009" s="302"/>
    </row>
    <row r="5010" spans="1:7" ht="81">
      <c r="A5010" s="455">
        <v>94308</v>
      </c>
      <c r="B5010" s="453" t="s">
        <v>2607</v>
      </c>
      <c r="C5010" s="455" t="s">
        <v>38</v>
      </c>
      <c r="D5010" s="474">
        <v>18.07</v>
      </c>
      <c r="E5010" s="302"/>
      <c r="F5010" s="302"/>
      <c r="G5010" s="302"/>
    </row>
    <row r="5011" spans="1:7" ht="81">
      <c r="A5011" s="455">
        <v>94309</v>
      </c>
      <c r="B5011" s="453" t="s">
        <v>2608</v>
      </c>
      <c r="C5011" s="455" t="s">
        <v>38</v>
      </c>
      <c r="D5011" s="474">
        <v>18.920000000000002</v>
      </c>
      <c r="E5011" s="302"/>
      <c r="F5011" s="302"/>
      <c r="G5011" s="302"/>
    </row>
    <row r="5012" spans="1:7" ht="81">
      <c r="A5012" s="455">
        <v>94310</v>
      </c>
      <c r="B5012" s="453" t="s">
        <v>2609</v>
      </c>
      <c r="C5012" s="455" t="s">
        <v>38</v>
      </c>
      <c r="D5012" s="474">
        <v>17.489999999999998</v>
      </c>
      <c r="E5012" s="302"/>
      <c r="F5012" s="302"/>
      <c r="G5012" s="302"/>
    </row>
    <row r="5013" spans="1:7" ht="67.5">
      <c r="A5013" s="455">
        <v>94315</v>
      </c>
      <c r="B5013" s="453" t="s">
        <v>554</v>
      </c>
      <c r="C5013" s="455" t="s">
        <v>38</v>
      </c>
      <c r="D5013" s="474">
        <v>28.92</v>
      </c>
      <c r="E5013" s="302"/>
      <c r="F5013" s="302"/>
      <c r="G5013" s="302"/>
    </row>
    <row r="5014" spans="1:7" ht="81">
      <c r="A5014" s="455">
        <v>94316</v>
      </c>
      <c r="B5014" s="453" t="s">
        <v>2610</v>
      </c>
      <c r="C5014" s="455" t="s">
        <v>38</v>
      </c>
      <c r="D5014" s="474">
        <v>23.57</v>
      </c>
      <c r="E5014" s="302"/>
      <c r="F5014" s="302"/>
      <c r="G5014" s="302"/>
    </row>
    <row r="5015" spans="1:7" ht="81">
      <c r="A5015" s="455">
        <v>94317</v>
      </c>
      <c r="B5015" s="453" t="s">
        <v>555</v>
      </c>
      <c r="C5015" s="455" t="s">
        <v>38</v>
      </c>
      <c r="D5015" s="474">
        <v>21.22</v>
      </c>
      <c r="E5015" s="302"/>
      <c r="F5015" s="302"/>
      <c r="G5015" s="302"/>
    </row>
    <row r="5016" spans="1:7" ht="81">
      <c r="A5016" s="455">
        <v>94318</v>
      </c>
      <c r="B5016" s="453" t="s">
        <v>2611</v>
      </c>
      <c r="C5016" s="455" t="s">
        <v>38</v>
      </c>
      <c r="D5016" s="474">
        <v>18.170000000000002</v>
      </c>
      <c r="E5016" s="302"/>
      <c r="F5016" s="302"/>
      <c r="G5016" s="302"/>
    </row>
    <row r="5017" spans="1:7" ht="40.5">
      <c r="A5017" s="455">
        <v>94319</v>
      </c>
      <c r="B5017" s="453" t="s">
        <v>2612</v>
      </c>
      <c r="C5017" s="455" t="s">
        <v>38</v>
      </c>
      <c r="D5017" s="474">
        <v>31.53</v>
      </c>
      <c r="E5017" s="302"/>
      <c r="F5017" s="302"/>
      <c r="G5017" s="302"/>
    </row>
    <row r="5018" spans="1:7" ht="81">
      <c r="A5018" s="455">
        <v>94327</v>
      </c>
      <c r="B5018" s="453" t="s">
        <v>2613</v>
      </c>
      <c r="C5018" s="455" t="s">
        <v>38</v>
      </c>
      <c r="D5018" s="474">
        <v>84.49</v>
      </c>
      <c r="E5018" s="302"/>
      <c r="F5018" s="302"/>
      <c r="G5018" s="302"/>
    </row>
    <row r="5019" spans="1:7" ht="81">
      <c r="A5019" s="455">
        <v>94328</v>
      </c>
      <c r="B5019" s="453" t="s">
        <v>2614</v>
      </c>
      <c r="C5019" s="455" t="s">
        <v>38</v>
      </c>
      <c r="D5019" s="474">
        <v>82.15</v>
      </c>
      <c r="E5019" s="302"/>
      <c r="F5019" s="302"/>
      <c r="G5019" s="302"/>
    </row>
    <row r="5020" spans="1:7" ht="81">
      <c r="A5020" s="455">
        <v>94329</v>
      </c>
      <c r="B5020" s="453" t="s">
        <v>2615</v>
      </c>
      <c r="C5020" s="455" t="s">
        <v>38</v>
      </c>
      <c r="D5020" s="474">
        <v>79.209999999999994</v>
      </c>
      <c r="E5020" s="302"/>
      <c r="F5020" s="302"/>
      <c r="G5020" s="302"/>
    </row>
    <row r="5021" spans="1:7" ht="81">
      <c r="A5021" s="455">
        <v>94330</v>
      </c>
      <c r="B5021" s="453" t="s">
        <v>2616</v>
      </c>
      <c r="C5021" s="455" t="s">
        <v>38</v>
      </c>
      <c r="D5021" s="474">
        <v>79.89</v>
      </c>
      <c r="E5021" s="302"/>
      <c r="F5021" s="302"/>
      <c r="G5021" s="302"/>
    </row>
    <row r="5022" spans="1:7" ht="81">
      <c r="A5022" s="455">
        <v>94331</v>
      </c>
      <c r="B5022" s="453" t="s">
        <v>2617</v>
      </c>
      <c r="C5022" s="455" t="s">
        <v>38</v>
      </c>
      <c r="D5022" s="474">
        <v>78.05</v>
      </c>
      <c r="E5022" s="302"/>
      <c r="F5022" s="302"/>
      <c r="G5022" s="302"/>
    </row>
    <row r="5023" spans="1:7" ht="81">
      <c r="A5023" s="455">
        <v>94332</v>
      </c>
      <c r="B5023" s="453" t="s">
        <v>2618</v>
      </c>
      <c r="C5023" s="455" t="s">
        <v>38</v>
      </c>
      <c r="D5023" s="474">
        <v>78.900000000000006</v>
      </c>
      <c r="E5023" s="302"/>
      <c r="F5023" s="302"/>
      <c r="G5023" s="302"/>
    </row>
    <row r="5024" spans="1:7" ht="81">
      <c r="A5024" s="455">
        <v>94333</v>
      </c>
      <c r="B5024" s="453" t="s">
        <v>2619</v>
      </c>
      <c r="C5024" s="455" t="s">
        <v>38</v>
      </c>
      <c r="D5024" s="474">
        <v>77.47</v>
      </c>
      <c r="E5024" s="302"/>
      <c r="F5024" s="302"/>
      <c r="G5024" s="302"/>
    </row>
    <row r="5025" spans="1:7" ht="67.5">
      <c r="A5025" s="455">
        <v>94338</v>
      </c>
      <c r="B5025" s="453" t="s">
        <v>556</v>
      </c>
      <c r="C5025" s="455" t="s">
        <v>38</v>
      </c>
      <c r="D5025" s="474">
        <v>88.9</v>
      </c>
      <c r="E5025" s="302"/>
      <c r="F5025" s="302"/>
      <c r="G5025" s="302"/>
    </row>
    <row r="5026" spans="1:7" ht="81">
      <c r="A5026" s="455">
        <v>94339</v>
      </c>
      <c r="B5026" s="453" t="s">
        <v>2620</v>
      </c>
      <c r="C5026" s="455" t="s">
        <v>38</v>
      </c>
      <c r="D5026" s="474">
        <v>83.55</v>
      </c>
      <c r="E5026" s="302"/>
      <c r="F5026" s="302"/>
      <c r="G5026" s="302"/>
    </row>
    <row r="5027" spans="1:7" ht="81">
      <c r="A5027" s="455">
        <v>94340</v>
      </c>
      <c r="B5027" s="453" t="s">
        <v>557</v>
      </c>
      <c r="C5027" s="455" t="s">
        <v>38</v>
      </c>
      <c r="D5027" s="474">
        <v>81.2</v>
      </c>
      <c r="E5027" s="302"/>
      <c r="F5027" s="302"/>
      <c r="G5027" s="302"/>
    </row>
    <row r="5028" spans="1:7" ht="81">
      <c r="A5028" s="455">
        <v>94341</v>
      </c>
      <c r="B5028" s="453" t="s">
        <v>2621</v>
      </c>
      <c r="C5028" s="455" t="s">
        <v>38</v>
      </c>
      <c r="D5028" s="474">
        <v>78.150000000000006</v>
      </c>
      <c r="E5028" s="302"/>
      <c r="F5028" s="302"/>
      <c r="G5028" s="302"/>
    </row>
    <row r="5029" spans="1:7" ht="40.5">
      <c r="A5029" s="455">
        <v>94342</v>
      </c>
      <c r="B5029" s="453" t="s">
        <v>558</v>
      </c>
      <c r="C5029" s="455" t="s">
        <v>38</v>
      </c>
      <c r="D5029" s="474">
        <v>91.51</v>
      </c>
      <c r="E5029" s="302"/>
      <c r="F5029" s="302"/>
      <c r="G5029" s="302"/>
    </row>
    <row r="5030" spans="1:7" ht="54">
      <c r="A5030" s="455">
        <v>96385</v>
      </c>
      <c r="B5030" s="453" t="s">
        <v>10002</v>
      </c>
      <c r="C5030" s="455" t="s">
        <v>38</v>
      </c>
      <c r="D5030" s="474">
        <v>6.77</v>
      </c>
      <c r="E5030" s="302"/>
      <c r="F5030" s="302"/>
      <c r="G5030" s="302"/>
    </row>
    <row r="5031" spans="1:7" ht="54">
      <c r="A5031" s="455">
        <v>96386</v>
      </c>
      <c r="B5031" s="453" t="s">
        <v>10003</v>
      </c>
      <c r="C5031" s="455" t="s">
        <v>38</v>
      </c>
      <c r="D5031" s="474">
        <v>4.92</v>
      </c>
      <c r="E5031" s="302"/>
      <c r="F5031" s="302"/>
      <c r="G5031" s="302"/>
    </row>
    <row r="5032" spans="1:7" ht="94.5">
      <c r="A5032" s="455">
        <v>93360</v>
      </c>
      <c r="B5032" s="453" t="s">
        <v>4250</v>
      </c>
      <c r="C5032" s="455" t="s">
        <v>38</v>
      </c>
      <c r="D5032" s="474">
        <v>13.67</v>
      </c>
      <c r="E5032" s="302"/>
      <c r="F5032" s="302"/>
      <c r="G5032" s="302"/>
    </row>
    <row r="5033" spans="1:7" ht="94.5">
      <c r="A5033" s="455">
        <v>93361</v>
      </c>
      <c r="B5033" s="453" t="s">
        <v>4251</v>
      </c>
      <c r="C5033" s="455" t="s">
        <v>38</v>
      </c>
      <c r="D5033" s="474">
        <v>11.41</v>
      </c>
      <c r="E5033" s="302"/>
      <c r="F5033" s="302"/>
      <c r="G5033" s="302"/>
    </row>
    <row r="5034" spans="1:7" ht="94.5">
      <c r="A5034" s="455">
        <v>93362</v>
      </c>
      <c r="B5034" s="453" t="s">
        <v>4252</v>
      </c>
      <c r="C5034" s="455" t="s">
        <v>38</v>
      </c>
      <c r="D5034" s="474">
        <v>8.4</v>
      </c>
      <c r="E5034" s="302"/>
      <c r="F5034" s="302"/>
      <c r="G5034" s="302"/>
    </row>
    <row r="5035" spans="1:7" ht="94.5">
      <c r="A5035" s="455">
        <v>93363</v>
      </c>
      <c r="B5035" s="453" t="s">
        <v>4253</v>
      </c>
      <c r="C5035" s="455" t="s">
        <v>38</v>
      </c>
      <c r="D5035" s="474">
        <v>9.06</v>
      </c>
      <c r="E5035" s="302"/>
      <c r="F5035" s="302"/>
      <c r="G5035" s="302"/>
    </row>
    <row r="5036" spans="1:7" ht="108">
      <c r="A5036" s="455">
        <v>93364</v>
      </c>
      <c r="B5036" s="453" t="s">
        <v>2522</v>
      </c>
      <c r="C5036" s="455" t="s">
        <v>38</v>
      </c>
      <c r="D5036" s="474">
        <v>7.22</v>
      </c>
      <c r="E5036" s="302"/>
      <c r="F5036" s="302"/>
      <c r="G5036" s="302"/>
    </row>
    <row r="5037" spans="1:7" ht="94.5">
      <c r="A5037" s="455">
        <v>93365</v>
      </c>
      <c r="B5037" s="453" t="s">
        <v>4254</v>
      </c>
      <c r="C5037" s="455" t="s">
        <v>38</v>
      </c>
      <c r="D5037" s="474">
        <v>8.02</v>
      </c>
      <c r="E5037" s="302"/>
      <c r="F5037" s="302"/>
      <c r="G5037" s="302"/>
    </row>
    <row r="5038" spans="1:7" ht="94.5">
      <c r="A5038" s="455">
        <v>93366</v>
      </c>
      <c r="B5038" s="453" t="s">
        <v>4255</v>
      </c>
      <c r="C5038" s="455" t="s">
        <v>38</v>
      </c>
      <c r="D5038" s="474">
        <v>6.66</v>
      </c>
      <c r="E5038" s="302"/>
      <c r="F5038" s="302"/>
      <c r="G5038" s="302"/>
    </row>
    <row r="5039" spans="1:7" ht="94.5">
      <c r="A5039" s="455">
        <v>93367</v>
      </c>
      <c r="B5039" s="453" t="s">
        <v>4256</v>
      </c>
      <c r="C5039" s="455" t="s">
        <v>38</v>
      </c>
      <c r="D5039" s="474">
        <v>12.76</v>
      </c>
      <c r="E5039" s="302"/>
      <c r="F5039" s="302"/>
      <c r="G5039" s="302"/>
    </row>
    <row r="5040" spans="1:7" ht="94.5">
      <c r="A5040" s="455">
        <v>93368</v>
      </c>
      <c r="B5040" s="453" t="s">
        <v>4257</v>
      </c>
      <c r="C5040" s="455" t="s">
        <v>38</v>
      </c>
      <c r="D5040" s="474">
        <v>10.44</v>
      </c>
      <c r="E5040" s="302"/>
      <c r="F5040" s="302"/>
      <c r="G5040" s="302"/>
    </row>
    <row r="5041" spans="1:7" ht="108">
      <c r="A5041" s="455">
        <v>93369</v>
      </c>
      <c r="B5041" s="453" t="s">
        <v>2523</v>
      </c>
      <c r="C5041" s="455" t="s">
        <v>38</v>
      </c>
      <c r="D5041" s="474">
        <v>7.5</v>
      </c>
      <c r="E5041" s="302"/>
      <c r="F5041" s="302"/>
      <c r="G5041" s="302"/>
    </row>
    <row r="5042" spans="1:7" ht="94.5">
      <c r="A5042" s="455">
        <v>93370</v>
      </c>
      <c r="B5042" s="453" t="s">
        <v>4258</v>
      </c>
      <c r="C5042" s="455" t="s">
        <v>38</v>
      </c>
      <c r="D5042" s="474">
        <v>8.17</v>
      </c>
      <c r="E5042" s="302"/>
      <c r="F5042" s="302"/>
      <c r="G5042" s="302"/>
    </row>
    <row r="5043" spans="1:7" ht="108">
      <c r="A5043" s="455">
        <v>93371</v>
      </c>
      <c r="B5043" s="453" t="s">
        <v>2524</v>
      </c>
      <c r="C5043" s="455" t="s">
        <v>38</v>
      </c>
      <c r="D5043" s="474">
        <v>6.33</v>
      </c>
      <c r="E5043" s="302"/>
      <c r="F5043" s="302"/>
      <c r="G5043" s="302"/>
    </row>
    <row r="5044" spans="1:7" ht="94.5">
      <c r="A5044" s="455">
        <v>93372</v>
      </c>
      <c r="B5044" s="453" t="s">
        <v>4259</v>
      </c>
      <c r="C5044" s="455" t="s">
        <v>38</v>
      </c>
      <c r="D5044" s="474">
        <v>7.18</v>
      </c>
      <c r="E5044" s="302"/>
      <c r="F5044" s="302"/>
      <c r="G5044" s="302"/>
    </row>
    <row r="5045" spans="1:7" ht="108">
      <c r="A5045" s="455">
        <v>93373</v>
      </c>
      <c r="B5045" s="453" t="s">
        <v>2525</v>
      </c>
      <c r="C5045" s="455" t="s">
        <v>38</v>
      </c>
      <c r="D5045" s="474">
        <v>5.77</v>
      </c>
      <c r="E5045" s="302"/>
      <c r="F5045" s="302"/>
      <c r="G5045" s="302"/>
    </row>
    <row r="5046" spans="1:7" ht="94.5">
      <c r="A5046" s="455">
        <v>93374</v>
      </c>
      <c r="B5046" s="453" t="s">
        <v>2526</v>
      </c>
      <c r="C5046" s="455" t="s">
        <v>38</v>
      </c>
      <c r="D5046" s="474">
        <v>15.93</v>
      </c>
      <c r="E5046" s="302"/>
      <c r="F5046" s="302"/>
      <c r="G5046" s="302"/>
    </row>
    <row r="5047" spans="1:7" ht="94.5">
      <c r="A5047" s="455">
        <v>93375</v>
      </c>
      <c r="B5047" s="453" t="s">
        <v>4260</v>
      </c>
      <c r="C5047" s="455" t="s">
        <v>38</v>
      </c>
      <c r="D5047" s="474">
        <v>12.29</v>
      </c>
      <c r="E5047" s="302"/>
      <c r="F5047" s="302"/>
      <c r="G5047" s="302"/>
    </row>
    <row r="5048" spans="1:7" ht="94.5">
      <c r="A5048" s="455">
        <v>93376</v>
      </c>
      <c r="B5048" s="453" t="s">
        <v>4261</v>
      </c>
      <c r="C5048" s="455" t="s">
        <v>38</v>
      </c>
      <c r="D5048" s="474">
        <v>10.1</v>
      </c>
      <c r="E5048" s="302"/>
      <c r="F5048" s="302"/>
      <c r="G5048" s="302"/>
    </row>
    <row r="5049" spans="1:7" ht="108">
      <c r="A5049" s="455">
        <v>93377</v>
      </c>
      <c r="B5049" s="453" t="s">
        <v>2527</v>
      </c>
      <c r="C5049" s="455" t="s">
        <v>38</v>
      </c>
      <c r="D5049" s="474">
        <v>6.89</v>
      </c>
      <c r="E5049" s="302"/>
      <c r="F5049" s="302"/>
      <c r="G5049" s="302"/>
    </row>
    <row r="5050" spans="1:7" ht="94.5">
      <c r="A5050" s="455">
        <v>93378</v>
      </c>
      <c r="B5050" s="453" t="s">
        <v>4262</v>
      </c>
      <c r="C5050" s="455" t="s">
        <v>38</v>
      </c>
      <c r="D5050" s="474">
        <v>14.85</v>
      </c>
      <c r="E5050" s="302"/>
      <c r="F5050" s="302"/>
      <c r="G5050" s="302"/>
    </row>
    <row r="5051" spans="1:7" ht="94.5">
      <c r="A5051" s="455">
        <v>93379</v>
      </c>
      <c r="B5051" s="453" t="s">
        <v>4263</v>
      </c>
      <c r="C5051" s="455" t="s">
        <v>38</v>
      </c>
      <c r="D5051" s="474">
        <v>11.47</v>
      </c>
      <c r="E5051" s="302"/>
      <c r="F5051" s="302"/>
      <c r="G5051" s="302"/>
    </row>
    <row r="5052" spans="1:7" ht="94.5">
      <c r="A5052" s="455">
        <v>93380</v>
      </c>
      <c r="B5052" s="453" t="s">
        <v>4264</v>
      </c>
      <c r="C5052" s="455" t="s">
        <v>38</v>
      </c>
      <c r="D5052" s="474">
        <v>9.4700000000000006</v>
      </c>
      <c r="E5052" s="302"/>
      <c r="F5052" s="302"/>
      <c r="G5052" s="302"/>
    </row>
    <row r="5053" spans="1:7" ht="108">
      <c r="A5053" s="455">
        <v>93381</v>
      </c>
      <c r="B5053" s="453" t="s">
        <v>2528</v>
      </c>
      <c r="C5053" s="455" t="s">
        <v>38</v>
      </c>
      <c r="D5053" s="474">
        <v>6.43</v>
      </c>
      <c r="E5053" s="302"/>
      <c r="F5053" s="302"/>
      <c r="G5053" s="302"/>
    </row>
    <row r="5054" spans="1:7" ht="27">
      <c r="A5054" s="455">
        <v>93382</v>
      </c>
      <c r="B5054" s="453" t="s">
        <v>537</v>
      </c>
      <c r="C5054" s="455" t="s">
        <v>38</v>
      </c>
      <c r="D5054" s="474">
        <v>19.8</v>
      </c>
      <c r="E5054" s="302"/>
      <c r="F5054" s="302"/>
      <c r="G5054" s="302"/>
    </row>
    <row r="5055" spans="1:7" ht="27">
      <c r="A5055" s="455">
        <v>96995</v>
      </c>
      <c r="B5055" s="453" t="s">
        <v>3495</v>
      </c>
      <c r="C5055" s="455" t="s">
        <v>38</v>
      </c>
      <c r="D5055" s="474">
        <v>33.619999999999997</v>
      </c>
      <c r="E5055" s="302"/>
      <c r="F5055" s="302"/>
      <c r="G5055" s="302"/>
    </row>
    <row r="5056" spans="1:7" ht="40.5">
      <c r="A5056" s="455">
        <v>97916</v>
      </c>
      <c r="B5056" s="453" t="s">
        <v>10004</v>
      </c>
      <c r="C5056" s="455" t="s">
        <v>99</v>
      </c>
      <c r="D5056" s="474">
        <v>1.58</v>
      </c>
      <c r="E5056" s="302"/>
      <c r="F5056" s="302"/>
      <c r="G5056" s="302"/>
    </row>
    <row r="5057" spans="1:7" ht="40.5">
      <c r="A5057" s="455">
        <v>97917</v>
      </c>
      <c r="B5057" s="453" t="s">
        <v>10005</v>
      </c>
      <c r="C5057" s="455" t="s">
        <v>99</v>
      </c>
      <c r="D5057" s="474">
        <v>1.35</v>
      </c>
      <c r="E5057" s="302"/>
      <c r="F5057" s="302"/>
      <c r="G5057" s="302"/>
    </row>
    <row r="5058" spans="1:7" ht="40.5">
      <c r="A5058" s="455">
        <v>97918</v>
      </c>
      <c r="B5058" s="453" t="s">
        <v>10006</v>
      </c>
      <c r="C5058" s="455" t="s">
        <v>99</v>
      </c>
      <c r="D5058" s="474">
        <v>1.25</v>
      </c>
      <c r="E5058" s="302"/>
      <c r="F5058" s="302"/>
      <c r="G5058" s="302"/>
    </row>
    <row r="5059" spans="1:7" ht="54">
      <c r="A5059" s="455">
        <v>97919</v>
      </c>
      <c r="B5059" s="453" t="s">
        <v>10007</v>
      </c>
      <c r="C5059" s="455" t="s">
        <v>99</v>
      </c>
      <c r="D5059" s="474">
        <v>0.49</v>
      </c>
      <c r="E5059" s="302"/>
      <c r="F5059" s="302"/>
      <c r="G5059" s="302"/>
    </row>
    <row r="5060" spans="1:7" ht="40.5">
      <c r="A5060" s="455">
        <v>101616</v>
      </c>
      <c r="B5060" s="453" t="s">
        <v>10008</v>
      </c>
      <c r="C5060" s="455" t="s">
        <v>50</v>
      </c>
      <c r="D5060" s="474">
        <v>4.0599999999999996</v>
      </c>
      <c r="E5060" s="302"/>
      <c r="F5060" s="302"/>
      <c r="G5060" s="302"/>
    </row>
    <row r="5061" spans="1:7" ht="40.5">
      <c r="A5061" s="455">
        <v>101617</v>
      </c>
      <c r="B5061" s="453" t="s">
        <v>10009</v>
      </c>
      <c r="C5061" s="455" t="s">
        <v>50</v>
      </c>
      <c r="D5061" s="474">
        <v>2</v>
      </c>
      <c r="E5061" s="302"/>
      <c r="F5061" s="302"/>
      <c r="G5061" s="302"/>
    </row>
    <row r="5062" spans="1:7" ht="40.5">
      <c r="A5062" s="455">
        <v>101618</v>
      </c>
      <c r="B5062" s="453" t="s">
        <v>10010</v>
      </c>
      <c r="C5062" s="455" t="s">
        <v>38</v>
      </c>
      <c r="D5062" s="474">
        <v>162.22999999999999</v>
      </c>
      <c r="E5062" s="302"/>
      <c r="F5062" s="302"/>
      <c r="G5062" s="302"/>
    </row>
    <row r="5063" spans="1:7" ht="40.5">
      <c r="A5063" s="455">
        <v>101619</v>
      </c>
      <c r="B5063" s="453" t="s">
        <v>10011</v>
      </c>
      <c r="C5063" s="455" t="s">
        <v>38</v>
      </c>
      <c r="D5063" s="474">
        <v>196.62</v>
      </c>
      <c r="E5063" s="302"/>
      <c r="F5063" s="302"/>
      <c r="G5063" s="302"/>
    </row>
    <row r="5064" spans="1:7" ht="54">
      <c r="A5064" s="455">
        <v>101620</v>
      </c>
      <c r="B5064" s="453" t="s">
        <v>10012</v>
      </c>
      <c r="C5064" s="455" t="s">
        <v>38</v>
      </c>
      <c r="D5064" s="474">
        <v>146.02000000000001</v>
      </c>
      <c r="E5064" s="302"/>
      <c r="F5064" s="302"/>
      <c r="G5064" s="302"/>
    </row>
    <row r="5065" spans="1:7" ht="54">
      <c r="A5065" s="455">
        <v>101621</v>
      </c>
      <c r="B5065" s="453" t="s">
        <v>10013</v>
      </c>
      <c r="C5065" s="455" t="s">
        <v>38</v>
      </c>
      <c r="D5065" s="474">
        <v>180.4</v>
      </c>
      <c r="E5065" s="302"/>
      <c r="F5065" s="302"/>
      <c r="G5065" s="302"/>
    </row>
    <row r="5066" spans="1:7" ht="40.5">
      <c r="A5066" s="455">
        <v>101622</v>
      </c>
      <c r="B5066" s="453" t="s">
        <v>10014</v>
      </c>
      <c r="C5066" s="455" t="s">
        <v>38</v>
      </c>
      <c r="D5066" s="474">
        <v>141.5</v>
      </c>
      <c r="E5066" s="302"/>
      <c r="F5066" s="302"/>
      <c r="G5066" s="302"/>
    </row>
    <row r="5067" spans="1:7" ht="40.5">
      <c r="A5067" s="455">
        <v>101623</v>
      </c>
      <c r="B5067" s="453" t="s">
        <v>10015</v>
      </c>
      <c r="C5067" s="455" t="s">
        <v>38</v>
      </c>
      <c r="D5067" s="474">
        <v>171.07</v>
      </c>
      <c r="E5067" s="302"/>
      <c r="F5067" s="302"/>
      <c r="G5067" s="302"/>
    </row>
    <row r="5068" spans="1:7" ht="54">
      <c r="A5068" s="455">
        <v>101624</v>
      </c>
      <c r="B5068" s="453" t="s">
        <v>10016</v>
      </c>
      <c r="C5068" s="455" t="s">
        <v>38</v>
      </c>
      <c r="D5068" s="474">
        <v>142.83000000000001</v>
      </c>
      <c r="E5068" s="302"/>
      <c r="F5068" s="302"/>
      <c r="G5068" s="302"/>
    </row>
    <row r="5069" spans="1:7" ht="54">
      <c r="A5069" s="455">
        <v>101625</v>
      </c>
      <c r="B5069" s="453" t="s">
        <v>10017</v>
      </c>
      <c r="C5069" s="455" t="s">
        <v>38</v>
      </c>
      <c r="D5069" s="474">
        <v>116.84</v>
      </c>
      <c r="E5069" s="302"/>
      <c r="F5069" s="302"/>
      <c r="G5069" s="302"/>
    </row>
    <row r="5070" spans="1:7" ht="27">
      <c r="A5070" s="455">
        <v>95606</v>
      </c>
      <c r="B5070" s="453" t="s">
        <v>2983</v>
      </c>
      <c r="C5070" s="455" t="s">
        <v>38</v>
      </c>
      <c r="D5070" s="474">
        <v>1.46</v>
      </c>
      <c r="E5070" s="302"/>
      <c r="F5070" s="302"/>
      <c r="G5070" s="302"/>
    </row>
    <row r="5071" spans="1:7" ht="81">
      <c r="A5071" s="455">
        <v>87471</v>
      </c>
      <c r="B5071" s="453" t="s">
        <v>970</v>
      </c>
      <c r="C5071" s="455" t="s">
        <v>50</v>
      </c>
      <c r="D5071" s="474">
        <v>51.51</v>
      </c>
      <c r="E5071" s="302"/>
      <c r="F5071" s="302"/>
      <c r="G5071" s="302"/>
    </row>
    <row r="5072" spans="1:7" ht="81">
      <c r="A5072" s="455">
        <v>87472</v>
      </c>
      <c r="B5072" s="453" t="s">
        <v>971</v>
      </c>
      <c r="C5072" s="455" t="s">
        <v>50</v>
      </c>
      <c r="D5072" s="474">
        <v>52.45</v>
      </c>
      <c r="E5072" s="302"/>
      <c r="F5072" s="302"/>
      <c r="G5072" s="302"/>
    </row>
    <row r="5073" spans="1:10" ht="81">
      <c r="A5073" s="455">
        <v>87473</v>
      </c>
      <c r="B5073" s="453" t="s">
        <v>972</v>
      </c>
      <c r="C5073" s="455" t="s">
        <v>50</v>
      </c>
      <c r="D5073" s="474">
        <v>68.52</v>
      </c>
      <c r="E5073" s="302"/>
      <c r="F5073" s="302"/>
      <c r="G5073" s="302"/>
    </row>
    <row r="5074" spans="1:10" ht="81">
      <c r="A5074" s="455">
        <v>87474</v>
      </c>
      <c r="B5074" s="453" t="s">
        <v>973</v>
      </c>
      <c r="C5074" s="455" t="s">
        <v>50</v>
      </c>
      <c r="D5074" s="474">
        <v>69.59</v>
      </c>
      <c r="E5074" s="302"/>
      <c r="F5074" s="302"/>
      <c r="G5074" s="302"/>
    </row>
    <row r="5075" spans="1:10" ht="81">
      <c r="A5075" s="455">
        <v>87475</v>
      </c>
      <c r="B5075" s="453" t="s">
        <v>974</v>
      </c>
      <c r="C5075" s="455" t="s">
        <v>50</v>
      </c>
      <c r="D5075" s="474">
        <v>84.38</v>
      </c>
      <c r="E5075" s="302"/>
      <c r="F5075" s="302"/>
      <c r="G5075" s="302"/>
      <c r="J5075">
        <f>64*0.2</f>
        <v>12.8</v>
      </c>
    </row>
    <row r="5076" spans="1:10" ht="81">
      <c r="A5076" s="455">
        <v>87476</v>
      </c>
      <c r="B5076" s="453" t="s">
        <v>975</v>
      </c>
      <c r="C5076" s="455" t="s">
        <v>50</v>
      </c>
      <c r="D5076" s="474">
        <v>85.62</v>
      </c>
      <c r="E5076" s="302"/>
      <c r="F5076" s="302"/>
      <c r="G5076" s="302"/>
      <c r="J5076">
        <f>J5075*D5076</f>
        <v>1095.9360000000001</v>
      </c>
    </row>
    <row r="5077" spans="1:10" ht="81">
      <c r="A5077" s="455">
        <v>87477</v>
      </c>
      <c r="B5077" s="453" t="s">
        <v>976</v>
      </c>
      <c r="C5077" s="455" t="s">
        <v>50</v>
      </c>
      <c r="D5077" s="474">
        <v>47.47</v>
      </c>
      <c r="E5077" s="302"/>
      <c r="F5077" s="302"/>
      <c r="G5077" s="302"/>
    </row>
    <row r="5078" spans="1:10" ht="81">
      <c r="A5078" s="455">
        <v>87478</v>
      </c>
      <c r="B5078" s="453" t="s">
        <v>977</v>
      </c>
      <c r="C5078" s="455" t="s">
        <v>50</v>
      </c>
      <c r="D5078" s="474">
        <v>48.41</v>
      </c>
      <c r="E5078" s="302"/>
      <c r="F5078" s="302"/>
      <c r="G5078" s="302"/>
    </row>
    <row r="5079" spans="1:10" ht="81">
      <c r="A5079" s="455">
        <v>87479</v>
      </c>
      <c r="B5079" s="453" t="s">
        <v>978</v>
      </c>
      <c r="C5079" s="455" t="s">
        <v>50</v>
      </c>
      <c r="D5079" s="474">
        <v>63.65</v>
      </c>
      <c r="E5079" s="302"/>
      <c r="F5079" s="302"/>
      <c r="G5079" s="302"/>
    </row>
    <row r="5080" spans="1:10" ht="81">
      <c r="A5080" s="455">
        <v>87480</v>
      </c>
      <c r="B5080" s="453" t="s">
        <v>979</v>
      </c>
      <c r="C5080" s="455" t="s">
        <v>50</v>
      </c>
      <c r="D5080" s="474">
        <v>64.72</v>
      </c>
      <c r="E5080" s="302"/>
      <c r="F5080" s="302"/>
      <c r="G5080" s="302"/>
    </row>
    <row r="5081" spans="1:10" ht="81">
      <c r="A5081" s="455">
        <v>87481</v>
      </c>
      <c r="B5081" s="453" t="s">
        <v>980</v>
      </c>
      <c r="C5081" s="455" t="s">
        <v>50</v>
      </c>
      <c r="D5081" s="474">
        <v>78.33</v>
      </c>
      <c r="E5081" s="302"/>
      <c r="F5081" s="302"/>
      <c r="G5081" s="302"/>
    </row>
    <row r="5082" spans="1:10" ht="81">
      <c r="A5082" s="455">
        <v>87482</v>
      </c>
      <c r="B5082" s="453" t="s">
        <v>981</v>
      </c>
      <c r="C5082" s="455" t="s">
        <v>50</v>
      </c>
      <c r="D5082" s="474">
        <v>79.569999999999993</v>
      </c>
      <c r="E5082" s="302"/>
      <c r="F5082" s="302"/>
      <c r="G5082" s="302"/>
    </row>
    <row r="5083" spans="1:10" ht="81">
      <c r="A5083" s="455">
        <v>87483</v>
      </c>
      <c r="B5083" s="453" t="s">
        <v>982</v>
      </c>
      <c r="C5083" s="455" t="s">
        <v>50</v>
      </c>
      <c r="D5083" s="474">
        <v>57.01</v>
      </c>
      <c r="E5083" s="302"/>
      <c r="F5083" s="302"/>
      <c r="G5083" s="302"/>
    </row>
    <row r="5084" spans="1:10" ht="81">
      <c r="A5084" s="455">
        <v>87484</v>
      </c>
      <c r="B5084" s="453" t="s">
        <v>983</v>
      </c>
      <c r="C5084" s="455" t="s">
        <v>50</v>
      </c>
      <c r="D5084" s="474">
        <v>57.95</v>
      </c>
      <c r="E5084" s="302"/>
      <c r="F5084" s="302"/>
      <c r="G5084" s="302"/>
    </row>
    <row r="5085" spans="1:10" ht="81">
      <c r="A5085" s="455">
        <v>87485</v>
      </c>
      <c r="B5085" s="453" t="s">
        <v>984</v>
      </c>
      <c r="C5085" s="455" t="s">
        <v>50</v>
      </c>
      <c r="D5085" s="474">
        <v>74.19</v>
      </c>
      <c r="E5085" s="302"/>
      <c r="F5085" s="302"/>
      <c r="G5085" s="302"/>
    </row>
    <row r="5086" spans="1:10" ht="81">
      <c r="A5086" s="455">
        <v>87487</v>
      </c>
      <c r="B5086" s="453" t="s">
        <v>985</v>
      </c>
      <c r="C5086" s="455" t="s">
        <v>50</v>
      </c>
      <c r="D5086" s="474">
        <v>89.97</v>
      </c>
      <c r="E5086" s="302"/>
      <c r="F5086" s="302"/>
      <c r="G5086" s="302"/>
    </row>
    <row r="5087" spans="1:10" ht="81">
      <c r="A5087" s="455">
        <v>87488</v>
      </c>
      <c r="B5087" s="453" t="s">
        <v>986</v>
      </c>
      <c r="C5087" s="455" t="s">
        <v>50</v>
      </c>
      <c r="D5087" s="474">
        <v>91.21</v>
      </c>
      <c r="E5087" s="302"/>
      <c r="F5087" s="302"/>
      <c r="G5087" s="302"/>
    </row>
    <row r="5088" spans="1:10" ht="81">
      <c r="A5088" s="455">
        <v>87489</v>
      </c>
      <c r="B5088" s="453" t="s">
        <v>987</v>
      </c>
      <c r="C5088" s="455" t="s">
        <v>50</v>
      </c>
      <c r="D5088" s="474">
        <v>50.75</v>
      </c>
      <c r="E5088" s="302"/>
      <c r="F5088" s="302"/>
      <c r="G5088" s="302"/>
    </row>
    <row r="5089" spans="1:7" ht="81">
      <c r="A5089" s="455">
        <v>87490</v>
      </c>
      <c r="B5089" s="453" t="s">
        <v>988</v>
      </c>
      <c r="C5089" s="455" t="s">
        <v>50</v>
      </c>
      <c r="D5089" s="474">
        <v>51.69</v>
      </c>
      <c r="E5089" s="302"/>
      <c r="F5089" s="302"/>
      <c r="G5089" s="302"/>
    </row>
    <row r="5090" spans="1:7" ht="81">
      <c r="A5090" s="455">
        <v>87491</v>
      </c>
      <c r="B5090" s="453" t="s">
        <v>989</v>
      </c>
      <c r="C5090" s="455" t="s">
        <v>50</v>
      </c>
      <c r="D5090" s="474">
        <v>67.08</v>
      </c>
      <c r="E5090" s="302"/>
      <c r="F5090" s="302"/>
      <c r="G5090" s="302"/>
    </row>
    <row r="5091" spans="1:7" ht="81">
      <c r="A5091" s="455">
        <v>87492</v>
      </c>
      <c r="B5091" s="453" t="s">
        <v>990</v>
      </c>
      <c r="C5091" s="455" t="s">
        <v>50</v>
      </c>
      <c r="D5091" s="474">
        <v>68.150000000000006</v>
      </c>
      <c r="E5091" s="302"/>
      <c r="F5091" s="302"/>
      <c r="G5091" s="302"/>
    </row>
    <row r="5092" spans="1:7" ht="81">
      <c r="A5092" s="455">
        <v>87493</v>
      </c>
      <c r="B5092" s="453" t="s">
        <v>991</v>
      </c>
      <c r="C5092" s="455" t="s">
        <v>50</v>
      </c>
      <c r="D5092" s="474">
        <v>81.94</v>
      </c>
      <c r="E5092" s="302"/>
      <c r="F5092" s="302"/>
      <c r="G5092" s="302"/>
    </row>
    <row r="5093" spans="1:7" ht="81">
      <c r="A5093" s="455">
        <v>87494</v>
      </c>
      <c r="B5093" s="453" t="s">
        <v>992</v>
      </c>
      <c r="C5093" s="455" t="s">
        <v>50</v>
      </c>
      <c r="D5093" s="474">
        <v>83.18</v>
      </c>
      <c r="E5093" s="302"/>
      <c r="F5093" s="302"/>
      <c r="G5093" s="302"/>
    </row>
    <row r="5094" spans="1:7" ht="81">
      <c r="A5094" s="455">
        <v>87495</v>
      </c>
      <c r="B5094" s="453" t="s">
        <v>993</v>
      </c>
      <c r="C5094" s="455" t="s">
        <v>50</v>
      </c>
      <c r="D5094" s="474">
        <v>72.63</v>
      </c>
      <c r="E5094" s="302"/>
      <c r="F5094" s="302"/>
      <c r="G5094" s="302"/>
    </row>
    <row r="5095" spans="1:7" ht="81">
      <c r="A5095" s="455">
        <v>87496</v>
      </c>
      <c r="B5095" s="453" t="s">
        <v>994</v>
      </c>
      <c r="C5095" s="455" t="s">
        <v>50</v>
      </c>
      <c r="D5095" s="474">
        <v>73.510000000000005</v>
      </c>
      <c r="E5095" s="302"/>
      <c r="F5095" s="302"/>
      <c r="G5095" s="302"/>
    </row>
    <row r="5096" spans="1:7" ht="81">
      <c r="A5096" s="455">
        <v>87497</v>
      </c>
      <c r="B5096" s="453" t="s">
        <v>995</v>
      </c>
      <c r="C5096" s="455" t="s">
        <v>50</v>
      </c>
      <c r="D5096" s="474">
        <v>76.25</v>
      </c>
      <c r="E5096" s="302"/>
      <c r="F5096" s="302"/>
      <c r="G5096" s="302"/>
    </row>
    <row r="5097" spans="1:7" ht="81">
      <c r="A5097" s="455">
        <v>87498</v>
      </c>
      <c r="B5097" s="453" t="s">
        <v>996</v>
      </c>
      <c r="C5097" s="455" t="s">
        <v>50</v>
      </c>
      <c r="D5097" s="474">
        <v>77.38</v>
      </c>
      <c r="E5097" s="302"/>
      <c r="F5097" s="302"/>
      <c r="G5097" s="302"/>
    </row>
    <row r="5098" spans="1:7" ht="81">
      <c r="A5098" s="455">
        <v>87499</v>
      </c>
      <c r="B5098" s="453" t="s">
        <v>997</v>
      </c>
      <c r="C5098" s="455" t="s">
        <v>50</v>
      </c>
      <c r="D5098" s="474">
        <v>84.71</v>
      </c>
      <c r="E5098" s="302"/>
      <c r="F5098" s="302"/>
      <c r="G5098" s="302"/>
    </row>
    <row r="5099" spans="1:7" ht="81">
      <c r="A5099" s="455">
        <v>87500</v>
      </c>
      <c r="B5099" s="453" t="s">
        <v>998</v>
      </c>
      <c r="C5099" s="455" t="s">
        <v>50</v>
      </c>
      <c r="D5099" s="474">
        <v>85.67</v>
      </c>
      <c r="E5099" s="302"/>
      <c r="F5099" s="302"/>
      <c r="G5099" s="302"/>
    </row>
    <row r="5100" spans="1:7" ht="94.5">
      <c r="A5100" s="455">
        <v>87501</v>
      </c>
      <c r="B5100" s="453" t="s">
        <v>999</v>
      </c>
      <c r="C5100" s="455" t="s">
        <v>50</v>
      </c>
      <c r="D5100" s="474">
        <v>131.77000000000001</v>
      </c>
      <c r="E5100" s="302"/>
      <c r="F5100" s="302"/>
      <c r="G5100" s="302"/>
    </row>
    <row r="5101" spans="1:7" ht="94.5">
      <c r="A5101" s="455">
        <v>87502</v>
      </c>
      <c r="B5101" s="453" t="s">
        <v>1000</v>
      </c>
      <c r="C5101" s="455" t="s">
        <v>50</v>
      </c>
      <c r="D5101" s="474">
        <v>132.99</v>
      </c>
      <c r="E5101" s="302"/>
      <c r="F5101" s="302"/>
      <c r="G5101" s="302"/>
    </row>
    <row r="5102" spans="1:7" ht="81">
      <c r="A5102" s="455">
        <v>87503</v>
      </c>
      <c r="B5102" s="453" t="s">
        <v>1001</v>
      </c>
      <c r="C5102" s="455" t="s">
        <v>50</v>
      </c>
      <c r="D5102" s="474">
        <v>63.4</v>
      </c>
      <c r="E5102" s="302"/>
      <c r="F5102" s="302"/>
      <c r="G5102" s="302"/>
    </row>
    <row r="5103" spans="1:7" ht="81">
      <c r="A5103" s="455">
        <v>87504</v>
      </c>
      <c r="B5103" s="453" t="s">
        <v>1002</v>
      </c>
      <c r="C5103" s="455" t="s">
        <v>50</v>
      </c>
      <c r="D5103" s="474">
        <v>64.28</v>
      </c>
      <c r="E5103" s="302"/>
      <c r="F5103" s="302"/>
      <c r="G5103" s="302"/>
    </row>
    <row r="5104" spans="1:7" ht="94.5">
      <c r="A5104" s="455">
        <v>87505</v>
      </c>
      <c r="B5104" s="453" t="s">
        <v>1003</v>
      </c>
      <c r="C5104" s="455" t="s">
        <v>50</v>
      </c>
      <c r="D5104" s="474">
        <v>66.78</v>
      </c>
      <c r="E5104" s="302"/>
      <c r="F5104" s="302"/>
      <c r="G5104" s="302"/>
    </row>
    <row r="5105" spans="1:7" ht="94.5">
      <c r="A5105" s="455">
        <v>87506</v>
      </c>
      <c r="B5105" s="453" t="s">
        <v>1004</v>
      </c>
      <c r="C5105" s="455" t="s">
        <v>50</v>
      </c>
      <c r="D5105" s="474">
        <v>67.91</v>
      </c>
      <c r="E5105" s="302"/>
      <c r="F5105" s="302"/>
      <c r="G5105" s="302"/>
    </row>
    <row r="5106" spans="1:7" ht="81">
      <c r="A5106" s="455">
        <v>87507</v>
      </c>
      <c r="B5106" s="453" t="s">
        <v>1005</v>
      </c>
      <c r="C5106" s="455" t="s">
        <v>50</v>
      </c>
      <c r="D5106" s="474">
        <v>72.459999999999994</v>
      </c>
      <c r="E5106" s="302"/>
      <c r="F5106" s="302"/>
      <c r="G5106" s="302"/>
    </row>
    <row r="5107" spans="1:7" ht="81">
      <c r="A5107" s="455">
        <v>87508</v>
      </c>
      <c r="B5107" s="453" t="s">
        <v>1006</v>
      </c>
      <c r="C5107" s="455" t="s">
        <v>50</v>
      </c>
      <c r="D5107" s="474">
        <v>73.42</v>
      </c>
      <c r="E5107" s="302"/>
      <c r="F5107" s="302"/>
      <c r="G5107" s="302"/>
    </row>
    <row r="5108" spans="1:7" ht="94.5">
      <c r="A5108" s="455">
        <v>87509</v>
      </c>
      <c r="B5108" s="453" t="s">
        <v>1007</v>
      </c>
      <c r="C5108" s="455" t="s">
        <v>50</v>
      </c>
      <c r="D5108" s="474">
        <v>111.45</v>
      </c>
      <c r="E5108" s="302"/>
      <c r="F5108" s="302"/>
      <c r="G5108" s="302"/>
    </row>
    <row r="5109" spans="1:7" ht="94.5">
      <c r="A5109" s="455">
        <v>87510</v>
      </c>
      <c r="B5109" s="453" t="s">
        <v>1008</v>
      </c>
      <c r="C5109" s="455" t="s">
        <v>50</v>
      </c>
      <c r="D5109" s="474">
        <v>112.67</v>
      </c>
      <c r="E5109" s="302"/>
      <c r="F5109" s="302"/>
      <c r="G5109" s="302"/>
    </row>
    <row r="5110" spans="1:7" ht="81">
      <c r="A5110" s="455">
        <v>87511</v>
      </c>
      <c r="B5110" s="453" t="s">
        <v>1009</v>
      </c>
      <c r="C5110" s="455" t="s">
        <v>50</v>
      </c>
      <c r="D5110" s="474">
        <v>80.11</v>
      </c>
      <c r="E5110" s="302"/>
      <c r="F5110" s="302"/>
      <c r="G5110" s="302"/>
    </row>
    <row r="5111" spans="1:7" ht="81">
      <c r="A5111" s="455">
        <v>87512</v>
      </c>
      <c r="B5111" s="453" t="s">
        <v>1010</v>
      </c>
      <c r="C5111" s="455" t="s">
        <v>50</v>
      </c>
      <c r="D5111" s="474">
        <v>80.989999999999995</v>
      </c>
      <c r="E5111" s="302"/>
      <c r="F5111" s="302"/>
      <c r="G5111" s="302"/>
    </row>
    <row r="5112" spans="1:7" ht="81">
      <c r="A5112" s="455">
        <v>87513</v>
      </c>
      <c r="B5112" s="453" t="s">
        <v>1011</v>
      </c>
      <c r="C5112" s="455" t="s">
        <v>50</v>
      </c>
      <c r="D5112" s="474">
        <v>84.09</v>
      </c>
      <c r="E5112" s="302"/>
      <c r="F5112" s="302"/>
      <c r="G5112" s="302"/>
    </row>
    <row r="5113" spans="1:7" ht="81">
      <c r="A5113" s="455">
        <v>87514</v>
      </c>
      <c r="B5113" s="453" t="s">
        <v>1012</v>
      </c>
      <c r="C5113" s="455" t="s">
        <v>50</v>
      </c>
      <c r="D5113" s="474">
        <v>85.22</v>
      </c>
      <c r="E5113" s="302"/>
      <c r="F5113" s="302"/>
      <c r="G5113" s="302"/>
    </row>
    <row r="5114" spans="1:7" ht="81">
      <c r="A5114" s="455">
        <v>87515</v>
      </c>
      <c r="B5114" s="453" t="s">
        <v>1013</v>
      </c>
      <c r="C5114" s="455" t="s">
        <v>50</v>
      </c>
      <c r="D5114" s="474">
        <v>95.14</v>
      </c>
      <c r="E5114" s="302"/>
      <c r="F5114" s="302"/>
      <c r="G5114" s="302"/>
    </row>
    <row r="5115" spans="1:7" ht="81">
      <c r="A5115" s="455">
        <v>87516</v>
      </c>
      <c r="B5115" s="453" t="s">
        <v>1014</v>
      </c>
      <c r="C5115" s="455" t="s">
        <v>50</v>
      </c>
      <c r="D5115" s="474">
        <v>96.1</v>
      </c>
      <c r="E5115" s="302"/>
      <c r="F5115" s="302"/>
      <c r="G5115" s="302"/>
    </row>
    <row r="5116" spans="1:7" ht="94.5">
      <c r="A5116" s="455">
        <v>87517</v>
      </c>
      <c r="B5116" s="453" t="s">
        <v>1015</v>
      </c>
      <c r="C5116" s="455" t="s">
        <v>50</v>
      </c>
      <c r="D5116" s="474">
        <v>148</v>
      </c>
      <c r="E5116" s="302"/>
      <c r="F5116" s="302"/>
      <c r="G5116" s="302"/>
    </row>
    <row r="5117" spans="1:7" ht="94.5">
      <c r="A5117" s="455">
        <v>87518</v>
      </c>
      <c r="B5117" s="453" t="s">
        <v>1016</v>
      </c>
      <c r="C5117" s="455" t="s">
        <v>50</v>
      </c>
      <c r="D5117" s="474">
        <v>149.22</v>
      </c>
      <c r="E5117" s="302"/>
      <c r="F5117" s="302"/>
      <c r="G5117" s="302"/>
    </row>
    <row r="5118" spans="1:7" ht="81">
      <c r="A5118" s="455">
        <v>87519</v>
      </c>
      <c r="B5118" s="453" t="s">
        <v>1017</v>
      </c>
      <c r="C5118" s="455" t="s">
        <v>50</v>
      </c>
      <c r="D5118" s="474">
        <v>68.17</v>
      </c>
      <c r="E5118" s="302"/>
      <c r="F5118" s="302"/>
      <c r="G5118" s="302"/>
    </row>
    <row r="5119" spans="1:7" ht="81">
      <c r="A5119" s="455">
        <v>87520</v>
      </c>
      <c r="B5119" s="453" t="s">
        <v>1018</v>
      </c>
      <c r="C5119" s="455" t="s">
        <v>50</v>
      </c>
      <c r="D5119" s="474">
        <v>69.05</v>
      </c>
      <c r="E5119" s="302"/>
      <c r="F5119" s="302"/>
      <c r="G5119" s="302"/>
    </row>
    <row r="5120" spans="1:7" ht="94.5">
      <c r="A5120" s="455">
        <v>87521</v>
      </c>
      <c r="B5120" s="453" t="s">
        <v>1019</v>
      </c>
      <c r="C5120" s="455" t="s">
        <v>50</v>
      </c>
      <c r="D5120" s="474">
        <v>71.66</v>
      </c>
      <c r="E5120" s="302"/>
      <c r="F5120" s="302"/>
      <c r="G5120" s="302"/>
    </row>
    <row r="5121" spans="1:7" ht="94.5">
      <c r="A5121" s="455">
        <v>87522</v>
      </c>
      <c r="B5121" s="453" t="s">
        <v>1020</v>
      </c>
      <c r="C5121" s="455" t="s">
        <v>50</v>
      </c>
      <c r="D5121" s="474">
        <v>72.790000000000006</v>
      </c>
      <c r="E5121" s="302"/>
      <c r="F5121" s="302"/>
      <c r="G5121" s="302"/>
    </row>
    <row r="5122" spans="1:7" ht="81">
      <c r="A5122" s="455">
        <v>87523</v>
      </c>
      <c r="B5122" s="453" t="s">
        <v>1021</v>
      </c>
      <c r="C5122" s="455" t="s">
        <v>50</v>
      </c>
      <c r="D5122" s="474">
        <v>78.91</v>
      </c>
      <c r="E5122" s="302"/>
      <c r="F5122" s="302"/>
      <c r="G5122" s="302"/>
    </row>
    <row r="5123" spans="1:7" ht="81">
      <c r="A5123" s="455">
        <v>87524</v>
      </c>
      <c r="B5123" s="453" t="s">
        <v>1022</v>
      </c>
      <c r="C5123" s="455" t="s">
        <v>50</v>
      </c>
      <c r="D5123" s="474">
        <v>79.87</v>
      </c>
      <c r="E5123" s="302"/>
      <c r="F5123" s="302"/>
      <c r="G5123" s="302"/>
    </row>
    <row r="5124" spans="1:7" ht="94.5">
      <c r="A5124" s="455">
        <v>87525</v>
      </c>
      <c r="B5124" s="453" t="s">
        <v>1023</v>
      </c>
      <c r="C5124" s="455" t="s">
        <v>50</v>
      </c>
      <c r="D5124" s="474">
        <v>121.42</v>
      </c>
      <c r="E5124" s="302"/>
      <c r="F5124" s="302"/>
      <c r="G5124" s="302"/>
    </row>
    <row r="5125" spans="1:7" ht="94.5">
      <c r="A5125" s="455">
        <v>87526</v>
      </c>
      <c r="B5125" s="453" t="s">
        <v>1024</v>
      </c>
      <c r="C5125" s="455" t="s">
        <v>50</v>
      </c>
      <c r="D5125" s="474">
        <v>122.64</v>
      </c>
      <c r="E5125" s="302"/>
      <c r="F5125" s="302"/>
      <c r="G5125" s="302"/>
    </row>
    <row r="5126" spans="1:7" ht="81">
      <c r="A5126" s="455">
        <v>89043</v>
      </c>
      <c r="B5126" s="453" t="s">
        <v>1279</v>
      </c>
      <c r="C5126" s="455" t="s">
        <v>50</v>
      </c>
      <c r="D5126" s="474">
        <v>69.38</v>
      </c>
      <c r="E5126" s="302"/>
      <c r="F5126" s="302"/>
      <c r="G5126" s="302"/>
    </row>
    <row r="5127" spans="1:7" ht="81">
      <c r="A5127" s="455">
        <v>89168</v>
      </c>
      <c r="B5127" s="453" t="s">
        <v>1287</v>
      </c>
      <c r="C5127" s="455" t="s">
        <v>50</v>
      </c>
      <c r="D5127" s="474">
        <v>71.17</v>
      </c>
      <c r="E5127" s="302"/>
      <c r="F5127" s="302"/>
      <c r="G5127" s="302"/>
    </row>
    <row r="5128" spans="1:7" ht="94.5">
      <c r="A5128" s="455">
        <v>89977</v>
      </c>
      <c r="B5128" s="453" t="s">
        <v>1775</v>
      </c>
      <c r="C5128" s="455" t="s">
        <v>50</v>
      </c>
      <c r="D5128" s="474">
        <v>128.36000000000001</v>
      </c>
      <c r="E5128" s="302"/>
      <c r="F5128" s="302"/>
      <c r="G5128" s="302"/>
    </row>
    <row r="5129" spans="1:7" ht="81">
      <c r="A5129" s="455">
        <v>90112</v>
      </c>
      <c r="B5129" s="453" t="s">
        <v>1791</v>
      </c>
      <c r="C5129" s="455" t="s">
        <v>50</v>
      </c>
      <c r="D5129" s="474">
        <v>75.260000000000005</v>
      </c>
      <c r="E5129" s="302"/>
      <c r="F5129" s="302"/>
      <c r="G5129" s="302"/>
    </row>
    <row r="5130" spans="1:7" ht="67.5">
      <c r="A5130" s="455">
        <v>101159</v>
      </c>
      <c r="B5130" s="453" t="s">
        <v>10018</v>
      </c>
      <c r="C5130" s="455" t="s">
        <v>50</v>
      </c>
      <c r="D5130" s="474">
        <v>113.99</v>
      </c>
      <c r="E5130" s="302"/>
      <c r="F5130" s="302"/>
      <c r="G5130" s="302"/>
    </row>
    <row r="5131" spans="1:7" ht="81">
      <c r="A5131" s="455">
        <v>89282</v>
      </c>
      <c r="B5131" s="453" t="s">
        <v>1337</v>
      </c>
      <c r="C5131" s="455" t="s">
        <v>50</v>
      </c>
      <c r="D5131" s="474">
        <v>68.16</v>
      </c>
      <c r="E5131" s="302"/>
      <c r="F5131" s="302"/>
      <c r="G5131" s="302"/>
    </row>
    <row r="5132" spans="1:7" ht="81">
      <c r="A5132" s="455">
        <v>89283</v>
      </c>
      <c r="B5132" s="453" t="s">
        <v>1338</v>
      </c>
      <c r="C5132" s="455" t="s">
        <v>50</v>
      </c>
      <c r="D5132" s="474">
        <v>69.25</v>
      </c>
      <c r="E5132" s="302"/>
      <c r="F5132" s="302"/>
      <c r="G5132" s="302"/>
    </row>
    <row r="5133" spans="1:7" ht="94.5">
      <c r="A5133" s="455">
        <v>89284</v>
      </c>
      <c r="B5133" s="453" t="s">
        <v>1339</v>
      </c>
      <c r="C5133" s="455" t="s">
        <v>50</v>
      </c>
      <c r="D5133" s="474">
        <v>62.73</v>
      </c>
      <c r="E5133" s="302"/>
      <c r="F5133" s="302"/>
      <c r="G5133" s="302"/>
    </row>
    <row r="5134" spans="1:7" ht="94.5">
      <c r="A5134" s="455">
        <v>89285</v>
      </c>
      <c r="B5134" s="453" t="s">
        <v>1340</v>
      </c>
      <c r="C5134" s="455" t="s">
        <v>50</v>
      </c>
      <c r="D5134" s="474">
        <v>63.82</v>
      </c>
      <c r="E5134" s="302"/>
      <c r="F5134" s="302"/>
      <c r="G5134" s="302"/>
    </row>
    <row r="5135" spans="1:7" ht="81">
      <c r="A5135" s="455">
        <v>89286</v>
      </c>
      <c r="B5135" s="453" t="s">
        <v>1341</v>
      </c>
      <c r="C5135" s="455" t="s">
        <v>50</v>
      </c>
      <c r="D5135" s="474">
        <v>72.180000000000007</v>
      </c>
      <c r="E5135" s="302"/>
      <c r="F5135" s="302"/>
      <c r="G5135" s="302"/>
    </row>
    <row r="5136" spans="1:7" ht="81">
      <c r="A5136" s="455">
        <v>89287</v>
      </c>
      <c r="B5136" s="453" t="s">
        <v>1342</v>
      </c>
      <c r="C5136" s="455" t="s">
        <v>50</v>
      </c>
      <c r="D5136" s="474">
        <v>73.27</v>
      </c>
      <c r="E5136" s="302"/>
      <c r="F5136" s="302"/>
      <c r="G5136" s="302"/>
    </row>
    <row r="5137" spans="1:7" ht="94.5">
      <c r="A5137" s="455">
        <v>89288</v>
      </c>
      <c r="B5137" s="453" t="s">
        <v>1343</v>
      </c>
      <c r="C5137" s="455" t="s">
        <v>50</v>
      </c>
      <c r="D5137" s="474">
        <v>65</v>
      </c>
      <c r="E5137" s="302"/>
      <c r="F5137" s="302"/>
      <c r="G5137" s="302"/>
    </row>
    <row r="5138" spans="1:7" ht="94.5">
      <c r="A5138" s="455">
        <v>89289</v>
      </c>
      <c r="B5138" s="453" t="s">
        <v>1344</v>
      </c>
      <c r="C5138" s="455" t="s">
        <v>50</v>
      </c>
      <c r="D5138" s="474">
        <v>66.09</v>
      </c>
      <c r="E5138" s="302"/>
      <c r="F5138" s="302"/>
      <c r="G5138" s="302"/>
    </row>
    <row r="5139" spans="1:7" ht="81">
      <c r="A5139" s="455">
        <v>89290</v>
      </c>
      <c r="B5139" s="453" t="s">
        <v>1345</v>
      </c>
      <c r="C5139" s="455" t="s">
        <v>50</v>
      </c>
      <c r="D5139" s="474">
        <v>75.89</v>
      </c>
      <c r="E5139" s="302"/>
      <c r="F5139" s="302"/>
      <c r="G5139" s="302"/>
    </row>
    <row r="5140" spans="1:7" ht="81">
      <c r="A5140" s="455">
        <v>89291</v>
      </c>
      <c r="B5140" s="453" t="s">
        <v>1346</v>
      </c>
      <c r="C5140" s="455" t="s">
        <v>50</v>
      </c>
      <c r="D5140" s="474">
        <v>77.099999999999994</v>
      </c>
      <c r="E5140" s="302"/>
      <c r="F5140" s="302"/>
      <c r="G5140" s="302"/>
    </row>
    <row r="5141" spans="1:7" ht="94.5">
      <c r="A5141" s="455">
        <v>89292</v>
      </c>
      <c r="B5141" s="453" t="s">
        <v>1347</v>
      </c>
      <c r="C5141" s="455" t="s">
        <v>50</v>
      </c>
      <c r="D5141" s="474">
        <v>70.42</v>
      </c>
      <c r="E5141" s="302"/>
      <c r="F5141" s="302"/>
      <c r="G5141" s="302"/>
    </row>
    <row r="5142" spans="1:7" ht="94.5">
      <c r="A5142" s="455">
        <v>89293</v>
      </c>
      <c r="B5142" s="453" t="s">
        <v>1348</v>
      </c>
      <c r="C5142" s="455" t="s">
        <v>50</v>
      </c>
      <c r="D5142" s="474">
        <v>71.63</v>
      </c>
      <c r="E5142" s="302"/>
      <c r="F5142" s="302"/>
      <c r="G5142" s="302"/>
    </row>
    <row r="5143" spans="1:7" ht="81">
      <c r="A5143" s="455">
        <v>89294</v>
      </c>
      <c r="B5143" s="453" t="s">
        <v>1349</v>
      </c>
      <c r="C5143" s="455" t="s">
        <v>50</v>
      </c>
      <c r="D5143" s="474">
        <v>81.64</v>
      </c>
      <c r="E5143" s="302"/>
      <c r="F5143" s="302"/>
      <c r="G5143" s="302"/>
    </row>
    <row r="5144" spans="1:7" ht="81">
      <c r="A5144" s="455">
        <v>89295</v>
      </c>
      <c r="B5144" s="453" t="s">
        <v>1350</v>
      </c>
      <c r="C5144" s="455" t="s">
        <v>50</v>
      </c>
      <c r="D5144" s="474">
        <v>82.85</v>
      </c>
      <c r="E5144" s="302"/>
      <c r="F5144" s="302"/>
      <c r="G5144" s="302"/>
    </row>
    <row r="5145" spans="1:7" ht="94.5">
      <c r="A5145" s="455">
        <v>89296</v>
      </c>
      <c r="B5145" s="453" t="s">
        <v>1351</v>
      </c>
      <c r="C5145" s="455" t="s">
        <v>50</v>
      </c>
      <c r="D5145" s="474">
        <v>73.5</v>
      </c>
      <c r="E5145" s="302"/>
      <c r="F5145" s="302"/>
      <c r="G5145" s="302"/>
    </row>
    <row r="5146" spans="1:7" ht="94.5">
      <c r="A5146" s="455">
        <v>89297</v>
      </c>
      <c r="B5146" s="453" t="s">
        <v>1352</v>
      </c>
      <c r="C5146" s="455" t="s">
        <v>50</v>
      </c>
      <c r="D5146" s="474">
        <v>74.709999999999994</v>
      </c>
      <c r="E5146" s="302"/>
      <c r="F5146" s="302"/>
      <c r="G5146" s="302"/>
    </row>
    <row r="5147" spans="1:7" ht="94.5">
      <c r="A5147" s="455">
        <v>89298</v>
      </c>
      <c r="B5147" s="453" t="s">
        <v>1353</v>
      </c>
      <c r="C5147" s="455" t="s">
        <v>50</v>
      </c>
      <c r="D5147" s="474">
        <v>77.36</v>
      </c>
      <c r="E5147" s="302"/>
      <c r="F5147" s="302"/>
      <c r="G5147" s="302"/>
    </row>
    <row r="5148" spans="1:7" ht="94.5">
      <c r="A5148" s="455">
        <v>89299</v>
      </c>
      <c r="B5148" s="453" t="s">
        <v>1354</v>
      </c>
      <c r="C5148" s="455" t="s">
        <v>50</v>
      </c>
      <c r="D5148" s="474">
        <v>78.92</v>
      </c>
      <c r="E5148" s="302"/>
      <c r="F5148" s="302"/>
      <c r="G5148" s="302"/>
    </row>
    <row r="5149" spans="1:7" ht="94.5">
      <c r="A5149" s="455">
        <v>89300</v>
      </c>
      <c r="B5149" s="453" t="s">
        <v>1355</v>
      </c>
      <c r="C5149" s="455" t="s">
        <v>50</v>
      </c>
      <c r="D5149" s="474">
        <v>71.94</v>
      </c>
      <c r="E5149" s="302"/>
      <c r="F5149" s="302"/>
      <c r="G5149" s="302"/>
    </row>
    <row r="5150" spans="1:7" ht="94.5">
      <c r="A5150" s="455">
        <v>89301</v>
      </c>
      <c r="B5150" s="453" t="s">
        <v>1356</v>
      </c>
      <c r="C5150" s="455" t="s">
        <v>50</v>
      </c>
      <c r="D5150" s="474">
        <v>73.5</v>
      </c>
      <c r="E5150" s="302"/>
      <c r="F5150" s="302"/>
      <c r="G5150" s="302"/>
    </row>
    <row r="5151" spans="1:7" ht="94.5">
      <c r="A5151" s="455">
        <v>89302</v>
      </c>
      <c r="B5151" s="453" t="s">
        <v>1357</v>
      </c>
      <c r="C5151" s="455" t="s">
        <v>50</v>
      </c>
      <c r="D5151" s="474">
        <v>84</v>
      </c>
      <c r="E5151" s="302"/>
      <c r="F5151" s="302"/>
      <c r="G5151" s="302"/>
    </row>
    <row r="5152" spans="1:7" ht="94.5">
      <c r="A5152" s="455">
        <v>89303</v>
      </c>
      <c r="B5152" s="453" t="s">
        <v>1358</v>
      </c>
      <c r="C5152" s="455" t="s">
        <v>50</v>
      </c>
      <c r="D5152" s="474">
        <v>85.56</v>
      </c>
      <c r="E5152" s="302"/>
      <c r="F5152" s="302"/>
      <c r="G5152" s="302"/>
    </row>
    <row r="5153" spans="1:7" ht="94.5">
      <c r="A5153" s="455">
        <v>89304</v>
      </c>
      <c r="B5153" s="453" t="s">
        <v>1359</v>
      </c>
      <c r="C5153" s="455" t="s">
        <v>50</v>
      </c>
      <c r="D5153" s="474">
        <v>75.83</v>
      </c>
      <c r="E5153" s="302"/>
      <c r="F5153" s="302"/>
      <c r="G5153" s="302"/>
    </row>
    <row r="5154" spans="1:7" ht="94.5">
      <c r="A5154" s="455">
        <v>89305</v>
      </c>
      <c r="B5154" s="453" t="s">
        <v>1360</v>
      </c>
      <c r="C5154" s="455" t="s">
        <v>50</v>
      </c>
      <c r="D5154" s="474">
        <v>77.39</v>
      </c>
      <c r="E5154" s="302"/>
      <c r="F5154" s="302"/>
      <c r="G5154" s="302"/>
    </row>
    <row r="5155" spans="1:7" ht="94.5">
      <c r="A5155" s="455">
        <v>89306</v>
      </c>
      <c r="B5155" s="453" t="s">
        <v>1361</v>
      </c>
      <c r="C5155" s="455" t="s">
        <v>50</v>
      </c>
      <c r="D5155" s="474">
        <v>85.36</v>
      </c>
      <c r="E5155" s="302"/>
      <c r="F5155" s="302"/>
      <c r="G5155" s="302"/>
    </row>
    <row r="5156" spans="1:7" ht="94.5">
      <c r="A5156" s="455">
        <v>89307</v>
      </c>
      <c r="B5156" s="453" t="s">
        <v>1362</v>
      </c>
      <c r="C5156" s="455" t="s">
        <v>50</v>
      </c>
      <c r="D5156" s="474">
        <v>87.08</v>
      </c>
      <c r="E5156" s="302"/>
      <c r="F5156" s="302"/>
      <c r="G5156" s="302"/>
    </row>
    <row r="5157" spans="1:7" ht="94.5">
      <c r="A5157" s="455">
        <v>89308</v>
      </c>
      <c r="B5157" s="453" t="s">
        <v>1363</v>
      </c>
      <c r="C5157" s="455" t="s">
        <v>50</v>
      </c>
      <c r="D5157" s="474">
        <v>79.88</v>
      </c>
      <c r="E5157" s="302"/>
      <c r="F5157" s="302"/>
      <c r="G5157" s="302"/>
    </row>
    <row r="5158" spans="1:7" ht="94.5">
      <c r="A5158" s="455">
        <v>89309</v>
      </c>
      <c r="B5158" s="453" t="s">
        <v>1364</v>
      </c>
      <c r="C5158" s="455" t="s">
        <v>50</v>
      </c>
      <c r="D5158" s="474">
        <v>81.599999999999994</v>
      </c>
      <c r="E5158" s="302"/>
      <c r="F5158" s="302"/>
      <c r="G5158" s="302"/>
    </row>
    <row r="5159" spans="1:7" ht="94.5">
      <c r="A5159" s="455">
        <v>89310</v>
      </c>
      <c r="B5159" s="453" t="s">
        <v>1365</v>
      </c>
      <c r="C5159" s="455" t="s">
        <v>50</v>
      </c>
      <c r="D5159" s="474">
        <v>96.47</v>
      </c>
      <c r="E5159" s="302"/>
      <c r="F5159" s="302"/>
      <c r="G5159" s="302"/>
    </row>
    <row r="5160" spans="1:7" ht="94.5">
      <c r="A5160" s="455">
        <v>89311</v>
      </c>
      <c r="B5160" s="453" t="s">
        <v>1366</v>
      </c>
      <c r="C5160" s="455" t="s">
        <v>50</v>
      </c>
      <c r="D5160" s="474">
        <v>98.19</v>
      </c>
      <c r="E5160" s="302"/>
      <c r="F5160" s="302"/>
      <c r="G5160" s="302"/>
    </row>
    <row r="5161" spans="1:7" ht="94.5">
      <c r="A5161" s="455">
        <v>89312</v>
      </c>
      <c r="B5161" s="453" t="s">
        <v>1367</v>
      </c>
      <c r="C5161" s="455" t="s">
        <v>50</v>
      </c>
      <c r="D5161" s="474">
        <v>84.58</v>
      </c>
      <c r="E5161" s="302"/>
      <c r="F5161" s="302"/>
      <c r="G5161" s="302"/>
    </row>
    <row r="5162" spans="1:7" ht="94.5">
      <c r="A5162" s="455">
        <v>89313</v>
      </c>
      <c r="B5162" s="453" t="s">
        <v>1368</v>
      </c>
      <c r="C5162" s="455" t="s">
        <v>50</v>
      </c>
      <c r="D5162" s="474">
        <v>86.3</v>
      </c>
      <c r="E5162" s="302"/>
      <c r="F5162" s="302"/>
      <c r="G5162" s="302"/>
    </row>
    <row r="5163" spans="1:7" ht="54">
      <c r="A5163" s="455">
        <v>101162</v>
      </c>
      <c r="B5163" s="453" t="s">
        <v>10019</v>
      </c>
      <c r="C5163" s="455" t="s">
        <v>50</v>
      </c>
      <c r="D5163" s="474">
        <v>127.92</v>
      </c>
      <c r="E5163" s="302"/>
      <c r="F5163" s="302"/>
      <c r="G5163" s="302"/>
    </row>
    <row r="5164" spans="1:7" ht="81">
      <c r="A5164" s="455">
        <v>87447</v>
      </c>
      <c r="B5164" s="453" t="s">
        <v>946</v>
      </c>
      <c r="C5164" s="455" t="s">
        <v>50</v>
      </c>
      <c r="D5164" s="474">
        <v>54.16</v>
      </c>
      <c r="E5164" s="302"/>
      <c r="F5164" s="302"/>
      <c r="G5164" s="302"/>
    </row>
    <row r="5165" spans="1:7" ht="81">
      <c r="A5165" s="455">
        <v>87448</v>
      </c>
      <c r="B5165" s="453" t="s">
        <v>947</v>
      </c>
      <c r="C5165" s="455" t="s">
        <v>50</v>
      </c>
      <c r="D5165" s="474">
        <v>54.57</v>
      </c>
      <c r="E5165" s="302"/>
      <c r="F5165" s="302"/>
      <c r="G5165" s="302"/>
    </row>
    <row r="5166" spans="1:7" ht="81">
      <c r="A5166" s="455">
        <v>87449</v>
      </c>
      <c r="B5166" s="453" t="s">
        <v>948</v>
      </c>
      <c r="C5166" s="455" t="s">
        <v>50</v>
      </c>
      <c r="D5166" s="474">
        <v>70.760000000000005</v>
      </c>
      <c r="E5166" s="302"/>
      <c r="F5166" s="302"/>
      <c r="G5166" s="302"/>
    </row>
    <row r="5167" spans="1:7" ht="81">
      <c r="A5167" s="455">
        <v>87450</v>
      </c>
      <c r="B5167" s="453" t="s">
        <v>949</v>
      </c>
      <c r="C5167" s="455" t="s">
        <v>50</v>
      </c>
      <c r="D5167" s="474">
        <v>71.69</v>
      </c>
      <c r="E5167" s="302"/>
      <c r="F5167" s="302"/>
      <c r="G5167" s="302"/>
    </row>
    <row r="5168" spans="1:7" ht="81">
      <c r="A5168" s="455">
        <v>87451</v>
      </c>
      <c r="B5168" s="453" t="s">
        <v>950</v>
      </c>
      <c r="C5168" s="455" t="s">
        <v>50</v>
      </c>
      <c r="D5168" s="474">
        <v>87.07</v>
      </c>
      <c r="E5168" s="302"/>
      <c r="F5168" s="302"/>
      <c r="G5168" s="302"/>
    </row>
    <row r="5169" spans="1:7" ht="81">
      <c r="A5169" s="455">
        <v>87452</v>
      </c>
      <c r="B5169" s="453" t="s">
        <v>951</v>
      </c>
      <c r="C5169" s="455" t="s">
        <v>50</v>
      </c>
      <c r="D5169" s="474">
        <v>87.59</v>
      </c>
      <c r="E5169" s="302"/>
      <c r="F5169" s="302"/>
      <c r="G5169" s="302"/>
    </row>
    <row r="5170" spans="1:7" ht="81">
      <c r="A5170" s="455">
        <v>87453</v>
      </c>
      <c r="B5170" s="453" t="s">
        <v>952</v>
      </c>
      <c r="C5170" s="455" t="s">
        <v>50</v>
      </c>
      <c r="D5170" s="474">
        <v>50.36</v>
      </c>
      <c r="E5170" s="302"/>
      <c r="F5170" s="302"/>
      <c r="G5170" s="302"/>
    </row>
    <row r="5171" spans="1:7" ht="81">
      <c r="A5171" s="455">
        <v>87454</v>
      </c>
      <c r="B5171" s="453" t="s">
        <v>953</v>
      </c>
      <c r="C5171" s="455" t="s">
        <v>50</v>
      </c>
      <c r="D5171" s="474">
        <v>51.15</v>
      </c>
      <c r="E5171" s="302"/>
      <c r="F5171" s="302"/>
      <c r="G5171" s="302"/>
    </row>
    <row r="5172" spans="1:7" ht="81">
      <c r="A5172" s="455">
        <v>87455</v>
      </c>
      <c r="B5172" s="453" t="s">
        <v>954</v>
      </c>
      <c r="C5172" s="455" t="s">
        <v>50</v>
      </c>
      <c r="D5172" s="474">
        <v>65.709999999999994</v>
      </c>
      <c r="E5172" s="302"/>
      <c r="F5172" s="302"/>
      <c r="G5172" s="302"/>
    </row>
    <row r="5173" spans="1:7" ht="81">
      <c r="A5173" s="455">
        <v>87456</v>
      </c>
      <c r="B5173" s="453" t="s">
        <v>955</v>
      </c>
      <c r="C5173" s="455" t="s">
        <v>50</v>
      </c>
      <c r="D5173" s="474">
        <v>67.06</v>
      </c>
      <c r="E5173" s="302"/>
      <c r="F5173" s="302"/>
      <c r="G5173" s="302"/>
    </row>
    <row r="5174" spans="1:7" ht="81">
      <c r="A5174" s="455">
        <v>87457</v>
      </c>
      <c r="B5174" s="453" t="s">
        <v>956</v>
      </c>
      <c r="C5174" s="455" t="s">
        <v>50</v>
      </c>
      <c r="D5174" s="474">
        <v>80.11</v>
      </c>
      <c r="E5174" s="302"/>
      <c r="F5174" s="302"/>
      <c r="G5174" s="302"/>
    </row>
    <row r="5175" spans="1:7" ht="81">
      <c r="A5175" s="455">
        <v>87458</v>
      </c>
      <c r="B5175" s="453" t="s">
        <v>957</v>
      </c>
      <c r="C5175" s="455" t="s">
        <v>50</v>
      </c>
      <c r="D5175" s="474">
        <v>81.27</v>
      </c>
      <c r="E5175" s="302"/>
      <c r="F5175" s="302"/>
      <c r="G5175" s="302"/>
    </row>
    <row r="5176" spans="1:7" ht="81">
      <c r="A5176" s="455">
        <v>87459</v>
      </c>
      <c r="B5176" s="453" t="s">
        <v>958</v>
      </c>
      <c r="C5176" s="455" t="s">
        <v>50</v>
      </c>
      <c r="D5176" s="474">
        <v>59.31</v>
      </c>
      <c r="E5176" s="302"/>
      <c r="F5176" s="302"/>
      <c r="G5176" s="302"/>
    </row>
    <row r="5177" spans="1:7" ht="81">
      <c r="A5177" s="455">
        <v>87460</v>
      </c>
      <c r="B5177" s="453" t="s">
        <v>959</v>
      </c>
      <c r="C5177" s="455" t="s">
        <v>50</v>
      </c>
      <c r="D5177" s="474">
        <v>60.1</v>
      </c>
      <c r="E5177" s="302"/>
      <c r="F5177" s="302"/>
      <c r="G5177" s="302"/>
    </row>
    <row r="5178" spans="1:7" ht="81">
      <c r="A5178" s="455">
        <v>87461</v>
      </c>
      <c r="B5178" s="453" t="s">
        <v>960</v>
      </c>
      <c r="C5178" s="455" t="s">
        <v>50</v>
      </c>
      <c r="D5178" s="474">
        <v>75.98</v>
      </c>
      <c r="E5178" s="302"/>
      <c r="F5178" s="302"/>
      <c r="G5178" s="302"/>
    </row>
    <row r="5179" spans="1:7" ht="81">
      <c r="A5179" s="455">
        <v>87462</v>
      </c>
      <c r="B5179" s="453" t="s">
        <v>961</v>
      </c>
      <c r="C5179" s="455" t="s">
        <v>50</v>
      </c>
      <c r="D5179" s="474">
        <v>76.91</v>
      </c>
      <c r="E5179" s="302"/>
      <c r="F5179" s="302"/>
      <c r="G5179" s="302"/>
    </row>
    <row r="5180" spans="1:7" ht="81">
      <c r="A5180" s="455">
        <v>87463</v>
      </c>
      <c r="B5180" s="453" t="s">
        <v>962</v>
      </c>
      <c r="C5180" s="455" t="s">
        <v>50</v>
      </c>
      <c r="D5180" s="474">
        <v>91.71</v>
      </c>
      <c r="E5180" s="302"/>
      <c r="F5180" s="302"/>
      <c r="G5180" s="302"/>
    </row>
    <row r="5181" spans="1:7" ht="81">
      <c r="A5181" s="455">
        <v>87464</v>
      </c>
      <c r="B5181" s="453" t="s">
        <v>963</v>
      </c>
      <c r="C5181" s="455" t="s">
        <v>50</v>
      </c>
      <c r="D5181" s="474">
        <v>92.87</v>
      </c>
      <c r="E5181" s="302"/>
      <c r="F5181" s="302"/>
      <c r="G5181" s="302"/>
    </row>
    <row r="5182" spans="1:7" ht="81">
      <c r="A5182" s="455">
        <v>87465</v>
      </c>
      <c r="B5182" s="453" t="s">
        <v>964</v>
      </c>
      <c r="C5182" s="455" t="s">
        <v>50</v>
      </c>
      <c r="D5182" s="474">
        <v>53.29</v>
      </c>
      <c r="E5182" s="302"/>
      <c r="F5182" s="302"/>
      <c r="G5182" s="302"/>
    </row>
    <row r="5183" spans="1:7" ht="81">
      <c r="A5183" s="455">
        <v>87466</v>
      </c>
      <c r="B5183" s="453" t="s">
        <v>965</v>
      </c>
      <c r="C5183" s="455" t="s">
        <v>50</v>
      </c>
      <c r="D5183" s="474">
        <v>54.08</v>
      </c>
      <c r="E5183" s="302"/>
      <c r="F5183" s="302"/>
      <c r="G5183" s="302"/>
    </row>
    <row r="5184" spans="1:7" ht="81">
      <c r="A5184" s="455">
        <v>87467</v>
      </c>
      <c r="B5184" s="453" t="s">
        <v>966</v>
      </c>
      <c r="C5184" s="455" t="s">
        <v>50</v>
      </c>
      <c r="D5184" s="474">
        <v>69.14</v>
      </c>
      <c r="E5184" s="302"/>
      <c r="F5184" s="302"/>
      <c r="G5184" s="302"/>
    </row>
    <row r="5185" spans="1:7" ht="81">
      <c r="A5185" s="455">
        <v>87468</v>
      </c>
      <c r="B5185" s="453" t="s">
        <v>967</v>
      </c>
      <c r="C5185" s="455" t="s">
        <v>50</v>
      </c>
      <c r="D5185" s="474">
        <v>70.069999999999993</v>
      </c>
      <c r="E5185" s="302"/>
      <c r="F5185" s="302"/>
      <c r="G5185" s="302"/>
    </row>
    <row r="5186" spans="1:7" ht="81">
      <c r="A5186" s="455">
        <v>87469</v>
      </c>
      <c r="B5186" s="453" t="s">
        <v>968</v>
      </c>
      <c r="C5186" s="455" t="s">
        <v>50</v>
      </c>
      <c r="D5186" s="474">
        <v>83.69</v>
      </c>
      <c r="E5186" s="302"/>
      <c r="F5186" s="302"/>
      <c r="G5186" s="302"/>
    </row>
    <row r="5187" spans="1:7" ht="81">
      <c r="A5187" s="455">
        <v>87470</v>
      </c>
      <c r="B5187" s="453" t="s">
        <v>969</v>
      </c>
      <c r="C5187" s="455" t="s">
        <v>50</v>
      </c>
      <c r="D5187" s="474">
        <v>84.85</v>
      </c>
      <c r="E5187" s="302"/>
      <c r="F5187" s="302"/>
      <c r="G5187" s="302"/>
    </row>
    <row r="5188" spans="1:7" ht="81">
      <c r="A5188" s="455">
        <v>89044</v>
      </c>
      <c r="B5188" s="453" t="s">
        <v>1280</v>
      </c>
      <c r="C5188" s="455" t="s">
        <v>50</v>
      </c>
      <c r="D5188" s="474">
        <v>53.57</v>
      </c>
      <c r="E5188" s="302"/>
      <c r="F5188" s="302"/>
      <c r="G5188" s="302"/>
    </row>
    <row r="5189" spans="1:7" ht="81">
      <c r="A5189" s="455">
        <v>89169</v>
      </c>
      <c r="B5189" s="453" t="s">
        <v>1288</v>
      </c>
      <c r="C5189" s="455" t="s">
        <v>50</v>
      </c>
      <c r="D5189" s="474">
        <v>54.37</v>
      </c>
      <c r="E5189" s="302"/>
      <c r="F5189" s="302"/>
      <c r="G5189" s="302"/>
    </row>
    <row r="5190" spans="1:7" ht="81">
      <c r="A5190" s="455">
        <v>89978</v>
      </c>
      <c r="B5190" s="453" t="s">
        <v>1776</v>
      </c>
      <c r="C5190" s="455" t="s">
        <v>50</v>
      </c>
      <c r="D5190" s="474">
        <v>70.489999999999995</v>
      </c>
      <c r="E5190" s="302"/>
      <c r="F5190" s="302"/>
      <c r="G5190" s="302"/>
    </row>
    <row r="5191" spans="1:7" ht="67.5">
      <c r="A5191" s="455">
        <v>89453</v>
      </c>
      <c r="B5191" s="453" t="s">
        <v>1447</v>
      </c>
      <c r="C5191" s="455" t="s">
        <v>50</v>
      </c>
      <c r="D5191" s="474">
        <v>64.88</v>
      </c>
      <c r="E5191" s="302"/>
      <c r="F5191" s="302"/>
      <c r="G5191" s="302"/>
    </row>
    <row r="5192" spans="1:7" ht="67.5">
      <c r="A5192" s="455">
        <v>89454</v>
      </c>
      <c r="B5192" s="453" t="s">
        <v>1448</v>
      </c>
      <c r="C5192" s="455" t="s">
        <v>50</v>
      </c>
      <c r="D5192" s="474">
        <v>61.36</v>
      </c>
      <c r="E5192" s="302"/>
      <c r="F5192" s="302"/>
      <c r="G5192" s="302"/>
    </row>
    <row r="5193" spans="1:7" ht="67.5">
      <c r="A5193" s="455">
        <v>89455</v>
      </c>
      <c r="B5193" s="453" t="s">
        <v>1449</v>
      </c>
      <c r="C5193" s="455" t="s">
        <v>50</v>
      </c>
      <c r="D5193" s="474">
        <v>80.45</v>
      </c>
      <c r="E5193" s="302"/>
      <c r="F5193" s="302"/>
      <c r="G5193" s="302"/>
    </row>
    <row r="5194" spans="1:7" ht="67.5">
      <c r="A5194" s="455">
        <v>89456</v>
      </c>
      <c r="B5194" s="453" t="s">
        <v>1450</v>
      </c>
      <c r="C5194" s="455" t="s">
        <v>50</v>
      </c>
      <c r="D5194" s="474">
        <v>76.540000000000006</v>
      </c>
      <c r="E5194" s="302"/>
      <c r="F5194" s="302"/>
      <c r="G5194" s="302"/>
    </row>
    <row r="5195" spans="1:7" ht="67.5">
      <c r="A5195" s="455">
        <v>89457</v>
      </c>
      <c r="B5195" s="453" t="s">
        <v>1451</v>
      </c>
      <c r="C5195" s="455" t="s">
        <v>50</v>
      </c>
      <c r="D5195" s="474">
        <v>68.36</v>
      </c>
      <c r="E5195" s="302"/>
      <c r="F5195" s="302"/>
      <c r="G5195" s="302"/>
    </row>
    <row r="5196" spans="1:7" ht="67.5">
      <c r="A5196" s="455">
        <v>89458</v>
      </c>
      <c r="B5196" s="453" t="s">
        <v>1452</v>
      </c>
      <c r="C5196" s="455" t="s">
        <v>50</v>
      </c>
      <c r="D5196" s="474">
        <v>63.37</v>
      </c>
      <c r="E5196" s="302"/>
      <c r="F5196" s="302"/>
      <c r="G5196" s="302"/>
    </row>
    <row r="5197" spans="1:7" ht="67.5">
      <c r="A5197" s="455">
        <v>89459</v>
      </c>
      <c r="B5197" s="453" t="s">
        <v>1453</v>
      </c>
      <c r="C5197" s="455" t="s">
        <v>50</v>
      </c>
      <c r="D5197" s="474">
        <v>84.21</v>
      </c>
      <c r="E5197" s="302"/>
      <c r="F5197" s="302"/>
      <c r="G5197" s="302"/>
    </row>
    <row r="5198" spans="1:7" ht="67.5">
      <c r="A5198" s="455">
        <v>89460</v>
      </c>
      <c r="B5198" s="453" t="s">
        <v>1454</v>
      </c>
      <c r="C5198" s="455" t="s">
        <v>50</v>
      </c>
      <c r="D5198" s="474">
        <v>78.790000000000006</v>
      </c>
      <c r="E5198" s="302"/>
      <c r="F5198" s="302"/>
      <c r="G5198" s="302"/>
    </row>
    <row r="5199" spans="1:7" ht="67.5">
      <c r="A5199" s="455">
        <v>89462</v>
      </c>
      <c r="B5199" s="453" t="s">
        <v>1455</v>
      </c>
      <c r="C5199" s="455" t="s">
        <v>50</v>
      </c>
      <c r="D5199" s="474">
        <v>77.56</v>
      </c>
      <c r="E5199" s="302"/>
      <c r="F5199" s="302"/>
      <c r="G5199" s="302"/>
    </row>
    <row r="5200" spans="1:7" ht="67.5">
      <c r="A5200" s="455">
        <v>89463</v>
      </c>
      <c r="B5200" s="453" t="s">
        <v>1456</v>
      </c>
      <c r="C5200" s="455" t="s">
        <v>50</v>
      </c>
      <c r="D5200" s="474">
        <v>73.989999999999995</v>
      </c>
      <c r="E5200" s="302"/>
      <c r="F5200" s="302"/>
      <c r="G5200" s="302"/>
    </row>
    <row r="5201" spans="1:7" ht="67.5">
      <c r="A5201" s="455">
        <v>89464</v>
      </c>
      <c r="B5201" s="453" t="s">
        <v>1457</v>
      </c>
      <c r="C5201" s="455" t="s">
        <v>50</v>
      </c>
      <c r="D5201" s="474">
        <v>93.2</v>
      </c>
      <c r="E5201" s="302"/>
      <c r="F5201" s="302"/>
      <c r="G5201" s="302"/>
    </row>
    <row r="5202" spans="1:7" ht="67.5">
      <c r="A5202" s="455">
        <v>89465</v>
      </c>
      <c r="B5202" s="453" t="s">
        <v>1458</v>
      </c>
      <c r="C5202" s="455" t="s">
        <v>50</v>
      </c>
      <c r="D5202" s="474">
        <v>89.36</v>
      </c>
      <c r="E5202" s="302"/>
      <c r="F5202" s="302"/>
      <c r="G5202" s="302"/>
    </row>
    <row r="5203" spans="1:7" ht="67.5">
      <c r="A5203" s="455">
        <v>89466</v>
      </c>
      <c r="B5203" s="453" t="s">
        <v>1459</v>
      </c>
      <c r="C5203" s="455" t="s">
        <v>50</v>
      </c>
      <c r="D5203" s="474">
        <v>82.41</v>
      </c>
      <c r="E5203" s="302"/>
      <c r="F5203" s="302"/>
      <c r="G5203" s="302"/>
    </row>
    <row r="5204" spans="1:7" ht="67.5">
      <c r="A5204" s="455">
        <v>89467</v>
      </c>
      <c r="B5204" s="453" t="s">
        <v>1460</v>
      </c>
      <c r="C5204" s="455" t="s">
        <v>50</v>
      </c>
      <c r="D5204" s="474">
        <v>76.86</v>
      </c>
      <c r="E5204" s="302"/>
      <c r="F5204" s="302"/>
      <c r="G5204" s="302"/>
    </row>
    <row r="5205" spans="1:7" ht="67.5">
      <c r="A5205" s="455">
        <v>89468</v>
      </c>
      <c r="B5205" s="453" t="s">
        <v>1461</v>
      </c>
      <c r="C5205" s="455" t="s">
        <v>50</v>
      </c>
      <c r="D5205" s="474">
        <v>98.26</v>
      </c>
      <c r="E5205" s="302"/>
      <c r="F5205" s="302"/>
      <c r="G5205" s="302"/>
    </row>
    <row r="5206" spans="1:7" ht="67.5">
      <c r="A5206" s="455">
        <v>89469</v>
      </c>
      <c r="B5206" s="453" t="s">
        <v>1462</v>
      </c>
      <c r="C5206" s="455" t="s">
        <v>50</v>
      </c>
      <c r="D5206" s="474">
        <v>92.42</v>
      </c>
      <c r="E5206" s="302"/>
      <c r="F5206" s="302"/>
      <c r="G5206" s="302"/>
    </row>
    <row r="5207" spans="1:7" ht="81">
      <c r="A5207" s="455">
        <v>89470</v>
      </c>
      <c r="B5207" s="453" t="s">
        <v>1463</v>
      </c>
      <c r="C5207" s="455" t="s">
        <v>50</v>
      </c>
      <c r="D5207" s="474">
        <v>75.5</v>
      </c>
      <c r="E5207" s="302"/>
      <c r="F5207" s="302"/>
      <c r="G5207" s="302"/>
    </row>
    <row r="5208" spans="1:7" ht="81">
      <c r="A5208" s="455">
        <v>89471</v>
      </c>
      <c r="B5208" s="453" t="s">
        <v>1464</v>
      </c>
      <c r="C5208" s="455" t="s">
        <v>50</v>
      </c>
      <c r="D5208" s="474">
        <v>71.98</v>
      </c>
      <c r="E5208" s="302"/>
      <c r="F5208" s="302"/>
      <c r="G5208" s="302"/>
    </row>
    <row r="5209" spans="1:7" ht="81">
      <c r="A5209" s="455">
        <v>89472</v>
      </c>
      <c r="B5209" s="453" t="s">
        <v>1465</v>
      </c>
      <c r="C5209" s="455" t="s">
        <v>50</v>
      </c>
      <c r="D5209" s="474">
        <v>91.04</v>
      </c>
      <c r="E5209" s="302"/>
      <c r="F5209" s="302"/>
      <c r="G5209" s="302"/>
    </row>
    <row r="5210" spans="1:7" ht="81">
      <c r="A5210" s="455">
        <v>89473</v>
      </c>
      <c r="B5210" s="453" t="s">
        <v>1466</v>
      </c>
      <c r="C5210" s="455" t="s">
        <v>50</v>
      </c>
      <c r="D5210" s="474">
        <v>87.31</v>
      </c>
      <c r="E5210" s="302"/>
      <c r="F5210" s="302"/>
      <c r="G5210" s="302"/>
    </row>
    <row r="5211" spans="1:7" ht="81">
      <c r="A5211" s="455">
        <v>89474</v>
      </c>
      <c r="B5211" s="453" t="s">
        <v>1467</v>
      </c>
      <c r="C5211" s="455" t="s">
        <v>50</v>
      </c>
      <c r="D5211" s="474">
        <v>81.86</v>
      </c>
      <c r="E5211" s="302"/>
      <c r="F5211" s="302"/>
      <c r="G5211" s="302"/>
    </row>
    <row r="5212" spans="1:7" ht="81">
      <c r="A5212" s="455">
        <v>89475</v>
      </c>
      <c r="B5212" s="453" t="s">
        <v>1468</v>
      </c>
      <c r="C5212" s="455" t="s">
        <v>50</v>
      </c>
      <c r="D5212" s="474">
        <v>75.569999999999993</v>
      </c>
      <c r="E5212" s="302"/>
      <c r="F5212" s="302"/>
      <c r="G5212" s="302"/>
    </row>
    <row r="5213" spans="1:7" ht="81">
      <c r="A5213" s="455">
        <v>89476</v>
      </c>
      <c r="B5213" s="453" t="s">
        <v>1469</v>
      </c>
      <c r="C5213" s="455" t="s">
        <v>50</v>
      </c>
      <c r="D5213" s="474">
        <v>97.86</v>
      </c>
      <c r="E5213" s="302"/>
      <c r="F5213" s="302"/>
      <c r="G5213" s="302"/>
    </row>
    <row r="5214" spans="1:7" ht="81">
      <c r="A5214" s="455">
        <v>89477</v>
      </c>
      <c r="B5214" s="453" t="s">
        <v>1470</v>
      </c>
      <c r="C5214" s="455" t="s">
        <v>50</v>
      </c>
      <c r="D5214" s="474">
        <v>91.32</v>
      </c>
      <c r="E5214" s="302"/>
      <c r="F5214" s="302"/>
      <c r="G5214" s="302"/>
    </row>
    <row r="5215" spans="1:7" ht="81">
      <c r="A5215" s="455">
        <v>89478</v>
      </c>
      <c r="B5215" s="453" t="s">
        <v>1471</v>
      </c>
      <c r="C5215" s="455" t="s">
        <v>50</v>
      </c>
      <c r="D5215" s="474">
        <v>88.41</v>
      </c>
      <c r="E5215" s="302"/>
      <c r="F5215" s="302"/>
      <c r="G5215" s="302"/>
    </row>
    <row r="5216" spans="1:7" ht="81">
      <c r="A5216" s="455">
        <v>89479</v>
      </c>
      <c r="B5216" s="453" t="s">
        <v>1472</v>
      </c>
      <c r="C5216" s="455" t="s">
        <v>50</v>
      </c>
      <c r="D5216" s="474">
        <v>84.84</v>
      </c>
      <c r="E5216" s="302"/>
      <c r="F5216" s="302"/>
      <c r="G5216" s="302"/>
    </row>
    <row r="5217" spans="1:7" ht="81">
      <c r="A5217" s="455">
        <v>89480</v>
      </c>
      <c r="B5217" s="453" t="s">
        <v>1473</v>
      </c>
      <c r="C5217" s="455" t="s">
        <v>50</v>
      </c>
      <c r="D5217" s="474">
        <v>104.02</v>
      </c>
      <c r="E5217" s="302"/>
      <c r="F5217" s="302"/>
      <c r="G5217" s="302"/>
    </row>
    <row r="5218" spans="1:7" ht="81">
      <c r="A5218" s="455">
        <v>89483</v>
      </c>
      <c r="B5218" s="453" t="s">
        <v>1475</v>
      </c>
      <c r="C5218" s="455" t="s">
        <v>50</v>
      </c>
      <c r="D5218" s="474">
        <v>100.35</v>
      </c>
      <c r="E5218" s="302"/>
      <c r="F5218" s="302"/>
      <c r="G5218" s="302"/>
    </row>
    <row r="5219" spans="1:7" ht="81">
      <c r="A5219" s="455">
        <v>89484</v>
      </c>
      <c r="B5219" s="453" t="s">
        <v>1476</v>
      </c>
      <c r="C5219" s="455" t="s">
        <v>50</v>
      </c>
      <c r="D5219" s="474">
        <v>96.14</v>
      </c>
      <c r="E5219" s="302"/>
      <c r="F5219" s="302"/>
      <c r="G5219" s="302"/>
    </row>
    <row r="5220" spans="1:7" ht="81">
      <c r="A5220" s="455">
        <v>89486</v>
      </c>
      <c r="B5220" s="453" t="s">
        <v>1477</v>
      </c>
      <c r="C5220" s="455" t="s">
        <v>50</v>
      </c>
      <c r="D5220" s="474">
        <v>89.47</v>
      </c>
      <c r="E5220" s="302"/>
      <c r="F5220" s="302"/>
      <c r="G5220" s="302"/>
    </row>
    <row r="5221" spans="1:7" ht="81">
      <c r="A5221" s="455">
        <v>89487</v>
      </c>
      <c r="B5221" s="453" t="s">
        <v>1478</v>
      </c>
      <c r="C5221" s="455" t="s">
        <v>50</v>
      </c>
      <c r="D5221" s="474">
        <v>112.14</v>
      </c>
      <c r="E5221" s="302"/>
      <c r="F5221" s="302"/>
      <c r="G5221" s="302"/>
    </row>
    <row r="5222" spans="1:7" ht="81">
      <c r="A5222" s="455">
        <v>89488</v>
      </c>
      <c r="B5222" s="453" t="s">
        <v>1479</v>
      </c>
      <c r="C5222" s="455" t="s">
        <v>50</v>
      </c>
      <c r="D5222" s="474">
        <v>105.17</v>
      </c>
      <c r="E5222" s="302"/>
      <c r="F5222" s="302"/>
      <c r="G5222" s="302"/>
    </row>
    <row r="5223" spans="1:7" ht="81">
      <c r="A5223" s="455">
        <v>91815</v>
      </c>
      <c r="B5223" s="453" t="s">
        <v>2055</v>
      </c>
      <c r="C5223" s="455" t="s">
        <v>50</v>
      </c>
      <c r="D5223" s="474">
        <v>64.41</v>
      </c>
      <c r="E5223" s="302"/>
      <c r="F5223" s="302"/>
      <c r="G5223" s="302"/>
    </row>
    <row r="5224" spans="1:7" ht="81">
      <c r="A5224" s="455">
        <v>91816</v>
      </c>
      <c r="B5224" s="453" t="s">
        <v>2056</v>
      </c>
      <c r="C5224" s="455" t="s">
        <v>50</v>
      </c>
      <c r="D5224" s="474">
        <v>77.540000000000006</v>
      </c>
      <c r="E5224" s="302"/>
      <c r="F5224" s="302"/>
      <c r="G5224" s="302"/>
    </row>
    <row r="5225" spans="1:7" ht="54">
      <c r="A5225" s="455">
        <v>101161</v>
      </c>
      <c r="B5225" s="453" t="s">
        <v>10020</v>
      </c>
      <c r="C5225" s="455" t="s">
        <v>50</v>
      </c>
      <c r="D5225" s="474">
        <v>158.19999999999999</v>
      </c>
      <c r="E5225" s="302"/>
      <c r="F5225" s="302"/>
      <c r="G5225" s="302"/>
    </row>
    <row r="5226" spans="1:7" ht="54">
      <c r="A5226" s="455">
        <v>101163</v>
      </c>
      <c r="B5226" s="453" t="s">
        <v>10021</v>
      </c>
      <c r="C5226" s="455" t="s">
        <v>50</v>
      </c>
      <c r="D5226" s="474">
        <v>972.95</v>
      </c>
      <c r="E5226" s="302"/>
      <c r="F5226" s="302"/>
      <c r="G5226" s="302"/>
    </row>
    <row r="5227" spans="1:7" ht="54">
      <c r="A5227" s="455">
        <v>101164</v>
      </c>
      <c r="B5227" s="453" t="s">
        <v>10022</v>
      </c>
      <c r="C5227" s="455" t="s">
        <v>50</v>
      </c>
      <c r="D5227" s="474">
        <v>693.22</v>
      </c>
      <c r="E5227" s="302"/>
      <c r="F5227" s="302"/>
      <c r="G5227" s="302"/>
    </row>
    <row r="5228" spans="1:7" ht="54">
      <c r="A5228" s="455">
        <v>96358</v>
      </c>
      <c r="B5228" s="453" t="s">
        <v>3166</v>
      </c>
      <c r="C5228" s="455" t="s">
        <v>50</v>
      </c>
      <c r="D5228" s="474">
        <v>76.27</v>
      </c>
      <c r="E5228" s="302"/>
      <c r="F5228" s="302"/>
      <c r="G5228" s="302"/>
    </row>
    <row r="5229" spans="1:7" ht="54">
      <c r="A5229" s="455">
        <v>96359</v>
      </c>
      <c r="B5229" s="453" t="s">
        <v>3167</v>
      </c>
      <c r="C5229" s="455" t="s">
        <v>50</v>
      </c>
      <c r="D5229" s="474">
        <v>85.61</v>
      </c>
      <c r="E5229" s="302"/>
      <c r="F5229" s="302"/>
      <c r="G5229" s="302"/>
    </row>
    <row r="5230" spans="1:7" ht="54">
      <c r="A5230" s="455">
        <v>96360</v>
      </c>
      <c r="B5230" s="453" t="s">
        <v>3168</v>
      </c>
      <c r="C5230" s="455" t="s">
        <v>50</v>
      </c>
      <c r="D5230" s="474">
        <v>101.26</v>
      </c>
      <c r="E5230" s="302"/>
      <c r="F5230" s="302"/>
      <c r="G5230" s="302"/>
    </row>
    <row r="5231" spans="1:7" ht="54">
      <c r="A5231" s="455">
        <v>96361</v>
      </c>
      <c r="B5231" s="453" t="s">
        <v>3169</v>
      </c>
      <c r="C5231" s="455" t="s">
        <v>50</v>
      </c>
      <c r="D5231" s="474">
        <v>119.58</v>
      </c>
      <c r="E5231" s="302"/>
      <c r="F5231" s="302"/>
      <c r="G5231" s="302"/>
    </row>
    <row r="5232" spans="1:7" ht="67.5">
      <c r="A5232" s="455">
        <v>96362</v>
      </c>
      <c r="B5232" s="453" t="s">
        <v>3170</v>
      </c>
      <c r="C5232" s="455" t="s">
        <v>50</v>
      </c>
      <c r="D5232" s="474">
        <v>98.63</v>
      </c>
      <c r="E5232" s="302"/>
      <c r="F5232" s="302"/>
      <c r="G5232" s="302"/>
    </row>
    <row r="5233" spans="1:7" ht="67.5">
      <c r="A5233" s="455">
        <v>96363</v>
      </c>
      <c r="B5233" s="453" t="s">
        <v>3171</v>
      </c>
      <c r="C5233" s="455" t="s">
        <v>50</v>
      </c>
      <c r="D5233" s="474">
        <v>108.19</v>
      </c>
      <c r="E5233" s="302"/>
      <c r="F5233" s="302"/>
      <c r="G5233" s="302"/>
    </row>
    <row r="5234" spans="1:7" ht="67.5">
      <c r="A5234" s="455">
        <v>96364</v>
      </c>
      <c r="B5234" s="453" t="s">
        <v>3172</v>
      </c>
      <c r="C5234" s="455" t="s">
        <v>50</v>
      </c>
      <c r="D5234" s="474">
        <v>123.62</v>
      </c>
      <c r="E5234" s="302"/>
      <c r="F5234" s="302"/>
      <c r="G5234" s="302"/>
    </row>
    <row r="5235" spans="1:7" ht="67.5">
      <c r="A5235" s="455">
        <v>96365</v>
      </c>
      <c r="B5235" s="453" t="s">
        <v>3173</v>
      </c>
      <c r="C5235" s="455" t="s">
        <v>50</v>
      </c>
      <c r="D5235" s="474">
        <v>142.16</v>
      </c>
      <c r="E5235" s="302"/>
      <c r="F5235" s="302"/>
      <c r="G5235" s="302"/>
    </row>
    <row r="5236" spans="1:7" ht="54">
      <c r="A5236" s="455">
        <v>96366</v>
      </c>
      <c r="B5236" s="453" t="s">
        <v>3174</v>
      </c>
      <c r="C5236" s="455" t="s">
        <v>50</v>
      </c>
      <c r="D5236" s="474">
        <v>120.98</v>
      </c>
      <c r="E5236" s="302"/>
      <c r="F5236" s="302"/>
      <c r="G5236" s="302"/>
    </row>
    <row r="5237" spans="1:7" ht="54">
      <c r="A5237" s="455">
        <v>96367</v>
      </c>
      <c r="B5237" s="453" t="s">
        <v>3175</v>
      </c>
      <c r="C5237" s="455" t="s">
        <v>50</v>
      </c>
      <c r="D5237" s="474">
        <v>130.74</v>
      </c>
      <c r="E5237" s="302"/>
      <c r="F5237" s="302"/>
      <c r="G5237" s="302"/>
    </row>
    <row r="5238" spans="1:7" ht="54">
      <c r="A5238" s="455">
        <v>96368</v>
      </c>
      <c r="B5238" s="453" t="s">
        <v>3176</v>
      </c>
      <c r="C5238" s="455" t="s">
        <v>50</v>
      </c>
      <c r="D5238" s="474">
        <v>145.97</v>
      </c>
      <c r="E5238" s="302"/>
      <c r="F5238" s="302"/>
      <c r="G5238" s="302"/>
    </row>
    <row r="5239" spans="1:7" ht="54">
      <c r="A5239" s="455">
        <v>96369</v>
      </c>
      <c r="B5239" s="453" t="s">
        <v>3177</v>
      </c>
      <c r="C5239" s="455" t="s">
        <v>50</v>
      </c>
      <c r="D5239" s="474">
        <v>164.73</v>
      </c>
      <c r="E5239" s="302"/>
      <c r="F5239" s="302"/>
      <c r="G5239" s="302"/>
    </row>
    <row r="5240" spans="1:7" ht="54">
      <c r="A5240" s="455">
        <v>96370</v>
      </c>
      <c r="B5240" s="453" t="s">
        <v>3178</v>
      </c>
      <c r="C5240" s="455" t="s">
        <v>50</v>
      </c>
      <c r="D5240" s="474">
        <v>50.97</v>
      </c>
      <c r="E5240" s="302"/>
      <c r="F5240" s="302"/>
      <c r="G5240" s="302"/>
    </row>
    <row r="5241" spans="1:7" ht="54">
      <c r="A5241" s="455">
        <v>96371</v>
      </c>
      <c r="B5241" s="453" t="s">
        <v>3179</v>
      </c>
      <c r="C5241" s="455" t="s">
        <v>50</v>
      </c>
      <c r="D5241" s="474">
        <v>60.16</v>
      </c>
      <c r="E5241" s="302"/>
      <c r="F5241" s="302"/>
      <c r="G5241" s="302"/>
    </row>
    <row r="5242" spans="1:7" ht="27">
      <c r="A5242" s="455">
        <v>96372</v>
      </c>
      <c r="B5242" s="453" t="s">
        <v>3180</v>
      </c>
      <c r="C5242" s="455" t="s">
        <v>50</v>
      </c>
      <c r="D5242" s="474">
        <v>30.35</v>
      </c>
      <c r="E5242" s="302"/>
      <c r="F5242" s="302"/>
      <c r="G5242" s="302"/>
    </row>
    <row r="5243" spans="1:7" ht="27">
      <c r="A5243" s="455">
        <v>96373</v>
      </c>
      <c r="B5243" s="453" t="s">
        <v>3181</v>
      </c>
      <c r="C5243" s="455" t="s">
        <v>18</v>
      </c>
      <c r="D5243" s="474">
        <v>8.5500000000000007</v>
      </c>
      <c r="E5243" s="302"/>
      <c r="F5243" s="302"/>
      <c r="G5243" s="302"/>
    </row>
    <row r="5244" spans="1:7" ht="27">
      <c r="A5244" s="455">
        <v>96374</v>
      </c>
      <c r="B5244" s="453" t="s">
        <v>3182</v>
      </c>
      <c r="C5244" s="455" t="s">
        <v>18</v>
      </c>
      <c r="D5244" s="474">
        <v>13.79</v>
      </c>
      <c r="E5244" s="302"/>
      <c r="F5244" s="302"/>
      <c r="G5244" s="302"/>
    </row>
    <row r="5245" spans="1:7" ht="27">
      <c r="A5245" s="455">
        <v>102235</v>
      </c>
      <c r="B5245" s="453" t="s">
        <v>12094</v>
      </c>
      <c r="C5245" s="455" t="s">
        <v>50</v>
      </c>
      <c r="D5245" s="474">
        <v>385.96</v>
      </c>
      <c r="E5245" s="302"/>
      <c r="F5245" s="302"/>
      <c r="G5245" s="302"/>
    </row>
    <row r="5246" spans="1:7" ht="54">
      <c r="A5246" s="455">
        <v>102253</v>
      </c>
      <c r="B5246" s="453" t="s">
        <v>12095</v>
      </c>
      <c r="C5246" s="455" t="s">
        <v>50</v>
      </c>
      <c r="D5246" s="474">
        <v>567.07000000000005</v>
      </c>
      <c r="E5246" s="302"/>
      <c r="F5246" s="302"/>
      <c r="G5246" s="302"/>
    </row>
    <row r="5247" spans="1:7" ht="54">
      <c r="A5247" s="455">
        <v>102254</v>
      </c>
      <c r="B5247" s="453" t="s">
        <v>12096</v>
      </c>
      <c r="C5247" s="455" t="s">
        <v>50</v>
      </c>
      <c r="D5247" s="474">
        <v>627.4</v>
      </c>
      <c r="E5247" s="302"/>
      <c r="F5247" s="302"/>
      <c r="G5247" s="302"/>
    </row>
    <row r="5248" spans="1:7" ht="40.5">
      <c r="A5248" s="455">
        <v>102255</v>
      </c>
      <c r="B5248" s="453" t="s">
        <v>12097</v>
      </c>
      <c r="C5248" s="455" t="s">
        <v>50</v>
      </c>
      <c r="D5248" s="474">
        <v>575.77</v>
      </c>
      <c r="E5248" s="302"/>
      <c r="F5248" s="302"/>
      <c r="G5248" s="302"/>
    </row>
    <row r="5249" spans="1:7" ht="40.5">
      <c r="A5249" s="455">
        <v>102256</v>
      </c>
      <c r="B5249" s="453" t="s">
        <v>12098</v>
      </c>
      <c r="C5249" s="455" t="s">
        <v>50</v>
      </c>
      <c r="D5249" s="474">
        <v>720.56</v>
      </c>
      <c r="E5249" s="302"/>
      <c r="F5249" s="302"/>
      <c r="G5249" s="302"/>
    </row>
    <row r="5250" spans="1:7" ht="54">
      <c r="A5250" s="455">
        <v>102257</v>
      </c>
      <c r="B5250" s="453" t="s">
        <v>12099</v>
      </c>
      <c r="C5250" s="455" t="s">
        <v>50</v>
      </c>
      <c r="D5250" s="474">
        <v>244.5</v>
      </c>
      <c r="E5250" s="302"/>
      <c r="F5250" s="302"/>
      <c r="G5250" s="302"/>
    </row>
    <row r="5251" spans="1:7" ht="40.5">
      <c r="A5251" s="455">
        <v>102258</v>
      </c>
      <c r="B5251" s="453" t="s">
        <v>12100</v>
      </c>
      <c r="C5251" s="455" t="s">
        <v>50</v>
      </c>
      <c r="D5251" s="474">
        <v>264.01</v>
      </c>
      <c r="E5251" s="302"/>
      <c r="F5251" s="302"/>
      <c r="G5251" s="302"/>
    </row>
    <row r="5252" spans="1:7" ht="67.5">
      <c r="A5252" s="455">
        <v>101154</v>
      </c>
      <c r="B5252" s="453" t="s">
        <v>10023</v>
      </c>
      <c r="C5252" s="455" t="s">
        <v>50</v>
      </c>
      <c r="D5252" s="474">
        <v>90.48</v>
      </c>
      <c r="E5252" s="302"/>
      <c r="F5252" s="302"/>
      <c r="G5252" s="302"/>
    </row>
    <row r="5253" spans="1:7" ht="67.5">
      <c r="A5253" s="455">
        <v>101155</v>
      </c>
      <c r="B5253" s="453" t="s">
        <v>10024</v>
      </c>
      <c r="C5253" s="455" t="s">
        <v>50</v>
      </c>
      <c r="D5253" s="474">
        <v>127.55</v>
      </c>
      <c r="E5253" s="302"/>
      <c r="F5253" s="302"/>
      <c r="G5253" s="302"/>
    </row>
    <row r="5254" spans="1:7" ht="67.5">
      <c r="A5254" s="455">
        <v>101156</v>
      </c>
      <c r="B5254" s="453" t="s">
        <v>10025</v>
      </c>
      <c r="C5254" s="455" t="s">
        <v>50</v>
      </c>
      <c r="D5254" s="474">
        <v>187.93</v>
      </c>
      <c r="E5254" s="302"/>
      <c r="F5254" s="302"/>
      <c r="G5254" s="302"/>
    </row>
    <row r="5255" spans="1:7" ht="54">
      <c r="A5255" s="455">
        <v>101810</v>
      </c>
      <c r="B5255" s="453" t="s">
        <v>12101</v>
      </c>
      <c r="C5255" s="455" t="s">
        <v>38</v>
      </c>
      <c r="D5255" s="474">
        <v>1130.8399999999999</v>
      </c>
      <c r="E5255" s="302"/>
      <c r="F5255" s="302"/>
      <c r="G5255" s="302"/>
    </row>
    <row r="5256" spans="1:7" ht="54">
      <c r="A5256" s="455">
        <v>101811</v>
      </c>
      <c r="B5256" s="453" t="s">
        <v>12102</v>
      </c>
      <c r="C5256" s="455" t="s">
        <v>38</v>
      </c>
      <c r="D5256" s="474">
        <v>1093.55</v>
      </c>
      <c r="E5256" s="302"/>
      <c r="F5256" s="302"/>
      <c r="G5256" s="302"/>
    </row>
    <row r="5257" spans="1:7" ht="40.5">
      <c r="A5257" s="455">
        <v>101812</v>
      </c>
      <c r="B5257" s="453" t="s">
        <v>12103</v>
      </c>
      <c r="C5257" s="455" t="s">
        <v>38</v>
      </c>
      <c r="D5257" s="474">
        <v>1190.02</v>
      </c>
      <c r="E5257" s="302"/>
      <c r="F5257" s="302"/>
      <c r="G5257" s="302"/>
    </row>
    <row r="5258" spans="1:7" ht="40.5">
      <c r="A5258" s="455">
        <v>101813</v>
      </c>
      <c r="B5258" s="453" t="s">
        <v>12104</v>
      </c>
      <c r="C5258" s="455" t="s">
        <v>38</v>
      </c>
      <c r="D5258" s="474">
        <v>1152.73</v>
      </c>
      <c r="E5258" s="302"/>
      <c r="F5258" s="302"/>
      <c r="G5258" s="302"/>
    </row>
    <row r="5259" spans="1:7" ht="67.5">
      <c r="A5259" s="455">
        <v>101814</v>
      </c>
      <c r="B5259" s="453" t="s">
        <v>12105</v>
      </c>
      <c r="C5259" s="455" t="s">
        <v>50</v>
      </c>
      <c r="D5259" s="474">
        <v>31.72</v>
      </c>
      <c r="E5259" s="302"/>
      <c r="F5259" s="302"/>
      <c r="G5259" s="302"/>
    </row>
    <row r="5260" spans="1:7" ht="81">
      <c r="A5260" s="455">
        <v>101815</v>
      </c>
      <c r="B5260" s="453" t="s">
        <v>12106</v>
      </c>
      <c r="C5260" s="455" t="s">
        <v>50</v>
      </c>
      <c r="D5260" s="474">
        <v>56.78</v>
      </c>
      <c r="E5260" s="302"/>
      <c r="F5260" s="302"/>
      <c r="G5260" s="302"/>
    </row>
    <row r="5261" spans="1:7" ht="67.5">
      <c r="A5261" s="455">
        <v>101816</v>
      </c>
      <c r="B5261" s="453" t="s">
        <v>12107</v>
      </c>
      <c r="C5261" s="455" t="s">
        <v>50</v>
      </c>
      <c r="D5261" s="474">
        <v>49.68</v>
      </c>
      <c r="E5261" s="302"/>
      <c r="F5261" s="302"/>
      <c r="G5261" s="302"/>
    </row>
    <row r="5262" spans="1:7" ht="67.5">
      <c r="A5262" s="455">
        <v>101817</v>
      </c>
      <c r="B5262" s="453" t="s">
        <v>12108</v>
      </c>
      <c r="C5262" s="455" t="s">
        <v>50</v>
      </c>
      <c r="D5262" s="474">
        <v>34.299999999999997</v>
      </c>
      <c r="E5262" s="302"/>
      <c r="F5262" s="302"/>
      <c r="G5262" s="302"/>
    </row>
    <row r="5263" spans="1:7" ht="67.5">
      <c r="A5263" s="455">
        <v>101818</v>
      </c>
      <c r="B5263" s="453" t="s">
        <v>12109</v>
      </c>
      <c r="C5263" s="455" t="s">
        <v>50</v>
      </c>
      <c r="D5263" s="474">
        <v>46.88</v>
      </c>
      <c r="E5263" s="302"/>
      <c r="F5263" s="302"/>
      <c r="G5263" s="302"/>
    </row>
    <row r="5264" spans="1:7" ht="67.5">
      <c r="A5264" s="455">
        <v>101819</v>
      </c>
      <c r="B5264" s="453" t="s">
        <v>12110</v>
      </c>
      <c r="C5264" s="455" t="s">
        <v>50</v>
      </c>
      <c r="D5264" s="474">
        <v>44.16</v>
      </c>
      <c r="E5264" s="302"/>
      <c r="F5264" s="302"/>
      <c r="G5264" s="302"/>
    </row>
    <row r="5265" spans="1:7" ht="54">
      <c r="A5265" s="455">
        <v>101820</v>
      </c>
      <c r="B5265" s="453" t="s">
        <v>12111</v>
      </c>
      <c r="C5265" s="455" t="s">
        <v>50</v>
      </c>
      <c r="D5265" s="474">
        <v>27.75</v>
      </c>
      <c r="E5265" s="302"/>
      <c r="F5265" s="302"/>
      <c r="G5265" s="302"/>
    </row>
    <row r="5266" spans="1:7" ht="54">
      <c r="A5266" s="455">
        <v>101821</v>
      </c>
      <c r="B5266" s="453" t="s">
        <v>12112</v>
      </c>
      <c r="C5266" s="455" t="s">
        <v>38</v>
      </c>
      <c r="D5266" s="474">
        <v>36.79</v>
      </c>
      <c r="E5266" s="302"/>
      <c r="F5266" s="302"/>
      <c r="G5266" s="302"/>
    </row>
    <row r="5267" spans="1:7" ht="54">
      <c r="A5267" s="455">
        <v>101822</v>
      </c>
      <c r="B5267" s="453" t="s">
        <v>12113</v>
      </c>
      <c r="C5267" s="455" t="s">
        <v>38</v>
      </c>
      <c r="D5267" s="474">
        <v>75.069999999999993</v>
      </c>
      <c r="E5267" s="302"/>
      <c r="F5267" s="302"/>
      <c r="G5267" s="302"/>
    </row>
    <row r="5268" spans="1:7" ht="40.5">
      <c r="A5268" s="455">
        <v>101823</v>
      </c>
      <c r="B5268" s="453" t="s">
        <v>12114</v>
      </c>
      <c r="C5268" s="455" t="s">
        <v>38</v>
      </c>
      <c r="D5268" s="474">
        <v>103.97</v>
      </c>
      <c r="E5268" s="302"/>
      <c r="F5268" s="302"/>
      <c r="G5268" s="302"/>
    </row>
    <row r="5269" spans="1:7" ht="40.5">
      <c r="A5269" s="455">
        <v>101824</v>
      </c>
      <c r="B5269" s="453" t="s">
        <v>12115</v>
      </c>
      <c r="C5269" s="455" t="s">
        <v>38</v>
      </c>
      <c r="D5269" s="474">
        <v>130.88</v>
      </c>
      <c r="E5269" s="302"/>
      <c r="F5269" s="302"/>
      <c r="G5269" s="302"/>
    </row>
    <row r="5270" spans="1:7" ht="40.5">
      <c r="A5270" s="455">
        <v>101825</v>
      </c>
      <c r="B5270" s="453" t="s">
        <v>12116</v>
      </c>
      <c r="C5270" s="455" t="s">
        <v>38</v>
      </c>
      <c r="D5270" s="474">
        <v>157.06</v>
      </c>
      <c r="E5270" s="302"/>
      <c r="F5270" s="302"/>
      <c r="G5270" s="302"/>
    </row>
    <row r="5271" spans="1:7" ht="40.5">
      <c r="A5271" s="455">
        <v>101826</v>
      </c>
      <c r="B5271" s="453" t="s">
        <v>12117</v>
      </c>
      <c r="C5271" s="455" t="s">
        <v>38</v>
      </c>
      <c r="D5271" s="474">
        <v>182.9</v>
      </c>
      <c r="E5271" s="302"/>
      <c r="F5271" s="302"/>
      <c r="G5271" s="302"/>
    </row>
    <row r="5272" spans="1:7" ht="40.5">
      <c r="A5272" s="455">
        <v>101827</v>
      </c>
      <c r="B5272" s="453" t="s">
        <v>12118</v>
      </c>
      <c r="C5272" s="455" t="s">
        <v>38</v>
      </c>
      <c r="D5272" s="474">
        <v>138.56</v>
      </c>
      <c r="E5272" s="302"/>
      <c r="F5272" s="302"/>
      <c r="G5272" s="302"/>
    </row>
    <row r="5273" spans="1:7" ht="40.5">
      <c r="A5273" s="455">
        <v>101828</v>
      </c>
      <c r="B5273" s="453" t="s">
        <v>12119</v>
      </c>
      <c r="C5273" s="455" t="s">
        <v>38</v>
      </c>
      <c r="D5273" s="474">
        <v>127.98</v>
      </c>
      <c r="E5273" s="302"/>
      <c r="F5273" s="302"/>
      <c r="G5273" s="302"/>
    </row>
    <row r="5274" spans="1:7" ht="40.5">
      <c r="A5274" s="455">
        <v>101829</v>
      </c>
      <c r="B5274" s="453" t="s">
        <v>12120</v>
      </c>
      <c r="C5274" s="455" t="s">
        <v>38</v>
      </c>
      <c r="D5274" s="474">
        <v>191.83</v>
      </c>
      <c r="E5274" s="302"/>
      <c r="F5274" s="302"/>
      <c r="G5274" s="302"/>
    </row>
    <row r="5275" spans="1:7" ht="40.5">
      <c r="A5275" s="455">
        <v>101830</v>
      </c>
      <c r="B5275" s="453" t="s">
        <v>12121</v>
      </c>
      <c r="C5275" s="455" t="s">
        <v>38</v>
      </c>
      <c r="D5275" s="474">
        <v>216.74</v>
      </c>
      <c r="E5275" s="302"/>
      <c r="F5275" s="302"/>
      <c r="G5275" s="302"/>
    </row>
    <row r="5276" spans="1:7" ht="40.5">
      <c r="A5276" s="455">
        <v>101831</v>
      </c>
      <c r="B5276" s="453" t="s">
        <v>12122</v>
      </c>
      <c r="C5276" s="455" t="s">
        <v>38</v>
      </c>
      <c r="D5276" s="474">
        <v>241.31</v>
      </c>
      <c r="E5276" s="302"/>
      <c r="F5276" s="302"/>
      <c r="G5276" s="302"/>
    </row>
    <row r="5277" spans="1:7" ht="40.5">
      <c r="A5277" s="455">
        <v>101832</v>
      </c>
      <c r="B5277" s="453" t="s">
        <v>12123</v>
      </c>
      <c r="C5277" s="455" t="s">
        <v>38</v>
      </c>
      <c r="D5277" s="474">
        <v>181.67</v>
      </c>
      <c r="E5277" s="302"/>
      <c r="F5277" s="302"/>
      <c r="G5277" s="302"/>
    </row>
    <row r="5278" spans="1:7" ht="40.5">
      <c r="A5278" s="455">
        <v>101833</v>
      </c>
      <c r="B5278" s="453" t="s">
        <v>12124</v>
      </c>
      <c r="C5278" s="455" t="s">
        <v>38</v>
      </c>
      <c r="D5278" s="474">
        <v>206.79</v>
      </c>
      <c r="E5278" s="302"/>
      <c r="F5278" s="302"/>
      <c r="G5278" s="302"/>
    </row>
    <row r="5279" spans="1:7" ht="40.5">
      <c r="A5279" s="455">
        <v>101834</v>
      </c>
      <c r="B5279" s="453" t="s">
        <v>12125</v>
      </c>
      <c r="C5279" s="455" t="s">
        <v>38</v>
      </c>
      <c r="D5279" s="474">
        <v>231.57</v>
      </c>
      <c r="E5279" s="302"/>
      <c r="F5279" s="302"/>
      <c r="G5279" s="302"/>
    </row>
    <row r="5280" spans="1:7" ht="40.5">
      <c r="A5280" s="455">
        <v>101835</v>
      </c>
      <c r="B5280" s="453" t="s">
        <v>12126</v>
      </c>
      <c r="C5280" s="455" t="s">
        <v>38</v>
      </c>
      <c r="D5280" s="474">
        <v>197.81</v>
      </c>
      <c r="E5280" s="302"/>
      <c r="F5280" s="302"/>
      <c r="G5280" s="302"/>
    </row>
    <row r="5281" spans="1:7" ht="54">
      <c r="A5281" s="455">
        <v>101836</v>
      </c>
      <c r="B5281" s="453" t="s">
        <v>12127</v>
      </c>
      <c r="C5281" s="455" t="s">
        <v>38</v>
      </c>
      <c r="D5281" s="474">
        <v>15.85</v>
      </c>
      <c r="E5281" s="302"/>
      <c r="F5281" s="302"/>
      <c r="G5281" s="302"/>
    </row>
    <row r="5282" spans="1:7" ht="40.5">
      <c r="A5282" s="455">
        <v>101837</v>
      </c>
      <c r="B5282" s="453" t="s">
        <v>12128</v>
      </c>
      <c r="C5282" s="455" t="s">
        <v>38</v>
      </c>
      <c r="D5282" s="474">
        <v>44.75</v>
      </c>
      <c r="E5282" s="302"/>
      <c r="F5282" s="302"/>
      <c r="G5282" s="302"/>
    </row>
    <row r="5283" spans="1:7" ht="40.5">
      <c r="A5283" s="455">
        <v>101838</v>
      </c>
      <c r="B5283" s="453" t="s">
        <v>12129</v>
      </c>
      <c r="C5283" s="455" t="s">
        <v>38</v>
      </c>
      <c r="D5283" s="474">
        <v>71.66</v>
      </c>
      <c r="E5283" s="302"/>
      <c r="F5283" s="302"/>
      <c r="G5283" s="302"/>
    </row>
    <row r="5284" spans="1:7" ht="40.5">
      <c r="A5284" s="455">
        <v>101839</v>
      </c>
      <c r="B5284" s="453" t="s">
        <v>12130</v>
      </c>
      <c r="C5284" s="455" t="s">
        <v>38</v>
      </c>
      <c r="D5284" s="474">
        <v>97.84</v>
      </c>
      <c r="E5284" s="302"/>
      <c r="F5284" s="302"/>
      <c r="G5284" s="302"/>
    </row>
    <row r="5285" spans="1:7" ht="40.5">
      <c r="A5285" s="455">
        <v>101840</v>
      </c>
      <c r="B5285" s="453" t="s">
        <v>12131</v>
      </c>
      <c r="C5285" s="455" t="s">
        <v>38</v>
      </c>
      <c r="D5285" s="474">
        <v>151.19</v>
      </c>
      <c r="E5285" s="302"/>
      <c r="F5285" s="302"/>
      <c r="G5285" s="302"/>
    </row>
    <row r="5286" spans="1:7" ht="40.5">
      <c r="A5286" s="455">
        <v>101841</v>
      </c>
      <c r="B5286" s="453" t="s">
        <v>12132</v>
      </c>
      <c r="C5286" s="455" t="s">
        <v>38</v>
      </c>
      <c r="D5286" s="474">
        <v>79.34</v>
      </c>
      <c r="E5286" s="302"/>
      <c r="F5286" s="302"/>
      <c r="G5286" s="302"/>
    </row>
    <row r="5287" spans="1:7" ht="40.5">
      <c r="A5287" s="455">
        <v>101842</v>
      </c>
      <c r="B5287" s="453" t="s">
        <v>12133</v>
      </c>
      <c r="C5287" s="455" t="s">
        <v>38</v>
      </c>
      <c r="D5287" s="474">
        <v>68.760000000000005</v>
      </c>
      <c r="E5287" s="302"/>
      <c r="F5287" s="302"/>
      <c r="G5287" s="302"/>
    </row>
    <row r="5288" spans="1:7" ht="54">
      <c r="A5288" s="455">
        <v>101843</v>
      </c>
      <c r="B5288" s="453" t="s">
        <v>12134</v>
      </c>
      <c r="C5288" s="455" t="s">
        <v>38</v>
      </c>
      <c r="D5288" s="474">
        <v>132.61000000000001</v>
      </c>
      <c r="E5288" s="302"/>
      <c r="F5288" s="302"/>
      <c r="G5288" s="302"/>
    </row>
    <row r="5289" spans="1:7" ht="54">
      <c r="A5289" s="455">
        <v>101844</v>
      </c>
      <c r="B5289" s="453" t="s">
        <v>12135</v>
      </c>
      <c r="C5289" s="455" t="s">
        <v>38</v>
      </c>
      <c r="D5289" s="474">
        <v>157.52000000000001</v>
      </c>
      <c r="E5289" s="302"/>
      <c r="F5289" s="302"/>
      <c r="G5289" s="302"/>
    </row>
    <row r="5290" spans="1:7" ht="54">
      <c r="A5290" s="455">
        <v>101845</v>
      </c>
      <c r="B5290" s="453" t="s">
        <v>12136</v>
      </c>
      <c r="C5290" s="455" t="s">
        <v>38</v>
      </c>
      <c r="D5290" s="474">
        <v>182.09</v>
      </c>
      <c r="E5290" s="302"/>
      <c r="F5290" s="302"/>
      <c r="G5290" s="302"/>
    </row>
    <row r="5291" spans="1:7" ht="54">
      <c r="A5291" s="455">
        <v>101846</v>
      </c>
      <c r="B5291" s="453" t="s">
        <v>12137</v>
      </c>
      <c r="C5291" s="455" t="s">
        <v>38</v>
      </c>
      <c r="D5291" s="474">
        <v>122.45</v>
      </c>
      <c r="E5291" s="302"/>
      <c r="F5291" s="302"/>
      <c r="G5291" s="302"/>
    </row>
    <row r="5292" spans="1:7" ht="54">
      <c r="A5292" s="455">
        <v>101847</v>
      </c>
      <c r="B5292" s="453" t="s">
        <v>12138</v>
      </c>
      <c r="C5292" s="455" t="s">
        <v>38</v>
      </c>
      <c r="D5292" s="474">
        <v>147.57</v>
      </c>
      <c r="E5292" s="302"/>
      <c r="F5292" s="302"/>
      <c r="G5292" s="434"/>
    </row>
    <row r="5293" spans="1:7" ht="54">
      <c r="A5293" s="455">
        <v>101848</v>
      </c>
      <c r="B5293" s="453" t="s">
        <v>12139</v>
      </c>
      <c r="C5293" s="455" t="s">
        <v>38</v>
      </c>
      <c r="D5293" s="474">
        <v>172.35</v>
      </c>
      <c r="E5293" s="302"/>
      <c r="F5293" s="302"/>
      <c r="G5293" s="302"/>
    </row>
    <row r="5294" spans="1:7" ht="40.5">
      <c r="A5294" s="455">
        <v>101849</v>
      </c>
      <c r="B5294" s="453" t="s">
        <v>12140</v>
      </c>
      <c r="C5294" s="455" t="s">
        <v>38</v>
      </c>
      <c r="D5294" s="474">
        <v>138.59</v>
      </c>
      <c r="E5294" s="302"/>
      <c r="F5294" s="434"/>
      <c r="G5294" s="302"/>
    </row>
    <row r="5295" spans="1:7" ht="54">
      <c r="A5295" s="455">
        <v>101850</v>
      </c>
      <c r="B5295" s="453" t="s">
        <v>12141</v>
      </c>
      <c r="C5295" s="455" t="s">
        <v>50</v>
      </c>
      <c r="D5295" s="474">
        <v>39.5</v>
      </c>
      <c r="E5295" s="302"/>
      <c r="F5295" s="302"/>
      <c r="G5295" s="302"/>
    </row>
    <row r="5296" spans="1:7" ht="54">
      <c r="A5296" s="455">
        <v>101851</v>
      </c>
      <c r="B5296" s="453" t="s">
        <v>12142</v>
      </c>
      <c r="C5296" s="455" t="s">
        <v>50</v>
      </c>
      <c r="D5296" s="474">
        <v>93.58</v>
      </c>
      <c r="E5296" s="302"/>
      <c r="F5296" s="302"/>
      <c r="G5296" s="302"/>
    </row>
    <row r="5297" spans="1:7" ht="54">
      <c r="A5297" s="455">
        <v>101852</v>
      </c>
      <c r="B5297" s="453" t="s">
        <v>12143</v>
      </c>
      <c r="C5297" s="455" t="s">
        <v>50</v>
      </c>
      <c r="D5297" s="474">
        <v>49.54</v>
      </c>
      <c r="E5297" s="302"/>
      <c r="F5297" s="302"/>
      <c r="G5297" s="302"/>
    </row>
    <row r="5298" spans="1:7" ht="54">
      <c r="A5298" s="455">
        <v>101853</v>
      </c>
      <c r="B5298" s="453" t="s">
        <v>12144</v>
      </c>
      <c r="C5298" s="455" t="s">
        <v>50</v>
      </c>
      <c r="D5298" s="474">
        <v>35.840000000000003</v>
      </c>
      <c r="E5298" s="302"/>
      <c r="F5298" s="302"/>
      <c r="G5298" s="302"/>
    </row>
    <row r="5299" spans="1:7" ht="54">
      <c r="A5299" s="455">
        <v>101854</v>
      </c>
      <c r="B5299" s="453" t="s">
        <v>12145</v>
      </c>
      <c r="C5299" s="455" t="s">
        <v>50</v>
      </c>
      <c r="D5299" s="474">
        <v>95.23</v>
      </c>
      <c r="E5299" s="302"/>
      <c r="F5299" s="302"/>
      <c r="G5299" s="302"/>
    </row>
    <row r="5300" spans="1:7" ht="54">
      <c r="A5300" s="455">
        <v>101855</v>
      </c>
      <c r="B5300" s="453" t="s">
        <v>12146</v>
      </c>
      <c r="C5300" s="455" t="s">
        <v>50</v>
      </c>
      <c r="D5300" s="474">
        <v>53.89</v>
      </c>
      <c r="E5300" s="302"/>
      <c r="F5300" s="302"/>
      <c r="G5300" s="302"/>
    </row>
    <row r="5301" spans="1:7" ht="40.5">
      <c r="A5301" s="455">
        <v>101856</v>
      </c>
      <c r="B5301" s="453" t="s">
        <v>12147</v>
      </c>
      <c r="C5301" s="455" t="s">
        <v>50</v>
      </c>
      <c r="D5301" s="474">
        <v>17.75</v>
      </c>
      <c r="E5301" s="302"/>
      <c r="F5301" s="302"/>
      <c r="G5301" s="302"/>
    </row>
    <row r="5302" spans="1:7" ht="54">
      <c r="A5302" s="455">
        <v>101857</v>
      </c>
      <c r="B5302" s="453" t="s">
        <v>12148</v>
      </c>
      <c r="C5302" s="455" t="s">
        <v>50</v>
      </c>
      <c r="D5302" s="474">
        <v>22.15</v>
      </c>
      <c r="E5302" s="302"/>
      <c r="F5302" s="302"/>
      <c r="G5302" s="302"/>
    </row>
    <row r="5303" spans="1:7" ht="67.5">
      <c r="A5303" s="455">
        <v>101858</v>
      </c>
      <c r="B5303" s="453" t="s">
        <v>12149</v>
      </c>
      <c r="C5303" s="455" t="s">
        <v>50</v>
      </c>
      <c r="D5303" s="474">
        <v>18.12</v>
      </c>
      <c r="E5303" s="302"/>
      <c r="F5303" s="302"/>
      <c r="G5303" s="302"/>
    </row>
    <row r="5304" spans="1:7" ht="67.5">
      <c r="A5304" s="455">
        <v>101859</v>
      </c>
      <c r="B5304" s="453" t="s">
        <v>12150</v>
      </c>
      <c r="C5304" s="455" t="s">
        <v>50</v>
      </c>
      <c r="D5304" s="474">
        <v>20.010000000000002</v>
      </c>
      <c r="E5304" s="302"/>
      <c r="F5304" s="302"/>
      <c r="G5304" s="302"/>
    </row>
    <row r="5305" spans="1:7" ht="67.5">
      <c r="A5305" s="455">
        <v>101860</v>
      </c>
      <c r="B5305" s="453" t="s">
        <v>12151</v>
      </c>
      <c r="C5305" s="455" t="s">
        <v>50</v>
      </c>
      <c r="D5305" s="474">
        <v>23</v>
      </c>
      <c r="E5305" s="302"/>
      <c r="F5305" s="302"/>
      <c r="G5305" s="302"/>
    </row>
    <row r="5306" spans="1:7" ht="54">
      <c r="A5306" s="455">
        <v>101861</v>
      </c>
      <c r="B5306" s="453" t="s">
        <v>12152</v>
      </c>
      <c r="C5306" s="455" t="s">
        <v>50</v>
      </c>
      <c r="D5306" s="474">
        <v>21.51</v>
      </c>
      <c r="E5306" s="302"/>
      <c r="F5306" s="302"/>
      <c r="G5306" s="302"/>
    </row>
    <row r="5307" spans="1:7" ht="54">
      <c r="A5307" s="455">
        <v>101862</v>
      </c>
      <c r="B5307" s="453" t="s">
        <v>12153</v>
      </c>
      <c r="C5307" s="455" t="s">
        <v>50</v>
      </c>
      <c r="D5307" s="474">
        <v>23.43</v>
      </c>
      <c r="E5307" s="302"/>
      <c r="F5307" s="302"/>
      <c r="G5307" s="302"/>
    </row>
    <row r="5308" spans="1:7" ht="67.5">
      <c r="A5308" s="455">
        <v>101863</v>
      </c>
      <c r="B5308" s="453" t="s">
        <v>12154</v>
      </c>
      <c r="C5308" s="455" t="s">
        <v>50</v>
      </c>
      <c r="D5308" s="474">
        <v>18.38</v>
      </c>
      <c r="E5308" s="302"/>
      <c r="F5308" s="302"/>
      <c r="G5308" s="302"/>
    </row>
    <row r="5309" spans="1:7" ht="67.5">
      <c r="A5309" s="455">
        <v>101864</v>
      </c>
      <c r="B5309" s="453" t="s">
        <v>12155</v>
      </c>
      <c r="C5309" s="455" t="s">
        <v>50</v>
      </c>
      <c r="D5309" s="474">
        <v>21.37</v>
      </c>
      <c r="E5309" s="302"/>
      <c r="F5309" s="302"/>
      <c r="G5309" s="302"/>
    </row>
    <row r="5310" spans="1:7" ht="67.5">
      <c r="A5310" s="455">
        <v>101865</v>
      </c>
      <c r="B5310" s="453" t="s">
        <v>12156</v>
      </c>
      <c r="C5310" s="455" t="s">
        <v>50</v>
      </c>
      <c r="D5310" s="474">
        <v>24.35</v>
      </c>
      <c r="E5310" s="302"/>
      <c r="F5310" s="302"/>
      <c r="G5310" s="302"/>
    </row>
    <row r="5311" spans="1:7" ht="54">
      <c r="A5311" s="455">
        <v>101866</v>
      </c>
      <c r="B5311" s="453" t="s">
        <v>12157</v>
      </c>
      <c r="C5311" s="455" t="s">
        <v>50</v>
      </c>
      <c r="D5311" s="474">
        <v>21.66</v>
      </c>
      <c r="E5311" s="302"/>
      <c r="F5311" s="302"/>
      <c r="G5311" s="302"/>
    </row>
    <row r="5312" spans="1:7" ht="54">
      <c r="A5312" s="455">
        <v>101867</v>
      </c>
      <c r="B5312" s="453" t="s">
        <v>12158</v>
      </c>
      <c r="C5312" s="455" t="s">
        <v>50</v>
      </c>
      <c r="D5312" s="474">
        <v>24.63</v>
      </c>
      <c r="E5312" s="302"/>
      <c r="F5312" s="302"/>
      <c r="G5312" s="302"/>
    </row>
    <row r="5313" spans="1:7" ht="67.5">
      <c r="A5313" s="455">
        <v>101868</v>
      </c>
      <c r="B5313" s="453" t="s">
        <v>12159</v>
      </c>
      <c r="C5313" s="455" t="s">
        <v>50</v>
      </c>
      <c r="D5313" s="474">
        <v>19.579999999999998</v>
      </c>
      <c r="E5313" s="302"/>
      <c r="F5313" s="302"/>
      <c r="G5313" s="302"/>
    </row>
    <row r="5314" spans="1:7" ht="67.5">
      <c r="A5314" s="455">
        <v>101869</v>
      </c>
      <c r="B5314" s="453" t="s">
        <v>12160</v>
      </c>
      <c r="C5314" s="455" t="s">
        <v>50</v>
      </c>
      <c r="D5314" s="474">
        <v>22.56</v>
      </c>
      <c r="E5314" s="302"/>
      <c r="F5314" s="302"/>
      <c r="G5314" s="302"/>
    </row>
    <row r="5315" spans="1:7" ht="67.5">
      <c r="A5315" s="455">
        <v>101870</v>
      </c>
      <c r="B5315" s="453" t="s">
        <v>12161</v>
      </c>
      <c r="C5315" s="455" t="s">
        <v>50</v>
      </c>
      <c r="D5315" s="474">
        <v>25.54</v>
      </c>
      <c r="E5315" s="302"/>
      <c r="F5315" s="302"/>
      <c r="G5315" s="302"/>
    </row>
    <row r="5316" spans="1:7" ht="40.5">
      <c r="A5316" s="455">
        <v>102096</v>
      </c>
      <c r="B5316" s="453" t="s">
        <v>12162</v>
      </c>
      <c r="C5316" s="455" t="s">
        <v>38</v>
      </c>
      <c r="D5316" s="474">
        <v>1162.1600000000001</v>
      </c>
      <c r="E5316" s="302"/>
      <c r="F5316" s="302"/>
      <c r="G5316" s="302"/>
    </row>
    <row r="5317" spans="1:7" ht="54">
      <c r="A5317" s="455">
        <v>102098</v>
      </c>
      <c r="B5317" s="453" t="s">
        <v>12163</v>
      </c>
      <c r="C5317" s="455" t="s">
        <v>38</v>
      </c>
      <c r="D5317" s="474">
        <v>1221.3399999999999</v>
      </c>
      <c r="E5317" s="302"/>
      <c r="F5317" s="302"/>
      <c r="G5317" s="302"/>
    </row>
    <row r="5318" spans="1:7" ht="54">
      <c r="A5318" s="455">
        <v>102100</v>
      </c>
      <c r="B5318" s="453" t="s">
        <v>12164</v>
      </c>
      <c r="C5318" s="455" t="s">
        <v>50</v>
      </c>
      <c r="D5318" s="474">
        <v>7.69</v>
      </c>
      <c r="E5318" s="302"/>
      <c r="F5318" s="302"/>
      <c r="G5318" s="302"/>
    </row>
    <row r="5319" spans="1:7" ht="40.5">
      <c r="A5319" s="455">
        <v>102101</v>
      </c>
      <c r="B5319" s="453" t="s">
        <v>12165</v>
      </c>
      <c r="C5319" s="455" t="s">
        <v>50</v>
      </c>
      <c r="D5319" s="474">
        <v>2.5499999999999998</v>
      </c>
      <c r="E5319" s="302"/>
      <c r="F5319" s="302"/>
      <c r="G5319" s="302"/>
    </row>
    <row r="5320" spans="1:7" ht="40.5">
      <c r="A5320" s="455">
        <v>100576</v>
      </c>
      <c r="B5320" s="453" t="s">
        <v>10026</v>
      </c>
      <c r="C5320" s="455" t="s">
        <v>50</v>
      </c>
      <c r="D5320" s="474">
        <v>1.44</v>
      </c>
      <c r="E5320" s="302"/>
      <c r="F5320" s="302"/>
      <c r="G5320" s="302"/>
    </row>
    <row r="5321" spans="1:7" ht="40.5">
      <c r="A5321" s="455">
        <v>100577</v>
      </c>
      <c r="B5321" s="453" t="s">
        <v>10027</v>
      </c>
      <c r="C5321" s="455" t="s">
        <v>50</v>
      </c>
      <c r="D5321" s="474">
        <v>0.68</v>
      </c>
      <c r="E5321" s="302"/>
      <c r="F5321" s="302"/>
      <c r="G5321" s="302"/>
    </row>
    <row r="5322" spans="1:7" ht="67.5">
      <c r="A5322" s="455">
        <v>96388</v>
      </c>
      <c r="B5322" s="453" t="s">
        <v>10028</v>
      </c>
      <c r="C5322" s="455" t="s">
        <v>38</v>
      </c>
      <c r="D5322" s="474">
        <v>6.92</v>
      </c>
      <c r="E5322" s="302"/>
      <c r="F5322" s="302"/>
      <c r="G5322" s="302"/>
    </row>
    <row r="5323" spans="1:7" ht="81">
      <c r="A5323" s="455">
        <v>96389</v>
      </c>
      <c r="B5323" s="453" t="s">
        <v>10029</v>
      </c>
      <c r="C5323" s="455" t="s">
        <v>38</v>
      </c>
      <c r="D5323" s="474">
        <v>39.28</v>
      </c>
      <c r="E5323" s="302"/>
      <c r="F5323" s="302"/>
      <c r="G5323" s="302"/>
    </row>
    <row r="5324" spans="1:7" ht="81">
      <c r="A5324" s="455">
        <v>96390</v>
      </c>
      <c r="B5324" s="453" t="s">
        <v>10030</v>
      </c>
      <c r="C5324" s="455" t="s">
        <v>38</v>
      </c>
      <c r="D5324" s="474">
        <v>64.91</v>
      </c>
      <c r="E5324" s="302"/>
      <c r="F5324" s="302"/>
      <c r="G5324" s="302"/>
    </row>
    <row r="5325" spans="1:7" ht="81">
      <c r="A5325" s="455">
        <v>96391</v>
      </c>
      <c r="B5325" s="453" t="s">
        <v>10031</v>
      </c>
      <c r="C5325" s="455" t="s">
        <v>38</v>
      </c>
      <c r="D5325" s="474">
        <v>91.58</v>
      </c>
      <c r="E5325" s="302"/>
      <c r="F5325" s="302"/>
      <c r="G5325" s="302"/>
    </row>
    <row r="5326" spans="1:7" ht="81">
      <c r="A5326" s="455">
        <v>96392</v>
      </c>
      <c r="B5326" s="453" t="s">
        <v>10032</v>
      </c>
      <c r="C5326" s="455" t="s">
        <v>38</v>
      </c>
      <c r="D5326" s="474">
        <v>117.42</v>
      </c>
      <c r="E5326" s="302"/>
      <c r="F5326" s="302"/>
      <c r="G5326" s="302"/>
    </row>
    <row r="5327" spans="1:7" ht="54">
      <c r="A5327" s="455">
        <v>96396</v>
      </c>
      <c r="B5327" s="453" t="s">
        <v>10033</v>
      </c>
      <c r="C5327" s="455" t="s">
        <v>38</v>
      </c>
      <c r="D5327" s="474">
        <v>130.4</v>
      </c>
      <c r="E5327" s="302"/>
      <c r="F5327" s="302"/>
      <c r="G5327" s="302"/>
    </row>
    <row r="5328" spans="1:7" ht="67.5">
      <c r="A5328" s="455">
        <v>96397</v>
      </c>
      <c r="B5328" s="453" t="s">
        <v>10034</v>
      </c>
      <c r="C5328" s="455" t="s">
        <v>38</v>
      </c>
      <c r="D5328" s="474">
        <v>179.4</v>
      </c>
      <c r="E5328" s="302"/>
      <c r="F5328" s="302"/>
      <c r="G5328" s="302"/>
    </row>
    <row r="5329" spans="1:7" ht="54">
      <c r="A5329" s="455">
        <v>96398</v>
      </c>
      <c r="B5329" s="453" t="s">
        <v>10035</v>
      </c>
      <c r="C5329" s="455" t="s">
        <v>38</v>
      </c>
      <c r="D5329" s="474">
        <v>246.08</v>
      </c>
      <c r="E5329" s="302"/>
      <c r="F5329" s="302"/>
      <c r="G5329" s="302"/>
    </row>
    <row r="5330" spans="1:7" ht="54">
      <c r="A5330" s="455">
        <v>96399</v>
      </c>
      <c r="B5330" s="453" t="s">
        <v>10036</v>
      </c>
      <c r="C5330" s="455" t="s">
        <v>38</v>
      </c>
      <c r="D5330" s="474">
        <v>88.17</v>
      </c>
      <c r="E5330" s="302"/>
      <c r="F5330" s="302"/>
      <c r="G5330" s="302"/>
    </row>
    <row r="5331" spans="1:7" ht="54">
      <c r="A5331" s="455">
        <v>96400</v>
      </c>
      <c r="B5331" s="453" t="s">
        <v>10037</v>
      </c>
      <c r="C5331" s="455" t="s">
        <v>38</v>
      </c>
      <c r="D5331" s="474">
        <v>114.22</v>
      </c>
      <c r="E5331" s="302"/>
      <c r="F5331" s="302"/>
      <c r="G5331" s="302"/>
    </row>
    <row r="5332" spans="1:7" ht="27">
      <c r="A5332" s="455">
        <v>96401</v>
      </c>
      <c r="B5332" s="453" t="s">
        <v>10038</v>
      </c>
      <c r="C5332" s="455" t="s">
        <v>50</v>
      </c>
      <c r="D5332" s="474">
        <v>6.77</v>
      </c>
      <c r="E5332" s="302"/>
      <c r="F5332" s="302"/>
      <c r="G5332" s="302"/>
    </row>
    <row r="5333" spans="1:7" ht="27">
      <c r="A5333" s="455">
        <v>96402</v>
      </c>
      <c r="B5333" s="453" t="s">
        <v>10039</v>
      </c>
      <c r="C5333" s="455" t="s">
        <v>50</v>
      </c>
      <c r="D5333" s="474">
        <v>1.82</v>
      </c>
      <c r="E5333" s="302"/>
      <c r="F5333" s="302"/>
      <c r="G5333" s="302"/>
    </row>
    <row r="5334" spans="1:7" ht="67.5">
      <c r="A5334" s="455">
        <v>100564</v>
      </c>
      <c r="B5334" s="453" t="s">
        <v>10040</v>
      </c>
      <c r="C5334" s="455" t="s">
        <v>38</v>
      </c>
      <c r="D5334" s="474">
        <v>77.14</v>
      </c>
      <c r="E5334" s="302"/>
      <c r="F5334" s="302"/>
      <c r="G5334" s="302"/>
    </row>
    <row r="5335" spans="1:7" ht="67.5">
      <c r="A5335" s="455">
        <v>100565</v>
      </c>
      <c r="B5335" s="453" t="s">
        <v>10041</v>
      </c>
      <c r="C5335" s="455" t="s">
        <v>38</v>
      </c>
      <c r="D5335" s="474">
        <v>66.599999999999994</v>
      </c>
      <c r="E5335" s="302"/>
      <c r="F5335" s="302"/>
      <c r="G5335" s="302"/>
    </row>
    <row r="5336" spans="1:7" ht="81">
      <c r="A5336" s="455">
        <v>100566</v>
      </c>
      <c r="B5336" s="453" t="s">
        <v>10042</v>
      </c>
      <c r="C5336" s="455" t="s">
        <v>38</v>
      </c>
      <c r="D5336" s="474">
        <v>130.41</v>
      </c>
      <c r="E5336" s="302"/>
      <c r="F5336" s="302"/>
      <c r="G5336" s="302"/>
    </row>
    <row r="5337" spans="1:7" ht="81">
      <c r="A5337" s="455">
        <v>100567</v>
      </c>
      <c r="B5337" s="453" t="s">
        <v>10043</v>
      </c>
      <c r="C5337" s="455" t="s">
        <v>38</v>
      </c>
      <c r="D5337" s="474">
        <v>155.36000000000001</v>
      </c>
      <c r="E5337" s="302"/>
      <c r="F5337" s="302"/>
      <c r="G5337" s="302"/>
    </row>
    <row r="5338" spans="1:7" ht="81">
      <c r="A5338" s="455">
        <v>100568</v>
      </c>
      <c r="B5338" s="453" t="s">
        <v>10044</v>
      </c>
      <c r="C5338" s="455" t="s">
        <v>38</v>
      </c>
      <c r="D5338" s="474">
        <v>179.89</v>
      </c>
      <c r="E5338" s="302"/>
      <c r="F5338" s="302"/>
      <c r="G5338" s="302"/>
    </row>
    <row r="5339" spans="1:7" ht="81">
      <c r="A5339" s="455">
        <v>100569</v>
      </c>
      <c r="B5339" s="453" t="s">
        <v>10045</v>
      </c>
      <c r="C5339" s="455" t="s">
        <v>38</v>
      </c>
      <c r="D5339" s="474">
        <v>120.26</v>
      </c>
      <c r="E5339" s="302"/>
      <c r="F5339" s="302"/>
      <c r="G5339" s="302"/>
    </row>
    <row r="5340" spans="1:7" ht="81">
      <c r="A5340" s="455">
        <v>100570</v>
      </c>
      <c r="B5340" s="453" t="s">
        <v>10046</v>
      </c>
      <c r="C5340" s="455" t="s">
        <v>38</v>
      </c>
      <c r="D5340" s="474">
        <v>146.86000000000001</v>
      </c>
      <c r="E5340" s="302"/>
      <c r="F5340" s="302"/>
      <c r="G5340" s="302"/>
    </row>
    <row r="5341" spans="1:7" ht="81">
      <c r="A5341" s="455">
        <v>100571</v>
      </c>
      <c r="B5341" s="453" t="s">
        <v>10047</v>
      </c>
      <c r="C5341" s="455" t="s">
        <v>38</v>
      </c>
      <c r="D5341" s="474">
        <v>170.2</v>
      </c>
      <c r="E5341" s="302"/>
      <c r="F5341" s="302"/>
      <c r="G5341" s="302"/>
    </row>
    <row r="5342" spans="1:7" ht="67.5">
      <c r="A5342" s="455">
        <v>100572</v>
      </c>
      <c r="B5342" s="453" t="s">
        <v>10048</v>
      </c>
      <c r="C5342" s="455" t="s">
        <v>38</v>
      </c>
      <c r="D5342" s="474">
        <v>80.239999999999995</v>
      </c>
      <c r="E5342" s="302"/>
      <c r="F5342" s="302"/>
      <c r="G5342" s="302"/>
    </row>
    <row r="5343" spans="1:7" ht="67.5">
      <c r="A5343" s="455">
        <v>100573</v>
      </c>
      <c r="B5343" s="453" t="s">
        <v>10049</v>
      </c>
      <c r="C5343" s="455" t="s">
        <v>38</v>
      </c>
      <c r="D5343" s="474">
        <v>69.7</v>
      </c>
      <c r="E5343" s="302"/>
      <c r="F5343" s="302"/>
      <c r="G5343" s="302"/>
    </row>
    <row r="5344" spans="1:7" ht="27">
      <c r="A5344" s="455">
        <v>100574</v>
      </c>
      <c r="B5344" s="453" t="s">
        <v>10050</v>
      </c>
      <c r="C5344" s="455" t="s">
        <v>38</v>
      </c>
      <c r="D5344" s="474">
        <v>0.92</v>
      </c>
      <c r="E5344" s="302"/>
      <c r="F5344" s="302"/>
      <c r="G5344" s="302"/>
    </row>
    <row r="5345" spans="1:7" ht="27">
      <c r="A5345" s="455">
        <v>100575</v>
      </c>
      <c r="B5345" s="453" t="s">
        <v>10051</v>
      </c>
      <c r="C5345" s="455" t="s">
        <v>50</v>
      </c>
      <c r="D5345" s="474">
        <v>7.0000000000000007E-2</v>
      </c>
      <c r="E5345" s="302"/>
      <c r="F5345" s="302"/>
      <c r="G5345" s="302"/>
    </row>
    <row r="5346" spans="1:7" ht="81">
      <c r="A5346" s="455">
        <v>101767</v>
      </c>
      <c r="B5346" s="453" t="s">
        <v>10052</v>
      </c>
      <c r="C5346" s="455" t="s">
        <v>38</v>
      </c>
      <c r="D5346" s="474">
        <v>16.75</v>
      </c>
      <c r="E5346" s="302"/>
      <c r="F5346" s="302"/>
      <c r="G5346" s="302"/>
    </row>
    <row r="5347" spans="1:7" ht="81">
      <c r="A5347" s="455">
        <v>101768</v>
      </c>
      <c r="B5347" s="453" t="s">
        <v>10053</v>
      </c>
      <c r="C5347" s="455" t="s">
        <v>38</v>
      </c>
      <c r="D5347" s="474">
        <v>26.99</v>
      </c>
      <c r="E5347" s="302"/>
      <c r="F5347" s="302"/>
      <c r="G5347" s="302"/>
    </row>
    <row r="5348" spans="1:7" ht="40.5">
      <c r="A5348" s="455">
        <v>92391</v>
      </c>
      <c r="B5348" s="453" t="s">
        <v>507</v>
      </c>
      <c r="C5348" s="455" t="s">
        <v>50</v>
      </c>
      <c r="D5348" s="474">
        <v>54.15</v>
      </c>
      <c r="E5348" s="302"/>
      <c r="F5348" s="302"/>
      <c r="G5348" s="302"/>
    </row>
    <row r="5349" spans="1:7" ht="40.5">
      <c r="A5349" s="455">
        <v>92392</v>
      </c>
      <c r="B5349" s="453" t="s">
        <v>508</v>
      </c>
      <c r="C5349" s="455" t="s">
        <v>50</v>
      </c>
      <c r="D5349" s="474">
        <v>112.71</v>
      </c>
      <c r="E5349" s="302"/>
      <c r="F5349" s="302"/>
      <c r="G5349" s="302"/>
    </row>
    <row r="5350" spans="1:7" ht="40.5">
      <c r="A5350" s="455">
        <v>92393</v>
      </c>
      <c r="B5350" s="453" t="s">
        <v>509</v>
      </c>
      <c r="C5350" s="455" t="s">
        <v>50</v>
      </c>
      <c r="D5350" s="474">
        <v>53.77</v>
      </c>
      <c r="E5350" s="302"/>
      <c r="F5350" s="302"/>
      <c r="G5350" s="302"/>
    </row>
    <row r="5351" spans="1:7" ht="40.5">
      <c r="A5351" s="455">
        <v>92394</v>
      </c>
      <c r="B5351" s="453" t="s">
        <v>510</v>
      </c>
      <c r="C5351" s="455" t="s">
        <v>50</v>
      </c>
      <c r="D5351" s="474">
        <v>67.31</v>
      </c>
      <c r="E5351" s="302"/>
      <c r="F5351" s="302"/>
      <c r="G5351" s="302"/>
    </row>
    <row r="5352" spans="1:7" ht="40.5">
      <c r="A5352" s="455">
        <v>92395</v>
      </c>
      <c r="B5352" s="453" t="s">
        <v>511</v>
      </c>
      <c r="C5352" s="455" t="s">
        <v>50</v>
      </c>
      <c r="D5352" s="474">
        <v>81.63</v>
      </c>
      <c r="E5352" s="302"/>
      <c r="F5352" s="302"/>
      <c r="G5352" s="302"/>
    </row>
    <row r="5353" spans="1:7" ht="54">
      <c r="A5353" s="455">
        <v>92396</v>
      </c>
      <c r="B5353" s="453" t="s">
        <v>2219</v>
      </c>
      <c r="C5353" s="455" t="s">
        <v>50</v>
      </c>
      <c r="D5353" s="474">
        <v>64.239999999999995</v>
      </c>
      <c r="E5353" s="302"/>
      <c r="F5353" s="302"/>
      <c r="G5353" s="302"/>
    </row>
    <row r="5354" spans="1:7" ht="54">
      <c r="A5354" s="455">
        <v>92397</v>
      </c>
      <c r="B5354" s="453" t="s">
        <v>2220</v>
      </c>
      <c r="C5354" s="455" t="s">
        <v>50</v>
      </c>
      <c r="D5354" s="474">
        <v>53.72</v>
      </c>
      <c r="E5354" s="302"/>
      <c r="F5354" s="302"/>
      <c r="G5354" s="302"/>
    </row>
    <row r="5355" spans="1:7" ht="54">
      <c r="A5355" s="455">
        <v>92398</v>
      </c>
      <c r="B5355" s="453" t="s">
        <v>2221</v>
      </c>
      <c r="C5355" s="455" t="s">
        <v>50</v>
      </c>
      <c r="D5355" s="474">
        <v>68.45</v>
      </c>
      <c r="E5355" s="302"/>
      <c r="F5355" s="302"/>
      <c r="G5355" s="302"/>
    </row>
    <row r="5356" spans="1:7" ht="40.5">
      <c r="A5356" s="455">
        <v>92399</v>
      </c>
      <c r="B5356" s="453" t="s">
        <v>512</v>
      </c>
      <c r="C5356" s="455" t="s">
        <v>50</v>
      </c>
      <c r="D5356" s="474">
        <v>69.739999999999995</v>
      </c>
      <c r="E5356" s="302"/>
      <c r="F5356" s="302"/>
      <c r="G5356" s="302"/>
    </row>
    <row r="5357" spans="1:7" ht="54">
      <c r="A5357" s="455">
        <v>92400</v>
      </c>
      <c r="B5357" s="453" t="s">
        <v>2222</v>
      </c>
      <c r="C5357" s="455" t="s">
        <v>50</v>
      </c>
      <c r="D5357" s="474">
        <v>81.55</v>
      </c>
      <c r="E5357" s="302"/>
      <c r="F5357" s="302"/>
      <c r="G5357" s="302"/>
    </row>
    <row r="5358" spans="1:7" ht="40.5">
      <c r="A5358" s="455">
        <v>92401</v>
      </c>
      <c r="B5358" s="453" t="s">
        <v>513</v>
      </c>
      <c r="C5358" s="455" t="s">
        <v>50</v>
      </c>
      <c r="D5358" s="474">
        <v>82.95</v>
      </c>
      <c r="E5358" s="302"/>
      <c r="F5358" s="302"/>
      <c r="G5358" s="302"/>
    </row>
    <row r="5359" spans="1:7" ht="40.5">
      <c r="A5359" s="455">
        <v>92402</v>
      </c>
      <c r="B5359" s="453" t="s">
        <v>2223</v>
      </c>
      <c r="C5359" s="455" t="s">
        <v>50</v>
      </c>
      <c r="D5359" s="474">
        <v>65.64</v>
      </c>
      <c r="E5359" s="302"/>
      <c r="F5359" s="302"/>
      <c r="G5359" s="302"/>
    </row>
    <row r="5360" spans="1:7" ht="54">
      <c r="A5360" s="455">
        <v>92403</v>
      </c>
      <c r="B5360" s="453" t="s">
        <v>2224</v>
      </c>
      <c r="C5360" s="455" t="s">
        <v>50</v>
      </c>
      <c r="D5360" s="474">
        <v>55</v>
      </c>
      <c r="E5360" s="302"/>
      <c r="F5360" s="302"/>
      <c r="G5360" s="302"/>
    </row>
    <row r="5361" spans="1:7" ht="54">
      <c r="A5361" s="455">
        <v>92404</v>
      </c>
      <c r="B5361" s="453" t="s">
        <v>2225</v>
      </c>
      <c r="C5361" s="455" t="s">
        <v>50</v>
      </c>
      <c r="D5361" s="474">
        <v>69.75</v>
      </c>
      <c r="E5361" s="302"/>
      <c r="F5361" s="302"/>
      <c r="G5361" s="302"/>
    </row>
    <row r="5362" spans="1:7" ht="40.5">
      <c r="A5362" s="455">
        <v>92405</v>
      </c>
      <c r="B5362" s="453" t="s">
        <v>2226</v>
      </c>
      <c r="C5362" s="455" t="s">
        <v>50</v>
      </c>
      <c r="D5362" s="474">
        <v>71.010000000000005</v>
      </c>
      <c r="E5362" s="302"/>
      <c r="F5362" s="302"/>
      <c r="G5362" s="302"/>
    </row>
    <row r="5363" spans="1:7" ht="54">
      <c r="A5363" s="455">
        <v>92406</v>
      </c>
      <c r="B5363" s="453" t="s">
        <v>2227</v>
      </c>
      <c r="C5363" s="455" t="s">
        <v>50</v>
      </c>
      <c r="D5363" s="474">
        <v>82.85</v>
      </c>
      <c r="E5363" s="302"/>
      <c r="F5363" s="302"/>
      <c r="G5363" s="302"/>
    </row>
    <row r="5364" spans="1:7" ht="40.5">
      <c r="A5364" s="455">
        <v>92407</v>
      </c>
      <c r="B5364" s="453" t="s">
        <v>2228</v>
      </c>
      <c r="C5364" s="455" t="s">
        <v>50</v>
      </c>
      <c r="D5364" s="474">
        <v>84.23</v>
      </c>
      <c r="E5364" s="302"/>
      <c r="F5364" s="302"/>
      <c r="G5364" s="302"/>
    </row>
    <row r="5365" spans="1:7" ht="54">
      <c r="A5365" s="455">
        <v>93679</v>
      </c>
      <c r="B5365" s="453" t="s">
        <v>2569</v>
      </c>
      <c r="C5365" s="455" t="s">
        <v>50</v>
      </c>
      <c r="D5365" s="474">
        <v>71.510000000000005</v>
      </c>
      <c r="E5365" s="302"/>
      <c r="F5365" s="302"/>
      <c r="G5365" s="302"/>
    </row>
    <row r="5366" spans="1:7" ht="54">
      <c r="A5366" s="455">
        <v>93680</v>
      </c>
      <c r="B5366" s="453" t="s">
        <v>2570</v>
      </c>
      <c r="C5366" s="455" t="s">
        <v>50</v>
      </c>
      <c r="D5366" s="474">
        <v>60.67</v>
      </c>
      <c r="E5366" s="302"/>
      <c r="F5366" s="302"/>
      <c r="G5366" s="302"/>
    </row>
    <row r="5367" spans="1:7" ht="54">
      <c r="A5367" s="455">
        <v>93681</v>
      </c>
      <c r="B5367" s="453" t="s">
        <v>2571</v>
      </c>
      <c r="C5367" s="455" t="s">
        <v>50</v>
      </c>
      <c r="D5367" s="474">
        <v>74</v>
      </c>
      <c r="E5367" s="302"/>
      <c r="F5367" s="302"/>
      <c r="G5367" s="302"/>
    </row>
    <row r="5368" spans="1:7" ht="40.5">
      <c r="A5368" s="455">
        <v>93682</v>
      </c>
      <c r="B5368" s="453" t="s">
        <v>546</v>
      </c>
      <c r="C5368" s="455" t="s">
        <v>50</v>
      </c>
      <c r="D5368" s="474">
        <v>75.349999999999994</v>
      </c>
      <c r="E5368" s="302"/>
      <c r="F5368" s="302"/>
      <c r="G5368" s="302"/>
    </row>
    <row r="5369" spans="1:7" ht="40.5">
      <c r="A5369" s="455">
        <v>97104</v>
      </c>
      <c r="B5369" s="453" t="s">
        <v>11488</v>
      </c>
      <c r="C5369" s="455" t="s">
        <v>50</v>
      </c>
      <c r="D5369" s="474">
        <v>116.05</v>
      </c>
      <c r="E5369" s="302"/>
      <c r="F5369" s="302"/>
      <c r="G5369" s="302"/>
    </row>
    <row r="5370" spans="1:7" ht="40.5">
      <c r="A5370" s="455">
        <v>97105</v>
      </c>
      <c r="B5370" s="453" t="s">
        <v>11489</v>
      </c>
      <c r="C5370" s="455" t="s">
        <v>50</v>
      </c>
      <c r="D5370" s="474">
        <v>137.5</v>
      </c>
      <c r="E5370" s="302"/>
      <c r="F5370" s="302"/>
      <c r="G5370" s="302"/>
    </row>
    <row r="5371" spans="1:7" ht="40.5">
      <c r="A5371" s="455">
        <v>97106</v>
      </c>
      <c r="B5371" s="453" t="s">
        <v>11490</v>
      </c>
      <c r="C5371" s="455" t="s">
        <v>50</v>
      </c>
      <c r="D5371" s="474">
        <v>150.88999999999999</v>
      </c>
      <c r="E5371" s="302"/>
      <c r="F5371" s="302"/>
      <c r="G5371" s="302"/>
    </row>
    <row r="5372" spans="1:7" ht="40.5">
      <c r="A5372" s="455">
        <v>97107</v>
      </c>
      <c r="B5372" s="453" t="s">
        <v>11491</v>
      </c>
      <c r="C5372" s="455" t="s">
        <v>50</v>
      </c>
      <c r="D5372" s="474">
        <v>164.26</v>
      </c>
      <c r="E5372" s="302"/>
      <c r="F5372" s="302"/>
      <c r="G5372" s="302"/>
    </row>
    <row r="5373" spans="1:7" ht="40.5">
      <c r="A5373" s="455">
        <v>97108</v>
      </c>
      <c r="B5373" s="453" t="s">
        <v>11492</v>
      </c>
      <c r="C5373" s="455" t="s">
        <v>50</v>
      </c>
      <c r="D5373" s="474">
        <v>193.94</v>
      </c>
      <c r="E5373" s="302"/>
      <c r="F5373" s="302"/>
      <c r="G5373" s="302"/>
    </row>
    <row r="5374" spans="1:7" ht="40.5">
      <c r="A5374" s="455">
        <v>97109</v>
      </c>
      <c r="B5374" s="453" t="s">
        <v>11493</v>
      </c>
      <c r="C5374" s="455" t="s">
        <v>50</v>
      </c>
      <c r="D5374" s="474">
        <v>207.26</v>
      </c>
      <c r="E5374" s="302"/>
      <c r="F5374" s="302"/>
      <c r="G5374" s="302"/>
    </row>
    <row r="5375" spans="1:7" ht="40.5">
      <c r="A5375" s="455">
        <v>97110</v>
      </c>
      <c r="B5375" s="453" t="s">
        <v>11494</v>
      </c>
      <c r="C5375" s="455" t="s">
        <v>50</v>
      </c>
      <c r="D5375" s="474">
        <v>162.1</v>
      </c>
      <c r="E5375" s="302"/>
      <c r="F5375" s="302"/>
      <c r="G5375" s="302"/>
    </row>
    <row r="5376" spans="1:7" ht="40.5">
      <c r="A5376" s="455">
        <v>97111</v>
      </c>
      <c r="B5376" s="453" t="s">
        <v>11495</v>
      </c>
      <c r="C5376" s="455" t="s">
        <v>50</v>
      </c>
      <c r="D5376" s="474">
        <v>186.75</v>
      </c>
      <c r="E5376" s="302"/>
      <c r="F5376" s="302"/>
      <c r="G5376" s="302"/>
    </row>
    <row r="5377" spans="1:7" ht="40.5">
      <c r="A5377" s="455">
        <v>97112</v>
      </c>
      <c r="B5377" s="453" t="s">
        <v>11496</v>
      </c>
      <c r="C5377" s="455" t="s">
        <v>50</v>
      </c>
      <c r="D5377" s="474">
        <v>202.9</v>
      </c>
      <c r="E5377" s="302"/>
      <c r="F5377" s="302"/>
      <c r="G5377" s="302"/>
    </row>
    <row r="5378" spans="1:7" ht="40.5">
      <c r="A5378" s="455">
        <v>97113</v>
      </c>
      <c r="B5378" s="453" t="s">
        <v>11497</v>
      </c>
      <c r="C5378" s="455" t="s">
        <v>50</v>
      </c>
      <c r="D5378" s="474">
        <v>2.17</v>
      </c>
      <c r="E5378" s="302"/>
      <c r="F5378" s="302"/>
      <c r="G5378" s="302"/>
    </row>
    <row r="5379" spans="1:7" ht="27">
      <c r="A5379" s="455">
        <v>97114</v>
      </c>
      <c r="B5379" s="453" t="s">
        <v>3521</v>
      </c>
      <c r="C5379" s="455" t="s">
        <v>18</v>
      </c>
      <c r="D5379" s="474">
        <v>0.35</v>
      </c>
      <c r="E5379" s="302"/>
      <c r="F5379" s="302"/>
      <c r="G5379" s="302"/>
    </row>
    <row r="5380" spans="1:7" ht="40.5">
      <c r="A5380" s="455">
        <v>97115</v>
      </c>
      <c r="B5380" s="453" t="s">
        <v>3522</v>
      </c>
      <c r="C5380" s="455" t="s">
        <v>21</v>
      </c>
      <c r="D5380" s="474">
        <v>33.799999999999997</v>
      </c>
      <c r="E5380" s="302"/>
      <c r="F5380" s="302"/>
      <c r="G5380" s="302"/>
    </row>
    <row r="5381" spans="1:7" ht="54">
      <c r="A5381" s="455">
        <v>97116</v>
      </c>
      <c r="B5381" s="453" t="s">
        <v>11498</v>
      </c>
      <c r="C5381" s="455" t="s">
        <v>21</v>
      </c>
      <c r="D5381" s="474">
        <v>20.52</v>
      </c>
      <c r="E5381" s="302"/>
      <c r="F5381" s="302"/>
      <c r="G5381" s="302"/>
    </row>
    <row r="5382" spans="1:7" ht="54">
      <c r="A5382" s="455">
        <v>97117</v>
      </c>
      <c r="B5382" s="453" t="s">
        <v>11499</v>
      </c>
      <c r="C5382" s="455" t="s">
        <v>21</v>
      </c>
      <c r="D5382" s="474">
        <v>21.39</v>
      </c>
      <c r="E5382" s="302"/>
      <c r="F5382" s="302"/>
      <c r="G5382" s="302"/>
    </row>
    <row r="5383" spans="1:7" ht="54">
      <c r="A5383" s="455">
        <v>97118</v>
      </c>
      <c r="B5383" s="453" t="s">
        <v>11500</v>
      </c>
      <c r="C5383" s="455" t="s">
        <v>21</v>
      </c>
      <c r="D5383" s="474">
        <v>19.54</v>
      </c>
      <c r="E5383" s="302"/>
      <c r="F5383" s="302"/>
      <c r="G5383" s="302"/>
    </row>
    <row r="5384" spans="1:7" ht="54">
      <c r="A5384" s="455">
        <v>97119</v>
      </c>
      <c r="B5384" s="453" t="s">
        <v>11501</v>
      </c>
      <c r="C5384" s="455" t="s">
        <v>21</v>
      </c>
      <c r="D5384" s="474">
        <v>19.36</v>
      </c>
      <c r="E5384" s="302"/>
      <c r="F5384" s="302"/>
      <c r="G5384" s="302"/>
    </row>
    <row r="5385" spans="1:7" ht="40.5">
      <c r="A5385" s="455">
        <v>97120</v>
      </c>
      <c r="B5385" s="453" t="s">
        <v>3523</v>
      </c>
      <c r="C5385" s="455" t="s">
        <v>21</v>
      </c>
      <c r="D5385" s="474">
        <v>14.31</v>
      </c>
      <c r="E5385" s="302"/>
      <c r="F5385" s="302"/>
      <c r="G5385" s="302"/>
    </row>
    <row r="5386" spans="1:7" ht="40.5">
      <c r="A5386" s="455">
        <v>97802</v>
      </c>
      <c r="B5386" s="453" t="s">
        <v>10054</v>
      </c>
      <c r="C5386" s="455" t="s">
        <v>50</v>
      </c>
      <c r="D5386" s="474">
        <v>4.9000000000000004</v>
      </c>
      <c r="E5386" s="302"/>
      <c r="F5386" s="302"/>
      <c r="G5386" s="302"/>
    </row>
    <row r="5387" spans="1:7" ht="40.5">
      <c r="A5387" s="455">
        <v>97803</v>
      </c>
      <c r="B5387" s="453" t="s">
        <v>10055</v>
      </c>
      <c r="C5387" s="455" t="s">
        <v>50</v>
      </c>
      <c r="D5387" s="474">
        <v>7.35</v>
      </c>
      <c r="E5387" s="302"/>
      <c r="F5387" s="302"/>
      <c r="G5387" s="302"/>
    </row>
    <row r="5388" spans="1:7" ht="40.5">
      <c r="A5388" s="455">
        <v>97805</v>
      </c>
      <c r="B5388" s="453" t="s">
        <v>10056</v>
      </c>
      <c r="C5388" s="455" t="s">
        <v>50</v>
      </c>
      <c r="D5388" s="474">
        <v>12.37</v>
      </c>
      <c r="E5388" s="302"/>
      <c r="F5388" s="302"/>
      <c r="G5388" s="302"/>
    </row>
    <row r="5389" spans="1:7" ht="40.5">
      <c r="A5389" s="455">
        <v>97806</v>
      </c>
      <c r="B5389" s="453" t="s">
        <v>10057</v>
      </c>
      <c r="C5389" s="455" t="s">
        <v>50</v>
      </c>
      <c r="D5389" s="474">
        <v>14.8</v>
      </c>
      <c r="E5389" s="302"/>
      <c r="F5389" s="302"/>
      <c r="G5389" s="302"/>
    </row>
    <row r="5390" spans="1:7" ht="40.5">
      <c r="A5390" s="455">
        <v>97807</v>
      </c>
      <c r="B5390" s="453" t="s">
        <v>10058</v>
      </c>
      <c r="C5390" s="455" t="s">
        <v>50</v>
      </c>
      <c r="D5390" s="474">
        <v>16.88</v>
      </c>
      <c r="E5390" s="302"/>
      <c r="F5390" s="302"/>
      <c r="G5390" s="302"/>
    </row>
    <row r="5391" spans="1:7" ht="40.5">
      <c r="A5391" s="455">
        <v>97809</v>
      </c>
      <c r="B5391" s="453" t="s">
        <v>10059</v>
      </c>
      <c r="C5391" s="455" t="s">
        <v>50</v>
      </c>
      <c r="D5391" s="474">
        <v>13.88</v>
      </c>
      <c r="E5391" s="302"/>
      <c r="F5391" s="302"/>
      <c r="G5391" s="302"/>
    </row>
    <row r="5392" spans="1:7" ht="40.5">
      <c r="A5392" s="455">
        <v>97810</v>
      </c>
      <c r="B5392" s="453" t="s">
        <v>10060</v>
      </c>
      <c r="C5392" s="455" t="s">
        <v>50</v>
      </c>
      <c r="D5392" s="474">
        <v>15.04</v>
      </c>
      <c r="E5392" s="302"/>
      <c r="F5392" s="302"/>
      <c r="G5392" s="302"/>
    </row>
    <row r="5393" spans="1:7" ht="40.5">
      <c r="A5393" s="455">
        <v>97811</v>
      </c>
      <c r="B5393" s="453" t="s">
        <v>10061</v>
      </c>
      <c r="C5393" s="455" t="s">
        <v>50</v>
      </c>
      <c r="D5393" s="474">
        <v>17.18</v>
      </c>
      <c r="E5393" s="302"/>
      <c r="F5393" s="302"/>
      <c r="G5393" s="302"/>
    </row>
    <row r="5394" spans="1:7" ht="40.5">
      <c r="A5394" s="455">
        <v>101167</v>
      </c>
      <c r="B5394" s="453" t="s">
        <v>10062</v>
      </c>
      <c r="C5394" s="455" t="s">
        <v>50</v>
      </c>
      <c r="D5394" s="474">
        <v>149.09</v>
      </c>
      <c r="E5394" s="302"/>
      <c r="F5394" s="302"/>
      <c r="G5394" s="302"/>
    </row>
    <row r="5395" spans="1:7" ht="54">
      <c r="A5395" s="455">
        <v>101168</v>
      </c>
      <c r="B5395" s="453" t="s">
        <v>10063</v>
      </c>
      <c r="C5395" s="455" t="s">
        <v>50</v>
      </c>
      <c r="D5395" s="474">
        <v>183.33</v>
      </c>
      <c r="E5395" s="302"/>
      <c r="F5395" s="302"/>
      <c r="G5395" s="302"/>
    </row>
    <row r="5396" spans="1:7" ht="54">
      <c r="A5396" s="455">
        <v>101169</v>
      </c>
      <c r="B5396" s="453" t="s">
        <v>10064</v>
      </c>
      <c r="C5396" s="455" t="s">
        <v>50</v>
      </c>
      <c r="D5396" s="474">
        <v>159.16999999999999</v>
      </c>
      <c r="E5396" s="302"/>
      <c r="F5396" s="302"/>
      <c r="G5396" s="302"/>
    </row>
    <row r="5397" spans="1:7" ht="40.5">
      <c r="A5397" s="455">
        <v>101170</v>
      </c>
      <c r="B5397" s="453" t="s">
        <v>10065</v>
      </c>
      <c r="C5397" s="455" t="s">
        <v>50</v>
      </c>
      <c r="D5397" s="474">
        <v>30.15</v>
      </c>
      <c r="E5397" s="302"/>
      <c r="F5397" s="302"/>
      <c r="G5397" s="302"/>
    </row>
    <row r="5398" spans="1:7" ht="40.5">
      <c r="A5398" s="455">
        <v>101171</v>
      </c>
      <c r="B5398" s="453" t="s">
        <v>10066</v>
      </c>
      <c r="C5398" s="455" t="s">
        <v>50</v>
      </c>
      <c r="D5398" s="474">
        <v>72.849999999999994</v>
      </c>
      <c r="E5398" s="302"/>
      <c r="F5398" s="302"/>
      <c r="G5398" s="302"/>
    </row>
    <row r="5399" spans="1:7" ht="40.5">
      <c r="A5399" s="455">
        <v>101172</v>
      </c>
      <c r="B5399" s="453" t="s">
        <v>10067</v>
      </c>
      <c r="C5399" s="455" t="s">
        <v>50</v>
      </c>
      <c r="D5399" s="474">
        <v>48.31</v>
      </c>
      <c r="E5399" s="302"/>
      <c r="F5399" s="302"/>
      <c r="G5399" s="302"/>
    </row>
    <row r="5400" spans="1:7" ht="40.5">
      <c r="A5400" s="455">
        <v>72947</v>
      </c>
      <c r="B5400" s="453" t="s">
        <v>867</v>
      </c>
      <c r="C5400" s="455" t="s">
        <v>50</v>
      </c>
      <c r="D5400" s="474">
        <v>12.69</v>
      </c>
      <c r="E5400" s="302"/>
      <c r="F5400" s="302"/>
      <c r="G5400" s="302"/>
    </row>
    <row r="5401" spans="1:7" ht="13.5">
      <c r="A5401" s="455">
        <v>83693</v>
      </c>
      <c r="B5401" s="453" t="s">
        <v>108</v>
      </c>
      <c r="C5401" s="455" t="s">
        <v>50</v>
      </c>
      <c r="D5401" s="474">
        <v>3.27</v>
      </c>
      <c r="E5401" s="302"/>
      <c r="F5401" s="302"/>
      <c r="G5401" s="302"/>
    </row>
    <row r="5402" spans="1:7" ht="54">
      <c r="A5402" s="455">
        <v>95995</v>
      </c>
      <c r="B5402" s="453" t="s">
        <v>10068</v>
      </c>
      <c r="C5402" s="455" t="s">
        <v>38</v>
      </c>
      <c r="D5402" s="474">
        <v>981.05</v>
      </c>
      <c r="E5402" s="302"/>
      <c r="F5402" s="302"/>
      <c r="G5402" s="302"/>
    </row>
    <row r="5403" spans="1:7" ht="54">
      <c r="A5403" s="455">
        <v>95996</v>
      </c>
      <c r="B5403" s="453" t="s">
        <v>10069</v>
      </c>
      <c r="C5403" s="455" t="s">
        <v>38</v>
      </c>
      <c r="D5403" s="474">
        <v>932.56</v>
      </c>
      <c r="E5403" s="302"/>
      <c r="F5403" s="302"/>
      <c r="G5403" s="302"/>
    </row>
    <row r="5404" spans="1:7" ht="40.5">
      <c r="A5404" s="455">
        <v>96001</v>
      </c>
      <c r="B5404" s="453" t="s">
        <v>10070</v>
      </c>
      <c r="C5404" s="455" t="s">
        <v>50</v>
      </c>
      <c r="D5404" s="474">
        <v>4.87</v>
      </c>
      <c r="E5404" s="302"/>
      <c r="F5404" s="302"/>
      <c r="G5404" s="302"/>
    </row>
    <row r="5405" spans="1:7" ht="27">
      <c r="A5405" s="455">
        <v>96393</v>
      </c>
      <c r="B5405" s="453" t="s">
        <v>10071</v>
      </c>
      <c r="C5405" s="455" t="s">
        <v>38</v>
      </c>
      <c r="D5405" s="474">
        <v>122.74</v>
      </c>
      <c r="E5405" s="302"/>
      <c r="F5405" s="302"/>
      <c r="G5405" s="302"/>
    </row>
    <row r="5406" spans="1:7" ht="27">
      <c r="A5406" s="455">
        <v>96394</v>
      </c>
      <c r="B5406" s="453" t="s">
        <v>10072</v>
      </c>
      <c r="C5406" s="455" t="s">
        <v>38</v>
      </c>
      <c r="D5406" s="474">
        <v>170.74</v>
      </c>
      <c r="E5406" s="302"/>
      <c r="F5406" s="302"/>
      <c r="G5406" s="302"/>
    </row>
    <row r="5407" spans="1:7" ht="27">
      <c r="A5407" s="455">
        <v>96395</v>
      </c>
      <c r="B5407" s="453" t="s">
        <v>10073</v>
      </c>
      <c r="C5407" s="455" t="s">
        <v>38</v>
      </c>
      <c r="D5407" s="474">
        <v>238.42</v>
      </c>
      <c r="E5407" s="302"/>
      <c r="F5407" s="302"/>
      <c r="G5407" s="302"/>
    </row>
    <row r="5408" spans="1:7" ht="54">
      <c r="A5408" s="455">
        <v>100624</v>
      </c>
      <c r="B5408" s="453" t="s">
        <v>10074</v>
      </c>
      <c r="C5408" s="455" t="s">
        <v>38</v>
      </c>
      <c r="D5408" s="474">
        <v>884.32</v>
      </c>
      <c r="E5408" s="302"/>
      <c r="F5408" s="302"/>
      <c r="G5408" s="302"/>
    </row>
    <row r="5409" spans="1:7" ht="54">
      <c r="A5409" s="455">
        <v>100625</v>
      </c>
      <c r="B5409" s="453" t="s">
        <v>10075</v>
      </c>
      <c r="C5409" s="455" t="s">
        <v>38</v>
      </c>
      <c r="D5409" s="474">
        <v>794.55</v>
      </c>
      <c r="E5409" s="302"/>
      <c r="F5409" s="302"/>
      <c r="G5409" s="302"/>
    </row>
    <row r="5410" spans="1:7" ht="54">
      <c r="A5410" s="455">
        <v>101020</v>
      </c>
      <c r="B5410" s="453" t="s">
        <v>10076</v>
      </c>
      <c r="C5410" s="455" t="s">
        <v>59</v>
      </c>
      <c r="D5410" s="474">
        <v>379.84</v>
      </c>
      <c r="E5410" s="302"/>
      <c r="F5410" s="302"/>
      <c r="G5410" s="302"/>
    </row>
    <row r="5411" spans="1:7" ht="54">
      <c r="A5411" s="455">
        <v>101021</v>
      </c>
      <c r="B5411" s="453" t="s">
        <v>10077</v>
      </c>
      <c r="C5411" s="455" t="s">
        <v>59</v>
      </c>
      <c r="D5411" s="474">
        <v>385.92</v>
      </c>
      <c r="E5411" s="302"/>
      <c r="F5411" s="302"/>
      <c r="G5411" s="302"/>
    </row>
    <row r="5412" spans="1:7" ht="54">
      <c r="A5412" s="455">
        <v>101022</v>
      </c>
      <c r="B5412" s="453" t="s">
        <v>10078</v>
      </c>
      <c r="C5412" s="455" t="s">
        <v>59</v>
      </c>
      <c r="D5412" s="474">
        <v>335.55</v>
      </c>
      <c r="E5412" s="302"/>
      <c r="F5412" s="302"/>
      <c r="G5412" s="302"/>
    </row>
    <row r="5413" spans="1:7" ht="54">
      <c r="A5413" s="455">
        <v>101023</v>
      </c>
      <c r="B5413" s="453" t="s">
        <v>10079</v>
      </c>
      <c r="C5413" s="455" t="s">
        <v>59</v>
      </c>
      <c r="D5413" s="474">
        <v>342.74</v>
      </c>
      <c r="E5413" s="302"/>
      <c r="F5413" s="302"/>
      <c r="G5413" s="302"/>
    </row>
    <row r="5414" spans="1:7" ht="54">
      <c r="A5414" s="455">
        <v>101024</v>
      </c>
      <c r="B5414" s="453" t="s">
        <v>10080</v>
      </c>
      <c r="C5414" s="455" t="s">
        <v>59</v>
      </c>
      <c r="D5414" s="474">
        <v>339.81</v>
      </c>
      <c r="E5414" s="302"/>
      <c r="F5414" s="302"/>
      <c r="G5414" s="302"/>
    </row>
    <row r="5415" spans="1:7" ht="54">
      <c r="A5415" s="455">
        <v>101025</v>
      </c>
      <c r="B5415" s="453" t="s">
        <v>10081</v>
      </c>
      <c r="C5415" s="455" t="s">
        <v>59</v>
      </c>
      <c r="D5415" s="474">
        <v>345.89</v>
      </c>
      <c r="E5415" s="302"/>
      <c r="F5415" s="302"/>
      <c r="G5415" s="302"/>
    </row>
    <row r="5416" spans="1:7" ht="40.5">
      <c r="A5416" s="455">
        <v>101026</v>
      </c>
      <c r="B5416" s="453" t="s">
        <v>10082</v>
      </c>
      <c r="C5416" s="455" t="s">
        <v>59</v>
      </c>
      <c r="D5416" s="474">
        <v>310.76</v>
      </c>
      <c r="E5416" s="302"/>
      <c r="F5416" s="302"/>
      <c r="G5416" s="302"/>
    </row>
    <row r="5417" spans="1:7" ht="40.5">
      <c r="A5417" s="455">
        <v>101027</v>
      </c>
      <c r="B5417" s="453" t="s">
        <v>10083</v>
      </c>
      <c r="C5417" s="455" t="s">
        <v>59</v>
      </c>
      <c r="D5417" s="474">
        <v>342.42</v>
      </c>
      <c r="E5417" s="302"/>
      <c r="F5417" s="302"/>
      <c r="G5417" s="302"/>
    </row>
    <row r="5418" spans="1:7" ht="54">
      <c r="A5418" s="455">
        <v>88411</v>
      </c>
      <c r="B5418" s="453" t="s">
        <v>1197</v>
      </c>
      <c r="C5418" s="455" t="s">
        <v>50</v>
      </c>
      <c r="D5418" s="474">
        <v>1.69</v>
      </c>
      <c r="E5418" s="302"/>
      <c r="F5418" s="302"/>
      <c r="G5418" s="302"/>
    </row>
    <row r="5419" spans="1:7" ht="54">
      <c r="A5419" s="455">
        <v>88412</v>
      </c>
      <c r="B5419" s="453" t="s">
        <v>1198</v>
      </c>
      <c r="C5419" s="455" t="s">
        <v>50</v>
      </c>
      <c r="D5419" s="474">
        <v>1.2</v>
      </c>
      <c r="E5419" s="302"/>
      <c r="F5419" s="302"/>
      <c r="G5419" s="302"/>
    </row>
    <row r="5420" spans="1:7" ht="54">
      <c r="A5420" s="455">
        <v>88413</v>
      </c>
      <c r="B5420" s="453" t="s">
        <v>199</v>
      </c>
      <c r="C5420" s="455" t="s">
        <v>50</v>
      </c>
      <c r="D5420" s="474">
        <v>2.69</v>
      </c>
      <c r="E5420" s="302"/>
      <c r="F5420" s="302"/>
      <c r="G5420" s="302"/>
    </row>
    <row r="5421" spans="1:7" ht="54">
      <c r="A5421" s="455">
        <v>88414</v>
      </c>
      <c r="B5421" s="453" t="s">
        <v>200</v>
      </c>
      <c r="C5421" s="455" t="s">
        <v>50</v>
      </c>
      <c r="D5421" s="474">
        <v>3.01</v>
      </c>
      <c r="E5421" s="302"/>
      <c r="F5421" s="302"/>
      <c r="G5421" s="302"/>
    </row>
    <row r="5422" spans="1:7" ht="40.5">
      <c r="A5422" s="455">
        <v>88415</v>
      </c>
      <c r="B5422" s="453" t="s">
        <v>1199</v>
      </c>
      <c r="C5422" s="455" t="s">
        <v>50</v>
      </c>
      <c r="D5422" s="474">
        <v>1.85</v>
      </c>
      <c r="E5422" s="302"/>
      <c r="F5422" s="302"/>
      <c r="G5422" s="302"/>
    </row>
    <row r="5423" spans="1:7" ht="67.5">
      <c r="A5423" s="455">
        <v>88416</v>
      </c>
      <c r="B5423" s="453" t="s">
        <v>1200</v>
      </c>
      <c r="C5423" s="455" t="s">
        <v>50</v>
      </c>
      <c r="D5423" s="474">
        <v>16</v>
      </c>
      <c r="E5423" s="302"/>
      <c r="F5423" s="302"/>
      <c r="G5423" s="302"/>
    </row>
    <row r="5424" spans="1:7" ht="67.5">
      <c r="A5424" s="455">
        <v>88417</v>
      </c>
      <c r="B5424" s="453" t="s">
        <v>1201</v>
      </c>
      <c r="C5424" s="455" t="s">
        <v>50</v>
      </c>
      <c r="D5424" s="474">
        <v>14.24</v>
      </c>
      <c r="E5424" s="302"/>
      <c r="F5424" s="302"/>
      <c r="G5424" s="302"/>
    </row>
    <row r="5425" spans="1:7" ht="67.5">
      <c r="A5425" s="455">
        <v>88420</v>
      </c>
      <c r="B5425" s="453" t="s">
        <v>1202</v>
      </c>
      <c r="C5425" s="455" t="s">
        <v>50</v>
      </c>
      <c r="D5425" s="474">
        <v>19.54</v>
      </c>
      <c r="E5425" s="302"/>
      <c r="F5425" s="302"/>
      <c r="G5425" s="302"/>
    </row>
    <row r="5426" spans="1:7" ht="67.5">
      <c r="A5426" s="455">
        <v>88421</v>
      </c>
      <c r="B5426" s="453" t="s">
        <v>1203</v>
      </c>
      <c r="C5426" s="455" t="s">
        <v>50</v>
      </c>
      <c r="D5426" s="474">
        <v>20.67</v>
      </c>
      <c r="E5426" s="302"/>
      <c r="F5426" s="302"/>
      <c r="G5426" s="302"/>
    </row>
    <row r="5427" spans="1:7" ht="40.5">
      <c r="A5427" s="455">
        <v>88423</v>
      </c>
      <c r="B5427" s="453" t="s">
        <v>204</v>
      </c>
      <c r="C5427" s="455" t="s">
        <v>50</v>
      </c>
      <c r="D5427" s="474">
        <v>16.54</v>
      </c>
      <c r="E5427" s="302"/>
      <c r="F5427" s="302"/>
      <c r="G5427" s="302"/>
    </row>
    <row r="5428" spans="1:7" ht="67.5">
      <c r="A5428" s="455">
        <v>88424</v>
      </c>
      <c r="B5428" s="453" t="s">
        <v>1204</v>
      </c>
      <c r="C5428" s="455" t="s">
        <v>50</v>
      </c>
      <c r="D5428" s="474">
        <v>18.41</v>
      </c>
      <c r="E5428" s="302"/>
      <c r="F5428" s="302"/>
      <c r="G5428" s="302"/>
    </row>
    <row r="5429" spans="1:7" ht="67.5">
      <c r="A5429" s="455">
        <v>88426</v>
      </c>
      <c r="B5429" s="453" t="s">
        <v>1205</v>
      </c>
      <c r="C5429" s="455" t="s">
        <v>50</v>
      </c>
      <c r="D5429" s="474">
        <v>15.37</v>
      </c>
      <c r="E5429" s="302"/>
      <c r="F5429" s="302"/>
      <c r="G5429" s="302"/>
    </row>
    <row r="5430" spans="1:7" ht="67.5">
      <c r="A5430" s="455">
        <v>88428</v>
      </c>
      <c r="B5430" s="453" t="s">
        <v>1207</v>
      </c>
      <c r="C5430" s="455" t="s">
        <v>50</v>
      </c>
      <c r="D5430" s="474">
        <v>24.51</v>
      </c>
      <c r="E5430" s="302"/>
      <c r="F5430" s="302"/>
      <c r="G5430" s="302"/>
    </row>
    <row r="5431" spans="1:7" ht="67.5">
      <c r="A5431" s="455">
        <v>88429</v>
      </c>
      <c r="B5431" s="453" t="s">
        <v>1208</v>
      </c>
      <c r="C5431" s="455" t="s">
        <v>50</v>
      </c>
      <c r="D5431" s="474">
        <v>26.46</v>
      </c>
      <c r="E5431" s="302"/>
      <c r="F5431" s="302"/>
      <c r="G5431" s="302"/>
    </row>
    <row r="5432" spans="1:7" ht="54">
      <c r="A5432" s="455">
        <v>88431</v>
      </c>
      <c r="B5432" s="453" t="s">
        <v>207</v>
      </c>
      <c r="C5432" s="455" t="s">
        <v>50</v>
      </c>
      <c r="D5432" s="474">
        <v>19.37</v>
      </c>
      <c r="E5432" s="302"/>
      <c r="F5432" s="302"/>
      <c r="G5432" s="302"/>
    </row>
    <row r="5433" spans="1:7" ht="54">
      <c r="A5433" s="455">
        <v>88432</v>
      </c>
      <c r="B5433" s="453" t="s">
        <v>208</v>
      </c>
      <c r="C5433" s="455" t="s">
        <v>50</v>
      </c>
      <c r="D5433" s="474">
        <v>13.38</v>
      </c>
      <c r="E5433" s="302"/>
      <c r="F5433" s="302"/>
      <c r="G5433" s="302"/>
    </row>
    <row r="5434" spans="1:7" ht="27">
      <c r="A5434" s="455">
        <v>88484</v>
      </c>
      <c r="B5434" s="453" t="s">
        <v>216</v>
      </c>
      <c r="C5434" s="455" t="s">
        <v>50</v>
      </c>
      <c r="D5434" s="474">
        <v>1.87</v>
      </c>
      <c r="E5434" s="302"/>
      <c r="F5434" s="302"/>
      <c r="G5434" s="302"/>
    </row>
    <row r="5435" spans="1:7" ht="27">
      <c r="A5435" s="455">
        <v>88485</v>
      </c>
      <c r="B5435" s="453" t="s">
        <v>45</v>
      </c>
      <c r="C5435" s="455" t="s">
        <v>50</v>
      </c>
      <c r="D5435" s="474">
        <v>1.57</v>
      </c>
      <c r="E5435" s="302"/>
      <c r="F5435" s="302"/>
      <c r="G5435" s="302"/>
    </row>
    <row r="5436" spans="1:7" ht="40.5">
      <c r="A5436" s="455">
        <v>88488</v>
      </c>
      <c r="B5436" s="453" t="s">
        <v>1215</v>
      </c>
      <c r="C5436" s="455" t="s">
        <v>50</v>
      </c>
      <c r="D5436" s="474">
        <v>12.78</v>
      </c>
      <c r="E5436" s="302"/>
      <c r="F5436" s="302"/>
      <c r="G5436" s="302"/>
    </row>
    <row r="5437" spans="1:7" ht="40.5">
      <c r="A5437" s="455">
        <v>88489</v>
      </c>
      <c r="B5437" s="453" t="s">
        <v>39</v>
      </c>
      <c r="C5437" s="455" t="s">
        <v>50</v>
      </c>
      <c r="D5437" s="474">
        <v>11.44</v>
      </c>
      <c r="E5437" s="302"/>
      <c r="F5437" s="302"/>
      <c r="G5437" s="302"/>
    </row>
    <row r="5438" spans="1:7" ht="40.5">
      <c r="A5438" s="455">
        <v>88492</v>
      </c>
      <c r="B5438" s="453" t="s">
        <v>1216</v>
      </c>
      <c r="C5438" s="455" t="s">
        <v>50</v>
      </c>
      <c r="D5438" s="474">
        <v>9.26</v>
      </c>
      <c r="E5438" s="302"/>
      <c r="F5438" s="302"/>
      <c r="G5438" s="302"/>
    </row>
    <row r="5439" spans="1:7" ht="40.5">
      <c r="A5439" s="455">
        <v>88493</v>
      </c>
      <c r="B5439" s="453" t="s">
        <v>1217</v>
      </c>
      <c r="C5439" s="455" t="s">
        <v>50</v>
      </c>
      <c r="D5439" s="474">
        <v>8.93</v>
      </c>
      <c r="E5439" s="302"/>
      <c r="F5439" s="302"/>
      <c r="G5439" s="302"/>
    </row>
    <row r="5440" spans="1:7" ht="27">
      <c r="A5440" s="455">
        <v>88494</v>
      </c>
      <c r="B5440" s="453" t="s">
        <v>217</v>
      </c>
      <c r="C5440" s="455" t="s">
        <v>50</v>
      </c>
      <c r="D5440" s="474">
        <v>14.48</v>
      </c>
      <c r="E5440" s="302"/>
      <c r="F5440" s="302"/>
      <c r="G5440" s="302"/>
    </row>
    <row r="5441" spans="1:7" ht="27">
      <c r="A5441" s="455">
        <v>88495</v>
      </c>
      <c r="B5441" s="453" t="s">
        <v>218</v>
      </c>
      <c r="C5441" s="455" t="s">
        <v>50</v>
      </c>
      <c r="D5441" s="474">
        <v>8.0500000000000007</v>
      </c>
      <c r="E5441" s="302"/>
      <c r="F5441" s="302"/>
      <c r="G5441" s="302"/>
    </row>
    <row r="5442" spans="1:7" ht="27">
      <c r="A5442" s="455">
        <v>88496</v>
      </c>
      <c r="B5442" s="453" t="s">
        <v>219</v>
      </c>
      <c r="C5442" s="455" t="s">
        <v>50</v>
      </c>
      <c r="D5442" s="474">
        <v>19.73</v>
      </c>
      <c r="E5442" s="302"/>
      <c r="F5442" s="302"/>
      <c r="G5442" s="302"/>
    </row>
    <row r="5443" spans="1:7" ht="27">
      <c r="A5443" s="455">
        <v>88497</v>
      </c>
      <c r="B5443" s="453" t="s">
        <v>1218</v>
      </c>
      <c r="C5443" s="455" t="s">
        <v>50</v>
      </c>
      <c r="D5443" s="474">
        <v>11.13</v>
      </c>
      <c r="E5443" s="302"/>
      <c r="F5443" s="302"/>
      <c r="G5443" s="302"/>
    </row>
    <row r="5444" spans="1:7" ht="27">
      <c r="A5444" s="455">
        <v>95305</v>
      </c>
      <c r="B5444" s="453" t="s">
        <v>579</v>
      </c>
      <c r="C5444" s="455" t="s">
        <v>50</v>
      </c>
      <c r="D5444" s="474">
        <v>11.91</v>
      </c>
      <c r="E5444" s="302"/>
      <c r="F5444" s="302"/>
      <c r="G5444" s="302"/>
    </row>
    <row r="5445" spans="1:7" ht="27">
      <c r="A5445" s="455">
        <v>95306</v>
      </c>
      <c r="B5445" s="453" t="s">
        <v>580</v>
      </c>
      <c r="C5445" s="455" t="s">
        <v>50</v>
      </c>
      <c r="D5445" s="474">
        <v>13.61</v>
      </c>
      <c r="E5445" s="302"/>
      <c r="F5445" s="302"/>
      <c r="G5445" s="302"/>
    </row>
    <row r="5446" spans="1:7" ht="54">
      <c r="A5446" s="455">
        <v>95622</v>
      </c>
      <c r="B5446" s="453" t="s">
        <v>586</v>
      </c>
      <c r="C5446" s="455" t="s">
        <v>50</v>
      </c>
      <c r="D5446" s="474">
        <v>11.08</v>
      </c>
      <c r="E5446" s="302"/>
      <c r="F5446" s="302"/>
      <c r="G5446" s="302"/>
    </row>
    <row r="5447" spans="1:7" ht="54">
      <c r="A5447" s="455">
        <v>95623</v>
      </c>
      <c r="B5447" s="453" t="s">
        <v>587</v>
      </c>
      <c r="C5447" s="455" t="s">
        <v>50</v>
      </c>
      <c r="D5447" s="474">
        <v>8.69</v>
      </c>
      <c r="E5447" s="302"/>
      <c r="F5447" s="302"/>
      <c r="G5447" s="302"/>
    </row>
    <row r="5448" spans="1:7" ht="54">
      <c r="A5448" s="455">
        <v>95624</v>
      </c>
      <c r="B5448" s="453" t="s">
        <v>2992</v>
      </c>
      <c r="C5448" s="455" t="s">
        <v>50</v>
      </c>
      <c r="D5448" s="474">
        <v>15.97</v>
      </c>
      <c r="E5448" s="302"/>
      <c r="F5448" s="302"/>
      <c r="G5448" s="302"/>
    </row>
    <row r="5449" spans="1:7" ht="54">
      <c r="A5449" s="455">
        <v>95625</v>
      </c>
      <c r="B5449" s="453" t="s">
        <v>2993</v>
      </c>
      <c r="C5449" s="455" t="s">
        <v>50</v>
      </c>
      <c r="D5449" s="474">
        <v>17.510000000000002</v>
      </c>
      <c r="E5449" s="302"/>
      <c r="F5449" s="302"/>
      <c r="G5449" s="302"/>
    </row>
    <row r="5450" spans="1:7" ht="40.5">
      <c r="A5450" s="455">
        <v>95626</v>
      </c>
      <c r="B5450" s="453" t="s">
        <v>588</v>
      </c>
      <c r="C5450" s="455" t="s">
        <v>50</v>
      </c>
      <c r="D5450" s="474">
        <v>11.86</v>
      </c>
      <c r="E5450" s="302"/>
      <c r="F5450" s="302"/>
      <c r="G5450" s="302"/>
    </row>
    <row r="5451" spans="1:7" ht="54">
      <c r="A5451" s="455">
        <v>96126</v>
      </c>
      <c r="B5451" s="453" t="s">
        <v>3131</v>
      </c>
      <c r="C5451" s="455" t="s">
        <v>50</v>
      </c>
      <c r="D5451" s="474">
        <v>13.51</v>
      </c>
      <c r="E5451" s="302"/>
      <c r="F5451" s="302"/>
      <c r="G5451" s="302"/>
    </row>
    <row r="5452" spans="1:7" ht="54">
      <c r="A5452" s="455">
        <v>96127</v>
      </c>
      <c r="B5452" s="453" t="s">
        <v>3132</v>
      </c>
      <c r="C5452" s="455" t="s">
        <v>50</v>
      </c>
      <c r="D5452" s="474">
        <v>10.51</v>
      </c>
      <c r="E5452" s="302"/>
      <c r="F5452" s="302"/>
      <c r="G5452" s="302"/>
    </row>
    <row r="5453" spans="1:7" ht="54">
      <c r="A5453" s="455">
        <v>96128</v>
      </c>
      <c r="B5453" s="453" t="s">
        <v>3133</v>
      </c>
      <c r="C5453" s="455" t="s">
        <v>50</v>
      </c>
      <c r="D5453" s="474">
        <v>19.579999999999998</v>
      </c>
      <c r="E5453" s="302"/>
      <c r="F5453" s="302"/>
      <c r="G5453" s="302"/>
    </row>
    <row r="5454" spans="1:7" ht="54">
      <c r="A5454" s="455">
        <v>96129</v>
      </c>
      <c r="B5454" s="453" t="s">
        <v>3134</v>
      </c>
      <c r="C5454" s="455" t="s">
        <v>50</v>
      </c>
      <c r="D5454" s="474">
        <v>21.52</v>
      </c>
      <c r="E5454" s="302"/>
      <c r="F5454" s="302"/>
      <c r="G5454" s="302"/>
    </row>
    <row r="5455" spans="1:7" ht="40.5">
      <c r="A5455" s="455">
        <v>96130</v>
      </c>
      <c r="B5455" s="453" t="s">
        <v>3135</v>
      </c>
      <c r="C5455" s="455" t="s">
        <v>50</v>
      </c>
      <c r="D5455" s="474">
        <v>14.46</v>
      </c>
      <c r="E5455" s="302"/>
      <c r="F5455" s="302"/>
      <c r="G5455" s="302"/>
    </row>
    <row r="5456" spans="1:7" ht="54">
      <c r="A5456" s="455">
        <v>96131</v>
      </c>
      <c r="B5456" s="453" t="s">
        <v>3136</v>
      </c>
      <c r="C5456" s="455" t="s">
        <v>50</v>
      </c>
      <c r="D5456" s="474">
        <v>18.77</v>
      </c>
      <c r="E5456" s="302"/>
      <c r="F5456" s="302"/>
      <c r="G5456" s="302"/>
    </row>
    <row r="5457" spans="1:7" ht="54">
      <c r="A5457" s="455">
        <v>96132</v>
      </c>
      <c r="B5457" s="453" t="s">
        <v>3137</v>
      </c>
      <c r="C5457" s="455" t="s">
        <v>50</v>
      </c>
      <c r="D5457" s="474">
        <v>14.77</v>
      </c>
      <c r="E5457" s="302"/>
      <c r="F5457" s="302"/>
      <c r="G5457" s="302"/>
    </row>
    <row r="5458" spans="1:7" ht="54">
      <c r="A5458" s="455">
        <v>96133</v>
      </c>
      <c r="B5458" s="453" t="s">
        <v>3138</v>
      </c>
      <c r="C5458" s="455" t="s">
        <v>50</v>
      </c>
      <c r="D5458" s="474">
        <v>26.85</v>
      </c>
      <c r="E5458" s="302"/>
      <c r="F5458" s="302"/>
      <c r="G5458" s="302"/>
    </row>
    <row r="5459" spans="1:7" ht="54">
      <c r="A5459" s="455">
        <v>96134</v>
      </c>
      <c r="B5459" s="453" t="s">
        <v>3139</v>
      </c>
      <c r="C5459" s="455" t="s">
        <v>50</v>
      </c>
      <c r="D5459" s="474">
        <v>29.41</v>
      </c>
      <c r="E5459" s="302"/>
      <c r="F5459" s="302"/>
      <c r="G5459" s="302"/>
    </row>
    <row r="5460" spans="1:7" ht="40.5">
      <c r="A5460" s="455">
        <v>96135</v>
      </c>
      <c r="B5460" s="453" t="s">
        <v>3140</v>
      </c>
      <c r="C5460" s="455" t="s">
        <v>50</v>
      </c>
      <c r="D5460" s="474">
        <v>20.04</v>
      </c>
      <c r="E5460" s="302"/>
      <c r="F5460" s="302"/>
      <c r="G5460" s="302"/>
    </row>
    <row r="5461" spans="1:7" ht="27">
      <c r="A5461" s="455">
        <v>102193</v>
      </c>
      <c r="B5461" s="453" t="s">
        <v>12166</v>
      </c>
      <c r="C5461" s="455" t="s">
        <v>50</v>
      </c>
      <c r="D5461" s="474">
        <v>1.27</v>
      </c>
      <c r="E5461" s="302"/>
      <c r="F5461" s="302"/>
      <c r="G5461" s="302"/>
    </row>
    <row r="5462" spans="1:7" ht="27">
      <c r="A5462" s="455">
        <v>102194</v>
      </c>
      <c r="B5462" s="453" t="s">
        <v>12167</v>
      </c>
      <c r="C5462" s="455" t="s">
        <v>50</v>
      </c>
      <c r="D5462" s="474">
        <v>5.18</v>
      </c>
      <c r="E5462" s="302"/>
      <c r="F5462" s="302"/>
      <c r="G5462" s="302"/>
    </row>
    <row r="5463" spans="1:7" ht="27">
      <c r="A5463" s="455">
        <v>102197</v>
      </c>
      <c r="B5463" s="453" t="s">
        <v>12168</v>
      </c>
      <c r="C5463" s="455" t="s">
        <v>50</v>
      </c>
      <c r="D5463" s="474">
        <v>16.03</v>
      </c>
      <c r="E5463" s="302"/>
      <c r="F5463" s="302"/>
      <c r="G5463" s="302"/>
    </row>
    <row r="5464" spans="1:7" ht="40.5">
      <c r="A5464" s="455">
        <v>102200</v>
      </c>
      <c r="B5464" s="453" t="s">
        <v>12169</v>
      </c>
      <c r="C5464" s="455" t="s">
        <v>50</v>
      </c>
      <c r="D5464" s="474">
        <v>13.13</v>
      </c>
      <c r="E5464" s="302"/>
      <c r="F5464" s="302"/>
      <c r="G5464" s="302"/>
    </row>
    <row r="5465" spans="1:7" ht="40.5">
      <c r="A5465" s="455">
        <v>102202</v>
      </c>
      <c r="B5465" s="453" t="s">
        <v>12170</v>
      </c>
      <c r="C5465" s="455" t="s">
        <v>50</v>
      </c>
      <c r="D5465" s="474">
        <v>33.04</v>
      </c>
      <c r="E5465" s="302"/>
      <c r="F5465" s="302"/>
      <c r="G5465" s="302"/>
    </row>
    <row r="5466" spans="1:7" ht="40.5">
      <c r="A5466" s="455">
        <v>102203</v>
      </c>
      <c r="B5466" s="453" t="s">
        <v>12171</v>
      </c>
      <c r="C5466" s="455" t="s">
        <v>50</v>
      </c>
      <c r="D5466" s="474">
        <v>6.88</v>
      </c>
      <c r="E5466" s="302"/>
      <c r="F5466" s="302"/>
      <c r="G5466" s="302"/>
    </row>
    <row r="5467" spans="1:7" ht="40.5">
      <c r="A5467" s="455">
        <v>102204</v>
      </c>
      <c r="B5467" s="453" t="s">
        <v>12172</v>
      </c>
      <c r="C5467" s="455" t="s">
        <v>50</v>
      </c>
      <c r="D5467" s="474">
        <v>6.98</v>
      </c>
      <c r="E5467" s="302"/>
      <c r="F5467" s="302"/>
      <c r="G5467" s="302"/>
    </row>
    <row r="5468" spans="1:7" ht="40.5">
      <c r="A5468" s="455">
        <v>102205</v>
      </c>
      <c r="B5468" s="453" t="s">
        <v>12173</v>
      </c>
      <c r="C5468" s="455" t="s">
        <v>50</v>
      </c>
      <c r="D5468" s="474">
        <v>6.25</v>
      </c>
      <c r="E5468" s="302"/>
      <c r="F5468" s="302"/>
      <c r="G5468" s="302"/>
    </row>
    <row r="5469" spans="1:7" ht="40.5">
      <c r="A5469" s="455">
        <v>102207</v>
      </c>
      <c r="B5469" s="453" t="s">
        <v>12174</v>
      </c>
      <c r="C5469" s="455" t="s">
        <v>50</v>
      </c>
      <c r="D5469" s="474">
        <v>5.52</v>
      </c>
      <c r="E5469" s="302"/>
      <c r="F5469" s="302"/>
      <c r="G5469" s="302"/>
    </row>
    <row r="5470" spans="1:7" ht="40.5">
      <c r="A5470" s="455">
        <v>102208</v>
      </c>
      <c r="B5470" s="453" t="s">
        <v>12175</v>
      </c>
      <c r="C5470" s="455" t="s">
        <v>50</v>
      </c>
      <c r="D5470" s="474">
        <v>5.26</v>
      </c>
      <c r="E5470" s="302"/>
      <c r="F5470" s="302"/>
      <c r="G5470" s="302"/>
    </row>
    <row r="5471" spans="1:7" ht="54">
      <c r="A5471" s="455">
        <v>102209</v>
      </c>
      <c r="B5471" s="453" t="s">
        <v>12176</v>
      </c>
      <c r="C5471" s="455" t="s">
        <v>50</v>
      </c>
      <c r="D5471" s="474">
        <v>5.44</v>
      </c>
      <c r="E5471" s="302"/>
      <c r="F5471" s="302"/>
      <c r="G5471" s="302"/>
    </row>
    <row r="5472" spans="1:7" ht="54">
      <c r="A5472" s="455">
        <v>102210</v>
      </c>
      <c r="B5472" s="453" t="s">
        <v>12177</v>
      </c>
      <c r="C5472" s="455" t="s">
        <v>50</v>
      </c>
      <c r="D5472" s="474">
        <v>5.18</v>
      </c>
      <c r="E5472" s="302"/>
      <c r="F5472" s="302"/>
      <c r="G5472" s="302"/>
    </row>
    <row r="5473" spans="1:7" ht="40.5">
      <c r="A5473" s="455">
        <v>102213</v>
      </c>
      <c r="B5473" s="453" t="s">
        <v>12178</v>
      </c>
      <c r="C5473" s="455" t="s">
        <v>50</v>
      </c>
      <c r="D5473" s="474">
        <v>13.78</v>
      </c>
      <c r="E5473" s="302"/>
      <c r="F5473" s="302"/>
      <c r="G5473" s="302"/>
    </row>
    <row r="5474" spans="1:7" ht="40.5">
      <c r="A5474" s="455">
        <v>102214</v>
      </c>
      <c r="B5474" s="453" t="s">
        <v>12179</v>
      </c>
      <c r="C5474" s="455" t="s">
        <v>50</v>
      </c>
      <c r="D5474" s="474">
        <v>13.97</v>
      </c>
      <c r="E5474" s="302"/>
      <c r="F5474" s="302"/>
      <c r="G5474" s="302"/>
    </row>
    <row r="5475" spans="1:7" ht="40.5">
      <c r="A5475" s="455">
        <v>102215</v>
      </c>
      <c r="B5475" s="453" t="s">
        <v>12180</v>
      </c>
      <c r="C5475" s="455" t="s">
        <v>50</v>
      </c>
      <c r="D5475" s="474">
        <v>12.53</v>
      </c>
      <c r="E5475" s="302"/>
      <c r="F5475" s="302"/>
      <c r="G5475" s="302"/>
    </row>
    <row r="5476" spans="1:7" ht="40.5">
      <c r="A5476" s="455">
        <v>102217</v>
      </c>
      <c r="B5476" s="453" t="s">
        <v>12181</v>
      </c>
      <c r="C5476" s="455" t="s">
        <v>50</v>
      </c>
      <c r="D5476" s="474">
        <v>11.05</v>
      </c>
      <c r="E5476" s="302"/>
      <c r="F5476" s="302"/>
      <c r="G5476" s="302"/>
    </row>
    <row r="5477" spans="1:7" ht="40.5">
      <c r="A5477" s="455">
        <v>102218</v>
      </c>
      <c r="B5477" s="453" t="s">
        <v>12182</v>
      </c>
      <c r="C5477" s="455" t="s">
        <v>50</v>
      </c>
      <c r="D5477" s="474">
        <v>10.54</v>
      </c>
      <c r="E5477" s="302"/>
      <c r="F5477" s="302"/>
      <c r="G5477" s="302"/>
    </row>
    <row r="5478" spans="1:7" ht="54">
      <c r="A5478" s="455">
        <v>102219</v>
      </c>
      <c r="B5478" s="453" t="s">
        <v>12183</v>
      </c>
      <c r="C5478" s="455" t="s">
        <v>50</v>
      </c>
      <c r="D5478" s="474">
        <v>10.87</v>
      </c>
      <c r="E5478" s="302"/>
      <c r="F5478" s="302"/>
      <c r="G5478" s="302"/>
    </row>
    <row r="5479" spans="1:7" ht="54">
      <c r="A5479" s="455">
        <v>102220</v>
      </c>
      <c r="B5479" s="453" t="s">
        <v>12184</v>
      </c>
      <c r="C5479" s="455" t="s">
        <v>50</v>
      </c>
      <c r="D5479" s="474">
        <v>10.37</v>
      </c>
      <c r="E5479" s="302"/>
      <c r="F5479" s="302"/>
      <c r="G5479" s="302"/>
    </row>
    <row r="5480" spans="1:7" ht="40.5">
      <c r="A5480" s="455">
        <v>102223</v>
      </c>
      <c r="B5480" s="453" t="s">
        <v>12185</v>
      </c>
      <c r="C5480" s="455" t="s">
        <v>50</v>
      </c>
      <c r="D5480" s="474">
        <v>20.67</v>
      </c>
      <c r="E5480" s="302"/>
      <c r="F5480" s="302"/>
      <c r="G5480" s="302"/>
    </row>
    <row r="5481" spans="1:7" ht="40.5">
      <c r="A5481" s="455">
        <v>102224</v>
      </c>
      <c r="B5481" s="453" t="s">
        <v>12186</v>
      </c>
      <c r="C5481" s="455" t="s">
        <v>50</v>
      </c>
      <c r="D5481" s="474">
        <v>20.96</v>
      </c>
      <c r="E5481" s="302"/>
      <c r="F5481" s="302"/>
      <c r="G5481" s="302"/>
    </row>
    <row r="5482" spans="1:7" ht="40.5">
      <c r="A5482" s="455">
        <v>102225</v>
      </c>
      <c r="B5482" s="453" t="s">
        <v>12187</v>
      </c>
      <c r="C5482" s="455" t="s">
        <v>50</v>
      </c>
      <c r="D5482" s="474">
        <v>18.8</v>
      </c>
      <c r="E5482" s="302"/>
      <c r="F5482" s="302"/>
      <c r="G5482" s="302"/>
    </row>
    <row r="5483" spans="1:7" ht="40.5">
      <c r="A5483" s="455">
        <v>102227</v>
      </c>
      <c r="B5483" s="453" t="s">
        <v>12188</v>
      </c>
      <c r="C5483" s="455" t="s">
        <v>50</v>
      </c>
      <c r="D5483" s="474">
        <v>16.59</v>
      </c>
      <c r="E5483" s="302"/>
      <c r="F5483" s="302"/>
      <c r="G5483" s="302"/>
    </row>
    <row r="5484" spans="1:7" ht="40.5">
      <c r="A5484" s="455">
        <v>102228</v>
      </c>
      <c r="B5484" s="453" t="s">
        <v>12189</v>
      </c>
      <c r="C5484" s="455" t="s">
        <v>50</v>
      </c>
      <c r="D5484" s="474">
        <v>15.83</v>
      </c>
      <c r="E5484" s="302"/>
      <c r="F5484" s="302"/>
      <c r="G5484" s="302"/>
    </row>
    <row r="5485" spans="1:7" ht="54">
      <c r="A5485" s="455">
        <v>102229</v>
      </c>
      <c r="B5485" s="453" t="s">
        <v>12190</v>
      </c>
      <c r="C5485" s="455" t="s">
        <v>50</v>
      </c>
      <c r="D5485" s="474">
        <v>16.329999999999998</v>
      </c>
      <c r="E5485" s="302"/>
      <c r="F5485" s="302"/>
      <c r="G5485" s="302"/>
    </row>
    <row r="5486" spans="1:7" ht="54">
      <c r="A5486" s="455">
        <v>102230</v>
      </c>
      <c r="B5486" s="453" t="s">
        <v>12191</v>
      </c>
      <c r="C5486" s="455" t="s">
        <v>50</v>
      </c>
      <c r="D5486" s="474">
        <v>15.57</v>
      </c>
      <c r="E5486" s="302"/>
      <c r="F5486" s="302"/>
      <c r="G5486" s="302"/>
    </row>
    <row r="5487" spans="1:7" ht="27">
      <c r="A5487" s="455">
        <v>102233</v>
      </c>
      <c r="B5487" s="453" t="s">
        <v>12192</v>
      </c>
      <c r="C5487" s="455" t="s">
        <v>50</v>
      </c>
      <c r="D5487" s="474">
        <v>8.3800000000000008</v>
      </c>
      <c r="E5487" s="302"/>
      <c r="F5487" s="302"/>
      <c r="G5487" s="302"/>
    </row>
    <row r="5488" spans="1:7" ht="27">
      <c r="A5488" s="455">
        <v>102234</v>
      </c>
      <c r="B5488" s="453" t="s">
        <v>12193</v>
      </c>
      <c r="C5488" s="455" t="s">
        <v>50</v>
      </c>
      <c r="D5488" s="474">
        <v>16.77</v>
      </c>
      <c r="E5488" s="302"/>
      <c r="F5488" s="302"/>
      <c r="G5488" s="302"/>
    </row>
    <row r="5489" spans="1:7" ht="40.5">
      <c r="A5489" s="455">
        <v>100716</v>
      </c>
      <c r="B5489" s="453" t="s">
        <v>10084</v>
      </c>
      <c r="C5489" s="455" t="s">
        <v>50</v>
      </c>
      <c r="D5489" s="474">
        <v>23.2</v>
      </c>
      <c r="E5489" s="302"/>
      <c r="F5489" s="302"/>
      <c r="G5489" s="302"/>
    </row>
    <row r="5490" spans="1:7" ht="27">
      <c r="A5490" s="455">
        <v>100717</v>
      </c>
      <c r="B5490" s="453" t="s">
        <v>10085</v>
      </c>
      <c r="C5490" s="455" t="s">
        <v>50</v>
      </c>
      <c r="D5490" s="474">
        <v>6.39</v>
      </c>
      <c r="E5490" s="302"/>
      <c r="F5490" s="302"/>
      <c r="G5490" s="302"/>
    </row>
    <row r="5491" spans="1:7" ht="27">
      <c r="A5491" s="455">
        <v>100718</v>
      </c>
      <c r="B5491" s="453" t="s">
        <v>10086</v>
      </c>
      <c r="C5491" s="455" t="s">
        <v>18</v>
      </c>
      <c r="D5491" s="474">
        <v>0.94</v>
      </c>
      <c r="E5491" s="302"/>
      <c r="F5491" s="302"/>
      <c r="G5491" s="302"/>
    </row>
    <row r="5492" spans="1:7" ht="54">
      <c r="A5492" s="455">
        <v>100719</v>
      </c>
      <c r="B5492" s="453" t="s">
        <v>10087</v>
      </c>
      <c r="C5492" s="455" t="s">
        <v>50</v>
      </c>
      <c r="D5492" s="474">
        <v>7.02</v>
      </c>
      <c r="E5492" s="302"/>
      <c r="F5492" s="302"/>
      <c r="G5492" s="302"/>
    </row>
    <row r="5493" spans="1:7" ht="54">
      <c r="A5493" s="455">
        <v>100720</v>
      </c>
      <c r="B5493" s="453" t="s">
        <v>10088</v>
      </c>
      <c r="C5493" s="455" t="s">
        <v>50</v>
      </c>
      <c r="D5493" s="474">
        <v>6.98</v>
      </c>
      <c r="E5493" s="302"/>
      <c r="F5493" s="302"/>
      <c r="G5493" s="302"/>
    </row>
    <row r="5494" spans="1:7" ht="67.5">
      <c r="A5494" s="455">
        <v>100721</v>
      </c>
      <c r="B5494" s="453" t="s">
        <v>10089</v>
      </c>
      <c r="C5494" s="455" t="s">
        <v>50</v>
      </c>
      <c r="D5494" s="474">
        <v>16.399999999999999</v>
      </c>
      <c r="E5494" s="302"/>
      <c r="F5494" s="302"/>
      <c r="G5494" s="302"/>
    </row>
    <row r="5495" spans="1:7" ht="67.5">
      <c r="A5495" s="455">
        <v>100722</v>
      </c>
      <c r="B5495" s="453" t="s">
        <v>10090</v>
      </c>
      <c r="C5495" s="455" t="s">
        <v>50</v>
      </c>
      <c r="D5495" s="474">
        <v>15.74</v>
      </c>
      <c r="E5495" s="302"/>
      <c r="F5495" s="302"/>
      <c r="G5495" s="302"/>
    </row>
    <row r="5496" spans="1:7" ht="67.5">
      <c r="A5496" s="455">
        <v>100723</v>
      </c>
      <c r="B5496" s="453" t="s">
        <v>10091</v>
      </c>
      <c r="C5496" s="455" t="s">
        <v>50</v>
      </c>
      <c r="D5496" s="474">
        <v>7.54</v>
      </c>
      <c r="E5496" s="302"/>
      <c r="F5496" s="302"/>
      <c r="G5496" s="302"/>
    </row>
    <row r="5497" spans="1:7" ht="67.5">
      <c r="A5497" s="455">
        <v>100724</v>
      </c>
      <c r="B5497" s="453" t="s">
        <v>10092</v>
      </c>
      <c r="C5497" s="455" t="s">
        <v>50</v>
      </c>
      <c r="D5497" s="474">
        <v>9.08</v>
      </c>
      <c r="E5497" s="302"/>
      <c r="F5497" s="302"/>
      <c r="G5497" s="302"/>
    </row>
    <row r="5498" spans="1:7" ht="67.5">
      <c r="A5498" s="455">
        <v>100725</v>
      </c>
      <c r="B5498" s="453" t="s">
        <v>10093</v>
      </c>
      <c r="C5498" s="455" t="s">
        <v>50</v>
      </c>
      <c r="D5498" s="474">
        <v>16.559999999999999</v>
      </c>
      <c r="E5498" s="302"/>
      <c r="F5498" s="302"/>
      <c r="G5498" s="302"/>
    </row>
    <row r="5499" spans="1:7" ht="81">
      <c r="A5499" s="455">
        <v>100726</v>
      </c>
      <c r="B5499" s="453" t="s">
        <v>10094</v>
      </c>
      <c r="C5499" s="455" t="s">
        <v>50</v>
      </c>
      <c r="D5499" s="474">
        <v>17.77</v>
      </c>
      <c r="E5499" s="302"/>
      <c r="F5499" s="302"/>
      <c r="G5499" s="302"/>
    </row>
    <row r="5500" spans="1:7" ht="54">
      <c r="A5500" s="455">
        <v>100727</v>
      </c>
      <c r="B5500" s="453" t="s">
        <v>10095</v>
      </c>
      <c r="C5500" s="455" t="s">
        <v>50</v>
      </c>
      <c r="D5500" s="474">
        <v>11.62</v>
      </c>
      <c r="E5500" s="302"/>
      <c r="F5500" s="302"/>
      <c r="G5500" s="302"/>
    </row>
    <row r="5501" spans="1:7" ht="54">
      <c r="A5501" s="455">
        <v>100728</v>
      </c>
      <c r="B5501" s="453" t="s">
        <v>10096</v>
      </c>
      <c r="C5501" s="455" t="s">
        <v>50</v>
      </c>
      <c r="D5501" s="474">
        <v>11.63</v>
      </c>
      <c r="E5501" s="302"/>
      <c r="F5501" s="302"/>
      <c r="G5501" s="302"/>
    </row>
    <row r="5502" spans="1:7" ht="54">
      <c r="A5502" s="455">
        <v>100729</v>
      </c>
      <c r="B5502" s="453" t="s">
        <v>10097</v>
      </c>
      <c r="C5502" s="455" t="s">
        <v>50</v>
      </c>
      <c r="D5502" s="474">
        <v>13.42</v>
      </c>
      <c r="E5502" s="302"/>
      <c r="F5502" s="302"/>
      <c r="G5502" s="302"/>
    </row>
    <row r="5503" spans="1:7" ht="54">
      <c r="A5503" s="455">
        <v>100730</v>
      </c>
      <c r="B5503" s="453" t="s">
        <v>10098</v>
      </c>
      <c r="C5503" s="455" t="s">
        <v>50</v>
      </c>
      <c r="D5503" s="474">
        <v>15.7</v>
      </c>
      <c r="E5503" s="302"/>
      <c r="F5503" s="302"/>
      <c r="G5503" s="302"/>
    </row>
    <row r="5504" spans="1:7" ht="54">
      <c r="A5504" s="455">
        <v>100733</v>
      </c>
      <c r="B5504" s="453" t="s">
        <v>10099</v>
      </c>
      <c r="C5504" s="455" t="s">
        <v>50</v>
      </c>
      <c r="D5504" s="474">
        <v>7.25</v>
      </c>
      <c r="E5504" s="302"/>
      <c r="F5504" s="302"/>
      <c r="G5504" s="302"/>
    </row>
    <row r="5505" spans="1:7" ht="67.5">
      <c r="A5505" s="455">
        <v>100734</v>
      </c>
      <c r="B5505" s="453" t="s">
        <v>10100</v>
      </c>
      <c r="C5505" s="455" t="s">
        <v>50</v>
      </c>
      <c r="D5505" s="474">
        <v>9.56</v>
      </c>
      <c r="E5505" s="302"/>
      <c r="F5505" s="302"/>
      <c r="G5505" s="302"/>
    </row>
    <row r="5506" spans="1:7" ht="67.5">
      <c r="A5506" s="455">
        <v>100735</v>
      </c>
      <c r="B5506" s="453" t="s">
        <v>10101</v>
      </c>
      <c r="C5506" s="455" t="s">
        <v>50</v>
      </c>
      <c r="D5506" s="474">
        <v>7.02</v>
      </c>
      <c r="E5506" s="302"/>
      <c r="F5506" s="302"/>
      <c r="G5506" s="302"/>
    </row>
    <row r="5507" spans="1:7" ht="67.5">
      <c r="A5507" s="455">
        <v>100736</v>
      </c>
      <c r="B5507" s="453" t="s">
        <v>10102</v>
      </c>
      <c r="C5507" s="455" t="s">
        <v>50</v>
      </c>
      <c r="D5507" s="474">
        <v>9.32</v>
      </c>
      <c r="E5507" s="302"/>
      <c r="F5507" s="302"/>
      <c r="G5507" s="302"/>
    </row>
    <row r="5508" spans="1:7" ht="67.5">
      <c r="A5508" s="455">
        <v>100739</v>
      </c>
      <c r="B5508" s="453" t="s">
        <v>10103</v>
      </c>
      <c r="C5508" s="455" t="s">
        <v>50</v>
      </c>
      <c r="D5508" s="474">
        <v>6.91</v>
      </c>
      <c r="E5508" s="302"/>
      <c r="F5508" s="302"/>
      <c r="G5508" s="302"/>
    </row>
    <row r="5509" spans="1:7" ht="67.5">
      <c r="A5509" s="455">
        <v>100740</v>
      </c>
      <c r="B5509" s="453" t="s">
        <v>10104</v>
      </c>
      <c r="C5509" s="455" t="s">
        <v>50</v>
      </c>
      <c r="D5509" s="474">
        <v>7.35</v>
      </c>
      <c r="E5509" s="302"/>
      <c r="F5509" s="302"/>
      <c r="G5509" s="302"/>
    </row>
    <row r="5510" spans="1:7" ht="81">
      <c r="A5510" s="455">
        <v>100741</v>
      </c>
      <c r="B5510" s="453" t="s">
        <v>10105</v>
      </c>
      <c r="C5510" s="455" t="s">
        <v>50</v>
      </c>
      <c r="D5510" s="474">
        <v>16.16</v>
      </c>
      <c r="E5510" s="302"/>
      <c r="F5510" s="302"/>
      <c r="G5510" s="302"/>
    </row>
    <row r="5511" spans="1:7" ht="81">
      <c r="A5511" s="455">
        <v>100742</v>
      </c>
      <c r="B5511" s="453" t="s">
        <v>10106</v>
      </c>
      <c r="C5511" s="455" t="s">
        <v>50</v>
      </c>
      <c r="D5511" s="474">
        <v>16.09</v>
      </c>
      <c r="E5511" s="302"/>
      <c r="F5511" s="302"/>
      <c r="G5511" s="302"/>
    </row>
    <row r="5512" spans="1:7" ht="67.5">
      <c r="A5512" s="455">
        <v>100743</v>
      </c>
      <c r="B5512" s="453" t="s">
        <v>10107</v>
      </c>
      <c r="C5512" s="455" t="s">
        <v>50</v>
      </c>
      <c r="D5512" s="474">
        <v>6.75</v>
      </c>
      <c r="E5512" s="302"/>
      <c r="F5512" s="302"/>
      <c r="G5512" s="302"/>
    </row>
    <row r="5513" spans="1:7" ht="67.5">
      <c r="A5513" s="455">
        <v>100744</v>
      </c>
      <c r="B5513" s="453" t="s">
        <v>10108</v>
      </c>
      <c r="C5513" s="455" t="s">
        <v>50</v>
      </c>
      <c r="D5513" s="474">
        <v>7.25</v>
      </c>
      <c r="E5513" s="302"/>
      <c r="F5513" s="302"/>
      <c r="G5513" s="302"/>
    </row>
    <row r="5514" spans="1:7" ht="81">
      <c r="A5514" s="455">
        <v>100745</v>
      </c>
      <c r="B5514" s="453" t="s">
        <v>10109</v>
      </c>
      <c r="C5514" s="455" t="s">
        <v>50</v>
      </c>
      <c r="D5514" s="474">
        <v>15.99</v>
      </c>
      <c r="E5514" s="302"/>
      <c r="F5514" s="302"/>
      <c r="G5514" s="302"/>
    </row>
    <row r="5515" spans="1:7" ht="81">
      <c r="A5515" s="455">
        <v>100746</v>
      </c>
      <c r="B5515" s="453" t="s">
        <v>10110</v>
      </c>
      <c r="C5515" s="455" t="s">
        <v>50</v>
      </c>
      <c r="D5515" s="474">
        <v>15.99</v>
      </c>
      <c r="E5515" s="302"/>
      <c r="F5515" s="302"/>
      <c r="G5515" s="302"/>
    </row>
    <row r="5516" spans="1:7" ht="67.5">
      <c r="A5516" s="455">
        <v>100747</v>
      </c>
      <c r="B5516" s="453" t="s">
        <v>10111</v>
      </c>
      <c r="C5516" s="455" t="s">
        <v>50</v>
      </c>
      <c r="D5516" s="474">
        <v>6.82</v>
      </c>
      <c r="E5516" s="302"/>
      <c r="F5516" s="302"/>
      <c r="G5516" s="302"/>
    </row>
    <row r="5517" spans="1:7" ht="67.5">
      <c r="A5517" s="455">
        <v>100748</v>
      </c>
      <c r="B5517" s="453" t="s">
        <v>10112</v>
      </c>
      <c r="C5517" s="455" t="s">
        <v>50</v>
      </c>
      <c r="D5517" s="474">
        <v>7.29</v>
      </c>
      <c r="E5517" s="302"/>
      <c r="F5517" s="302"/>
      <c r="G5517" s="302"/>
    </row>
    <row r="5518" spans="1:7" ht="67.5">
      <c r="A5518" s="455">
        <v>100749</v>
      </c>
      <c r="B5518" s="453" t="s">
        <v>10113</v>
      </c>
      <c r="C5518" s="455" t="s">
        <v>50</v>
      </c>
      <c r="D5518" s="474">
        <v>16.059999999999999</v>
      </c>
      <c r="E5518" s="302"/>
      <c r="F5518" s="302"/>
      <c r="G5518" s="302"/>
    </row>
    <row r="5519" spans="1:7" ht="81">
      <c r="A5519" s="455">
        <v>100750</v>
      </c>
      <c r="B5519" s="453" t="s">
        <v>10114</v>
      </c>
      <c r="C5519" s="455" t="s">
        <v>50</v>
      </c>
      <c r="D5519" s="474">
        <v>16.03</v>
      </c>
      <c r="E5519" s="302"/>
      <c r="F5519" s="302"/>
      <c r="G5519" s="302"/>
    </row>
    <row r="5520" spans="1:7" ht="54">
      <c r="A5520" s="455">
        <v>100751</v>
      </c>
      <c r="B5520" s="453" t="s">
        <v>10115</v>
      </c>
      <c r="C5520" s="455" t="s">
        <v>50</v>
      </c>
      <c r="D5520" s="474">
        <v>26.87</v>
      </c>
      <c r="E5520" s="302"/>
      <c r="F5520" s="302"/>
      <c r="G5520" s="302"/>
    </row>
    <row r="5521" spans="1:7" ht="54">
      <c r="A5521" s="455">
        <v>100752</v>
      </c>
      <c r="B5521" s="453" t="s">
        <v>10116</v>
      </c>
      <c r="C5521" s="455" t="s">
        <v>50</v>
      </c>
      <c r="D5521" s="474">
        <v>31.42</v>
      </c>
      <c r="E5521" s="302"/>
      <c r="F5521" s="302"/>
      <c r="G5521" s="302"/>
    </row>
    <row r="5522" spans="1:7" ht="67.5">
      <c r="A5522" s="455">
        <v>100753</v>
      </c>
      <c r="B5522" s="453" t="s">
        <v>10117</v>
      </c>
      <c r="C5522" s="455" t="s">
        <v>50</v>
      </c>
      <c r="D5522" s="474">
        <v>14.06</v>
      </c>
      <c r="E5522" s="302"/>
      <c r="F5522" s="302"/>
      <c r="G5522" s="302"/>
    </row>
    <row r="5523" spans="1:7" ht="67.5">
      <c r="A5523" s="455">
        <v>100754</v>
      </c>
      <c r="B5523" s="453" t="s">
        <v>10118</v>
      </c>
      <c r="C5523" s="455" t="s">
        <v>50</v>
      </c>
      <c r="D5523" s="474">
        <v>18.66</v>
      </c>
      <c r="E5523" s="302"/>
      <c r="F5523" s="302"/>
      <c r="G5523" s="302"/>
    </row>
    <row r="5524" spans="1:7" ht="81">
      <c r="A5524" s="455">
        <v>100757</v>
      </c>
      <c r="B5524" s="453" t="s">
        <v>10119</v>
      </c>
      <c r="C5524" s="455" t="s">
        <v>50</v>
      </c>
      <c r="D5524" s="474">
        <v>32.340000000000003</v>
      </c>
      <c r="E5524" s="302"/>
      <c r="F5524" s="302"/>
      <c r="G5524" s="302"/>
    </row>
    <row r="5525" spans="1:7" ht="81">
      <c r="A5525" s="455">
        <v>100758</v>
      </c>
      <c r="B5525" s="453" t="s">
        <v>10120</v>
      </c>
      <c r="C5525" s="455" t="s">
        <v>50</v>
      </c>
      <c r="D5525" s="474">
        <v>32.19</v>
      </c>
      <c r="E5525" s="302"/>
      <c r="F5525" s="302"/>
      <c r="G5525" s="302"/>
    </row>
    <row r="5526" spans="1:7" ht="81">
      <c r="A5526" s="455">
        <v>100759</v>
      </c>
      <c r="B5526" s="453" t="s">
        <v>10121</v>
      </c>
      <c r="C5526" s="455" t="s">
        <v>50</v>
      </c>
      <c r="D5526" s="474">
        <v>32</v>
      </c>
      <c r="E5526" s="302"/>
      <c r="F5526" s="302"/>
      <c r="G5526" s="302"/>
    </row>
    <row r="5527" spans="1:7" ht="81">
      <c r="A5527" s="455">
        <v>100760</v>
      </c>
      <c r="B5527" s="453" t="s">
        <v>10122</v>
      </c>
      <c r="C5527" s="455" t="s">
        <v>50</v>
      </c>
      <c r="D5527" s="474">
        <v>31.98</v>
      </c>
      <c r="E5527" s="302"/>
      <c r="F5527" s="302"/>
      <c r="G5527" s="302"/>
    </row>
    <row r="5528" spans="1:7" ht="67.5">
      <c r="A5528" s="455">
        <v>100761</v>
      </c>
      <c r="B5528" s="453" t="s">
        <v>10123</v>
      </c>
      <c r="C5528" s="455" t="s">
        <v>50</v>
      </c>
      <c r="D5528" s="474">
        <v>32.14</v>
      </c>
      <c r="E5528" s="302"/>
      <c r="F5528" s="302"/>
      <c r="G5528" s="302"/>
    </row>
    <row r="5529" spans="1:7" ht="81">
      <c r="A5529" s="455">
        <v>100762</v>
      </c>
      <c r="B5529" s="453" t="s">
        <v>10124</v>
      </c>
      <c r="C5529" s="455" t="s">
        <v>50</v>
      </c>
      <c r="D5529" s="474">
        <v>32.07</v>
      </c>
      <c r="E5529" s="302"/>
      <c r="F5529" s="302"/>
      <c r="G5529" s="302"/>
    </row>
    <row r="5530" spans="1:7" ht="40.5">
      <c r="A5530" s="455">
        <v>41595</v>
      </c>
      <c r="B5530" s="453" t="s">
        <v>94</v>
      </c>
      <c r="C5530" s="455" t="s">
        <v>18</v>
      </c>
      <c r="D5530" s="474">
        <v>9.4700000000000006</v>
      </c>
      <c r="E5530" s="302"/>
      <c r="F5530" s="302"/>
      <c r="G5530" s="302"/>
    </row>
    <row r="5531" spans="1:7" ht="27">
      <c r="A5531" s="455" t="s">
        <v>3460</v>
      </c>
      <c r="B5531" s="453" t="s">
        <v>593</v>
      </c>
      <c r="C5531" s="455" t="s">
        <v>50</v>
      </c>
      <c r="D5531" s="474">
        <v>12.43</v>
      </c>
      <c r="E5531" s="302"/>
      <c r="F5531" s="302"/>
      <c r="G5531" s="302"/>
    </row>
    <row r="5532" spans="1:7" ht="40.5">
      <c r="A5532" s="455">
        <v>79467</v>
      </c>
      <c r="B5532" s="453" t="s">
        <v>876</v>
      </c>
      <c r="C5532" s="455" t="s">
        <v>107</v>
      </c>
      <c r="D5532" s="474">
        <v>12.31</v>
      </c>
      <c r="E5532" s="302"/>
      <c r="F5532" s="302"/>
      <c r="G5532" s="302"/>
    </row>
    <row r="5533" spans="1:7" ht="27">
      <c r="A5533" s="455" t="s">
        <v>3461</v>
      </c>
      <c r="B5533" s="453" t="s">
        <v>594</v>
      </c>
      <c r="C5533" s="455" t="s">
        <v>50</v>
      </c>
      <c r="D5533" s="474">
        <v>17.48</v>
      </c>
      <c r="E5533" s="302"/>
      <c r="F5533" s="302"/>
      <c r="G5533" s="302"/>
    </row>
    <row r="5534" spans="1:7" ht="27">
      <c r="A5534" s="455">
        <v>84665</v>
      </c>
      <c r="B5534" s="453" t="s">
        <v>109</v>
      </c>
      <c r="C5534" s="455" t="s">
        <v>50</v>
      </c>
      <c r="D5534" s="474">
        <v>16.62</v>
      </c>
      <c r="E5534" s="302"/>
      <c r="F5534" s="302"/>
      <c r="G5534" s="302"/>
    </row>
    <row r="5535" spans="1:7" ht="54">
      <c r="A5535" s="455">
        <v>101749</v>
      </c>
      <c r="B5535" s="453" t="s">
        <v>10125</v>
      </c>
      <c r="C5535" s="455" t="s">
        <v>50</v>
      </c>
      <c r="D5535" s="474">
        <v>38.270000000000003</v>
      </c>
      <c r="E5535" s="302"/>
      <c r="F5535" s="302"/>
      <c r="G5535" s="302"/>
    </row>
    <row r="5536" spans="1:7" ht="54">
      <c r="A5536" s="455">
        <v>101750</v>
      </c>
      <c r="B5536" s="453" t="s">
        <v>10126</v>
      </c>
      <c r="C5536" s="455" t="s">
        <v>50</v>
      </c>
      <c r="D5536" s="474">
        <v>36.58</v>
      </c>
      <c r="E5536" s="302"/>
      <c r="F5536" s="302"/>
      <c r="G5536" s="302"/>
    </row>
    <row r="5537" spans="1:7" ht="27">
      <c r="A5537" s="455">
        <v>101729</v>
      </c>
      <c r="B5537" s="453" t="s">
        <v>10127</v>
      </c>
      <c r="C5537" s="455" t="s">
        <v>50</v>
      </c>
      <c r="D5537" s="474">
        <v>152.46</v>
      </c>
      <c r="E5537" s="302"/>
      <c r="F5537" s="302"/>
      <c r="G5537" s="302"/>
    </row>
    <row r="5538" spans="1:7" ht="13.5">
      <c r="A5538" s="455">
        <v>101746</v>
      </c>
      <c r="B5538" s="453" t="s">
        <v>10128</v>
      </c>
      <c r="C5538" s="455" t="s">
        <v>50</v>
      </c>
      <c r="D5538" s="474">
        <v>241.14</v>
      </c>
      <c r="E5538" s="302"/>
      <c r="F5538" s="302"/>
      <c r="G5538" s="302"/>
    </row>
    <row r="5539" spans="1:7" ht="27">
      <c r="A5539" s="455">
        <v>101751</v>
      </c>
      <c r="B5539" s="453" t="s">
        <v>10129</v>
      </c>
      <c r="C5539" s="455" t="s">
        <v>50</v>
      </c>
      <c r="D5539" s="474">
        <v>157.19</v>
      </c>
      <c r="E5539" s="302"/>
      <c r="F5539" s="302"/>
      <c r="G5539" s="302"/>
    </row>
    <row r="5540" spans="1:7" ht="67.5">
      <c r="A5540" s="455">
        <v>87246</v>
      </c>
      <c r="B5540" s="453" t="s">
        <v>890</v>
      </c>
      <c r="C5540" s="455" t="s">
        <v>50</v>
      </c>
      <c r="D5540" s="474">
        <v>43.44</v>
      </c>
      <c r="E5540" s="302"/>
      <c r="F5540" s="302"/>
      <c r="G5540" s="302"/>
    </row>
    <row r="5541" spans="1:7" ht="67.5">
      <c r="A5541" s="455">
        <v>87247</v>
      </c>
      <c r="B5541" s="453" t="s">
        <v>891</v>
      </c>
      <c r="C5541" s="455" t="s">
        <v>50</v>
      </c>
      <c r="D5541" s="474">
        <v>38.46</v>
      </c>
      <c r="E5541" s="302"/>
      <c r="F5541" s="302"/>
      <c r="G5541" s="302"/>
    </row>
    <row r="5542" spans="1:7" ht="67.5">
      <c r="A5542" s="455">
        <v>87248</v>
      </c>
      <c r="B5542" s="453" t="s">
        <v>892</v>
      </c>
      <c r="C5542" s="455" t="s">
        <v>50</v>
      </c>
      <c r="D5542" s="474">
        <v>34.409999999999997</v>
      </c>
      <c r="E5542" s="302"/>
      <c r="F5542" s="302"/>
      <c r="G5542" s="302"/>
    </row>
    <row r="5543" spans="1:7" ht="67.5">
      <c r="A5543" s="455">
        <v>87249</v>
      </c>
      <c r="B5543" s="453" t="s">
        <v>893</v>
      </c>
      <c r="C5543" s="455" t="s">
        <v>50</v>
      </c>
      <c r="D5543" s="474">
        <v>48.54</v>
      </c>
      <c r="E5543" s="302"/>
      <c r="F5543" s="302"/>
      <c r="G5543" s="302"/>
    </row>
    <row r="5544" spans="1:7" ht="67.5">
      <c r="A5544" s="455">
        <v>87250</v>
      </c>
      <c r="B5544" s="453" t="s">
        <v>894</v>
      </c>
      <c r="C5544" s="455" t="s">
        <v>50</v>
      </c>
      <c r="D5544" s="474">
        <v>40.67</v>
      </c>
      <c r="E5544" s="302"/>
      <c r="F5544" s="302"/>
      <c r="G5544" s="302"/>
    </row>
    <row r="5545" spans="1:7" ht="67.5">
      <c r="A5545" s="455">
        <v>87251</v>
      </c>
      <c r="B5545" s="453" t="s">
        <v>895</v>
      </c>
      <c r="C5545" s="455" t="s">
        <v>50</v>
      </c>
      <c r="D5545" s="474">
        <v>35.56</v>
      </c>
      <c r="E5545" s="302"/>
      <c r="F5545" s="302"/>
      <c r="G5545" s="302"/>
    </row>
    <row r="5546" spans="1:7" ht="67.5">
      <c r="A5546" s="455">
        <v>87255</v>
      </c>
      <c r="B5546" s="453" t="s">
        <v>896</v>
      </c>
      <c r="C5546" s="455" t="s">
        <v>50</v>
      </c>
      <c r="D5546" s="474">
        <v>78.42</v>
      </c>
      <c r="E5546" s="302"/>
      <c r="F5546" s="302"/>
      <c r="G5546" s="302"/>
    </row>
    <row r="5547" spans="1:7" ht="67.5">
      <c r="A5547" s="455">
        <v>87256</v>
      </c>
      <c r="B5547" s="453" t="s">
        <v>897</v>
      </c>
      <c r="C5547" s="455" t="s">
        <v>50</v>
      </c>
      <c r="D5547" s="474">
        <v>68.900000000000006</v>
      </c>
      <c r="E5547" s="302"/>
      <c r="F5547" s="302"/>
      <c r="G5547" s="302"/>
    </row>
    <row r="5548" spans="1:7" ht="67.5">
      <c r="A5548" s="455">
        <v>87257</v>
      </c>
      <c r="B5548" s="453" t="s">
        <v>898</v>
      </c>
      <c r="C5548" s="455" t="s">
        <v>50</v>
      </c>
      <c r="D5548" s="474">
        <v>62.89</v>
      </c>
      <c r="E5548" s="302"/>
      <c r="F5548" s="302"/>
      <c r="G5548" s="434"/>
    </row>
    <row r="5549" spans="1:7" ht="54">
      <c r="A5549" s="455">
        <v>87258</v>
      </c>
      <c r="B5549" s="453" t="s">
        <v>899</v>
      </c>
      <c r="C5549" s="455" t="s">
        <v>50</v>
      </c>
      <c r="D5549" s="474">
        <v>108.92</v>
      </c>
      <c r="E5549" s="302"/>
      <c r="F5549" s="302"/>
      <c r="G5549" s="302"/>
    </row>
    <row r="5550" spans="1:7" ht="54">
      <c r="A5550" s="455">
        <v>87259</v>
      </c>
      <c r="B5550" s="453" t="s">
        <v>900</v>
      </c>
      <c r="C5550" s="455" t="s">
        <v>50</v>
      </c>
      <c r="D5550" s="474">
        <v>99.9</v>
      </c>
      <c r="E5550" s="302"/>
      <c r="F5550" s="302"/>
      <c r="G5550" s="302"/>
    </row>
    <row r="5551" spans="1:7" ht="54">
      <c r="A5551" s="455">
        <v>87260</v>
      </c>
      <c r="B5551" s="453" t="s">
        <v>901</v>
      </c>
      <c r="C5551" s="455" t="s">
        <v>50</v>
      </c>
      <c r="D5551" s="474">
        <v>94.59</v>
      </c>
      <c r="E5551" s="302"/>
      <c r="F5551" s="302"/>
      <c r="G5551" s="302"/>
    </row>
    <row r="5552" spans="1:7" ht="54">
      <c r="A5552" s="455">
        <v>87261</v>
      </c>
      <c r="B5552" s="453" t="s">
        <v>902</v>
      </c>
      <c r="C5552" s="455" t="s">
        <v>50</v>
      </c>
      <c r="D5552" s="474">
        <v>124</v>
      </c>
      <c r="E5552" s="302"/>
      <c r="F5552" s="302"/>
      <c r="G5552" s="302"/>
    </row>
    <row r="5553" spans="1:7" ht="54">
      <c r="A5553" s="455">
        <v>87262</v>
      </c>
      <c r="B5553" s="453" t="s">
        <v>903</v>
      </c>
      <c r="C5553" s="455" t="s">
        <v>50</v>
      </c>
      <c r="D5553" s="474">
        <v>113.46</v>
      </c>
      <c r="E5553" s="302"/>
      <c r="F5553" s="302"/>
      <c r="G5553" s="302"/>
    </row>
    <row r="5554" spans="1:7" ht="54">
      <c r="A5554" s="455">
        <v>87263</v>
      </c>
      <c r="B5554" s="453" t="s">
        <v>904</v>
      </c>
      <c r="C5554" s="455" t="s">
        <v>50</v>
      </c>
      <c r="D5554" s="474">
        <v>107.2</v>
      </c>
      <c r="E5554" s="302"/>
      <c r="F5554" s="302"/>
      <c r="G5554" s="302"/>
    </row>
    <row r="5555" spans="1:7" ht="81">
      <c r="A5555" s="455">
        <v>89046</v>
      </c>
      <c r="B5555" s="453" t="s">
        <v>11303</v>
      </c>
      <c r="C5555" s="455" t="s">
        <v>50</v>
      </c>
      <c r="D5555" s="474">
        <v>38.24</v>
      </c>
      <c r="E5555" s="302"/>
      <c r="F5555" s="302"/>
      <c r="G5555" s="302"/>
    </row>
    <row r="5556" spans="1:7" ht="81">
      <c r="A5556" s="455">
        <v>89171</v>
      </c>
      <c r="B5556" s="453" t="s">
        <v>11304</v>
      </c>
      <c r="C5556" s="455" t="s">
        <v>50</v>
      </c>
      <c r="D5556" s="474">
        <v>36.26</v>
      </c>
      <c r="E5556" s="302"/>
      <c r="F5556" s="302"/>
      <c r="G5556" s="302"/>
    </row>
    <row r="5557" spans="1:7" ht="67.5">
      <c r="A5557" s="455">
        <v>93389</v>
      </c>
      <c r="B5557" s="453" t="s">
        <v>2529</v>
      </c>
      <c r="C5557" s="455" t="s">
        <v>50</v>
      </c>
      <c r="D5557" s="474">
        <v>39.42</v>
      </c>
      <c r="E5557" s="302"/>
      <c r="F5557" s="302"/>
      <c r="G5557" s="302"/>
    </row>
    <row r="5558" spans="1:7" ht="67.5">
      <c r="A5558" s="455">
        <v>93390</v>
      </c>
      <c r="B5558" s="453" t="s">
        <v>2530</v>
      </c>
      <c r="C5558" s="455" t="s">
        <v>50</v>
      </c>
      <c r="D5558" s="474">
        <v>34.520000000000003</v>
      </c>
      <c r="E5558" s="302"/>
      <c r="F5558" s="302"/>
      <c r="G5558" s="302"/>
    </row>
    <row r="5559" spans="1:7" ht="67.5">
      <c r="A5559" s="455">
        <v>93391</v>
      </c>
      <c r="B5559" s="453" t="s">
        <v>2531</v>
      </c>
      <c r="C5559" s="455" t="s">
        <v>50</v>
      </c>
      <c r="D5559" s="474">
        <v>30.47</v>
      </c>
      <c r="E5559" s="302"/>
      <c r="F5559" s="302"/>
      <c r="G5559" s="302"/>
    </row>
    <row r="5560" spans="1:7" ht="40.5">
      <c r="A5560" s="455">
        <v>98670</v>
      </c>
      <c r="B5560" s="453" t="s">
        <v>4265</v>
      </c>
      <c r="C5560" s="455" t="s">
        <v>50</v>
      </c>
      <c r="D5560" s="474">
        <v>135.87</v>
      </c>
      <c r="E5560" s="302"/>
      <c r="F5560" s="302"/>
      <c r="G5560" s="302"/>
    </row>
    <row r="5561" spans="1:7" ht="27">
      <c r="A5561" s="455">
        <v>98671</v>
      </c>
      <c r="B5561" s="453" t="s">
        <v>10130</v>
      </c>
      <c r="C5561" s="455" t="s">
        <v>50</v>
      </c>
      <c r="D5561" s="474">
        <v>296.56</v>
      </c>
      <c r="E5561" s="302"/>
      <c r="F5561" s="302"/>
      <c r="G5561" s="302"/>
    </row>
    <row r="5562" spans="1:7" ht="27">
      <c r="A5562" s="455">
        <v>98672</v>
      </c>
      <c r="B5562" s="453" t="s">
        <v>10131</v>
      </c>
      <c r="C5562" s="455" t="s">
        <v>50</v>
      </c>
      <c r="D5562" s="474">
        <v>451.63</v>
      </c>
      <c r="E5562" s="302"/>
      <c r="F5562" s="302"/>
      <c r="G5562" s="302"/>
    </row>
    <row r="5563" spans="1:7" ht="40.5">
      <c r="A5563" s="455">
        <v>98673</v>
      </c>
      <c r="B5563" s="453" t="s">
        <v>4266</v>
      </c>
      <c r="C5563" s="455" t="s">
        <v>50</v>
      </c>
      <c r="D5563" s="474">
        <v>161.56</v>
      </c>
      <c r="E5563" s="302"/>
      <c r="F5563" s="302"/>
      <c r="G5563" s="302"/>
    </row>
    <row r="5564" spans="1:7" ht="40.5">
      <c r="A5564" s="455">
        <v>98678</v>
      </c>
      <c r="B5564" s="453" t="s">
        <v>10132</v>
      </c>
      <c r="C5564" s="455" t="s">
        <v>50</v>
      </c>
      <c r="D5564" s="474">
        <v>354.05</v>
      </c>
      <c r="E5564" s="302"/>
      <c r="F5564" s="302"/>
      <c r="G5564" s="302"/>
    </row>
    <row r="5565" spans="1:7" ht="54">
      <c r="A5565" s="455">
        <v>98679</v>
      </c>
      <c r="B5565" s="453" t="s">
        <v>10133</v>
      </c>
      <c r="C5565" s="455" t="s">
        <v>50</v>
      </c>
      <c r="D5565" s="474">
        <v>25.75</v>
      </c>
      <c r="E5565" s="302"/>
      <c r="F5565" s="302"/>
      <c r="G5565" s="302"/>
    </row>
    <row r="5566" spans="1:7" ht="54">
      <c r="A5566" s="455">
        <v>98680</v>
      </c>
      <c r="B5566" s="453" t="s">
        <v>10134</v>
      </c>
      <c r="C5566" s="455" t="s">
        <v>50</v>
      </c>
      <c r="D5566" s="474">
        <v>32.630000000000003</v>
      </c>
      <c r="E5566" s="302"/>
      <c r="F5566" s="302"/>
      <c r="G5566" s="302"/>
    </row>
    <row r="5567" spans="1:7" ht="54">
      <c r="A5567" s="455">
        <v>98681</v>
      </c>
      <c r="B5567" s="453" t="s">
        <v>10135</v>
      </c>
      <c r="C5567" s="455" t="s">
        <v>50</v>
      </c>
      <c r="D5567" s="474">
        <v>24.06</v>
      </c>
      <c r="E5567" s="302"/>
      <c r="F5567" s="302"/>
      <c r="G5567" s="302"/>
    </row>
    <row r="5568" spans="1:7" ht="54">
      <c r="A5568" s="455">
        <v>98682</v>
      </c>
      <c r="B5568" s="453" t="s">
        <v>10136</v>
      </c>
      <c r="C5568" s="455" t="s">
        <v>50</v>
      </c>
      <c r="D5568" s="474">
        <v>30.95</v>
      </c>
      <c r="E5568" s="302"/>
      <c r="F5568" s="302"/>
      <c r="G5568" s="302"/>
    </row>
    <row r="5569" spans="1:7" ht="27">
      <c r="A5569" s="455">
        <v>98685</v>
      </c>
      <c r="B5569" s="453" t="s">
        <v>10137</v>
      </c>
      <c r="C5569" s="455" t="s">
        <v>18</v>
      </c>
      <c r="D5569" s="474">
        <v>53.45</v>
      </c>
      <c r="E5569" s="302"/>
      <c r="F5569" s="302"/>
      <c r="G5569" s="302"/>
    </row>
    <row r="5570" spans="1:7" ht="27">
      <c r="A5570" s="455">
        <v>98686</v>
      </c>
      <c r="B5570" s="453" t="s">
        <v>10138</v>
      </c>
      <c r="C5570" s="455" t="s">
        <v>18</v>
      </c>
      <c r="D5570" s="474">
        <v>29</v>
      </c>
      <c r="E5570" s="302"/>
      <c r="F5570" s="302"/>
      <c r="G5570" s="302"/>
    </row>
    <row r="5571" spans="1:7" ht="27">
      <c r="A5571" s="455">
        <v>98688</v>
      </c>
      <c r="B5571" s="453" t="s">
        <v>10139</v>
      </c>
      <c r="C5571" s="455" t="s">
        <v>18</v>
      </c>
      <c r="D5571" s="474">
        <v>40.39</v>
      </c>
      <c r="E5571" s="302"/>
      <c r="F5571" s="302"/>
      <c r="G5571" s="302"/>
    </row>
    <row r="5572" spans="1:7" ht="27">
      <c r="A5572" s="455">
        <v>98689</v>
      </c>
      <c r="B5572" s="453" t="s">
        <v>10140</v>
      </c>
      <c r="C5572" s="455" t="s">
        <v>18</v>
      </c>
      <c r="D5572" s="474">
        <v>75.77</v>
      </c>
      <c r="E5572" s="302"/>
      <c r="F5572" s="302"/>
      <c r="G5572" s="302"/>
    </row>
    <row r="5573" spans="1:7" ht="54">
      <c r="A5573" s="455">
        <v>101090</v>
      </c>
      <c r="B5573" s="453" t="s">
        <v>10141</v>
      </c>
      <c r="C5573" s="455" t="s">
        <v>50</v>
      </c>
      <c r="D5573" s="474">
        <v>155.87</v>
      </c>
      <c r="E5573" s="302"/>
      <c r="F5573" s="302"/>
      <c r="G5573" s="302"/>
    </row>
    <row r="5574" spans="1:7" ht="27">
      <c r="A5574" s="455">
        <v>101091</v>
      </c>
      <c r="B5574" s="453" t="s">
        <v>10142</v>
      </c>
      <c r="C5574" s="455" t="s">
        <v>50</v>
      </c>
      <c r="D5574" s="474">
        <v>108.23</v>
      </c>
      <c r="E5574" s="302"/>
      <c r="F5574" s="302"/>
      <c r="G5574" s="302"/>
    </row>
    <row r="5575" spans="1:7" ht="54">
      <c r="A5575" s="455">
        <v>101725</v>
      </c>
      <c r="B5575" s="453" t="s">
        <v>10143</v>
      </c>
      <c r="C5575" s="455" t="s">
        <v>50</v>
      </c>
      <c r="D5575" s="474">
        <v>194.83</v>
      </c>
      <c r="E5575" s="302"/>
      <c r="F5575" s="302"/>
      <c r="G5575" s="302"/>
    </row>
    <row r="5576" spans="1:7" ht="54">
      <c r="A5576" s="455">
        <v>101726</v>
      </c>
      <c r="B5576" s="453" t="s">
        <v>10144</v>
      </c>
      <c r="C5576" s="455" t="s">
        <v>50</v>
      </c>
      <c r="D5576" s="474">
        <v>135.87</v>
      </c>
      <c r="E5576" s="302"/>
      <c r="F5576" s="302"/>
      <c r="G5576" s="302"/>
    </row>
    <row r="5577" spans="1:7" ht="40.5">
      <c r="A5577" s="455">
        <v>101731</v>
      </c>
      <c r="B5577" s="453" t="s">
        <v>10145</v>
      </c>
      <c r="C5577" s="455" t="s">
        <v>50</v>
      </c>
      <c r="D5577" s="474">
        <v>225.94</v>
      </c>
      <c r="E5577" s="302"/>
      <c r="F5577" s="302"/>
      <c r="G5577" s="302"/>
    </row>
    <row r="5578" spans="1:7" ht="40.5">
      <c r="A5578" s="455">
        <v>101732</v>
      </c>
      <c r="B5578" s="453" t="s">
        <v>10146</v>
      </c>
      <c r="C5578" s="455" t="s">
        <v>50</v>
      </c>
      <c r="D5578" s="474">
        <v>68.09</v>
      </c>
      <c r="E5578" s="302"/>
      <c r="F5578" s="302"/>
      <c r="G5578" s="302"/>
    </row>
    <row r="5579" spans="1:7" ht="40.5">
      <c r="A5579" s="455">
        <v>101752</v>
      </c>
      <c r="B5579" s="453" t="s">
        <v>10147</v>
      </c>
      <c r="C5579" s="455" t="s">
        <v>50</v>
      </c>
      <c r="D5579" s="474">
        <v>35.06</v>
      </c>
      <c r="E5579" s="302"/>
      <c r="F5579" s="302"/>
      <c r="G5579" s="302"/>
    </row>
    <row r="5580" spans="1:7" ht="27">
      <c r="A5580" s="455">
        <v>101094</v>
      </c>
      <c r="B5580" s="453" t="s">
        <v>10148</v>
      </c>
      <c r="C5580" s="455" t="s">
        <v>18</v>
      </c>
      <c r="D5580" s="474">
        <v>135.77000000000001</v>
      </c>
      <c r="E5580" s="302"/>
      <c r="F5580" s="302"/>
      <c r="G5580" s="302"/>
    </row>
    <row r="5581" spans="1:7" ht="40.5">
      <c r="A5581" s="455">
        <v>101727</v>
      </c>
      <c r="B5581" s="453" t="s">
        <v>10149</v>
      </c>
      <c r="C5581" s="455" t="s">
        <v>50</v>
      </c>
      <c r="D5581" s="474">
        <v>159.16999999999999</v>
      </c>
      <c r="E5581" s="302"/>
      <c r="F5581" s="302"/>
      <c r="G5581" s="302"/>
    </row>
    <row r="5582" spans="1:7" ht="40.5">
      <c r="A5582" s="455">
        <v>101733</v>
      </c>
      <c r="B5582" s="453" t="s">
        <v>10150</v>
      </c>
      <c r="C5582" s="455" t="s">
        <v>50</v>
      </c>
      <c r="D5582" s="474">
        <v>212.87</v>
      </c>
      <c r="E5582" s="302"/>
      <c r="F5582" s="302"/>
      <c r="G5582" s="302"/>
    </row>
    <row r="5583" spans="1:7" ht="40.5">
      <c r="A5583" s="455">
        <v>101734</v>
      </c>
      <c r="B5583" s="453" t="s">
        <v>10151</v>
      </c>
      <c r="C5583" s="455" t="s">
        <v>50</v>
      </c>
      <c r="D5583" s="474">
        <v>327.32</v>
      </c>
      <c r="E5583" s="302"/>
      <c r="F5583" s="302"/>
      <c r="G5583" s="302"/>
    </row>
    <row r="5584" spans="1:7" ht="40.5">
      <c r="A5584" s="455">
        <v>101735</v>
      </c>
      <c r="B5584" s="453" t="s">
        <v>10152</v>
      </c>
      <c r="C5584" s="455" t="s">
        <v>50</v>
      </c>
      <c r="D5584" s="474">
        <v>335.62</v>
      </c>
      <c r="E5584" s="302"/>
      <c r="F5584" s="302"/>
      <c r="G5584" s="302"/>
    </row>
    <row r="5585" spans="1:7" ht="40.5">
      <c r="A5585" s="455">
        <v>101736</v>
      </c>
      <c r="B5585" s="453" t="s">
        <v>10153</v>
      </c>
      <c r="C5585" s="455" t="s">
        <v>50</v>
      </c>
      <c r="D5585" s="474">
        <v>71.12</v>
      </c>
      <c r="E5585" s="302"/>
      <c r="F5585" s="302"/>
      <c r="G5585" s="302"/>
    </row>
    <row r="5586" spans="1:7" ht="40.5">
      <c r="A5586" s="455">
        <v>101737</v>
      </c>
      <c r="B5586" s="453" t="s">
        <v>10154</v>
      </c>
      <c r="C5586" s="455" t="s">
        <v>50</v>
      </c>
      <c r="D5586" s="474">
        <v>87.54</v>
      </c>
      <c r="E5586" s="302"/>
      <c r="F5586" s="302"/>
      <c r="G5586" s="302"/>
    </row>
    <row r="5587" spans="1:7" ht="27">
      <c r="A5587" s="455">
        <v>101748</v>
      </c>
      <c r="B5587" s="453" t="s">
        <v>10155</v>
      </c>
      <c r="C5587" s="455" t="s">
        <v>50</v>
      </c>
      <c r="D5587" s="474">
        <v>2.35</v>
      </c>
      <c r="E5587" s="302"/>
      <c r="F5587" s="302"/>
      <c r="G5587" s="302"/>
    </row>
    <row r="5588" spans="1:7" ht="27">
      <c r="A5588" s="455">
        <v>72815</v>
      </c>
      <c r="B5588" s="453" t="s">
        <v>98</v>
      </c>
      <c r="C5588" s="455" t="s">
        <v>50</v>
      </c>
      <c r="D5588" s="474">
        <v>42.91</v>
      </c>
      <c r="E5588" s="302"/>
      <c r="F5588" s="302"/>
      <c r="G5588" s="302"/>
    </row>
    <row r="5589" spans="1:7" ht="27">
      <c r="A5589" s="455">
        <v>101092</v>
      </c>
      <c r="B5589" s="453" t="s">
        <v>10156</v>
      </c>
      <c r="C5589" s="455" t="s">
        <v>50</v>
      </c>
      <c r="D5589" s="474">
        <v>303.72000000000003</v>
      </c>
      <c r="E5589" s="302"/>
      <c r="F5589" s="302"/>
      <c r="G5589" s="302"/>
    </row>
    <row r="5590" spans="1:7" ht="27">
      <c r="A5590" s="455">
        <v>101093</v>
      </c>
      <c r="B5590" s="453" t="s">
        <v>10157</v>
      </c>
      <c r="C5590" s="455" t="s">
        <v>50</v>
      </c>
      <c r="D5590" s="474">
        <v>458.79</v>
      </c>
      <c r="E5590" s="302"/>
      <c r="F5590" s="302"/>
      <c r="G5590" s="302"/>
    </row>
    <row r="5591" spans="1:7" ht="27">
      <c r="A5591" s="455">
        <v>98695</v>
      </c>
      <c r="B5591" s="453" t="s">
        <v>10158</v>
      </c>
      <c r="C5591" s="455" t="s">
        <v>18</v>
      </c>
      <c r="D5591" s="474">
        <v>78.08</v>
      </c>
      <c r="E5591" s="302"/>
      <c r="F5591" s="302"/>
      <c r="G5591" s="302"/>
    </row>
    <row r="5592" spans="1:7" ht="27">
      <c r="A5592" s="455">
        <v>98697</v>
      </c>
      <c r="B5592" s="453" t="s">
        <v>10159</v>
      </c>
      <c r="C5592" s="455" t="s">
        <v>18</v>
      </c>
      <c r="D5592" s="474">
        <v>52.03</v>
      </c>
      <c r="E5592" s="302"/>
      <c r="F5592" s="302"/>
      <c r="G5592" s="302"/>
    </row>
    <row r="5593" spans="1:7" ht="27">
      <c r="A5593" s="455">
        <v>101738</v>
      </c>
      <c r="B5593" s="453" t="s">
        <v>10160</v>
      </c>
      <c r="C5593" s="455" t="s">
        <v>18</v>
      </c>
      <c r="D5593" s="474">
        <v>22.86</v>
      </c>
      <c r="E5593" s="302"/>
      <c r="F5593" s="302"/>
      <c r="G5593" s="302"/>
    </row>
    <row r="5594" spans="1:7" ht="27">
      <c r="A5594" s="455">
        <v>101739</v>
      </c>
      <c r="B5594" s="453" t="s">
        <v>10161</v>
      </c>
      <c r="C5594" s="455" t="s">
        <v>18</v>
      </c>
      <c r="D5594" s="474">
        <v>25.21</v>
      </c>
      <c r="E5594" s="302"/>
      <c r="F5594" s="302"/>
      <c r="G5594" s="302"/>
    </row>
    <row r="5595" spans="1:7" ht="40.5">
      <c r="A5595" s="455">
        <v>88648</v>
      </c>
      <c r="B5595" s="453" t="s">
        <v>1220</v>
      </c>
      <c r="C5595" s="455" t="s">
        <v>18</v>
      </c>
      <c r="D5595" s="474">
        <v>5.21</v>
      </c>
      <c r="E5595" s="302"/>
      <c r="F5595" s="302"/>
      <c r="G5595" s="302"/>
    </row>
    <row r="5596" spans="1:7" ht="40.5">
      <c r="A5596" s="455">
        <v>88649</v>
      </c>
      <c r="B5596" s="453" t="s">
        <v>1221</v>
      </c>
      <c r="C5596" s="455" t="s">
        <v>18</v>
      </c>
      <c r="D5596" s="474">
        <v>5.86</v>
      </c>
      <c r="E5596" s="302"/>
      <c r="F5596" s="302"/>
      <c r="G5596" s="302"/>
    </row>
    <row r="5597" spans="1:7" ht="40.5">
      <c r="A5597" s="455">
        <v>88650</v>
      </c>
      <c r="B5597" s="453" t="s">
        <v>1222</v>
      </c>
      <c r="C5597" s="455" t="s">
        <v>18</v>
      </c>
      <c r="D5597" s="474">
        <v>11.14</v>
      </c>
      <c r="E5597" s="302"/>
      <c r="F5597" s="302"/>
      <c r="G5597" s="302"/>
    </row>
    <row r="5598" spans="1:7" ht="54">
      <c r="A5598" s="455">
        <v>96467</v>
      </c>
      <c r="B5598" s="453" t="s">
        <v>3189</v>
      </c>
      <c r="C5598" s="455" t="s">
        <v>18</v>
      </c>
      <c r="D5598" s="474">
        <v>4.75</v>
      </c>
      <c r="E5598" s="302"/>
      <c r="F5598" s="302"/>
      <c r="G5598" s="302"/>
    </row>
    <row r="5599" spans="1:7" ht="27">
      <c r="A5599" s="455">
        <v>101740</v>
      </c>
      <c r="B5599" s="453" t="s">
        <v>10162</v>
      </c>
      <c r="C5599" s="455" t="s">
        <v>18</v>
      </c>
      <c r="D5599" s="474">
        <v>33.39</v>
      </c>
      <c r="E5599" s="302"/>
      <c r="F5599" s="302"/>
      <c r="G5599" s="302"/>
    </row>
    <row r="5600" spans="1:7" ht="27">
      <c r="A5600" s="455">
        <v>101741</v>
      </c>
      <c r="B5600" s="453" t="s">
        <v>10163</v>
      </c>
      <c r="C5600" s="455" t="s">
        <v>18</v>
      </c>
      <c r="D5600" s="474">
        <v>15.67</v>
      </c>
      <c r="E5600" s="302"/>
      <c r="F5600" s="302"/>
      <c r="G5600" s="302"/>
    </row>
    <row r="5601" spans="1:7" ht="54">
      <c r="A5601" s="455">
        <v>94990</v>
      </c>
      <c r="B5601" s="453" t="s">
        <v>2781</v>
      </c>
      <c r="C5601" s="455" t="s">
        <v>38</v>
      </c>
      <c r="D5601" s="474">
        <v>577.07000000000005</v>
      </c>
      <c r="E5601" s="302"/>
      <c r="F5601" s="434"/>
      <c r="G5601" s="434"/>
    </row>
    <row r="5602" spans="1:7" ht="54">
      <c r="A5602" s="455">
        <v>94991</v>
      </c>
      <c r="B5602" s="453" t="s">
        <v>566</v>
      </c>
      <c r="C5602" s="455" t="s">
        <v>38</v>
      </c>
      <c r="D5602" s="474">
        <v>619.72</v>
      </c>
      <c r="E5602" s="302"/>
      <c r="F5602" s="302"/>
      <c r="G5602" s="302"/>
    </row>
    <row r="5603" spans="1:7" ht="67.5">
      <c r="A5603" s="455">
        <v>94992</v>
      </c>
      <c r="B5603" s="453" t="s">
        <v>2782</v>
      </c>
      <c r="C5603" s="455" t="s">
        <v>50</v>
      </c>
      <c r="D5603" s="474">
        <v>79.680000000000007</v>
      </c>
      <c r="E5603" s="302"/>
      <c r="F5603" s="302"/>
      <c r="G5603" s="302"/>
    </row>
    <row r="5604" spans="1:7" ht="54">
      <c r="A5604" s="455">
        <v>94993</v>
      </c>
      <c r="B5604" s="453" t="s">
        <v>2783</v>
      </c>
      <c r="C5604" s="455" t="s">
        <v>50</v>
      </c>
      <c r="D5604" s="474">
        <v>82.25</v>
      </c>
      <c r="E5604" s="302"/>
      <c r="F5604" s="302"/>
      <c r="G5604" s="302"/>
    </row>
    <row r="5605" spans="1:7" ht="67.5">
      <c r="A5605" s="455">
        <v>94994</v>
      </c>
      <c r="B5605" s="453" t="s">
        <v>2784</v>
      </c>
      <c r="C5605" s="455" t="s">
        <v>50</v>
      </c>
      <c r="D5605" s="474">
        <v>91.81</v>
      </c>
      <c r="E5605" s="302"/>
      <c r="F5605" s="302"/>
      <c r="G5605" s="302"/>
    </row>
    <row r="5606" spans="1:7" ht="54">
      <c r="A5606" s="455">
        <v>94995</v>
      </c>
      <c r="B5606" s="453" t="s">
        <v>2785</v>
      </c>
      <c r="C5606" s="455" t="s">
        <v>50</v>
      </c>
      <c r="D5606" s="474">
        <v>95.23</v>
      </c>
      <c r="E5606" s="302"/>
      <c r="F5606" s="302"/>
      <c r="G5606" s="302"/>
    </row>
    <row r="5607" spans="1:7" ht="67.5">
      <c r="A5607" s="455">
        <v>94996</v>
      </c>
      <c r="B5607" s="453" t="s">
        <v>2786</v>
      </c>
      <c r="C5607" s="455" t="s">
        <v>50</v>
      </c>
      <c r="D5607" s="474">
        <v>103.55</v>
      </c>
      <c r="E5607" s="302"/>
      <c r="F5607" s="302"/>
      <c r="G5607" s="302"/>
    </row>
    <row r="5608" spans="1:7" ht="54">
      <c r="A5608" s="455">
        <v>94997</v>
      </c>
      <c r="B5608" s="453" t="s">
        <v>2787</v>
      </c>
      <c r="C5608" s="455" t="s">
        <v>50</v>
      </c>
      <c r="D5608" s="474">
        <v>107.81</v>
      </c>
      <c r="E5608" s="302"/>
      <c r="F5608" s="302"/>
      <c r="G5608" s="302"/>
    </row>
    <row r="5609" spans="1:7" ht="67.5">
      <c r="A5609" s="455">
        <v>94998</v>
      </c>
      <c r="B5609" s="453" t="s">
        <v>2788</v>
      </c>
      <c r="C5609" s="455" t="s">
        <v>50</v>
      </c>
      <c r="D5609" s="474">
        <v>115.74</v>
      </c>
      <c r="E5609" s="302"/>
      <c r="F5609" s="302"/>
      <c r="G5609" s="302"/>
    </row>
    <row r="5610" spans="1:7" ht="54">
      <c r="A5610" s="455">
        <v>94999</v>
      </c>
      <c r="B5610" s="453" t="s">
        <v>2789</v>
      </c>
      <c r="C5610" s="455" t="s">
        <v>50</v>
      </c>
      <c r="D5610" s="474">
        <v>120.84</v>
      </c>
      <c r="E5610" s="302"/>
      <c r="F5610" s="302"/>
      <c r="G5610" s="302"/>
    </row>
    <row r="5611" spans="1:7" ht="27">
      <c r="A5611" s="455">
        <v>101747</v>
      </c>
      <c r="B5611" s="453" t="s">
        <v>10164</v>
      </c>
      <c r="C5611" s="455" t="s">
        <v>50</v>
      </c>
      <c r="D5611" s="474">
        <v>64.760000000000005</v>
      </c>
      <c r="E5611" s="302"/>
      <c r="F5611" s="302"/>
      <c r="G5611" s="302"/>
    </row>
    <row r="5612" spans="1:7" ht="27">
      <c r="A5612" s="455">
        <v>101743</v>
      </c>
      <c r="B5612" s="453" t="s">
        <v>10165</v>
      </c>
      <c r="C5612" s="455" t="s">
        <v>50</v>
      </c>
      <c r="D5612" s="474">
        <v>149.79</v>
      </c>
      <c r="E5612" s="302"/>
      <c r="F5612" s="302"/>
      <c r="G5612" s="302"/>
    </row>
    <row r="5613" spans="1:7" ht="27">
      <c r="A5613" s="455">
        <v>101744</v>
      </c>
      <c r="B5613" s="453" t="s">
        <v>10166</v>
      </c>
      <c r="C5613" s="455" t="s">
        <v>50</v>
      </c>
      <c r="D5613" s="474">
        <v>119.4</v>
      </c>
      <c r="E5613" s="302"/>
      <c r="F5613" s="302"/>
      <c r="G5613" s="302"/>
    </row>
    <row r="5614" spans="1:7" ht="27">
      <c r="A5614" s="455">
        <v>101745</v>
      </c>
      <c r="B5614" s="453" t="s">
        <v>10167</v>
      </c>
      <c r="C5614" s="455" t="s">
        <v>50</v>
      </c>
      <c r="D5614" s="474">
        <v>146.69</v>
      </c>
      <c r="E5614" s="302"/>
      <c r="F5614" s="302"/>
      <c r="G5614" s="302"/>
    </row>
    <row r="5615" spans="1:7" ht="67.5">
      <c r="A5615" s="455">
        <v>87620</v>
      </c>
      <c r="B5615" s="453" t="s">
        <v>1050</v>
      </c>
      <c r="C5615" s="455" t="s">
        <v>50</v>
      </c>
      <c r="D5615" s="474">
        <v>27.08</v>
      </c>
      <c r="E5615" s="302"/>
      <c r="F5615" s="302"/>
      <c r="G5615" s="302"/>
    </row>
    <row r="5616" spans="1:7" ht="54">
      <c r="A5616" s="455">
        <v>87622</v>
      </c>
      <c r="B5616" s="453" t="s">
        <v>1051</v>
      </c>
      <c r="C5616" s="455" t="s">
        <v>50</v>
      </c>
      <c r="D5616" s="474">
        <v>29.74</v>
      </c>
      <c r="E5616" s="302"/>
      <c r="F5616" s="302"/>
      <c r="G5616" s="302"/>
    </row>
    <row r="5617" spans="1:7" ht="54">
      <c r="A5617" s="455">
        <v>87623</v>
      </c>
      <c r="B5617" s="453" t="s">
        <v>1052</v>
      </c>
      <c r="C5617" s="455" t="s">
        <v>50</v>
      </c>
      <c r="D5617" s="474">
        <v>73.739999999999995</v>
      </c>
      <c r="E5617" s="302"/>
      <c r="F5617" s="302"/>
      <c r="G5617" s="302"/>
    </row>
    <row r="5618" spans="1:7" ht="54">
      <c r="A5618" s="455">
        <v>87624</v>
      </c>
      <c r="B5618" s="453" t="s">
        <v>1053</v>
      </c>
      <c r="C5618" s="455" t="s">
        <v>50</v>
      </c>
      <c r="D5618" s="474">
        <v>78.709999999999994</v>
      </c>
      <c r="E5618" s="302"/>
      <c r="F5618" s="302"/>
      <c r="G5618" s="302"/>
    </row>
    <row r="5619" spans="1:7" ht="67.5">
      <c r="A5619" s="455">
        <v>87630</v>
      </c>
      <c r="B5619" s="453" t="s">
        <v>1054</v>
      </c>
      <c r="C5619" s="455" t="s">
        <v>50</v>
      </c>
      <c r="D5619" s="474">
        <v>33.409999999999997</v>
      </c>
      <c r="E5619" s="302"/>
      <c r="F5619" s="302"/>
      <c r="G5619" s="302"/>
    </row>
    <row r="5620" spans="1:7" ht="54">
      <c r="A5620" s="455">
        <v>87632</v>
      </c>
      <c r="B5620" s="453" t="s">
        <v>1055</v>
      </c>
      <c r="C5620" s="455" t="s">
        <v>50</v>
      </c>
      <c r="D5620" s="474">
        <v>37.11</v>
      </c>
      <c r="E5620" s="302"/>
      <c r="F5620" s="302"/>
      <c r="G5620" s="302"/>
    </row>
    <row r="5621" spans="1:7" ht="54">
      <c r="A5621" s="455">
        <v>87633</v>
      </c>
      <c r="B5621" s="453" t="s">
        <v>1056</v>
      </c>
      <c r="C5621" s="455" t="s">
        <v>50</v>
      </c>
      <c r="D5621" s="474">
        <v>98.29</v>
      </c>
      <c r="E5621" s="302"/>
      <c r="F5621" s="302"/>
      <c r="G5621" s="302"/>
    </row>
    <row r="5622" spans="1:7" ht="54">
      <c r="A5622" s="455">
        <v>87634</v>
      </c>
      <c r="B5622" s="453" t="s">
        <v>1057</v>
      </c>
      <c r="C5622" s="455" t="s">
        <v>50</v>
      </c>
      <c r="D5622" s="474">
        <v>105.2</v>
      </c>
      <c r="E5622" s="302"/>
      <c r="F5622" s="302"/>
      <c r="G5622" s="302"/>
    </row>
    <row r="5623" spans="1:7" ht="67.5">
      <c r="A5623" s="455">
        <v>87640</v>
      </c>
      <c r="B5623" s="453" t="s">
        <v>1058</v>
      </c>
      <c r="C5623" s="455" t="s">
        <v>50</v>
      </c>
      <c r="D5623" s="474">
        <v>38.520000000000003</v>
      </c>
      <c r="E5623" s="302"/>
      <c r="F5623" s="302"/>
      <c r="G5623" s="302"/>
    </row>
    <row r="5624" spans="1:7" ht="54">
      <c r="A5624" s="455">
        <v>87642</v>
      </c>
      <c r="B5624" s="453" t="s">
        <v>1059</v>
      </c>
      <c r="C5624" s="455" t="s">
        <v>50</v>
      </c>
      <c r="D5624" s="474">
        <v>43.08</v>
      </c>
      <c r="E5624" s="302"/>
      <c r="F5624" s="302"/>
      <c r="G5624" s="302"/>
    </row>
    <row r="5625" spans="1:7" ht="54">
      <c r="A5625" s="455">
        <v>87643</v>
      </c>
      <c r="B5625" s="453" t="s">
        <v>1060</v>
      </c>
      <c r="C5625" s="455" t="s">
        <v>50</v>
      </c>
      <c r="D5625" s="474">
        <v>118.3</v>
      </c>
      <c r="E5625" s="302"/>
      <c r="F5625" s="302"/>
      <c r="G5625" s="302"/>
    </row>
    <row r="5626" spans="1:7" ht="54">
      <c r="A5626" s="455">
        <v>87644</v>
      </c>
      <c r="B5626" s="453" t="s">
        <v>1061</v>
      </c>
      <c r="C5626" s="455" t="s">
        <v>50</v>
      </c>
      <c r="D5626" s="474">
        <v>126.8</v>
      </c>
      <c r="E5626" s="302"/>
      <c r="F5626" s="302"/>
      <c r="G5626" s="302"/>
    </row>
    <row r="5627" spans="1:7" ht="67.5">
      <c r="A5627" s="455">
        <v>87680</v>
      </c>
      <c r="B5627" s="453" t="s">
        <v>121</v>
      </c>
      <c r="C5627" s="455" t="s">
        <v>50</v>
      </c>
      <c r="D5627" s="474">
        <v>30.54</v>
      </c>
      <c r="E5627" s="302"/>
      <c r="F5627" s="302"/>
      <c r="G5627" s="302"/>
    </row>
    <row r="5628" spans="1:7" ht="54">
      <c r="A5628" s="455">
        <v>87682</v>
      </c>
      <c r="B5628" s="453" t="s">
        <v>1062</v>
      </c>
      <c r="C5628" s="455" t="s">
        <v>50</v>
      </c>
      <c r="D5628" s="474">
        <v>35.1</v>
      </c>
      <c r="E5628" s="302"/>
      <c r="F5628" s="302"/>
      <c r="G5628" s="302"/>
    </row>
    <row r="5629" spans="1:7" ht="54">
      <c r="A5629" s="455">
        <v>87683</v>
      </c>
      <c r="B5629" s="453" t="s">
        <v>1063</v>
      </c>
      <c r="C5629" s="455" t="s">
        <v>50</v>
      </c>
      <c r="D5629" s="474">
        <v>110.32</v>
      </c>
      <c r="E5629" s="302"/>
      <c r="F5629" s="302"/>
      <c r="G5629" s="302"/>
    </row>
    <row r="5630" spans="1:7" ht="54">
      <c r="A5630" s="455">
        <v>87684</v>
      </c>
      <c r="B5630" s="453" t="s">
        <v>1064</v>
      </c>
      <c r="C5630" s="455" t="s">
        <v>50</v>
      </c>
      <c r="D5630" s="474">
        <v>118.82</v>
      </c>
      <c r="E5630" s="302"/>
      <c r="F5630" s="302"/>
      <c r="G5630" s="302"/>
    </row>
    <row r="5631" spans="1:7" ht="67.5">
      <c r="A5631" s="455">
        <v>87690</v>
      </c>
      <c r="B5631" s="453" t="s">
        <v>122</v>
      </c>
      <c r="C5631" s="455" t="s">
        <v>50</v>
      </c>
      <c r="D5631" s="474">
        <v>35.409999999999997</v>
      </c>
      <c r="E5631" s="302"/>
      <c r="F5631" s="302"/>
      <c r="G5631" s="302"/>
    </row>
    <row r="5632" spans="1:7" ht="54">
      <c r="A5632" s="455">
        <v>87692</v>
      </c>
      <c r="B5632" s="453" t="s">
        <v>1065</v>
      </c>
      <c r="C5632" s="455" t="s">
        <v>50</v>
      </c>
      <c r="D5632" s="474">
        <v>40.64</v>
      </c>
      <c r="E5632" s="302"/>
      <c r="F5632" s="302"/>
      <c r="G5632" s="302"/>
    </row>
    <row r="5633" spans="1:7" ht="54">
      <c r="A5633" s="455">
        <v>87693</v>
      </c>
      <c r="B5633" s="453" t="s">
        <v>1066</v>
      </c>
      <c r="C5633" s="455" t="s">
        <v>50</v>
      </c>
      <c r="D5633" s="474">
        <v>126.79</v>
      </c>
      <c r="E5633" s="302"/>
      <c r="F5633" s="302"/>
      <c r="G5633" s="302"/>
    </row>
    <row r="5634" spans="1:7" ht="54">
      <c r="A5634" s="455">
        <v>87694</v>
      </c>
      <c r="B5634" s="453" t="s">
        <v>1067</v>
      </c>
      <c r="C5634" s="455" t="s">
        <v>50</v>
      </c>
      <c r="D5634" s="474">
        <v>136.52000000000001</v>
      </c>
      <c r="E5634" s="302"/>
      <c r="F5634" s="302"/>
      <c r="G5634" s="302"/>
    </row>
    <row r="5635" spans="1:7" ht="67.5">
      <c r="A5635" s="455">
        <v>87700</v>
      </c>
      <c r="B5635" s="453" t="s">
        <v>123</v>
      </c>
      <c r="C5635" s="455" t="s">
        <v>50</v>
      </c>
      <c r="D5635" s="474">
        <v>38.29</v>
      </c>
      <c r="E5635" s="302"/>
      <c r="F5635" s="302"/>
      <c r="G5635" s="302"/>
    </row>
    <row r="5636" spans="1:7" ht="54">
      <c r="A5636" s="455">
        <v>87702</v>
      </c>
      <c r="B5636" s="453" t="s">
        <v>1068</v>
      </c>
      <c r="C5636" s="455" t="s">
        <v>50</v>
      </c>
      <c r="D5636" s="474">
        <v>43.97</v>
      </c>
      <c r="E5636" s="302"/>
      <c r="F5636" s="302"/>
      <c r="G5636" s="302"/>
    </row>
    <row r="5637" spans="1:7" ht="54">
      <c r="A5637" s="455">
        <v>87703</v>
      </c>
      <c r="B5637" s="453" t="s">
        <v>1069</v>
      </c>
      <c r="C5637" s="455" t="s">
        <v>50</v>
      </c>
      <c r="D5637" s="474">
        <v>137.79</v>
      </c>
      <c r="E5637" s="302"/>
      <c r="F5637" s="302"/>
      <c r="G5637" s="302"/>
    </row>
    <row r="5638" spans="1:7" ht="54">
      <c r="A5638" s="455">
        <v>87704</v>
      </c>
      <c r="B5638" s="453" t="s">
        <v>1070</v>
      </c>
      <c r="C5638" s="455" t="s">
        <v>50</v>
      </c>
      <c r="D5638" s="474">
        <v>148.38999999999999</v>
      </c>
      <c r="E5638" s="302"/>
      <c r="F5638" s="302"/>
      <c r="G5638" s="302"/>
    </row>
    <row r="5639" spans="1:7" ht="67.5">
      <c r="A5639" s="455">
        <v>87735</v>
      </c>
      <c r="B5639" s="453" t="s">
        <v>1071</v>
      </c>
      <c r="C5639" s="455" t="s">
        <v>50</v>
      </c>
      <c r="D5639" s="474">
        <v>34.479999999999997</v>
      </c>
      <c r="E5639" s="302"/>
      <c r="F5639" s="302"/>
      <c r="G5639" s="302"/>
    </row>
    <row r="5640" spans="1:7" ht="54">
      <c r="A5640" s="455">
        <v>87737</v>
      </c>
      <c r="B5640" s="453" t="s">
        <v>1072</v>
      </c>
      <c r="C5640" s="455" t="s">
        <v>50</v>
      </c>
      <c r="D5640" s="474">
        <v>37.14</v>
      </c>
      <c r="E5640" s="302"/>
      <c r="F5640" s="302"/>
      <c r="G5640" s="302"/>
    </row>
    <row r="5641" spans="1:7" ht="54">
      <c r="A5641" s="455">
        <v>87738</v>
      </c>
      <c r="B5641" s="453" t="s">
        <v>1073</v>
      </c>
      <c r="C5641" s="455" t="s">
        <v>50</v>
      </c>
      <c r="D5641" s="474">
        <v>81.14</v>
      </c>
      <c r="E5641" s="302"/>
      <c r="F5641" s="302"/>
      <c r="G5641" s="302"/>
    </row>
    <row r="5642" spans="1:7" ht="54">
      <c r="A5642" s="455">
        <v>87739</v>
      </c>
      <c r="B5642" s="453" t="s">
        <v>1074</v>
      </c>
      <c r="C5642" s="455" t="s">
        <v>50</v>
      </c>
      <c r="D5642" s="474">
        <v>86.11</v>
      </c>
      <c r="E5642" s="302"/>
      <c r="F5642" s="302"/>
      <c r="G5642" s="302"/>
    </row>
    <row r="5643" spans="1:7" ht="67.5">
      <c r="A5643" s="455">
        <v>87745</v>
      </c>
      <c r="B5643" s="453" t="s">
        <v>1075</v>
      </c>
      <c r="C5643" s="455" t="s">
        <v>50</v>
      </c>
      <c r="D5643" s="474">
        <v>40.81</v>
      </c>
      <c r="E5643" s="302"/>
      <c r="F5643" s="302"/>
      <c r="G5643" s="302"/>
    </row>
    <row r="5644" spans="1:7" ht="54">
      <c r="A5644" s="455">
        <v>87747</v>
      </c>
      <c r="B5644" s="453" t="s">
        <v>1076</v>
      </c>
      <c r="C5644" s="455" t="s">
        <v>50</v>
      </c>
      <c r="D5644" s="474">
        <v>44.51</v>
      </c>
      <c r="E5644" s="302"/>
      <c r="F5644" s="302"/>
      <c r="G5644" s="302"/>
    </row>
    <row r="5645" spans="1:7" ht="54">
      <c r="A5645" s="455">
        <v>87748</v>
      </c>
      <c r="B5645" s="453" t="s">
        <v>1077</v>
      </c>
      <c r="C5645" s="455" t="s">
        <v>50</v>
      </c>
      <c r="D5645" s="474">
        <v>105.69</v>
      </c>
      <c r="E5645" s="302"/>
      <c r="F5645" s="302"/>
      <c r="G5645" s="302"/>
    </row>
    <row r="5646" spans="1:7" ht="54">
      <c r="A5646" s="455">
        <v>87749</v>
      </c>
      <c r="B5646" s="453" t="s">
        <v>1078</v>
      </c>
      <c r="C5646" s="455" t="s">
        <v>50</v>
      </c>
      <c r="D5646" s="474">
        <v>112.6</v>
      </c>
      <c r="E5646" s="302"/>
      <c r="F5646" s="302"/>
      <c r="G5646" s="302"/>
    </row>
    <row r="5647" spans="1:7" ht="67.5">
      <c r="A5647" s="455">
        <v>87755</v>
      </c>
      <c r="B5647" s="453" t="s">
        <v>1079</v>
      </c>
      <c r="C5647" s="455" t="s">
        <v>50</v>
      </c>
      <c r="D5647" s="474">
        <v>35.6</v>
      </c>
      <c r="E5647" s="302"/>
      <c r="F5647" s="302"/>
      <c r="G5647" s="302"/>
    </row>
    <row r="5648" spans="1:7" ht="67.5">
      <c r="A5648" s="455">
        <v>87757</v>
      </c>
      <c r="B5648" s="453" t="s">
        <v>1080</v>
      </c>
      <c r="C5648" s="455" t="s">
        <v>50</v>
      </c>
      <c r="D5648" s="474">
        <v>39.299999999999997</v>
      </c>
      <c r="E5648" s="302"/>
      <c r="F5648" s="302"/>
      <c r="G5648" s="302"/>
    </row>
    <row r="5649" spans="1:7" ht="67.5">
      <c r="A5649" s="455">
        <v>87758</v>
      </c>
      <c r="B5649" s="453" t="s">
        <v>1081</v>
      </c>
      <c r="C5649" s="455" t="s">
        <v>50</v>
      </c>
      <c r="D5649" s="474">
        <v>100.48</v>
      </c>
      <c r="E5649" s="302"/>
      <c r="F5649" s="302"/>
      <c r="G5649" s="302"/>
    </row>
    <row r="5650" spans="1:7" ht="54">
      <c r="A5650" s="455">
        <v>87759</v>
      </c>
      <c r="B5650" s="453" t="s">
        <v>1082</v>
      </c>
      <c r="C5650" s="455" t="s">
        <v>50</v>
      </c>
      <c r="D5650" s="474">
        <v>107.39</v>
      </c>
      <c r="E5650" s="302"/>
      <c r="F5650" s="302"/>
      <c r="G5650" s="302"/>
    </row>
    <row r="5651" spans="1:7" ht="67.5">
      <c r="A5651" s="455">
        <v>87765</v>
      </c>
      <c r="B5651" s="453" t="s">
        <v>1083</v>
      </c>
      <c r="C5651" s="455" t="s">
        <v>50</v>
      </c>
      <c r="D5651" s="474">
        <v>40.71</v>
      </c>
      <c r="E5651" s="302"/>
      <c r="F5651" s="302"/>
      <c r="G5651" s="302"/>
    </row>
    <row r="5652" spans="1:7" ht="67.5">
      <c r="A5652" s="455">
        <v>87767</v>
      </c>
      <c r="B5652" s="453" t="s">
        <v>1084</v>
      </c>
      <c r="C5652" s="455" t="s">
        <v>50</v>
      </c>
      <c r="D5652" s="474">
        <v>45.27</v>
      </c>
      <c r="E5652" s="302"/>
      <c r="F5652" s="302"/>
      <c r="G5652" s="302"/>
    </row>
    <row r="5653" spans="1:7" ht="67.5">
      <c r="A5653" s="455">
        <v>87768</v>
      </c>
      <c r="B5653" s="453" t="s">
        <v>1085</v>
      </c>
      <c r="C5653" s="455" t="s">
        <v>50</v>
      </c>
      <c r="D5653" s="474">
        <v>120.49</v>
      </c>
      <c r="E5653" s="302"/>
      <c r="F5653" s="302"/>
      <c r="G5653" s="302"/>
    </row>
    <row r="5654" spans="1:7" ht="54">
      <c r="A5654" s="455">
        <v>87769</v>
      </c>
      <c r="B5654" s="453" t="s">
        <v>1086</v>
      </c>
      <c r="C5654" s="455" t="s">
        <v>50</v>
      </c>
      <c r="D5654" s="474">
        <v>128.99</v>
      </c>
      <c r="E5654" s="302"/>
      <c r="F5654" s="302"/>
      <c r="G5654" s="302"/>
    </row>
    <row r="5655" spans="1:7" ht="40.5">
      <c r="A5655" s="455">
        <v>88470</v>
      </c>
      <c r="B5655" s="453" t="s">
        <v>210</v>
      </c>
      <c r="C5655" s="455" t="s">
        <v>50</v>
      </c>
      <c r="D5655" s="474">
        <v>23.86</v>
      </c>
      <c r="E5655" s="302"/>
      <c r="F5655" s="302"/>
      <c r="G5655" s="302"/>
    </row>
    <row r="5656" spans="1:7" ht="40.5">
      <c r="A5656" s="455">
        <v>88471</v>
      </c>
      <c r="B5656" s="453" t="s">
        <v>211</v>
      </c>
      <c r="C5656" s="455" t="s">
        <v>50</v>
      </c>
      <c r="D5656" s="474">
        <v>29.45</v>
      </c>
      <c r="E5656" s="302"/>
      <c r="F5656" s="302"/>
      <c r="G5656" s="302"/>
    </row>
    <row r="5657" spans="1:7" ht="40.5">
      <c r="A5657" s="455">
        <v>88472</v>
      </c>
      <c r="B5657" s="453" t="s">
        <v>212</v>
      </c>
      <c r="C5657" s="455" t="s">
        <v>50</v>
      </c>
      <c r="D5657" s="474">
        <v>33.840000000000003</v>
      </c>
      <c r="E5657" s="302"/>
      <c r="F5657" s="302"/>
      <c r="G5657" s="302"/>
    </row>
    <row r="5658" spans="1:7" ht="40.5">
      <c r="A5658" s="455">
        <v>88476</v>
      </c>
      <c r="B5658" s="453" t="s">
        <v>213</v>
      </c>
      <c r="C5658" s="455" t="s">
        <v>50</v>
      </c>
      <c r="D5658" s="474">
        <v>19.940000000000001</v>
      </c>
      <c r="E5658" s="302"/>
      <c r="F5658" s="302"/>
      <c r="G5658" s="302"/>
    </row>
    <row r="5659" spans="1:7" ht="40.5">
      <c r="A5659" s="455">
        <v>88477</v>
      </c>
      <c r="B5659" s="453" t="s">
        <v>214</v>
      </c>
      <c r="C5659" s="455" t="s">
        <v>50</v>
      </c>
      <c r="D5659" s="474">
        <v>27.06</v>
      </c>
      <c r="E5659" s="302"/>
      <c r="F5659" s="302"/>
      <c r="G5659" s="302"/>
    </row>
    <row r="5660" spans="1:7" ht="40.5">
      <c r="A5660" s="455">
        <v>88478</v>
      </c>
      <c r="B5660" s="453" t="s">
        <v>215</v>
      </c>
      <c r="C5660" s="455" t="s">
        <v>50</v>
      </c>
      <c r="D5660" s="474">
        <v>32.840000000000003</v>
      </c>
      <c r="E5660" s="302"/>
      <c r="F5660" s="302"/>
      <c r="G5660" s="302"/>
    </row>
    <row r="5661" spans="1:7" ht="67.5">
      <c r="A5661" s="455">
        <v>90900</v>
      </c>
      <c r="B5661" s="453" t="s">
        <v>413</v>
      </c>
      <c r="C5661" s="455" t="s">
        <v>50</v>
      </c>
      <c r="D5661" s="474">
        <v>65.03</v>
      </c>
      <c r="E5661" s="302"/>
      <c r="F5661" s="302"/>
      <c r="G5661" s="302"/>
    </row>
    <row r="5662" spans="1:7" ht="54">
      <c r="A5662" s="455">
        <v>90902</v>
      </c>
      <c r="B5662" s="453" t="s">
        <v>1875</v>
      </c>
      <c r="C5662" s="455" t="s">
        <v>50</v>
      </c>
      <c r="D5662" s="474">
        <v>70.260000000000005</v>
      </c>
      <c r="E5662" s="302"/>
      <c r="F5662" s="302"/>
      <c r="G5662" s="302"/>
    </row>
    <row r="5663" spans="1:7" ht="54">
      <c r="A5663" s="455">
        <v>90903</v>
      </c>
      <c r="B5663" s="453" t="s">
        <v>1876</v>
      </c>
      <c r="C5663" s="455" t="s">
        <v>50</v>
      </c>
      <c r="D5663" s="474">
        <v>156.41</v>
      </c>
      <c r="E5663" s="302"/>
      <c r="F5663" s="302"/>
      <c r="G5663" s="302"/>
    </row>
    <row r="5664" spans="1:7" ht="54">
      <c r="A5664" s="455">
        <v>90904</v>
      </c>
      <c r="B5664" s="453" t="s">
        <v>1877</v>
      </c>
      <c r="C5664" s="455" t="s">
        <v>50</v>
      </c>
      <c r="D5664" s="474">
        <v>166.14</v>
      </c>
      <c r="E5664" s="302"/>
      <c r="F5664" s="302"/>
      <c r="G5664" s="302"/>
    </row>
    <row r="5665" spans="1:7" ht="67.5">
      <c r="A5665" s="455">
        <v>90910</v>
      </c>
      <c r="B5665" s="453" t="s">
        <v>414</v>
      </c>
      <c r="C5665" s="455" t="s">
        <v>50</v>
      </c>
      <c r="D5665" s="474">
        <v>68.58</v>
      </c>
      <c r="E5665" s="302"/>
      <c r="F5665" s="302"/>
      <c r="G5665" s="302"/>
    </row>
    <row r="5666" spans="1:7" ht="54">
      <c r="A5666" s="455">
        <v>90912</v>
      </c>
      <c r="B5666" s="453" t="s">
        <v>1878</v>
      </c>
      <c r="C5666" s="455" t="s">
        <v>50</v>
      </c>
      <c r="D5666" s="474">
        <v>74.260000000000005</v>
      </c>
      <c r="E5666" s="302"/>
      <c r="F5666" s="302"/>
      <c r="G5666" s="302"/>
    </row>
    <row r="5667" spans="1:7" ht="54">
      <c r="A5667" s="455">
        <v>90913</v>
      </c>
      <c r="B5667" s="453" t="s">
        <v>1879</v>
      </c>
      <c r="C5667" s="455" t="s">
        <v>50</v>
      </c>
      <c r="D5667" s="474">
        <v>168.08</v>
      </c>
      <c r="E5667" s="302"/>
      <c r="F5667" s="302"/>
      <c r="G5667" s="302"/>
    </row>
    <row r="5668" spans="1:7" ht="54">
      <c r="A5668" s="455">
        <v>90914</v>
      </c>
      <c r="B5668" s="453" t="s">
        <v>1880</v>
      </c>
      <c r="C5668" s="455" t="s">
        <v>50</v>
      </c>
      <c r="D5668" s="474">
        <v>178.68</v>
      </c>
      <c r="E5668" s="302"/>
      <c r="F5668" s="302"/>
      <c r="G5668" s="302"/>
    </row>
    <row r="5669" spans="1:7" ht="67.5">
      <c r="A5669" s="455">
        <v>90920</v>
      </c>
      <c r="B5669" s="453" t="s">
        <v>415</v>
      </c>
      <c r="C5669" s="455" t="s">
        <v>50</v>
      </c>
      <c r="D5669" s="474">
        <v>75.13</v>
      </c>
      <c r="E5669" s="302"/>
      <c r="F5669" s="302"/>
      <c r="G5669" s="302"/>
    </row>
    <row r="5670" spans="1:7" ht="54">
      <c r="A5670" s="455">
        <v>90922</v>
      </c>
      <c r="B5670" s="453" t="s">
        <v>1881</v>
      </c>
      <c r="C5670" s="455" t="s">
        <v>50</v>
      </c>
      <c r="D5670" s="474">
        <v>81.66</v>
      </c>
      <c r="E5670" s="302"/>
      <c r="F5670" s="302"/>
      <c r="G5670" s="302"/>
    </row>
    <row r="5671" spans="1:7" ht="54">
      <c r="A5671" s="455">
        <v>90923</v>
      </c>
      <c r="B5671" s="453" t="s">
        <v>1882</v>
      </c>
      <c r="C5671" s="455" t="s">
        <v>50</v>
      </c>
      <c r="D5671" s="474">
        <v>189.53</v>
      </c>
      <c r="E5671" s="302"/>
      <c r="F5671" s="302"/>
      <c r="G5671" s="302"/>
    </row>
    <row r="5672" spans="1:7" ht="54">
      <c r="A5672" s="455">
        <v>90924</v>
      </c>
      <c r="B5672" s="453" t="s">
        <v>1883</v>
      </c>
      <c r="C5672" s="455" t="s">
        <v>50</v>
      </c>
      <c r="D5672" s="474">
        <v>201.72</v>
      </c>
      <c r="E5672" s="302"/>
      <c r="F5672" s="302"/>
      <c r="G5672" s="302"/>
    </row>
    <row r="5673" spans="1:7" ht="67.5">
      <c r="A5673" s="455">
        <v>90930</v>
      </c>
      <c r="B5673" s="453" t="s">
        <v>416</v>
      </c>
      <c r="C5673" s="455" t="s">
        <v>50</v>
      </c>
      <c r="D5673" s="474">
        <v>60.1</v>
      </c>
      <c r="E5673" s="302"/>
      <c r="F5673" s="302"/>
      <c r="G5673" s="302"/>
    </row>
    <row r="5674" spans="1:7" ht="54">
      <c r="A5674" s="455">
        <v>90932</v>
      </c>
      <c r="B5674" s="453" t="s">
        <v>1884</v>
      </c>
      <c r="C5674" s="455" t="s">
        <v>50</v>
      </c>
      <c r="D5674" s="474">
        <v>65.33</v>
      </c>
      <c r="E5674" s="302"/>
      <c r="F5674" s="302"/>
      <c r="G5674" s="302"/>
    </row>
    <row r="5675" spans="1:7" ht="54">
      <c r="A5675" s="455">
        <v>90933</v>
      </c>
      <c r="B5675" s="453" t="s">
        <v>1885</v>
      </c>
      <c r="C5675" s="455" t="s">
        <v>50</v>
      </c>
      <c r="D5675" s="474">
        <v>151.47999999999999</v>
      </c>
      <c r="E5675" s="302"/>
      <c r="F5675" s="302"/>
      <c r="G5675" s="302"/>
    </row>
    <row r="5676" spans="1:7" ht="54">
      <c r="A5676" s="455">
        <v>90934</v>
      </c>
      <c r="B5676" s="453" t="s">
        <v>1886</v>
      </c>
      <c r="C5676" s="455" t="s">
        <v>50</v>
      </c>
      <c r="D5676" s="474">
        <v>161.21</v>
      </c>
      <c r="E5676" s="302"/>
      <c r="F5676" s="302"/>
      <c r="G5676" s="302"/>
    </row>
    <row r="5677" spans="1:7" ht="67.5">
      <c r="A5677" s="455">
        <v>90940</v>
      </c>
      <c r="B5677" s="453" t="s">
        <v>417</v>
      </c>
      <c r="C5677" s="455" t="s">
        <v>50</v>
      </c>
      <c r="D5677" s="474">
        <v>63.67</v>
      </c>
      <c r="E5677" s="302"/>
      <c r="F5677" s="302"/>
      <c r="G5677" s="302"/>
    </row>
    <row r="5678" spans="1:7" ht="54">
      <c r="A5678" s="455">
        <v>90942</v>
      </c>
      <c r="B5678" s="453" t="s">
        <v>1887</v>
      </c>
      <c r="C5678" s="455" t="s">
        <v>50</v>
      </c>
      <c r="D5678" s="474">
        <v>69.349999999999994</v>
      </c>
      <c r="E5678" s="302"/>
      <c r="F5678" s="302"/>
      <c r="G5678" s="302"/>
    </row>
    <row r="5679" spans="1:7" ht="54">
      <c r="A5679" s="455">
        <v>90943</v>
      </c>
      <c r="B5679" s="453" t="s">
        <v>1888</v>
      </c>
      <c r="C5679" s="455" t="s">
        <v>50</v>
      </c>
      <c r="D5679" s="474">
        <v>163.16999999999999</v>
      </c>
      <c r="E5679" s="302"/>
      <c r="F5679" s="302"/>
      <c r="G5679" s="302"/>
    </row>
    <row r="5680" spans="1:7" ht="54">
      <c r="A5680" s="455">
        <v>90944</v>
      </c>
      <c r="B5680" s="453" t="s">
        <v>1889</v>
      </c>
      <c r="C5680" s="455" t="s">
        <v>50</v>
      </c>
      <c r="D5680" s="474">
        <v>173.77</v>
      </c>
      <c r="E5680" s="302"/>
      <c r="F5680" s="302"/>
      <c r="G5680" s="302"/>
    </row>
    <row r="5681" spans="1:7" ht="67.5">
      <c r="A5681" s="455">
        <v>90950</v>
      </c>
      <c r="B5681" s="453" t="s">
        <v>418</v>
      </c>
      <c r="C5681" s="455" t="s">
        <v>50</v>
      </c>
      <c r="D5681" s="474">
        <v>70.180000000000007</v>
      </c>
      <c r="E5681" s="302"/>
      <c r="F5681" s="302"/>
      <c r="G5681" s="302"/>
    </row>
    <row r="5682" spans="1:7" ht="54">
      <c r="A5682" s="455">
        <v>90952</v>
      </c>
      <c r="B5682" s="453" t="s">
        <v>1890</v>
      </c>
      <c r="C5682" s="455" t="s">
        <v>50</v>
      </c>
      <c r="D5682" s="474">
        <v>76.709999999999994</v>
      </c>
      <c r="E5682" s="302"/>
      <c r="F5682" s="302"/>
      <c r="G5682" s="302"/>
    </row>
    <row r="5683" spans="1:7" ht="54">
      <c r="A5683" s="455">
        <v>90953</v>
      </c>
      <c r="B5683" s="453" t="s">
        <v>1891</v>
      </c>
      <c r="C5683" s="455" t="s">
        <v>50</v>
      </c>
      <c r="D5683" s="474">
        <v>184.58</v>
      </c>
      <c r="E5683" s="302"/>
      <c r="F5683" s="302"/>
      <c r="G5683" s="302"/>
    </row>
    <row r="5684" spans="1:7" ht="54">
      <c r="A5684" s="455">
        <v>90954</v>
      </c>
      <c r="B5684" s="453" t="s">
        <v>1892</v>
      </c>
      <c r="C5684" s="455" t="s">
        <v>50</v>
      </c>
      <c r="D5684" s="474">
        <v>196.77</v>
      </c>
      <c r="E5684" s="302"/>
      <c r="F5684" s="302"/>
      <c r="G5684" s="302"/>
    </row>
    <row r="5685" spans="1:7" ht="94.5">
      <c r="A5685" s="455">
        <v>94438</v>
      </c>
      <c r="B5685" s="453" t="s">
        <v>2622</v>
      </c>
      <c r="C5685" s="455" t="s">
        <v>50</v>
      </c>
      <c r="D5685" s="474">
        <v>35.22</v>
      </c>
      <c r="E5685" s="302"/>
      <c r="F5685" s="302"/>
      <c r="G5685" s="302"/>
    </row>
    <row r="5686" spans="1:7" ht="121.5">
      <c r="A5686" s="455">
        <v>94439</v>
      </c>
      <c r="B5686" s="453" t="s">
        <v>2623</v>
      </c>
      <c r="C5686" s="455" t="s">
        <v>50</v>
      </c>
      <c r="D5686" s="474">
        <v>39.31</v>
      </c>
      <c r="E5686" s="302"/>
      <c r="F5686" s="302"/>
      <c r="G5686" s="302"/>
    </row>
    <row r="5687" spans="1:7" ht="81">
      <c r="A5687" s="455">
        <v>94779</v>
      </c>
      <c r="B5687" s="453" t="s">
        <v>2758</v>
      </c>
      <c r="C5687" s="455" t="s">
        <v>50</v>
      </c>
      <c r="D5687" s="474">
        <v>34.47</v>
      </c>
      <c r="E5687" s="302"/>
      <c r="F5687" s="302"/>
      <c r="G5687" s="302"/>
    </row>
    <row r="5688" spans="1:7" ht="108">
      <c r="A5688" s="455">
        <v>94782</v>
      </c>
      <c r="B5688" s="453" t="s">
        <v>2759</v>
      </c>
      <c r="C5688" s="455" t="s">
        <v>50</v>
      </c>
      <c r="D5688" s="474">
        <v>39</v>
      </c>
      <c r="E5688" s="302"/>
      <c r="F5688" s="302"/>
      <c r="G5688" s="302"/>
    </row>
    <row r="5689" spans="1:7" ht="40.5">
      <c r="A5689" s="455">
        <v>101742</v>
      </c>
      <c r="B5689" s="453" t="s">
        <v>10168</v>
      </c>
      <c r="C5689" s="455" t="s">
        <v>18</v>
      </c>
      <c r="D5689" s="474">
        <v>44.94</v>
      </c>
      <c r="E5689" s="302"/>
      <c r="F5689" s="302"/>
      <c r="G5689" s="302"/>
    </row>
    <row r="5690" spans="1:7" ht="67.5">
      <c r="A5690" s="455">
        <v>87871</v>
      </c>
      <c r="B5690" s="453" t="s">
        <v>1155</v>
      </c>
      <c r="C5690" s="455" t="s">
        <v>50</v>
      </c>
      <c r="D5690" s="474">
        <v>13.79</v>
      </c>
      <c r="E5690" s="302"/>
      <c r="F5690" s="302"/>
      <c r="G5690" s="302"/>
    </row>
    <row r="5691" spans="1:7" ht="67.5">
      <c r="A5691" s="455">
        <v>87872</v>
      </c>
      <c r="B5691" s="453" t="s">
        <v>1156</v>
      </c>
      <c r="C5691" s="455" t="s">
        <v>50</v>
      </c>
      <c r="D5691" s="474">
        <v>13.23</v>
      </c>
      <c r="E5691" s="302"/>
      <c r="F5691" s="302"/>
      <c r="G5691" s="302"/>
    </row>
    <row r="5692" spans="1:7" ht="81">
      <c r="A5692" s="455">
        <v>87873</v>
      </c>
      <c r="B5692" s="453" t="s">
        <v>124</v>
      </c>
      <c r="C5692" s="455" t="s">
        <v>50</v>
      </c>
      <c r="D5692" s="474">
        <v>5.21</v>
      </c>
      <c r="E5692" s="302"/>
      <c r="F5692" s="302"/>
      <c r="G5692" s="302"/>
    </row>
    <row r="5693" spans="1:7" ht="81">
      <c r="A5693" s="455">
        <v>87874</v>
      </c>
      <c r="B5693" s="453" t="s">
        <v>125</v>
      </c>
      <c r="C5693" s="455" t="s">
        <v>50</v>
      </c>
      <c r="D5693" s="474">
        <v>5.09</v>
      </c>
      <c r="E5693" s="302"/>
      <c r="F5693" s="302"/>
      <c r="G5693" s="302"/>
    </row>
    <row r="5694" spans="1:7" ht="67.5">
      <c r="A5694" s="455">
        <v>87876</v>
      </c>
      <c r="B5694" s="453" t="s">
        <v>1157</v>
      </c>
      <c r="C5694" s="455" t="s">
        <v>50</v>
      </c>
      <c r="D5694" s="474">
        <v>8.99</v>
      </c>
      <c r="E5694" s="302"/>
      <c r="F5694" s="302"/>
      <c r="G5694" s="302"/>
    </row>
    <row r="5695" spans="1:7" ht="67.5">
      <c r="A5695" s="455">
        <v>87877</v>
      </c>
      <c r="B5695" s="453" t="s">
        <v>126</v>
      </c>
      <c r="C5695" s="455" t="s">
        <v>50</v>
      </c>
      <c r="D5695" s="474">
        <v>8.6999999999999993</v>
      </c>
      <c r="E5695" s="302"/>
      <c r="F5695" s="302"/>
      <c r="G5695" s="302"/>
    </row>
    <row r="5696" spans="1:7" ht="54">
      <c r="A5696" s="455">
        <v>87878</v>
      </c>
      <c r="B5696" s="453" t="s">
        <v>1158</v>
      </c>
      <c r="C5696" s="455" t="s">
        <v>50</v>
      </c>
      <c r="D5696" s="474">
        <v>3.33</v>
      </c>
      <c r="E5696" s="302"/>
      <c r="F5696" s="302"/>
      <c r="G5696" s="302"/>
    </row>
    <row r="5697" spans="1:7" ht="67.5">
      <c r="A5697" s="455">
        <v>87879</v>
      </c>
      <c r="B5697" s="453" t="s">
        <v>1159</v>
      </c>
      <c r="C5697" s="455" t="s">
        <v>50</v>
      </c>
      <c r="D5697" s="474">
        <v>2.94</v>
      </c>
      <c r="E5697" s="302"/>
      <c r="F5697" s="302"/>
      <c r="G5697" s="302"/>
    </row>
    <row r="5698" spans="1:7" ht="54">
      <c r="A5698" s="455">
        <v>87881</v>
      </c>
      <c r="B5698" s="453" t="s">
        <v>1160</v>
      </c>
      <c r="C5698" s="455" t="s">
        <v>50</v>
      </c>
      <c r="D5698" s="474">
        <v>5.14</v>
      </c>
      <c r="E5698" s="302"/>
      <c r="F5698" s="302"/>
      <c r="G5698" s="302"/>
    </row>
    <row r="5699" spans="1:7" ht="54">
      <c r="A5699" s="455">
        <v>87882</v>
      </c>
      <c r="B5699" s="453" t="s">
        <v>1161</v>
      </c>
      <c r="C5699" s="455" t="s">
        <v>50</v>
      </c>
      <c r="D5699" s="474">
        <v>5.0199999999999996</v>
      </c>
      <c r="E5699" s="302"/>
      <c r="F5699" s="302"/>
      <c r="G5699" s="302"/>
    </row>
    <row r="5700" spans="1:7" ht="54">
      <c r="A5700" s="455">
        <v>87884</v>
      </c>
      <c r="B5700" s="453" t="s">
        <v>1162</v>
      </c>
      <c r="C5700" s="455" t="s">
        <v>50</v>
      </c>
      <c r="D5700" s="474">
        <v>8.92</v>
      </c>
      <c r="E5700" s="302"/>
      <c r="F5700" s="302"/>
      <c r="G5700" s="302"/>
    </row>
    <row r="5701" spans="1:7" ht="54">
      <c r="A5701" s="455">
        <v>87885</v>
      </c>
      <c r="B5701" s="453" t="s">
        <v>1163</v>
      </c>
      <c r="C5701" s="455" t="s">
        <v>50</v>
      </c>
      <c r="D5701" s="474">
        <v>8.6300000000000008</v>
      </c>
      <c r="E5701" s="302"/>
      <c r="F5701" s="302"/>
      <c r="G5701" s="302"/>
    </row>
    <row r="5702" spans="1:7" ht="54">
      <c r="A5702" s="455">
        <v>87886</v>
      </c>
      <c r="B5702" s="453" t="s">
        <v>1164</v>
      </c>
      <c r="C5702" s="455" t="s">
        <v>50</v>
      </c>
      <c r="D5702" s="474">
        <v>18.420000000000002</v>
      </c>
      <c r="E5702" s="302"/>
      <c r="F5702" s="302"/>
      <c r="G5702" s="302"/>
    </row>
    <row r="5703" spans="1:7" ht="54">
      <c r="A5703" s="455">
        <v>87887</v>
      </c>
      <c r="B5703" s="453" t="s">
        <v>1165</v>
      </c>
      <c r="C5703" s="455" t="s">
        <v>50</v>
      </c>
      <c r="D5703" s="474">
        <v>17.86</v>
      </c>
      <c r="E5703" s="302"/>
      <c r="F5703" s="302"/>
      <c r="G5703" s="302"/>
    </row>
    <row r="5704" spans="1:7" ht="81">
      <c r="A5704" s="455">
        <v>87888</v>
      </c>
      <c r="B5704" s="453" t="s">
        <v>127</v>
      </c>
      <c r="C5704" s="455" t="s">
        <v>50</v>
      </c>
      <c r="D5704" s="474">
        <v>6.2</v>
      </c>
      <c r="E5704" s="302"/>
      <c r="F5704" s="302"/>
      <c r="G5704" s="302"/>
    </row>
    <row r="5705" spans="1:7" ht="81">
      <c r="A5705" s="455">
        <v>87889</v>
      </c>
      <c r="B5705" s="453" t="s">
        <v>1166</v>
      </c>
      <c r="C5705" s="455" t="s">
        <v>50</v>
      </c>
      <c r="D5705" s="474">
        <v>6.08</v>
      </c>
      <c r="E5705" s="302"/>
      <c r="F5705" s="302"/>
      <c r="G5705" s="302"/>
    </row>
    <row r="5706" spans="1:7" ht="81">
      <c r="A5706" s="455">
        <v>87891</v>
      </c>
      <c r="B5706" s="453" t="s">
        <v>1167</v>
      </c>
      <c r="C5706" s="455" t="s">
        <v>50</v>
      </c>
      <c r="D5706" s="474">
        <v>9.98</v>
      </c>
      <c r="E5706" s="302"/>
      <c r="F5706" s="302"/>
      <c r="G5706" s="302"/>
    </row>
    <row r="5707" spans="1:7" ht="81">
      <c r="A5707" s="455">
        <v>87892</v>
      </c>
      <c r="B5707" s="453" t="s">
        <v>1168</v>
      </c>
      <c r="C5707" s="455" t="s">
        <v>50</v>
      </c>
      <c r="D5707" s="474">
        <v>9.69</v>
      </c>
      <c r="E5707" s="302"/>
      <c r="F5707" s="302"/>
      <c r="G5707" s="302"/>
    </row>
    <row r="5708" spans="1:7" ht="67.5">
      <c r="A5708" s="455">
        <v>87893</v>
      </c>
      <c r="B5708" s="453" t="s">
        <v>128</v>
      </c>
      <c r="C5708" s="455" t="s">
        <v>50</v>
      </c>
      <c r="D5708" s="474">
        <v>5.0599999999999996</v>
      </c>
      <c r="E5708" s="302"/>
      <c r="F5708" s="302"/>
      <c r="G5708" s="302"/>
    </row>
    <row r="5709" spans="1:7" ht="67.5">
      <c r="A5709" s="455">
        <v>87894</v>
      </c>
      <c r="B5709" s="453" t="s">
        <v>129</v>
      </c>
      <c r="C5709" s="455" t="s">
        <v>50</v>
      </c>
      <c r="D5709" s="474">
        <v>4.67</v>
      </c>
      <c r="E5709" s="302"/>
      <c r="F5709" s="302"/>
      <c r="G5709" s="302"/>
    </row>
    <row r="5710" spans="1:7" ht="67.5">
      <c r="A5710" s="455">
        <v>87896</v>
      </c>
      <c r="B5710" s="453" t="s">
        <v>130</v>
      </c>
      <c r="C5710" s="455" t="s">
        <v>50</v>
      </c>
      <c r="D5710" s="474">
        <v>4.72</v>
      </c>
      <c r="E5710" s="302"/>
      <c r="F5710" s="302"/>
      <c r="G5710" s="302"/>
    </row>
    <row r="5711" spans="1:7" ht="67.5">
      <c r="A5711" s="455">
        <v>87897</v>
      </c>
      <c r="B5711" s="453" t="s">
        <v>131</v>
      </c>
      <c r="C5711" s="455" t="s">
        <v>50</v>
      </c>
      <c r="D5711" s="474">
        <v>4.33</v>
      </c>
      <c r="E5711" s="302"/>
      <c r="F5711" s="302"/>
      <c r="G5711" s="302"/>
    </row>
    <row r="5712" spans="1:7" ht="81">
      <c r="A5712" s="455">
        <v>87899</v>
      </c>
      <c r="B5712" s="453" t="s">
        <v>132</v>
      </c>
      <c r="C5712" s="455" t="s">
        <v>50</v>
      </c>
      <c r="D5712" s="474">
        <v>7.07</v>
      </c>
      <c r="E5712" s="302"/>
      <c r="F5712" s="302"/>
      <c r="G5712" s="302"/>
    </row>
    <row r="5713" spans="1:7" ht="81">
      <c r="A5713" s="455">
        <v>87900</v>
      </c>
      <c r="B5713" s="453" t="s">
        <v>1169</v>
      </c>
      <c r="C5713" s="455" t="s">
        <v>50</v>
      </c>
      <c r="D5713" s="474">
        <v>6.95</v>
      </c>
      <c r="E5713" s="302"/>
      <c r="F5713" s="302"/>
      <c r="G5713" s="302"/>
    </row>
    <row r="5714" spans="1:7" ht="81">
      <c r="A5714" s="455">
        <v>87902</v>
      </c>
      <c r="B5714" s="453" t="s">
        <v>1170</v>
      </c>
      <c r="C5714" s="455" t="s">
        <v>50</v>
      </c>
      <c r="D5714" s="474">
        <v>10.85</v>
      </c>
      <c r="E5714" s="302"/>
      <c r="F5714" s="302"/>
      <c r="G5714" s="302"/>
    </row>
    <row r="5715" spans="1:7" ht="81">
      <c r="A5715" s="455">
        <v>87903</v>
      </c>
      <c r="B5715" s="453" t="s">
        <v>1171</v>
      </c>
      <c r="C5715" s="455" t="s">
        <v>50</v>
      </c>
      <c r="D5715" s="474">
        <v>10.56</v>
      </c>
      <c r="E5715" s="302"/>
      <c r="F5715" s="302"/>
      <c r="G5715" s="302"/>
    </row>
    <row r="5716" spans="1:7" ht="67.5">
      <c r="A5716" s="455">
        <v>87904</v>
      </c>
      <c r="B5716" s="453" t="s">
        <v>133</v>
      </c>
      <c r="C5716" s="455" t="s">
        <v>50</v>
      </c>
      <c r="D5716" s="474">
        <v>6.51</v>
      </c>
      <c r="E5716" s="302"/>
      <c r="F5716" s="302"/>
      <c r="G5716" s="302"/>
    </row>
    <row r="5717" spans="1:7" ht="67.5">
      <c r="A5717" s="455">
        <v>87905</v>
      </c>
      <c r="B5717" s="453" t="s">
        <v>134</v>
      </c>
      <c r="C5717" s="455" t="s">
        <v>50</v>
      </c>
      <c r="D5717" s="474">
        <v>6.12</v>
      </c>
      <c r="E5717" s="302"/>
      <c r="F5717" s="302"/>
      <c r="G5717" s="302"/>
    </row>
    <row r="5718" spans="1:7" ht="67.5">
      <c r="A5718" s="455">
        <v>87907</v>
      </c>
      <c r="B5718" s="453" t="s">
        <v>135</v>
      </c>
      <c r="C5718" s="455" t="s">
        <v>50</v>
      </c>
      <c r="D5718" s="474">
        <v>6.03</v>
      </c>
      <c r="E5718" s="302"/>
      <c r="F5718" s="302"/>
      <c r="G5718" s="302"/>
    </row>
    <row r="5719" spans="1:7" ht="67.5">
      <c r="A5719" s="455">
        <v>87908</v>
      </c>
      <c r="B5719" s="453" t="s">
        <v>136</v>
      </c>
      <c r="C5719" s="455" t="s">
        <v>50</v>
      </c>
      <c r="D5719" s="474">
        <v>5.64</v>
      </c>
      <c r="E5719" s="302"/>
      <c r="F5719" s="302"/>
      <c r="G5719" s="302"/>
    </row>
    <row r="5720" spans="1:7" ht="67.5">
      <c r="A5720" s="455">
        <v>87910</v>
      </c>
      <c r="B5720" s="453" t="s">
        <v>1172</v>
      </c>
      <c r="C5720" s="455" t="s">
        <v>50</v>
      </c>
      <c r="D5720" s="474">
        <v>18.3</v>
      </c>
      <c r="E5720" s="302"/>
      <c r="F5720" s="302"/>
      <c r="G5720" s="302"/>
    </row>
    <row r="5721" spans="1:7" ht="67.5">
      <c r="A5721" s="455">
        <v>87911</v>
      </c>
      <c r="B5721" s="453" t="s">
        <v>1173</v>
      </c>
      <c r="C5721" s="455" t="s">
        <v>50</v>
      </c>
      <c r="D5721" s="474">
        <v>17.739999999999998</v>
      </c>
      <c r="E5721" s="302"/>
      <c r="F5721" s="302"/>
      <c r="G5721" s="302"/>
    </row>
    <row r="5722" spans="1:7" ht="54">
      <c r="A5722" s="455">
        <v>87411</v>
      </c>
      <c r="B5722" s="453" t="s">
        <v>917</v>
      </c>
      <c r="C5722" s="455" t="s">
        <v>50</v>
      </c>
      <c r="D5722" s="474">
        <v>11.22</v>
      </c>
      <c r="E5722" s="302"/>
      <c r="F5722" s="302"/>
      <c r="G5722" s="302"/>
    </row>
    <row r="5723" spans="1:7" ht="54">
      <c r="A5723" s="455">
        <v>87412</v>
      </c>
      <c r="B5723" s="453" t="s">
        <v>918</v>
      </c>
      <c r="C5723" s="455" t="s">
        <v>50</v>
      </c>
      <c r="D5723" s="474">
        <v>15.96</v>
      </c>
      <c r="E5723" s="302"/>
      <c r="F5723" s="302"/>
      <c r="G5723" s="302"/>
    </row>
    <row r="5724" spans="1:7" ht="54">
      <c r="A5724" s="455">
        <v>87413</v>
      </c>
      <c r="B5724" s="453" t="s">
        <v>919</v>
      </c>
      <c r="C5724" s="455" t="s">
        <v>50</v>
      </c>
      <c r="D5724" s="474">
        <v>18.670000000000002</v>
      </c>
      <c r="E5724" s="302"/>
      <c r="F5724" s="302"/>
      <c r="G5724" s="302"/>
    </row>
    <row r="5725" spans="1:7" ht="54">
      <c r="A5725" s="455">
        <v>87414</v>
      </c>
      <c r="B5725" s="453" t="s">
        <v>920</v>
      </c>
      <c r="C5725" s="455" t="s">
        <v>50</v>
      </c>
      <c r="D5725" s="474">
        <v>16.690000000000001</v>
      </c>
      <c r="E5725" s="302"/>
      <c r="F5725" s="302"/>
      <c r="G5725" s="302"/>
    </row>
    <row r="5726" spans="1:7" ht="54">
      <c r="A5726" s="455">
        <v>87415</v>
      </c>
      <c r="B5726" s="453" t="s">
        <v>921</v>
      </c>
      <c r="C5726" s="455" t="s">
        <v>50</v>
      </c>
      <c r="D5726" s="474">
        <v>21.29</v>
      </c>
      <c r="E5726" s="302"/>
      <c r="F5726" s="302"/>
      <c r="G5726" s="302"/>
    </row>
    <row r="5727" spans="1:7" ht="54">
      <c r="A5727" s="455">
        <v>87416</v>
      </c>
      <c r="B5727" s="453" t="s">
        <v>922</v>
      </c>
      <c r="C5727" s="455" t="s">
        <v>50</v>
      </c>
      <c r="D5727" s="474">
        <v>24.17</v>
      </c>
      <c r="E5727" s="302"/>
      <c r="F5727" s="302"/>
      <c r="G5727" s="302"/>
    </row>
    <row r="5728" spans="1:7" ht="54">
      <c r="A5728" s="455">
        <v>87417</v>
      </c>
      <c r="B5728" s="453" t="s">
        <v>923</v>
      </c>
      <c r="C5728" s="455" t="s">
        <v>50</v>
      </c>
      <c r="D5728" s="474">
        <v>11.89</v>
      </c>
      <c r="E5728" s="302"/>
      <c r="F5728" s="302"/>
      <c r="G5728" s="302"/>
    </row>
    <row r="5729" spans="1:7" ht="54">
      <c r="A5729" s="455">
        <v>87418</v>
      </c>
      <c r="B5729" s="453" t="s">
        <v>924</v>
      </c>
      <c r="C5729" s="455" t="s">
        <v>50</v>
      </c>
      <c r="D5729" s="474">
        <v>12.24</v>
      </c>
      <c r="E5729" s="302"/>
      <c r="F5729" s="302"/>
      <c r="G5729" s="302"/>
    </row>
    <row r="5730" spans="1:7" ht="54">
      <c r="A5730" s="455">
        <v>87419</v>
      </c>
      <c r="B5730" s="453" t="s">
        <v>925</v>
      </c>
      <c r="C5730" s="455" t="s">
        <v>50</v>
      </c>
      <c r="D5730" s="474">
        <v>13.26</v>
      </c>
      <c r="E5730" s="302"/>
      <c r="F5730" s="302"/>
      <c r="G5730" s="302"/>
    </row>
    <row r="5731" spans="1:7" ht="54">
      <c r="A5731" s="455">
        <v>87420</v>
      </c>
      <c r="B5731" s="453" t="s">
        <v>926</v>
      </c>
      <c r="C5731" s="455" t="s">
        <v>50</v>
      </c>
      <c r="D5731" s="474">
        <v>17.88</v>
      </c>
      <c r="E5731" s="302"/>
      <c r="F5731" s="302"/>
      <c r="G5731" s="302"/>
    </row>
    <row r="5732" spans="1:7" ht="54">
      <c r="A5732" s="455">
        <v>87421</v>
      </c>
      <c r="B5732" s="453" t="s">
        <v>927</v>
      </c>
      <c r="C5732" s="455" t="s">
        <v>50</v>
      </c>
      <c r="D5732" s="474">
        <v>18.239999999999998</v>
      </c>
      <c r="E5732" s="302"/>
      <c r="F5732" s="302"/>
      <c r="G5732" s="302"/>
    </row>
    <row r="5733" spans="1:7" ht="54">
      <c r="A5733" s="455">
        <v>87422</v>
      </c>
      <c r="B5733" s="453" t="s">
        <v>928</v>
      </c>
      <c r="C5733" s="455" t="s">
        <v>50</v>
      </c>
      <c r="D5733" s="474">
        <v>19.260000000000002</v>
      </c>
      <c r="E5733" s="302"/>
      <c r="F5733" s="302"/>
      <c r="G5733" s="302"/>
    </row>
    <row r="5734" spans="1:7" ht="54">
      <c r="A5734" s="455">
        <v>87423</v>
      </c>
      <c r="B5734" s="453" t="s">
        <v>929</v>
      </c>
      <c r="C5734" s="455" t="s">
        <v>50</v>
      </c>
      <c r="D5734" s="474">
        <v>23.65</v>
      </c>
      <c r="E5734" s="302"/>
      <c r="F5734" s="302"/>
      <c r="G5734" s="302"/>
    </row>
    <row r="5735" spans="1:7" ht="54">
      <c r="A5735" s="455">
        <v>87424</v>
      </c>
      <c r="B5735" s="453" t="s">
        <v>930</v>
      </c>
      <c r="C5735" s="455" t="s">
        <v>50</v>
      </c>
      <c r="D5735" s="474">
        <v>24.17</v>
      </c>
      <c r="E5735" s="302"/>
      <c r="F5735" s="302"/>
      <c r="G5735" s="302"/>
    </row>
    <row r="5736" spans="1:7" ht="54">
      <c r="A5736" s="455">
        <v>87425</v>
      </c>
      <c r="B5736" s="453" t="s">
        <v>931</v>
      </c>
      <c r="C5736" s="455" t="s">
        <v>50</v>
      </c>
      <c r="D5736" s="474">
        <v>25.02</v>
      </c>
      <c r="E5736" s="302"/>
      <c r="F5736" s="302"/>
      <c r="G5736" s="302"/>
    </row>
    <row r="5737" spans="1:7" ht="54">
      <c r="A5737" s="455">
        <v>87426</v>
      </c>
      <c r="B5737" s="453" t="s">
        <v>932</v>
      </c>
      <c r="C5737" s="455" t="s">
        <v>50</v>
      </c>
      <c r="D5737" s="474">
        <v>27.83</v>
      </c>
      <c r="E5737" s="302"/>
      <c r="F5737" s="302"/>
      <c r="G5737" s="302"/>
    </row>
    <row r="5738" spans="1:7" ht="54">
      <c r="A5738" s="455">
        <v>87427</v>
      </c>
      <c r="B5738" s="453" t="s">
        <v>933</v>
      </c>
      <c r="C5738" s="455" t="s">
        <v>50</v>
      </c>
      <c r="D5738" s="474">
        <v>28.35</v>
      </c>
      <c r="E5738" s="302"/>
      <c r="F5738" s="302"/>
      <c r="G5738" s="302"/>
    </row>
    <row r="5739" spans="1:7" ht="54">
      <c r="A5739" s="455">
        <v>87428</v>
      </c>
      <c r="B5739" s="453" t="s">
        <v>934</v>
      </c>
      <c r="C5739" s="455" t="s">
        <v>50</v>
      </c>
      <c r="D5739" s="474">
        <v>29.2</v>
      </c>
      <c r="E5739" s="302"/>
      <c r="F5739" s="302"/>
      <c r="G5739" s="302"/>
    </row>
    <row r="5740" spans="1:7" ht="67.5">
      <c r="A5740" s="455">
        <v>87429</v>
      </c>
      <c r="B5740" s="453" t="s">
        <v>935</v>
      </c>
      <c r="C5740" s="455" t="s">
        <v>50</v>
      </c>
      <c r="D5740" s="474">
        <v>16.23</v>
      </c>
      <c r="E5740" s="302"/>
      <c r="F5740" s="302"/>
      <c r="G5740" s="302"/>
    </row>
    <row r="5741" spans="1:7" ht="67.5">
      <c r="A5741" s="455">
        <v>87430</v>
      </c>
      <c r="B5741" s="453" t="s">
        <v>936</v>
      </c>
      <c r="C5741" s="455" t="s">
        <v>50</v>
      </c>
      <c r="D5741" s="474">
        <v>16.579999999999998</v>
      </c>
      <c r="E5741" s="302"/>
      <c r="F5741" s="302"/>
      <c r="G5741" s="302"/>
    </row>
    <row r="5742" spans="1:7" ht="67.5">
      <c r="A5742" s="455">
        <v>87431</v>
      </c>
      <c r="B5742" s="453" t="s">
        <v>937</v>
      </c>
      <c r="C5742" s="455" t="s">
        <v>50</v>
      </c>
      <c r="D5742" s="474">
        <v>16.75</v>
      </c>
      <c r="E5742" s="302"/>
      <c r="F5742" s="302"/>
      <c r="G5742" s="302"/>
    </row>
    <row r="5743" spans="1:7" ht="67.5">
      <c r="A5743" s="455">
        <v>87432</v>
      </c>
      <c r="B5743" s="453" t="s">
        <v>938</v>
      </c>
      <c r="C5743" s="455" t="s">
        <v>50</v>
      </c>
      <c r="D5743" s="474">
        <v>24.38</v>
      </c>
      <c r="E5743" s="302"/>
      <c r="F5743" s="302"/>
      <c r="G5743" s="302"/>
    </row>
    <row r="5744" spans="1:7" ht="67.5">
      <c r="A5744" s="455">
        <v>87433</v>
      </c>
      <c r="B5744" s="453" t="s">
        <v>939</v>
      </c>
      <c r="C5744" s="455" t="s">
        <v>50</v>
      </c>
      <c r="D5744" s="474">
        <v>25.08</v>
      </c>
      <c r="E5744" s="302"/>
      <c r="F5744" s="302"/>
      <c r="G5744" s="302"/>
    </row>
    <row r="5745" spans="1:7" ht="67.5">
      <c r="A5745" s="455">
        <v>87434</v>
      </c>
      <c r="B5745" s="453" t="s">
        <v>940</v>
      </c>
      <c r="C5745" s="455" t="s">
        <v>50</v>
      </c>
      <c r="D5745" s="474">
        <v>25.57</v>
      </c>
      <c r="E5745" s="302"/>
      <c r="F5745" s="302"/>
      <c r="G5745" s="302"/>
    </row>
    <row r="5746" spans="1:7" ht="67.5">
      <c r="A5746" s="455">
        <v>87435</v>
      </c>
      <c r="B5746" s="453" t="s">
        <v>941</v>
      </c>
      <c r="C5746" s="455" t="s">
        <v>50</v>
      </c>
      <c r="D5746" s="474">
        <v>26.59</v>
      </c>
      <c r="E5746" s="302"/>
      <c r="F5746" s="302"/>
      <c r="G5746" s="302"/>
    </row>
    <row r="5747" spans="1:7" ht="67.5">
      <c r="A5747" s="455">
        <v>87436</v>
      </c>
      <c r="B5747" s="453" t="s">
        <v>942</v>
      </c>
      <c r="C5747" s="455" t="s">
        <v>50</v>
      </c>
      <c r="D5747" s="474">
        <v>27.79</v>
      </c>
      <c r="E5747" s="302"/>
      <c r="F5747" s="302"/>
      <c r="G5747" s="302"/>
    </row>
    <row r="5748" spans="1:7" ht="67.5">
      <c r="A5748" s="455">
        <v>87437</v>
      </c>
      <c r="B5748" s="453" t="s">
        <v>114</v>
      </c>
      <c r="C5748" s="455" t="s">
        <v>50</v>
      </c>
      <c r="D5748" s="474">
        <v>28.63</v>
      </c>
      <c r="E5748" s="302"/>
      <c r="F5748" s="302"/>
      <c r="G5748" s="302"/>
    </row>
    <row r="5749" spans="1:7" ht="67.5">
      <c r="A5749" s="455">
        <v>87438</v>
      </c>
      <c r="B5749" s="453" t="s">
        <v>943</v>
      </c>
      <c r="C5749" s="455" t="s">
        <v>50</v>
      </c>
      <c r="D5749" s="474">
        <v>33.22</v>
      </c>
      <c r="E5749" s="302"/>
      <c r="F5749" s="302"/>
      <c r="G5749" s="302"/>
    </row>
    <row r="5750" spans="1:7" ht="67.5">
      <c r="A5750" s="455">
        <v>87439</v>
      </c>
      <c r="B5750" s="453" t="s">
        <v>944</v>
      </c>
      <c r="C5750" s="455" t="s">
        <v>50</v>
      </c>
      <c r="D5750" s="474">
        <v>34.729999999999997</v>
      </c>
      <c r="E5750" s="302"/>
      <c r="F5750" s="302"/>
      <c r="G5750" s="302"/>
    </row>
    <row r="5751" spans="1:7" ht="67.5">
      <c r="A5751" s="455">
        <v>87440</v>
      </c>
      <c r="B5751" s="453" t="s">
        <v>115</v>
      </c>
      <c r="C5751" s="455" t="s">
        <v>50</v>
      </c>
      <c r="D5751" s="474">
        <v>35.44</v>
      </c>
      <c r="E5751" s="302"/>
      <c r="F5751" s="302"/>
      <c r="G5751" s="302"/>
    </row>
    <row r="5752" spans="1:7" ht="94.5">
      <c r="A5752" s="455">
        <v>87527</v>
      </c>
      <c r="B5752" s="453" t="s">
        <v>1025</v>
      </c>
      <c r="C5752" s="455" t="s">
        <v>50</v>
      </c>
      <c r="D5752" s="474">
        <v>28</v>
      </c>
      <c r="E5752" s="302"/>
      <c r="F5752" s="302"/>
      <c r="G5752" s="302"/>
    </row>
    <row r="5753" spans="1:7" ht="81">
      <c r="A5753" s="455">
        <v>87528</v>
      </c>
      <c r="B5753" s="453" t="s">
        <v>1026</v>
      </c>
      <c r="C5753" s="455" t="s">
        <v>50</v>
      </c>
      <c r="D5753" s="474">
        <v>31.38</v>
      </c>
      <c r="E5753" s="302"/>
      <c r="F5753" s="302"/>
      <c r="G5753" s="302"/>
    </row>
    <row r="5754" spans="1:7" ht="81">
      <c r="A5754" s="455">
        <v>87529</v>
      </c>
      <c r="B5754" s="453" t="s">
        <v>1027</v>
      </c>
      <c r="C5754" s="455" t="s">
        <v>50</v>
      </c>
      <c r="D5754" s="474">
        <v>25.5</v>
      </c>
      <c r="E5754" s="302"/>
      <c r="F5754" s="302"/>
      <c r="G5754" s="302"/>
    </row>
    <row r="5755" spans="1:7" ht="81">
      <c r="A5755" s="455">
        <v>87530</v>
      </c>
      <c r="B5755" s="453" t="s">
        <v>1028</v>
      </c>
      <c r="C5755" s="455" t="s">
        <v>50</v>
      </c>
      <c r="D5755" s="474">
        <v>28.88</v>
      </c>
      <c r="E5755" s="302"/>
      <c r="F5755" s="302"/>
      <c r="G5755" s="302"/>
    </row>
    <row r="5756" spans="1:7" ht="94.5">
      <c r="A5756" s="455">
        <v>87531</v>
      </c>
      <c r="B5756" s="453" t="s">
        <v>1029</v>
      </c>
      <c r="C5756" s="455" t="s">
        <v>50</v>
      </c>
      <c r="D5756" s="474">
        <v>24.61</v>
      </c>
      <c r="E5756" s="302"/>
      <c r="F5756" s="302"/>
      <c r="G5756" s="302"/>
    </row>
    <row r="5757" spans="1:7" ht="94.5">
      <c r="A5757" s="455">
        <v>87532</v>
      </c>
      <c r="B5757" s="453" t="s">
        <v>1030</v>
      </c>
      <c r="C5757" s="455" t="s">
        <v>50</v>
      </c>
      <c r="D5757" s="474">
        <v>27.99</v>
      </c>
      <c r="E5757" s="302"/>
      <c r="F5757" s="302"/>
      <c r="G5757" s="302"/>
    </row>
    <row r="5758" spans="1:7" ht="94.5">
      <c r="A5758" s="455">
        <v>87535</v>
      </c>
      <c r="B5758" s="453" t="s">
        <v>1031</v>
      </c>
      <c r="C5758" s="455" t="s">
        <v>50</v>
      </c>
      <c r="D5758" s="474">
        <v>22.11</v>
      </c>
      <c r="E5758" s="302"/>
      <c r="F5758" s="302"/>
      <c r="G5758" s="302"/>
    </row>
    <row r="5759" spans="1:7" ht="94.5">
      <c r="A5759" s="455">
        <v>87536</v>
      </c>
      <c r="B5759" s="453" t="s">
        <v>1032</v>
      </c>
      <c r="C5759" s="455" t="s">
        <v>50</v>
      </c>
      <c r="D5759" s="474">
        <v>25.49</v>
      </c>
      <c r="E5759" s="302"/>
      <c r="F5759" s="302"/>
      <c r="G5759" s="302"/>
    </row>
    <row r="5760" spans="1:7" ht="108">
      <c r="A5760" s="455">
        <v>87537</v>
      </c>
      <c r="B5760" s="453" t="s">
        <v>1033</v>
      </c>
      <c r="C5760" s="455" t="s">
        <v>50</v>
      </c>
      <c r="D5760" s="474">
        <v>74.239999999999995</v>
      </c>
      <c r="E5760" s="302"/>
      <c r="F5760" s="302"/>
      <c r="G5760" s="302"/>
    </row>
    <row r="5761" spans="1:7" ht="94.5">
      <c r="A5761" s="455">
        <v>87538</v>
      </c>
      <c r="B5761" s="453" t="s">
        <v>1034</v>
      </c>
      <c r="C5761" s="455" t="s">
        <v>50</v>
      </c>
      <c r="D5761" s="474">
        <v>72.099999999999994</v>
      </c>
      <c r="E5761" s="302"/>
      <c r="F5761" s="302"/>
      <c r="G5761" s="302"/>
    </row>
    <row r="5762" spans="1:7" ht="108">
      <c r="A5762" s="455">
        <v>87539</v>
      </c>
      <c r="B5762" s="453" t="s">
        <v>1035</v>
      </c>
      <c r="C5762" s="455" t="s">
        <v>50</v>
      </c>
      <c r="D5762" s="474">
        <v>71.34</v>
      </c>
      <c r="E5762" s="302"/>
      <c r="F5762" s="302"/>
      <c r="G5762" s="302"/>
    </row>
    <row r="5763" spans="1:7" ht="108">
      <c r="A5763" s="455">
        <v>87541</v>
      </c>
      <c r="B5763" s="453" t="s">
        <v>1036</v>
      </c>
      <c r="C5763" s="455" t="s">
        <v>50</v>
      </c>
      <c r="D5763" s="474">
        <v>69.2</v>
      </c>
      <c r="E5763" s="302"/>
      <c r="F5763" s="302"/>
      <c r="G5763" s="302"/>
    </row>
    <row r="5764" spans="1:7" ht="94.5">
      <c r="A5764" s="455">
        <v>87543</v>
      </c>
      <c r="B5764" s="453" t="s">
        <v>3595</v>
      </c>
      <c r="C5764" s="455" t="s">
        <v>50</v>
      </c>
      <c r="D5764" s="474">
        <v>23.04</v>
      </c>
      <c r="E5764" s="302"/>
      <c r="F5764" s="302"/>
      <c r="G5764" s="302"/>
    </row>
    <row r="5765" spans="1:7" ht="94.5">
      <c r="A5765" s="455">
        <v>87545</v>
      </c>
      <c r="B5765" s="453" t="s">
        <v>1037</v>
      </c>
      <c r="C5765" s="455" t="s">
        <v>50</v>
      </c>
      <c r="D5765" s="474">
        <v>18.850000000000001</v>
      </c>
      <c r="E5765" s="302"/>
      <c r="F5765" s="302"/>
      <c r="G5765" s="302"/>
    </row>
    <row r="5766" spans="1:7" ht="81">
      <c r="A5766" s="455">
        <v>87546</v>
      </c>
      <c r="B5766" s="453" t="s">
        <v>1038</v>
      </c>
      <c r="C5766" s="455" t="s">
        <v>50</v>
      </c>
      <c r="D5766" s="474">
        <v>20.76</v>
      </c>
      <c r="E5766" s="302"/>
      <c r="F5766" s="302"/>
      <c r="G5766" s="302"/>
    </row>
    <row r="5767" spans="1:7" ht="81">
      <c r="A5767" s="455">
        <v>87547</v>
      </c>
      <c r="B5767" s="453" t="s">
        <v>1039</v>
      </c>
      <c r="C5767" s="455" t="s">
        <v>50</v>
      </c>
      <c r="D5767" s="474">
        <v>16.36</v>
      </c>
      <c r="E5767" s="302"/>
      <c r="F5767" s="302"/>
      <c r="G5767" s="302"/>
    </row>
    <row r="5768" spans="1:7" ht="81">
      <c r="A5768" s="455">
        <v>87548</v>
      </c>
      <c r="B5768" s="453" t="s">
        <v>1040</v>
      </c>
      <c r="C5768" s="455" t="s">
        <v>50</v>
      </c>
      <c r="D5768" s="474">
        <v>18.27</v>
      </c>
      <c r="E5768" s="302"/>
      <c r="F5768" s="302"/>
      <c r="G5768" s="302"/>
    </row>
    <row r="5769" spans="1:7" ht="94.5">
      <c r="A5769" s="455">
        <v>87549</v>
      </c>
      <c r="B5769" s="453" t="s">
        <v>1041</v>
      </c>
      <c r="C5769" s="455" t="s">
        <v>50</v>
      </c>
      <c r="D5769" s="474">
        <v>15.45</v>
      </c>
      <c r="E5769" s="302"/>
      <c r="F5769" s="302"/>
      <c r="G5769" s="302"/>
    </row>
    <row r="5770" spans="1:7" ht="94.5">
      <c r="A5770" s="455">
        <v>87550</v>
      </c>
      <c r="B5770" s="453" t="s">
        <v>1042</v>
      </c>
      <c r="C5770" s="455" t="s">
        <v>50</v>
      </c>
      <c r="D5770" s="474">
        <v>17.36</v>
      </c>
      <c r="E5770" s="302"/>
      <c r="F5770" s="302"/>
      <c r="G5770" s="302"/>
    </row>
    <row r="5771" spans="1:7" ht="94.5">
      <c r="A5771" s="455">
        <v>87553</v>
      </c>
      <c r="B5771" s="453" t="s">
        <v>1043</v>
      </c>
      <c r="C5771" s="455" t="s">
        <v>50</v>
      </c>
      <c r="D5771" s="474">
        <v>12.95</v>
      </c>
      <c r="E5771" s="302"/>
      <c r="F5771" s="302"/>
      <c r="G5771" s="302"/>
    </row>
    <row r="5772" spans="1:7" ht="81">
      <c r="A5772" s="455">
        <v>87554</v>
      </c>
      <c r="B5772" s="453" t="s">
        <v>1044</v>
      </c>
      <c r="C5772" s="455" t="s">
        <v>50</v>
      </c>
      <c r="D5772" s="474">
        <v>14.86</v>
      </c>
      <c r="E5772" s="302"/>
      <c r="F5772" s="302"/>
      <c r="G5772" s="302"/>
    </row>
    <row r="5773" spans="1:7" ht="108">
      <c r="A5773" s="455">
        <v>87555</v>
      </c>
      <c r="B5773" s="453" t="s">
        <v>1045</v>
      </c>
      <c r="C5773" s="455" t="s">
        <v>50</v>
      </c>
      <c r="D5773" s="474">
        <v>44.26</v>
      </c>
      <c r="E5773" s="302"/>
      <c r="F5773" s="302"/>
      <c r="G5773" s="302"/>
    </row>
    <row r="5774" spans="1:7" ht="94.5">
      <c r="A5774" s="455">
        <v>87556</v>
      </c>
      <c r="B5774" s="453" t="s">
        <v>1046</v>
      </c>
      <c r="C5774" s="455" t="s">
        <v>50</v>
      </c>
      <c r="D5774" s="474">
        <v>42.13</v>
      </c>
      <c r="E5774" s="302"/>
      <c r="F5774" s="302"/>
      <c r="G5774" s="302"/>
    </row>
    <row r="5775" spans="1:7" ht="108">
      <c r="A5775" s="455">
        <v>87557</v>
      </c>
      <c r="B5775" s="453" t="s">
        <v>1047</v>
      </c>
      <c r="C5775" s="455" t="s">
        <v>50</v>
      </c>
      <c r="D5775" s="474">
        <v>41.36</v>
      </c>
      <c r="E5775" s="302"/>
      <c r="F5775" s="302"/>
      <c r="G5775" s="302"/>
    </row>
    <row r="5776" spans="1:7" ht="108">
      <c r="A5776" s="455">
        <v>87559</v>
      </c>
      <c r="B5776" s="453" t="s">
        <v>1048</v>
      </c>
      <c r="C5776" s="455" t="s">
        <v>50</v>
      </c>
      <c r="D5776" s="474">
        <v>39.22</v>
      </c>
      <c r="E5776" s="302"/>
      <c r="F5776" s="302"/>
      <c r="G5776" s="302"/>
    </row>
    <row r="5777" spans="1:7" ht="108">
      <c r="A5777" s="455">
        <v>87561</v>
      </c>
      <c r="B5777" s="453" t="s">
        <v>1049</v>
      </c>
      <c r="C5777" s="455" t="s">
        <v>50</v>
      </c>
      <c r="D5777" s="474">
        <v>41.55</v>
      </c>
      <c r="E5777" s="302"/>
      <c r="F5777" s="302"/>
      <c r="G5777" s="302"/>
    </row>
    <row r="5778" spans="1:7" ht="67.5">
      <c r="A5778" s="455">
        <v>87775</v>
      </c>
      <c r="B5778" s="453" t="s">
        <v>1087</v>
      </c>
      <c r="C5778" s="455" t="s">
        <v>50</v>
      </c>
      <c r="D5778" s="474">
        <v>40.28</v>
      </c>
      <c r="E5778" s="302"/>
      <c r="F5778" s="302"/>
      <c r="G5778" s="302"/>
    </row>
    <row r="5779" spans="1:7" ht="67.5">
      <c r="A5779" s="455">
        <v>87777</v>
      </c>
      <c r="B5779" s="453" t="s">
        <v>1088</v>
      </c>
      <c r="C5779" s="455" t="s">
        <v>50</v>
      </c>
      <c r="D5779" s="474">
        <v>43.1</v>
      </c>
      <c r="E5779" s="302"/>
      <c r="F5779" s="302"/>
      <c r="G5779" s="302"/>
    </row>
    <row r="5780" spans="1:7" ht="81">
      <c r="A5780" s="455">
        <v>87778</v>
      </c>
      <c r="B5780" s="453" t="s">
        <v>1089</v>
      </c>
      <c r="C5780" s="455" t="s">
        <v>50</v>
      </c>
      <c r="D5780" s="474">
        <v>77.040000000000006</v>
      </c>
      <c r="E5780" s="302"/>
      <c r="F5780" s="302"/>
      <c r="G5780" s="302"/>
    </row>
    <row r="5781" spans="1:7" ht="67.5">
      <c r="A5781" s="455">
        <v>87779</v>
      </c>
      <c r="B5781" s="453" t="s">
        <v>1090</v>
      </c>
      <c r="C5781" s="455" t="s">
        <v>50</v>
      </c>
      <c r="D5781" s="474">
        <v>47.02</v>
      </c>
      <c r="E5781" s="302"/>
      <c r="F5781" s="302"/>
      <c r="G5781" s="302"/>
    </row>
    <row r="5782" spans="1:7" ht="67.5">
      <c r="A5782" s="455">
        <v>87781</v>
      </c>
      <c r="B5782" s="453" t="s">
        <v>1091</v>
      </c>
      <c r="C5782" s="455" t="s">
        <v>50</v>
      </c>
      <c r="D5782" s="474">
        <v>50.81</v>
      </c>
      <c r="E5782" s="302"/>
      <c r="F5782" s="302"/>
      <c r="G5782" s="302"/>
    </row>
    <row r="5783" spans="1:7" ht="81">
      <c r="A5783" s="455">
        <v>87783</v>
      </c>
      <c r="B5783" s="453" t="s">
        <v>1092</v>
      </c>
      <c r="C5783" s="455" t="s">
        <v>50</v>
      </c>
      <c r="D5783" s="474">
        <v>97.72</v>
      </c>
      <c r="E5783" s="302"/>
      <c r="F5783" s="302"/>
      <c r="G5783" s="302"/>
    </row>
    <row r="5784" spans="1:7" ht="67.5">
      <c r="A5784" s="455">
        <v>87784</v>
      </c>
      <c r="B5784" s="453" t="s">
        <v>1093</v>
      </c>
      <c r="C5784" s="455" t="s">
        <v>50</v>
      </c>
      <c r="D5784" s="474">
        <v>53.77</v>
      </c>
      <c r="E5784" s="302"/>
      <c r="F5784" s="302"/>
      <c r="G5784" s="302"/>
    </row>
    <row r="5785" spans="1:7" ht="67.5">
      <c r="A5785" s="455">
        <v>87786</v>
      </c>
      <c r="B5785" s="453" t="s">
        <v>1094</v>
      </c>
      <c r="C5785" s="455" t="s">
        <v>50</v>
      </c>
      <c r="D5785" s="474">
        <v>58.52</v>
      </c>
      <c r="E5785" s="302"/>
      <c r="F5785" s="302"/>
      <c r="G5785" s="302"/>
    </row>
    <row r="5786" spans="1:7" ht="81">
      <c r="A5786" s="455">
        <v>87787</v>
      </c>
      <c r="B5786" s="453" t="s">
        <v>1095</v>
      </c>
      <c r="C5786" s="455" t="s">
        <v>50</v>
      </c>
      <c r="D5786" s="474">
        <v>118.41</v>
      </c>
      <c r="E5786" s="302"/>
      <c r="F5786" s="302"/>
      <c r="G5786" s="302"/>
    </row>
    <row r="5787" spans="1:7" ht="81">
      <c r="A5787" s="455">
        <v>87788</v>
      </c>
      <c r="B5787" s="453" t="s">
        <v>1096</v>
      </c>
      <c r="C5787" s="455" t="s">
        <v>50</v>
      </c>
      <c r="D5787" s="474">
        <v>68.23</v>
      </c>
      <c r="E5787" s="302"/>
      <c r="F5787" s="302"/>
      <c r="G5787" s="302"/>
    </row>
    <row r="5788" spans="1:7" ht="67.5">
      <c r="A5788" s="455">
        <v>87790</v>
      </c>
      <c r="B5788" s="453" t="s">
        <v>1097</v>
      </c>
      <c r="C5788" s="455" t="s">
        <v>50</v>
      </c>
      <c r="D5788" s="474">
        <v>73.459999999999994</v>
      </c>
      <c r="E5788" s="302"/>
      <c r="F5788" s="302"/>
      <c r="G5788" s="302"/>
    </row>
    <row r="5789" spans="1:7" ht="94.5">
      <c r="A5789" s="455">
        <v>87791</v>
      </c>
      <c r="B5789" s="453" t="s">
        <v>1098</v>
      </c>
      <c r="C5789" s="455" t="s">
        <v>50</v>
      </c>
      <c r="D5789" s="474">
        <v>136.91</v>
      </c>
      <c r="E5789" s="302"/>
      <c r="F5789" s="302"/>
      <c r="G5789" s="302"/>
    </row>
    <row r="5790" spans="1:7" ht="81">
      <c r="A5790" s="455">
        <v>87792</v>
      </c>
      <c r="B5790" s="453" t="s">
        <v>1099</v>
      </c>
      <c r="C5790" s="455" t="s">
        <v>50</v>
      </c>
      <c r="D5790" s="474">
        <v>27.85</v>
      </c>
      <c r="E5790" s="302"/>
      <c r="F5790" s="302"/>
      <c r="G5790" s="302"/>
    </row>
    <row r="5791" spans="1:7" ht="67.5">
      <c r="A5791" s="455">
        <v>87794</v>
      </c>
      <c r="B5791" s="453" t="s">
        <v>1100</v>
      </c>
      <c r="C5791" s="455" t="s">
        <v>50</v>
      </c>
      <c r="D5791" s="474">
        <v>30.49</v>
      </c>
      <c r="E5791" s="302"/>
      <c r="F5791" s="302"/>
      <c r="G5791" s="302"/>
    </row>
    <row r="5792" spans="1:7" ht="81">
      <c r="A5792" s="455">
        <v>87795</v>
      </c>
      <c r="B5792" s="453" t="s">
        <v>1101</v>
      </c>
      <c r="C5792" s="455" t="s">
        <v>50</v>
      </c>
      <c r="D5792" s="474">
        <v>61.89</v>
      </c>
      <c r="E5792" s="302"/>
      <c r="F5792" s="302"/>
      <c r="G5792" s="302"/>
    </row>
    <row r="5793" spans="1:7" ht="81">
      <c r="A5793" s="455">
        <v>87797</v>
      </c>
      <c r="B5793" s="453" t="s">
        <v>1102</v>
      </c>
      <c r="C5793" s="455" t="s">
        <v>50</v>
      </c>
      <c r="D5793" s="474">
        <v>34.33</v>
      </c>
      <c r="E5793" s="302"/>
      <c r="F5793" s="302"/>
      <c r="G5793" s="302"/>
    </row>
    <row r="5794" spans="1:7" ht="67.5">
      <c r="A5794" s="455">
        <v>87799</v>
      </c>
      <c r="B5794" s="453" t="s">
        <v>1103</v>
      </c>
      <c r="C5794" s="455" t="s">
        <v>50</v>
      </c>
      <c r="D5794" s="474">
        <v>37.869999999999997</v>
      </c>
      <c r="E5794" s="302"/>
      <c r="F5794" s="302"/>
      <c r="G5794" s="302"/>
    </row>
    <row r="5795" spans="1:7" ht="81">
      <c r="A5795" s="455">
        <v>87800</v>
      </c>
      <c r="B5795" s="453" t="s">
        <v>1104</v>
      </c>
      <c r="C5795" s="455" t="s">
        <v>50</v>
      </c>
      <c r="D5795" s="474">
        <v>81.38</v>
      </c>
      <c r="E5795" s="302"/>
      <c r="F5795" s="302"/>
      <c r="G5795" s="302"/>
    </row>
    <row r="5796" spans="1:7" ht="81">
      <c r="A5796" s="455">
        <v>87801</v>
      </c>
      <c r="B5796" s="453" t="s">
        <v>1105</v>
      </c>
      <c r="C5796" s="455" t="s">
        <v>50</v>
      </c>
      <c r="D5796" s="474">
        <v>40.81</v>
      </c>
      <c r="E5796" s="302"/>
      <c r="F5796" s="302"/>
      <c r="G5796" s="302"/>
    </row>
    <row r="5797" spans="1:7" ht="67.5">
      <c r="A5797" s="455">
        <v>87803</v>
      </c>
      <c r="B5797" s="453" t="s">
        <v>1106</v>
      </c>
      <c r="C5797" s="455" t="s">
        <v>50</v>
      </c>
      <c r="D5797" s="474">
        <v>45.25</v>
      </c>
      <c r="E5797" s="302"/>
      <c r="F5797" s="302"/>
      <c r="G5797" s="302"/>
    </row>
    <row r="5798" spans="1:7" ht="81">
      <c r="A5798" s="455">
        <v>87804</v>
      </c>
      <c r="B5798" s="453" t="s">
        <v>1107</v>
      </c>
      <c r="C5798" s="455" t="s">
        <v>50</v>
      </c>
      <c r="D5798" s="474">
        <v>100.87</v>
      </c>
      <c r="E5798" s="302"/>
      <c r="F5798" s="302"/>
      <c r="G5798" s="302"/>
    </row>
    <row r="5799" spans="1:7" ht="81">
      <c r="A5799" s="455">
        <v>87805</v>
      </c>
      <c r="B5799" s="453" t="s">
        <v>1108</v>
      </c>
      <c r="C5799" s="455" t="s">
        <v>50</v>
      </c>
      <c r="D5799" s="474">
        <v>46.58</v>
      </c>
      <c r="E5799" s="302"/>
      <c r="F5799" s="302"/>
      <c r="G5799" s="302"/>
    </row>
    <row r="5800" spans="1:7" ht="67.5">
      <c r="A5800" s="455">
        <v>87807</v>
      </c>
      <c r="B5800" s="453" t="s">
        <v>1109</v>
      </c>
      <c r="C5800" s="455" t="s">
        <v>50</v>
      </c>
      <c r="D5800" s="474">
        <v>51.47</v>
      </c>
      <c r="E5800" s="302"/>
      <c r="F5800" s="302"/>
      <c r="G5800" s="302"/>
    </row>
    <row r="5801" spans="1:7" ht="94.5">
      <c r="A5801" s="455">
        <v>87808</v>
      </c>
      <c r="B5801" s="453" t="s">
        <v>1110</v>
      </c>
      <c r="C5801" s="455" t="s">
        <v>50</v>
      </c>
      <c r="D5801" s="474">
        <v>110.3</v>
      </c>
      <c r="E5801" s="302"/>
      <c r="F5801" s="302"/>
      <c r="G5801" s="302"/>
    </row>
    <row r="5802" spans="1:7" ht="94.5">
      <c r="A5802" s="455">
        <v>87809</v>
      </c>
      <c r="B5802" s="453" t="s">
        <v>1111</v>
      </c>
      <c r="C5802" s="455" t="s">
        <v>50</v>
      </c>
      <c r="D5802" s="474">
        <v>60.65</v>
      </c>
      <c r="E5802" s="302"/>
      <c r="F5802" s="302"/>
      <c r="G5802" s="302"/>
    </row>
    <row r="5803" spans="1:7" ht="81">
      <c r="A5803" s="455">
        <v>87811</v>
      </c>
      <c r="B5803" s="453" t="s">
        <v>1112</v>
      </c>
      <c r="C5803" s="455" t="s">
        <v>50</v>
      </c>
      <c r="D5803" s="474">
        <v>63.29</v>
      </c>
      <c r="E5803" s="302"/>
      <c r="F5803" s="302"/>
      <c r="G5803" s="302"/>
    </row>
    <row r="5804" spans="1:7" ht="81">
      <c r="A5804" s="455">
        <v>87812</v>
      </c>
      <c r="B5804" s="453" t="s">
        <v>1113</v>
      </c>
      <c r="C5804" s="455" t="s">
        <v>50</v>
      </c>
      <c r="D5804" s="474">
        <v>94.36</v>
      </c>
      <c r="E5804" s="302"/>
      <c r="F5804" s="302"/>
      <c r="G5804" s="302"/>
    </row>
    <row r="5805" spans="1:7" ht="94.5">
      <c r="A5805" s="455">
        <v>87813</v>
      </c>
      <c r="B5805" s="453" t="s">
        <v>1114</v>
      </c>
      <c r="C5805" s="455" t="s">
        <v>50</v>
      </c>
      <c r="D5805" s="474">
        <v>67.13</v>
      </c>
      <c r="E5805" s="302"/>
      <c r="F5805" s="302"/>
      <c r="G5805" s="302"/>
    </row>
    <row r="5806" spans="1:7" ht="81">
      <c r="A5806" s="455">
        <v>87815</v>
      </c>
      <c r="B5806" s="453" t="s">
        <v>1115</v>
      </c>
      <c r="C5806" s="455" t="s">
        <v>50</v>
      </c>
      <c r="D5806" s="474">
        <v>70.67</v>
      </c>
      <c r="E5806" s="302"/>
      <c r="F5806" s="302"/>
      <c r="G5806" s="302"/>
    </row>
    <row r="5807" spans="1:7" ht="81">
      <c r="A5807" s="455">
        <v>87816</v>
      </c>
      <c r="B5807" s="453" t="s">
        <v>1116</v>
      </c>
      <c r="C5807" s="455" t="s">
        <v>50</v>
      </c>
      <c r="D5807" s="474">
        <v>113.85</v>
      </c>
      <c r="E5807" s="302"/>
      <c r="F5807" s="302"/>
      <c r="G5807" s="302"/>
    </row>
    <row r="5808" spans="1:7" ht="94.5">
      <c r="A5808" s="455">
        <v>87817</v>
      </c>
      <c r="B5808" s="453" t="s">
        <v>1117</v>
      </c>
      <c r="C5808" s="455" t="s">
        <v>50</v>
      </c>
      <c r="D5808" s="474">
        <v>73.28</v>
      </c>
      <c r="E5808" s="302"/>
      <c r="F5808" s="302"/>
      <c r="G5808" s="302"/>
    </row>
    <row r="5809" spans="1:7" ht="81">
      <c r="A5809" s="455">
        <v>87819</v>
      </c>
      <c r="B5809" s="453" t="s">
        <v>1118</v>
      </c>
      <c r="C5809" s="455" t="s">
        <v>50</v>
      </c>
      <c r="D5809" s="474">
        <v>77.72</v>
      </c>
      <c r="E5809" s="302"/>
      <c r="F5809" s="302"/>
      <c r="G5809" s="302"/>
    </row>
    <row r="5810" spans="1:7" ht="81">
      <c r="A5810" s="455">
        <v>87820</v>
      </c>
      <c r="B5810" s="453" t="s">
        <v>1119</v>
      </c>
      <c r="C5810" s="455" t="s">
        <v>50</v>
      </c>
      <c r="D5810" s="474">
        <v>133.36000000000001</v>
      </c>
      <c r="E5810" s="302"/>
      <c r="F5810" s="302"/>
      <c r="G5810" s="302"/>
    </row>
    <row r="5811" spans="1:7" ht="94.5">
      <c r="A5811" s="455">
        <v>87821</v>
      </c>
      <c r="B5811" s="453" t="s">
        <v>1120</v>
      </c>
      <c r="C5811" s="455" t="s">
        <v>50</v>
      </c>
      <c r="D5811" s="474">
        <v>104.73</v>
      </c>
      <c r="E5811" s="302"/>
      <c r="F5811" s="302"/>
      <c r="G5811" s="302"/>
    </row>
    <row r="5812" spans="1:7" ht="81">
      <c r="A5812" s="455">
        <v>87823</v>
      </c>
      <c r="B5812" s="453" t="s">
        <v>1121</v>
      </c>
      <c r="C5812" s="455" t="s">
        <v>50</v>
      </c>
      <c r="D5812" s="474">
        <v>109.62</v>
      </c>
      <c r="E5812" s="302"/>
      <c r="F5812" s="302"/>
      <c r="G5812" s="302"/>
    </row>
    <row r="5813" spans="1:7" ht="94.5">
      <c r="A5813" s="455">
        <v>87824</v>
      </c>
      <c r="B5813" s="453" t="s">
        <v>1122</v>
      </c>
      <c r="C5813" s="455" t="s">
        <v>50</v>
      </c>
      <c r="D5813" s="474">
        <v>168.13</v>
      </c>
      <c r="E5813" s="302"/>
      <c r="F5813" s="302"/>
      <c r="G5813" s="302"/>
    </row>
    <row r="5814" spans="1:7" ht="94.5">
      <c r="A5814" s="455">
        <v>87825</v>
      </c>
      <c r="B5814" s="453" t="s">
        <v>1123</v>
      </c>
      <c r="C5814" s="455" t="s">
        <v>50</v>
      </c>
      <c r="D5814" s="474">
        <v>48.68</v>
      </c>
      <c r="E5814" s="302"/>
      <c r="F5814" s="302"/>
      <c r="G5814" s="302"/>
    </row>
    <row r="5815" spans="1:7" ht="81">
      <c r="A5815" s="455">
        <v>87827</v>
      </c>
      <c r="B5815" s="453" t="s">
        <v>1124</v>
      </c>
      <c r="C5815" s="455" t="s">
        <v>50</v>
      </c>
      <c r="D5815" s="474">
        <v>51.91</v>
      </c>
      <c r="E5815" s="302"/>
      <c r="F5815" s="302"/>
      <c r="G5815" s="302"/>
    </row>
    <row r="5816" spans="1:7" ht="81">
      <c r="A5816" s="455">
        <v>87828</v>
      </c>
      <c r="B5816" s="453" t="s">
        <v>1125</v>
      </c>
      <c r="C5816" s="455" t="s">
        <v>50</v>
      </c>
      <c r="D5816" s="474">
        <v>91.29</v>
      </c>
      <c r="E5816" s="302"/>
      <c r="F5816" s="302"/>
      <c r="G5816" s="302"/>
    </row>
    <row r="5817" spans="1:7" ht="94.5">
      <c r="A5817" s="455">
        <v>87829</v>
      </c>
      <c r="B5817" s="453" t="s">
        <v>1126</v>
      </c>
      <c r="C5817" s="455" t="s">
        <v>50</v>
      </c>
      <c r="D5817" s="474">
        <v>56.02</v>
      </c>
      <c r="E5817" s="302"/>
      <c r="F5817" s="302"/>
      <c r="G5817" s="302"/>
    </row>
    <row r="5818" spans="1:7" ht="81">
      <c r="A5818" s="455">
        <v>87831</v>
      </c>
      <c r="B5818" s="453" t="s">
        <v>1127</v>
      </c>
      <c r="C5818" s="455" t="s">
        <v>50</v>
      </c>
      <c r="D5818" s="474">
        <v>60.35</v>
      </c>
      <c r="E5818" s="302"/>
      <c r="F5818" s="302"/>
      <c r="G5818" s="302"/>
    </row>
    <row r="5819" spans="1:7" ht="94.5">
      <c r="A5819" s="455">
        <v>87832</v>
      </c>
      <c r="B5819" s="453" t="s">
        <v>1128</v>
      </c>
      <c r="C5819" s="455" t="s">
        <v>50</v>
      </c>
      <c r="D5819" s="474">
        <v>114.53</v>
      </c>
      <c r="E5819" s="302"/>
      <c r="F5819" s="302"/>
      <c r="G5819" s="302"/>
    </row>
    <row r="5820" spans="1:7" ht="67.5">
      <c r="A5820" s="455">
        <v>87834</v>
      </c>
      <c r="B5820" s="453" t="s">
        <v>1129</v>
      </c>
      <c r="C5820" s="455" t="s">
        <v>50</v>
      </c>
      <c r="D5820" s="474">
        <v>186.78</v>
      </c>
      <c r="E5820" s="302"/>
      <c r="F5820" s="302"/>
      <c r="G5820" s="302"/>
    </row>
    <row r="5821" spans="1:7" ht="67.5">
      <c r="A5821" s="455">
        <v>87835</v>
      </c>
      <c r="B5821" s="453" t="s">
        <v>1130</v>
      </c>
      <c r="C5821" s="455" t="s">
        <v>50</v>
      </c>
      <c r="D5821" s="474">
        <v>128.16999999999999</v>
      </c>
      <c r="E5821" s="302"/>
      <c r="F5821" s="302"/>
      <c r="G5821" s="302"/>
    </row>
    <row r="5822" spans="1:7" ht="67.5">
      <c r="A5822" s="455">
        <v>87836</v>
      </c>
      <c r="B5822" s="453" t="s">
        <v>1131</v>
      </c>
      <c r="C5822" s="455" t="s">
        <v>50</v>
      </c>
      <c r="D5822" s="474">
        <v>180.83</v>
      </c>
      <c r="E5822" s="302"/>
      <c r="F5822" s="302"/>
      <c r="G5822" s="302"/>
    </row>
    <row r="5823" spans="1:7" ht="67.5">
      <c r="A5823" s="455">
        <v>87837</v>
      </c>
      <c r="B5823" s="453" t="s">
        <v>1132</v>
      </c>
      <c r="C5823" s="455" t="s">
        <v>50</v>
      </c>
      <c r="D5823" s="474">
        <v>123.06</v>
      </c>
      <c r="E5823" s="302"/>
      <c r="F5823" s="302"/>
      <c r="G5823" s="302"/>
    </row>
    <row r="5824" spans="1:7" ht="67.5">
      <c r="A5824" s="455">
        <v>87838</v>
      </c>
      <c r="B5824" s="453" t="s">
        <v>1133</v>
      </c>
      <c r="C5824" s="455" t="s">
        <v>50</v>
      </c>
      <c r="D5824" s="474">
        <v>192.92</v>
      </c>
      <c r="E5824" s="302"/>
      <c r="F5824" s="302"/>
      <c r="G5824" s="302"/>
    </row>
    <row r="5825" spans="1:7" ht="67.5">
      <c r="A5825" s="455">
        <v>87839</v>
      </c>
      <c r="B5825" s="453" t="s">
        <v>1134</v>
      </c>
      <c r="C5825" s="455" t="s">
        <v>50</v>
      </c>
      <c r="D5825" s="474">
        <v>132.25</v>
      </c>
      <c r="E5825" s="302"/>
      <c r="F5825" s="302"/>
      <c r="G5825" s="302"/>
    </row>
    <row r="5826" spans="1:7" ht="81">
      <c r="A5826" s="455">
        <v>87840</v>
      </c>
      <c r="B5826" s="453" t="s">
        <v>1135</v>
      </c>
      <c r="C5826" s="455" t="s">
        <v>50</v>
      </c>
      <c r="D5826" s="474">
        <v>185.69</v>
      </c>
      <c r="E5826" s="302"/>
      <c r="F5826" s="302"/>
      <c r="G5826" s="302"/>
    </row>
    <row r="5827" spans="1:7" ht="67.5">
      <c r="A5827" s="455">
        <v>87841</v>
      </c>
      <c r="B5827" s="453" t="s">
        <v>1136</v>
      </c>
      <c r="C5827" s="455" t="s">
        <v>50</v>
      </c>
      <c r="D5827" s="474">
        <v>125.83</v>
      </c>
      <c r="E5827" s="302"/>
      <c r="F5827" s="302"/>
      <c r="G5827" s="302"/>
    </row>
    <row r="5828" spans="1:7" ht="67.5">
      <c r="A5828" s="455">
        <v>87842</v>
      </c>
      <c r="B5828" s="453" t="s">
        <v>1137</v>
      </c>
      <c r="C5828" s="455" t="s">
        <v>50</v>
      </c>
      <c r="D5828" s="474">
        <v>190</v>
      </c>
      <c r="E5828" s="302"/>
      <c r="F5828" s="302"/>
      <c r="G5828" s="302"/>
    </row>
    <row r="5829" spans="1:7" ht="67.5">
      <c r="A5829" s="455">
        <v>87843</v>
      </c>
      <c r="B5829" s="453" t="s">
        <v>1138</v>
      </c>
      <c r="C5829" s="455" t="s">
        <v>50</v>
      </c>
      <c r="D5829" s="474">
        <v>138.11000000000001</v>
      </c>
      <c r="E5829" s="302"/>
      <c r="F5829" s="302"/>
      <c r="G5829" s="302"/>
    </row>
    <row r="5830" spans="1:7" ht="67.5">
      <c r="A5830" s="455">
        <v>87844</v>
      </c>
      <c r="B5830" s="453" t="s">
        <v>1139</v>
      </c>
      <c r="C5830" s="455" t="s">
        <v>50</v>
      </c>
      <c r="D5830" s="474">
        <v>179.36</v>
      </c>
      <c r="E5830" s="302"/>
      <c r="F5830" s="302"/>
      <c r="G5830" s="302"/>
    </row>
    <row r="5831" spans="1:7" ht="67.5">
      <c r="A5831" s="455">
        <v>87845</v>
      </c>
      <c r="B5831" s="453" t="s">
        <v>1140</v>
      </c>
      <c r="C5831" s="455" t="s">
        <v>50</v>
      </c>
      <c r="D5831" s="474">
        <v>128.31</v>
      </c>
      <c r="E5831" s="302"/>
      <c r="F5831" s="302"/>
      <c r="G5831" s="302"/>
    </row>
    <row r="5832" spans="1:7" ht="67.5">
      <c r="A5832" s="455">
        <v>87846</v>
      </c>
      <c r="B5832" s="453" t="s">
        <v>1141</v>
      </c>
      <c r="C5832" s="455" t="s">
        <v>50</v>
      </c>
      <c r="D5832" s="474">
        <v>201.43</v>
      </c>
      <c r="E5832" s="302"/>
      <c r="F5832" s="302"/>
      <c r="G5832" s="302"/>
    </row>
    <row r="5833" spans="1:7" ht="67.5">
      <c r="A5833" s="455">
        <v>87847</v>
      </c>
      <c r="B5833" s="453" t="s">
        <v>1142</v>
      </c>
      <c r="C5833" s="455" t="s">
        <v>50</v>
      </c>
      <c r="D5833" s="474">
        <v>142.83000000000001</v>
      </c>
      <c r="E5833" s="302"/>
      <c r="F5833" s="302"/>
      <c r="G5833" s="302"/>
    </row>
    <row r="5834" spans="1:7" ht="67.5">
      <c r="A5834" s="455">
        <v>87848</v>
      </c>
      <c r="B5834" s="453" t="s">
        <v>1143</v>
      </c>
      <c r="C5834" s="455" t="s">
        <v>50</v>
      </c>
      <c r="D5834" s="474">
        <v>194.61</v>
      </c>
      <c r="E5834" s="302"/>
      <c r="F5834" s="302"/>
      <c r="G5834" s="302"/>
    </row>
    <row r="5835" spans="1:7" ht="67.5">
      <c r="A5835" s="455">
        <v>87849</v>
      </c>
      <c r="B5835" s="453" t="s">
        <v>1144</v>
      </c>
      <c r="C5835" s="455" t="s">
        <v>50</v>
      </c>
      <c r="D5835" s="474">
        <v>136.82</v>
      </c>
      <c r="E5835" s="302"/>
      <c r="F5835" s="302"/>
      <c r="G5835" s="302"/>
    </row>
    <row r="5836" spans="1:7" ht="67.5">
      <c r="A5836" s="455">
        <v>87850</v>
      </c>
      <c r="B5836" s="453" t="s">
        <v>1145</v>
      </c>
      <c r="C5836" s="455" t="s">
        <v>50</v>
      </c>
      <c r="D5836" s="474">
        <v>207.58</v>
      </c>
      <c r="E5836" s="302"/>
      <c r="F5836" s="302"/>
      <c r="G5836" s="302"/>
    </row>
    <row r="5837" spans="1:7" ht="67.5">
      <c r="A5837" s="455">
        <v>87851</v>
      </c>
      <c r="B5837" s="453" t="s">
        <v>1146</v>
      </c>
      <c r="C5837" s="455" t="s">
        <v>50</v>
      </c>
      <c r="D5837" s="474">
        <v>146.91999999999999</v>
      </c>
      <c r="E5837" s="302"/>
      <c r="F5837" s="302"/>
      <c r="G5837" s="302"/>
    </row>
    <row r="5838" spans="1:7" ht="81">
      <c r="A5838" s="455">
        <v>87852</v>
      </c>
      <c r="B5838" s="453" t="s">
        <v>1147</v>
      </c>
      <c r="C5838" s="455" t="s">
        <v>50</v>
      </c>
      <c r="D5838" s="474">
        <v>199.45</v>
      </c>
      <c r="E5838" s="302"/>
      <c r="F5838" s="302"/>
      <c r="G5838" s="302"/>
    </row>
    <row r="5839" spans="1:7" ht="67.5">
      <c r="A5839" s="455">
        <v>87853</v>
      </c>
      <c r="B5839" s="453" t="s">
        <v>1148</v>
      </c>
      <c r="C5839" s="455" t="s">
        <v>50</v>
      </c>
      <c r="D5839" s="474">
        <v>139.57</v>
      </c>
      <c r="E5839" s="302"/>
      <c r="F5839" s="302"/>
      <c r="G5839" s="302"/>
    </row>
    <row r="5840" spans="1:7" ht="67.5">
      <c r="A5840" s="455">
        <v>87854</v>
      </c>
      <c r="B5840" s="453" t="s">
        <v>1149</v>
      </c>
      <c r="C5840" s="455" t="s">
        <v>50</v>
      </c>
      <c r="D5840" s="474">
        <v>204.66</v>
      </c>
      <c r="E5840" s="302"/>
      <c r="F5840" s="302"/>
      <c r="G5840" s="302"/>
    </row>
    <row r="5841" spans="1:7" ht="67.5">
      <c r="A5841" s="455">
        <v>87855</v>
      </c>
      <c r="B5841" s="453" t="s">
        <v>1150</v>
      </c>
      <c r="C5841" s="455" t="s">
        <v>50</v>
      </c>
      <c r="D5841" s="474">
        <v>152.78</v>
      </c>
      <c r="E5841" s="302"/>
      <c r="F5841" s="302"/>
      <c r="G5841" s="302"/>
    </row>
    <row r="5842" spans="1:7" ht="67.5">
      <c r="A5842" s="455">
        <v>87856</v>
      </c>
      <c r="B5842" s="453" t="s">
        <v>1151</v>
      </c>
      <c r="C5842" s="455" t="s">
        <v>50</v>
      </c>
      <c r="D5842" s="474">
        <v>193.14</v>
      </c>
      <c r="E5842" s="302"/>
      <c r="F5842" s="302"/>
      <c r="G5842" s="302"/>
    </row>
    <row r="5843" spans="1:7" ht="67.5">
      <c r="A5843" s="455">
        <v>87857</v>
      </c>
      <c r="B5843" s="453" t="s">
        <v>1152</v>
      </c>
      <c r="C5843" s="455" t="s">
        <v>50</v>
      </c>
      <c r="D5843" s="474">
        <v>142.05000000000001</v>
      </c>
      <c r="E5843" s="302"/>
      <c r="F5843" s="302"/>
      <c r="G5843" s="302"/>
    </row>
    <row r="5844" spans="1:7" ht="54">
      <c r="A5844" s="455">
        <v>87858</v>
      </c>
      <c r="B5844" s="453" t="s">
        <v>1153</v>
      </c>
      <c r="C5844" s="455" t="s">
        <v>50</v>
      </c>
      <c r="D5844" s="474">
        <v>134.77000000000001</v>
      </c>
      <c r="E5844" s="302"/>
      <c r="F5844" s="302"/>
      <c r="G5844" s="302"/>
    </row>
    <row r="5845" spans="1:7" ht="54">
      <c r="A5845" s="455">
        <v>87859</v>
      </c>
      <c r="B5845" s="453" t="s">
        <v>1154</v>
      </c>
      <c r="C5845" s="455" t="s">
        <v>50</v>
      </c>
      <c r="D5845" s="474">
        <v>153.56</v>
      </c>
      <c r="E5845" s="302"/>
      <c r="F5845" s="302"/>
      <c r="G5845" s="302"/>
    </row>
    <row r="5846" spans="1:7" ht="94.5">
      <c r="A5846" s="455">
        <v>89048</v>
      </c>
      <c r="B5846" s="453" t="s">
        <v>1281</v>
      </c>
      <c r="C5846" s="455" t="s">
        <v>50</v>
      </c>
      <c r="D5846" s="474">
        <v>26.02</v>
      </c>
      <c r="E5846" s="302"/>
      <c r="F5846" s="302"/>
      <c r="G5846" s="302"/>
    </row>
    <row r="5847" spans="1:7" ht="81">
      <c r="A5847" s="455">
        <v>89049</v>
      </c>
      <c r="B5847" s="453" t="s">
        <v>1282</v>
      </c>
      <c r="C5847" s="455" t="s">
        <v>50</v>
      </c>
      <c r="D5847" s="474">
        <v>15.55</v>
      </c>
      <c r="E5847" s="302"/>
      <c r="F5847" s="302"/>
      <c r="G5847" s="302"/>
    </row>
    <row r="5848" spans="1:7" ht="94.5">
      <c r="A5848" s="455">
        <v>89173</v>
      </c>
      <c r="B5848" s="453" t="s">
        <v>1289</v>
      </c>
      <c r="C5848" s="455" t="s">
        <v>50</v>
      </c>
      <c r="D5848" s="474">
        <v>25.62</v>
      </c>
      <c r="E5848" s="302"/>
      <c r="F5848" s="302"/>
      <c r="G5848" s="302"/>
    </row>
    <row r="5849" spans="1:7" ht="81">
      <c r="A5849" s="455">
        <v>90406</v>
      </c>
      <c r="B5849" s="453" t="s">
        <v>1803</v>
      </c>
      <c r="C5849" s="455" t="s">
        <v>50</v>
      </c>
      <c r="D5849" s="474">
        <v>32.81</v>
      </c>
      <c r="E5849" s="302"/>
      <c r="F5849" s="302"/>
      <c r="G5849" s="302"/>
    </row>
    <row r="5850" spans="1:7" ht="67.5">
      <c r="A5850" s="455">
        <v>90407</v>
      </c>
      <c r="B5850" s="453" t="s">
        <v>1804</v>
      </c>
      <c r="C5850" s="455" t="s">
        <v>50</v>
      </c>
      <c r="D5850" s="474">
        <v>36.19</v>
      </c>
      <c r="E5850" s="302"/>
      <c r="F5850" s="302"/>
      <c r="G5850" s="302"/>
    </row>
    <row r="5851" spans="1:7" ht="81">
      <c r="A5851" s="455">
        <v>90408</v>
      </c>
      <c r="B5851" s="453" t="s">
        <v>1805</v>
      </c>
      <c r="C5851" s="455" t="s">
        <v>50</v>
      </c>
      <c r="D5851" s="474">
        <v>23.45</v>
      </c>
      <c r="E5851" s="302"/>
      <c r="F5851" s="302"/>
      <c r="G5851" s="302"/>
    </row>
    <row r="5852" spans="1:7" ht="67.5">
      <c r="A5852" s="455">
        <v>90409</v>
      </c>
      <c r="B5852" s="453" t="s">
        <v>1806</v>
      </c>
      <c r="C5852" s="455" t="s">
        <v>50</v>
      </c>
      <c r="D5852" s="474">
        <v>25.36</v>
      </c>
      <c r="E5852" s="302"/>
      <c r="F5852" s="302"/>
      <c r="G5852" s="302"/>
    </row>
    <row r="5853" spans="1:7" ht="67.5">
      <c r="A5853" s="455">
        <v>87242</v>
      </c>
      <c r="B5853" s="453" t="s">
        <v>110</v>
      </c>
      <c r="C5853" s="455" t="s">
        <v>50</v>
      </c>
      <c r="D5853" s="474">
        <v>239.14</v>
      </c>
      <c r="E5853" s="302"/>
      <c r="F5853" s="302"/>
      <c r="G5853" s="302"/>
    </row>
    <row r="5854" spans="1:7" ht="67.5">
      <c r="A5854" s="455">
        <v>87243</v>
      </c>
      <c r="B5854" s="453" t="s">
        <v>111</v>
      </c>
      <c r="C5854" s="455" t="s">
        <v>50</v>
      </c>
      <c r="D5854" s="474">
        <v>221.4</v>
      </c>
      <c r="E5854" s="302"/>
      <c r="F5854" s="302"/>
      <c r="G5854" s="302"/>
    </row>
    <row r="5855" spans="1:7" ht="67.5">
      <c r="A5855" s="455">
        <v>87244</v>
      </c>
      <c r="B5855" s="453" t="s">
        <v>888</v>
      </c>
      <c r="C5855" s="455" t="s">
        <v>50</v>
      </c>
      <c r="D5855" s="474">
        <v>230.09</v>
      </c>
      <c r="E5855" s="302"/>
      <c r="F5855" s="302"/>
      <c r="G5855" s="302"/>
    </row>
    <row r="5856" spans="1:7" ht="67.5">
      <c r="A5856" s="455">
        <v>87245</v>
      </c>
      <c r="B5856" s="453" t="s">
        <v>889</v>
      </c>
      <c r="C5856" s="455" t="s">
        <v>50</v>
      </c>
      <c r="D5856" s="474">
        <v>276.37</v>
      </c>
      <c r="E5856" s="302"/>
      <c r="F5856" s="302"/>
      <c r="G5856" s="302"/>
    </row>
    <row r="5857" spans="1:7" ht="67.5">
      <c r="A5857" s="455">
        <v>87264</v>
      </c>
      <c r="B5857" s="453" t="s">
        <v>905</v>
      </c>
      <c r="C5857" s="455" t="s">
        <v>50</v>
      </c>
      <c r="D5857" s="474">
        <v>49.16</v>
      </c>
      <c r="E5857" s="302"/>
      <c r="F5857" s="302"/>
      <c r="G5857" s="302"/>
    </row>
    <row r="5858" spans="1:7" ht="67.5">
      <c r="A5858" s="455">
        <v>87265</v>
      </c>
      <c r="B5858" s="453" t="s">
        <v>906</v>
      </c>
      <c r="C5858" s="455" t="s">
        <v>50</v>
      </c>
      <c r="D5858" s="474">
        <v>43.61</v>
      </c>
      <c r="E5858" s="302"/>
      <c r="F5858" s="302"/>
      <c r="G5858" s="302"/>
    </row>
    <row r="5859" spans="1:7" ht="67.5">
      <c r="A5859" s="455">
        <v>87266</v>
      </c>
      <c r="B5859" s="453" t="s">
        <v>907</v>
      </c>
      <c r="C5859" s="455" t="s">
        <v>50</v>
      </c>
      <c r="D5859" s="474">
        <v>51.13</v>
      </c>
      <c r="E5859" s="302"/>
      <c r="F5859" s="302"/>
      <c r="G5859" s="302"/>
    </row>
    <row r="5860" spans="1:7" ht="67.5">
      <c r="A5860" s="455">
        <v>87267</v>
      </c>
      <c r="B5860" s="453" t="s">
        <v>908</v>
      </c>
      <c r="C5860" s="455" t="s">
        <v>50</v>
      </c>
      <c r="D5860" s="474">
        <v>48.67</v>
      </c>
      <c r="E5860" s="302"/>
      <c r="F5860" s="302"/>
      <c r="G5860" s="302"/>
    </row>
    <row r="5861" spans="1:7" ht="67.5">
      <c r="A5861" s="455">
        <v>87268</v>
      </c>
      <c r="B5861" s="453" t="s">
        <v>909</v>
      </c>
      <c r="C5861" s="455" t="s">
        <v>50</v>
      </c>
      <c r="D5861" s="474">
        <v>52.35</v>
      </c>
      <c r="E5861" s="302"/>
      <c r="F5861" s="302"/>
      <c r="G5861" s="302"/>
    </row>
    <row r="5862" spans="1:7" ht="67.5">
      <c r="A5862" s="455">
        <v>87269</v>
      </c>
      <c r="B5862" s="453" t="s">
        <v>910</v>
      </c>
      <c r="C5862" s="455" t="s">
        <v>50</v>
      </c>
      <c r="D5862" s="474">
        <v>46.31</v>
      </c>
      <c r="E5862" s="302"/>
      <c r="F5862" s="302"/>
      <c r="G5862" s="302"/>
    </row>
    <row r="5863" spans="1:7" ht="67.5">
      <c r="A5863" s="455">
        <v>87270</v>
      </c>
      <c r="B5863" s="453" t="s">
        <v>911</v>
      </c>
      <c r="C5863" s="455" t="s">
        <v>50</v>
      </c>
      <c r="D5863" s="474">
        <v>54</v>
      </c>
      <c r="E5863" s="302"/>
      <c r="F5863" s="302"/>
      <c r="G5863" s="302"/>
    </row>
    <row r="5864" spans="1:7" ht="67.5">
      <c r="A5864" s="455">
        <v>87271</v>
      </c>
      <c r="B5864" s="453" t="s">
        <v>912</v>
      </c>
      <c r="C5864" s="455" t="s">
        <v>50</v>
      </c>
      <c r="D5864" s="474">
        <v>51.13</v>
      </c>
      <c r="E5864" s="302"/>
      <c r="F5864" s="302"/>
      <c r="G5864" s="302"/>
    </row>
    <row r="5865" spans="1:7" ht="67.5">
      <c r="A5865" s="455">
        <v>87272</v>
      </c>
      <c r="B5865" s="453" t="s">
        <v>913</v>
      </c>
      <c r="C5865" s="455" t="s">
        <v>50</v>
      </c>
      <c r="D5865" s="474">
        <v>55.79</v>
      </c>
      <c r="E5865" s="302"/>
      <c r="F5865" s="302"/>
      <c r="G5865" s="302"/>
    </row>
    <row r="5866" spans="1:7" ht="67.5">
      <c r="A5866" s="455">
        <v>87273</v>
      </c>
      <c r="B5866" s="453" t="s">
        <v>914</v>
      </c>
      <c r="C5866" s="455" t="s">
        <v>50</v>
      </c>
      <c r="D5866" s="474">
        <v>48.41</v>
      </c>
      <c r="E5866" s="302"/>
      <c r="F5866" s="302"/>
      <c r="G5866" s="302"/>
    </row>
    <row r="5867" spans="1:7" ht="67.5">
      <c r="A5867" s="455">
        <v>87274</v>
      </c>
      <c r="B5867" s="453" t="s">
        <v>915</v>
      </c>
      <c r="C5867" s="455" t="s">
        <v>50</v>
      </c>
      <c r="D5867" s="474">
        <v>56.96</v>
      </c>
      <c r="E5867" s="302"/>
      <c r="F5867" s="302"/>
      <c r="G5867" s="302"/>
    </row>
    <row r="5868" spans="1:7" ht="67.5">
      <c r="A5868" s="455">
        <v>87275</v>
      </c>
      <c r="B5868" s="453" t="s">
        <v>916</v>
      </c>
      <c r="C5868" s="455" t="s">
        <v>50</v>
      </c>
      <c r="D5868" s="474">
        <v>54.45</v>
      </c>
      <c r="E5868" s="302"/>
      <c r="F5868" s="302"/>
      <c r="G5868" s="302"/>
    </row>
    <row r="5869" spans="1:7" ht="67.5">
      <c r="A5869" s="455">
        <v>88786</v>
      </c>
      <c r="B5869" s="453" t="s">
        <v>1223</v>
      </c>
      <c r="C5869" s="455" t="s">
        <v>50</v>
      </c>
      <c r="D5869" s="474">
        <v>267.31</v>
      </c>
      <c r="E5869" s="302"/>
      <c r="F5869" s="302"/>
      <c r="G5869" s="302"/>
    </row>
    <row r="5870" spans="1:7" ht="67.5">
      <c r="A5870" s="455">
        <v>88787</v>
      </c>
      <c r="B5870" s="453" t="s">
        <v>1224</v>
      </c>
      <c r="C5870" s="455" t="s">
        <v>50</v>
      </c>
      <c r="D5870" s="474">
        <v>248.23</v>
      </c>
      <c r="E5870" s="302"/>
      <c r="F5870" s="302"/>
      <c r="G5870" s="302"/>
    </row>
    <row r="5871" spans="1:7" ht="81">
      <c r="A5871" s="455">
        <v>88788</v>
      </c>
      <c r="B5871" s="453" t="s">
        <v>1225</v>
      </c>
      <c r="C5871" s="455" t="s">
        <v>50</v>
      </c>
      <c r="D5871" s="474">
        <v>256.92</v>
      </c>
      <c r="E5871" s="302"/>
      <c r="F5871" s="302"/>
      <c r="G5871" s="302"/>
    </row>
    <row r="5872" spans="1:7" ht="81">
      <c r="A5872" s="455">
        <v>88789</v>
      </c>
      <c r="B5872" s="453" t="s">
        <v>1226</v>
      </c>
      <c r="C5872" s="455" t="s">
        <v>50</v>
      </c>
      <c r="D5872" s="474">
        <v>307.77999999999997</v>
      </c>
      <c r="E5872" s="302"/>
      <c r="F5872" s="302"/>
      <c r="G5872" s="302"/>
    </row>
    <row r="5873" spans="1:7" ht="94.5">
      <c r="A5873" s="455">
        <v>89045</v>
      </c>
      <c r="B5873" s="453" t="s">
        <v>11305</v>
      </c>
      <c r="C5873" s="455" t="s">
        <v>50</v>
      </c>
      <c r="D5873" s="474">
        <v>49.02</v>
      </c>
      <c r="E5873" s="302"/>
      <c r="F5873" s="302"/>
      <c r="G5873" s="302"/>
    </row>
    <row r="5874" spans="1:7" ht="94.5">
      <c r="A5874" s="455">
        <v>89170</v>
      </c>
      <c r="B5874" s="453" t="s">
        <v>11306</v>
      </c>
      <c r="C5874" s="455" t="s">
        <v>50</v>
      </c>
      <c r="D5874" s="474">
        <v>47.61</v>
      </c>
      <c r="E5874" s="302"/>
      <c r="F5874" s="302"/>
      <c r="G5874" s="302"/>
    </row>
    <row r="5875" spans="1:7" ht="81">
      <c r="A5875" s="455">
        <v>93392</v>
      </c>
      <c r="B5875" s="453" t="s">
        <v>4267</v>
      </c>
      <c r="C5875" s="455" t="s">
        <v>50</v>
      </c>
      <c r="D5875" s="474">
        <v>38.770000000000003</v>
      </c>
      <c r="E5875" s="302"/>
      <c r="F5875" s="302"/>
      <c r="G5875" s="302"/>
    </row>
    <row r="5876" spans="1:7" ht="81">
      <c r="A5876" s="455">
        <v>93393</v>
      </c>
      <c r="B5876" s="453" t="s">
        <v>4268</v>
      </c>
      <c r="C5876" s="455" t="s">
        <v>50</v>
      </c>
      <c r="D5876" s="474">
        <v>33.32</v>
      </c>
      <c r="E5876" s="302"/>
      <c r="F5876" s="302"/>
      <c r="G5876" s="302"/>
    </row>
    <row r="5877" spans="1:7" ht="81">
      <c r="A5877" s="455">
        <v>93394</v>
      </c>
      <c r="B5877" s="453" t="s">
        <v>4269</v>
      </c>
      <c r="C5877" s="455" t="s">
        <v>50</v>
      </c>
      <c r="D5877" s="474">
        <v>40.74</v>
      </c>
      <c r="E5877" s="302"/>
      <c r="F5877" s="302"/>
      <c r="G5877" s="302"/>
    </row>
    <row r="5878" spans="1:7" ht="81">
      <c r="A5878" s="455">
        <v>93395</v>
      </c>
      <c r="B5878" s="453" t="s">
        <v>4270</v>
      </c>
      <c r="C5878" s="455" t="s">
        <v>50</v>
      </c>
      <c r="D5878" s="474">
        <v>38.28</v>
      </c>
      <c r="E5878" s="302"/>
      <c r="F5878" s="302"/>
      <c r="G5878" s="302"/>
    </row>
    <row r="5879" spans="1:7" ht="81">
      <c r="A5879" s="455">
        <v>99194</v>
      </c>
      <c r="B5879" s="453" t="s">
        <v>4271</v>
      </c>
      <c r="C5879" s="455" t="s">
        <v>50</v>
      </c>
      <c r="D5879" s="474">
        <v>46.84</v>
      </c>
      <c r="E5879" s="302"/>
      <c r="F5879" s="302"/>
      <c r="G5879" s="302"/>
    </row>
    <row r="5880" spans="1:7" ht="81">
      <c r="A5880" s="455">
        <v>99195</v>
      </c>
      <c r="B5880" s="453" t="s">
        <v>4272</v>
      </c>
      <c r="C5880" s="455" t="s">
        <v>50</v>
      </c>
      <c r="D5880" s="474">
        <v>41.39</v>
      </c>
      <c r="E5880" s="302"/>
      <c r="F5880" s="302"/>
      <c r="G5880" s="302"/>
    </row>
    <row r="5881" spans="1:7" ht="81">
      <c r="A5881" s="455">
        <v>99196</v>
      </c>
      <c r="B5881" s="453" t="s">
        <v>4273</v>
      </c>
      <c r="C5881" s="455" t="s">
        <v>50</v>
      </c>
      <c r="D5881" s="474">
        <v>48.81</v>
      </c>
      <c r="E5881" s="302"/>
      <c r="F5881" s="302"/>
      <c r="G5881" s="302"/>
    </row>
    <row r="5882" spans="1:7" ht="81">
      <c r="A5882" s="455">
        <v>99198</v>
      </c>
      <c r="B5882" s="453" t="s">
        <v>4274</v>
      </c>
      <c r="C5882" s="455" t="s">
        <v>50</v>
      </c>
      <c r="D5882" s="474">
        <v>46.35</v>
      </c>
      <c r="E5882" s="302"/>
      <c r="F5882" s="302"/>
      <c r="G5882" s="302"/>
    </row>
    <row r="5883" spans="1:7" ht="54">
      <c r="A5883" s="455">
        <v>101965</v>
      </c>
      <c r="B5883" s="453" t="s">
        <v>11502</v>
      </c>
      <c r="C5883" s="455" t="s">
        <v>18</v>
      </c>
      <c r="D5883" s="474">
        <v>102.79</v>
      </c>
      <c r="E5883" s="302"/>
      <c r="F5883" s="302"/>
      <c r="G5883" s="302"/>
    </row>
    <row r="5884" spans="1:7" ht="40.5">
      <c r="A5884" s="455">
        <v>101966</v>
      </c>
      <c r="B5884" s="453" t="s">
        <v>11503</v>
      </c>
      <c r="C5884" s="455" t="s">
        <v>18</v>
      </c>
      <c r="D5884" s="474">
        <v>135.29</v>
      </c>
      <c r="E5884" s="302"/>
      <c r="F5884" s="302"/>
      <c r="G5884" s="302"/>
    </row>
    <row r="5885" spans="1:7" ht="27">
      <c r="A5885" s="455">
        <v>101979</v>
      </c>
      <c r="B5885" s="453" t="s">
        <v>11504</v>
      </c>
      <c r="C5885" s="455" t="s">
        <v>18</v>
      </c>
      <c r="D5885" s="474">
        <v>40.18</v>
      </c>
      <c r="E5885" s="302"/>
      <c r="F5885" s="302"/>
      <c r="G5885" s="302"/>
    </row>
    <row r="5886" spans="1:7" ht="40.5">
      <c r="A5886" s="455">
        <v>96112</v>
      </c>
      <c r="B5886" s="453" t="s">
        <v>3122</v>
      </c>
      <c r="C5886" s="455" t="s">
        <v>50</v>
      </c>
      <c r="D5886" s="474">
        <v>90.32</v>
      </c>
      <c r="E5886" s="302"/>
      <c r="F5886" s="302"/>
      <c r="G5886" s="302"/>
    </row>
    <row r="5887" spans="1:7" ht="40.5">
      <c r="A5887" s="455">
        <v>96117</v>
      </c>
      <c r="B5887" s="453" t="s">
        <v>3126</v>
      </c>
      <c r="C5887" s="455" t="s">
        <v>50</v>
      </c>
      <c r="D5887" s="474">
        <v>104.56</v>
      </c>
      <c r="E5887" s="302"/>
      <c r="F5887" s="302"/>
      <c r="G5887" s="302"/>
    </row>
    <row r="5888" spans="1:7" ht="27">
      <c r="A5888" s="455">
        <v>96122</v>
      </c>
      <c r="B5888" s="453" t="s">
        <v>3129</v>
      </c>
      <c r="C5888" s="455" t="s">
        <v>18</v>
      </c>
      <c r="D5888" s="474">
        <v>23.36</v>
      </c>
      <c r="E5888" s="302"/>
      <c r="F5888" s="302"/>
      <c r="G5888" s="302"/>
    </row>
    <row r="5889" spans="1:7" ht="27">
      <c r="A5889" s="455">
        <v>96109</v>
      </c>
      <c r="B5889" s="453" t="s">
        <v>3119</v>
      </c>
      <c r="C5889" s="455" t="s">
        <v>50</v>
      </c>
      <c r="D5889" s="474">
        <v>33.869999999999997</v>
      </c>
      <c r="E5889" s="302"/>
      <c r="F5889" s="302"/>
      <c r="G5889" s="302"/>
    </row>
    <row r="5890" spans="1:7" ht="40.5">
      <c r="A5890" s="455">
        <v>96110</v>
      </c>
      <c r="B5890" s="453" t="s">
        <v>3120</v>
      </c>
      <c r="C5890" s="455" t="s">
        <v>50</v>
      </c>
      <c r="D5890" s="474">
        <v>55.62</v>
      </c>
      <c r="E5890" s="302"/>
      <c r="F5890" s="302"/>
      <c r="G5890" s="302"/>
    </row>
    <row r="5891" spans="1:7" ht="27">
      <c r="A5891" s="455">
        <v>96113</v>
      </c>
      <c r="B5891" s="453" t="s">
        <v>3123</v>
      </c>
      <c r="C5891" s="455" t="s">
        <v>50</v>
      </c>
      <c r="D5891" s="474">
        <v>30.34</v>
      </c>
      <c r="E5891" s="302"/>
      <c r="F5891" s="302"/>
      <c r="G5891" s="302"/>
    </row>
    <row r="5892" spans="1:7" ht="40.5">
      <c r="A5892" s="455">
        <v>96114</v>
      </c>
      <c r="B5892" s="453" t="s">
        <v>3124</v>
      </c>
      <c r="C5892" s="455" t="s">
        <v>50</v>
      </c>
      <c r="D5892" s="474">
        <v>58.5</v>
      </c>
      <c r="E5892" s="302"/>
      <c r="F5892" s="302"/>
      <c r="G5892" s="302"/>
    </row>
    <row r="5893" spans="1:7" ht="27">
      <c r="A5893" s="455">
        <v>96120</v>
      </c>
      <c r="B5893" s="453" t="s">
        <v>3127</v>
      </c>
      <c r="C5893" s="455" t="s">
        <v>18</v>
      </c>
      <c r="D5893" s="474">
        <v>2.35</v>
      </c>
      <c r="E5893" s="302"/>
      <c r="F5893" s="302"/>
      <c r="G5893" s="302"/>
    </row>
    <row r="5894" spans="1:7" ht="40.5">
      <c r="A5894" s="455">
        <v>96123</v>
      </c>
      <c r="B5894" s="453" t="s">
        <v>3130</v>
      </c>
      <c r="C5894" s="455" t="s">
        <v>18</v>
      </c>
      <c r="D5894" s="474">
        <v>24.26</v>
      </c>
      <c r="E5894" s="302"/>
      <c r="F5894" s="302"/>
      <c r="G5894" s="302"/>
    </row>
    <row r="5895" spans="1:7" ht="27">
      <c r="A5895" s="455">
        <v>99054</v>
      </c>
      <c r="B5895" s="453" t="s">
        <v>4275</v>
      </c>
      <c r="C5895" s="455" t="s">
        <v>50</v>
      </c>
      <c r="D5895" s="474">
        <v>41.31</v>
      </c>
      <c r="E5895" s="302"/>
      <c r="F5895" s="302"/>
      <c r="G5895" s="302"/>
    </row>
    <row r="5896" spans="1:7" ht="40.5">
      <c r="A5896" s="455">
        <v>96111</v>
      </c>
      <c r="B5896" s="453" t="s">
        <v>3121</v>
      </c>
      <c r="C5896" s="455" t="s">
        <v>50</v>
      </c>
      <c r="D5896" s="474">
        <v>47.26</v>
      </c>
      <c r="E5896" s="302"/>
      <c r="F5896" s="302"/>
      <c r="G5896" s="302"/>
    </row>
    <row r="5897" spans="1:7" ht="40.5">
      <c r="A5897" s="455">
        <v>96116</v>
      </c>
      <c r="B5897" s="453" t="s">
        <v>3125</v>
      </c>
      <c r="C5897" s="455" t="s">
        <v>50</v>
      </c>
      <c r="D5897" s="474">
        <v>52.56</v>
      </c>
      <c r="E5897" s="302"/>
      <c r="F5897" s="302"/>
      <c r="G5897" s="302"/>
    </row>
    <row r="5898" spans="1:7" ht="27">
      <c r="A5898" s="455">
        <v>96121</v>
      </c>
      <c r="B5898" s="453" t="s">
        <v>3128</v>
      </c>
      <c r="C5898" s="455" t="s">
        <v>18</v>
      </c>
      <c r="D5898" s="474">
        <v>7.83</v>
      </c>
      <c r="E5898" s="302"/>
      <c r="F5898" s="302"/>
      <c r="G5898" s="302"/>
    </row>
    <row r="5899" spans="1:7" ht="40.5">
      <c r="A5899" s="455">
        <v>96485</v>
      </c>
      <c r="B5899" s="453" t="s">
        <v>3190</v>
      </c>
      <c r="C5899" s="455" t="s">
        <v>50</v>
      </c>
      <c r="D5899" s="474">
        <v>55.95</v>
      </c>
      <c r="E5899" s="302"/>
      <c r="F5899" s="302"/>
      <c r="G5899" s="302"/>
    </row>
    <row r="5900" spans="1:7" ht="40.5">
      <c r="A5900" s="455">
        <v>96486</v>
      </c>
      <c r="B5900" s="453" t="s">
        <v>3191</v>
      </c>
      <c r="C5900" s="455" t="s">
        <v>50</v>
      </c>
      <c r="D5900" s="474">
        <v>61.77</v>
      </c>
      <c r="E5900" s="302"/>
      <c r="F5900" s="302"/>
      <c r="G5900" s="302"/>
    </row>
    <row r="5901" spans="1:7" ht="54">
      <c r="A5901" s="455">
        <v>91514</v>
      </c>
      <c r="B5901" s="453" t="s">
        <v>2013</v>
      </c>
      <c r="C5901" s="455" t="s">
        <v>50</v>
      </c>
      <c r="D5901" s="474">
        <v>4.67</v>
      </c>
      <c r="E5901" s="302"/>
      <c r="F5901" s="302"/>
      <c r="G5901" s="302"/>
    </row>
    <row r="5902" spans="1:7" ht="54">
      <c r="A5902" s="455">
        <v>91515</v>
      </c>
      <c r="B5902" s="453" t="s">
        <v>2014</v>
      </c>
      <c r="C5902" s="455" t="s">
        <v>50</v>
      </c>
      <c r="D5902" s="474">
        <v>6.18</v>
      </c>
      <c r="E5902" s="302"/>
      <c r="F5902" s="302"/>
      <c r="G5902" s="302"/>
    </row>
    <row r="5903" spans="1:7" ht="54">
      <c r="A5903" s="455">
        <v>91516</v>
      </c>
      <c r="B5903" s="453" t="s">
        <v>2015</v>
      </c>
      <c r="C5903" s="455" t="s">
        <v>50</v>
      </c>
      <c r="D5903" s="474">
        <v>9</v>
      </c>
      <c r="E5903" s="302"/>
      <c r="F5903" s="302"/>
      <c r="G5903" s="302"/>
    </row>
    <row r="5904" spans="1:7" ht="54">
      <c r="A5904" s="455">
        <v>91517</v>
      </c>
      <c r="B5904" s="453" t="s">
        <v>2016</v>
      </c>
      <c r="C5904" s="455" t="s">
        <v>50</v>
      </c>
      <c r="D5904" s="474">
        <v>10.02</v>
      </c>
      <c r="E5904" s="302"/>
      <c r="F5904" s="302"/>
      <c r="G5904" s="302"/>
    </row>
    <row r="5905" spans="1:7" ht="54">
      <c r="A5905" s="455">
        <v>91519</v>
      </c>
      <c r="B5905" s="453" t="s">
        <v>2017</v>
      </c>
      <c r="C5905" s="455" t="s">
        <v>50</v>
      </c>
      <c r="D5905" s="474">
        <v>11.5</v>
      </c>
      <c r="E5905" s="302"/>
      <c r="F5905" s="302"/>
      <c r="G5905" s="302"/>
    </row>
    <row r="5906" spans="1:7" ht="40.5">
      <c r="A5906" s="455">
        <v>91520</v>
      </c>
      <c r="B5906" s="453" t="s">
        <v>2018</v>
      </c>
      <c r="C5906" s="455" t="s">
        <v>50</v>
      </c>
      <c r="D5906" s="474">
        <v>1.72</v>
      </c>
      <c r="E5906" s="302"/>
      <c r="F5906" s="302"/>
      <c r="G5906" s="302"/>
    </row>
    <row r="5907" spans="1:7" ht="40.5">
      <c r="A5907" s="455">
        <v>91522</v>
      </c>
      <c r="B5907" s="453" t="s">
        <v>451</v>
      </c>
      <c r="C5907" s="455" t="s">
        <v>50</v>
      </c>
      <c r="D5907" s="474">
        <v>2.06</v>
      </c>
      <c r="E5907" s="302"/>
      <c r="F5907" s="302"/>
      <c r="G5907" s="302"/>
    </row>
    <row r="5908" spans="1:7" ht="40.5">
      <c r="A5908" s="455">
        <v>91525</v>
      </c>
      <c r="B5908" s="453" t="s">
        <v>2019</v>
      </c>
      <c r="C5908" s="455" t="s">
        <v>50</v>
      </c>
      <c r="D5908" s="474">
        <v>3.96</v>
      </c>
      <c r="E5908" s="302"/>
      <c r="F5908" s="302"/>
      <c r="G5908" s="302"/>
    </row>
    <row r="5909" spans="1:7" ht="81">
      <c r="A5909" s="455">
        <v>87280</v>
      </c>
      <c r="B5909" s="453" t="s">
        <v>4512</v>
      </c>
      <c r="C5909" s="455" t="s">
        <v>38</v>
      </c>
      <c r="D5909" s="474">
        <v>309.05</v>
      </c>
      <c r="E5909" s="302"/>
      <c r="F5909" s="302"/>
      <c r="G5909" s="302"/>
    </row>
    <row r="5910" spans="1:7" ht="81">
      <c r="A5910" s="455">
        <v>87281</v>
      </c>
      <c r="B5910" s="453" t="s">
        <v>4513</v>
      </c>
      <c r="C5910" s="455" t="s">
        <v>38</v>
      </c>
      <c r="D5910" s="474">
        <v>307.44</v>
      </c>
      <c r="E5910" s="302"/>
      <c r="F5910" s="302"/>
      <c r="G5910" s="302"/>
    </row>
    <row r="5911" spans="1:7" ht="81">
      <c r="A5911" s="455">
        <v>87283</v>
      </c>
      <c r="B5911" s="453" t="s">
        <v>4514</v>
      </c>
      <c r="C5911" s="455" t="s">
        <v>38</v>
      </c>
      <c r="D5911" s="474">
        <v>324.08</v>
      </c>
      <c r="E5911" s="302"/>
      <c r="F5911" s="302"/>
      <c r="G5911" s="302"/>
    </row>
    <row r="5912" spans="1:7" ht="81">
      <c r="A5912" s="455">
        <v>87284</v>
      </c>
      <c r="B5912" s="453" t="s">
        <v>4515</v>
      </c>
      <c r="C5912" s="455" t="s">
        <v>38</v>
      </c>
      <c r="D5912" s="474">
        <v>320.95</v>
      </c>
      <c r="E5912" s="302"/>
      <c r="F5912" s="302"/>
      <c r="G5912" s="302"/>
    </row>
    <row r="5913" spans="1:7" ht="67.5">
      <c r="A5913" s="455">
        <v>87286</v>
      </c>
      <c r="B5913" s="453" t="s">
        <v>4516</v>
      </c>
      <c r="C5913" s="455" t="s">
        <v>38</v>
      </c>
      <c r="D5913" s="474">
        <v>401.61</v>
      </c>
      <c r="E5913" s="302"/>
      <c r="F5913" s="302"/>
      <c r="G5913" s="302"/>
    </row>
    <row r="5914" spans="1:7" ht="67.5">
      <c r="A5914" s="455">
        <v>87287</v>
      </c>
      <c r="B5914" s="453" t="s">
        <v>4517</v>
      </c>
      <c r="C5914" s="455" t="s">
        <v>38</v>
      </c>
      <c r="D5914" s="474">
        <v>393.94</v>
      </c>
      <c r="E5914" s="302"/>
      <c r="F5914" s="302"/>
      <c r="G5914" s="302"/>
    </row>
    <row r="5915" spans="1:7" ht="67.5">
      <c r="A5915" s="455">
        <v>87289</v>
      </c>
      <c r="B5915" s="453" t="s">
        <v>4518</v>
      </c>
      <c r="C5915" s="455" t="s">
        <v>38</v>
      </c>
      <c r="D5915" s="474">
        <v>385.11</v>
      </c>
      <c r="E5915" s="302"/>
      <c r="F5915" s="302"/>
      <c r="G5915" s="302"/>
    </row>
    <row r="5916" spans="1:7" ht="67.5">
      <c r="A5916" s="455">
        <v>87290</v>
      </c>
      <c r="B5916" s="453" t="s">
        <v>4519</v>
      </c>
      <c r="C5916" s="455" t="s">
        <v>38</v>
      </c>
      <c r="D5916" s="474">
        <v>381.71</v>
      </c>
      <c r="E5916" s="302"/>
      <c r="F5916" s="302"/>
      <c r="G5916" s="302"/>
    </row>
    <row r="5917" spans="1:7" ht="67.5">
      <c r="A5917" s="455">
        <v>87292</v>
      </c>
      <c r="B5917" s="453" t="s">
        <v>4520</v>
      </c>
      <c r="C5917" s="455" t="s">
        <v>38</v>
      </c>
      <c r="D5917" s="474">
        <v>394.02</v>
      </c>
      <c r="E5917" s="302"/>
      <c r="F5917" s="302"/>
      <c r="G5917" s="302"/>
    </row>
    <row r="5918" spans="1:7" ht="67.5">
      <c r="A5918" s="455">
        <v>87294</v>
      </c>
      <c r="B5918" s="453" t="s">
        <v>4521</v>
      </c>
      <c r="C5918" s="455" t="s">
        <v>38</v>
      </c>
      <c r="D5918" s="474">
        <v>376.38</v>
      </c>
      <c r="E5918" s="302"/>
      <c r="F5918" s="302"/>
      <c r="G5918" s="302"/>
    </row>
    <row r="5919" spans="1:7" ht="67.5">
      <c r="A5919" s="455">
        <v>87295</v>
      </c>
      <c r="B5919" s="453" t="s">
        <v>4522</v>
      </c>
      <c r="C5919" s="455" t="s">
        <v>38</v>
      </c>
      <c r="D5919" s="474">
        <v>378.24</v>
      </c>
      <c r="E5919" s="302"/>
      <c r="F5919" s="302"/>
      <c r="G5919" s="302"/>
    </row>
    <row r="5920" spans="1:7" ht="67.5">
      <c r="A5920" s="455">
        <v>87296</v>
      </c>
      <c r="B5920" s="453" t="s">
        <v>4523</v>
      </c>
      <c r="C5920" s="455" t="s">
        <v>38</v>
      </c>
      <c r="D5920" s="474">
        <v>364.22</v>
      </c>
      <c r="E5920" s="302"/>
      <c r="F5920" s="302"/>
      <c r="G5920" s="302"/>
    </row>
    <row r="5921" spans="1:7" ht="54">
      <c r="A5921" s="455">
        <v>87298</v>
      </c>
      <c r="B5921" s="453" t="s">
        <v>4524</v>
      </c>
      <c r="C5921" s="455" t="s">
        <v>38</v>
      </c>
      <c r="D5921" s="474">
        <v>497.19</v>
      </c>
      <c r="E5921" s="302"/>
      <c r="F5921" s="302"/>
      <c r="G5921" s="302"/>
    </row>
    <row r="5922" spans="1:7" ht="54">
      <c r="A5922" s="455">
        <v>87299</v>
      </c>
      <c r="B5922" s="453" t="s">
        <v>4525</v>
      </c>
      <c r="C5922" s="455" t="s">
        <v>38</v>
      </c>
      <c r="D5922" s="474">
        <v>317.63</v>
      </c>
      <c r="E5922" s="302"/>
      <c r="F5922" s="302"/>
      <c r="G5922" s="302"/>
    </row>
    <row r="5923" spans="1:7" ht="54">
      <c r="A5923" s="455">
        <v>87301</v>
      </c>
      <c r="B5923" s="453" t="s">
        <v>4526</v>
      </c>
      <c r="C5923" s="455" t="s">
        <v>38</v>
      </c>
      <c r="D5923" s="474">
        <v>441.35</v>
      </c>
      <c r="E5923" s="302"/>
      <c r="F5923" s="302"/>
      <c r="G5923" s="302"/>
    </row>
    <row r="5924" spans="1:7" ht="54">
      <c r="A5924" s="455">
        <v>87302</v>
      </c>
      <c r="B5924" s="453" t="s">
        <v>4527</v>
      </c>
      <c r="C5924" s="455" t="s">
        <v>38</v>
      </c>
      <c r="D5924" s="474">
        <v>438.14</v>
      </c>
      <c r="E5924" s="302"/>
      <c r="F5924" s="302"/>
      <c r="G5924" s="302"/>
    </row>
    <row r="5925" spans="1:7" ht="54">
      <c r="A5925" s="455">
        <v>87304</v>
      </c>
      <c r="B5925" s="453" t="s">
        <v>4528</v>
      </c>
      <c r="C5925" s="455" t="s">
        <v>38</v>
      </c>
      <c r="D5925" s="474">
        <v>396.96</v>
      </c>
      <c r="E5925" s="302"/>
      <c r="F5925" s="302"/>
      <c r="G5925" s="302"/>
    </row>
    <row r="5926" spans="1:7" ht="54">
      <c r="A5926" s="455">
        <v>87305</v>
      </c>
      <c r="B5926" s="453" t="s">
        <v>4529</v>
      </c>
      <c r="C5926" s="455" t="s">
        <v>38</v>
      </c>
      <c r="D5926" s="474">
        <v>400.35</v>
      </c>
      <c r="E5926" s="302"/>
      <c r="F5926" s="302"/>
      <c r="G5926" s="302"/>
    </row>
    <row r="5927" spans="1:7" ht="54">
      <c r="A5927" s="455">
        <v>87307</v>
      </c>
      <c r="B5927" s="453" t="s">
        <v>4530</v>
      </c>
      <c r="C5927" s="455" t="s">
        <v>38</v>
      </c>
      <c r="D5927" s="474">
        <v>373.77</v>
      </c>
      <c r="E5927" s="302"/>
      <c r="F5927" s="302"/>
      <c r="G5927" s="302"/>
    </row>
    <row r="5928" spans="1:7" ht="54">
      <c r="A5928" s="455">
        <v>87308</v>
      </c>
      <c r="B5928" s="453" t="s">
        <v>4531</v>
      </c>
      <c r="C5928" s="455" t="s">
        <v>38</v>
      </c>
      <c r="D5928" s="474">
        <v>369.65</v>
      </c>
      <c r="E5928" s="302"/>
      <c r="F5928" s="302"/>
      <c r="G5928" s="302"/>
    </row>
    <row r="5929" spans="1:7" ht="54">
      <c r="A5929" s="455">
        <v>87310</v>
      </c>
      <c r="B5929" s="453" t="s">
        <v>4532</v>
      </c>
      <c r="C5929" s="455" t="s">
        <v>38</v>
      </c>
      <c r="D5929" s="474">
        <v>312.68</v>
      </c>
      <c r="E5929" s="302"/>
      <c r="F5929" s="302"/>
      <c r="G5929" s="302"/>
    </row>
    <row r="5930" spans="1:7" ht="54">
      <c r="A5930" s="455">
        <v>87311</v>
      </c>
      <c r="B5930" s="453" t="s">
        <v>4533</v>
      </c>
      <c r="C5930" s="455" t="s">
        <v>38</v>
      </c>
      <c r="D5930" s="474">
        <v>308.39</v>
      </c>
      <c r="E5930" s="302"/>
      <c r="F5930" s="302"/>
      <c r="G5930" s="302"/>
    </row>
    <row r="5931" spans="1:7" ht="54">
      <c r="A5931" s="455">
        <v>87313</v>
      </c>
      <c r="B5931" s="453" t="s">
        <v>4534</v>
      </c>
      <c r="C5931" s="455" t="s">
        <v>38</v>
      </c>
      <c r="D5931" s="474">
        <v>386.07</v>
      </c>
      <c r="E5931" s="302"/>
      <c r="F5931" s="302"/>
      <c r="G5931" s="302"/>
    </row>
    <row r="5932" spans="1:7" ht="54">
      <c r="A5932" s="455">
        <v>87314</v>
      </c>
      <c r="B5932" s="453" t="s">
        <v>4535</v>
      </c>
      <c r="C5932" s="455" t="s">
        <v>38</v>
      </c>
      <c r="D5932" s="474">
        <v>383.24</v>
      </c>
      <c r="E5932" s="302"/>
      <c r="F5932" s="302"/>
      <c r="G5932" s="302"/>
    </row>
    <row r="5933" spans="1:7" ht="54">
      <c r="A5933" s="455">
        <v>87316</v>
      </c>
      <c r="B5933" s="453" t="s">
        <v>4536</v>
      </c>
      <c r="C5933" s="455" t="s">
        <v>38</v>
      </c>
      <c r="D5933" s="474">
        <v>345.91</v>
      </c>
      <c r="E5933" s="302"/>
      <c r="F5933" s="302"/>
      <c r="G5933" s="302"/>
    </row>
    <row r="5934" spans="1:7" ht="54">
      <c r="A5934" s="455">
        <v>87317</v>
      </c>
      <c r="B5934" s="453" t="s">
        <v>4537</v>
      </c>
      <c r="C5934" s="455" t="s">
        <v>38</v>
      </c>
      <c r="D5934" s="474">
        <v>338.99</v>
      </c>
      <c r="E5934" s="302"/>
      <c r="F5934" s="302"/>
      <c r="G5934" s="302"/>
    </row>
    <row r="5935" spans="1:7" ht="67.5">
      <c r="A5935" s="455">
        <v>87319</v>
      </c>
      <c r="B5935" s="453" t="s">
        <v>4538</v>
      </c>
      <c r="C5935" s="455" t="s">
        <v>38</v>
      </c>
      <c r="D5935" s="474">
        <v>2851.54</v>
      </c>
      <c r="E5935" s="302"/>
      <c r="F5935" s="302"/>
      <c r="G5935" s="302"/>
    </row>
    <row r="5936" spans="1:7" ht="67.5">
      <c r="A5936" s="455">
        <v>87320</v>
      </c>
      <c r="B5936" s="453" t="s">
        <v>4539</v>
      </c>
      <c r="C5936" s="455" t="s">
        <v>38</v>
      </c>
      <c r="D5936" s="474">
        <v>2859.5</v>
      </c>
      <c r="E5936" s="302"/>
      <c r="F5936" s="302"/>
      <c r="G5936" s="302"/>
    </row>
    <row r="5937" spans="1:7" ht="67.5">
      <c r="A5937" s="455">
        <v>87322</v>
      </c>
      <c r="B5937" s="453" t="s">
        <v>4540</v>
      </c>
      <c r="C5937" s="455" t="s">
        <v>38</v>
      </c>
      <c r="D5937" s="474">
        <v>2938.16</v>
      </c>
      <c r="E5937" s="302"/>
      <c r="F5937" s="302"/>
      <c r="G5937" s="302"/>
    </row>
    <row r="5938" spans="1:7" ht="67.5">
      <c r="A5938" s="455">
        <v>87323</v>
      </c>
      <c r="B5938" s="453" t="s">
        <v>4541</v>
      </c>
      <c r="C5938" s="455" t="s">
        <v>38</v>
      </c>
      <c r="D5938" s="474">
        <v>2942.7</v>
      </c>
      <c r="E5938" s="302"/>
      <c r="F5938" s="302"/>
      <c r="G5938" s="302"/>
    </row>
    <row r="5939" spans="1:7" ht="67.5">
      <c r="A5939" s="455">
        <v>87325</v>
      </c>
      <c r="B5939" s="453" t="s">
        <v>4542</v>
      </c>
      <c r="C5939" s="455" t="s">
        <v>38</v>
      </c>
      <c r="D5939" s="474">
        <v>2871.75</v>
      </c>
      <c r="E5939" s="302"/>
      <c r="F5939" s="302"/>
      <c r="G5939" s="302"/>
    </row>
    <row r="5940" spans="1:7" ht="67.5">
      <c r="A5940" s="455">
        <v>87326</v>
      </c>
      <c r="B5940" s="453" t="s">
        <v>4543</v>
      </c>
      <c r="C5940" s="455" t="s">
        <v>38</v>
      </c>
      <c r="D5940" s="474">
        <v>2886.03</v>
      </c>
      <c r="E5940" s="302"/>
      <c r="F5940" s="302"/>
      <c r="G5940" s="302"/>
    </row>
    <row r="5941" spans="1:7" ht="94.5">
      <c r="A5941" s="455">
        <v>87327</v>
      </c>
      <c r="B5941" s="453" t="s">
        <v>4544</v>
      </c>
      <c r="C5941" s="455" t="s">
        <v>38</v>
      </c>
      <c r="D5941" s="474">
        <v>323.11</v>
      </c>
      <c r="E5941" s="302"/>
      <c r="F5941" s="302"/>
      <c r="G5941" s="302"/>
    </row>
    <row r="5942" spans="1:7" ht="94.5">
      <c r="A5942" s="455">
        <v>87328</v>
      </c>
      <c r="B5942" s="453" t="s">
        <v>4545</v>
      </c>
      <c r="C5942" s="455" t="s">
        <v>38</v>
      </c>
      <c r="D5942" s="474">
        <v>289.5</v>
      </c>
      <c r="E5942" s="302"/>
      <c r="F5942" s="302"/>
      <c r="G5942" s="302"/>
    </row>
    <row r="5943" spans="1:7" ht="94.5">
      <c r="A5943" s="455">
        <v>87329</v>
      </c>
      <c r="B5943" s="453" t="s">
        <v>4546</v>
      </c>
      <c r="C5943" s="455" t="s">
        <v>38</v>
      </c>
      <c r="D5943" s="474">
        <v>347.84</v>
      </c>
      <c r="E5943" s="302"/>
      <c r="F5943" s="302"/>
      <c r="G5943" s="302"/>
    </row>
    <row r="5944" spans="1:7" ht="94.5">
      <c r="A5944" s="455">
        <v>87330</v>
      </c>
      <c r="B5944" s="453" t="s">
        <v>4547</v>
      </c>
      <c r="C5944" s="455" t="s">
        <v>38</v>
      </c>
      <c r="D5944" s="474">
        <v>309.54000000000002</v>
      </c>
      <c r="E5944" s="302"/>
      <c r="F5944" s="302"/>
      <c r="G5944" s="302"/>
    </row>
    <row r="5945" spans="1:7" ht="81">
      <c r="A5945" s="455">
        <v>87331</v>
      </c>
      <c r="B5945" s="453" t="s">
        <v>4548</v>
      </c>
      <c r="C5945" s="455" t="s">
        <v>38</v>
      </c>
      <c r="D5945" s="474">
        <v>414.92</v>
      </c>
      <c r="E5945" s="302"/>
      <c r="F5945" s="302"/>
      <c r="G5945" s="302"/>
    </row>
    <row r="5946" spans="1:7" ht="81">
      <c r="A5946" s="455">
        <v>87332</v>
      </c>
      <c r="B5946" s="453" t="s">
        <v>4549</v>
      </c>
      <c r="C5946" s="455" t="s">
        <v>38</v>
      </c>
      <c r="D5946" s="474">
        <v>380.2</v>
      </c>
      <c r="E5946" s="302"/>
      <c r="F5946" s="302"/>
      <c r="G5946" s="302"/>
    </row>
    <row r="5947" spans="1:7" ht="81">
      <c r="A5947" s="455">
        <v>87333</v>
      </c>
      <c r="B5947" s="453" t="s">
        <v>4550</v>
      </c>
      <c r="C5947" s="455" t="s">
        <v>38</v>
      </c>
      <c r="D5947" s="474">
        <v>387.39</v>
      </c>
      <c r="E5947" s="302"/>
      <c r="F5947" s="302"/>
      <c r="G5947" s="302"/>
    </row>
    <row r="5948" spans="1:7" ht="81">
      <c r="A5948" s="455">
        <v>87334</v>
      </c>
      <c r="B5948" s="453" t="s">
        <v>4551</v>
      </c>
      <c r="C5948" s="455" t="s">
        <v>38</v>
      </c>
      <c r="D5948" s="474">
        <v>366.65</v>
      </c>
      <c r="E5948" s="302"/>
      <c r="F5948" s="302"/>
      <c r="G5948" s="302"/>
    </row>
    <row r="5949" spans="1:7" ht="81">
      <c r="A5949" s="455">
        <v>87335</v>
      </c>
      <c r="B5949" s="453" t="s">
        <v>4552</v>
      </c>
      <c r="C5949" s="455" t="s">
        <v>38</v>
      </c>
      <c r="D5949" s="474">
        <v>383.38</v>
      </c>
      <c r="E5949" s="302"/>
      <c r="F5949" s="302"/>
      <c r="G5949" s="302"/>
    </row>
    <row r="5950" spans="1:7" ht="81">
      <c r="A5950" s="455">
        <v>87336</v>
      </c>
      <c r="B5950" s="453" t="s">
        <v>4553</v>
      </c>
      <c r="C5950" s="455" t="s">
        <v>38</v>
      </c>
      <c r="D5950" s="474">
        <v>378.23</v>
      </c>
      <c r="E5950" s="302"/>
      <c r="F5950" s="302"/>
      <c r="G5950" s="302"/>
    </row>
    <row r="5951" spans="1:7" ht="81">
      <c r="A5951" s="455">
        <v>87337</v>
      </c>
      <c r="B5951" s="453" t="s">
        <v>4554</v>
      </c>
      <c r="C5951" s="455" t="s">
        <v>38</v>
      </c>
      <c r="D5951" s="474">
        <v>376.02</v>
      </c>
      <c r="E5951" s="302"/>
      <c r="F5951" s="302"/>
      <c r="G5951" s="302"/>
    </row>
    <row r="5952" spans="1:7" ht="81">
      <c r="A5952" s="455">
        <v>87338</v>
      </c>
      <c r="B5952" s="453" t="s">
        <v>4555</v>
      </c>
      <c r="C5952" s="455" t="s">
        <v>38</v>
      </c>
      <c r="D5952" s="474">
        <v>362.06</v>
      </c>
      <c r="E5952" s="302"/>
      <c r="F5952" s="302"/>
      <c r="G5952" s="302"/>
    </row>
    <row r="5953" spans="1:7" ht="67.5">
      <c r="A5953" s="455">
        <v>87339</v>
      </c>
      <c r="B5953" s="453" t="s">
        <v>4556</v>
      </c>
      <c r="C5953" s="455" t="s">
        <v>38</v>
      </c>
      <c r="D5953" s="474">
        <v>566.26</v>
      </c>
      <c r="E5953" s="302"/>
      <c r="F5953" s="302"/>
      <c r="G5953" s="302"/>
    </row>
    <row r="5954" spans="1:7" ht="67.5">
      <c r="A5954" s="455">
        <v>87340</v>
      </c>
      <c r="B5954" s="453" t="s">
        <v>4557</v>
      </c>
      <c r="C5954" s="455" t="s">
        <v>38</v>
      </c>
      <c r="D5954" s="474">
        <v>494.44</v>
      </c>
      <c r="E5954" s="302"/>
      <c r="F5954" s="302"/>
      <c r="G5954" s="302"/>
    </row>
    <row r="5955" spans="1:7" ht="67.5">
      <c r="A5955" s="455">
        <v>87341</v>
      </c>
      <c r="B5955" s="453" t="s">
        <v>4558</v>
      </c>
      <c r="C5955" s="455" t="s">
        <v>38</v>
      </c>
      <c r="D5955" s="474">
        <v>477.38</v>
      </c>
      <c r="E5955" s="302"/>
      <c r="F5955" s="302"/>
      <c r="G5955" s="302"/>
    </row>
    <row r="5956" spans="1:7" ht="67.5">
      <c r="A5956" s="455">
        <v>87342</v>
      </c>
      <c r="B5956" s="453" t="s">
        <v>4559</v>
      </c>
      <c r="C5956" s="455" t="s">
        <v>38</v>
      </c>
      <c r="D5956" s="474">
        <v>481.69</v>
      </c>
      <c r="E5956" s="302"/>
      <c r="F5956" s="302"/>
      <c r="G5956" s="302"/>
    </row>
    <row r="5957" spans="1:7" ht="67.5">
      <c r="A5957" s="455">
        <v>87343</v>
      </c>
      <c r="B5957" s="453" t="s">
        <v>4560</v>
      </c>
      <c r="C5957" s="455" t="s">
        <v>38</v>
      </c>
      <c r="D5957" s="474">
        <v>441.21</v>
      </c>
      <c r="E5957" s="302"/>
      <c r="F5957" s="302"/>
      <c r="G5957" s="302"/>
    </row>
    <row r="5958" spans="1:7" ht="67.5">
      <c r="A5958" s="455">
        <v>87344</v>
      </c>
      <c r="B5958" s="453" t="s">
        <v>4561</v>
      </c>
      <c r="C5958" s="455" t="s">
        <v>38</v>
      </c>
      <c r="D5958" s="474">
        <v>419.99</v>
      </c>
      <c r="E5958" s="302"/>
      <c r="F5958" s="302"/>
      <c r="G5958" s="302"/>
    </row>
    <row r="5959" spans="1:7" ht="67.5">
      <c r="A5959" s="455">
        <v>87345</v>
      </c>
      <c r="B5959" s="453" t="s">
        <v>4562</v>
      </c>
      <c r="C5959" s="455" t="s">
        <v>38</v>
      </c>
      <c r="D5959" s="474">
        <v>430.54</v>
      </c>
      <c r="E5959" s="302"/>
      <c r="F5959" s="302"/>
      <c r="G5959" s="302"/>
    </row>
    <row r="5960" spans="1:7" ht="67.5">
      <c r="A5960" s="455">
        <v>87346</v>
      </c>
      <c r="B5960" s="453" t="s">
        <v>4563</v>
      </c>
      <c r="C5960" s="455" t="s">
        <v>38</v>
      </c>
      <c r="D5960" s="474">
        <v>397.32</v>
      </c>
      <c r="E5960" s="302"/>
      <c r="F5960" s="302"/>
      <c r="G5960" s="302"/>
    </row>
    <row r="5961" spans="1:7" ht="67.5">
      <c r="A5961" s="455">
        <v>87347</v>
      </c>
      <c r="B5961" s="453" t="s">
        <v>4564</v>
      </c>
      <c r="C5961" s="455" t="s">
        <v>38</v>
      </c>
      <c r="D5961" s="474">
        <v>380.4</v>
      </c>
      <c r="E5961" s="302"/>
      <c r="F5961" s="302"/>
      <c r="G5961" s="302"/>
    </row>
    <row r="5962" spans="1:7" ht="67.5">
      <c r="A5962" s="455">
        <v>87348</v>
      </c>
      <c r="B5962" s="453" t="s">
        <v>4565</v>
      </c>
      <c r="C5962" s="455" t="s">
        <v>38</v>
      </c>
      <c r="D5962" s="474">
        <v>392.64</v>
      </c>
      <c r="E5962" s="302"/>
      <c r="F5962" s="302"/>
      <c r="G5962" s="302"/>
    </row>
    <row r="5963" spans="1:7" ht="67.5">
      <c r="A5963" s="455">
        <v>87349</v>
      </c>
      <c r="B5963" s="453" t="s">
        <v>4566</v>
      </c>
      <c r="C5963" s="455" t="s">
        <v>38</v>
      </c>
      <c r="D5963" s="474">
        <v>350.15</v>
      </c>
      <c r="E5963" s="302"/>
      <c r="F5963" s="302"/>
      <c r="G5963" s="302"/>
    </row>
    <row r="5964" spans="1:7" ht="67.5">
      <c r="A5964" s="455">
        <v>87350</v>
      </c>
      <c r="B5964" s="453" t="s">
        <v>4567</v>
      </c>
      <c r="C5964" s="455" t="s">
        <v>38</v>
      </c>
      <c r="D5964" s="474">
        <v>339.54</v>
      </c>
      <c r="E5964" s="302"/>
      <c r="F5964" s="302"/>
      <c r="G5964" s="302"/>
    </row>
    <row r="5965" spans="1:7" ht="67.5">
      <c r="A5965" s="455">
        <v>87351</v>
      </c>
      <c r="B5965" s="453" t="s">
        <v>4568</v>
      </c>
      <c r="C5965" s="455" t="s">
        <v>38</v>
      </c>
      <c r="D5965" s="474">
        <v>298.11</v>
      </c>
      <c r="E5965" s="302"/>
      <c r="F5965" s="302"/>
      <c r="G5965" s="302"/>
    </row>
    <row r="5966" spans="1:7" ht="67.5">
      <c r="A5966" s="455">
        <v>87352</v>
      </c>
      <c r="B5966" s="453" t="s">
        <v>4569</v>
      </c>
      <c r="C5966" s="455" t="s">
        <v>38</v>
      </c>
      <c r="D5966" s="474">
        <v>432.66</v>
      </c>
      <c r="E5966" s="302"/>
      <c r="F5966" s="302"/>
      <c r="G5966" s="302"/>
    </row>
    <row r="5967" spans="1:7" ht="67.5">
      <c r="A5967" s="455">
        <v>87353</v>
      </c>
      <c r="B5967" s="453" t="s">
        <v>4570</v>
      </c>
      <c r="C5967" s="455" t="s">
        <v>38</v>
      </c>
      <c r="D5967" s="474">
        <v>387.96</v>
      </c>
      <c r="E5967" s="302"/>
      <c r="F5967" s="302"/>
      <c r="G5967" s="302"/>
    </row>
    <row r="5968" spans="1:7" ht="67.5">
      <c r="A5968" s="455">
        <v>87354</v>
      </c>
      <c r="B5968" s="453" t="s">
        <v>4571</v>
      </c>
      <c r="C5968" s="455" t="s">
        <v>38</v>
      </c>
      <c r="D5968" s="474">
        <v>369.28</v>
      </c>
      <c r="E5968" s="302"/>
      <c r="F5968" s="302"/>
      <c r="G5968" s="302"/>
    </row>
    <row r="5969" spans="1:7" ht="67.5">
      <c r="A5969" s="455">
        <v>87355</v>
      </c>
      <c r="B5969" s="453" t="s">
        <v>4572</v>
      </c>
      <c r="C5969" s="455" t="s">
        <v>38</v>
      </c>
      <c r="D5969" s="474">
        <v>367.55</v>
      </c>
      <c r="E5969" s="302"/>
      <c r="F5969" s="302"/>
      <c r="G5969" s="302"/>
    </row>
    <row r="5970" spans="1:7" ht="67.5">
      <c r="A5970" s="455">
        <v>87356</v>
      </c>
      <c r="B5970" s="453" t="s">
        <v>4573</v>
      </c>
      <c r="C5970" s="455" t="s">
        <v>38</v>
      </c>
      <c r="D5970" s="474">
        <v>337.86</v>
      </c>
      <c r="E5970" s="302"/>
      <c r="F5970" s="302"/>
      <c r="G5970" s="302"/>
    </row>
    <row r="5971" spans="1:7" ht="67.5">
      <c r="A5971" s="455">
        <v>87357</v>
      </c>
      <c r="B5971" s="453" t="s">
        <v>4574</v>
      </c>
      <c r="C5971" s="455" t="s">
        <v>38</v>
      </c>
      <c r="D5971" s="474">
        <v>324.17</v>
      </c>
      <c r="E5971" s="302"/>
      <c r="F5971" s="302"/>
      <c r="G5971" s="302"/>
    </row>
    <row r="5972" spans="1:7" ht="81">
      <c r="A5972" s="455">
        <v>87358</v>
      </c>
      <c r="B5972" s="453" t="s">
        <v>4575</v>
      </c>
      <c r="C5972" s="455" t="s">
        <v>38</v>
      </c>
      <c r="D5972" s="474">
        <v>2814.34</v>
      </c>
      <c r="E5972" s="302"/>
      <c r="F5972" s="302"/>
      <c r="G5972" s="302"/>
    </row>
    <row r="5973" spans="1:7" ht="81">
      <c r="A5973" s="455">
        <v>87359</v>
      </c>
      <c r="B5973" s="453" t="s">
        <v>4576</v>
      </c>
      <c r="C5973" s="455" t="s">
        <v>38</v>
      </c>
      <c r="D5973" s="474">
        <v>2801.78</v>
      </c>
      <c r="E5973" s="302"/>
      <c r="F5973" s="302"/>
      <c r="G5973" s="302"/>
    </row>
    <row r="5974" spans="1:7" ht="81">
      <c r="A5974" s="455">
        <v>87360</v>
      </c>
      <c r="B5974" s="453" t="s">
        <v>4577</v>
      </c>
      <c r="C5974" s="455" t="s">
        <v>38</v>
      </c>
      <c r="D5974" s="474">
        <v>2891.4</v>
      </c>
      <c r="E5974" s="302"/>
      <c r="F5974" s="302"/>
      <c r="G5974" s="302"/>
    </row>
    <row r="5975" spans="1:7" ht="81">
      <c r="A5975" s="455">
        <v>87361</v>
      </c>
      <c r="B5975" s="453" t="s">
        <v>4578</v>
      </c>
      <c r="C5975" s="455" t="s">
        <v>38</v>
      </c>
      <c r="D5975" s="474">
        <v>2870.61</v>
      </c>
      <c r="E5975" s="302"/>
      <c r="F5975" s="302"/>
      <c r="G5975" s="302"/>
    </row>
    <row r="5976" spans="1:7" ht="81">
      <c r="A5976" s="455">
        <v>87362</v>
      </c>
      <c r="B5976" s="453" t="s">
        <v>4579</v>
      </c>
      <c r="C5976" s="455" t="s">
        <v>38</v>
      </c>
      <c r="D5976" s="474">
        <v>2876.66</v>
      </c>
      <c r="E5976" s="302"/>
      <c r="F5976" s="302"/>
      <c r="G5976" s="302"/>
    </row>
    <row r="5977" spans="1:7" ht="81">
      <c r="A5977" s="455">
        <v>87363</v>
      </c>
      <c r="B5977" s="453" t="s">
        <v>4580</v>
      </c>
      <c r="C5977" s="455" t="s">
        <v>38</v>
      </c>
      <c r="D5977" s="474">
        <v>2841.65</v>
      </c>
      <c r="E5977" s="302"/>
      <c r="F5977" s="302"/>
      <c r="G5977" s="302"/>
    </row>
    <row r="5978" spans="1:7" ht="81">
      <c r="A5978" s="455">
        <v>87364</v>
      </c>
      <c r="B5978" s="453" t="s">
        <v>4581</v>
      </c>
      <c r="C5978" s="455" t="s">
        <v>38</v>
      </c>
      <c r="D5978" s="474">
        <v>2834.3</v>
      </c>
      <c r="E5978" s="302"/>
      <c r="F5978" s="302"/>
      <c r="G5978" s="302"/>
    </row>
    <row r="5979" spans="1:7" ht="67.5">
      <c r="A5979" s="455">
        <v>87365</v>
      </c>
      <c r="B5979" s="453" t="s">
        <v>4582</v>
      </c>
      <c r="C5979" s="455" t="s">
        <v>38</v>
      </c>
      <c r="D5979" s="474">
        <v>394.57</v>
      </c>
      <c r="E5979" s="302"/>
      <c r="F5979" s="302"/>
      <c r="G5979" s="302"/>
    </row>
    <row r="5980" spans="1:7" ht="67.5">
      <c r="A5980" s="455">
        <v>87366</v>
      </c>
      <c r="B5980" s="453" t="s">
        <v>4583</v>
      </c>
      <c r="C5980" s="455" t="s">
        <v>38</v>
      </c>
      <c r="D5980" s="474">
        <v>417.78</v>
      </c>
      <c r="E5980" s="302"/>
      <c r="F5980" s="302"/>
      <c r="G5980" s="302"/>
    </row>
    <row r="5981" spans="1:7" ht="67.5">
      <c r="A5981" s="455">
        <v>87367</v>
      </c>
      <c r="B5981" s="453" t="s">
        <v>4584</v>
      </c>
      <c r="C5981" s="455" t="s">
        <v>38</v>
      </c>
      <c r="D5981" s="474">
        <v>487.9</v>
      </c>
      <c r="E5981" s="302"/>
      <c r="F5981" s="302"/>
      <c r="G5981" s="302"/>
    </row>
    <row r="5982" spans="1:7" ht="67.5">
      <c r="A5982" s="455">
        <v>87368</v>
      </c>
      <c r="B5982" s="453" t="s">
        <v>4585</v>
      </c>
      <c r="C5982" s="455" t="s">
        <v>38</v>
      </c>
      <c r="D5982" s="474">
        <v>473.53</v>
      </c>
      <c r="E5982" s="302"/>
      <c r="F5982" s="302"/>
      <c r="G5982" s="302"/>
    </row>
    <row r="5983" spans="1:7" ht="67.5">
      <c r="A5983" s="455">
        <v>87369</v>
      </c>
      <c r="B5983" s="453" t="s">
        <v>4586</v>
      </c>
      <c r="C5983" s="455" t="s">
        <v>38</v>
      </c>
      <c r="D5983" s="474">
        <v>484.02</v>
      </c>
      <c r="E5983" s="302"/>
      <c r="F5983" s="302"/>
      <c r="G5983" s="302"/>
    </row>
    <row r="5984" spans="1:7" ht="67.5">
      <c r="A5984" s="455">
        <v>87370</v>
      </c>
      <c r="B5984" s="453" t="s">
        <v>4587</v>
      </c>
      <c r="C5984" s="455" t="s">
        <v>38</v>
      </c>
      <c r="D5984" s="474">
        <v>465.46</v>
      </c>
      <c r="E5984" s="302"/>
      <c r="F5984" s="302"/>
      <c r="G5984" s="302"/>
    </row>
    <row r="5985" spans="1:7" ht="67.5">
      <c r="A5985" s="455">
        <v>87371</v>
      </c>
      <c r="B5985" s="453" t="s">
        <v>4588</v>
      </c>
      <c r="C5985" s="455" t="s">
        <v>38</v>
      </c>
      <c r="D5985" s="474">
        <v>454.29</v>
      </c>
      <c r="E5985" s="302"/>
      <c r="F5985" s="302"/>
      <c r="G5985" s="302"/>
    </row>
    <row r="5986" spans="1:7" ht="40.5">
      <c r="A5986" s="455">
        <v>87372</v>
      </c>
      <c r="B5986" s="453" t="s">
        <v>4589</v>
      </c>
      <c r="C5986" s="455" t="s">
        <v>38</v>
      </c>
      <c r="D5986" s="474">
        <v>594.19000000000005</v>
      </c>
      <c r="E5986" s="302"/>
      <c r="F5986" s="302"/>
      <c r="G5986" s="302"/>
    </row>
    <row r="5987" spans="1:7" ht="40.5">
      <c r="A5987" s="455">
        <v>87373</v>
      </c>
      <c r="B5987" s="453" t="s">
        <v>4590</v>
      </c>
      <c r="C5987" s="455" t="s">
        <v>38</v>
      </c>
      <c r="D5987" s="474">
        <v>527.36</v>
      </c>
      <c r="E5987" s="302"/>
      <c r="F5987" s="302"/>
      <c r="G5987" s="302"/>
    </row>
    <row r="5988" spans="1:7" ht="40.5">
      <c r="A5988" s="455">
        <v>87374</v>
      </c>
      <c r="B5988" s="453" t="s">
        <v>4591</v>
      </c>
      <c r="C5988" s="455" t="s">
        <v>38</v>
      </c>
      <c r="D5988" s="474">
        <v>488.73</v>
      </c>
      <c r="E5988" s="302"/>
      <c r="F5988" s="302"/>
      <c r="G5988" s="302"/>
    </row>
    <row r="5989" spans="1:7" ht="40.5">
      <c r="A5989" s="455">
        <v>87375</v>
      </c>
      <c r="B5989" s="453" t="s">
        <v>4592</v>
      </c>
      <c r="C5989" s="455" t="s">
        <v>38</v>
      </c>
      <c r="D5989" s="474">
        <v>463.5</v>
      </c>
      <c r="E5989" s="302"/>
      <c r="F5989" s="302"/>
      <c r="G5989" s="302"/>
    </row>
    <row r="5990" spans="1:7" ht="54">
      <c r="A5990" s="455">
        <v>87376</v>
      </c>
      <c r="B5990" s="453" t="s">
        <v>4593</v>
      </c>
      <c r="C5990" s="455" t="s">
        <v>38</v>
      </c>
      <c r="D5990" s="474">
        <v>403.48</v>
      </c>
      <c r="E5990" s="302"/>
      <c r="F5990" s="302"/>
      <c r="G5990" s="302"/>
    </row>
    <row r="5991" spans="1:7" ht="54">
      <c r="A5991" s="455">
        <v>87377</v>
      </c>
      <c r="B5991" s="453" t="s">
        <v>4594</v>
      </c>
      <c r="C5991" s="455" t="s">
        <v>38</v>
      </c>
      <c r="D5991" s="474">
        <v>479.98</v>
      </c>
      <c r="E5991" s="302"/>
      <c r="F5991" s="302"/>
      <c r="G5991" s="302"/>
    </row>
    <row r="5992" spans="1:7" ht="54">
      <c r="A5992" s="455">
        <v>87378</v>
      </c>
      <c r="B5992" s="453" t="s">
        <v>4595</v>
      </c>
      <c r="C5992" s="455" t="s">
        <v>38</v>
      </c>
      <c r="D5992" s="474">
        <v>430.95</v>
      </c>
      <c r="E5992" s="302"/>
      <c r="F5992" s="302"/>
      <c r="G5992" s="302"/>
    </row>
    <row r="5993" spans="1:7" ht="67.5">
      <c r="A5993" s="455">
        <v>87379</v>
      </c>
      <c r="B5993" s="453" t="s">
        <v>4596</v>
      </c>
      <c r="C5993" s="455" t="s">
        <v>38</v>
      </c>
      <c r="D5993" s="474">
        <v>2925.21</v>
      </c>
      <c r="E5993" s="302"/>
      <c r="F5993" s="302"/>
      <c r="G5993" s="302"/>
    </row>
    <row r="5994" spans="1:7" ht="67.5">
      <c r="A5994" s="455">
        <v>87380</v>
      </c>
      <c r="B5994" s="453" t="s">
        <v>4597</v>
      </c>
      <c r="C5994" s="455" t="s">
        <v>38</v>
      </c>
      <c r="D5994" s="474">
        <v>3000.09</v>
      </c>
      <c r="E5994" s="302"/>
      <c r="F5994" s="302"/>
      <c r="G5994" s="302"/>
    </row>
    <row r="5995" spans="1:7" ht="67.5">
      <c r="A5995" s="455">
        <v>87381</v>
      </c>
      <c r="B5995" s="453" t="s">
        <v>4598</v>
      </c>
      <c r="C5995" s="455" t="s">
        <v>38</v>
      </c>
      <c r="D5995" s="474">
        <v>2951.87</v>
      </c>
      <c r="E5995" s="302"/>
      <c r="F5995" s="302"/>
      <c r="G5995" s="302"/>
    </row>
    <row r="5996" spans="1:7" ht="54">
      <c r="A5996" s="455">
        <v>87382</v>
      </c>
      <c r="B5996" s="453" t="s">
        <v>4599</v>
      </c>
      <c r="C5996" s="455" t="s">
        <v>38</v>
      </c>
      <c r="D5996" s="474">
        <v>1663.01</v>
      </c>
      <c r="E5996" s="302"/>
      <c r="F5996" s="302"/>
      <c r="G5996" s="302"/>
    </row>
    <row r="5997" spans="1:7" ht="54">
      <c r="A5997" s="455">
        <v>87383</v>
      </c>
      <c r="B5997" s="453" t="s">
        <v>4600</v>
      </c>
      <c r="C5997" s="455" t="s">
        <v>38</v>
      </c>
      <c r="D5997" s="474">
        <v>1666.84</v>
      </c>
      <c r="E5997" s="302"/>
      <c r="F5997" s="302"/>
      <c r="G5997" s="302"/>
    </row>
    <row r="5998" spans="1:7" ht="54">
      <c r="A5998" s="455">
        <v>87384</v>
      </c>
      <c r="B5998" s="453" t="s">
        <v>4601</v>
      </c>
      <c r="C5998" s="455" t="s">
        <v>38</v>
      </c>
      <c r="D5998" s="474">
        <v>1667</v>
      </c>
      <c r="E5998" s="302"/>
      <c r="F5998" s="302"/>
      <c r="G5998" s="302"/>
    </row>
    <row r="5999" spans="1:7" ht="40.5">
      <c r="A5999" s="455">
        <v>87385</v>
      </c>
      <c r="B5999" s="453" t="s">
        <v>4602</v>
      </c>
      <c r="C5999" s="455" t="s">
        <v>38</v>
      </c>
      <c r="D5999" s="474">
        <v>1944.73</v>
      </c>
      <c r="E5999" s="302"/>
      <c r="F5999" s="302"/>
      <c r="G5999" s="302"/>
    </row>
    <row r="6000" spans="1:7" ht="40.5">
      <c r="A6000" s="455">
        <v>87386</v>
      </c>
      <c r="B6000" s="453" t="s">
        <v>4603</v>
      </c>
      <c r="C6000" s="455" t="s">
        <v>38</v>
      </c>
      <c r="D6000" s="474">
        <v>1946.65</v>
      </c>
      <c r="E6000" s="302"/>
      <c r="F6000" s="302"/>
      <c r="G6000" s="302"/>
    </row>
    <row r="6001" spans="1:7" ht="40.5">
      <c r="A6001" s="455">
        <v>87387</v>
      </c>
      <c r="B6001" s="453" t="s">
        <v>4604</v>
      </c>
      <c r="C6001" s="455" t="s">
        <v>38</v>
      </c>
      <c r="D6001" s="474">
        <v>1949.64</v>
      </c>
      <c r="E6001" s="302"/>
      <c r="F6001" s="302"/>
      <c r="G6001" s="302"/>
    </row>
    <row r="6002" spans="1:7" ht="54">
      <c r="A6002" s="455">
        <v>87388</v>
      </c>
      <c r="B6002" s="453" t="s">
        <v>4605</v>
      </c>
      <c r="C6002" s="455" t="s">
        <v>38</v>
      </c>
      <c r="D6002" s="474">
        <v>4701.91</v>
      </c>
      <c r="E6002" s="302"/>
      <c r="F6002" s="302"/>
      <c r="G6002" s="302"/>
    </row>
    <row r="6003" spans="1:7" ht="54">
      <c r="A6003" s="455">
        <v>87389</v>
      </c>
      <c r="B6003" s="453" t="s">
        <v>4606</v>
      </c>
      <c r="C6003" s="455" t="s">
        <v>38</v>
      </c>
      <c r="D6003" s="474">
        <v>4727.8500000000004</v>
      </c>
      <c r="E6003" s="302"/>
      <c r="F6003" s="302"/>
      <c r="G6003" s="302"/>
    </row>
    <row r="6004" spans="1:7" ht="54">
      <c r="A6004" s="455">
        <v>87390</v>
      </c>
      <c r="B6004" s="453" t="s">
        <v>4607</v>
      </c>
      <c r="C6004" s="455" t="s">
        <v>38</v>
      </c>
      <c r="D6004" s="474">
        <v>4759.13</v>
      </c>
      <c r="E6004" s="302"/>
      <c r="F6004" s="302"/>
      <c r="G6004" s="302"/>
    </row>
    <row r="6005" spans="1:7" ht="40.5">
      <c r="A6005" s="455">
        <v>87391</v>
      </c>
      <c r="B6005" s="453" t="s">
        <v>4608</v>
      </c>
      <c r="C6005" s="455" t="s">
        <v>38</v>
      </c>
      <c r="D6005" s="474">
        <v>5223.17</v>
      </c>
      <c r="E6005" s="302"/>
      <c r="F6005" s="302"/>
      <c r="G6005" s="302"/>
    </row>
    <row r="6006" spans="1:7" ht="40.5">
      <c r="A6006" s="455">
        <v>87393</v>
      </c>
      <c r="B6006" s="453" t="s">
        <v>4609</v>
      </c>
      <c r="C6006" s="455" t="s">
        <v>38</v>
      </c>
      <c r="D6006" s="474">
        <v>5278.21</v>
      </c>
      <c r="E6006" s="302"/>
      <c r="F6006" s="302"/>
      <c r="G6006" s="302"/>
    </row>
    <row r="6007" spans="1:7" ht="40.5">
      <c r="A6007" s="455">
        <v>87394</v>
      </c>
      <c r="B6007" s="453" t="s">
        <v>4610</v>
      </c>
      <c r="C6007" s="455" t="s">
        <v>38</v>
      </c>
      <c r="D6007" s="474">
        <v>5332.93</v>
      </c>
      <c r="E6007" s="302"/>
      <c r="F6007" s="302"/>
      <c r="G6007" s="302"/>
    </row>
    <row r="6008" spans="1:7" ht="40.5">
      <c r="A6008" s="455">
        <v>87395</v>
      </c>
      <c r="B6008" s="453" t="s">
        <v>4611</v>
      </c>
      <c r="C6008" s="455" t="s">
        <v>38</v>
      </c>
      <c r="D6008" s="474">
        <v>3268.2</v>
      </c>
      <c r="E6008" s="302"/>
      <c r="F6008" s="302"/>
      <c r="G6008" s="302"/>
    </row>
    <row r="6009" spans="1:7" ht="40.5">
      <c r="A6009" s="455">
        <v>87396</v>
      </c>
      <c r="B6009" s="453" t="s">
        <v>4612</v>
      </c>
      <c r="C6009" s="455" t="s">
        <v>38</v>
      </c>
      <c r="D6009" s="474">
        <v>3296.98</v>
      </c>
      <c r="E6009" s="302"/>
      <c r="F6009" s="302"/>
      <c r="G6009" s="302"/>
    </row>
    <row r="6010" spans="1:7" ht="40.5">
      <c r="A6010" s="455">
        <v>87397</v>
      </c>
      <c r="B6010" s="453" t="s">
        <v>4613</v>
      </c>
      <c r="C6010" s="455" t="s">
        <v>38</v>
      </c>
      <c r="D6010" s="474">
        <v>3326.62</v>
      </c>
      <c r="E6010" s="302"/>
      <c r="F6010" s="302"/>
      <c r="G6010" s="302"/>
    </row>
    <row r="6011" spans="1:7" ht="40.5">
      <c r="A6011" s="455">
        <v>87398</v>
      </c>
      <c r="B6011" s="453" t="s">
        <v>4614</v>
      </c>
      <c r="C6011" s="455" t="s">
        <v>38</v>
      </c>
      <c r="D6011" s="474">
        <v>1820.81</v>
      </c>
      <c r="E6011" s="302"/>
      <c r="F6011" s="302"/>
      <c r="G6011" s="302"/>
    </row>
    <row r="6012" spans="1:7" ht="27">
      <c r="A6012" s="455">
        <v>87399</v>
      </c>
      <c r="B6012" s="453" t="s">
        <v>4615</v>
      </c>
      <c r="C6012" s="455" t="s">
        <v>38</v>
      </c>
      <c r="D6012" s="474">
        <v>2106.9899999999998</v>
      </c>
      <c r="E6012" s="302"/>
      <c r="F6012" s="302"/>
      <c r="G6012" s="302"/>
    </row>
    <row r="6013" spans="1:7" ht="27">
      <c r="A6013" s="455">
        <v>87401</v>
      </c>
      <c r="B6013" s="453" t="s">
        <v>4616</v>
      </c>
      <c r="C6013" s="455" t="s">
        <v>38</v>
      </c>
      <c r="D6013" s="474">
        <v>5468.08</v>
      </c>
      <c r="E6013" s="302"/>
      <c r="F6013" s="302"/>
      <c r="G6013" s="302"/>
    </row>
    <row r="6014" spans="1:7" ht="27">
      <c r="A6014" s="455">
        <v>87402</v>
      </c>
      <c r="B6014" s="453" t="s">
        <v>4617</v>
      </c>
      <c r="C6014" s="455" t="s">
        <v>38</v>
      </c>
      <c r="D6014" s="474">
        <v>3473.08</v>
      </c>
      <c r="E6014" s="302"/>
      <c r="F6014" s="302"/>
      <c r="G6014" s="302"/>
    </row>
    <row r="6015" spans="1:7" ht="54">
      <c r="A6015" s="455">
        <v>87404</v>
      </c>
      <c r="B6015" s="453" t="s">
        <v>4618</v>
      </c>
      <c r="C6015" s="455" t="s">
        <v>38</v>
      </c>
      <c r="D6015" s="474">
        <v>4868.82</v>
      </c>
      <c r="E6015" s="302"/>
      <c r="F6015" s="302"/>
      <c r="G6015" s="302"/>
    </row>
    <row r="6016" spans="1:7" ht="54">
      <c r="A6016" s="455">
        <v>87405</v>
      </c>
      <c r="B6016" s="453" t="s">
        <v>112</v>
      </c>
      <c r="C6016" s="455" t="s">
        <v>38</v>
      </c>
      <c r="D6016" s="474">
        <v>4891.59</v>
      </c>
      <c r="E6016" s="302"/>
      <c r="F6016" s="302"/>
      <c r="G6016" s="302"/>
    </row>
    <row r="6017" spans="1:7" ht="40.5">
      <c r="A6017" s="455">
        <v>87407</v>
      </c>
      <c r="B6017" s="453" t="s">
        <v>4619</v>
      </c>
      <c r="C6017" s="455" t="s">
        <v>38</v>
      </c>
      <c r="D6017" s="474">
        <v>1696.06</v>
      </c>
      <c r="E6017" s="302"/>
      <c r="F6017" s="302"/>
      <c r="G6017" s="302"/>
    </row>
    <row r="6018" spans="1:7" ht="40.5">
      <c r="A6018" s="455">
        <v>87408</v>
      </c>
      <c r="B6018" s="453" t="s">
        <v>113</v>
      </c>
      <c r="C6018" s="455" t="s">
        <v>38</v>
      </c>
      <c r="D6018" s="474">
        <v>1691.94</v>
      </c>
      <c r="E6018" s="302"/>
      <c r="F6018" s="302"/>
      <c r="G6018" s="302"/>
    </row>
    <row r="6019" spans="1:7" ht="40.5">
      <c r="A6019" s="455">
        <v>87410</v>
      </c>
      <c r="B6019" s="453" t="s">
        <v>4620</v>
      </c>
      <c r="C6019" s="455" t="s">
        <v>38</v>
      </c>
      <c r="D6019" s="474">
        <v>974.5</v>
      </c>
      <c r="E6019" s="302"/>
      <c r="F6019" s="302"/>
      <c r="G6019" s="302"/>
    </row>
    <row r="6020" spans="1:7" ht="54">
      <c r="A6020" s="455">
        <v>88626</v>
      </c>
      <c r="B6020" s="453" t="s">
        <v>4621</v>
      </c>
      <c r="C6020" s="455" t="s">
        <v>38</v>
      </c>
      <c r="D6020" s="474">
        <v>395.82</v>
      </c>
      <c r="E6020" s="302"/>
      <c r="F6020" s="302"/>
      <c r="G6020" s="302"/>
    </row>
    <row r="6021" spans="1:7" ht="54">
      <c r="A6021" s="455">
        <v>88627</v>
      </c>
      <c r="B6021" s="453" t="s">
        <v>4622</v>
      </c>
      <c r="C6021" s="455" t="s">
        <v>38</v>
      </c>
      <c r="D6021" s="474">
        <v>467.27</v>
      </c>
      <c r="E6021" s="302"/>
      <c r="F6021" s="302"/>
      <c r="G6021" s="302"/>
    </row>
    <row r="6022" spans="1:7" ht="54">
      <c r="A6022" s="455">
        <v>88628</v>
      </c>
      <c r="B6022" s="453" t="s">
        <v>4623</v>
      </c>
      <c r="C6022" s="455" t="s">
        <v>38</v>
      </c>
      <c r="D6022" s="474">
        <v>415.1</v>
      </c>
      <c r="E6022" s="302"/>
      <c r="F6022" s="302"/>
      <c r="G6022" s="302"/>
    </row>
    <row r="6023" spans="1:7" ht="40.5">
      <c r="A6023" s="455">
        <v>88629</v>
      </c>
      <c r="B6023" s="453" t="s">
        <v>4624</v>
      </c>
      <c r="C6023" s="455" t="s">
        <v>38</v>
      </c>
      <c r="D6023" s="474">
        <v>489.28</v>
      </c>
      <c r="E6023" s="302"/>
      <c r="F6023" s="302"/>
      <c r="G6023" s="302"/>
    </row>
    <row r="6024" spans="1:7" ht="40.5">
      <c r="A6024" s="455">
        <v>88630</v>
      </c>
      <c r="B6024" s="453" t="s">
        <v>1219</v>
      </c>
      <c r="C6024" s="455" t="s">
        <v>38</v>
      </c>
      <c r="D6024" s="474">
        <v>348.96</v>
      </c>
      <c r="E6024" s="302"/>
      <c r="F6024" s="302"/>
      <c r="G6024" s="302"/>
    </row>
    <row r="6025" spans="1:7" ht="40.5">
      <c r="A6025" s="455">
        <v>88631</v>
      </c>
      <c r="B6025" s="453" t="s">
        <v>4625</v>
      </c>
      <c r="C6025" s="455" t="s">
        <v>38</v>
      </c>
      <c r="D6025" s="474">
        <v>435.23</v>
      </c>
      <c r="E6025" s="302"/>
      <c r="F6025" s="302"/>
      <c r="G6025" s="302"/>
    </row>
    <row r="6026" spans="1:7" ht="67.5">
      <c r="A6026" s="455">
        <v>88715</v>
      </c>
      <c r="B6026" s="453" t="s">
        <v>4626</v>
      </c>
      <c r="C6026" s="455" t="s">
        <v>38</v>
      </c>
      <c r="D6026" s="474">
        <v>371.46</v>
      </c>
      <c r="E6026" s="302"/>
      <c r="F6026" s="302"/>
      <c r="G6026" s="302"/>
    </row>
    <row r="6027" spans="1:7" ht="67.5">
      <c r="A6027" s="455">
        <v>95563</v>
      </c>
      <c r="B6027" s="453" t="s">
        <v>10169</v>
      </c>
      <c r="C6027" s="455" t="s">
        <v>38</v>
      </c>
      <c r="D6027" s="474">
        <v>609.25</v>
      </c>
      <c r="E6027" s="302"/>
      <c r="F6027" s="302"/>
      <c r="G6027" s="302"/>
    </row>
    <row r="6028" spans="1:7" ht="54">
      <c r="A6028" s="455">
        <v>100464</v>
      </c>
      <c r="B6028" s="453" t="s">
        <v>4627</v>
      </c>
      <c r="C6028" s="455" t="s">
        <v>38</v>
      </c>
      <c r="D6028" s="474">
        <v>409.79</v>
      </c>
      <c r="E6028" s="302"/>
      <c r="F6028" s="302"/>
      <c r="G6028" s="302"/>
    </row>
    <row r="6029" spans="1:7" ht="54">
      <c r="A6029" s="455">
        <v>100465</v>
      </c>
      <c r="B6029" s="453" t="s">
        <v>4628</v>
      </c>
      <c r="C6029" s="455" t="s">
        <v>38</v>
      </c>
      <c r="D6029" s="474">
        <v>388.01</v>
      </c>
      <c r="E6029" s="302"/>
      <c r="F6029" s="302"/>
      <c r="G6029" s="302"/>
    </row>
    <row r="6030" spans="1:7" ht="54">
      <c r="A6030" s="455">
        <v>100466</v>
      </c>
      <c r="B6030" s="453" t="s">
        <v>4629</v>
      </c>
      <c r="C6030" s="455" t="s">
        <v>38</v>
      </c>
      <c r="D6030" s="474">
        <v>378.06</v>
      </c>
      <c r="E6030" s="302"/>
      <c r="F6030" s="302"/>
      <c r="G6030" s="302"/>
    </row>
    <row r="6031" spans="1:7" ht="54">
      <c r="A6031" s="455">
        <v>100468</v>
      </c>
      <c r="B6031" s="453" t="s">
        <v>4630</v>
      </c>
      <c r="C6031" s="455" t="s">
        <v>38</v>
      </c>
      <c r="D6031" s="474">
        <v>488.65</v>
      </c>
      <c r="E6031" s="302"/>
      <c r="F6031" s="302"/>
      <c r="G6031" s="302"/>
    </row>
    <row r="6032" spans="1:7" ht="54">
      <c r="A6032" s="455">
        <v>100469</v>
      </c>
      <c r="B6032" s="453" t="s">
        <v>4631</v>
      </c>
      <c r="C6032" s="455" t="s">
        <v>38</v>
      </c>
      <c r="D6032" s="474">
        <v>408.51</v>
      </c>
      <c r="E6032" s="302"/>
      <c r="F6032" s="302"/>
      <c r="G6032" s="302"/>
    </row>
    <row r="6033" spans="1:7" ht="54">
      <c r="A6033" s="455">
        <v>100470</v>
      </c>
      <c r="B6033" s="453" t="s">
        <v>4632</v>
      </c>
      <c r="C6033" s="455" t="s">
        <v>38</v>
      </c>
      <c r="D6033" s="474">
        <v>361.97</v>
      </c>
      <c r="E6033" s="302"/>
      <c r="F6033" s="302"/>
      <c r="G6033" s="302"/>
    </row>
    <row r="6034" spans="1:7" ht="54">
      <c r="A6034" s="455">
        <v>100472</v>
      </c>
      <c r="B6034" s="453" t="s">
        <v>4633</v>
      </c>
      <c r="C6034" s="455" t="s">
        <v>38</v>
      </c>
      <c r="D6034" s="474">
        <v>390.93</v>
      </c>
      <c r="E6034" s="302"/>
      <c r="F6034" s="302"/>
      <c r="G6034" s="302"/>
    </row>
    <row r="6035" spans="1:7" ht="54">
      <c r="A6035" s="455">
        <v>100473</v>
      </c>
      <c r="B6035" s="453" t="s">
        <v>4634</v>
      </c>
      <c r="C6035" s="455" t="s">
        <v>38</v>
      </c>
      <c r="D6035" s="474">
        <v>362.82</v>
      </c>
      <c r="E6035" s="302"/>
      <c r="F6035" s="302"/>
      <c r="G6035" s="302"/>
    </row>
    <row r="6036" spans="1:7" ht="54">
      <c r="A6036" s="455">
        <v>100474</v>
      </c>
      <c r="B6036" s="453" t="s">
        <v>4635</v>
      </c>
      <c r="C6036" s="455" t="s">
        <v>38</v>
      </c>
      <c r="D6036" s="474">
        <v>351.76</v>
      </c>
      <c r="E6036" s="302"/>
      <c r="F6036" s="302"/>
      <c r="G6036" s="302"/>
    </row>
    <row r="6037" spans="1:7" ht="54">
      <c r="A6037" s="455">
        <v>100475</v>
      </c>
      <c r="B6037" s="453" t="s">
        <v>4636</v>
      </c>
      <c r="C6037" s="455" t="s">
        <v>38</v>
      </c>
      <c r="D6037" s="474">
        <v>527.75</v>
      </c>
      <c r="E6037" s="302"/>
      <c r="F6037" s="302"/>
      <c r="G6037" s="302"/>
    </row>
    <row r="6038" spans="1:7" ht="67.5">
      <c r="A6038" s="455">
        <v>100477</v>
      </c>
      <c r="B6038" s="453" t="s">
        <v>4637</v>
      </c>
      <c r="C6038" s="455" t="s">
        <v>38</v>
      </c>
      <c r="D6038" s="474">
        <v>561.46</v>
      </c>
      <c r="E6038" s="302"/>
      <c r="F6038" s="302"/>
      <c r="G6038" s="302"/>
    </row>
    <row r="6039" spans="1:7" ht="67.5">
      <c r="A6039" s="455">
        <v>100478</v>
      </c>
      <c r="B6039" s="453" t="s">
        <v>4638</v>
      </c>
      <c r="C6039" s="455" t="s">
        <v>38</v>
      </c>
      <c r="D6039" s="474">
        <v>518.47</v>
      </c>
      <c r="E6039" s="302"/>
      <c r="F6039" s="302"/>
      <c r="G6039" s="302"/>
    </row>
    <row r="6040" spans="1:7" ht="67.5">
      <c r="A6040" s="455">
        <v>100479</v>
      </c>
      <c r="B6040" s="453" t="s">
        <v>4639</v>
      </c>
      <c r="C6040" s="455" t="s">
        <v>38</v>
      </c>
      <c r="D6040" s="474">
        <v>510.58</v>
      </c>
      <c r="E6040" s="302"/>
      <c r="F6040" s="302"/>
      <c r="G6040" s="302"/>
    </row>
    <row r="6041" spans="1:7" ht="54">
      <c r="A6041" s="455">
        <v>100480</v>
      </c>
      <c r="B6041" s="453" t="s">
        <v>4640</v>
      </c>
      <c r="C6041" s="455" t="s">
        <v>38</v>
      </c>
      <c r="D6041" s="474">
        <v>601.53</v>
      </c>
      <c r="E6041" s="302"/>
      <c r="F6041" s="302"/>
      <c r="G6041" s="302"/>
    </row>
    <row r="6042" spans="1:7" ht="54">
      <c r="A6042" s="455">
        <v>100481</v>
      </c>
      <c r="B6042" s="453" t="s">
        <v>4641</v>
      </c>
      <c r="C6042" s="455" t="s">
        <v>38</v>
      </c>
      <c r="D6042" s="474">
        <v>452.34</v>
      </c>
      <c r="E6042" s="302"/>
      <c r="F6042" s="302"/>
      <c r="G6042" s="302"/>
    </row>
    <row r="6043" spans="1:7" ht="67.5">
      <c r="A6043" s="455">
        <v>100483</v>
      </c>
      <c r="B6043" s="453" t="s">
        <v>4642</v>
      </c>
      <c r="C6043" s="455" t="s">
        <v>38</v>
      </c>
      <c r="D6043" s="474">
        <v>477.75</v>
      </c>
      <c r="E6043" s="302"/>
      <c r="F6043" s="302"/>
      <c r="G6043" s="302"/>
    </row>
    <row r="6044" spans="1:7" ht="67.5">
      <c r="A6044" s="455">
        <v>100484</v>
      </c>
      <c r="B6044" s="453" t="s">
        <v>4643</v>
      </c>
      <c r="C6044" s="455" t="s">
        <v>38</v>
      </c>
      <c r="D6044" s="474">
        <v>450.47</v>
      </c>
      <c r="E6044" s="302"/>
      <c r="F6044" s="302"/>
      <c r="G6044" s="302"/>
    </row>
    <row r="6045" spans="1:7" ht="67.5">
      <c r="A6045" s="455">
        <v>100485</v>
      </c>
      <c r="B6045" s="453" t="s">
        <v>4644</v>
      </c>
      <c r="C6045" s="455" t="s">
        <v>38</v>
      </c>
      <c r="D6045" s="474">
        <v>441.03</v>
      </c>
      <c r="E6045" s="302"/>
      <c r="F6045" s="302"/>
      <c r="G6045" s="302"/>
    </row>
    <row r="6046" spans="1:7" ht="54">
      <c r="A6046" s="455">
        <v>100486</v>
      </c>
      <c r="B6046" s="453" t="s">
        <v>4645</v>
      </c>
      <c r="C6046" s="455" t="s">
        <v>38</v>
      </c>
      <c r="D6046" s="474">
        <v>529.70000000000005</v>
      </c>
      <c r="E6046" s="302"/>
      <c r="F6046" s="302"/>
      <c r="G6046" s="302"/>
    </row>
    <row r="6047" spans="1:7" ht="81">
      <c r="A6047" s="455">
        <v>100487</v>
      </c>
      <c r="B6047" s="453" t="s">
        <v>4646</v>
      </c>
      <c r="C6047" s="455" t="s">
        <v>38</v>
      </c>
      <c r="D6047" s="474">
        <v>357.34</v>
      </c>
      <c r="E6047" s="302"/>
      <c r="F6047" s="302"/>
      <c r="G6047" s="302"/>
    </row>
    <row r="6048" spans="1:7" ht="54">
      <c r="A6048" s="455">
        <v>100488</v>
      </c>
      <c r="B6048" s="453" t="s">
        <v>4647</v>
      </c>
      <c r="C6048" s="455" t="s">
        <v>38</v>
      </c>
      <c r="D6048" s="474">
        <v>392.99</v>
      </c>
      <c r="E6048" s="302"/>
      <c r="F6048" s="302"/>
      <c r="G6048" s="302"/>
    </row>
    <row r="6049" spans="1:7" ht="54">
      <c r="A6049" s="455">
        <v>100489</v>
      </c>
      <c r="B6049" s="453" t="s">
        <v>4648</v>
      </c>
      <c r="C6049" s="455" t="s">
        <v>38</v>
      </c>
      <c r="D6049" s="474">
        <v>415.83</v>
      </c>
      <c r="E6049" s="302"/>
      <c r="F6049" s="302"/>
      <c r="G6049" s="302"/>
    </row>
    <row r="6050" spans="1:7" ht="54">
      <c r="A6050" s="455">
        <v>100490</v>
      </c>
      <c r="B6050" s="453" t="s">
        <v>4649</v>
      </c>
      <c r="C6050" s="455" t="s">
        <v>38</v>
      </c>
      <c r="D6050" s="474">
        <v>363.75</v>
      </c>
      <c r="E6050" s="302"/>
      <c r="F6050" s="302"/>
      <c r="G6050" s="302"/>
    </row>
    <row r="6051" spans="1:7" ht="54">
      <c r="A6051" s="455">
        <v>100491</v>
      </c>
      <c r="B6051" s="453" t="s">
        <v>4650</v>
      </c>
      <c r="C6051" s="455" t="s">
        <v>38</v>
      </c>
      <c r="D6051" s="474">
        <v>529.39</v>
      </c>
      <c r="E6051" s="302"/>
      <c r="F6051" s="302"/>
      <c r="G6051" s="302"/>
    </row>
    <row r="6052" spans="1:7" ht="54">
      <c r="A6052" s="455">
        <v>100492</v>
      </c>
      <c r="B6052" s="453" t="s">
        <v>4651</v>
      </c>
      <c r="C6052" s="455" t="s">
        <v>38</v>
      </c>
      <c r="D6052" s="474">
        <v>454.36</v>
      </c>
      <c r="E6052" s="302"/>
      <c r="F6052" s="302"/>
      <c r="G6052" s="302"/>
    </row>
    <row r="6053" spans="1:7" ht="27">
      <c r="A6053" s="455">
        <v>92121</v>
      </c>
      <c r="B6053" s="453" t="s">
        <v>497</v>
      </c>
      <c r="C6053" s="455" t="s">
        <v>38</v>
      </c>
      <c r="D6053" s="474">
        <v>20.34</v>
      </c>
      <c r="E6053" s="302"/>
      <c r="F6053" s="302"/>
      <c r="G6053" s="302"/>
    </row>
    <row r="6054" spans="1:7" ht="27">
      <c r="A6054" s="455">
        <v>92122</v>
      </c>
      <c r="B6054" s="453" t="s">
        <v>498</v>
      </c>
      <c r="C6054" s="455" t="s">
        <v>38</v>
      </c>
      <c r="D6054" s="474">
        <v>33.61</v>
      </c>
      <c r="E6054" s="302"/>
      <c r="F6054" s="302"/>
      <c r="G6054" s="302"/>
    </row>
    <row r="6055" spans="1:7" ht="13.5">
      <c r="A6055" s="455">
        <v>92123</v>
      </c>
      <c r="B6055" s="453" t="s">
        <v>499</v>
      </c>
      <c r="C6055" s="455" t="s">
        <v>38</v>
      </c>
      <c r="D6055" s="474">
        <v>35.090000000000003</v>
      </c>
      <c r="E6055" s="302"/>
      <c r="F6055" s="302"/>
      <c r="G6055" s="302"/>
    </row>
    <row r="6056" spans="1:7" ht="27">
      <c r="A6056" s="455">
        <v>100195</v>
      </c>
      <c r="B6056" s="453" t="s">
        <v>4276</v>
      </c>
      <c r="C6056" s="455" t="s">
        <v>4277</v>
      </c>
      <c r="D6056" s="474">
        <v>0.51</v>
      </c>
      <c r="E6056" s="302"/>
      <c r="F6056" s="302"/>
      <c r="G6056" s="302"/>
    </row>
    <row r="6057" spans="1:7" ht="27">
      <c r="A6057" s="455">
        <v>100196</v>
      </c>
      <c r="B6057" s="453" t="s">
        <v>4278</v>
      </c>
      <c r="C6057" s="455" t="s">
        <v>4277</v>
      </c>
      <c r="D6057" s="474">
        <v>0.85</v>
      </c>
      <c r="E6057" s="302"/>
      <c r="F6057" s="302"/>
      <c r="G6057" s="302"/>
    </row>
    <row r="6058" spans="1:7" ht="27">
      <c r="A6058" s="455">
        <v>100197</v>
      </c>
      <c r="B6058" s="453" t="s">
        <v>4279</v>
      </c>
      <c r="C6058" s="455" t="s">
        <v>4277</v>
      </c>
      <c r="D6058" s="474">
        <v>1.28</v>
      </c>
      <c r="E6058" s="302"/>
      <c r="F6058" s="302"/>
      <c r="G6058" s="302"/>
    </row>
    <row r="6059" spans="1:7" ht="40.5">
      <c r="A6059" s="455">
        <v>100198</v>
      </c>
      <c r="B6059" s="453" t="s">
        <v>4280</v>
      </c>
      <c r="C6059" s="455" t="s">
        <v>4277</v>
      </c>
      <c r="D6059" s="474">
        <v>0.17</v>
      </c>
      <c r="E6059" s="302"/>
      <c r="F6059" s="302"/>
      <c r="G6059" s="302"/>
    </row>
    <row r="6060" spans="1:7" ht="40.5">
      <c r="A6060" s="455">
        <v>100199</v>
      </c>
      <c r="B6060" s="453" t="s">
        <v>4281</v>
      </c>
      <c r="C6060" s="455" t="s">
        <v>4277</v>
      </c>
      <c r="D6060" s="474">
        <v>0.21</v>
      </c>
      <c r="E6060" s="302"/>
      <c r="F6060" s="302"/>
      <c r="G6060" s="302"/>
    </row>
    <row r="6061" spans="1:7" ht="40.5">
      <c r="A6061" s="455">
        <v>100200</v>
      </c>
      <c r="B6061" s="453" t="s">
        <v>4282</v>
      </c>
      <c r="C6061" s="455" t="s">
        <v>4277</v>
      </c>
      <c r="D6061" s="474">
        <v>0.26</v>
      </c>
      <c r="E6061" s="302"/>
      <c r="F6061" s="302"/>
      <c r="G6061" s="302"/>
    </row>
    <row r="6062" spans="1:7" ht="40.5">
      <c r="A6062" s="455">
        <v>100201</v>
      </c>
      <c r="B6062" s="453" t="s">
        <v>4283</v>
      </c>
      <c r="C6062" s="455" t="s">
        <v>4277</v>
      </c>
      <c r="D6062" s="474">
        <v>0.52</v>
      </c>
      <c r="E6062" s="302"/>
      <c r="F6062" s="302"/>
      <c r="G6062" s="302"/>
    </row>
    <row r="6063" spans="1:7" ht="40.5">
      <c r="A6063" s="455">
        <v>100202</v>
      </c>
      <c r="B6063" s="453" t="s">
        <v>4284</v>
      </c>
      <c r="C6063" s="455" t="s">
        <v>4277</v>
      </c>
      <c r="D6063" s="474">
        <v>0.61</v>
      </c>
      <c r="E6063" s="302"/>
      <c r="F6063" s="302"/>
      <c r="G6063" s="302"/>
    </row>
    <row r="6064" spans="1:7" ht="40.5">
      <c r="A6064" s="455">
        <v>100203</v>
      </c>
      <c r="B6064" s="453" t="s">
        <v>4285</v>
      </c>
      <c r="C6064" s="455" t="s">
        <v>4277</v>
      </c>
      <c r="D6064" s="474">
        <v>0.72</v>
      </c>
      <c r="E6064" s="302"/>
      <c r="F6064" s="302"/>
      <c r="G6064" s="302"/>
    </row>
    <row r="6065" spans="1:7" ht="40.5">
      <c r="A6065" s="455">
        <v>100204</v>
      </c>
      <c r="B6065" s="453" t="s">
        <v>4286</v>
      </c>
      <c r="C6065" s="455" t="s">
        <v>4277</v>
      </c>
      <c r="D6065" s="474">
        <v>7.0000000000000007E-2</v>
      </c>
      <c r="E6065" s="302"/>
      <c r="F6065" s="302"/>
      <c r="G6065" s="302"/>
    </row>
    <row r="6066" spans="1:7" ht="40.5">
      <c r="A6066" s="455">
        <v>100205</v>
      </c>
      <c r="B6066" s="453" t="s">
        <v>4287</v>
      </c>
      <c r="C6066" s="455" t="s">
        <v>100</v>
      </c>
      <c r="D6066" s="474">
        <v>957.65</v>
      </c>
      <c r="E6066" s="302"/>
      <c r="F6066" s="302"/>
      <c r="G6066" s="302"/>
    </row>
    <row r="6067" spans="1:7" ht="40.5">
      <c r="A6067" s="455">
        <v>100206</v>
      </c>
      <c r="B6067" s="453" t="s">
        <v>4288</v>
      </c>
      <c r="C6067" s="455" t="s">
        <v>100</v>
      </c>
      <c r="D6067" s="474">
        <v>692.22</v>
      </c>
      <c r="E6067" s="302"/>
      <c r="F6067" s="302"/>
      <c r="G6067" s="302"/>
    </row>
    <row r="6068" spans="1:7" ht="40.5">
      <c r="A6068" s="455">
        <v>100207</v>
      </c>
      <c r="B6068" s="453" t="s">
        <v>4289</v>
      </c>
      <c r="C6068" s="455" t="s">
        <v>100</v>
      </c>
      <c r="D6068" s="474">
        <v>285.44</v>
      </c>
      <c r="E6068" s="302"/>
      <c r="F6068" s="302"/>
      <c r="G6068" s="302"/>
    </row>
    <row r="6069" spans="1:7" ht="54">
      <c r="A6069" s="455">
        <v>100208</v>
      </c>
      <c r="B6069" s="453" t="s">
        <v>4290</v>
      </c>
      <c r="C6069" s="455" t="s">
        <v>4291</v>
      </c>
      <c r="D6069" s="474">
        <v>12.66</v>
      </c>
      <c r="E6069" s="302"/>
      <c r="F6069" s="302"/>
      <c r="G6069" s="302"/>
    </row>
    <row r="6070" spans="1:7" ht="54">
      <c r="A6070" s="455">
        <v>100209</v>
      </c>
      <c r="B6070" s="453" t="s">
        <v>4292</v>
      </c>
      <c r="C6070" s="455" t="s">
        <v>4291</v>
      </c>
      <c r="D6070" s="474">
        <v>6.33</v>
      </c>
      <c r="E6070" s="302"/>
      <c r="F6070" s="302"/>
      <c r="G6070" s="302"/>
    </row>
    <row r="6071" spans="1:7" ht="54">
      <c r="A6071" s="455">
        <v>100210</v>
      </c>
      <c r="B6071" s="453" t="s">
        <v>4293</v>
      </c>
      <c r="C6071" s="455" t="s">
        <v>4291</v>
      </c>
      <c r="D6071" s="474">
        <v>11.67</v>
      </c>
      <c r="E6071" s="302"/>
      <c r="F6071" s="302"/>
      <c r="G6071" s="302"/>
    </row>
    <row r="6072" spans="1:7" ht="54">
      <c r="A6072" s="455">
        <v>100211</v>
      </c>
      <c r="B6072" s="453" t="s">
        <v>4294</v>
      </c>
      <c r="C6072" s="455" t="s">
        <v>4291</v>
      </c>
      <c r="D6072" s="474">
        <v>4.5</v>
      </c>
      <c r="E6072" s="302"/>
      <c r="F6072" s="302"/>
      <c r="G6072" s="302"/>
    </row>
    <row r="6073" spans="1:7" ht="54">
      <c r="A6073" s="455">
        <v>100212</v>
      </c>
      <c r="B6073" s="453" t="s">
        <v>4295</v>
      </c>
      <c r="C6073" s="455" t="s">
        <v>4291</v>
      </c>
      <c r="D6073" s="474">
        <v>4.97</v>
      </c>
      <c r="E6073" s="302"/>
      <c r="F6073" s="302"/>
      <c r="G6073" s="302"/>
    </row>
    <row r="6074" spans="1:7" ht="54">
      <c r="A6074" s="455">
        <v>100213</v>
      </c>
      <c r="B6074" s="453" t="s">
        <v>4296</v>
      </c>
      <c r="C6074" s="455" t="s">
        <v>4291</v>
      </c>
      <c r="D6074" s="474">
        <v>1.78</v>
      </c>
      <c r="E6074" s="302"/>
      <c r="F6074" s="302"/>
      <c r="G6074" s="302"/>
    </row>
    <row r="6075" spans="1:7" ht="54">
      <c r="A6075" s="455">
        <v>100214</v>
      </c>
      <c r="B6075" s="453" t="s">
        <v>4297</v>
      </c>
      <c r="C6075" s="455" t="s">
        <v>4291</v>
      </c>
      <c r="D6075" s="474">
        <v>2.74</v>
      </c>
      <c r="E6075" s="302"/>
      <c r="F6075" s="302"/>
      <c r="G6075" s="302"/>
    </row>
    <row r="6076" spans="1:7" ht="54">
      <c r="A6076" s="455">
        <v>100215</v>
      </c>
      <c r="B6076" s="453" t="s">
        <v>4298</v>
      </c>
      <c r="C6076" s="455" t="s">
        <v>4291</v>
      </c>
      <c r="D6076" s="474">
        <v>2.35</v>
      </c>
      <c r="E6076" s="302"/>
      <c r="F6076" s="302"/>
      <c r="G6076" s="302"/>
    </row>
    <row r="6077" spans="1:7" ht="54">
      <c r="A6077" s="455">
        <v>100216</v>
      </c>
      <c r="B6077" s="453" t="s">
        <v>4299</v>
      </c>
      <c r="C6077" s="455" t="s">
        <v>4291</v>
      </c>
      <c r="D6077" s="474">
        <v>0.63</v>
      </c>
      <c r="E6077" s="302"/>
      <c r="F6077" s="302"/>
      <c r="G6077" s="302"/>
    </row>
    <row r="6078" spans="1:7" ht="54">
      <c r="A6078" s="455">
        <v>100217</v>
      </c>
      <c r="B6078" s="453" t="s">
        <v>4300</v>
      </c>
      <c r="C6078" s="455" t="s">
        <v>4291</v>
      </c>
      <c r="D6078" s="474">
        <v>2.09</v>
      </c>
      <c r="E6078" s="302"/>
      <c r="F6078" s="302"/>
      <c r="G6078" s="302"/>
    </row>
    <row r="6079" spans="1:7" ht="54">
      <c r="A6079" s="455">
        <v>100218</v>
      </c>
      <c r="B6079" s="453" t="s">
        <v>4301</v>
      </c>
      <c r="C6079" s="455" t="s">
        <v>4291</v>
      </c>
      <c r="D6079" s="474">
        <v>1.43</v>
      </c>
      <c r="E6079" s="302"/>
      <c r="F6079" s="302"/>
      <c r="G6079" s="302"/>
    </row>
    <row r="6080" spans="1:7" ht="54">
      <c r="A6080" s="455">
        <v>100219</v>
      </c>
      <c r="B6080" s="453" t="s">
        <v>4302</v>
      </c>
      <c r="C6080" s="455" t="s">
        <v>4291</v>
      </c>
      <c r="D6080" s="474">
        <v>0.32</v>
      </c>
      <c r="E6080" s="302"/>
      <c r="F6080" s="302"/>
      <c r="G6080" s="302"/>
    </row>
    <row r="6081" spans="1:7" ht="40.5">
      <c r="A6081" s="455">
        <v>100220</v>
      </c>
      <c r="B6081" s="453" t="s">
        <v>4303</v>
      </c>
      <c r="C6081" s="455" t="s">
        <v>4304</v>
      </c>
      <c r="D6081" s="474">
        <v>18.2</v>
      </c>
      <c r="E6081" s="302"/>
      <c r="F6081" s="302"/>
      <c r="G6081" s="302"/>
    </row>
    <row r="6082" spans="1:7" ht="40.5">
      <c r="A6082" s="455">
        <v>100221</v>
      </c>
      <c r="B6082" s="453" t="s">
        <v>4305</v>
      </c>
      <c r="C6082" s="455" t="s">
        <v>4304</v>
      </c>
      <c r="D6082" s="474">
        <v>20.63</v>
      </c>
      <c r="E6082" s="302"/>
      <c r="F6082" s="302"/>
      <c r="G6082" s="302"/>
    </row>
    <row r="6083" spans="1:7" ht="40.5">
      <c r="A6083" s="455">
        <v>100222</v>
      </c>
      <c r="B6083" s="453" t="s">
        <v>4306</v>
      </c>
      <c r="C6083" s="455" t="s">
        <v>4304</v>
      </c>
      <c r="D6083" s="474">
        <v>7.81</v>
      </c>
      <c r="E6083" s="302"/>
      <c r="F6083" s="302"/>
      <c r="G6083" s="302"/>
    </row>
    <row r="6084" spans="1:7" ht="40.5">
      <c r="A6084" s="455">
        <v>100223</v>
      </c>
      <c r="B6084" s="453" t="s">
        <v>4307</v>
      </c>
      <c r="C6084" s="455" t="s">
        <v>4304</v>
      </c>
      <c r="D6084" s="474">
        <v>3.65</v>
      </c>
      <c r="E6084" s="302"/>
      <c r="F6084" s="302"/>
      <c r="G6084" s="302"/>
    </row>
    <row r="6085" spans="1:7" ht="40.5">
      <c r="A6085" s="455">
        <v>100224</v>
      </c>
      <c r="B6085" s="453" t="s">
        <v>4308</v>
      </c>
      <c r="C6085" s="455" t="s">
        <v>4304</v>
      </c>
      <c r="D6085" s="474">
        <v>2.09</v>
      </c>
      <c r="E6085" s="302"/>
      <c r="F6085" s="302"/>
      <c r="G6085" s="302"/>
    </row>
    <row r="6086" spans="1:7" ht="40.5">
      <c r="A6086" s="455">
        <v>100225</v>
      </c>
      <c r="B6086" s="453" t="s">
        <v>4309</v>
      </c>
      <c r="C6086" s="455" t="s">
        <v>4310</v>
      </c>
      <c r="D6086" s="474">
        <v>1.43</v>
      </c>
      <c r="E6086" s="302"/>
      <c r="F6086" s="302"/>
      <c r="G6086" s="302"/>
    </row>
    <row r="6087" spans="1:7" ht="40.5">
      <c r="A6087" s="455">
        <v>100226</v>
      </c>
      <c r="B6087" s="453" t="s">
        <v>4311</v>
      </c>
      <c r="C6087" s="455" t="s">
        <v>4310</v>
      </c>
      <c r="D6087" s="474">
        <v>0.45</v>
      </c>
      <c r="E6087" s="302"/>
      <c r="F6087" s="302"/>
      <c r="G6087" s="302"/>
    </row>
    <row r="6088" spans="1:7" ht="40.5">
      <c r="A6088" s="455">
        <v>100227</v>
      </c>
      <c r="B6088" s="453" t="s">
        <v>4312</v>
      </c>
      <c r="C6088" s="455" t="s">
        <v>4310</v>
      </c>
      <c r="D6088" s="474">
        <v>0.66</v>
      </c>
      <c r="E6088" s="302"/>
      <c r="F6088" s="302"/>
      <c r="G6088" s="302"/>
    </row>
    <row r="6089" spans="1:7" ht="40.5">
      <c r="A6089" s="455">
        <v>100228</v>
      </c>
      <c r="B6089" s="453" t="s">
        <v>4313</v>
      </c>
      <c r="C6089" s="455" t="s">
        <v>4310</v>
      </c>
      <c r="D6089" s="474">
        <v>0.2</v>
      </c>
      <c r="E6089" s="302"/>
      <c r="F6089" s="302"/>
      <c r="G6089" s="302"/>
    </row>
    <row r="6090" spans="1:7" ht="40.5">
      <c r="A6090" s="455">
        <v>100229</v>
      </c>
      <c r="B6090" s="453" t="s">
        <v>4314</v>
      </c>
      <c r="C6090" s="455" t="s">
        <v>21</v>
      </c>
      <c r="D6090" s="474">
        <v>0</v>
      </c>
      <c r="E6090" s="302"/>
      <c r="F6090" s="302"/>
      <c r="G6090" s="302"/>
    </row>
    <row r="6091" spans="1:7" ht="40.5">
      <c r="A6091" s="455">
        <v>100230</v>
      </c>
      <c r="B6091" s="453" t="s">
        <v>4315</v>
      </c>
      <c r="C6091" s="455" t="s">
        <v>21</v>
      </c>
      <c r="D6091" s="474">
        <v>0.01</v>
      </c>
      <c r="E6091" s="302"/>
      <c r="F6091" s="302"/>
      <c r="G6091" s="302"/>
    </row>
    <row r="6092" spans="1:7" ht="40.5">
      <c r="A6092" s="455">
        <v>100231</v>
      </c>
      <c r="B6092" s="453" t="s">
        <v>4316</v>
      </c>
      <c r="C6092" s="455" t="s">
        <v>21</v>
      </c>
      <c r="D6092" s="474">
        <v>0.02</v>
      </c>
      <c r="E6092" s="302"/>
      <c r="F6092" s="302"/>
      <c r="G6092" s="302"/>
    </row>
    <row r="6093" spans="1:7" ht="54">
      <c r="A6093" s="455">
        <v>100232</v>
      </c>
      <c r="B6093" s="453" t="s">
        <v>4317</v>
      </c>
      <c r="C6093" s="455" t="s">
        <v>41</v>
      </c>
      <c r="D6093" s="474">
        <v>0.24</v>
      </c>
      <c r="E6093" s="302"/>
      <c r="F6093" s="302"/>
      <c r="G6093" s="302"/>
    </row>
    <row r="6094" spans="1:7" ht="54">
      <c r="A6094" s="455">
        <v>100233</v>
      </c>
      <c r="B6094" s="453" t="s">
        <v>4318</v>
      </c>
      <c r="C6094" s="455" t="s">
        <v>41</v>
      </c>
      <c r="D6094" s="474">
        <v>0.12</v>
      </c>
      <c r="E6094" s="302"/>
      <c r="F6094" s="302"/>
      <c r="G6094" s="302"/>
    </row>
    <row r="6095" spans="1:7" ht="40.5">
      <c r="A6095" s="455">
        <v>100234</v>
      </c>
      <c r="B6095" s="453" t="s">
        <v>4319</v>
      </c>
      <c r="C6095" s="455" t="s">
        <v>50</v>
      </c>
      <c r="D6095" s="474">
        <v>0.36</v>
      </c>
      <c r="E6095" s="302"/>
      <c r="F6095" s="302"/>
      <c r="G6095" s="302"/>
    </row>
    <row r="6096" spans="1:7" ht="40.5">
      <c r="A6096" s="455">
        <v>100235</v>
      </c>
      <c r="B6096" s="453" t="s">
        <v>4320</v>
      </c>
      <c r="C6096" s="455" t="s">
        <v>58</v>
      </c>
      <c r="D6096" s="474">
        <v>0.02</v>
      </c>
      <c r="E6096" s="302"/>
      <c r="F6096" s="302"/>
      <c r="G6096" s="302"/>
    </row>
    <row r="6097" spans="1:7" ht="54">
      <c r="A6097" s="455">
        <v>100236</v>
      </c>
      <c r="B6097" s="453" t="s">
        <v>4321</v>
      </c>
      <c r="C6097" s="455" t="s">
        <v>4322</v>
      </c>
      <c r="D6097" s="474">
        <v>1.81</v>
      </c>
      <c r="E6097" s="302"/>
      <c r="F6097" s="302"/>
      <c r="G6097" s="302"/>
    </row>
    <row r="6098" spans="1:7" ht="54">
      <c r="A6098" s="455">
        <v>100237</v>
      </c>
      <c r="B6098" s="453" t="s">
        <v>4323</v>
      </c>
      <c r="C6098" s="455" t="s">
        <v>4322</v>
      </c>
      <c r="D6098" s="474">
        <v>2.17</v>
      </c>
      <c r="E6098" s="302"/>
      <c r="F6098" s="302"/>
      <c r="G6098" s="302"/>
    </row>
    <row r="6099" spans="1:7" ht="40.5">
      <c r="A6099" s="455">
        <v>100238</v>
      </c>
      <c r="B6099" s="453" t="s">
        <v>4324</v>
      </c>
      <c r="C6099" s="455" t="s">
        <v>4322</v>
      </c>
      <c r="D6099" s="474">
        <v>3.48</v>
      </c>
      <c r="E6099" s="302"/>
      <c r="F6099" s="302"/>
      <c r="G6099" s="302"/>
    </row>
    <row r="6100" spans="1:7" ht="54">
      <c r="A6100" s="455">
        <v>100239</v>
      </c>
      <c r="B6100" s="453" t="s">
        <v>4325</v>
      </c>
      <c r="C6100" s="455" t="s">
        <v>4322</v>
      </c>
      <c r="D6100" s="474">
        <v>4.3499999999999996</v>
      </c>
      <c r="E6100" s="302"/>
      <c r="F6100" s="302"/>
      <c r="G6100" s="302"/>
    </row>
    <row r="6101" spans="1:7" ht="54">
      <c r="A6101" s="455">
        <v>100240</v>
      </c>
      <c r="B6101" s="453" t="s">
        <v>4326</v>
      </c>
      <c r="C6101" s="455" t="s">
        <v>4322</v>
      </c>
      <c r="D6101" s="474">
        <v>2.61</v>
      </c>
      <c r="E6101" s="302"/>
      <c r="F6101" s="302"/>
      <c r="G6101" s="302"/>
    </row>
    <row r="6102" spans="1:7" ht="54">
      <c r="A6102" s="455">
        <v>100241</v>
      </c>
      <c r="B6102" s="453" t="s">
        <v>4327</v>
      </c>
      <c r="C6102" s="455" t="s">
        <v>4322</v>
      </c>
      <c r="D6102" s="474">
        <v>4.3499999999999996</v>
      </c>
      <c r="E6102" s="302"/>
      <c r="F6102" s="302"/>
      <c r="G6102" s="302"/>
    </row>
    <row r="6103" spans="1:7" ht="54">
      <c r="A6103" s="455">
        <v>100242</v>
      </c>
      <c r="B6103" s="453" t="s">
        <v>4328</v>
      </c>
      <c r="C6103" s="455" t="s">
        <v>4322</v>
      </c>
      <c r="D6103" s="474">
        <v>12.86</v>
      </c>
      <c r="E6103" s="302"/>
      <c r="F6103" s="302"/>
      <c r="G6103" s="302"/>
    </row>
    <row r="6104" spans="1:7" ht="54">
      <c r="A6104" s="455">
        <v>100243</v>
      </c>
      <c r="B6104" s="453" t="s">
        <v>4329</v>
      </c>
      <c r="C6104" s="455" t="s">
        <v>4322</v>
      </c>
      <c r="D6104" s="474">
        <v>2.09</v>
      </c>
      <c r="E6104" s="302"/>
      <c r="F6104" s="302"/>
      <c r="G6104" s="302"/>
    </row>
    <row r="6105" spans="1:7" ht="54">
      <c r="A6105" s="455">
        <v>100244</v>
      </c>
      <c r="B6105" s="453" t="s">
        <v>4330</v>
      </c>
      <c r="C6105" s="455" t="s">
        <v>4322</v>
      </c>
      <c r="D6105" s="474">
        <v>2.61</v>
      </c>
      <c r="E6105" s="302"/>
      <c r="F6105" s="302"/>
      <c r="G6105" s="302"/>
    </row>
    <row r="6106" spans="1:7" ht="54">
      <c r="A6106" s="455">
        <v>100245</v>
      </c>
      <c r="B6106" s="453" t="s">
        <v>4331</v>
      </c>
      <c r="C6106" s="455" t="s">
        <v>4322</v>
      </c>
      <c r="D6106" s="474">
        <v>5.22</v>
      </c>
      <c r="E6106" s="302"/>
      <c r="F6106" s="302"/>
      <c r="G6106" s="302"/>
    </row>
    <row r="6107" spans="1:7" ht="81">
      <c r="A6107" s="455">
        <v>100246</v>
      </c>
      <c r="B6107" s="453" t="s">
        <v>4332</v>
      </c>
      <c r="C6107" s="455" t="s">
        <v>4322</v>
      </c>
      <c r="D6107" s="474">
        <v>1.74</v>
      </c>
      <c r="E6107" s="302"/>
      <c r="F6107" s="302"/>
      <c r="G6107" s="302"/>
    </row>
    <row r="6108" spans="1:7" ht="81">
      <c r="A6108" s="455">
        <v>100247</v>
      </c>
      <c r="B6108" s="453" t="s">
        <v>4333</v>
      </c>
      <c r="C6108" s="455" t="s">
        <v>4322</v>
      </c>
      <c r="D6108" s="474">
        <v>2.17</v>
      </c>
      <c r="E6108" s="302"/>
      <c r="F6108" s="302"/>
      <c r="G6108" s="302"/>
    </row>
    <row r="6109" spans="1:7" ht="81">
      <c r="A6109" s="455">
        <v>100248</v>
      </c>
      <c r="B6109" s="453" t="s">
        <v>4334</v>
      </c>
      <c r="C6109" s="455" t="s">
        <v>4322</v>
      </c>
      <c r="D6109" s="474">
        <v>8.57</v>
      </c>
      <c r="E6109" s="302"/>
      <c r="F6109" s="302"/>
      <c r="G6109" s="302"/>
    </row>
    <row r="6110" spans="1:7" ht="67.5">
      <c r="A6110" s="455">
        <v>100249</v>
      </c>
      <c r="B6110" s="453" t="s">
        <v>4335</v>
      </c>
      <c r="C6110" s="455" t="s">
        <v>4322</v>
      </c>
      <c r="D6110" s="474">
        <v>1.74</v>
      </c>
      <c r="E6110" s="302"/>
      <c r="F6110" s="302"/>
      <c r="G6110" s="302"/>
    </row>
    <row r="6111" spans="1:7" ht="67.5">
      <c r="A6111" s="455">
        <v>100250</v>
      </c>
      <c r="B6111" s="453" t="s">
        <v>4336</v>
      </c>
      <c r="C6111" s="455" t="s">
        <v>4322</v>
      </c>
      <c r="D6111" s="474">
        <v>2.9</v>
      </c>
      <c r="E6111" s="302"/>
      <c r="F6111" s="302"/>
      <c r="G6111" s="302"/>
    </row>
    <row r="6112" spans="1:7" ht="67.5">
      <c r="A6112" s="455">
        <v>100251</v>
      </c>
      <c r="B6112" s="453" t="s">
        <v>4337</v>
      </c>
      <c r="C6112" s="455" t="s">
        <v>4322</v>
      </c>
      <c r="D6112" s="474">
        <v>8.57</v>
      </c>
      <c r="E6112" s="302"/>
      <c r="F6112" s="302"/>
      <c r="G6112" s="302"/>
    </row>
    <row r="6113" spans="1:7" ht="67.5">
      <c r="A6113" s="455">
        <v>100252</v>
      </c>
      <c r="B6113" s="453" t="s">
        <v>4338</v>
      </c>
      <c r="C6113" s="455" t="s">
        <v>4322</v>
      </c>
      <c r="D6113" s="474">
        <v>12.86</v>
      </c>
      <c r="E6113" s="302"/>
      <c r="F6113" s="302"/>
      <c r="G6113" s="302"/>
    </row>
    <row r="6114" spans="1:7" ht="67.5">
      <c r="A6114" s="455">
        <v>100253</v>
      </c>
      <c r="B6114" s="453" t="s">
        <v>4339</v>
      </c>
      <c r="C6114" s="455" t="s">
        <v>4322</v>
      </c>
      <c r="D6114" s="474">
        <v>17.149999999999999</v>
      </c>
      <c r="E6114" s="302"/>
      <c r="F6114" s="302"/>
      <c r="G6114" s="302"/>
    </row>
    <row r="6115" spans="1:7" ht="67.5">
      <c r="A6115" s="455">
        <v>100254</v>
      </c>
      <c r="B6115" s="453" t="s">
        <v>4340</v>
      </c>
      <c r="C6115" s="455" t="s">
        <v>4322</v>
      </c>
      <c r="D6115" s="474">
        <v>25.73</v>
      </c>
      <c r="E6115" s="302"/>
      <c r="F6115" s="302"/>
      <c r="G6115" s="302"/>
    </row>
    <row r="6116" spans="1:7" ht="54">
      <c r="A6116" s="455">
        <v>100255</v>
      </c>
      <c r="B6116" s="453" t="s">
        <v>4341</v>
      </c>
      <c r="C6116" s="455" t="s">
        <v>4322</v>
      </c>
      <c r="D6116" s="474">
        <v>8.6999999999999993</v>
      </c>
      <c r="E6116" s="302"/>
      <c r="F6116" s="302"/>
      <c r="G6116" s="302"/>
    </row>
    <row r="6117" spans="1:7" ht="54">
      <c r="A6117" s="455">
        <v>100256</v>
      </c>
      <c r="B6117" s="453" t="s">
        <v>4342</v>
      </c>
      <c r="C6117" s="455" t="s">
        <v>4322</v>
      </c>
      <c r="D6117" s="474">
        <v>5.8</v>
      </c>
      <c r="E6117" s="302"/>
      <c r="F6117" s="302"/>
      <c r="G6117" s="302"/>
    </row>
    <row r="6118" spans="1:7" ht="54">
      <c r="A6118" s="455">
        <v>100257</v>
      </c>
      <c r="B6118" s="453" t="s">
        <v>4343</v>
      </c>
      <c r="C6118" s="455" t="s">
        <v>4322</v>
      </c>
      <c r="D6118" s="474">
        <v>3.48</v>
      </c>
      <c r="E6118" s="302"/>
      <c r="F6118" s="302"/>
      <c r="G6118" s="302"/>
    </row>
    <row r="6119" spans="1:7" ht="40.5">
      <c r="A6119" s="455">
        <v>100258</v>
      </c>
      <c r="B6119" s="453" t="s">
        <v>4344</v>
      </c>
      <c r="C6119" s="455" t="s">
        <v>4322</v>
      </c>
      <c r="D6119" s="474">
        <v>8.6999999999999993</v>
      </c>
      <c r="E6119" s="302"/>
      <c r="F6119" s="302"/>
      <c r="G6119" s="302"/>
    </row>
    <row r="6120" spans="1:7" ht="40.5">
      <c r="A6120" s="455">
        <v>100259</v>
      </c>
      <c r="B6120" s="453" t="s">
        <v>4345</v>
      </c>
      <c r="C6120" s="455" t="s">
        <v>4322</v>
      </c>
      <c r="D6120" s="474">
        <v>17.149999999999999</v>
      </c>
      <c r="E6120" s="302"/>
      <c r="F6120" s="302"/>
      <c r="G6120" s="302"/>
    </row>
    <row r="6121" spans="1:7" ht="40.5">
      <c r="A6121" s="455">
        <v>100260</v>
      </c>
      <c r="B6121" s="453" t="s">
        <v>4346</v>
      </c>
      <c r="C6121" s="455" t="s">
        <v>4277</v>
      </c>
      <c r="D6121" s="474">
        <v>5.65</v>
      </c>
      <c r="E6121" s="302"/>
      <c r="F6121" s="302"/>
      <c r="G6121" s="302"/>
    </row>
    <row r="6122" spans="1:7" ht="40.5">
      <c r="A6122" s="455">
        <v>100261</v>
      </c>
      <c r="B6122" s="453" t="s">
        <v>4347</v>
      </c>
      <c r="C6122" s="455" t="s">
        <v>4277</v>
      </c>
      <c r="D6122" s="474">
        <v>3.55</v>
      </c>
      <c r="E6122" s="302"/>
      <c r="F6122" s="302"/>
      <c r="G6122" s="302"/>
    </row>
    <row r="6123" spans="1:7" ht="40.5">
      <c r="A6123" s="455">
        <v>100262</v>
      </c>
      <c r="B6123" s="453" t="s">
        <v>4348</v>
      </c>
      <c r="C6123" s="455" t="s">
        <v>4277</v>
      </c>
      <c r="D6123" s="474">
        <v>2.2000000000000002</v>
      </c>
      <c r="E6123" s="302"/>
      <c r="F6123" s="302"/>
      <c r="G6123" s="302"/>
    </row>
    <row r="6124" spans="1:7" ht="54">
      <c r="A6124" s="455">
        <v>100263</v>
      </c>
      <c r="B6124" s="453" t="s">
        <v>4349</v>
      </c>
      <c r="C6124" s="455" t="s">
        <v>4277</v>
      </c>
      <c r="D6124" s="474">
        <v>1.41</v>
      </c>
      <c r="E6124" s="302"/>
      <c r="F6124" s="302"/>
      <c r="G6124" s="302"/>
    </row>
    <row r="6125" spans="1:7" ht="27">
      <c r="A6125" s="455">
        <v>100264</v>
      </c>
      <c r="B6125" s="453" t="s">
        <v>4350</v>
      </c>
      <c r="C6125" s="455" t="s">
        <v>4304</v>
      </c>
      <c r="D6125" s="474">
        <v>25.69</v>
      </c>
      <c r="E6125" s="302"/>
      <c r="F6125" s="302"/>
      <c r="G6125" s="302"/>
    </row>
    <row r="6126" spans="1:7" ht="40.5">
      <c r="A6126" s="455">
        <v>100265</v>
      </c>
      <c r="B6126" s="453" t="s">
        <v>4351</v>
      </c>
      <c r="C6126" s="455" t="s">
        <v>50</v>
      </c>
      <c r="D6126" s="474">
        <v>0.53</v>
      </c>
      <c r="E6126" s="302"/>
      <c r="F6126" s="302"/>
      <c r="G6126" s="302"/>
    </row>
    <row r="6127" spans="1:7" ht="27">
      <c r="A6127" s="455">
        <v>100266</v>
      </c>
      <c r="B6127" s="453" t="s">
        <v>4352</v>
      </c>
      <c r="C6127" s="455" t="s">
        <v>4291</v>
      </c>
      <c r="D6127" s="474">
        <v>54.6</v>
      </c>
      <c r="E6127" s="302"/>
      <c r="F6127" s="302"/>
      <c r="G6127" s="302"/>
    </row>
    <row r="6128" spans="1:7" ht="40.5">
      <c r="A6128" s="455">
        <v>100267</v>
      </c>
      <c r="B6128" s="453" t="s">
        <v>4353</v>
      </c>
      <c r="C6128" s="455" t="s">
        <v>41</v>
      </c>
      <c r="D6128" s="474">
        <v>1.08</v>
      </c>
      <c r="E6128" s="302"/>
      <c r="F6128" s="302"/>
      <c r="G6128" s="302"/>
    </row>
    <row r="6129" spans="1:7" ht="67.5">
      <c r="A6129" s="455">
        <v>100268</v>
      </c>
      <c r="B6129" s="453" t="s">
        <v>4354</v>
      </c>
      <c r="C6129" s="455" t="s">
        <v>4291</v>
      </c>
      <c r="D6129" s="474">
        <v>54.6</v>
      </c>
      <c r="E6129" s="302"/>
      <c r="F6129" s="302"/>
      <c r="G6129" s="302"/>
    </row>
    <row r="6130" spans="1:7" ht="67.5">
      <c r="A6130" s="455">
        <v>100269</v>
      </c>
      <c r="B6130" s="453" t="s">
        <v>4355</v>
      </c>
      <c r="C6130" s="455" t="s">
        <v>41</v>
      </c>
      <c r="D6130" s="474">
        <v>1.08</v>
      </c>
      <c r="E6130" s="302"/>
      <c r="F6130" s="302"/>
      <c r="G6130" s="302"/>
    </row>
    <row r="6131" spans="1:7" ht="67.5">
      <c r="A6131" s="455">
        <v>100270</v>
      </c>
      <c r="B6131" s="453" t="s">
        <v>4356</v>
      </c>
      <c r="C6131" s="455" t="s">
        <v>4291</v>
      </c>
      <c r="D6131" s="474">
        <v>40.92</v>
      </c>
      <c r="E6131" s="302"/>
      <c r="F6131" s="302"/>
      <c r="G6131" s="302"/>
    </row>
    <row r="6132" spans="1:7" ht="27">
      <c r="A6132" s="455">
        <v>100271</v>
      </c>
      <c r="B6132" s="453" t="s">
        <v>4357</v>
      </c>
      <c r="C6132" s="455" t="s">
        <v>4304</v>
      </c>
      <c r="D6132" s="474">
        <v>40.950000000000003</v>
      </c>
      <c r="E6132" s="302"/>
      <c r="F6132" s="302"/>
      <c r="G6132" s="302"/>
    </row>
    <row r="6133" spans="1:7" ht="40.5">
      <c r="A6133" s="455">
        <v>100272</v>
      </c>
      <c r="B6133" s="453" t="s">
        <v>4358</v>
      </c>
      <c r="C6133" s="455" t="s">
        <v>50</v>
      </c>
      <c r="D6133" s="474">
        <v>0.81</v>
      </c>
      <c r="E6133" s="302"/>
      <c r="F6133" s="302"/>
      <c r="G6133" s="302"/>
    </row>
    <row r="6134" spans="1:7" ht="27">
      <c r="A6134" s="455">
        <v>100273</v>
      </c>
      <c r="B6134" s="453" t="s">
        <v>4359</v>
      </c>
      <c r="C6134" s="455" t="s">
        <v>4277</v>
      </c>
      <c r="D6134" s="474">
        <v>2.13</v>
      </c>
      <c r="E6134" s="302"/>
      <c r="F6134" s="302"/>
      <c r="G6134" s="302"/>
    </row>
    <row r="6135" spans="1:7" ht="40.5">
      <c r="A6135" s="455">
        <v>100274</v>
      </c>
      <c r="B6135" s="453" t="s">
        <v>4360</v>
      </c>
      <c r="C6135" s="455" t="s">
        <v>4304</v>
      </c>
      <c r="D6135" s="474">
        <v>18.21</v>
      </c>
      <c r="E6135" s="302"/>
      <c r="F6135" s="302"/>
      <c r="G6135" s="302"/>
    </row>
    <row r="6136" spans="1:7" ht="40.5">
      <c r="A6136" s="455">
        <v>100275</v>
      </c>
      <c r="B6136" s="453" t="s">
        <v>4361</v>
      </c>
      <c r="C6136" s="455" t="s">
        <v>4304</v>
      </c>
      <c r="D6136" s="474">
        <v>11.77</v>
      </c>
      <c r="E6136" s="302"/>
      <c r="F6136" s="302"/>
      <c r="G6136" s="302"/>
    </row>
    <row r="6137" spans="1:7" ht="54">
      <c r="A6137" s="455">
        <v>100276</v>
      </c>
      <c r="B6137" s="453" t="s">
        <v>4362</v>
      </c>
      <c r="C6137" s="455" t="s">
        <v>4304</v>
      </c>
      <c r="D6137" s="474">
        <v>21.48</v>
      </c>
      <c r="E6137" s="302"/>
      <c r="F6137" s="302"/>
      <c r="G6137" s="302"/>
    </row>
    <row r="6138" spans="1:7" ht="67.5">
      <c r="A6138" s="455">
        <v>100277</v>
      </c>
      <c r="B6138" s="453" t="s">
        <v>4363</v>
      </c>
      <c r="C6138" s="455" t="s">
        <v>4304</v>
      </c>
      <c r="D6138" s="474">
        <v>1.33</v>
      </c>
      <c r="E6138" s="302"/>
      <c r="F6138" s="302"/>
      <c r="G6138" s="302"/>
    </row>
    <row r="6139" spans="1:7" ht="40.5">
      <c r="A6139" s="455">
        <v>100278</v>
      </c>
      <c r="B6139" s="453" t="s">
        <v>4364</v>
      </c>
      <c r="C6139" s="455" t="s">
        <v>4291</v>
      </c>
      <c r="D6139" s="474">
        <v>26.12</v>
      </c>
      <c r="E6139" s="302"/>
      <c r="F6139" s="302"/>
      <c r="G6139" s="302"/>
    </row>
    <row r="6140" spans="1:7" ht="54">
      <c r="A6140" s="455">
        <v>100279</v>
      </c>
      <c r="B6140" s="453" t="s">
        <v>4365</v>
      </c>
      <c r="C6140" s="455" t="s">
        <v>41</v>
      </c>
      <c r="D6140" s="474">
        <v>0.5</v>
      </c>
      <c r="E6140" s="302"/>
      <c r="F6140" s="302"/>
      <c r="G6140" s="302"/>
    </row>
    <row r="6141" spans="1:7" ht="54">
      <c r="A6141" s="455">
        <v>100280</v>
      </c>
      <c r="B6141" s="453" t="s">
        <v>4366</v>
      </c>
      <c r="C6141" s="455" t="s">
        <v>4291</v>
      </c>
      <c r="D6141" s="474">
        <v>11.99</v>
      </c>
      <c r="E6141" s="302"/>
      <c r="F6141" s="302"/>
      <c r="G6141" s="302"/>
    </row>
    <row r="6142" spans="1:7" ht="54">
      <c r="A6142" s="455">
        <v>100281</v>
      </c>
      <c r="B6142" s="453" t="s">
        <v>4367</v>
      </c>
      <c r="C6142" s="455" t="s">
        <v>4291</v>
      </c>
      <c r="D6142" s="474">
        <v>2.56</v>
      </c>
      <c r="E6142" s="302"/>
      <c r="F6142" s="302"/>
      <c r="G6142" s="302"/>
    </row>
    <row r="6143" spans="1:7" ht="40.5">
      <c r="A6143" s="455">
        <v>100282</v>
      </c>
      <c r="B6143" s="453" t="s">
        <v>4368</v>
      </c>
      <c r="C6143" s="455" t="s">
        <v>4304</v>
      </c>
      <c r="D6143" s="474">
        <v>102.29</v>
      </c>
      <c r="E6143" s="302"/>
      <c r="F6143" s="302"/>
      <c r="G6143" s="302"/>
    </row>
    <row r="6144" spans="1:7" ht="40.5">
      <c r="A6144" s="455">
        <v>100283</v>
      </c>
      <c r="B6144" s="453" t="s">
        <v>4369</v>
      </c>
      <c r="C6144" s="455" t="s">
        <v>4304</v>
      </c>
      <c r="D6144" s="474">
        <v>16.52</v>
      </c>
      <c r="E6144" s="302"/>
      <c r="F6144" s="302"/>
      <c r="G6144" s="302"/>
    </row>
    <row r="6145" spans="1:7" ht="40.5">
      <c r="A6145" s="455">
        <v>100284</v>
      </c>
      <c r="B6145" s="453" t="s">
        <v>4370</v>
      </c>
      <c r="C6145" s="455" t="s">
        <v>4304</v>
      </c>
      <c r="D6145" s="474">
        <v>7.51</v>
      </c>
      <c r="E6145" s="302"/>
      <c r="F6145" s="302"/>
      <c r="G6145" s="302"/>
    </row>
    <row r="6146" spans="1:7" ht="40.5">
      <c r="A6146" s="455">
        <v>100285</v>
      </c>
      <c r="B6146" s="453" t="s">
        <v>4371</v>
      </c>
      <c r="C6146" s="455" t="s">
        <v>4322</v>
      </c>
      <c r="D6146" s="474">
        <v>27.48</v>
      </c>
      <c r="E6146" s="302"/>
      <c r="F6146" s="302"/>
      <c r="G6146" s="302"/>
    </row>
    <row r="6147" spans="1:7" ht="40.5">
      <c r="A6147" s="455">
        <v>100286</v>
      </c>
      <c r="B6147" s="453" t="s">
        <v>4372</v>
      </c>
      <c r="C6147" s="455" t="s">
        <v>4322</v>
      </c>
      <c r="D6147" s="474">
        <v>8.9499999999999993</v>
      </c>
      <c r="E6147" s="302"/>
      <c r="F6147" s="302"/>
      <c r="G6147" s="302"/>
    </row>
    <row r="6148" spans="1:7" ht="40.5">
      <c r="A6148" s="455">
        <v>100287</v>
      </c>
      <c r="B6148" s="453" t="s">
        <v>4373</v>
      </c>
      <c r="C6148" s="455" t="s">
        <v>4322</v>
      </c>
      <c r="D6148" s="474">
        <v>8.57</v>
      </c>
      <c r="E6148" s="302"/>
      <c r="F6148" s="302"/>
      <c r="G6148" s="302"/>
    </row>
    <row r="6149" spans="1:7" ht="27">
      <c r="A6149" s="455">
        <v>99802</v>
      </c>
      <c r="B6149" s="453" t="s">
        <v>4374</v>
      </c>
      <c r="C6149" s="455" t="s">
        <v>50</v>
      </c>
      <c r="D6149" s="474">
        <v>0.35</v>
      </c>
      <c r="E6149" s="302"/>
      <c r="F6149" s="302"/>
      <c r="G6149" s="302"/>
    </row>
    <row r="6150" spans="1:7" ht="27">
      <c r="A6150" s="455">
        <v>99803</v>
      </c>
      <c r="B6150" s="453" t="s">
        <v>4375</v>
      </c>
      <c r="C6150" s="455" t="s">
        <v>50</v>
      </c>
      <c r="D6150" s="474">
        <v>1.35</v>
      </c>
      <c r="E6150" s="302"/>
      <c r="F6150" s="302"/>
      <c r="G6150" s="302"/>
    </row>
    <row r="6151" spans="1:7" ht="40.5">
      <c r="A6151" s="455">
        <v>99805</v>
      </c>
      <c r="B6151" s="453" t="s">
        <v>4376</v>
      </c>
      <c r="C6151" s="455" t="s">
        <v>50</v>
      </c>
      <c r="D6151" s="474">
        <v>7.12</v>
      </c>
      <c r="E6151" s="302"/>
      <c r="F6151" s="302"/>
      <c r="G6151" s="302"/>
    </row>
    <row r="6152" spans="1:7" ht="27">
      <c r="A6152" s="455">
        <v>99806</v>
      </c>
      <c r="B6152" s="453" t="s">
        <v>4377</v>
      </c>
      <c r="C6152" s="455" t="s">
        <v>50</v>
      </c>
      <c r="D6152" s="474">
        <v>0.56000000000000005</v>
      </c>
      <c r="E6152" s="302"/>
      <c r="F6152" s="302"/>
      <c r="G6152" s="302"/>
    </row>
    <row r="6153" spans="1:7" ht="40.5">
      <c r="A6153" s="455">
        <v>99808</v>
      </c>
      <c r="B6153" s="453" t="s">
        <v>4378</v>
      </c>
      <c r="C6153" s="455" t="s">
        <v>50</v>
      </c>
      <c r="D6153" s="474">
        <v>2.35</v>
      </c>
      <c r="E6153" s="302"/>
      <c r="F6153" s="302"/>
      <c r="G6153" s="302"/>
    </row>
    <row r="6154" spans="1:7" ht="27">
      <c r="A6154" s="455">
        <v>99809</v>
      </c>
      <c r="B6154" s="453" t="s">
        <v>4379</v>
      </c>
      <c r="C6154" s="455" t="s">
        <v>50</v>
      </c>
      <c r="D6154" s="474">
        <v>3.86</v>
      </c>
      <c r="E6154" s="302"/>
      <c r="F6154" s="302"/>
      <c r="G6154" s="302"/>
    </row>
    <row r="6155" spans="1:7" ht="27">
      <c r="A6155" s="455">
        <v>99811</v>
      </c>
      <c r="B6155" s="453" t="s">
        <v>4380</v>
      </c>
      <c r="C6155" s="455" t="s">
        <v>50</v>
      </c>
      <c r="D6155" s="474">
        <v>2.31</v>
      </c>
      <c r="E6155" s="302"/>
      <c r="F6155" s="302"/>
      <c r="G6155" s="302"/>
    </row>
    <row r="6156" spans="1:7" ht="27">
      <c r="A6156" s="455">
        <v>99812</v>
      </c>
      <c r="B6156" s="453" t="s">
        <v>4381</v>
      </c>
      <c r="C6156" s="455" t="s">
        <v>50</v>
      </c>
      <c r="D6156" s="474">
        <v>0.74</v>
      </c>
      <c r="E6156" s="302"/>
      <c r="F6156" s="302"/>
      <c r="G6156" s="302"/>
    </row>
    <row r="6157" spans="1:7" ht="27">
      <c r="A6157" s="455">
        <v>99814</v>
      </c>
      <c r="B6157" s="453" t="s">
        <v>4382</v>
      </c>
      <c r="C6157" s="455" t="s">
        <v>50</v>
      </c>
      <c r="D6157" s="474">
        <v>1.26</v>
      </c>
      <c r="E6157" s="302"/>
      <c r="F6157" s="302"/>
      <c r="G6157" s="302"/>
    </row>
    <row r="6158" spans="1:7" ht="13.5">
      <c r="A6158" s="455">
        <v>99822</v>
      </c>
      <c r="B6158" s="453" t="s">
        <v>4383</v>
      </c>
      <c r="C6158" s="455" t="s">
        <v>50</v>
      </c>
      <c r="D6158" s="474">
        <v>0.65</v>
      </c>
      <c r="E6158" s="302"/>
      <c r="F6158" s="302"/>
      <c r="G6158" s="302"/>
    </row>
    <row r="6159" spans="1:7" ht="27">
      <c r="A6159" s="455">
        <v>99826</v>
      </c>
      <c r="B6159" s="453" t="s">
        <v>4384</v>
      </c>
      <c r="C6159" s="455" t="s">
        <v>50</v>
      </c>
      <c r="D6159" s="474">
        <v>1</v>
      </c>
      <c r="E6159" s="302"/>
      <c r="F6159" s="302"/>
      <c r="G6159" s="302"/>
    </row>
    <row r="6160" spans="1:7" ht="27">
      <c r="A6160" s="455">
        <v>73361</v>
      </c>
      <c r="B6160" s="453" t="s">
        <v>105</v>
      </c>
      <c r="C6160" s="455" t="s">
        <v>38</v>
      </c>
      <c r="D6160" s="474">
        <v>374.28</v>
      </c>
      <c r="E6160" s="302"/>
      <c r="F6160" s="302"/>
      <c r="G6160" s="302"/>
    </row>
    <row r="6161" spans="1:7" ht="67.5">
      <c r="A6161" s="455">
        <v>97010</v>
      </c>
      <c r="B6161" s="453" t="s">
        <v>3496</v>
      </c>
      <c r="C6161" s="455" t="s">
        <v>18</v>
      </c>
      <c r="D6161" s="474">
        <v>23.31</v>
      </c>
      <c r="E6161" s="302"/>
      <c r="F6161" s="302"/>
      <c r="G6161" s="302"/>
    </row>
    <row r="6162" spans="1:7" ht="67.5">
      <c r="A6162" s="455">
        <v>97011</v>
      </c>
      <c r="B6162" s="453" t="s">
        <v>3497</v>
      </c>
      <c r="C6162" s="455" t="s">
        <v>18</v>
      </c>
      <c r="D6162" s="474">
        <v>19.670000000000002</v>
      </c>
      <c r="E6162" s="302"/>
      <c r="F6162" s="302"/>
      <c r="G6162" s="302"/>
    </row>
    <row r="6163" spans="1:7" ht="67.5">
      <c r="A6163" s="455">
        <v>97012</v>
      </c>
      <c r="B6163" s="453" t="s">
        <v>3498</v>
      </c>
      <c r="C6163" s="455" t="s">
        <v>18</v>
      </c>
      <c r="D6163" s="474">
        <v>17.86</v>
      </c>
      <c r="E6163" s="302"/>
      <c r="F6163" s="302"/>
      <c r="G6163" s="302"/>
    </row>
    <row r="6164" spans="1:7" ht="67.5">
      <c r="A6164" s="455">
        <v>97013</v>
      </c>
      <c r="B6164" s="453" t="s">
        <v>3499</v>
      </c>
      <c r="C6164" s="455" t="s">
        <v>18</v>
      </c>
      <c r="D6164" s="474">
        <v>44.07</v>
      </c>
      <c r="E6164" s="302"/>
      <c r="F6164" s="302"/>
      <c r="G6164" s="302"/>
    </row>
    <row r="6165" spans="1:7" ht="67.5">
      <c r="A6165" s="455">
        <v>97014</v>
      </c>
      <c r="B6165" s="453" t="s">
        <v>3500</v>
      </c>
      <c r="C6165" s="455" t="s">
        <v>18</v>
      </c>
      <c r="D6165" s="474">
        <v>33.68</v>
      </c>
      <c r="E6165" s="302"/>
      <c r="F6165" s="302"/>
      <c r="G6165" s="302"/>
    </row>
    <row r="6166" spans="1:7" ht="67.5">
      <c r="A6166" s="455">
        <v>97015</v>
      </c>
      <c r="B6166" s="453" t="s">
        <v>3501</v>
      </c>
      <c r="C6166" s="455" t="s">
        <v>18</v>
      </c>
      <c r="D6166" s="474">
        <v>28.48</v>
      </c>
      <c r="E6166" s="302"/>
      <c r="F6166" s="302"/>
      <c r="G6166" s="302"/>
    </row>
    <row r="6167" spans="1:7" ht="67.5">
      <c r="A6167" s="455">
        <v>97016</v>
      </c>
      <c r="B6167" s="453" t="s">
        <v>3502</v>
      </c>
      <c r="C6167" s="455" t="s">
        <v>18</v>
      </c>
      <c r="D6167" s="474">
        <v>19.010000000000002</v>
      </c>
      <c r="E6167" s="302"/>
      <c r="F6167" s="302"/>
      <c r="G6167" s="302"/>
    </row>
    <row r="6168" spans="1:7" ht="67.5">
      <c r="A6168" s="455">
        <v>97017</v>
      </c>
      <c r="B6168" s="453" t="s">
        <v>3503</v>
      </c>
      <c r="C6168" s="455" t="s">
        <v>18</v>
      </c>
      <c r="D6168" s="474">
        <v>15.41</v>
      </c>
      <c r="E6168" s="302"/>
      <c r="F6168" s="302"/>
      <c r="G6168" s="302"/>
    </row>
    <row r="6169" spans="1:7" ht="67.5">
      <c r="A6169" s="455">
        <v>97018</v>
      </c>
      <c r="B6169" s="453" t="s">
        <v>3504</v>
      </c>
      <c r="C6169" s="455" t="s">
        <v>18</v>
      </c>
      <c r="D6169" s="474">
        <v>13.61</v>
      </c>
      <c r="E6169" s="302"/>
      <c r="F6169" s="302"/>
      <c r="G6169" s="302"/>
    </row>
    <row r="6170" spans="1:7" ht="108">
      <c r="A6170" s="455">
        <v>97031</v>
      </c>
      <c r="B6170" s="453" t="s">
        <v>3505</v>
      </c>
      <c r="C6170" s="455" t="s">
        <v>18</v>
      </c>
      <c r="D6170" s="474">
        <v>33.36</v>
      </c>
      <c r="E6170" s="302"/>
      <c r="F6170" s="302"/>
      <c r="G6170" s="302"/>
    </row>
    <row r="6171" spans="1:7" ht="94.5">
      <c r="A6171" s="455">
        <v>97032</v>
      </c>
      <c r="B6171" s="453" t="s">
        <v>4385</v>
      </c>
      <c r="C6171" s="455" t="s">
        <v>18</v>
      </c>
      <c r="D6171" s="474">
        <v>23.15</v>
      </c>
      <c r="E6171" s="302"/>
      <c r="F6171" s="302"/>
      <c r="G6171" s="302"/>
    </row>
    <row r="6172" spans="1:7" ht="94.5">
      <c r="A6172" s="455">
        <v>97033</v>
      </c>
      <c r="B6172" s="453" t="s">
        <v>4386</v>
      </c>
      <c r="C6172" s="455" t="s">
        <v>18</v>
      </c>
      <c r="D6172" s="474">
        <v>38.24</v>
      </c>
      <c r="E6172" s="302"/>
      <c r="F6172" s="302"/>
      <c r="G6172" s="302"/>
    </row>
    <row r="6173" spans="1:7" ht="94.5">
      <c r="A6173" s="455">
        <v>97034</v>
      </c>
      <c r="B6173" s="453" t="s">
        <v>4387</v>
      </c>
      <c r="C6173" s="455" t="s">
        <v>18</v>
      </c>
      <c r="D6173" s="474">
        <v>24.78</v>
      </c>
      <c r="E6173" s="302"/>
      <c r="F6173" s="302"/>
      <c r="G6173" s="302"/>
    </row>
    <row r="6174" spans="1:7" ht="40.5">
      <c r="A6174" s="455">
        <v>97039</v>
      </c>
      <c r="B6174" s="453" t="s">
        <v>3506</v>
      </c>
      <c r="C6174" s="455" t="s">
        <v>50</v>
      </c>
      <c r="D6174" s="474">
        <v>33.409999999999997</v>
      </c>
      <c r="E6174" s="302"/>
      <c r="F6174" s="302"/>
      <c r="G6174" s="302"/>
    </row>
    <row r="6175" spans="1:7" ht="40.5">
      <c r="A6175" s="455">
        <v>97040</v>
      </c>
      <c r="B6175" s="453" t="s">
        <v>3507</v>
      </c>
      <c r="C6175" s="455" t="s">
        <v>50</v>
      </c>
      <c r="D6175" s="474">
        <v>12.22</v>
      </c>
      <c r="E6175" s="302"/>
      <c r="F6175" s="302"/>
      <c r="G6175" s="302"/>
    </row>
    <row r="6176" spans="1:7" ht="40.5">
      <c r="A6176" s="455">
        <v>97041</v>
      </c>
      <c r="B6176" s="453" t="s">
        <v>3508</v>
      </c>
      <c r="C6176" s="455" t="s">
        <v>50</v>
      </c>
      <c r="D6176" s="474">
        <v>129.96</v>
      </c>
      <c r="E6176" s="302"/>
      <c r="F6176" s="302"/>
      <c r="G6176" s="302"/>
    </row>
    <row r="6177" spans="1:7" ht="27">
      <c r="A6177" s="455">
        <v>97046</v>
      </c>
      <c r="B6177" s="453" t="s">
        <v>4388</v>
      </c>
      <c r="C6177" s="455" t="s">
        <v>50</v>
      </c>
      <c r="D6177" s="474">
        <v>0.28999999999999998</v>
      </c>
      <c r="E6177" s="302"/>
      <c r="F6177" s="302"/>
      <c r="G6177" s="302"/>
    </row>
    <row r="6178" spans="1:7" ht="40.5">
      <c r="A6178" s="455">
        <v>97047</v>
      </c>
      <c r="B6178" s="453" t="s">
        <v>4389</v>
      </c>
      <c r="C6178" s="455" t="s">
        <v>50</v>
      </c>
      <c r="D6178" s="474">
        <v>0.11</v>
      </c>
      <c r="E6178" s="302"/>
      <c r="F6178" s="302"/>
      <c r="G6178" s="302"/>
    </row>
    <row r="6179" spans="1:7" ht="40.5">
      <c r="A6179" s="455">
        <v>97048</v>
      </c>
      <c r="B6179" s="453" t="s">
        <v>4390</v>
      </c>
      <c r="C6179" s="455" t="s">
        <v>50</v>
      </c>
      <c r="D6179" s="474">
        <v>0.08</v>
      </c>
      <c r="E6179" s="302"/>
      <c r="F6179" s="302"/>
      <c r="G6179" s="302"/>
    </row>
    <row r="6180" spans="1:7" ht="27">
      <c r="A6180" s="455">
        <v>97051</v>
      </c>
      <c r="B6180" s="453" t="s">
        <v>3686</v>
      </c>
      <c r="C6180" s="455" t="s">
        <v>18</v>
      </c>
      <c r="D6180" s="474">
        <v>2.73</v>
      </c>
      <c r="E6180" s="302"/>
      <c r="F6180" s="302"/>
      <c r="G6180" s="302"/>
    </row>
    <row r="6181" spans="1:7" ht="27">
      <c r="A6181" s="455">
        <v>97053</v>
      </c>
      <c r="B6181" s="453" t="s">
        <v>3687</v>
      </c>
      <c r="C6181" s="455" t="s">
        <v>18</v>
      </c>
      <c r="D6181" s="474">
        <v>7.63</v>
      </c>
      <c r="E6181" s="302"/>
      <c r="F6181" s="302"/>
      <c r="G6181" s="302"/>
    </row>
    <row r="6182" spans="1:7" ht="27">
      <c r="A6182" s="455">
        <v>97054</v>
      </c>
      <c r="B6182" s="453" t="s">
        <v>10170</v>
      </c>
      <c r="C6182" s="455" t="s">
        <v>41</v>
      </c>
      <c r="D6182" s="474">
        <v>28.08</v>
      </c>
      <c r="E6182" s="302"/>
      <c r="F6182" s="302"/>
      <c r="G6182" s="302"/>
    </row>
    <row r="6183" spans="1:7" ht="27">
      <c r="A6183" s="455">
        <v>97062</v>
      </c>
      <c r="B6183" s="453" t="s">
        <v>3509</v>
      </c>
      <c r="C6183" s="455" t="s">
        <v>50</v>
      </c>
      <c r="D6183" s="474">
        <v>4.82</v>
      </c>
      <c r="E6183" s="302"/>
      <c r="F6183" s="302"/>
      <c r="G6183" s="302"/>
    </row>
    <row r="6184" spans="1:7" ht="67.5">
      <c r="A6184" s="455">
        <v>97063</v>
      </c>
      <c r="B6184" s="453" t="s">
        <v>3510</v>
      </c>
      <c r="C6184" s="455" t="s">
        <v>50</v>
      </c>
      <c r="D6184" s="474">
        <v>5.98</v>
      </c>
      <c r="E6184" s="302"/>
      <c r="F6184" s="302"/>
      <c r="G6184" s="302"/>
    </row>
    <row r="6185" spans="1:7" ht="40.5">
      <c r="A6185" s="455">
        <v>97064</v>
      </c>
      <c r="B6185" s="453" t="s">
        <v>3511</v>
      </c>
      <c r="C6185" s="455" t="s">
        <v>18</v>
      </c>
      <c r="D6185" s="474">
        <v>11.17</v>
      </c>
      <c r="E6185" s="302"/>
      <c r="F6185" s="302"/>
      <c r="G6185" s="302"/>
    </row>
    <row r="6186" spans="1:7" ht="40.5">
      <c r="A6186" s="455">
        <v>97065</v>
      </c>
      <c r="B6186" s="453" t="s">
        <v>3512</v>
      </c>
      <c r="C6186" s="455" t="s">
        <v>38</v>
      </c>
      <c r="D6186" s="474">
        <v>3.98</v>
      </c>
      <c r="E6186" s="302"/>
      <c r="F6186" s="302"/>
      <c r="G6186" s="302"/>
    </row>
    <row r="6187" spans="1:7" ht="40.5">
      <c r="A6187" s="455">
        <v>97066</v>
      </c>
      <c r="B6187" s="453" t="s">
        <v>4391</v>
      </c>
      <c r="C6187" s="455" t="s">
        <v>50</v>
      </c>
      <c r="D6187" s="474">
        <v>52.66</v>
      </c>
      <c r="E6187" s="302"/>
      <c r="F6187" s="302"/>
      <c r="G6187" s="302"/>
    </row>
    <row r="6188" spans="1:7" ht="54">
      <c r="A6188" s="455">
        <v>97067</v>
      </c>
      <c r="B6188" s="453" t="s">
        <v>3513</v>
      </c>
      <c r="C6188" s="455" t="s">
        <v>18</v>
      </c>
      <c r="D6188" s="474">
        <v>379.76</v>
      </c>
      <c r="E6188" s="302"/>
      <c r="F6188" s="302"/>
      <c r="G6188" s="302"/>
    </row>
    <row r="6189" spans="1:7" ht="40.5">
      <c r="A6189" s="455">
        <v>97621</v>
      </c>
      <c r="B6189" s="453" t="s">
        <v>3619</v>
      </c>
      <c r="C6189" s="455" t="s">
        <v>38</v>
      </c>
      <c r="D6189" s="474">
        <v>75.02</v>
      </c>
      <c r="E6189" s="302"/>
      <c r="F6189" s="302"/>
      <c r="G6189" s="302"/>
    </row>
    <row r="6190" spans="1:7" ht="40.5">
      <c r="A6190" s="455">
        <v>97622</v>
      </c>
      <c r="B6190" s="453" t="s">
        <v>3620</v>
      </c>
      <c r="C6190" s="455" t="s">
        <v>38</v>
      </c>
      <c r="D6190" s="474">
        <v>36.56</v>
      </c>
      <c r="E6190" s="302"/>
      <c r="F6190" s="302"/>
      <c r="G6190" s="302"/>
    </row>
    <row r="6191" spans="1:7" ht="40.5">
      <c r="A6191" s="455">
        <v>97623</v>
      </c>
      <c r="B6191" s="453" t="s">
        <v>3621</v>
      </c>
      <c r="C6191" s="455" t="s">
        <v>38</v>
      </c>
      <c r="D6191" s="474">
        <v>112</v>
      </c>
      <c r="E6191" s="302"/>
      <c r="F6191" s="302"/>
      <c r="G6191" s="302"/>
    </row>
    <row r="6192" spans="1:7" ht="40.5">
      <c r="A6192" s="455">
        <v>97624</v>
      </c>
      <c r="B6192" s="453" t="s">
        <v>3622</v>
      </c>
      <c r="C6192" s="455" t="s">
        <v>38</v>
      </c>
      <c r="D6192" s="474">
        <v>68.739999999999995</v>
      </c>
      <c r="E6192" s="302"/>
      <c r="F6192" s="302"/>
      <c r="G6192" s="302"/>
    </row>
    <row r="6193" spans="1:7" ht="40.5">
      <c r="A6193" s="455">
        <v>97625</v>
      </c>
      <c r="B6193" s="453" t="s">
        <v>3623</v>
      </c>
      <c r="C6193" s="455" t="s">
        <v>38</v>
      </c>
      <c r="D6193" s="474">
        <v>36.909999999999997</v>
      </c>
      <c r="E6193" s="302"/>
      <c r="F6193" s="302"/>
      <c r="G6193" s="302"/>
    </row>
    <row r="6194" spans="1:7" ht="40.5">
      <c r="A6194" s="455">
        <v>97626</v>
      </c>
      <c r="B6194" s="453" t="s">
        <v>3624</v>
      </c>
      <c r="C6194" s="455" t="s">
        <v>38</v>
      </c>
      <c r="D6194" s="474">
        <v>393.79</v>
      </c>
      <c r="E6194" s="302"/>
      <c r="F6194" s="302"/>
      <c r="G6194" s="302"/>
    </row>
    <row r="6195" spans="1:7" ht="54">
      <c r="A6195" s="455">
        <v>97627</v>
      </c>
      <c r="B6195" s="453" t="s">
        <v>3625</v>
      </c>
      <c r="C6195" s="455" t="s">
        <v>38</v>
      </c>
      <c r="D6195" s="474">
        <v>180.38</v>
      </c>
      <c r="E6195" s="302"/>
      <c r="F6195" s="302"/>
      <c r="G6195" s="302"/>
    </row>
    <row r="6196" spans="1:7" ht="27">
      <c r="A6196" s="455">
        <v>97628</v>
      </c>
      <c r="B6196" s="453" t="s">
        <v>3626</v>
      </c>
      <c r="C6196" s="455" t="s">
        <v>38</v>
      </c>
      <c r="D6196" s="474">
        <v>180.7</v>
      </c>
      <c r="E6196" s="302"/>
      <c r="F6196" s="302"/>
      <c r="G6196" s="302"/>
    </row>
    <row r="6197" spans="1:7" ht="40.5">
      <c r="A6197" s="455">
        <v>97629</v>
      </c>
      <c r="B6197" s="453" t="s">
        <v>3627</v>
      </c>
      <c r="C6197" s="455" t="s">
        <v>38</v>
      </c>
      <c r="D6197" s="474">
        <v>78.42</v>
      </c>
      <c r="E6197" s="302"/>
      <c r="F6197" s="302"/>
      <c r="G6197" s="302"/>
    </row>
    <row r="6198" spans="1:7" ht="40.5">
      <c r="A6198" s="455">
        <v>97631</v>
      </c>
      <c r="B6198" s="453" t="s">
        <v>3628</v>
      </c>
      <c r="C6198" s="455" t="s">
        <v>50</v>
      </c>
      <c r="D6198" s="474">
        <v>2.13</v>
      </c>
      <c r="E6198" s="302"/>
      <c r="F6198" s="302"/>
      <c r="G6198" s="302"/>
    </row>
    <row r="6199" spans="1:7" ht="40.5">
      <c r="A6199" s="455">
        <v>97632</v>
      </c>
      <c r="B6199" s="453" t="s">
        <v>3629</v>
      </c>
      <c r="C6199" s="455" t="s">
        <v>18</v>
      </c>
      <c r="D6199" s="474">
        <v>1.66</v>
      </c>
      <c r="E6199" s="302"/>
      <c r="F6199" s="302"/>
      <c r="G6199" s="302"/>
    </row>
    <row r="6200" spans="1:7" ht="40.5">
      <c r="A6200" s="455">
        <v>97633</v>
      </c>
      <c r="B6200" s="453" t="s">
        <v>3630</v>
      </c>
      <c r="C6200" s="455" t="s">
        <v>50</v>
      </c>
      <c r="D6200" s="474">
        <v>14.57</v>
      </c>
      <c r="E6200" s="302"/>
      <c r="F6200" s="302"/>
      <c r="G6200" s="302"/>
    </row>
    <row r="6201" spans="1:7" ht="40.5">
      <c r="A6201" s="455">
        <v>97634</v>
      </c>
      <c r="B6201" s="453" t="s">
        <v>3631</v>
      </c>
      <c r="C6201" s="455" t="s">
        <v>50</v>
      </c>
      <c r="D6201" s="474">
        <v>7.66</v>
      </c>
      <c r="E6201" s="302"/>
      <c r="F6201" s="302"/>
      <c r="G6201" s="302"/>
    </row>
    <row r="6202" spans="1:7" ht="40.5">
      <c r="A6202" s="455">
        <v>97635</v>
      </c>
      <c r="B6202" s="453" t="s">
        <v>3632</v>
      </c>
      <c r="C6202" s="455" t="s">
        <v>50</v>
      </c>
      <c r="D6202" s="474">
        <v>10.199999999999999</v>
      </c>
      <c r="E6202" s="302"/>
      <c r="F6202" s="302"/>
      <c r="G6202" s="302"/>
    </row>
    <row r="6203" spans="1:7" ht="40.5">
      <c r="A6203" s="455">
        <v>97636</v>
      </c>
      <c r="B6203" s="453" t="s">
        <v>3633</v>
      </c>
      <c r="C6203" s="455" t="s">
        <v>50</v>
      </c>
      <c r="D6203" s="474">
        <v>11.58</v>
      </c>
      <c r="E6203" s="302"/>
      <c r="F6203" s="302"/>
      <c r="G6203" s="302"/>
    </row>
    <row r="6204" spans="1:7" ht="40.5">
      <c r="A6204" s="455">
        <v>97637</v>
      </c>
      <c r="B6204" s="453" t="s">
        <v>3634</v>
      </c>
      <c r="C6204" s="455" t="s">
        <v>50</v>
      </c>
      <c r="D6204" s="474">
        <v>1.63</v>
      </c>
      <c r="E6204" s="302"/>
      <c r="F6204" s="302"/>
      <c r="G6204" s="302"/>
    </row>
    <row r="6205" spans="1:7" ht="40.5">
      <c r="A6205" s="455">
        <v>97638</v>
      </c>
      <c r="B6205" s="453" t="s">
        <v>3635</v>
      </c>
      <c r="C6205" s="455" t="s">
        <v>50</v>
      </c>
      <c r="D6205" s="474">
        <v>4.76</v>
      </c>
      <c r="E6205" s="302"/>
      <c r="F6205" s="302"/>
      <c r="G6205" s="302"/>
    </row>
    <row r="6206" spans="1:7" ht="40.5">
      <c r="A6206" s="455">
        <v>97639</v>
      </c>
      <c r="B6206" s="453" t="s">
        <v>3636</v>
      </c>
      <c r="C6206" s="455" t="s">
        <v>50</v>
      </c>
      <c r="D6206" s="474">
        <v>12.85</v>
      </c>
      <c r="E6206" s="302"/>
      <c r="F6206" s="302"/>
      <c r="G6206" s="302"/>
    </row>
    <row r="6207" spans="1:7" ht="40.5">
      <c r="A6207" s="455">
        <v>97640</v>
      </c>
      <c r="B6207" s="453" t="s">
        <v>3637</v>
      </c>
      <c r="C6207" s="455" t="s">
        <v>50</v>
      </c>
      <c r="D6207" s="474">
        <v>1.03</v>
      </c>
      <c r="E6207" s="302"/>
      <c r="F6207" s="302"/>
      <c r="G6207" s="302"/>
    </row>
    <row r="6208" spans="1:7" ht="40.5">
      <c r="A6208" s="455">
        <v>97641</v>
      </c>
      <c r="B6208" s="453" t="s">
        <v>3638</v>
      </c>
      <c r="C6208" s="455" t="s">
        <v>50</v>
      </c>
      <c r="D6208" s="474">
        <v>3.21</v>
      </c>
      <c r="E6208" s="302"/>
      <c r="F6208" s="302"/>
      <c r="G6208" s="302"/>
    </row>
    <row r="6209" spans="1:7" ht="40.5">
      <c r="A6209" s="455">
        <v>97642</v>
      </c>
      <c r="B6209" s="453" t="s">
        <v>3639</v>
      </c>
      <c r="C6209" s="455" t="s">
        <v>50</v>
      </c>
      <c r="D6209" s="474">
        <v>1.84</v>
      </c>
      <c r="E6209" s="302"/>
      <c r="F6209" s="302"/>
      <c r="G6209" s="302"/>
    </row>
    <row r="6210" spans="1:7" ht="40.5">
      <c r="A6210" s="455">
        <v>97643</v>
      </c>
      <c r="B6210" s="453" t="s">
        <v>3640</v>
      </c>
      <c r="C6210" s="455" t="s">
        <v>50</v>
      </c>
      <c r="D6210" s="474">
        <v>15.76</v>
      </c>
      <c r="E6210" s="302"/>
      <c r="F6210" s="302"/>
      <c r="G6210" s="302"/>
    </row>
    <row r="6211" spans="1:7" ht="27">
      <c r="A6211" s="455">
        <v>97644</v>
      </c>
      <c r="B6211" s="453" t="s">
        <v>3641</v>
      </c>
      <c r="C6211" s="455" t="s">
        <v>50</v>
      </c>
      <c r="D6211" s="474">
        <v>5.93</v>
      </c>
      <c r="E6211" s="302"/>
      <c r="F6211" s="302"/>
      <c r="G6211" s="302"/>
    </row>
    <row r="6212" spans="1:7" ht="27">
      <c r="A6212" s="455">
        <v>97645</v>
      </c>
      <c r="B6212" s="453" t="s">
        <v>3642</v>
      </c>
      <c r="C6212" s="455" t="s">
        <v>50</v>
      </c>
      <c r="D6212" s="474">
        <v>22.28</v>
      </c>
      <c r="E6212" s="302"/>
      <c r="F6212" s="302"/>
      <c r="G6212" s="302"/>
    </row>
    <row r="6213" spans="1:7" ht="40.5">
      <c r="A6213" s="455">
        <v>97647</v>
      </c>
      <c r="B6213" s="453" t="s">
        <v>3643</v>
      </c>
      <c r="C6213" s="455" t="s">
        <v>50</v>
      </c>
      <c r="D6213" s="474">
        <v>2.2799999999999998</v>
      </c>
      <c r="E6213" s="302"/>
      <c r="F6213" s="302"/>
      <c r="G6213" s="302"/>
    </row>
    <row r="6214" spans="1:7" ht="40.5">
      <c r="A6214" s="455">
        <v>97648</v>
      </c>
      <c r="B6214" s="453" t="s">
        <v>3644</v>
      </c>
      <c r="C6214" s="455" t="s">
        <v>50</v>
      </c>
      <c r="D6214" s="474">
        <v>1.31</v>
      </c>
      <c r="E6214" s="302"/>
      <c r="F6214" s="302"/>
      <c r="G6214" s="302"/>
    </row>
    <row r="6215" spans="1:7" ht="54">
      <c r="A6215" s="455">
        <v>97649</v>
      </c>
      <c r="B6215" s="453" t="s">
        <v>3645</v>
      </c>
      <c r="C6215" s="455" t="s">
        <v>50</v>
      </c>
      <c r="D6215" s="474">
        <v>2.92</v>
      </c>
      <c r="E6215" s="302"/>
      <c r="F6215" s="302"/>
      <c r="G6215" s="302"/>
    </row>
    <row r="6216" spans="1:7" ht="40.5">
      <c r="A6216" s="455">
        <v>97650</v>
      </c>
      <c r="B6216" s="453" t="s">
        <v>3646</v>
      </c>
      <c r="C6216" s="455" t="s">
        <v>50</v>
      </c>
      <c r="D6216" s="474">
        <v>4.91</v>
      </c>
      <c r="E6216" s="302"/>
      <c r="F6216" s="302"/>
      <c r="G6216" s="302"/>
    </row>
    <row r="6217" spans="1:7" ht="40.5">
      <c r="A6217" s="455">
        <v>97651</v>
      </c>
      <c r="B6217" s="453" t="s">
        <v>3647</v>
      </c>
      <c r="C6217" s="455" t="s">
        <v>41</v>
      </c>
      <c r="D6217" s="474">
        <v>54.35</v>
      </c>
      <c r="E6217" s="302"/>
      <c r="F6217" s="302"/>
      <c r="G6217" s="302"/>
    </row>
    <row r="6218" spans="1:7" ht="40.5">
      <c r="A6218" s="455">
        <v>97652</v>
      </c>
      <c r="B6218" s="453" t="s">
        <v>3648</v>
      </c>
      <c r="C6218" s="455" t="s">
        <v>41</v>
      </c>
      <c r="D6218" s="474">
        <v>123.2</v>
      </c>
      <c r="E6218" s="302"/>
      <c r="F6218" s="302"/>
      <c r="G6218" s="302"/>
    </row>
    <row r="6219" spans="1:7" ht="40.5">
      <c r="A6219" s="455">
        <v>97653</v>
      </c>
      <c r="B6219" s="453" t="s">
        <v>3649</v>
      </c>
      <c r="C6219" s="455" t="s">
        <v>41</v>
      </c>
      <c r="D6219" s="474">
        <v>91.75</v>
      </c>
      <c r="E6219" s="302"/>
      <c r="F6219" s="302"/>
      <c r="G6219" s="302"/>
    </row>
    <row r="6220" spans="1:7" ht="54">
      <c r="A6220" s="455">
        <v>97654</v>
      </c>
      <c r="B6220" s="453" t="s">
        <v>3650</v>
      </c>
      <c r="C6220" s="455" t="s">
        <v>41</v>
      </c>
      <c r="D6220" s="474">
        <v>110.61</v>
      </c>
      <c r="E6220" s="302"/>
      <c r="F6220" s="302"/>
      <c r="G6220" s="302"/>
    </row>
    <row r="6221" spans="1:7" ht="40.5">
      <c r="A6221" s="455">
        <v>97655</v>
      </c>
      <c r="B6221" s="453" t="s">
        <v>3651</v>
      </c>
      <c r="C6221" s="455" t="s">
        <v>50</v>
      </c>
      <c r="D6221" s="474">
        <v>16.04</v>
      </c>
      <c r="E6221" s="302"/>
      <c r="F6221" s="302"/>
      <c r="G6221" s="302"/>
    </row>
    <row r="6222" spans="1:7" ht="40.5">
      <c r="A6222" s="455">
        <v>97656</v>
      </c>
      <c r="B6222" s="453" t="s">
        <v>3652</v>
      </c>
      <c r="C6222" s="455" t="s">
        <v>41</v>
      </c>
      <c r="D6222" s="474">
        <v>156.76</v>
      </c>
      <c r="E6222" s="302"/>
      <c r="F6222" s="302"/>
      <c r="G6222" s="302"/>
    </row>
    <row r="6223" spans="1:7" ht="40.5">
      <c r="A6223" s="455">
        <v>97657</v>
      </c>
      <c r="B6223" s="453" t="s">
        <v>3653</v>
      </c>
      <c r="C6223" s="455" t="s">
        <v>41</v>
      </c>
      <c r="D6223" s="474">
        <v>310.70999999999998</v>
      </c>
      <c r="E6223" s="302"/>
      <c r="F6223" s="302"/>
      <c r="G6223" s="302"/>
    </row>
    <row r="6224" spans="1:7" ht="40.5">
      <c r="A6224" s="455">
        <v>97658</v>
      </c>
      <c r="B6224" s="453" t="s">
        <v>3654</v>
      </c>
      <c r="C6224" s="455" t="s">
        <v>41</v>
      </c>
      <c r="D6224" s="474">
        <v>129.91999999999999</v>
      </c>
      <c r="E6224" s="302"/>
      <c r="F6224" s="302"/>
      <c r="G6224" s="302"/>
    </row>
    <row r="6225" spans="1:7" ht="54">
      <c r="A6225" s="455">
        <v>97659</v>
      </c>
      <c r="B6225" s="453" t="s">
        <v>3655</v>
      </c>
      <c r="C6225" s="455" t="s">
        <v>41</v>
      </c>
      <c r="D6225" s="474">
        <v>172.94</v>
      </c>
      <c r="E6225" s="302"/>
      <c r="F6225" s="302"/>
      <c r="G6225" s="302"/>
    </row>
    <row r="6226" spans="1:7" ht="40.5">
      <c r="A6226" s="455">
        <v>97660</v>
      </c>
      <c r="B6226" s="453" t="s">
        <v>3656</v>
      </c>
      <c r="C6226" s="455" t="s">
        <v>41</v>
      </c>
      <c r="D6226" s="474">
        <v>0.43</v>
      </c>
      <c r="E6226" s="302"/>
      <c r="F6226" s="302"/>
      <c r="G6226" s="302"/>
    </row>
    <row r="6227" spans="1:7" ht="40.5">
      <c r="A6227" s="455">
        <v>97661</v>
      </c>
      <c r="B6227" s="453" t="s">
        <v>3657</v>
      </c>
      <c r="C6227" s="455" t="s">
        <v>18</v>
      </c>
      <c r="D6227" s="474">
        <v>0.43</v>
      </c>
      <c r="E6227" s="302"/>
      <c r="F6227" s="302"/>
      <c r="G6227" s="302"/>
    </row>
    <row r="6228" spans="1:7" ht="54">
      <c r="A6228" s="455">
        <v>97662</v>
      </c>
      <c r="B6228" s="453" t="s">
        <v>3658</v>
      </c>
      <c r="C6228" s="455" t="s">
        <v>18</v>
      </c>
      <c r="D6228" s="474">
        <v>0.31</v>
      </c>
      <c r="E6228" s="302"/>
      <c r="F6228" s="302"/>
      <c r="G6228" s="302"/>
    </row>
    <row r="6229" spans="1:7" ht="27">
      <c r="A6229" s="455">
        <v>97663</v>
      </c>
      <c r="B6229" s="453" t="s">
        <v>3659</v>
      </c>
      <c r="C6229" s="455" t="s">
        <v>41</v>
      </c>
      <c r="D6229" s="474">
        <v>7.92</v>
      </c>
      <c r="E6229" s="302"/>
      <c r="F6229" s="302"/>
      <c r="G6229" s="302"/>
    </row>
    <row r="6230" spans="1:7" ht="27">
      <c r="A6230" s="455">
        <v>97664</v>
      </c>
      <c r="B6230" s="453" t="s">
        <v>3660</v>
      </c>
      <c r="C6230" s="455" t="s">
        <v>41</v>
      </c>
      <c r="D6230" s="474">
        <v>0.98</v>
      </c>
      <c r="E6230" s="302"/>
      <c r="F6230" s="302"/>
      <c r="G6230" s="302"/>
    </row>
    <row r="6231" spans="1:7" ht="27">
      <c r="A6231" s="455">
        <v>97665</v>
      </c>
      <c r="B6231" s="453" t="s">
        <v>3661</v>
      </c>
      <c r="C6231" s="455" t="s">
        <v>41</v>
      </c>
      <c r="D6231" s="474">
        <v>0.83</v>
      </c>
      <c r="E6231" s="302"/>
      <c r="F6231" s="302"/>
      <c r="G6231" s="302"/>
    </row>
    <row r="6232" spans="1:7" ht="40.5">
      <c r="A6232" s="455">
        <v>97666</v>
      </c>
      <c r="B6232" s="453" t="s">
        <v>3662</v>
      </c>
      <c r="C6232" s="455" t="s">
        <v>41</v>
      </c>
      <c r="D6232" s="474">
        <v>5.78</v>
      </c>
      <c r="E6232" s="302"/>
      <c r="F6232" s="302"/>
      <c r="G6232" s="302"/>
    </row>
    <row r="6233" spans="1:7" ht="40.5">
      <c r="A6233" s="455">
        <v>95967</v>
      </c>
      <c r="B6233" s="453" t="s">
        <v>3095</v>
      </c>
      <c r="C6233" s="455" t="s">
        <v>23</v>
      </c>
      <c r="D6233" s="474">
        <v>111.24</v>
      </c>
      <c r="E6233" s="302"/>
      <c r="F6233" s="302"/>
      <c r="G6233" s="302"/>
    </row>
    <row r="6234" spans="1:7" ht="27">
      <c r="A6234" s="455">
        <v>99058</v>
      </c>
      <c r="B6234" s="453" t="s">
        <v>4392</v>
      </c>
      <c r="C6234" s="455" t="s">
        <v>41</v>
      </c>
      <c r="D6234" s="474">
        <v>5.64</v>
      </c>
      <c r="E6234" s="302"/>
      <c r="F6234" s="302"/>
      <c r="G6234" s="302"/>
    </row>
    <row r="6235" spans="1:7" ht="54">
      <c r="A6235" s="455">
        <v>99059</v>
      </c>
      <c r="B6235" s="453" t="s">
        <v>4393</v>
      </c>
      <c r="C6235" s="455" t="s">
        <v>18</v>
      </c>
      <c r="D6235" s="474">
        <v>36.119999999999997</v>
      </c>
      <c r="E6235" s="302"/>
      <c r="F6235" s="302"/>
      <c r="G6235" s="302"/>
    </row>
    <row r="6236" spans="1:7" ht="27">
      <c r="A6236" s="455">
        <v>99060</v>
      </c>
      <c r="B6236" s="453" t="s">
        <v>10171</v>
      </c>
      <c r="C6236" s="455" t="s">
        <v>41</v>
      </c>
      <c r="D6236" s="474">
        <v>92.25</v>
      </c>
      <c r="E6236" s="302"/>
      <c r="F6236" s="302"/>
      <c r="G6236" s="302"/>
    </row>
    <row r="6237" spans="1:7" ht="27">
      <c r="A6237" s="455">
        <v>99061</v>
      </c>
      <c r="B6237" s="453" t="s">
        <v>10172</v>
      </c>
      <c r="C6237" s="455" t="s">
        <v>41</v>
      </c>
      <c r="D6237" s="474">
        <v>63.41</v>
      </c>
      <c r="E6237" s="302"/>
      <c r="F6237" s="302"/>
      <c r="G6237" s="302"/>
    </row>
    <row r="6238" spans="1:7" ht="27">
      <c r="A6238" s="455">
        <v>99062</v>
      </c>
      <c r="B6238" s="453" t="s">
        <v>4394</v>
      </c>
      <c r="C6238" s="455" t="s">
        <v>41</v>
      </c>
      <c r="D6238" s="474">
        <v>1.63</v>
      </c>
      <c r="E6238" s="302"/>
      <c r="F6238" s="302"/>
      <c r="G6238" s="302"/>
    </row>
    <row r="6239" spans="1:7" ht="27">
      <c r="A6239" s="455">
        <v>99063</v>
      </c>
      <c r="B6239" s="453" t="s">
        <v>4395</v>
      </c>
      <c r="C6239" s="455" t="s">
        <v>18</v>
      </c>
      <c r="D6239" s="474">
        <v>3.17</v>
      </c>
      <c r="E6239" s="302"/>
      <c r="F6239" s="302"/>
      <c r="G6239" s="302"/>
    </row>
    <row r="6240" spans="1:7" ht="13.5">
      <c r="A6240" s="455">
        <v>99064</v>
      </c>
      <c r="B6240" s="453" t="s">
        <v>4396</v>
      </c>
      <c r="C6240" s="455" t="s">
        <v>18</v>
      </c>
      <c r="D6240" s="474">
        <v>0.28000000000000003</v>
      </c>
      <c r="E6240" s="302"/>
      <c r="F6240" s="302"/>
      <c r="G6240" s="302"/>
    </row>
    <row r="6241" spans="1:7" ht="40.5">
      <c r="A6241" s="455">
        <v>93588</v>
      </c>
      <c r="B6241" s="453" t="s">
        <v>10173</v>
      </c>
      <c r="C6241" s="455" t="s">
        <v>100</v>
      </c>
      <c r="D6241" s="474">
        <v>2</v>
      </c>
      <c r="E6241" s="302"/>
      <c r="F6241" s="302"/>
      <c r="G6241" s="302"/>
    </row>
    <row r="6242" spans="1:7" ht="40.5">
      <c r="A6242" s="455">
        <v>93589</v>
      </c>
      <c r="B6242" s="453" t="s">
        <v>10174</v>
      </c>
      <c r="C6242" s="455" t="s">
        <v>100</v>
      </c>
      <c r="D6242" s="474">
        <v>1.71</v>
      </c>
      <c r="E6242" s="302"/>
      <c r="F6242" s="302"/>
      <c r="G6242" s="302"/>
    </row>
    <row r="6243" spans="1:7" ht="54">
      <c r="A6243" s="455">
        <v>93590</v>
      </c>
      <c r="B6243" s="453" t="s">
        <v>10175</v>
      </c>
      <c r="C6243" s="455" t="s">
        <v>100</v>
      </c>
      <c r="D6243" s="474">
        <v>0.62</v>
      </c>
      <c r="E6243" s="302"/>
      <c r="F6243" s="302"/>
      <c r="G6243" s="302"/>
    </row>
    <row r="6244" spans="1:7" ht="40.5">
      <c r="A6244" s="455">
        <v>93591</v>
      </c>
      <c r="B6244" s="453" t="s">
        <v>10176</v>
      </c>
      <c r="C6244" s="455" t="s">
        <v>100</v>
      </c>
      <c r="D6244" s="474">
        <v>1.81</v>
      </c>
      <c r="E6244" s="302"/>
      <c r="F6244" s="302"/>
      <c r="G6244" s="302"/>
    </row>
    <row r="6245" spans="1:7" ht="40.5">
      <c r="A6245" s="455">
        <v>93592</v>
      </c>
      <c r="B6245" s="453" t="s">
        <v>10177</v>
      </c>
      <c r="C6245" s="455" t="s">
        <v>100</v>
      </c>
      <c r="D6245" s="474">
        <v>1.57</v>
      </c>
      <c r="E6245" s="302"/>
      <c r="F6245" s="302"/>
      <c r="G6245" s="302"/>
    </row>
    <row r="6246" spans="1:7" ht="54">
      <c r="A6246" s="455">
        <v>93593</v>
      </c>
      <c r="B6246" s="453" t="s">
        <v>10178</v>
      </c>
      <c r="C6246" s="455" t="s">
        <v>100</v>
      </c>
      <c r="D6246" s="474">
        <v>0.56999999999999995</v>
      </c>
      <c r="E6246" s="302"/>
      <c r="F6246" s="302"/>
      <c r="G6246" s="302"/>
    </row>
    <row r="6247" spans="1:7" ht="40.5">
      <c r="A6247" s="455">
        <v>93594</v>
      </c>
      <c r="B6247" s="453" t="s">
        <v>10179</v>
      </c>
      <c r="C6247" s="455" t="s">
        <v>99</v>
      </c>
      <c r="D6247" s="474">
        <v>1.32</v>
      </c>
      <c r="E6247" s="302"/>
      <c r="F6247" s="302"/>
      <c r="G6247" s="302"/>
    </row>
    <row r="6248" spans="1:7" ht="40.5">
      <c r="A6248" s="455">
        <v>93595</v>
      </c>
      <c r="B6248" s="453" t="s">
        <v>10180</v>
      </c>
      <c r="C6248" s="455" t="s">
        <v>99</v>
      </c>
      <c r="D6248" s="474">
        <v>1.1599999999999999</v>
      </c>
      <c r="E6248" s="302"/>
      <c r="F6248" s="302"/>
      <c r="G6248" s="302"/>
    </row>
    <row r="6249" spans="1:7" ht="54">
      <c r="A6249" s="455">
        <v>93596</v>
      </c>
      <c r="B6249" s="453" t="s">
        <v>10181</v>
      </c>
      <c r="C6249" s="455" t="s">
        <v>99</v>
      </c>
      <c r="D6249" s="474">
        <v>0.41</v>
      </c>
      <c r="E6249" s="302"/>
      <c r="F6249" s="302"/>
      <c r="G6249" s="302"/>
    </row>
    <row r="6250" spans="1:7" ht="40.5">
      <c r="A6250" s="455">
        <v>93597</v>
      </c>
      <c r="B6250" s="453" t="s">
        <v>10182</v>
      </c>
      <c r="C6250" s="455" t="s">
        <v>99</v>
      </c>
      <c r="D6250" s="474">
        <v>1.2</v>
      </c>
      <c r="E6250" s="302"/>
      <c r="F6250" s="302"/>
      <c r="G6250" s="302"/>
    </row>
    <row r="6251" spans="1:7" ht="40.5">
      <c r="A6251" s="455">
        <v>93598</v>
      </c>
      <c r="B6251" s="453" t="s">
        <v>10183</v>
      </c>
      <c r="C6251" s="455" t="s">
        <v>99</v>
      </c>
      <c r="D6251" s="474">
        <v>1.04</v>
      </c>
      <c r="E6251" s="302"/>
      <c r="F6251" s="302"/>
      <c r="G6251" s="302"/>
    </row>
    <row r="6252" spans="1:7" ht="54">
      <c r="A6252" s="455">
        <v>93599</v>
      </c>
      <c r="B6252" s="453" t="s">
        <v>10184</v>
      </c>
      <c r="C6252" s="455" t="s">
        <v>99</v>
      </c>
      <c r="D6252" s="474">
        <v>0.38</v>
      </c>
      <c r="E6252" s="302"/>
      <c r="F6252" s="302"/>
      <c r="G6252" s="302"/>
    </row>
    <row r="6253" spans="1:7" ht="40.5">
      <c r="A6253" s="455">
        <v>95425</v>
      </c>
      <c r="B6253" s="453" t="s">
        <v>10185</v>
      </c>
      <c r="C6253" s="455" t="s">
        <v>100</v>
      </c>
      <c r="D6253" s="474">
        <v>1.55</v>
      </c>
      <c r="E6253" s="302"/>
      <c r="F6253" s="302"/>
      <c r="G6253" s="302"/>
    </row>
    <row r="6254" spans="1:7" ht="40.5">
      <c r="A6254" s="455">
        <v>95426</v>
      </c>
      <c r="B6254" s="453" t="s">
        <v>10186</v>
      </c>
      <c r="C6254" s="455" t="s">
        <v>100</v>
      </c>
      <c r="D6254" s="474">
        <v>1.34</v>
      </c>
      <c r="E6254" s="302"/>
      <c r="F6254" s="302"/>
      <c r="G6254" s="302"/>
    </row>
    <row r="6255" spans="1:7" ht="54">
      <c r="A6255" s="455">
        <v>95427</v>
      </c>
      <c r="B6255" s="453" t="s">
        <v>10187</v>
      </c>
      <c r="C6255" s="455" t="s">
        <v>100</v>
      </c>
      <c r="D6255" s="474">
        <v>0.5</v>
      </c>
      <c r="E6255" s="302"/>
      <c r="F6255" s="302"/>
      <c r="G6255" s="302"/>
    </row>
    <row r="6256" spans="1:7" ht="40.5">
      <c r="A6256" s="455">
        <v>95428</v>
      </c>
      <c r="B6256" s="453" t="s">
        <v>10188</v>
      </c>
      <c r="C6256" s="455" t="s">
        <v>99</v>
      </c>
      <c r="D6256" s="474">
        <v>1.03</v>
      </c>
      <c r="E6256" s="302"/>
      <c r="F6256" s="302"/>
      <c r="G6256" s="302"/>
    </row>
    <row r="6257" spans="1:7" ht="40.5">
      <c r="A6257" s="455">
        <v>95429</v>
      </c>
      <c r="B6257" s="453" t="s">
        <v>10189</v>
      </c>
      <c r="C6257" s="455" t="s">
        <v>99</v>
      </c>
      <c r="D6257" s="474">
        <v>0.9</v>
      </c>
      <c r="E6257" s="302"/>
      <c r="F6257" s="302"/>
      <c r="G6257" s="302"/>
    </row>
    <row r="6258" spans="1:7" ht="54">
      <c r="A6258" s="455">
        <v>95430</v>
      </c>
      <c r="B6258" s="453" t="s">
        <v>10190</v>
      </c>
      <c r="C6258" s="455" t="s">
        <v>99</v>
      </c>
      <c r="D6258" s="474">
        <v>0.31</v>
      </c>
      <c r="E6258" s="302"/>
      <c r="F6258" s="302"/>
      <c r="G6258" s="302"/>
    </row>
    <row r="6259" spans="1:7" ht="40.5">
      <c r="A6259" s="455">
        <v>95875</v>
      </c>
      <c r="B6259" s="453" t="s">
        <v>10191</v>
      </c>
      <c r="C6259" s="455" t="s">
        <v>100</v>
      </c>
      <c r="D6259" s="474">
        <v>1.57</v>
      </c>
      <c r="E6259" s="302"/>
      <c r="F6259" s="302"/>
      <c r="G6259" s="302"/>
    </row>
    <row r="6260" spans="1:7" ht="40.5">
      <c r="A6260" s="455">
        <v>95876</v>
      </c>
      <c r="B6260" s="453" t="s">
        <v>10192</v>
      </c>
      <c r="C6260" s="455" t="s">
        <v>100</v>
      </c>
      <c r="D6260" s="474">
        <v>1.42</v>
      </c>
      <c r="E6260" s="302"/>
      <c r="F6260" s="302"/>
      <c r="G6260" s="302"/>
    </row>
    <row r="6261" spans="1:7" ht="40.5">
      <c r="A6261" s="455">
        <v>95877</v>
      </c>
      <c r="B6261" s="453" t="s">
        <v>10193</v>
      </c>
      <c r="C6261" s="455" t="s">
        <v>100</v>
      </c>
      <c r="D6261" s="474">
        <v>1.23</v>
      </c>
      <c r="E6261" s="302"/>
      <c r="F6261" s="302"/>
      <c r="G6261" s="302"/>
    </row>
    <row r="6262" spans="1:7" ht="40.5">
      <c r="A6262" s="455">
        <v>95878</v>
      </c>
      <c r="B6262" s="453" t="s">
        <v>10194</v>
      </c>
      <c r="C6262" s="455" t="s">
        <v>99</v>
      </c>
      <c r="D6262" s="474">
        <v>1.06</v>
      </c>
      <c r="E6262" s="302"/>
      <c r="F6262" s="302"/>
      <c r="G6262" s="302"/>
    </row>
    <row r="6263" spans="1:7" ht="40.5">
      <c r="A6263" s="455">
        <v>95879</v>
      </c>
      <c r="B6263" s="453" t="s">
        <v>10195</v>
      </c>
      <c r="C6263" s="455" t="s">
        <v>99</v>
      </c>
      <c r="D6263" s="474">
        <v>0.96</v>
      </c>
      <c r="E6263" s="302"/>
      <c r="F6263" s="302"/>
      <c r="G6263" s="302"/>
    </row>
    <row r="6264" spans="1:7" ht="40.5">
      <c r="A6264" s="455">
        <v>95880</v>
      </c>
      <c r="B6264" s="453" t="s">
        <v>10196</v>
      </c>
      <c r="C6264" s="455" t="s">
        <v>99</v>
      </c>
      <c r="D6264" s="474">
        <v>0.83</v>
      </c>
      <c r="E6264" s="302"/>
      <c r="F6264" s="302"/>
      <c r="G6264" s="302"/>
    </row>
    <row r="6265" spans="1:7" ht="40.5">
      <c r="A6265" s="455">
        <v>97912</v>
      </c>
      <c r="B6265" s="453" t="s">
        <v>10197</v>
      </c>
      <c r="C6265" s="455" t="s">
        <v>100</v>
      </c>
      <c r="D6265" s="474">
        <v>2.36</v>
      </c>
      <c r="E6265" s="302"/>
      <c r="F6265" s="302"/>
      <c r="G6265" s="302"/>
    </row>
    <row r="6266" spans="1:7" ht="40.5">
      <c r="A6266" s="455">
        <v>97913</v>
      </c>
      <c r="B6266" s="453" t="s">
        <v>10198</v>
      </c>
      <c r="C6266" s="455" t="s">
        <v>100</v>
      </c>
      <c r="D6266" s="474">
        <v>2.0499999999999998</v>
      </c>
      <c r="E6266" s="302"/>
      <c r="F6266" s="302"/>
      <c r="G6266" s="302"/>
    </row>
    <row r="6267" spans="1:7" ht="40.5">
      <c r="A6267" s="455">
        <v>97914</v>
      </c>
      <c r="B6267" s="453" t="s">
        <v>10199</v>
      </c>
      <c r="C6267" s="455" t="s">
        <v>100</v>
      </c>
      <c r="D6267" s="474">
        <v>1.87</v>
      </c>
      <c r="E6267" s="302"/>
      <c r="F6267" s="302"/>
      <c r="G6267" s="302"/>
    </row>
    <row r="6268" spans="1:7" ht="54">
      <c r="A6268" s="455">
        <v>97915</v>
      </c>
      <c r="B6268" s="453" t="s">
        <v>10200</v>
      </c>
      <c r="C6268" s="455" t="s">
        <v>100</v>
      </c>
      <c r="D6268" s="474">
        <v>0.75</v>
      </c>
      <c r="E6268" s="302"/>
      <c r="F6268" s="302"/>
      <c r="G6268" s="302"/>
    </row>
    <row r="6269" spans="1:7" ht="40.5">
      <c r="A6269" s="455">
        <v>100937</v>
      </c>
      <c r="B6269" s="453" t="s">
        <v>10201</v>
      </c>
      <c r="C6269" s="455" t="s">
        <v>100</v>
      </c>
      <c r="D6269" s="474">
        <v>5.63</v>
      </c>
      <c r="E6269" s="302"/>
      <c r="F6269" s="302"/>
      <c r="G6269" s="302"/>
    </row>
    <row r="6270" spans="1:7" ht="40.5">
      <c r="A6270" s="455">
        <v>100938</v>
      </c>
      <c r="B6270" s="453" t="s">
        <v>10202</v>
      </c>
      <c r="C6270" s="455" t="s">
        <v>100</v>
      </c>
      <c r="D6270" s="474">
        <v>4.76</v>
      </c>
      <c r="E6270" s="302"/>
      <c r="F6270" s="302"/>
      <c r="G6270" s="302"/>
    </row>
    <row r="6271" spans="1:7" ht="40.5">
      <c r="A6271" s="455">
        <v>100939</v>
      </c>
      <c r="B6271" s="453" t="s">
        <v>10203</v>
      </c>
      <c r="C6271" s="455" t="s">
        <v>100</v>
      </c>
      <c r="D6271" s="474">
        <v>4.34</v>
      </c>
      <c r="E6271" s="302"/>
      <c r="F6271" s="302"/>
      <c r="G6271" s="302"/>
    </row>
    <row r="6272" spans="1:7" ht="40.5">
      <c r="A6272" s="455">
        <v>100940</v>
      </c>
      <c r="B6272" s="453" t="s">
        <v>10204</v>
      </c>
      <c r="C6272" s="455" t="s">
        <v>100</v>
      </c>
      <c r="D6272" s="474">
        <v>3.73</v>
      </c>
      <c r="E6272" s="302"/>
      <c r="F6272" s="302"/>
      <c r="G6272" s="302"/>
    </row>
    <row r="6273" spans="1:7" ht="40.5">
      <c r="A6273" s="455">
        <v>100941</v>
      </c>
      <c r="B6273" s="453" t="s">
        <v>10205</v>
      </c>
      <c r="C6273" s="455" t="s">
        <v>99</v>
      </c>
      <c r="D6273" s="474">
        <v>3.75</v>
      </c>
      <c r="E6273" s="302"/>
      <c r="F6273" s="302"/>
      <c r="G6273" s="302"/>
    </row>
    <row r="6274" spans="1:7" ht="40.5">
      <c r="A6274" s="455">
        <v>100942</v>
      </c>
      <c r="B6274" s="453" t="s">
        <v>10206</v>
      </c>
      <c r="C6274" s="455" t="s">
        <v>99</v>
      </c>
      <c r="D6274" s="474">
        <v>3.17</v>
      </c>
      <c r="E6274" s="302"/>
      <c r="F6274" s="302"/>
      <c r="G6274" s="302"/>
    </row>
    <row r="6275" spans="1:7" ht="40.5">
      <c r="A6275" s="455">
        <v>100943</v>
      </c>
      <c r="B6275" s="453" t="s">
        <v>10207</v>
      </c>
      <c r="C6275" s="455" t="s">
        <v>99</v>
      </c>
      <c r="D6275" s="474">
        <v>2.87</v>
      </c>
      <c r="E6275" s="302"/>
      <c r="F6275" s="302"/>
      <c r="G6275" s="302"/>
    </row>
    <row r="6276" spans="1:7" ht="40.5">
      <c r="A6276" s="455">
        <v>100944</v>
      </c>
      <c r="B6276" s="453" t="s">
        <v>10208</v>
      </c>
      <c r="C6276" s="455" t="s">
        <v>99</v>
      </c>
      <c r="D6276" s="474">
        <v>2.4900000000000002</v>
      </c>
      <c r="E6276" s="302"/>
      <c r="F6276" s="302"/>
      <c r="G6276" s="302"/>
    </row>
    <row r="6277" spans="1:7" ht="40.5">
      <c r="A6277" s="455">
        <v>100945</v>
      </c>
      <c r="B6277" s="453" t="s">
        <v>10209</v>
      </c>
      <c r="C6277" s="455" t="s">
        <v>99</v>
      </c>
      <c r="D6277" s="474">
        <v>1.67</v>
      </c>
      <c r="E6277" s="302"/>
      <c r="F6277" s="302"/>
      <c r="G6277" s="302"/>
    </row>
    <row r="6278" spans="1:7" ht="40.5">
      <c r="A6278" s="455">
        <v>100946</v>
      </c>
      <c r="B6278" s="453" t="s">
        <v>10210</v>
      </c>
      <c r="C6278" s="455" t="s">
        <v>99</v>
      </c>
      <c r="D6278" s="474">
        <v>1.44</v>
      </c>
      <c r="E6278" s="302"/>
      <c r="F6278" s="302"/>
      <c r="G6278" s="302"/>
    </row>
    <row r="6279" spans="1:7" ht="40.5">
      <c r="A6279" s="455">
        <v>100947</v>
      </c>
      <c r="B6279" s="453" t="s">
        <v>10211</v>
      </c>
      <c r="C6279" s="455" t="s">
        <v>99</v>
      </c>
      <c r="D6279" s="474">
        <v>1.32</v>
      </c>
      <c r="E6279" s="302"/>
      <c r="F6279" s="302"/>
      <c r="G6279" s="302"/>
    </row>
    <row r="6280" spans="1:7" ht="54">
      <c r="A6280" s="455">
        <v>100948</v>
      </c>
      <c r="B6280" s="453" t="s">
        <v>10212</v>
      </c>
      <c r="C6280" s="455" t="s">
        <v>99</v>
      </c>
      <c r="D6280" s="474">
        <v>0.52</v>
      </c>
      <c r="E6280" s="302"/>
      <c r="F6280" s="302"/>
      <c r="G6280" s="302"/>
    </row>
    <row r="6281" spans="1:7" ht="40.5">
      <c r="A6281" s="455">
        <v>100949</v>
      </c>
      <c r="B6281" s="453" t="s">
        <v>10213</v>
      </c>
      <c r="C6281" s="455" t="s">
        <v>99</v>
      </c>
      <c r="D6281" s="474">
        <v>3.98</v>
      </c>
      <c r="E6281" s="302"/>
      <c r="F6281" s="302"/>
      <c r="G6281" s="302"/>
    </row>
    <row r="6282" spans="1:7" ht="54">
      <c r="A6282" s="455">
        <v>100950</v>
      </c>
      <c r="B6282" s="453" t="s">
        <v>10214</v>
      </c>
      <c r="C6282" s="455" t="s">
        <v>99</v>
      </c>
      <c r="D6282" s="474">
        <v>2.16</v>
      </c>
      <c r="E6282" s="302"/>
      <c r="F6282" s="302"/>
      <c r="G6282" s="302"/>
    </row>
    <row r="6283" spans="1:7" ht="67.5">
      <c r="A6283" s="455">
        <v>100951</v>
      </c>
      <c r="B6283" s="453" t="s">
        <v>10215</v>
      </c>
      <c r="C6283" s="455" t="s">
        <v>99</v>
      </c>
      <c r="D6283" s="474">
        <v>1.87</v>
      </c>
      <c r="E6283" s="302"/>
      <c r="F6283" s="302"/>
      <c r="G6283" s="302"/>
    </row>
    <row r="6284" spans="1:7" ht="67.5">
      <c r="A6284" s="455">
        <v>100952</v>
      </c>
      <c r="B6284" s="453" t="s">
        <v>10216</v>
      </c>
      <c r="C6284" s="455" t="s">
        <v>99</v>
      </c>
      <c r="D6284" s="474">
        <v>1.72</v>
      </c>
      <c r="E6284" s="302"/>
      <c r="F6284" s="302"/>
      <c r="G6284" s="302"/>
    </row>
    <row r="6285" spans="1:7" ht="81">
      <c r="A6285" s="455">
        <v>100953</v>
      </c>
      <c r="B6285" s="453" t="s">
        <v>10217</v>
      </c>
      <c r="C6285" s="455" t="s">
        <v>99</v>
      </c>
      <c r="D6285" s="474">
        <v>0.68</v>
      </c>
      <c r="E6285" s="302"/>
      <c r="F6285" s="302"/>
      <c r="G6285" s="302"/>
    </row>
    <row r="6286" spans="1:7" ht="67.5">
      <c r="A6286" s="455">
        <v>100954</v>
      </c>
      <c r="B6286" s="453" t="s">
        <v>10218</v>
      </c>
      <c r="C6286" s="455" t="s">
        <v>99</v>
      </c>
      <c r="D6286" s="474">
        <v>5.16</v>
      </c>
      <c r="E6286" s="302"/>
      <c r="F6286" s="302"/>
      <c r="G6286" s="302"/>
    </row>
    <row r="6287" spans="1:7" ht="40.5">
      <c r="A6287" s="455">
        <v>100955</v>
      </c>
      <c r="B6287" s="453" t="s">
        <v>10219</v>
      </c>
      <c r="C6287" s="455" t="s">
        <v>100</v>
      </c>
      <c r="D6287" s="474">
        <v>3.21</v>
      </c>
      <c r="E6287" s="302"/>
      <c r="F6287" s="302"/>
      <c r="G6287" s="302"/>
    </row>
    <row r="6288" spans="1:7" ht="40.5">
      <c r="A6288" s="455">
        <v>100956</v>
      </c>
      <c r="B6288" s="453" t="s">
        <v>10220</v>
      </c>
      <c r="C6288" s="455" t="s">
        <v>100</v>
      </c>
      <c r="D6288" s="474">
        <v>2.79</v>
      </c>
      <c r="E6288" s="302"/>
      <c r="F6288" s="302"/>
      <c r="G6288" s="302"/>
    </row>
    <row r="6289" spans="1:7" ht="40.5">
      <c r="A6289" s="455">
        <v>100957</v>
      </c>
      <c r="B6289" s="453" t="s">
        <v>10221</v>
      </c>
      <c r="C6289" s="455" t="s">
        <v>100</v>
      </c>
      <c r="D6289" s="474">
        <v>2.54</v>
      </c>
      <c r="E6289" s="302"/>
      <c r="F6289" s="302"/>
      <c r="G6289" s="302"/>
    </row>
    <row r="6290" spans="1:7" ht="54">
      <c r="A6290" s="455">
        <v>100958</v>
      </c>
      <c r="B6290" s="453" t="s">
        <v>10222</v>
      </c>
      <c r="C6290" s="455" t="s">
        <v>100</v>
      </c>
      <c r="D6290" s="474">
        <v>1.02</v>
      </c>
      <c r="E6290" s="302"/>
      <c r="F6290" s="302"/>
      <c r="G6290" s="302"/>
    </row>
    <row r="6291" spans="1:7" ht="40.5">
      <c r="A6291" s="455">
        <v>100959</v>
      </c>
      <c r="B6291" s="453" t="s">
        <v>10223</v>
      </c>
      <c r="C6291" s="455" t="s">
        <v>100</v>
      </c>
      <c r="D6291" s="474">
        <v>7.66</v>
      </c>
      <c r="E6291" s="302"/>
      <c r="F6291" s="302"/>
      <c r="G6291" s="302"/>
    </row>
    <row r="6292" spans="1:7" ht="40.5">
      <c r="A6292" s="455">
        <v>100960</v>
      </c>
      <c r="B6292" s="453" t="s">
        <v>10224</v>
      </c>
      <c r="C6292" s="455" t="s">
        <v>100</v>
      </c>
      <c r="D6292" s="474">
        <v>2.33</v>
      </c>
      <c r="E6292" s="302"/>
      <c r="F6292" s="302"/>
      <c r="G6292" s="302"/>
    </row>
    <row r="6293" spans="1:7" ht="40.5">
      <c r="A6293" s="455">
        <v>100961</v>
      </c>
      <c r="B6293" s="453" t="s">
        <v>10225</v>
      </c>
      <c r="C6293" s="455" t="s">
        <v>100</v>
      </c>
      <c r="D6293" s="474">
        <v>2.0099999999999998</v>
      </c>
      <c r="E6293" s="302"/>
      <c r="F6293" s="302"/>
      <c r="G6293" s="302"/>
    </row>
    <row r="6294" spans="1:7" ht="40.5">
      <c r="A6294" s="455">
        <v>100962</v>
      </c>
      <c r="B6294" s="453" t="s">
        <v>10226</v>
      </c>
      <c r="C6294" s="455" t="s">
        <v>100</v>
      </c>
      <c r="D6294" s="474">
        <v>1.84</v>
      </c>
      <c r="E6294" s="302"/>
      <c r="F6294" s="302"/>
      <c r="G6294" s="302"/>
    </row>
    <row r="6295" spans="1:7" ht="54">
      <c r="A6295" s="455">
        <v>100963</v>
      </c>
      <c r="B6295" s="453" t="s">
        <v>10227</v>
      </c>
      <c r="C6295" s="455" t="s">
        <v>100</v>
      </c>
      <c r="D6295" s="474">
        <v>0.72</v>
      </c>
      <c r="E6295" s="302"/>
      <c r="F6295" s="302"/>
      <c r="G6295" s="302"/>
    </row>
    <row r="6296" spans="1:7" ht="40.5">
      <c r="A6296" s="455">
        <v>100964</v>
      </c>
      <c r="B6296" s="453" t="s">
        <v>10228</v>
      </c>
      <c r="C6296" s="455" t="s">
        <v>100</v>
      </c>
      <c r="D6296" s="474">
        <v>5.59</v>
      </c>
      <c r="E6296" s="302"/>
      <c r="F6296" s="302"/>
      <c r="G6296" s="302"/>
    </row>
    <row r="6297" spans="1:7" ht="81">
      <c r="A6297" s="455">
        <v>100973</v>
      </c>
      <c r="B6297" s="453" t="s">
        <v>10229</v>
      </c>
      <c r="C6297" s="455" t="s">
        <v>38</v>
      </c>
      <c r="D6297" s="474">
        <v>5.57</v>
      </c>
      <c r="E6297" s="302"/>
      <c r="F6297" s="302"/>
      <c r="G6297" s="302"/>
    </row>
    <row r="6298" spans="1:7" ht="81">
      <c r="A6298" s="455">
        <v>100974</v>
      </c>
      <c r="B6298" s="453" t="s">
        <v>10230</v>
      </c>
      <c r="C6298" s="455" t="s">
        <v>38</v>
      </c>
      <c r="D6298" s="474">
        <v>5.45</v>
      </c>
      <c r="E6298" s="302"/>
      <c r="F6298" s="302"/>
      <c r="G6298" s="302"/>
    </row>
    <row r="6299" spans="1:7" ht="81">
      <c r="A6299" s="455">
        <v>100975</v>
      </c>
      <c r="B6299" s="453" t="s">
        <v>10231</v>
      </c>
      <c r="C6299" s="455" t="s">
        <v>38</v>
      </c>
      <c r="D6299" s="474">
        <v>5.67</v>
      </c>
      <c r="E6299" s="302"/>
      <c r="F6299" s="302"/>
      <c r="G6299" s="302"/>
    </row>
    <row r="6300" spans="1:7" ht="54">
      <c r="A6300" s="455">
        <v>100965</v>
      </c>
      <c r="B6300" s="453" t="s">
        <v>10232</v>
      </c>
      <c r="C6300" s="455" t="s">
        <v>99</v>
      </c>
      <c r="D6300" s="474">
        <v>1.2</v>
      </c>
      <c r="E6300" s="302"/>
      <c r="F6300" s="302"/>
      <c r="G6300" s="302"/>
    </row>
    <row r="6301" spans="1:7" ht="54">
      <c r="A6301" s="455">
        <v>100966</v>
      </c>
      <c r="B6301" s="453" t="s">
        <v>10233</v>
      </c>
      <c r="C6301" s="455" t="s">
        <v>99</v>
      </c>
      <c r="D6301" s="474">
        <v>1.03</v>
      </c>
      <c r="E6301" s="302"/>
      <c r="F6301" s="302"/>
      <c r="G6301" s="302"/>
    </row>
    <row r="6302" spans="1:7" ht="54">
      <c r="A6302" s="455">
        <v>100969</v>
      </c>
      <c r="B6302" s="453" t="s">
        <v>10236</v>
      </c>
      <c r="C6302" s="455" t="s">
        <v>99</v>
      </c>
      <c r="D6302" s="474">
        <v>1.59</v>
      </c>
      <c r="E6302" s="302"/>
      <c r="F6302" s="302"/>
      <c r="G6302" s="302"/>
    </row>
    <row r="6303" spans="1:7" ht="54">
      <c r="A6303" s="455">
        <v>100970</v>
      </c>
      <c r="B6303" s="453" t="s">
        <v>10237</v>
      </c>
      <c r="C6303" s="455" t="s">
        <v>99</v>
      </c>
      <c r="D6303" s="474">
        <v>1.35</v>
      </c>
      <c r="E6303" s="302"/>
      <c r="F6303" s="302"/>
      <c r="G6303" s="302"/>
    </row>
    <row r="6304" spans="1:7" ht="54">
      <c r="A6304" s="455">
        <v>102330</v>
      </c>
      <c r="B6304" s="453" t="s">
        <v>10234</v>
      </c>
      <c r="C6304" s="455" t="s">
        <v>99</v>
      </c>
      <c r="D6304" s="474">
        <v>0.96</v>
      </c>
      <c r="E6304" s="302"/>
      <c r="F6304" s="302"/>
      <c r="G6304" s="302"/>
    </row>
    <row r="6305" spans="1:7" ht="67.5">
      <c r="A6305" s="455">
        <v>102331</v>
      </c>
      <c r="B6305" s="453" t="s">
        <v>10235</v>
      </c>
      <c r="C6305" s="455" t="s">
        <v>99</v>
      </c>
      <c r="D6305" s="474">
        <v>0.37</v>
      </c>
      <c r="E6305" s="302"/>
      <c r="F6305" s="302"/>
      <c r="G6305" s="302"/>
    </row>
    <row r="6306" spans="1:7" ht="54">
      <c r="A6306" s="455">
        <v>102332</v>
      </c>
      <c r="B6306" s="453" t="s">
        <v>10238</v>
      </c>
      <c r="C6306" s="455" t="s">
        <v>99</v>
      </c>
      <c r="D6306" s="474">
        <v>1.26</v>
      </c>
      <c r="E6306" s="302"/>
      <c r="F6306" s="302"/>
      <c r="G6306" s="302"/>
    </row>
    <row r="6307" spans="1:7" ht="67.5">
      <c r="A6307" s="455">
        <v>102333</v>
      </c>
      <c r="B6307" s="453" t="s">
        <v>10239</v>
      </c>
      <c r="C6307" s="455" t="s">
        <v>99</v>
      </c>
      <c r="D6307" s="474">
        <v>0.5</v>
      </c>
      <c r="E6307" s="302"/>
      <c r="F6307" s="302"/>
      <c r="G6307" s="302"/>
    </row>
    <row r="6308" spans="1:7" ht="54">
      <c r="A6308" s="455">
        <v>101019</v>
      </c>
      <c r="B6308" s="453" t="s">
        <v>10240</v>
      </c>
      <c r="C6308" s="455" t="s">
        <v>59</v>
      </c>
      <c r="D6308" s="474">
        <v>510.21</v>
      </c>
      <c r="E6308" s="302"/>
      <c r="F6308" s="302"/>
      <c r="G6308" s="302"/>
    </row>
    <row r="6309" spans="1:7" ht="40.5">
      <c r="A6309" s="455">
        <v>101479</v>
      </c>
      <c r="B6309" s="453" t="s">
        <v>10241</v>
      </c>
      <c r="C6309" s="455" t="s">
        <v>59</v>
      </c>
      <c r="D6309" s="474">
        <v>101.85</v>
      </c>
      <c r="E6309" s="302"/>
      <c r="F6309" s="302"/>
      <c r="G6309" s="302"/>
    </row>
    <row r="6310" spans="1:7" ht="81">
      <c r="A6310" s="455">
        <v>100976</v>
      </c>
      <c r="B6310" s="453" t="s">
        <v>10242</v>
      </c>
      <c r="C6310" s="455" t="s">
        <v>38</v>
      </c>
      <c r="D6310" s="474">
        <v>5.61</v>
      </c>
      <c r="E6310" s="302"/>
      <c r="F6310" s="302"/>
      <c r="G6310" s="302"/>
    </row>
    <row r="6311" spans="1:7" ht="81">
      <c r="A6311" s="455">
        <v>100977</v>
      </c>
      <c r="B6311" s="453" t="s">
        <v>10243</v>
      </c>
      <c r="C6311" s="455" t="s">
        <v>38</v>
      </c>
      <c r="D6311" s="474">
        <v>4.67</v>
      </c>
      <c r="E6311" s="302"/>
      <c r="F6311" s="302"/>
      <c r="G6311" s="302"/>
    </row>
    <row r="6312" spans="1:7" ht="81">
      <c r="A6312" s="455">
        <v>100978</v>
      </c>
      <c r="B6312" s="453" t="s">
        <v>10244</v>
      </c>
      <c r="C6312" s="455" t="s">
        <v>38</v>
      </c>
      <c r="D6312" s="474">
        <v>4.29</v>
      </c>
      <c r="E6312" s="302"/>
      <c r="F6312" s="302"/>
      <c r="G6312" s="302"/>
    </row>
    <row r="6313" spans="1:7" ht="81">
      <c r="A6313" s="455">
        <v>100979</v>
      </c>
      <c r="B6313" s="453" t="s">
        <v>10245</v>
      </c>
      <c r="C6313" s="455" t="s">
        <v>38</v>
      </c>
      <c r="D6313" s="474">
        <v>4.24</v>
      </c>
      <c r="E6313" s="302"/>
      <c r="F6313" s="302"/>
      <c r="G6313" s="302"/>
    </row>
    <row r="6314" spans="1:7" ht="81">
      <c r="A6314" s="455">
        <v>100980</v>
      </c>
      <c r="B6314" s="453" t="s">
        <v>10246</v>
      </c>
      <c r="C6314" s="455" t="s">
        <v>38</v>
      </c>
      <c r="D6314" s="474">
        <v>4.05</v>
      </c>
      <c r="E6314" s="302"/>
      <c r="F6314" s="302"/>
      <c r="G6314" s="302"/>
    </row>
    <row r="6315" spans="1:7" ht="67.5">
      <c r="A6315" s="455">
        <v>100981</v>
      </c>
      <c r="B6315" s="453" t="s">
        <v>10247</v>
      </c>
      <c r="C6315" s="455" t="s">
        <v>38</v>
      </c>
      <c r="D6315" s="474">
        <v>5.71</v>
      </c>
      <c r="E6315" s="302"/>
      <c r="F6315" s="302"/>
      <c r="G6315" s="302"/>
    </row>
    <row r="6316" spans="1:7" ht="67.5">
      <c r="A6316" s="455">
        <v>100982</v>
      </c>
      <c r="B6316" s="453" t="s">
        <v>10248</v>
      </c>
      <c r="C6316" s="455" t="s">
        <v>38</v>
      </c>
      <c r="D6316" s="474">
        <v>5.55</v>
      </c>
      <c r="E6316" s="302"/>
      <c r="F6316" s="302"/>
      <c r="G6316" s="302"/>
    </row>
    <row r="6317" spans="1:7" ht="67.5">
      <c r="A6317" s="455">
        <v>100983</v>
      </c>
      <c r="B6317" s="453" t="s">
        <v>10249</v>
      </c>
      <c r="C6317" s="455" t="s">
        <v>38</v>
      </c>
      <c r="D6317" s="474">
        <v>5.76</v>
      </c>
      <c r="E6317" s="302"/>
      <c r="F6317" s="302"/>
      <c r="G6317" s="302"/>
    </row>
    <row r="6318" spans="1:7" ht="67.5">
      <c r="A6318" s="455">
        <v>100984</v>
      </c>
      <c r="B6318" s="453" t="s">
        <v>10250</v>
      </c>
      <c r="C6318" s="455" t="s">
        <v>38</v>
      </c>
      <c r="D6318" s="474">
        <v>5.68</v>
      </c>
      <c r="E6318" s="302"/>
      <c r="F6318" s="302"/>
      <c r="G6318" s="302"/>
    </row>
    <row r="6319" spans="1:7" ht="40.5">
      <c r="A6319" s="455">
        <v>100985</v>
      </c>
      <c r="B6319" s="453" t="s">
        <v>10251</v>
      </c>
      <c r="C6319" s="455" t="s">
        <v>38</v>
      </c>
      <c r="D6319" s="474">
        <v>4.68</v>
      </c>
      <c r="E6319" s="302"/>
      <c r="F6319" s="302"/>
      <c r="G6319" s="302"/>
    </row>
    <row r="6320" spans="1:7" ht="40.5">
      <c r="A6320" s="455">
        <v>100986</v>
      </c>
      <c r="B6320" s="453" t="s">
        <v>10252</v>
      </c>
      <c r="C6320" s="455" t="s">
        <v>38</v>
      </c>
      <c r="D6320" s="474">
        <v>5.71</v>
      </c>
      <c r="E6320" s="302"/>
      <c r="F6320" s="302"/>
      <c r="G6320" s="302"/>
    </row>
    <row r="6321" spans="1:7" ht="40.5">
      <c r="A6321" s="455">
        <v>100987</v>
      </c>
      <c r="B6321" s="453" t="s">
        <v>10253</v>
      </c>
      <c r="C6321" s="455" t="s">
        <v>38</v>
      </c>
      <c r="D6321" s="474">
        <v>6.83</v>
      </c>
      <c r="E6321" s="302"/>
      <c r="F6321" s="302"/>
      <c r="G6321" s="302"/>
    </row>
    <row r="6322" spans="1:7" ht="40.5">
      <c r="A6322" s="455">
        <v>100988</v>
      </c>
      <c r="B6322" s="453" t="s">
        <v>10254</v>
      </c>
      <c r="C6322" s="455" t="s">
        <v>38</v>
      </c>
      <c r="D6322" s="474">
        <v>7.3</v>
      </c>
      <c r="E6322" s="302"/>
      <c r="F6322" s="302"/>
      <c r="G6322" s="302"/>
    </row>
    <row r="6323" spans="1:7" ht="81">
      <c r="A6323" s="455">
        <v>100989</v>
      </c>
      <c r="B6323" s="453" t="s">
        <v>10255</v>
      </c>
      <c r="C6323" s="455" t="s">
        <v>59</v>
      </c>
      <c r="D6323" s="474">
        <v>3.72</v>
      </c>
      <c r="E6323" s="302"/>
      <c r="F6323" s="302"/>
      <c r="G6323" s="302"/>
    </row>
    <row r="6324" spans="1:7" ht="81">
      <c r="A6324" s="455">
        <v>100990</v>
      </c>
      <c r="B6324" s="453" t="s">
        <v>10256</v>
      </c>
      <c r="C6324" s="455" t="s">
        <v>59</v>
      </c>
      <c r="D6324" s="474">
        <v>3.64</v>
      </c>
      <c r="E6324" s="302"/>
      <c r="F6324" s="302"/>
      <c r="G6324" s="302"/>
    </row>
    <row r="6325" spans="1:7" ht="81">
      <c r="A6325" s="455">
        <v>100991</v>
      </c>
      <c r="B6325" s="453" t="s">
        <v>10257</v>
      </c>
      <c r="C6325" s="455" t="s">
        <v>59</v>
      </c>
      <c r="D6325" s="474">
        <v>3.8</v>
      </c>
      <c r="E6325" s="302"/>
      <c r="F6325" s="302"/>
      <c r="G6325" s="302"/>
    </row>
    <row r="6326" spans="1:7" ht="81">
      <c r="A6326" s="455">
        <v>100992</v>
      </c>
      <c r="B6326" s="453" t="s">
        <v>10258</v>
      </c>
      <c r="C6326" s="455" t="s">
        <v>59</v>
      </c>
      <c r="D6326" s="474">
        <v>3.74</v>
      </c>
      <c r="E6326" s="302"/>
      <c r="F6326" s="302"/>
      <c r="G6326" s="302"/>
    </row>
    <row r="6327" spans="1:7" ht="81">
      <c r="A6327" s="455">
        <v>100993</v>
      </c>
      <c r="B6327" s="453" t="s">
        <v>10259</v>
      </c>
      <c r="C6327" s="455" t="s">
        <v>59</v>
      </c>
      <c r="D6327" s="474">
        <v>3.11</v>
      </c>
      <c r="E6327" s="302"/>
      <c r="F6327" s="302"/>
      <c r="G6327" s="302"/>
    </row>
    <row r="6328" spans="1:7" ht="81">
      <c r="A6328" s="455">
        <v>100994</v>
      </c>
      <c r="B6328" s="453" t="s">
        <v>10260</v>
      </c>
      <c r="C6328" s="455" t="s">
        <v>59</v>
      </c>
      <c r="D6328" s="474">
        <v>2.84</v>
      </c>
      <c r="E6328" s="302"/>
      <c r="F6328" s="302"/>
      <c r="G6328" s="302"/>
    </row>
    <row r="6329" spans="1:7" ht="81">
      <c r="A6329" s="455">
        <v>100995</v>
      </c>
      <c r="B6329" s="453" t="s">
        <v>10261</v>
      </c>
      <c r="C6329" s="455" t="s">
        <v>59</v>
      </c>
      <c r="D6329" s="474">
        <v>2.83</v>
      </c>
      <c r="E6329" s="302"/>
      <c r="F6329" s="302"/>
      <c r="G6329" s="302"/>
    </row>
    <row r="6330" spans="1:7" ht="81">
      <c r="A6330" s="455">
        <v>100996</v>
      </c>
      <c r="B6330" s="453" t="s">
        <v>10262</v>
      </c>
      <c r="C6330" s="455" t="s">
        <v>59</v>
      </c>
      <c r="D6330" s="474">
        <v>2.69</v>
      </c>
      <c r="E6330" s="302"/>
      <c r="F6330" s="302"/>
      <c r="G6330" s="302"/>
    </row>
    <row r="6331" spans="1:7" ht="67.5">
      <c r="A6331" s="455">
        <v>100997</v>
      </c>
      <c r="B6331" s="453" t="s">
        <v>10263</v>
      </c>
      <c r="C6331" s="455" t="s">
        <v>59</v>
      </c>
      <c r="D6331" s="474">
        <v>3.8</v>
      </c>
      <c r="E6331" s="302"/>
      <c r="F6331" s="302"/>
      <c r="G6331" s="302"/>
    </row>
    <row r="6332" spans="1:7" ht="67.5">
      <c r="A6332" s="455">
        <v>100998</v>
      </c>
      <c r="B6332" s="453" t="s">
        <v>10264</v>
      </c>
      <c r="C6332" s="455" t="s">
        <v>59</v>
      </c>
      <c r="D6332" s="474">
        <v>3.7</v>
      </c>
      <c r="E6332" s="302"/>
      <c r="F6332" s="302"/>
      <c r="G6332" s="302"/>
    </row>
    <row r="6333" spans="1:7" ht="67.5">
      <c r="A6333" s="455">
        <v>100999</v>
      </c>
      <c r="B6333" s="453" t="s">
        <v>10265</v>
      </c>
      <c r="C6333" s="455" t="s">
        <v>59</v>
      </c>
      <c r="D6333" s="474">
        <v>3.85</v>
      </c>
      <c r="E6333" s="302"/>
      <c r="F6333" s="302"/>
      <c r="G6333" s="302"/>
    </row>
    <row r="6334" spans="1:7" ht="67.5">
      <c r="A6334" s="455">
        <v>101000</v>
      </c>
      <c r="B6334" s="453" t="s">
        <v>10266</v>
      </c>
      <c r="C6334" s="455" t="s">
        <v>59</v>
      </c>
      <c r="D6334" s="474">
        <v>3.78</v>
      </c>
      <c r="E6334" s="302"/>
      <c r="F6334" s="302"/>
      <c r="G6334" s="302"/>
    </row>
    <row r="6335" spans="1:7" ht="40.5">
      <c r="A6335" s="455">
        <v>101001</v>
      </c>
      <c r="B6335" s="453" t="s">
        <v>10267</v>
      </c>
      <c r="C6335" s="455" t="s">
        <v>59</v>
      </c>
      <c r="D6335" s="474">
        <v>3.12</v>
      </c>
      <c r="E6335" s="302"/>
      <c r="F6335" s="302"/>
      <c r="G6335" s="302"/>
    </row>
    <row r="6336" spans="1:7" ht="40.5">
      <c r="A6336" s="455">
        <v>101002</v>
      </c>
      <c r="B6336" s="453" t="s">
        <v>10268</v>
      </c>
      <c r="C6336" s="455" t="s">
        <v>59</v>
      </c>
      <c r="D6336" s="474">
        <v>3.8</v>
      </c>
      <c r="E6336" s="302"/>
      <c r="F6336" s="302"/>
      <c r="G6336" s="302"/>
    </row>
    <row r="6337" spans="1:7" ht="40.5">
      <c r="A6337" s="455">
        <v>101003</v>
      </c>
      <c r="B6337" s="453" t="s">
        <v>10269</v>
      </c>
      <c r="C6337" s="455" t="s">
        <v>59</v>
      </c>
      <c r="D6337" s="474">
        <v>4.55</v>
      </c>
      <c r="E6337" s="302"/>
      <c r="F6337" s="302"/>
      <c r="G6337" s="302"/>
    </row>
    <row r="6338" spans="1:7" ht="40.5">
      <c r="A6338" s="455">
        <v>101004</v>
      </c>
      <c r="B6338" s="453" t="s">
        <v>10270</v>
      </c>
      <c r="C6338" s="455" t="s">
        <v>59</v>
      </c>
      <c r="D6338" s="474">
        <v>4.8600000000000003</v>
      </c>
      <c r="E6338" s="302"/>
      <c r="F6338" s="302"/>
      <c r="G6338" s="302"/>
    </row>
    <row r="6339" spans="1:7" ht="27">
      <c r="A6339" s="455">
        <v>101005</v>
      </c>
      <c r="B6339" s="453" t="s">
        <v>10271</v>
      </c>
      <c r="C6339" s="455" t="s">
        <v>38</v>
      </c>
      <c r="D6339" s="474">
        <v>12.22</v>
      </c>
      <c r="E6339" s="302"/>
      <c r="F6339" s="302"/>
      <c r="G6339" s="302"/>
    </row>
    <row r="6340" spans="1:7" ht="27">
      <c r="A6340" s="455">
        <v>101006</v>
      </c>
      <c r="B6340" s="453" t="s">
        <v>10272</v>
      </c>
      <c r="C6340" s="455" t="s">
        <v>38</v>
      </c>
      <c r="D6340" s="474">
        <v>13.26</v>
      </c>
      <c r="E6340" s="302"/>
      <c r="F6340" s="302"/>
      <c r="G6340" s="302"/>
    </row>
    <row r="6341" spans="1:7" ht="27">
      <c r="A6341" s="455">
        <v>101007</v>
      </c>
      <c r="B6341" s="453" t="s">
        <v>10273</v>
      </c>
      <c r="C6341" s="455" t="s">
        <v>38</v>
      </c>
      <c r="D6341" s="474">
        <v>3.54</v>
      </c>
      <c r="E6341" s="302"/>
      <c r="F6341" s="302"/>
      <c r="G6341" s="302"/>
    </row>
    <row r="6342" spans="1:7" ht="27">
      <c r="A6342" s="455">
        <v>101008</v>
      </c>
      <c r="B6342" s="453" t="s">
        <v>10274</v>
      </c>
      <c r="C6342" s="455" t="s">
        <v>38</v>
      </c>
      <c r="D6342" s="474">
        <v>3.51</v>
      </c>
      <c r="E6342" s="302"/>
      <c r="F6342" s="302"/>
      <c r="G6342" s="302"/>
    </row>
    <row r="6343" spans="1:7" ht="40.5">
      <c r="A6343" s="455">
        <v>101009</v>
      </c>
      <c r="B6343" s="453" t="s">
        <v>10275</v>
      </c>
      <c r="C6343" s="455" t="s">
        <v>59</v>
      </c>
      <c r="D6343" s="474">
        <v>26.19</v>
      </c>
      <c r="E6343" s="302"/>
      <c r="F6343" s="302"/>
      <c r="G6343" s="302"/>
    </row>
    <row r="6344" spans="1:7" ht="40.5">
      <c r="A6344" s="455">
        <v>101010</v>
      </c>
      <c r="B6344" s="453" t="s">
        <v>10276</v>
      </c>
      <c r="C6344" s="455" t="s">
        <v>59</v>
      </c>
      <c r="D6344" s="474">
        <v>16.489999999999998</v>
      </c>
      <c r="E6344" s="302"/>
      <c r="F6344" s="302"/>
      <c r="G6344" s="302"/>
    </row>
    <row r="6345" spans="1:7" ht="54">
      <c r="A6345" s="455">
        <v>101013</v>
      </c>
      <c r="B6345" s="453" t="s">
        <v>10277</v>
      </c>
      <c r="C6345" s="455" t="s">
        <v>59</v>
      </c>
      <c r="D6345" s="474">
        <v>27.8</v>
      </c>
      <c r="E6345" s="302"/>
      <c r="F6345" s="302"/>
      <c r="G6345" s="302"/>
    </row>
    <row r="6346" spans="1:7" ht="54">
      <c r="A6346" s="455">
        <v>101014</v>
      </c>
      <c r="B6346" s="453" t="s">
        <v>10278</v>
      </c>
      <c r="C6346" s="455" t="s">
        <v>59</v>
      </c>
      <c r="D6346" s="474">
        <v>25.47</v>
      </c>
      <c r="E6346" s="302"/>
      <c r="F6346" s="302"/>
      <c r="G6346" s="302"/>
    </row>
    <row r="6347" spans="1:7" ht="54">
      <c r="A6347" s="455">
        <v>101015</v>
      </c>
      <c r="B6347" s="453" t="s">
        <v>10279</v>
      </c>
      <c r="C6347" s="455" t="s">
        <v>59</v>
      </c>
      <c r="D6347" s="474">
        <v>20.91</v>
      </c>
      <c r="E6347" s="302"/>
      <c r="F6347" s="302"/>
      <c r="G6347" s="302"/>
    </row>
    <row r="6348" spans="1:7" ht="54">
      <c r="A6348" s="455">
        <v>101016</v>
      </c>
      <c r="B6348" s="453" t="s">
        <v>10280</v>
      </c>
      <c r="C6348" s="455" t="s">
        <v>59</v>
      </c>
      <c r="D6348" s="474">
        <v>24.21</v>
      </c>
      <c r="E6348" s="302"/>
      <c r="F6348" s="302"/>
      <c r="G6348" s="302"/>
    </row>
    <row r="6349" spans="1:7" ht="54">
      <c r="A6349" s="455">
        <v>101017</v>
      </c>
      <c r="B6349" s="453" t="s">
        <v>10281</v>
      </c>
      <c r="C6349" s="455" t="s">
        <v>59</v>
      </c>
      <c r="D6349" s="474">
        <v>18.36</v>
      </c>
      <c r="E6349" s="302"/>
      <c r="F6349" s="302"/>
      <c r="G6349" s="302"/>
    </row>
    <row r="6350" spans="1:7" ht="54">
      <c r="A6350" s="455">
        <v>101018</v>
      </c>
      <c r="B6350" s="453" t="s">
        <v>10282</v>
      </c>
      <c r="C6350" s="455" t="s">
        <v>59</v>
      </c>
      <c r="D6350" s="474">
        <v>15.08</v>
      </c>
      <c r="E6350" s="302"/>
      <c r="F6350" s="302"/>
      <c r="G6350" s="302"/>
    </row>
    <row r="6351" spans="1:7" ht="54">
      <c r="A6351" s="455">
        <v>101463</v>
      </c>
      <c r="B6351" s="453" t="s">
        <v>10283</v>
      </c>
      <c r="C6351" s="455" t="s">
        <v>59</v>
      </c>
      <c r="D6351" s="474">
        <v>27.88</v>
      </c>
      <c r="E6351" s="302"/>
      <c r="F6351" s="302"/>
      <c r="G6351" s="302"/>
    </row>
    <row r="6352" spans="1:7" ht="54">
      <c r="A6352" s="455">
        <v>101464</v>
      </c>
      <c r="B6352" s="453" t="s">
        <v>10284</v>
      </c>
      <c r="C6352" s="455" t="s">
        <v>59</v>
      </c>
      <c r="D6352" s="474">
        <v>21.41</v>
      </c>
      <c r="E6352" s="302"/>
      <c r="F6352" s="302"/>
      <c r="G6352" s="302"/>
    </row>
    <row r="6353" spans="1:7" ht="54">
      <c r="A6353" s="455">
        <v>101465</v>
      </c>
      <c r="B6353" s="453" t="s">
        <v>10285</v>
      </c>
      <c r="C6353" s="455" t="s">
        <v>59</v>
      </c>
      <c r="D6353" s="474">
        <v>16.37</v>
      </c>
      <c r="E6353" s="302"/>
      <c r="F6353" s="302"/>
      <c r="G6353" s="302"/>
    </row>
    <row r="6354" spans="1:7" ht="54">
      <c r="A6354" s="455">
        <v>101466</v>
      </c>
      <c r="B6354" s="453" t="s">
        <v>10286</v>
      </c>
      <c r="C6354" s="455" t="s">
        <v>59</v>
      </c>
      <c r="D6354" s="474">
        <v>13.31</v>
      </c>
      <c r="E6354" s="302"/>
      <c r="F6354" s="302"/>
      <c r="G6354" s="302"/>
    </row>
    <row r="6355" spans="1:7" ht="54">
      <c r="A6355" s="455">
        <v>101467</v>
      </c>
      <c r="B6355" s="453" t="s">
        <v>10287</v>
      </c>
      <c r="C6355" s="455" t="s">
        <v>59</v>
      </c>
      <c r="D6355" s="474">
        <v>11.14</v>
      </c>
      <c r="E6355" s="302"/>
      <c r="F6355" s="302"/>
      <c r="G6355" s="302"/>
    </row>
    <row r="6356" spans="1:7" ht="54">
      <c r="A6356" s="455">
        <v>101468</v>
      </c>
      <c r="B6356" s="453" t="s">
        <v>10288</v>
      </c>
      <c r="C6356" s="455" t="s">
        <v>59</v>
      </c>
      <c r="D6356" s="474">
        <v>10.19</v>
      </c>
      <c r="E6356" s="302"/>
      <c r="F6356" s="302"/>
      <c r="G6356" s="302"/>
    </row>
    <row r="6357" spans="1:7" ht="54">
      <c r="A6357" s="455">
        <v>101469</v>
      </c>
      <c r="B6357" s="453" t="s">
        <v>10289</v>
      </c>
      <c r="C6357" s="455" t="s">
        <v>59</v>
      </c>
      <c r="D6357" s="474">
        <v>22.81</v>
      </c>
      <c r="E6357" s="302"/>
      <c r="F6357" s="302"/>
      <c r="G6357" s="302"/>
    </row>
    <row r="6358" spans="1:7" ht="54">
      <c r="A6358" s="455">
        <v>101470</v>
      </c>
      <c r="B6358" s="453" t="s">
        <v>10290</v>
      </c>
      <c r="C6358" s="455" t="s">
        <v>59</v>
      </c>
      <c r="D6358" s="474">
        <v>18.100000000000001</v>
      </c>
      <c r="E6358" s="302"/>
      <c r="F6358" s="302"/>
      <c r="G6358" s="302"/>
    </row>
    <row r="6359" spans="1:7" ht="54">
      <c r="A6359" s="455">
        <v>101471</v>
      </c>
      <c r="B6359" s="453" t="s">
        <v>10291</v>
      </c>
      <c r="C6359" s="455" t="s">
        <v>59</v>
      </c>
      <c r="D6359" s="474">
        <v>15.53</v>
      </c>
      <c r="E6359" s="302"/>
      <c r="F6359" s="302"/>
      <c r="G6359" s="302"/>
    </row>
    <row r="6360" spans="1:7" ht="54">
      <c r="A6360" s="455">
        <v>101472</v>
      </c>
      <c r="B6360" s="453" t="s">
        <v>10292</v>
      </c>
      <c r="C6360" s="455" t="s">
        <v>59</v>
      </c>
      <c r="D6360" s="474">
        <v>12.09</v>
      </c>
      <c r="E6360" s="302"/>
      <c r="F6360" s="302"/>
      <c r="G6360" s="302"/>
    </row>
    <row r="6361" spans="1:7" ht="54">
      <c r="A6361" s="455">
        <v>101473</v>
      </c>
      <c r="B6361" s="453" t="s">
        <v>10293</v>
      </c>
      <c r="C6361" s="455" t="s">
        <v>59</v>
      </c>
      <c r="D6361" s="474">
        <v>17.41</v>
      </c>
      <c r="E6361" s="302"/>
      <c r="F6361" s="302"/>
      <c r="G6361" s="302"/>
    </row>
    <row r="6362" spans="1:7" ht="54">
      <c r="A6362" s="455">
        <v>101474</v>
      </c>
      <c r="B6362" s="453" t="s">
        <v>10294</v>
      </c>
      <c r="C6362" s="455" t="s">
        <v>59</v>
      </c>
      <c r="D6362" s="474">
        <v>12.45</v>
      </c>
      <c r="E6362" s="302"/>
      <c r="F6362" s="302"/>
      <c r="G6362" s="302"/>
    </row>
    <row r="6363" spans="1:7" ht="54">
      <c r="A6363" s="455">
        <v>101475</v>
      </c>
      <c r="B6363" s="453" t="s">
        <v>10295</v>
      </c>
      <c r="C6363" s="455" t="s">
        <v>59</v>
      </c>
      <c r="D6363" s="474">
        <v>11.05</v>
      </c>
      <c r="E6363" s="302"/>
      <c r="F6363" s="302"/>
      <c r="G6363" s="302"/>
    </row>
    <row r="6364" spans="1:7" ht="54">
      <c r="A6364" s="455">
        <v>101476</v>
      </c>
      <c r="B6364" s="453" t="s">
        <v>10296</v>
      </c>
      <c r="C6364" s="455" t="s">
        <v>59</v>
      </c>
      <c r="D6364" s="474">
        <v>9.85</v>
      </c>
      <c r="E6364" s="302"/>
      <c r="F6364" s="302"/>
      <c r="G6364" s="302"/>
    </row>
    <row r="6365" spans="1:7" ht="54">
      <c r="A6365" s="455">
        <v>101477</v>
      </c>
      <c r="B6365" s="453" t="s">
        <v>10297</v>
      </c>
      <c r="C6365" s="455" t="s">
        <v>59</v>
      </c>
      <c r="D6365" s="474">
        <v>8.07</v>
      </c>
      <c r="E6365" s="302"/>
      <c r="F6365" s="302"/>
      <c r="G6365" s="302"/>
    </row>
    <row r="6366" spans="1:7" ht="54">
      <c r="A6366" s="455">
        <v>101478</v>
      </c>
      <c r="B6366" s="453" t="s">
        <v>10298</v>
      </c>
      <c r="C6366" s="455" t="s">
        <v>59</v>
      </c>
      <c r="D6366" s="474">
        <v>6.86</v>
      </c>
      <c r="E6366" s="302"/>
      <c r="F6366" s="302"/>
      <c r="G6366" s="302"/>
    </row>
    <row r="6367" spans="1:7" ht="54">
      <c r="A6367" s="455">
        <v>101480</v>
      </c>
      <c r="B6367" s="453" t="s">
        <v>10299</v>
      </c>
      <c r="C6367" s="455" t="s">
        <v>59</v>
      </c>
      <c r="D6367" s="474">
        <v>40.81</v>
      </c>
      <c r="E6367" s="302"/>
      <c r="F6367" s="302"/>
      <c r="G6367" s="302"/>
    </row>
    <row r="6368" spans="1:7" ht="54">
      <c r="A6368" s="455">
        <v>101481</v>
      </c>
      <c r="B6368" s="453" t="s">
        <v>10300</v>
      </c>
      <c r="C6368" s="455" t="s">
        <v>59</v>
      </c>
      <c r="D6368" s="474">
        <v>29.48</v>
      </c>
      <c r="E6368" s="302"/>
      <c r="F6368" s="302"/>
      <c r="G6368" s="302"/>
    </row>
    <row r="6369" spans="1:7" ht="54">
      <c r="A6369" s="455">
        <v>101482</v>
      </c>
      <c r="B6369" s="453" t="s">
        <v>10301</v>
      </c>
      <c r="C6369" s="455" t="s">
        <v>59</v>
      </c>
      <c r="D6369" s="474">
        <v>22.03</v>
      </c>
      <c r="E6369" s="302"/>
      <c r="F6369" s="302"/>
      <c r="G6369" s="302"/>
    </row>
    <row r="6370" spans="1:7" ht="54">
      <c r="A6370" s="455">
        <v>101483</v>
      </c>
      <c r="B6370" s="453" t="s">
        <v>10302</v>
      </c>
      <c r="C6370" s="455" t="s">
        <v>59</v>
      </c>
      <c r="D6370" s="474">
        <v>22.87</v>
      </c>
      <c r="E6370" s="302"/>
      <c r="F6370" s="302"/>
      <c r="G6370" s="302"/>
    </row>
    <row r="6371" spans="1:7" ht="54">
      <c r="A6371" s="455">
        <v>101484</v>
      </c>
      <c r="B6371" s="453" t="s">
        <v>10303</v>
      </c>
      <c r="C6371" s="455" t="s">
        <v>59</v>
      </c>
      <c r="D6371" s="474">
        <v>118.51</v>
      </c>
      <c r="E6371" s="302"/>
      <c r="F6371" s="302"/>
      <c r="G6371" s="302"/>
    </row>
    <row r="6372" spans="1:7" ht="54">
      <c r="A6372" s="455">
        <v>101485</v>
      </c>
      <c r="B6372" s="453" t="s">
        <v>10304</v>
      </c>
      <c r="C6372" s="455" t="s">
        <v>59</v>
      </c>
      <c r="D6372" s="474">
        <v>90.97</v>
      </c>
      <c r="E6372" s="302"/>
      <c r="F6372" s="302"/>
      <c r="G6372" s="302"/>
    </row>
    <row r="6373" spans="1:7" ht="54">
      <c r="A6373" s="455">
        <v>101486</v>
      </c>
      <c r="B6373" s="453" t="s">
        <v>10305</v>
      </c>
      <c r="C6373" s="455" t="s">
        <v>59</v>
      </c>
      <c r="D6373" s="474">
        <v>81.94</v>
      </c>
      <c r="E6373" s="302"/>
      <c r="F6373" s="302"/>
      <c r="G6373" s="302"/>
    </row>
    <row r="6374" spans="1:7" ht="54">
      <c r="A6374" s="455">
        <v>101487</v>
      </c>
      <c r="B6374" s="453" t="s">
        <v>10306</v>
      </c>
      <c r="C6374" s="455" t="s">
        <v>59</v>
      </c>
      <c r="D6374" s="474">
        <v>60</v>
      </c>
      <c r="E6374" s="302"/>
      <c r="F6374" s="302"/>
      <c r="G6374" s="302"/>
    </row>
    <row r="6375" spans="1:7" ht="54">
      <c r="A6375" s="455">
        <v>101488</v>
      </c>
      <c r="B6375" s="453" t="s">
        <v>10307</v>
      </c>
      <c r="C6375" s="455" t="s">
        <v>59</v>
      </c>
      <c r="D6375" s="474">
        <v>51.91</v>
      </c>
      <c r="E6375" s="302"/>
      <c r="F6375" s="302"/>
      <c r="G6375" s="302"/>
    </row>
    <row r="6376" spans="1:7" ht="54">
      <c r="A6376" s="455">
        <v>101188</v>
      </c>
      <c r="B6376" s="453" t="s">
        <v>10308</v>
      </c>
      <c r="C6376" s="455" t="s">
        <v>18</v>
      </c>
      <c r="D6376" s="474">
        <v>4.1900000000000004</v>
      </c>
      <c r="E6376" s="302"/>
      <c r="F6376" s="302"/>
      <c r="G6376" s="302"/>
    </row>
    <row r="6377" spans="1:7" ht="67.5">
      <c r="A6377" s="455">
        <v>101189</v>
      </c>
      <c r="B6377" s="453" t="s">
        <v>10309</v>
      </c>
      <c r="C6377" s="455" t="s">
        <v>18</v>
      </c>
      <c r="D6377" s="474">
        <v>46.38</v>
      </c>
      <c r="E6377" s="302"/>
      <c r="F6377" s="302"/>
      <c r="G6377" s="302"/>
    </row>
    <row r="6378" spans="1:7" ht="67.5">
      <c r="A6378" s="455">
        <v>101190</v>
      </c>
      <c r="B6378" s="453" t="s">
        <v>10310</v>
      </c>
      <c r="C6378" s="455" t="s">
        <v>18</v>
      </c>
      <c r="D6378" s="474">
        <v>45.8</v>
      </c>
      <c r="E6378" s="302"/>
      <c r="F6378" s="302"/>
      <c r="G6378" s="302"/>
    </row>
    <row r="6379" spans="1:7" ht="67.5">
      <c r="A6379" s="455">
        <v>101191</v>
      </c>
      <c r="B6379" s="453" t="s">
        <v>10311</v>
      </c>
      <c r="C6379" s="455" t="s">
        <v>18</v>
      </c>
      <c r="D6379" s="474">
        <v>46.09</v>
      </c>
      <c r="E6379" s="302"/>
      <c r="F6379" s="302"/>
      <c r="G6379" s="302"/>
    </row>
    <row r="6380" spans="1:7" ht="67.5">
      <c r="A6380" s="455">
        <v>101192</v>
      </c>
      <c r="B6380" s="453" t="s">
        <v>10312</v>
      </c>
      <c r="C6380" s="455" t="s">
        <v>18</v>
      </c>
      <c r="D6380" s="474">
        <v>47.23</v>
      </c>
      <c r="E6380" s="302"/>
      <c r="F6380" s="302"/>
      <c r="G6380" s="302"/>
    </row>
    <row r="6381" spans="1:7" ht="67.5">
      <c r="A6381" s="455">
        <v>101193</v>
      </c>
      <c r="B6381" s="453" t="s">
        <v>10313</v>
      </c>
      <c r="C6381" s="455" t="s">
        <v>18</v>
      </c>
      <c r="D6381" s="474">
        <v>41.82</v>
      </c>
      <c r="E6381" s="302"/>
      <c r="F6381" s="302"/>
      <c r="G6381" s="302"/>
    </row>
    <row r="6382" spans="1:7" ht="67.5">
      <c r="A6382" s="455">
        <v>101194</v>
      </c>
      <c r="B6382" s="453" t="s">
        <v>10314</v>
      </c>
      <c r="C6382" s="455" t="s">
        <v>18</v>
      </c>
      <c r="D6382" s="474">
        <v>42.11</v>
      </c>
      <c r="E6382" s="302"/>
      <c r="F6382" s="302"/>
      <c r="G6382" s="302"/>
    </row>
    <row r="6383" spans="1:7" ht="67.5">
      <c r="A6383" s="455">
        <v>101197</v>
      </c>
      <c r="B6383" s="453" t="s">
        <v>10315</v>
      </c>
      <c r="C6383" s="455" t="s">
        <v>18</v>
      </c>
      <c r="D6383" s="474">
        <v>88.2</v>
      </c>
      <c r="E6383" s="302"/>
      <c r="F6383" s="302"/>
      <c r="G6383" s="302"/>
    </row>
    <row r="6384" spans="1:7" ht="81">
      <c r="A6384" s="455">
        <v>101198</v>
      </c>
      <c r="B6384" s="453" t="s">
        <v>10316</v>
      </c>
      <c r="C6384" s="455" t="s">
        <v>18</v>
      </c>
      <c r="D6384" s="474">
        <v>63.45</v>
      </c>
      <c r="E6384" s="302"/>
      <c r="F6384" s="302"/>
      <c r="G6384" s="302"/>
    </row>
    <row r="6385" spans="1:7" ht="67.5">
      <c r="A6385" s="455">
        <v>101199</v>
      </c>
      <c r="B6385" s="453" t="s">
        <v>10317</v>
      </c>
      <c r="C6385" s="455" t="s">
        <v>18</v>
      </c>
      <c r="D6385" s="474">
        <v>64.17</v>
      </c>
      <c r="E6385" s="302"/>
      <c r="F6385" s="302"/>
      <c r="G6385" s="302"/>
    </row>
    <row r="6386" spans="1:7" ht="67.5">
      <c r="A6386" s="455">
        <v>101200</v>
      </c>
      <c r="B6386" s="453" t="s">
        <v>10318</v>
      </c>
      <c r="C6386" s="455" t="s">
        <v>18</v>
      </c>
      <c r="D6386" s="474">
        <v>32.44</v>
      </c>
      <c r="E6386" s="302"/>
      <c r="F6386" s="302"/>
      <c r="G6386" s="302"/>
    </row>
    <row r="6387" spans="1:7" ht="67.5">
      <c r="A6387" s="455">
        <v>101201</v>
      </c>
      <c r="B6387" s="453" t="s">
        <v>10319</v>
      </c>
      <c r="C6387" s="455" t="s">
        <v>18</v>
      </c>
      <c r="D6387" s="474">
        <v>41.85</v>
      </c>
      <c r="E6387" s="302"/>
      <c r="F6387" s="302"/>
      <c r="G6387" s="302"/>
    </row>
    <row r="6388" spans="1:7" ht="81">
      <c r="A6388" s="455">
        <v>101202</v>
      </c>
      <c r="B6388" s="453" t="s">
        <v>10320</v>
      </c>
      <c r="C6388" s="455" t="s">
        <v>18</v>
      </c>
      <c r="D6388" s="474">
        <v>28.66</v>
      </c>
      <c r="E6388" s="302"/>
      <c r="F6388" s="302"/>
      <c r="G6388" s="302"/>
    </row>
    <row r="6389" spans="1:7" ht="81">
      <c r="A6389" s="455">
        <v>101203</v>
      </c>
      <c r="B6389" s="453" t="s">
        <v>10321</v>
      </c>
      <c r="C6389" s="455" t="s">
        <v>18</v>
      </c>
      <c r="D6389" s="474">
        <v>27.94</v>
      </c>
      <c r="E6389" s="302"/>
      <c r="F6389" s="302"/>
      <c r="G6389" s="302"/>
    </row>
    <row r="6390" spans="1:7" ht="67.5">
      <c r="A6390" s="455">
        <v>101204</v>
      </c>
      <c r="B6390" s="453" t="s">
        <v>10322</v>
      </c>
      <c r="C6390" s="455" t="s">
        <v>18</v>
      </c>
      <c r="D6390" s="474">
        <v>28.23</v>
      </c>
      <c r="E6390" s="302"/>
      <c r="F6390" s="302"/>
      <c r="G6390" s="302"/>
    </row>
    <row r="6391" spans="1:7" ht="67.5">
      <c r="A6391" s="455">
        <v>101205</v>
      </c>
      <c r="B6391" s="453" t="s">
        <v>10323</v>
      </c>
      <c r="C6391" s="455" t="s">
        <v>18</v>
      </c>
      <c r="D6391" s="474">
        <v>28.66</v>
      </c>
      <c r="E6391" s="302"/>
      <c r="F6391" s="302"/>
      <c r="G6391" s="302"/>
    </row>
    <row r="6392" spans="1:7" ht="94.5">
      <c r="A6392" s="455">
        <v>102362</v>
      </c>
      <c r="B6392" s="453" t="s">
        <v>12453</v>
      </c>
      <c r="C6392" s="455" t="s">
        <v>50</v>
      </c>
      <c r="D6392" s="474">
        <v>158.87</v>
      </c>
      <c r="E6392" s="302"/>
      <c r="F6392" s="302"/>
      <c r="G6392" s="302"/>
    </row>
    <row r="6393" spans="1:7" ht="94.5">
      <c r="A6393" s="455">
        <v>102363</v>
      </c>
      <c r="B6393" s="453" t="s">
        <v>12454</v>
      </c>
      <c r="C6393" s="455" t="s">
        <v>50</v>
      </c>
      <c r="D6393" s="474">
        <v>169.97</v>
      </c>
      <c r="E6393" s="302"/>
      <c r="F6393" s="302"/>
      <c r="G6393" s="302"/>
    </row>
    <row r="6394" spans="1:7" ht="94.5">
      <c r="A6394" s="455">
        <v>102364</v>
      </c>
      <c r="B6394" s="453" t="s">
        <v>12455</v>
      </c>
      <c r="C6394" s="455" t="s">
        <v>50</v>
      </c>
      <c r="D6394" s="474">
        <v>190.08</v>
      </c>
      <c r="E6394" s="302"/>
      <c r="F6394" s="302"/>
      <c r="G6394" s="302"/>
    </row>
    <row r="6395" spans="1:7" ht="27">
      <c r="A6395" s="455">
        <v>98509</v>
      </c>
      <c r="B6395" s="453" t="s">
        <v>4397</v>
      </c>
      <c r="C6395" s="455" t="s">
        <v>41</v>
      </c>
      <c r="D6395" s="474">
        <v>46.39</v>
      </c>
      <c r="E6395" s="302"/>
      <c r="F6395" s="302"/>
      <c r="G6395" s="302"/>
    </row>
    <row r="6396" spans="1:7" ht="40.5">
      <c r="A6396" s="455">
        <v>98510</v>
      </c>
      <c r="B6396" s="453" t="s">
        <v>4398</v>
      </c>
      <c r="C6396" s="455" t="s">
        <v>41</v>
      </c>
      <c r="D6396" s="474">
        <v>66.45</v>
      </c>
      <c r="E6396" s="302"/>
      <c r="F6396" s="302"/>
      <c r="G6396" s="302"/>
    </row>
    <row r="6397" spans="1:7" ht="40.5">
      <c r="A6397" s="455">
        <v>98511</v>
      </c>
      <c r="B6397" s="453" t="s">
        <v>4399</v>
      </c>
      <c r="C6397" s="455" t="s">
        <v>41</v>
      </c>
      <c r="D6397" s="474">
        <v>128.19999999999999</v>
      </c>
      <c r="E6397" s="302"/>
      <c r="F6397" s="302"/>
      <c r="G6397" s="302"/>
    </row>
    <row r="6398" spans="1:7" ht="27">
      <c r="A6398" s="455">
        <v>98516</v>
      </c>
      <c r="B6398" s="453" t="s">
        <v>4400</v>
      </c>
      <c r="C6398" s="455" t="s">
        <v>41</v>
      </c>
      <c r="D6398" s="474">
        <v>270.38</v>
      </c>
      <c r="E6398" s="302"/>
      <c r="F6398" s="302"/>
      <c r="G6398" s="302"/>
    </row>
    <row r="6399" spans="1:7" ht="27">
      <c r="A6399" s="455">
        <v>98519</v>
      </c>
      <c r="B6399" s="453" t="s">
        <v>4401</v>
      </c>
      <c r="C6399" s="455" t="s">
        <v>50</v>
      </c>
      <c r="D6399" s="474">
        <v>1.38</v>
      </c>
      <c r="E6399" s="302"/>
      <c r="F6399" s="302"/>
      <c r="G6399" s="302"/>
    </row>
    <row r="6400" spans="1:7" ht="13.5">
      <c r="A6400" s="455">
        <v>98520</v>
      </c>
      <c r="B6400" s="453" t="s">
        <v>4402</v>
      </c>
      <c r="C6400" s="455" t="s">
        <v>50</v>
      </c>
      <c r="D6400" s="474">
        <v>3.5</v>
      </c>
      <c r="E6400" s="302"/>
      <c r="F6400" s="302"/>
      <c r="G6400" s="302"/>
    </row>
    <row r="6401" spans="1:7" ht="27">
      <c r="A6401" s="455">
        <v>98521</v>
      </c>
      <c r="B6401" s="453" t="s">
        <v>4403</v>
      </c>
      <c r="C6401" s="455" t="s">
        <v>50</v>
      </c>
      <c r="D6401" s="474">
        <v>0.24</v>
      </c>
      <c r="E6401" s="302"/>
      <c r="F6401" s="302"/>
      <c r="G6401" s="302"/>
    </row>
    <row r="6402" spans="1:7" ht="40.5">
      <c r="A6402" s="455">
        <v>98522</v>
      </c>
      <c r="B6402" s="453" t="s">
        <v>4404</v>
      </c>
      <c r="C6402" s="455" t="s">
        <v>18</v>
      </c>
      <c r="D6402" s="474">
        <v>116.2</v>
      </c>
      <c r="E6402" s="302"/>
      <c r="F6402" s="302"/>
      <c r="G6402" s="302"/>
    </row>
    <row r="6403" spans="1:7" ht="27">
      <c r="A6403" s="455">
        <v>98524</v>
      </c>
      <c r="B6403" s="453" t="s">
        <v>4405</v>
      </c>
      <c r="C6403" s="455" t="s">
        <v>50</v>
      </c>
      <c r="D6403" s="474">
        <v>2.2200000000000002</v>
      </c>
      <c r="E6403" s="302"/>
      <c r="F6403" s="302"/>
      <c r="G6403" s="302"/>
    </row>
    <row r="6404" spans="1:7" ht="27">
      <c r="A6404" s="455">
        <v>98503</v>
      </c>
      <c r="B6404" s="453" t="s">
        <v>4406</v>
      </c>
      <c r="C6404" s="455" t="s">
        <v>50</v>
      </c>
      <c r="D6404" s="474">
        <v>14.01</v>
      </c>
      <c r="E6404" s="302"/>
      <c r="F6404" s="302"/>
      <c r="G6404" s="302"/>
    </row>
    <row r="6405" spans="1:7" ht="13.5">
      <c r="A6405" s="455">
        <v>98504</v>
      </c>
      <c r="B6405" s="453" t="s">
        <v>4407</v>
      </c>
      <c r="C6405" s="455" t="s">
        <v>50</v>
      </c>
      <c r="D6405" s="474">
        <v>9.27</v>
      </c>
      <c r="E6405" s="302"/>
      <c r="F6405" s="302"/>
      <c r="G6405" s="302"/>
    </row>
    <row r="6406" spans="1:7" ht="13.5">
      <c r="A6406" s="455">
        <v>98505</v>
      </c>
      <c r="B6406" s="453" t="s">
        <v>4408</v>
      </c>
      <c r="C6406" s="455" t="s">
        <v>50</v>
      </c>
      <c r="D6406" s="474">
        <v>66.349999999999994</v>
      </c>
      <c r="E6406" s="302"/>
      <c r="F6406" s="302"/>
      <c r="G6406" s="302"/>
    </row>
    <row r="6407" spans="1:7" ht="54">
      <c r="A6407" s="455">
        <v>98525</v>
      </c>
      <c r="B6407" s="453" t="s">
        <v>4409</v>
      </c>
      <c r="C6407" s="455" t="s">
        <v>50</v>
      </c>
      <c r="D6407" s="474">
        <v>0.25</v>
      </c>
      <c r="E6407" s="302"/>
      <c r="F6407" s="302"/>
      <c r="G6407" s="302"/>
    </row>
    <row r="6408" spans="1:7" ht="54">
      <c r="A6408" s="455">
        <v>98526</v>
      </c>
      <c r="B6408" s="453" t="s">
        <v>4410</v>
      </c>
      <c r="C6408" s="455" t="s">
        <v>41</v>
      </c>
      <c r="D6408" s="474">
        <v>52.49</v>
      </c>
      <c r="E6408" s="302"/>
      <c r="F6408" s="302"/>
      <c r="G6408" s="302"/>
    </row>
    <row r="6409" spans="1:7" ht="54">
      <c r="A6409" s="455">
        <v>98527</v>
      </c>
      <c r="B6409" s="453" t="s">
        <v>4411</v>
      </c>
      <c r="C6409" s="455" t="s">
        <v>41</v>
      </c>
      <c r="D6409" s="474">
        <v>113.01</v>
      </c>
      <c r="E6409" s="302"/>
      <c r="F6409" s="302"/>
      <c r="G6409" s="302"/>
    </row>
    <row r="6410" spans="1:7" ht="40.5">
      <c r="A6410" s="455">
        <v>98528</v>
      </c>
      <c r="B6410" s="453" t="s">
        <v>4412</v>
      </c>
      <c r="C6410" s="455" t="s">
        <v>41</v>
      </c>
      <c r="D6410" s="474">
        <v>165.25</v>
      </c>
      <c r="E6410" s="302"/>
      <c r="F6410" s="302"/>
      <c r="G6410" s="302"/>
    </row>
    <row r="6411" spans="1:7" ht="40.5">
      <c r="A6411" s="455">
        <v>98529</v>
      </c>
      <c r="B6411" s="453" t="s">
        <v>4413</v>
      </c>
      <c r="C6411" s="455" t="s">
        <v>41</v>
      </c>
      <c r="D6411" s="474">
        <v>48.01</v>
      </c>
      <c r="E6411" s="302"/>
      <c r="F6411" s="302"/>
      <c r="G6411" s="302"/>
    </row>
    <row r="6412" spans="1:7" ht="40.5">
      <c r="A6412" s="455">
        <v>98530</v>
      </c>
      <c r="B6412" s="453" t="s">
        <v>4414</v>
      </c>
      <c r="C6412" s="455" t="s">
        <v>41</v>
      </c>
      <c r="D6412" s="474">
        <v>85.53</v>
      </c>
      <c r="E6412" s="302"/>
      <c r="F6412" s="302"/>
      <c r="G6412" s="302"/>
    </row>
    <row r="6413" spans="1:7" ht="40.5">
      <c r="A6413" s="455">
        <v>98531</v>
      </c>
      <c r="B6413" s="453" t="s">
        <v>4415</v>
      </c>
      <c r="C6413" s="455" t="s">
        <v>41</v>
      </c>
      <c r="D6413" s="474">
        <v>181.78</v>
      </c>
      <c r="E6413" s="302"/>
      <c r="F6413" s="302"/>
      <c r="G6413" s="302"/>
    </row>
    <row r="6414" spans="1:7" ht="27">
      <c r="A6414" s="455">
        <v>98532</v>
      </c>
      <c r="B6414" s="453" t="s">
        <v>4416</v>
      </c>
      <c r="C6414" s="455" t="s">
        <v>41</v>
      </c>
      <c r="D6414" s="474">
        <v>72.31</v>
      </c>
      <c r="E6414" s="302"/>
      <c r="F6414" s="302"/>
      <c r="G6414" s="302"/>
    </row>
    <row r="6415" spans="1:7" ht="40.5">
      <c r="A6415" s="455">
        <v>98533</v>
      </c>
      <c r="B6415" s="453" t="s">
        <v>4417</v>
      </c>
      <c r="C6415" s="455" t="s">
        <v>41</v>
      </c>
      <c r="D6415" s="474">
        <v>193.33</v>
      </c>
      <c r="E6415" s="302"/>
      <c r="F6415" s="302"/>
      <c r="G6415" s="302"/>
    </row>
    <row r="6416" spans="1:7" ht="40.5">
      <c r="A6416" s="455">
        <v>98534</v>
      </c>
      <c r="B6416" s="453" t="s">
        <v>4418</v>
      </c>
      <c r="C6416" s="455" t="s">
        <v>41</v>
      </c>
      <c r="D6416" s="474">
        <v>500.89</v>
      </c>
      <c r="E6416" s="302"/>
      <c r="F6416" s="302"/>
      <c r="G6416" s="302"/>
    </row>
    <row r="6417" spans="1:7" ht="40.5">
      <c r="A6417" s="455">
        <v>98535</v>
      </c>
      <c r="B6417" s="453" t="s">
        <v>4419</v>
      </c>
      <c r="C6417" s="455" t="s">
        <v>41</v>
      </c>
      <c r="D6417" s="474">
        <v>783.28</v>
      </c>
      <c r="E6417" s="302"/>
      <c r="F6417" s="302"/>
      <c r="G6417" s="302"/>
    </row>
    <row r="6418" spans="1:7" ht="27">
      <c r="A6418" s="455">
        <v>88238</v>
      </c>
      <c r="B6418" s="453" t="s">
        <v>137</v>
      </c>
      <c r="C6418" s="455" t="s">
        <v>23</v>
      </c>
      <c r="D6418" s="474">
        <v>13.4</v>
      </c>
      <c r="E6418" s="302"/>
      <c r="F6418" s="302"/>
      <c r="G6418" s="302"/>
    </row>
    <row r="6419" spans="1:7" ht="27">
      <c r="A6419" s="455">
        <v>88239</v>
      </c>
      <c r="B6419" s="453" t="s">
        <v>47</v>
      </c>
      <c r="C6419" s="455" t="s">
        <v>23</v>
      </c>
      <c r="D6419" s="474">
        <v>14.57</v>
      </c>
      <c r="E6419" s="302"/>
      <c r="F6419" s="302"/>
      <c r="G6419" s="302"/>
    </row>
    <row r="6420" spans="1:7" ht="27">
      <c r="A6420" s="455">
        <v>88240</v>
      </c>
      <c r="B6420" s="453" t="s">
        <v>138</v>
      </c>
      <c r="C6420" s="455" t="s">
        <v>23</v>
      </c>
      <c r="D6420" s="474">
        <v>10.27</v>
      </c>
      <c r="E6420" s="302"/>
      <c r="F6420" s="302"/>
      <c r="G6420" s="302"/>
    </row>
    <row r="6421" spans="1:7" ht="27">
      <c r="A6421" s="455">
        <v>88241</v>
      </c>
      <c r="B6421" s="453" t="s">
        <v>139</v>
      </c>
      <c r="C6421" s="455" t="s">
        <v>23</v>
      </c>
      <c r="D6421" s="474">
        <v>13.74</v>
      </c>
      <c r="E6421" s="302"/>
      <c r="F6421" s="302"/>
      <c r="G6421" s="302"/>
    </row>
    <row r="6422" spans="1:7" ht="27">
      <c r="A6422" s="455">
        <v>88242</v>
      </c>
      <c r="B6422" s="453" t="s">
        <v>140</v>
      </c>
      <c r="C6422" s="455" t="s">
        <v>23</v>
      </c>
      <c r="D6422" s="474">
        <v>14.06</v>
      </c>
      <c r="E6422" s="302"/>
      <c r="F6422" s="302"/>
      <c r="G6422" s="302"/>
    </row>
    <row r="6423" spans="1:7" ht="27">
      <c r="A6423" s="455">
        <v>88243</v>
      </c>
      <c r="B6423" s="453" t="s">
        <v>141</v>
      </c>
      <c r="C6423" s="455" t="s">
        <v>23</v>
      </c>
      <c r="D6423" s="474">
        <v>16.98</v>
      </c>
      <c r="E6423" s="302"/>
      <c r="F6423" s="302"/>
      <c r="G6423" s="302"/>
    </row>
    <row r="6424" spans="1:7" ht="13.5">
      <c r="A6424" s="455">
        <v>88245</v>
      </c>
      <c r="B6424" s="453" t="s">
        <v>142</v>
      </c>
      <c r="C6424" s="455" t="s">
        <v>23</v>
      </c>
      <c r="D6424" s="474">
        <v>17.579999999999998</v>
      </c>
      <c r="E6424" s="302"/>
      <c r="F6424" s="302"/>
      <c r="G6424" s="302"/>
    </row>
    <row r="6425" spans="1:7" ht="27">
      <c r="A6425" s="455">
        <v>88246</v>
      </c>
      <c r="B6425" s="453" t="s">
        <v>143</v>
      </c>
      <c r="C6425" s="455" t="s">
        <v>23</v>
      </c>
      <c r="D6425" s="474">
        <v>14.9</v>
      </c>
      <c r="E6425" s="302"/>
      <c r="F6425" s="302"/>
      <c r="G6425" s="302"/>
    </row>
    <row r="6426" spans="1:7" ht="27">
      <c r="A6426" s="455">
        <v>88247</v>
      </c>
      <c r="B6426" s="453" t="s">
        <v>55</v>
      </c>
      <c r="C6426" s="455" t="s">
        <v>23</v>
      </c>
      <c r="D6426" s="474">
        <v>14</v>
      </c>
      <c r="E6426" s="302"/>
      <c r="F6426" s="302"/>
      <c r="G6426" s="302"/>
    </row>
    <row r="6427" spans="1:7" ht="27">
      <c r="A6427" s="455">
        <v>88248</v>
      </c>
      <c r="B6427" s="453" t="s">
        <v>1174</v>
      </c>
      <c r="C6427" s="455" t="s">
        <v>23</v>
      </c>
      <c r="D6427" s="474">
        <v>13.48</v>
      </c>
      <c r="E6427" s="302"/>
      <c r="F6427" s="302"/>
      <c r="G6427" s="302"/>
    </row>
    <row r="6428" spans="1:7" ht="27">
      <c r="A6428" s="455">
        <v>88249</v>
      </c>
      <c r="B6428" s="453" t="s">
        <v>144</v>
      </c>
      <c r="C6428" s="455" t="s">
        <v>23</v>
      </c>
      <c r="D6428" s="474">
        <v>20.079999999999998</v>
      </c>
      <c r="E6428" s="302"/>
      <c r="F6428" s="302"/>
      <c r="G6428" s="302"/>
    </row>
    <row r="6429" spans="1:7" ht="27">
      <c r="A6429" s="455">
        <v>88250</v>
      </c>
      <c r="B6429" s="453" t="s">
        <v>145</v>
      </c>
      <c r="C6429" s="455" t="s">
        <v>23</v>
      </c>
      <c r="D6429" s="474">
        <v>11.83</v>
      </c>
      <c r="E6429" s="302"/>
      <c r="F6429" s="302"/>
      <c r="G6429" s="302"/>
    </row>
    <row r="6430" spans="1:7" ht="27">
      <c r="A6430" s="455">
        <v>88251</v>
      </c>
      <c r="B6430" s="453" t="s">
        <v>146</v>
      </c>
      <c r="C6430" s="455" t="s">
        <v>23</v>
      </c>
      <c r="D6430" s="474">
        <v>14.09</v>
      </c>
      <c r="E6430" s="302"/>
      <c r="F6430" s="302"/>
      <c r="G6430" s="302"/>
    </row>
    <row r="6431" spans="1:7" ht="27">
      <c r="A6431" s="455">
        <v>88252</v>
      </c>
      <c r="B6431" s="453" t="s">
        <v>147</v>
      </c>
      <c r="C6431" s="455" t="s">
        <v>23</v>
      </c>
      <c r="D6431" s="474">
        <v>14.72</v>
      </c>
      <c r="E6431" s="302"/>
      <c r="F6431" s="302"/>
      <c r="G6431" s="302"/>
    </row>
    <row r="6432" spans="1:7" ht="27">
      <c r="A6432" s="455">
        <v>88253</v>
      </c>
      <c r="B6432" s="453" t="s">
        <v>148</v>
      </c>
      <c r="C6432" s="455" t="s">
        <v>23</v>
      </c>
      <c r="D6432" s="474">
        <v>6.79</v>
      </c>
      <c r="E6432" s="302"/>
      <c r="F6432" s="302"/>
      <c r="G6432" s="302"/>
    </row>
    <row r="6433" spans="1:7" ht="27">
      <c r="A6433" s="455">
        <v>88255</v>
      </c>
      <c r="B6433" s="453" t="s">
        <v>149</v>
      </c>
      <c r="C6433" s="455" t="s">
        <v>23</v>
      </c>
      <c r="D6433" s="474">
        <v>21.45</v>
      </c>
      <c r="E6433" s="302"/>
      <c r="F6433" s="302"/>
      <c r="G6433" s="302"/>
    </row>
    <row r="6434" spans="1:7" ht="27">
      <c r="A6434" s="455">
        <v>88256</v>
      </c>
      <c r="B6434" s="453" t="s">
        <v>24</v>
      </c>
      <c r="C6434" s="455" t="s">
        <v>23</v>
      </c>
      <c r="D6434" s="474">
        <v>17.61</v>
      </c>
      <c r="E6434" s="302"/>
      <c r="F6434" s="302"/>
      <c r="G6434" s="302"/>
    </row>
    <row r="6435" spans="1:7" ht="27">
      <c r="A6435" s="455">
        <v>88257</v>
      </c>
      <c r="B6435" s="453" t="s">
        <v>150</v>
      </c>
      <c r="C6435" s="455" t="s">
        <v>23</v>
      </c>
      <c r="D6435" s="474">
        <v>12.75</v>
      </c>
      <c r="E6435" s="302"/>
      <c r="F6435" s="302"/>
      <c r="G6435" s="302"/>
    </row>
    <row r="6436" spans="1:7" ht="27">
      <c r="A6436" s="455">
        <v>88258</v>
      </c>
      <c r="B6436" s="453" t="s">
        <v>623</v>
      </c>
      <c r="C6436" s="455" t="s">
        <v>23</v>
      </c>
      <c r="D6436" s="474">
        <v>10.3</v>
      </c>
      <c r="E6436" s="302"/>
      <c r="F6436" s="302"/>
      <c r="G6436" s="302"/>
    </row>
    <row r="6437" spans="1:7" ht="13.5">
      <c r="A6437" s="455">
        <v>88260</v>
      </c>
      <c r="B6437" s="453" t="s">
        <v>151</v>
      </c>
      <c r="C6437" s="455" t="s">
        <v>23</v>
      </c>
      <c r="D6437" s="474">
        <v>17.41</v>
      </c>
      <c r="E6437" s="302"/>
      <c r="F6437" s="302"/>
      <c r="G6437" s="302"/>
    </row>
    <row r="6438" spans="1:7" ht="27">
      <c r="A6438" s="455">
        <v>88261</v>
      </c>
      <c r="B6438" s="453" t="s">
        <v>54</v>
      </c>
      <c r="C6438" s="455" t="s">
        <v>23</v>
      </c>
      <c r="D6438" s="474">
        <v>18.77</v>
      </c>
      <c r="E6438" s="302"/>
      <c r="F6438" s="302"/>
      <c r="G6438" s="302"/>
    </row>
    <row r="6439" spans="1:7" ht="27">
      <c r="A6439" s="455">
        <v>88262</v>
      </c>
      <c r="B6439" s="453" t="s">
        <v>48</v>
      </c>
      <c r="C6439" s="455" t="s">
        <v>23</v>
      </c>
      <c r="D6439" s="474">
        <v>17.48</v>
      </c>
      <c r="E6439" s="302"/>
      <c r="F6439" s="302"/>
      <c r="G6439" s="302"/>
    </row>
    <row r="6440" spans="1:7" ht="40.5">
      <c r="A6440" s="455">
        <v>88263</v>
      </c>
      <c r="B6440" s="453" t="s">
        <v>1175</v>
      </c>
      <c r="C6440" s="455" t="s">
        <v>23</v>
      </c>
      <c r="D6440" s="474">
        <v>11.38</v>
      </c>
      <c r="E6440" s="302"/>
      <c r="F6440" s="302"/>
      <c r="G6440" s="302"/>
    </row>
    <row r="6441" spans="1:7" ht="13.5">
      <c r="A6441" s="455">
        <v>88264</v>
      </c>
      <c r="B6441" s="453" t="s">
        <v>53</v>
      </c>
      <c r="C6441" s="455" t="s">
        <v>23</v>
      </c>
      <c r="D6441" s="474">
        <v>18.3</v>
      </c>
      <c r="E6441" s="302"/>
      <c r="F6441" s="302"/>
      <c r="G6441" s="302"/>
    </row>
    <row r="6442" spans="1:7" ht="27">
      <c r="A6442" s="455">
        <v>88265</v>
      </c>
      <c r="B6442" s="453" t="s">
        <v>152</v>
      </c>
      <c r="C6442" s="455" t="s">
        <v>23</v>
      </c>
      <c r="D6442" s="474">
        <v>18.3</v>
      </c>
      <c r="E6442" s="302"/>
      <c r="F6442" s="302"/>
      <c r="G6442" s="302"/>
    </row>
    <row r="6443" spans="1:7" ht="27">
      <c r="A6443" s="455">
        <v>88266</v>
      </c>
      <c r="B6443" s="453" t="s">
        <v>153</v>
      </c>
      <c r="C6443" s="455" t="s">
        <v>23</v>
      </c>
      <c r="D6443" s="474">
        <v>18.39</v>
      </c>
      <c r="E6443" s="302"/>
      <c r="F6443" s="302"/>
      <c r="G6443" s="302"/>
    </row>
    <row r="6444" spans="1:7" ht="27">
      <c r="A6444" s="455">
        <v>88267</v>
      </c>
      <c r="B6444" s="453" t="s">
        <v>52</v>
      </c>
      <c r="C6444" s="455" t="s">
        <v>23</v>
      </c>
      <c r="D6444" s="474">
        <v>17.66</v>
      </c>
      <c r="E6444" s="302"/>
      <c r="F6444" s="302"/>
      <c r="G6444" s="302"/>
    </row>
    <row r="6445" spans="1:7" ht="13.5">
      <c r="A6445" s="455">
        <v>88269</v>
      </c>
      <c r="B6445" s="453" t="s">
        <v>154</v>
      </c>
      <c r="C6445" s="455" t="s">
        <v>23</v>
      </c>
      <c r="D6445" s="474">
        <v>17.579999999999998</v>
      </c>
      <c r="E6445" s="302"/>
      <c r="F6445" s="302"/>
      <c r="G6445" s="302"/>
    </row>
    <row r="6446" spans="1:7" ht="27">
      <c r="A6446" s="455">
        <v>88270</v>
      </c>
      <c r="B6446" s="453" t="s">
        <v>155</v>
      </c>
      <c r="C6446" s="455" t="s">
        <v>23</v>
      </c>
      <c r="D6446" s="474">
        <v>18.489999999999998</v>
      </c>
      <c r="E6446" s="302"/>
      <c r="F6446" s="302"/>
      <c r="G6446" s="302"/>
    </row>
    <row r="6447" spans="1:7" ht="27">
      <c r="A6447" s="455">
        <v>88272</v>
      </c>
      <c r="B6447" s="453" t="s">
        <v>156</v>
      </c>
      <c r="C6447" s="455" t="s">
        <v>23</v>
      </c>
      <c r="D6447" s="474">
        <v>18.45</v>
      </c>
      <c r="E6447" s="302"/>
      <c r="F6447" s="302"/>
      <c r="G6447" s="302"/>
    </row>
    <row r="6448" spans="1:7" ht="13.5">
      <c r="A6448" s="455">
        <v>88273</v>
      </c>
      <c r="B6448" s="453" t="s">
        <v>157</v>
      </c>
      <c r="C6448" s="455" t="s">
        <v>23</v>
      </c>
      <c r="D6448" s="474">
        <v>17.8</v>
      </c>
      <c r="E6448" s="302"/>
      <c r="F6448" s="302"/>
      <c r="G6448" s="302"/>
    </row>
    <row r="6449" spans="1:7" ht="27">
      <c r="A6449" s="455">
        <v>88274</v>
      </c>
      <c r="B6449" s="453" t="s">
        <v>158</v>
      </c>
      <c r="C6449" s="455" t="s">
        <v>23</v>
      </c>
      <c r="D6449" s="474">
        <v>17.899999999999999</v>
      </c>
      <c r="E6449" s="302"/>
      <c r="F6449" s="302"/>
      <c r="G6449" s="302"/>
    </row>
    <row r="6450" spans="1:7" ht="27">
      <c r="A6450" s="455">
        <v>88275</v>
      </c>
      <c r="B6450" s="453" t="s">
        <v>159</v>
      </c>
      <c r="C6450" s="455" t="s">
        <v>23</v>
      </c>
      <c r="D6450" s="474">
        <v>18.489999999999998</v>
      </c>
      <c r="E6450" s="302"/>
      <c r="F6450" s="302"/>
      <c r="G6450" s="302"/>
    </row>
    <row r="6451" spans="1:7" ht="27">
      <c r="A6451" s="455">
        <v>88277</v>
      </c>
      <c r="B6451" s="453" t="s">
        <v>160</v>
      </c>
      <c r="C6451" s="455" t="s">
        <v>23</v>
      </c>
      <c r="D6451" s="474">
        <v>13.51</v>
      </c>
      <c r="E6451" s="302"/>
      <c r="F6451" s="302"/>
      <c r="G6451" s="302"/>
    </row>
    <row r="6452" spans="1:7" ht="27">
      <c r="A6452" s="455">
        <v>88278</v>
      </c>
      <c r="B6452" s="453" t="s">
        <v>161</v>
      </c>
      <c r="C6452" s="455" t="s">
        <v>23</v>
      </c>
      <c r="D6452" s="474">
        <v>12.66</v>
      </c>
      <c r="E6452" s="302"/>
      <c r="F6452" s="302"/>
      <c r="G6452" s="302"/>
    </row>
    <row r="6453" spans="1:7" ht="27">
      <c r="A6453" s="455">
        <v>88279</v>
      </c>
      <c r="B6453" s="453" t="s">
        <v>162</v>
      </c>
      <c r="C6453" s="455" t="s">
        <v>23</v>
      </c>
      <c r="D6453" s="474">
        <v>19.510000000000002</v>
      </c>
      <c r="E6453" s="302"/>
      <c r="F6453" s="302"/>
      <c r="G6453" s="302"/>
    </row>
    <row r="6454" spans="1:7" ht="27">
      <c r="A6454" s="455">
        <v>88281</v>
      </c>
      <c r="B6454" s="453" t="s">
        <v>163</v>
      </c>
      <c r="C6454" s="455" t="s">
        <v>23</v>
      </c>
      <c r="D6454" s="474">
        <v>13.54</v>
      </c>
      <c r="E6454" s="302"/>
      <c r="F6454" s="302"/>
      <c r="G6454" s="302"/>
    </row>
    <row r="6455" spans="1:7" ht="27">
      <c r="A6455" s="455">
        <v>88282</v>
      </c>
      <c r="B6455" s="453" t="s">
        <v>164</v>
      </c>
      <c r="C6455" s="455" t="s">
        <v>23</v>
      </c>
      <c r="D6455" s="474">
        <v>14.19</v>
      </c>
      <c r="E6455" s="302"/>
      <c r="F6455" s="302"/>
      <c r="G6455" s="302"/>
    </row>
    <row r="6456" spans="1:7" ht="27">
      <c r="A6456" s="455">
        <v>88283</v>
      </c>
      <c r="B6456" s="453" t="s">
        <v>165</v>
      </c>
      <c r="C6456" s="455" t="s">
        <v>23</v>
      </c>
      <c r="D6456" s="474">
        <v>17.97</v>
      </c>
      <c r="E6456" s="302"/>
      <c r="F6456" s="302"/>
      <c r="G6456" s="302"/>
    </row>
    <row r="6457" spans="1:7" ht="27">
      <c r="A6457" s="455">
        <v>88284</v>
      </c>
      <c r="B6457" s="453" t="s">
        <v>166</v>
      </c>
      <c r="C6457" s="455" t="s">
        <v>23</v>
      </c>
      <c r="D6457" s="474">
        <v>13.35</v>
      </c>
      <c r="E6457" s="302"/>
      <c r="F6457" s="302"/>
      <c r="G6457" s="302"/>
    </row>
    <row r="6458" spans="1:7" ht="27">
      <c r="A6458" s="455">
        <v>88285</v>
      </c>
      <c r="B6458" s="453" t="s">
        <v>167</v>
      </c>
      <c r="C6458" s="455" t="s">
        <v>23</v>
      </c>
      <c r="D6458" s="474">
        <v>15.2</v>
      </c>
      <c r="E6458" s="302"/>
      <c r="F6458" s="302"/>
      <c r="G6458" s="302"/>
    </row>
    <row r="6459" spans="1:7" ht="27">
      <c r="A6459" s="455">
        <v>88286</v>
      </c>
      <c r="B6459" s="453" t="s">
        <v>168</v>
      </c>
      <c r="C6459" s="455" t="s">
        <v>23</v>
      </c>
      <c r="D6459" s="474">
        <v>16.22</v>
      </c>
      <c r="E6459" s="302"/>
      <c r="F6459" s="302"/>
      <c r="G6459" s="302"/>
    </row>
    <row r="6460" spans="1:7" ht="13.5">
      <c r="A6460" s="455">
        <v>88288</v>
      </c>
      <c r="B6460" s="453" t="s">
        <v>169</v>
      </c>
      <c r="C6460" s="455" t="s">
        <v>23</v>
      </c>
      <c r="D6460" s="474">
        <v>8.25</v>
      </c>
      <c r="E6460" s="302"/>
      <c r="F6460" s="302"/>
      <c r="G6460" s="302"/>
    </row>
    <row r="6461" spans="1:7" ht="27">
      <c r="A6461" s="455">
        <v>88291</v>
      </c>
      <c r="B6461" s="453" t="s">
        <v>170</v>
      </c>
      <c r="C6461" s="455" t="s">
        <v>23</v>
      </c>
      <c r="D6461" s="474">
        <v>13.1</v>
      </c>
      <c r="E6461" s="302"/>
      <c r="F6461" s="302"/>
      <c r="G6461" s="302"/>
    </row>
    <row r="6462" spans="1:7" ht="40.5">
      <c r="A6462" s="455">
        <v>88292</v>
      </c>
      <c r="B6462" s="453" t="s">
        <v>171</v>
      </c>
      <c r="C6462" s="455" t="s">
        <v>23</v>
      </c>
      <c r="D6462" s="474">
        <v>13.62</v>
      </c>
      <c r="E6462" s="302"/>
      <c r="F6462" s="302"/>
      <c r="G6462" s="302"/>
    </row>
    <row r="6463" spans="1:7" ht="27">
      <c r="A6463" s="455">
        <v>88293</v>
      </c>
      <c r="B6463" s="453" t="s">
        <v>172</v>
      </c>
      <c r="C6463" s="455" t="s">
        <v>23</v>
      </c>
      <c r="D6463" s="474">
        <v>15.45</v>
      </c>
      <c r="E6463" s="302"/>
      <c r="F6463" s="302"/>
      <c r="G6463" s="302"/>
    </row>
    <row r="6464" spans="1:7" ht="27">
      <c r="A6464" s="455">
        <v>88294</v>
      </c>
      <c r="B6464" s="453" t="s">
        <v>173</v>
      </c>
      <c r="C6464" s="455" t="s">
        <v>23</v>
      </c>
      <c r="D6464" s="474">
        <v>16.690000000000001</v>
      </c>
      <c r="E6464" s="302"/>
      <c r="F6464" s="302"/>
      <c r="G6464" s="302"/>
    </row>
    <row r="6465" spans="1:7" ht="27">
      <c r="A6465" s="455">
        <v>88295</v>
      </c>
      <c r="B6465" s="453" t="s">
        <v>174</v>
      </c>
      <c r="C6465" s="455" t="s">
        <v>23</v>
      </c>
      <c r="D6465" s="474">
        <v>12.85</v>
      </c>
      <c r="E6465" s="302"/>
      <c r="F6465" s="302"/>
      <c r="G6465" s="302"/>
    </row>
    <row r="6466" spans="1:7" ht="27">
      <c r="A6466" s="455">
        <v>88296</v>
      </c>
      <c r="B6466" s="453" t="s">
        <v>175</v>
      </c>
      <c r="C6466" s="455" t="s">
        <v>23</v>
      </c>
      <c r="D6466" s="474">
        <v>12.9</v>
      </c>
      <c r="E6466" s="302"/>
      <c r="F6466" s="302"/>
      <c r="G6466" s="302"/>
    </row>
    <row r="6467" spans="1:7" ht="27">
      <c r="A6467" s="455">
        <v>88297</v>
      </c>
      <c r="B6467" s="453" t="s">
        <v>176</v>
      </c>
      <c r="C6467" s="455" t="s">
        <v>23</v>
      </c>
      <c r="D6467" s="474">
        <v>13.4</v>
      </c>
      <c r="E6467" s="302"/>
      <c r="F6467" s="302"/>
      <c r="G6467" s="302"/>
    </row>
    <row r="6468" spans="1:7" ht="27">
      <c r="A6468" s="455">
        <v>88298</v>
      </c>
      <c r="B6468" s="453" t="s">
        <v>177</v>
      </c>
      <c r="C6468" s="455" t="s">
        <v>23</v>
      </c>
      <c r="D6468" s="474">
        <v>11.16</v>
      </c>
      <c r="E6468" s="302"/>
      <c r="F6468" s="302"/>
      <c r="G6468" s="302"/>
    </row>
    <row r="6469" spans="1:7" ht="27">
      <c r="A6469" s="455">
        <v>88299</v>
      </c>
      <c r="B6469" s="453" t="s">
        <v>178</v>
      </c>
      <c r="C6469" s="455" t="s">
        <v>23</v>
      </c>
      <c r="D6469" s="474">
        <v>15.66</v>
      </c>
      <c r="E6469" s="302"/>
      <c r="F6469" s="302"/>
      <c r="G6469" s="302"/>
    </row>
    <row r="6470" spans="1:7" ht="27">
      <c r="A6470" s="455">
        <v>88300</v>
      </c>
      <c r="B6470" s="453" t="s">
        <v>179</v>
      </c>
      <c r="C6470" s="455" t="s">
        <v>23</v>
      </c>
      <c r="D6470" s="474">
        <v>18.559999999999999</v>
      </c>
      <c r="E6470" s="302"/>
      <c r="F6470" s="302"/>
      <c r="G6470" s="302"/>
    </row>
    <row r="6471" spans="1:7" ht="27">
      <c r="A6471" s="455">
        <v>88301</v>
      </c>
      <c r="B6471" s="453" t="s">
        <v>180</v>
      </c>
      <c r="C6471" s="455" t="s">
        <v>23</v>
      </c>
      <c r="D6471" s="474">
        <v>14.34</v>
      </c>
      <c r="E6471" s="302"/>
      <c r="F6471" s="302"/>
      <c r="G6471" s="302"/>
    </row>
    <row r="6472" spans="1:7" ht="27">
      <c r="A6472" s="455">
        <v>88302</v>
      </c>
      <c r="B6472" s="453" t="s">
        <v>181</v>
      </c>
      <c r="C6472" s="455" t="s">
        <v>23</v>
      </c>
      <c r="D6472" s="474">
        <v>16.079999999999998</v>
      </c>
      <c r="E6472" s="302"/>
      <c r="F6472" s="302"/>
      <c r="G6472" s="302"/>
    </row>
    <row r="6473" spans="1:7" ht="27">
      <c r="A6473" s="455">
        <v>88303</v>
      </c>
      <c r="B6473" s="453" t="s">
        <v>182</v>
      </c>
      <c r="C6473" s="455" t="s">
        <v>23</v>
      </c>
      <c r="D6473" s="474">
        <v>13.38</v>
      </c>
      <c r="E6473" s="302"/>
      <c r="F6473" s="302"/>
      <c r="G6473" s="302"/>
    </row>
    <row r="6474" spans="1:7" ht="40.5">
      <c r="A6474" s="455">
        <v>88304</v>
      </c>
      <c r="B6474" s="453" t="s">
        <v>1176</v>
      </c>
      <c r="C6474" s="455" t="s">
        <v>23</v>
      </c>
      <c r="D6474" s="474">
        <v>14.21</v>
      </c>
      <c r="E6474" s="302"/>
      <c r="F6474" s="302"/>
      <c r="G6474" s="302"/>
    </row>
    <row r="6475" spans="1:7" ht="27">
      <c r="A6475" s="455">
        <v>88306</v>
      </c>
      <c r="B6475" s="453" t="s">
        <v>183</v>
      </c>
      <c r="C6475" s="455" t="s">
        <v>23</v>
      </c>
      <c r="D6475" s="474">
        <v>15.25</v>
      </c>
      <c r="E6475" s="302"/>
      <c r="F6475" s="302"/>
      <c r="G6475" s="302"/>
    </row>
    <row r="6476" spans="1:7" ht="27">
      <c r="A6476" s="455">
        <v>88307</v>
      </c>
      <c r="B6476" s="453" t="s">
        <v>184</v>
      </c>
      <c r="C6476" s="455" t="s">
        <v>23</v>
      </c>
      <c r="D6476" s="474">
        <v>14.78</v>
      </c>
      <c r="E6476" s="302"/>
      <c r="F6476" s="302"/>
      <c r="G6476" s="302"/>
    </row>
    <row r="6477" spans="1:7" ht="13.5">
      <c r="A6477" s="455">
        <v>88308</v>
      </c>
      <c r="B6477" s="453" t="s">
        <v>185</v>
      </c>
      <c r="C6477" s="455" t="s">
        <v>23</v>
      </c>
      <c r="D6477" s="474">
        <v>19.89</v>
      </c>
      <c r="E6477" s="302"/>
      <c r="F6477" s="302"/>
      <c r="G6477" s="302"/>
    </row>
    <row r="6478" spans="1:7" ht="13.5">
      <c r="A6478" s="455">
        <v>88309</v>
      </c>
      <c r="B6478" s="453" t="s">
        <v>49</v>
      </c>
      <c r="C6478" s="455" t="s">
        <v>23</v>
      </c>
      <c r="D6478" s="474">
        <v>17.670000000000002</v>
      </c>
      <c r="E6478" s="302"/>
      <c r="F6478" s="302"/>
      <c r="G6478" s="302"/>
    </row>
    <row r="6479" spans="1:7" ht="13.5">
      <c r="A6479" s="455">
        <v>88310</v>
      </c>
      <c r="B6479" s="453" t="s">
        <v>186</v>
      </c>
      <c r="C6479" s="455" t="s">
        <v>23</v>
      </c>
      <c r="D6479" s="474">
        <v>18.68</v>
      </c>
      <c r="E6479" s="302"/>
      <c r="F6479" s="302"/>
      <c r="G6479" s="302"/>
    </row>
    <row r="6480" spans="1:7" ht="27">
      <c r="A6480" s="455">
        <v>88311</v>
      </c>
      <c r="B6480" s="453" t="s">
        <v>187</v>
      </c>
      <c r="C6480" s="455" t="s">
        <v>23</v>
      </c>
      <c r="D6480" s="474">
        <v>20.78</v>
      </c>
      <c r="E6480" s="302"/>
      <c r="F6480" s="302"/>
      <c r="G6480" s="302"/>
    </row>
    <row r="6481" spans="1:7" ht="27">
      <c r="A6481" s="455">
        <v>88312</v>
      </c>
      <c r="B6481" s="453" t="s">
        <v>188</v>
      </c>
      <c r="C6481" s="455" t="s">
        <v>23</v>
      </c>
      <c r="D6481" s="474">
        <v>19.72</v>
      </c>
      <c r="E6481" s="302"/>
      <c r="F6481" s="302"/>
      <c r="G6481" s="302"/>
    </row>
    <row r="6482" spans="1:7" ht="13.5">
      <c r="A6482" s="455">
        <v>88313</v>
      </c>
      <c r="B6482" s="453" t="s">
        <v>189</v>
      </c>
      <c r="C6482" s="455" t="s">
        <v>23</v>
      </c>
      <c r="D6482" s="474">
        <v>12.88</v>
      </c>
      <c r="E6482" s="302"/>
      <c r="F6482" s="302"/>
      <c r="G6482" s="302"/>
    </row>
    <row r="6483" spans="1:7" ht="13.5">
      <c r="A6483" s="455">
        <v>88314</v>
      </c>
      <c r="B6483" s="453" t="s">
        <v>190</v>
      </c>
      <c r="C6483" s="455" t="s">
        <v>23</v>
      </c>
      <c r="D6483" s="474">
        <v>11.79</v>
      </c>
      <c r="E6483" s="302"/>
      <c r="F6483" s="302"/>
      <c r="G6483" s="302"/>
    </row>
    <row r="6484" spans="1:7" ht="13.5">
      <c r="A6484" s="455">
        <v>88315</v>
      </c>
      <c r="B6484" s="453" t="s">
        <v>51</v>
      </c>
      <c r="C6484" s="455" t="s">
        <v>23</v>
      </c>
      <c r="D6484" s="474">
        <v>17.579999999999998</v>
      </c>
      <c r="E6484" s="302"/>
      <c r="F6484" s="302"/>
      <c r="G6484" s="302"/>
    </row>
    <row r="6485" spans="1:7" ht="13.5">
      <c r="A6485" s="455">
        <v>88316</v>
      </c>
      <c r="B6485" s="453" t="s">
        <v>25</v>
      </c>
      <c r="C6485" s="455" t="s">
        <v>23</v>
      </c>
      <c r="D6485" s="474">
        <v>14.02</v>
      </c>
      <c r="E6485" s="302"/>
      <c r="F6485" s="302"/>
      <c r="G6485" s="302"/>
    </row>
    <row r="6486" spans="1:7" ht="13.5">
      <c r="A6486" s="455">
        <v>88317</v>
      </c>
      <c r="B6486" s="453" t="s">
        <v>191</v>
      </c>
      <c r="C6486" s="455" t="s">
        <v>23</v>
      </c>
      <c r="D6486" s="474">
        <v>18.239999999999998</v>
      </c>
      <c r="E6486" s="302"/>
      <c r="F6486" s="302"/>
      <c r="G6486" s="302"/>
    </row>
    <row r="6487" spans="1:7" ht="40.5">
      <c r="A6487" s="455">
        <v>88318</v>
      </c>
      <c r="B6487" s="453" t="s">
        <v>1177</v>
      </c>
      <c r="C6487" s="455" t="s">
        <v>23</v>
      </c>
      <c r="D6487" s="474">
        <v>22.93</v>
      </c>
      <c r="E6487" s="302"/>
      <c r="F6487" s="302"/>
      <c r="G6487" s="302"/>
    </row>
    <row r="6488" spans="1:7" ht="27">
      <c r="A6488" s="455">
        <v>88320</v>
      </c>
      <c r="B6488" s="453" t="s">
        <v>192</v>
      </c>
      <c r="C6488" s="455" t="s">
        <v>23</v>
      </c>
      <c r="D6488" s="474">
        <v>20.59</v>
      </c>
      <c r="E6488" s="302"/>
      <c r="F6488" s="302"/>
      <c r="G6488" s="302"/>
    </row>
    <row r="6489" spans="1:7" ht="27">
      <c r="A6489" s="455">
        <v>88321</v>
      </c>
      <c r="B6489" s="453" t="s">
        <v>193</v>
      </c>
      <c r="C6489" s="455" t="s">
        <v>23</v>
      </c>
      <c r="D6489" s="474">
        <v>21</v>
      </c>
      <c r="E6489" s="302"/>
      <c r="F6489" s="302"/>
      <c r="G6489" s="302"/>
    </row>
    <row r="6490" spans="1:7" ht="27">
      <c r="A6490" s="455">
        <v>88322</v>
      </c>
      <c r="B6490" s="453" t="s">
        <v>194</v>
      </c>
      <c r="C6490" s="455" t="s">
        <v>23</v>
      </c>
      <c r="D6490" s="474">
        <v>19.5</v>
      </c>
      <c r="E6490" s="302"/>
      <c r="F6490" s="302"/>
      <c r="G6490" s="302"/>
    </row>
    <row r="6491" spans="1:7" ht="13.5">
      <c r="A6491" s="455">
        <v>88323</v>
      </c>
      <c r="B6491" s="453" t="s">
        <v>195</v>
      </c>
      <c r="C6491" s="455" t="s">
        <v>23</v>
      </c>
      <c r="D6491" s="474">
        <v>18.739999999999998</v>
      </c>
      <c r="E6491" s="302"/>
      <c r="F6491" s="302"/>
      <c r="G6491" s="302"/>
    </row>
    <row r="6492" spans="1:7" ht="13.5">
      <c r="A6492" s="455">
        <v>88324</v>
      </c>
      <c r="B6492" s="453" t="s">
        <v>196</v>
      </c>
      <c r="C6492" s="455" t="s">
        <v>23</v>
      </c>
      <c r="D6492" s="474">
        <v>13.48</v>
      </c>
      <c r="E6492" s="302"/>
      <c r="F6492" s="302"/>
      <c r="G6492" s="302"/>
    </row>
    <row r="6493" spans="1:7" ht="13.5">
      <c r="A6493" s="455">
        <v>88325</v>
      </c>
      <c r="B6493" s="453" t="s">
        <v>197</v>
      </c>
      <c r="C6493" s="455" t="s">
        <v>23</v>
      </c>
      <c r="D6493" s="474">
        <v>17.010000000000002</v>
      </c>
      <c r="E6493" s="302"/>
      <c r="F6493" s="302"/>
      <c r="G6493" s="302"/>
    </row>
    <row r="6494" spans="1:7" ht="27">
      <c r="A6494" s="455">
        <v>88326</v>
      </c>
      <c r="B6494" s="453" t="s">
        <v>198</v>
      </c>
      <c r="C6494" s="455" t="s">
        <v>23</v>
      </c>
      <c r="D6494" s="474">
        <v>18.260000000000002</v>
      </c>
      <c r="E6494" s="302"/>
      <c r="F6494" s="302"/>
      <c r="G6494" s="302"/>
    </row>
    <row r="6495" spans="1:7" ht="40.5">
      <c r="A6495" s="455">
        <v>88377</v>
      </c>
      <c r="B6495" s="453" t="s">
        <v>1178</v>
      </c>
      <c r="C6495" s="455" t="s">
        <v>23</v>
      </c>
      <c r="D6495" s="474">
        <v>12.73</v>
      </c>
      <c r="E6495" s="302"/>
      <c r="F6495" s="302"/>
      <c r="G6495" s="302"/>
    </row>
    <row r="6496" spans="1:7" ht="13.5">
      <c r="A6496" s="455">
        <v>88441</v>
      </c>
      <c r="B6496" s="453" t="s">
        <v>209</v>
      </c>
      <c r="C6496" s="455" t="s">
        <v>23</v>
      </c>
      <c r="D6496" s="474">
        <v>17.07</v>
      </c>
      <c r="E6496" s="302"/>
      <c r="F6496" s="302"/>
      <c r="G6496" s="302"/>
    </row>
    <row r="6497" spans="1:7" ht="27">
      <c r="A6497" s="455">
        <v>88597</v>
      </c>
      <c r="B6497" s="453" t="s">
        <v>224</v>
      </c>
      <c r="C6497" s="455" t="s">
        <v>23</v>
      </c>
      <c r="D6497" s="474">
        <v>22.52</v>
      </c>
      <c r="E6497" s="302"/>
      <c r="F6497" s="302"/>
      <c r="G6497" s="302"/>
    </row>
    <row r="6498" spans="1:7" ht="13.5">
      <c r="A6498" s="455">
        <v>90766</v>
      </c>
      <c r="B6498" s="453" t="s">
        <v>398</v>
      </c>
      <c r="C6498" s="455" t="s">
        <v>23</v>
      </c>
      <c r="D6498" s="474">
        <v>14.93</v>
      </c>
      <c r="E6498" s="302"/>
      <c r="F6498" s="302"/>
      <c r="G6498" s="302"/>
    </row>
    <row r="6499" spans="1:7" ht="27">
      <c r="A6499" s="455">
        <v>90767</v>
      </c>
      <c r="B6499" s="453" t="s">
        <v>399</v>
      </c>
      <c r="C6499" s="455" t="s">
        <v>23</v>
      </c>
      <c r="D6499" s="474">
        <v>14.55</v>
      </c>
      <c r="E6499" s="302"/>
      <c r="F6499" s="302"/>
      <c r="G6499" s="302"/>
    </row>
    <row r="6500" spans="1:7" ht="27">
      <c r="A6500" s="455">
        <v>90768</v>
      </c>
      <c r="B6500" s="453" t="s">
        <v>400</v>
      </c>
      <c r="C6500" s="455" t="s">
        <v>23</v>
      </c>
      <c r="D6500" s="474">
        <v>59.1</v>
      </c>
      <c r="E6500" s="302"/>
      <c r="F6500" s="302"/>
      <c r="G6500" s="302"/>
    </row>
    <row r="6501" spans="1:7" ht="27">
      <c r="A6501" s="455">
        <v>90769</v>
      </c>
      <c r="B6501" s="453" t="s">
        <v>401</v>
      </c>
      <c r="C6501" s="455" t="s">
        <v>23</v>
      </c>
      <c r="D6501" s="474">
        <v>83.47</v>
      </c>
      <c r="E6501" s="302"/>
      <c r="F6501" s="302"/>
      <c r="G6501" s="302"/>
    </row>
    <row r="6502" spans="1:7" ht="27">
      <c r="A6502" s="455">
        <v>90770</v>
      </c>
      <c r="B6502" s="453" t="s">
        <v>402</v>
      </c>
      <c r="C6502" s="455" t="s">
        <v>23</v>
      </c>
      <c r="D6502" s="474">
        <v>109.98</v>
      </c>
      <c r="E6502" s="302"/>
      <c r="F6502" s="302"/>
      <c r="G6502" s="302"/>
    </row>
    <row r="6503" spans="1:7" ht="27">
      <c r="A6503" s="455">
        <v>90771</v>
      </c>
      <c r="B6503" s="453" t="s">
        <v>403</v>
      </c>
      <c r="C6503" s="455" t="s">
        <v>23</v>
      </c>
      <c r="D6503" s="474">
        <v>18.22</v>
      </c>
      <c r="E6503" s="302"/>
      <c r="F6503" s="302"/>
      <c r="G6503" s="302"/>
    </row>
    <row r="6504" spans="1:7" ht="27">
      <c r="A6504" s="455">
        <v>90772</v>
      </c>
      <c r="B6504" s="453" t="s">
        <v>404</v>
      </c>
      <c r="C6504" s="455" t="s">
        <v>23</v>
      </c>
      <c r="D6504" s="474">
        <v>12.27</v>
      </c>
      <c r="E6504" s="302"/>
      <c r="F6504" s="302"/>
      <c r="G6504" s="302"/>
    </row>
    <row r="6505" spans="1:7" ht="27">
      <c r="A6505" s="455">
        <v>90773</v>
      </c>
      <c r="B6505" s="453" t="s">
        <v>405</v>
      </c>
      <c r="C6505" s="455" t="s">
        <v>23</v>
      </c>
      <c r="D6505" s="474">
        <v>17.27</v>
      </c>
      <c r="E6505" s="302"/>
      <c r="F6505" s="302"/>
      <c r="G6505" s="302"/>
    </row>
    <row r="6506" spans="1:7" ht="27">
      <c r="A6506" s="455">
        <v>90775</v>
      </c>
      <c r="B6506" s="453" t="s">
        <v>406</v>
      </c>
      <c r="C6506" s="455" t="s">
        <v>23</v>
      </c>
      <c r="D6506" s="474">
        <v>18.239999999999998</v>
      </c>
      <c r="E6506" s="302"/>
      <c r="F6506" s="302"/>
      <c r="G6506" s="302"/>
    </row>
    <row r="6507" spans="1:7" ht="27">
      <c r="A6507" s="455">
        <v>90776</v>
      </c>
      <c r="B6507" s="453" t="s">
        <v>407</v>
      </c>
      <c r="C6507" s="455" t="s">
        <v>23</v>
      </c>
      <c r="D6507" s="474">
        <v>20.18</v>
      </c>
      <c r="E6507" s="302"/>
      <c r="F6507" s="302"/>
      <c r="G6507" s="302"/>
    </row>
    <row r="6508" spans="1:7" ht="27">
      <c r="A6508" s="455">
        <v>90777</v>
      </c>
      <c r="B6508" s="453" t="s">
        <v>408</v>
      </c>
      <c r="C6508" s="455" t="s">
        <v>23</v>
      </c>
      <c r="D6508" s="474">
        <v>80.150000000000006</v>
      </c>
      <c r="E6508" s="302"/>
      <c r="F6508" s="302"/>
      <c r="G6508" s="302"/>
    </row>
    <row r="6509" spans="1:7" ht="27">
      <c r="A6509" s="455">
        <v>90778</v>
      </c>
      <c r="B6509" s="453" t="s">
        <v>409</v>
      </c>
      <c r="C6509" s="455" t="s">
        <v>23</v>
      </c>
      <c r="D6509" s="474">
        <v>91.06</v>
      </c>
      <c r="E6509" s="302"/>
      <c r="F6509" s="302"/>
      <c r="G6509" s="302"/>
    </row>
    <row r="6510" spans="1:7" ht="27">
      <c r="A6510" s="455">
        <v>90779</v>
      </c>
      <c r="B6510" s="453" t="s">
        <v>410</v>
      </c>
      <c r="C6510" s="455" t="s">
        <v>23</v>
      </c>
      <c r="D6510" s="474">
        <v>124.04</v>
      </c>
      <c r="E6510" s="302"/>
      <c r="F6510" s="302"/>
      <c r="G6510" s="302"/>
    </row>
    <row r="6511" spans="1:7" ht="27">
      <c r="A6511" s="455">
        <v>90780</v>
      </c>
      <c r="B6511" s="453" t="s">
        <v>411</v>
      </c>
      <c r="C6511" s="455" t="s">
        <v>23</v>
      </c>
      <c r="D6511" s="474">
        <v>29.77</v>
      </c>
      <c r="E6511" s="302"/>
      <c r="F6511" s="302"/>
      <c r="G6511" s="302"/>
    </row>
    <row r="6512" spans="1:7" ht="13.5">
      <c r="A6512" s="455">
        <v>90781</v>
      </c>
      <c r="B6512" s="453" t="s">
        <v>412</v>
      </c>
      <c r="C6512" s="455" t="s">
        <v>23</v>
      </c>
      <c r="D6512" s="474">
        <v>14.93</v>
      </c>
      <c r="E6512" s="302"/>
      <c r="F6512" s="302"/>
      <c r="G6512" s="302"/>
    </row>
    <row r="6513" spans="1:7" ht="27">
      <c r="A6513" s="455">
        <v>91677</v>
      </c>
      <c r="B6513" s="453" t="s">
        <v>452</v>
      </c>
      <c r="C6513" s="455" t="s">
        <v>23</v>
      </c>
      <c r="D6513" s="474">
        <v>77.52</v>
      </c>
      <c r="E6513" s="302"/>
      <c r="F6513" s="302"/>
      <c r="G6513" s="302"/>
    </row>
    <row r="6514" spans="1:7" ht="27">
      <c r="A6514" s="455">
        <v>91678</v>
      </c>
      <c r="B6514" s="453" t="s">
        <v>453</v>
      </c>
      <c r="C6514" s="455" t="s">
        <v>23</v>
      </c>
      <c r="D6514" s="474">
        <v>75.23</v>
      </c>
      <c r="E6514" s="302"/>
      <c r="F6514" s="302"/>
      <c r="G6514" s="302"/>
    </row>
    <row r="6515" spans="1:7" ht="27">
      <c r="A6515" s="455">
        <v>93558</v>
      </c>
      <c r="B6515" s="453" t="s">
        <v>541</v>
      </c>
      <c r="C6515" s="455" t="s">
        <v>92</v>
      </c>
      <c r="D6515" s="474">
        <v>2546.88</v>
      </c>
      <c r="E6515" s="302"/>
      <c r="F6515" s="302"/>
      <c r="G6515" s="302"/>
    </row>
    <row r="6516" spans="1:7" ht="27">
      <c r="A6516" s="455">
        <v>93559</v>
      </c>
      <c r="B6516" s="453" t="s">
        <v>224</v>
      </c>
      <c r="C6516" s="455" t="s">
        <v>92</v>
      </c>
      <c r="D6516" s="474">
        <v>4001.05</v>
      </c>
      <c r="E6516" s="302"/>
      <c r="F6516" s="302"/>
      <c r="G6516" s="302"/>
    </row>
    <row r="6517" spans="1:7" ht="27">
      <c r="A6517" s="455">
        <v>93560</v>
      </c>
      <c r="B6517" s="453" t="s">
        <v>405</v>
      </c>
      <c r="C6517" s="455" t="s">
        <v>92</v>
      </c>
      <c r="D6517" s="474">
        <v>3072.92</v>
      </c>
      <c r="E6517" s="302"/>
      <c r="F6517" s="302"/>
      <c r="G6517" s="302"/>
    </row>
    <row r="6518" spans="1:7" ht="27">
      <c r="A6518" s="455">
        <v>93561</v>
      </c>
      <c r="B6518" s="453" t="s">
        <v>406</v>
      </c>
      <c r="C6518" s="455" t="s">
        <v>92</v>
      </c>
      <c r="D6518" s="474">
        <v>3243.04</v>
      </c>
      <c r="E6518" s="302"/>
      <c r="F6518" s="302"/>
      <c r="G6518" s="302"/>
    </row>
    <row r="6519" spans="1:7" ht="27">
      <c r="A6519" s="455">
        <v>93562</v>
      </c>
      <c r="B6519" s="453" t="s">
        <v>403</v>
      </c>
      <c r="C6519" s="455" t="s">
        <v>92</v>
      </c>
      <c r="D6519" s="474">
        <v>3242.18</v>
      </c>
      <c r="E6519" s="302"/>
      <c r="F6519" s="302"/>
      <c r="G6519" s="302"/>
    </row>
    <row r="6520" spans="1:7" ht="13.5">
      <c r="A6520" s="455">
        <v>93563</v>
      </c>
      <c r="B6520" s="453" t="s">
        <v>398</v>
      </c>
      <c r="C6520" s="455" t="s">
        <v>92</v>
      </c>
      <c r="D6520" s="474">
        <v>2659.14</v>
      </c>
      <c r="E6520" s="302"/>
      <c r="F6520" s="302"/>
      <c r="G6520" s="302"/>
    </row>
    <row r="6521" spans="1:7" ht="27">
      <c r="A6521" s="455">
        <v>93564</v>
      </c>
      <c r="B6521" s="453" t="s">
        <v>399</v>
      </c>
      <c r="C6521" s="455" t="s">
        <v>92</v>
      </c>
      <c r="D6521" s="474">
        <v>2587.7800000000002</v>
      </c>
      <c r="E6521" s="302"/>
      <c r="F6521" s="302"/>
      <c r="G6521" s="302"/>
    </row>
    <row r="6522" spans="1:7" ht="27">
      <c r="A6522" s="455">
        <v>93565</v>
      </c>
      <c r="B6522" s="453" t="s">
        <v>408</v>
      </c>
      <c r="C6522" s="455" t="s">
        <v>92</v>
      </c>
      <c r="D6522" s="474">
        <v>14179.16</v>
      </c>
      <c r="E6522" s="302"/>
      <c r="F6522" s="302"/>
      <c r="G6522" s="302"/>
    </row>
    <row r="6523" spans="1:7" ht="27">
      <c r="A6523" s="455">
        <v>93566</v>
      </c>
      <c r="B6523" s="453" t="s">
        <v>404</v>
      </c>
      <c r="C6523" s="455" t="s">
        <v>92</v>
      </c>
      <c r="D6523" s="474">
        <v>2188.8200000000002</v>
      </c>
      <c r="E6523" s="302"/>
      <c r="F6523" s="302"/>
      <c r="G6523" s="302"/>
    </row>
    <row r="6524" spans="1:7" ht="27">
      <c r="A6524" s="455">
        <v>93567</v>
      </c>
      <c r="B6524" s="453" t="s">
        <v>409</v>
      </c>
      <c r="C6524" s="455" t="s">
        <v>92</v>
      </c>
      <c r="D6524" s="474">
        <v>16108.43</v>
      </c>
      <c r="E6524" s="302"/>
      <c r="F6524" s="302"/>
      <c r="G6524" s="302"/>
    </row>
    <row r="6525" spans="1:7" ht="27">
      <c r="A6525" s="455">
        <v>93568</v>
      </c>
      <c r="B6525" s="453" t="s">
        <v>410</v>
      </c>
      <c r="C6525" s="455" t="s">
        <v>92</v>
      </c>
      <c r="D6525" s="474">
        <v>21939.200000000001</v>
      </c>
      <c r="E6525" s="302"/>
      <c r="F6525" s="302"/>
      <c r="G6525" s="302"/>
    </row>
    <row r="6526" spans="1:7" ht="27">
      <c r="A6526" s="455">
        <v>93569</v>
      </c>
      <c r="B6526" s="453" t="s">
        <v>542</v>
      </c>
      <c r="C6526" s="455" t="s">
        <v>92</v>
      </c>
      <c r="D6526" s="474">
        <v>10473.48</v>
      </c>
      <c r="E6526" s="302"/>
      <c r="F6526" s="302"/>
      <c r="G6526" s="302"/>
    </row>
    <row r="6527" spans="1:7" ht="27">
      <c r="A6527" s="455">
        <v>93570</v>
      </c>
      <c r="B6527" s="453" t="s">
        <v>543</v>
      </c>
      <c r="C6527" s="455" t="s">
        <v>92</v>
      </c>
      <c r="D6527" s="474">
        <v>14784.36</v>
      </c>
      <c r="E6527" s="302"/>
      <c r="F6527" s="302"/>
      <c r="G6527" s="302"/>
    </row>
    <row r="6528" spans="1:7" ht="27">
      <c r="A6528" s="455">
        <v>93571</v>
      </c>
      <c r="B6528" s="453" t="s">
        <v>544</v>
      </c>
      <c r="C6528" s="455" t="s">
        <v>92</v>
      </c>
      <c r="D6528" s="474">
        <v>19475.490000000002</v>
      </c>
      <c r="E6528" s="302"/>
      <c r="F6528" s="302"/>
      <c r="G6528" s="302"/>
    </row>
    <row r="6529" spans="1:7" ht="27">
      <c r="A6529" s="455">
        <v>93572</v>
      </c>
      <c r="B6529" s="453" t="s">
        <v>545</v>
      </c>
      <c r="C6529" s="455" t="s">
        <v>92</v>
      </c>
      <c r="D6529" s="474">
        <v>3583.25</v>
      </c>
      <c r="E6529" s="302"/>
      <c r="F6529" s="302"/>
      <c r="G6529" s="302"/>
    </row>
    <row r="6530" spans="1:7" ht="27">
      <c r="A6530" s="455">
        <v>94295</v>
      </c>
      <c r="B6530" s="453" t="s">
        <v>411</v>
      </c>
      <c r="C6530" s="455" t="s">
        <v>92</v>
      </c>
      <c r="D6530" s="474">
        <v>5279.5</v>
      </c>
      <c r="E6530" s="302"/>
      <c r="F6530" s="302"/>
      <c r="G6530" s="302"/>
    </row>
    <row r="6531" spans="1:7" ht="13.5">
      <c r="A6531" s="455">
        <v>94296</v>
      </c>
      <c r="B6531" s="453" t="s">
        <v>412</v>
      </c>
      <c r="C6531" s="455" t="s">
        <v>92</v>
      </c>
      <c r="D6531" s="474">
        <v>2655.59</v>
      </c>
      <c r="E6531" s="302"/>
      <c r="F6531" s="302"/>
      <c r="G6531" s="302"/>
    </row>
    <row r="6532" spans="1:7" ht="40.5">
      <c r="A6532" s="455">
        <v>95308</v>
      </c>
      <c r="B6532" s="453" t="s">
        <v>2853</v>
      </c>
      <c r="C6532" s="455" t="s">
        <v>23</v>
      </c>
      <c r="D6532" s="474">
        <v>7.0000000000000007E-2</v>
      </c>
      <c r="E6532" s="302"/>
      <c r="F6532" s="302"/>
      <c r="G6532" s="302"/>
    </row>
    <row r="6533" spans="1:7" ht="40.5">
      <c r="A6533" s="455">
        <v>95309</v>
      </c>
      <c r="B6533" s="453" t="s">
        <v>2854</v>
      </c>
      <c r="C6533" s="455" t="s">
        <v>23</v>
      </c>
      <c r="D6533" s="474">
        <v>0.11</v>
      </c>
      <c r="E6533" s="302"/>
      <c r="F6533" s="302"/>
      <c r="G6533" s="302"/>
    </row>
    <row r="6534" spans="1:7" ht="40.5">
      <c r="A6534" s="455">
        <v>95310</v>
      </c>
      <c r="B6534" s="453" t="s">
        <v>2855</v>
      </c>
      <c r="C6534" s="455" t="s">
        <v>23</v>
      </c>
      <c r="D6534" s="474">
        <v>0.05</v>
      </c>
      <c r="E6534" s="302"/>
      <c r="F6534" s="302"/>
      <c r="G6534" s="302"/>
    </row>
    <row r="6535" spans="1:7" ht="40.5">
      <c r="A6535" s="455">
        <v>95311</v>
      </c>
      <c r="B6535" s="453" t="s">
        <v>2856</v>
      </c>
      <c r="C6535" s="455" t="s">
        <v>23</v>
      </c>
      <c r="D6535" s="474">
        <v>0.08</v>
      </c>
      <c r="E6535" s="302"/>
      <c r="F6535" s="302"/>
      <c r="G6535" s="302"/>
    </row>
    <row r="6536" spans="1:7" ht="40.5">
      <c r="A6536" s="455">
        <v>95312</v>
      </c>
      <c r="B6536" s="453" t="s">
        <v>2857</v>
      </c>
      <c r="C6536" s="455" t="s">
        <v>23</v>
      </c>
      <c r="D6536" s="474">
        <v>0.1</v>
      </c>
      <c r="E6536" s="302"/>
      <c r="F6536" s="302"/>
      <c r="G6536" s="302"/>
    </row>
    <row r="6537" spans="1:7" ht="40.5">
      <c r="A6537" s="455">
        <v>95313</v>
      </c>
      <c r="B6537" s="453" t="s">
        <v>2858</v>
      </c>
      <c r="C6537" s="455" t="s">
        <v>23</v>
      </c>
      <c r="D6537" s="474">
        <v>0.1</v>
      </c>
      <c r="E6537" s="302"/>
      <c r="F6537" s="302"/>
      <c r="G6537" s="302"/>
    </row>
    <row r="6538" spans="1:7" ht="27">
      <c r="A6538" s="455">
        <v>95314</v>
      </c>
      <c r="B6538" s="453" t="s">
        <v>597</v>
      </c>
      <c r="C6538" s="455" t="s">
        <v>23</v>
      </c>
      <c r="D6538" s="474">
        <v>0.11</v>
      </c>
      <c r="E6538" s="302"/>
      <c r="F6538" s="302"/>
      <c r="G6538" s="302"/>
    </row>
    <row r="6539" spans="1:7" ht="40.5">
      <c r="A6539" s="455">
        <v>95315</v>
      </c>
      <c r="B6539" s="453" t="s">
        <v>2859</v>
      </c>
      <c r="C6539" s="455" t="s">
        <v>23</v>
      </c>
      <c r="D6539" s="474">
        <v>0.12</v>
      </c>
      <c r="E6539" s="302"/>
      <c r="F6539" s="302"/>
      <c r="G6539" s="302"/>
    </row>
    <row r="6540" spans="1:7" ht="40.5">
      <c r="A6540" s="455">
        <v>95316</v>
      </c>
      <c r="B6540" s="453" t="s">
        <v>2860</v>
      </c>
      <c r="C6540" s="455" t="s">
        <v>23</v>
      </c>
      <c r="D6540" s="474">
        <v>0.26</v>
      </c>
      <c r="E6540" s="302"/>
      <c r="F6540" s="302"/>
      <c r="G6540" s="302"/>
    </row>
    <row r="6541" spans="1:7" ht="40.5">
      <c r="A6541" s="455">
        <v>95317</v>
      </c>
      <c r="B6541" s="453" t="s">
        <v>2861</v>
      </c>
      <c r="C6541" s="455" t="s">
        <v>23</v>
      </c>
      <c r="D6541" s="474">
        <v>0.12</v>
      </c>
      <c r="E6541" s="302"/>
      <c r="F6541" s="302"/>
      <c r="G6541" s="302"/>
    </row>
    <row r="6542" spans="1:7" ht="40.5">
      <c r="A6542" s="455">
        <v>95318</v>
      </c>
      <c r="B6542" s="453" t="s">
        <v>2862</v>
      </c>
      <c r="C6542" s="455" t="s">
        <v>23</v>
      </c>
      <c r="D6542" s="474">
        <v>0.11</v>
      </c>
      <c r="E6542" s="302"/>
      <c r="F6542" s="302"/>
      <c r="G6542" s="302"/>
    </row>
    <row r="6543" spans="1:7" ht="40.5">
      <c r="A6543" s="455">
        <v>95319</v>
      </c>
      <c r="B6543" s="453" t="s">
        <v>2863</v>
      </c>
      <c r="C6543" s="455" t="s">
        <v>23</v>
      </c>
      <c r="D6543" s="474">
        <v>7.0000000000000007E-2</v>
      </c>
      <c r="E6543" s="302"/>
      <c r="F6543" s="302"/>
      <c r="G6543" s="302"/>
    </row>
    <row r="6544" spans="1:7" ht="40.5">
      <c r="A6544" s="455">
        <v>95320</v>
      </c>
      <c r="B6544" s="453" t="s">
        <v>2864</v>
      </c>
      <c r="C6544" s="455" t="s">
        <v>23</v>
      </c>
      <c r="D6544" s="474">
        <v>0.08</v>
      </c>
      <c r="E6544" s="302"/>
      <c r="F6544" s="302"/>
      <c r="G6544" s="302"/>
    </row>
    <row r="6545" spans="1:7" ht="40.5">
      <c r="A6545" s="455">
        <v>95321</v>
      </c>
      <c r="B6545" s="453" t="s">
        <v>2865</v>
      </c>
      <c r="C6545" s="455" t="s">
        <v>23</v>
      </c>
      <c r="D6545" s="474">
        <v>0.08</v>
      </c>
      <c r="E6545" s="302"/>
      <c r="F6545" s="302"/>
      <c r="G6545" s="302"/>
    </row>
    <row r="6546" spans="1:7" ht="40.5">
      <c r="A6546" s="455">
        <v>95322</v>
      </c>
      <c r="B6546" s="453" t="s">
        <v>2866</v>
      </c>
      <c r="C6546" s="455" t="s">
        <v>23</v>
      </c>
      <c r="D6546" s="474">
        <v>0.03</v>
      </c>
      <c r="E6546" s="302"/>
      <c r="F6546" s="302"/>
      <c r="G6546" s="302"/>
    </row>
    <row r="6547" spans="1:7" ht="40.5">
      <c r="A6547" s="455">
        <v>95323</v>
      </c>
      <c r="B6547" s="453" t="s">
        <v>2867</v>
      </c>
      <c r="C6547" s="455" t="s">
        <v>23</v>
      </c>
      <c r="D6547" s="474">
        <v>0.11</v>
      </c>
      <c r="E6547" s="302"/>
      <c r="F6547" s="302"/>
      <c r="G6547" s="302"/>
    </row>
    <row r="6548" spans="1:7" ht="40.5">
      <c r="A6548" s="455">
        <v>95324</v>
      </c>
      <c r="B6548" s="453" t="s">
        <v>2868</v>
      </c>
      <c r="C6548" s="455" t="s">
        <v>23</v>
      </c>
      <c r="D6548" s="474">
        <v>0.14000000000000001</v>
      </c>
      <c r="E6548" s="302"/>
      <c r="F6548" s="302"/>
      <c r="G6548" s="302"/>
    </row>
    <row r="6549" spans="1:7" ht="40.5">
      <c r="A6549" s="455">
        <v>95325</v>
      </c>
      <c r="B6549" s="453" t="s">
        <v>2869</v>
      </c>
      <c r="C6549" s="455" t="s">
        <v>23</v>
      </c>
      <c r="D6549" s="474">
        <v>0.12</v>
      </c>
      <c r="E6549" s="302"/>
      <c r="F6549" s="302"/>
      <c r="G6549" s="302"/>
    </row>
    <row r="6550" spans="1:7" ht="40.5">
      <c r="A6550" s="455">
        <v>95326</v>
      </c>
      <c r="B6550" s="453" t="s">
        <v>2870</v>
      </c>
      <c r="C6550" s="455" t="s">
        <v>23</v>
      </c>
      <c r="D6550" s="474">
        <v>0.03</v>
      </c>
      <c r="E6550" s="302"/>
      <c r="F6550" s="302"/>
      <c r="G6550" s="302"/>
    </row>
    <row r="6551" spans="1:7" ht="27">
      <c r="A6551" s="455">
        <v>95328</v>
      </c>
      <c r="B6551" s="453" t="s">
        <v>2871</v>
      </c>
      <c r="C6551" s="455" t="s">
        <v>23</v>
      </c>
      <c r="D6551" s="474">
        <v>0.11</v>
      </c>
      <c r="E6551" s="302"/>
      <c r="F6551" s="302"/>
      <c r="G6551" s="302"/>
    </row>
    <row r="6552" spans="1:7" ht="40.5">
      <c r="A6552" s="455">
        <v>95329</v>
      </c>
      <c r="B6552" s="453" t="s">
        <v>2872</v>
      </c>
      <c r="C6552" s="455" t="s">
        <v>23</v>
      </c>
      <c r="D6552" s="474">
        <v>0.15</v>
      </c>
      <c r="E6552" s="302"/>
      <c r="F6552" s="302"/>
      <c r="G6552" s="302"/>
    </row>
    <row r="6553" spans="1:7" ht="40.5">
      <c r="A6553" s="455">
        <v>95330</v>
      </c>
      <c r="B6553" s="453" t="s">
        <v>2873</v>
      </c>
      <c r="C6553" s="455" t="s">
        <v>23</v>
      </c>
      <c r="D6553" s="474">
        <v>0.11</v>
      </c>
      <c r="E6553" s="302"/>
      <c r="F6553" s="302"/>
      <c r="G6553" s="302"/>
    </row>
    <row r="6554" spans="1:7" ht="40.5">
      <c r="A6554" s="455">
        <v>95331</v>
      </c>
      <c r="B6554" s="453" t="s">
        <v>2874</v>
      </c>
      <c r="C6554" s="455" t="s">
        <v>23</v>
      </c>
      <c r="D6554" s="474">
        <v>0.06</v>
      </c>
      <c r="E6554" s="302"/>
      <c r="F6554" s="302"/>
      <c r="G6554" s="302"/>
    </row>
    <row r="6555" spans="1:7" ht="27">
      <c r="A6555" s="455">
        <v>95332</v>
      </c>
      <c r="B6555" s="453" t="s">
        <v>2875</v>
      </c>
      <c r="C6555" s="455" t="s">
        <v>23</v>
      </c>
      <c r="D6555" s="474">
        <v>0.37</v>
      </c>
      <c r="E6555" s="302"/>
      <c r="F6555" s="302"/>
      <c r="G6555" s="302"/>
    </row>
    <row r="6556" spans="1:7" ht="40.5">
      <c r="A6556" s="455">
        <v>95333</v>
      </c>
      <c r="B6556" s="453" t="s">
        <v>2876</v>
      </c>
      <c r="C6556" s="455" t="s">
        <v>23</v>
      </c>
      <c r="D6556" s="474">
        <v>0.37</v>
      </c>
      <c r="E6556" s="302"/>
      <c r="F6556" s="302"/>
      <c r="G6556" s="302"/>
    </row>
    <row r="6557" spans="1:7" ht="27">
      <c r="A6557" s="455">
        <v>95334</v>
      </c>
      <c r="B6557" s="453" t="s">
        <v>2877</v>
      </c>
      <c r="C6557" s="455" t="s">
        <v>23</v>
      </c>
      <c r="D6557" s="474">
        <v>0.31</v>
      </c>
      <c r="E6557" s="302"/>
      <c r="F6557" s="302"/>
      <c r="G6557" s="302"/>
    </row>
    <row r="6558" spans="1:7" ht="40.5">
      <c r="A6558" s="455">
        <v>95335</v>
      </c>
      <c r="B6558" s="453" t="s">
        <v>2878</v>
      </c>
      <c r="C6558" s="455" t="s">
        <v>23</v>
      </c>
      <c r="D6558" s="474">
        <v>0.18</v>
      </c>
      <c r="E6558" s="302"/>
      <c r="F6558" s="302"/>
      <c r="G6558" s="302"/>
    </row>
    <row r="6559" spans="1:7" ht="27">
      <c r="A6559" s="455">
        <v>95337</v>
      </c>
      <c r="B6559" s="453" t="s">
        <v>598</v>
      </c>
      <c r="C6559" s="455" t="s">
        <v>23</v>
      </c>
      <c r="D6559" s="474">
        <v>0.11</v>
      </c>
      <c r="E6559" s="302"/>
      <c r="F6559" s="302"/>
      <c r="G6559" s="302"/>
    </row>
    <row r="6560" spans="1:7" ht="40.5">
      <c r="A6560" s="455">
        <v>95338</v>
      </c>
      <c r="B6560" s="453" t="s">
        <v>2879</v>
      </c>
      <c r="C6560" s="455" t="s">
        <v>23</v>
      </c>
      <c r="D6560" s="474">
        <v>0.21</v>
      </c>
      <c r="E6560" s="302"/>
      <c r="F6560" s="302"/>
      <c r="G6560" s="302"/>
    </row>
    <row r="6561" spans="1:7" ht="27">
      <c r="A6561" s="455">
        <v>95339</v>
      </c>
      <c r="B6561" s="453" t="s">
        <v>2880</v>
      </c>
      <c r="C6561" s="455" t="s">
        <v>23</v>
      </c>
      <c r="D6561" s="474">
        <v>0.17</v>
      </c>
      <c r="E6561" s="302"/>
      <c r="F6561" s="302"/>
      <c r="G6561" s="302"/>
    </row>
    <row r="6562" spans="1:7" ht="27">
      <c r="A6562" s="455">
        <v>95340</v>
      </c>
      <c r="B6562" s="453" t="s">
        <v>2881</v>
      </c>
      <c r="C6562" s="455" t="s">
        <v>23</v>
      </c>
      <c r="D6562" s="474">
        <v>0.14000000000000001</v>
      </c>
      <c r="E6562" s="302"/>
      <c r="F6562" s="302"/>
      <c r="G6562" s="302"/>
    </row>
    <row r="6563" spans="1:7" ht="40.5">
      <c r="A6563" s="455">
        <v>95341</v>
      </c>
      <c r="B6563" s="453" t="s">
        <v>2882</v>
      </c>
      <c r="C6563" s="455" t="s">
        <v>23</v>
      </c>
      <c r="D6563" s="474">
        <v>0.14000000000000001</v>
      </c>
      <c r="E6563" s="302"/>
      <c r="F6563" s="302"/>
      <c r="G6563" s="302"/>
    </row>
    <row r="6564" spans="1:7" ht="40.5">
      <c r="A6564" s="455">
        <v>95342</v>
      </c>
      <c r="B6564" s="453" t="s">
        <v>2883</v>
      </c>
      <c r="C6564" s="455" t="s">
        <v>23</v>
      </c>
      <c r="D6564" s="474">
        <v>0.09</v>
      </c>
      <c r="E6564" s="302"/>
      <c r="F6564" s="302"/>
      <c r="G6564" s="302"/>
    </row>
    <row r="6565" spans="1:7" ht="40.5">
      <c r="A6565" s="455">
        <v>95343</v>
      </c>
      <c r="B6565" s="453" t="s">
        <v>2884</v>
      </c>
      <c r="C6565" s="455" t="s">
        <v>23</v>
      </c>
      <c r="D6565" s="474">
        <v>0.11</v>
      </c>
      <c r="E6565" s="302"/>
      <c r="F6565" s="302"/>
      <c r="G6565" s="302"/>
    </row>
    <row r="6566" spans="1:7" ht="40.5">
      <c r="A6566" s="455">
        <v>95344</v>
      </c>
      <c r="B6566" s="453" t="s">
        <v>2885</v>
      </c>
      <c r="C6566" s="455" t="s">
        <v>23</v>
      </c>
      <c r="D6566" s="474">
        <v>7.0000000000000007E-2</v>
      </c>
      <c r="E6566" s="302"/>
      <c r="F6566" s="302"/>
      <c r="G6566" s="302"/>
    </row>
    <row r="6567" spans="1:7" ht="40.5">
      <c r="A6567" s="455">
        <v>95345</v>
      </c>
      <c r="B6567" s="453" t="s">
        <v>2886</v>
      </c>
      <c r="C6567" s="455" t="s">
        <v>23</v>
      </c>
      <c r="D6567" s="474">
        <v>0.33</v>
      </c>
      <c r="E6567" s="302"/>
      <c r="F6567" s="302"/>
      <c r="G6567" s="302"/>
    </row>
    <row r="6568" spans="1:7" ht="40.5">
      <c r="A6568" s="455">
        <v>95346</v>
      </c>
      <c r="B6568" s="453" t="s">
        <v>2887</v>
      </c>
      <c r="C6568" s="455" t="s">
        <v>23</v>
      </c>
      <c r="D6568" s="474">
        <v>0.03</v>
      </c>
      <c r="E6568" s="302"/>
      <c r="F6568" s="302"/>
      <c r="G6568" s="302"/>
    </row>
    <row r="6569" spans="1:7" ht="40.5">
      <c r="A6569" s="455">
        <v>95347</v>
      </c>
      <c r="B6569" s="453" t="s">
        <v>2888</v>
      </c>
      <c r="C6569" s="455" t="s">
        <v>23</v>
      </c>
      <c r="D6569" s="474">
        <v>0.04</v>
      </c>
      <c r="E6569" s="302"/>
      <c r="F6569" s="302"/>
      <c r="G6569" s="302"/>
    </row>
    <row r="6570" spans="1:7" ht="40.5">
      <c r="A6570" s="455">
        <v>95348</v>
      </c>
      <c r="B6570" s="453" t="s">
        <v>2889</v>
      </c>
      <c r="C6570" s="455" t="s">
        <v>23</v>
      </c>
      <c r="D6570" s="474">
        <v>0.05</v>
      </c>
      <c r="E6570" s="302"/>
      <c r="F6570" s="302"/>
      <c r="G6570" s="302"/>
    </row>
    <row r="6571" spans="1:7" ht="40.5">
      <c r="A6571" s="455">
        <v>95349</v>
      </c>
      <c r="B6571" s="453" t="s">
        <v>2890</v>
      </c>
      <c r="C6571" s="455" t="s">
        <v>23</v>
      </c>
      <c r="D6571" s="474">
        <v>0.03</v>
      </c>
      <c r="E6571" s="302"/>
      <c r="F6571" s="302"/>
      <c r="G6571" s="302"/>
    </row>
    <row r="6572" spans="1:7" ht="40.5">
      <c r="A6572" s="455">
        <v>95350</v>
      </c>
      <c r="B6572" s="453" t="s">
        <v>2891</v>
      </c>
      <c r="C6572" s="455" t="s">
        <v>23</v>
      </c>
      <c r="D6572" s="474">
        <v>0.04</v>
      </c>
      <c r="E6572" s="302"/>
      <c r="F6572" s="302"/>
      <c r="G6572" s="302"/>
    </row>
    <row r="6573" spans="1:7" ht="40.5">
      <c r="A6573" s="455">
        <v>95351</v>
      </c>
      <c r="B6573" s="453" t="s">
        <v>2892</v>
      </c>
      <c r="C6573" s="455" t="s">
        <v>23</v>
      </c>
      <c r="D6573" s="474">
        <v>0.15</v>
      </c>
      <c r="E6573" s="302"/>
      <c r="F6573" s="302"/>
      <c r="G6573" s="302"/>
    </row>
    <row r="6574" spans="1:7" ht="27">
      <c r="A6574" s="455">
        <v>95352</v>
      </c>
      <c r="B6574" s="453" t="s">
        <v>2893</v>
      </c>
      <c r="C6574" s="455" t="s">
        <v>23</v>
      </c>
      <c r="D6574" s="474">
        <v>0.04</v>
      </c>
      <c r="E6574" s="302"/>
      <c r="F6574" s="302"/>
      <c r="G6574" s="302"/>
    </row>
    <row r="6575" spans="1:7" ht="40.5">
      <c r="A6575" s="455">
        <v>95354</v>
      </c>
      <c r="B6575" s="453" t="s">
        <v>2894</v>
      </c>
      <c r="C6575" s="455" t="s">
        <v>23</v>
      </c>
      <c r="D6575" s="474">
        <v>0.05</v>
      </c>
      <c r="E6575" s="302"/>
      <c r="F6575" s="302"/>
      <c r="G6575" s="302"/>
    </row>
    <row r="6576" spans="1:7" ht="40.5">
      <c r="A6576" s="455">
        <v>95355</v>
      </c>
      <c r="B6576" s="453" t="s">
        <v>2895</v>
      </c>
      <c r="C6576" s="455" t="s">
        <v>23</v>
      </c>
      <c r="D6576" s="474">
        <v>0.06</v>
      </c>
      <c r="E6576" s="302"/>
      <c r="F6576" s="302"/>
      <c r="G6576" s="302"/>
    </row>
    <row r="6577" spans="1:7" ht="40.5">
      <c r="A6577" s="455">
        <v>95356</v>
      </c>
      <c r="B6577" s="453" t="s">
        <v>2896</v>
      </c>
      <c r="C6577" s="455" t="s">
        <v>23</v>
      </c>
      <c r="D6577" s="474">
        <v>7.0000000000000007E-2</v>
      </c>
      <c r="E6577" s="302"/>
      <c r="F6577" s="302"/>
      <c r="G6577" s="302"/>
    </row>
    <row r="6578" spans="1:7" ht="40.5">
      <c r="A6578" s="455">
        <v>95357</v>
      </c>
      <c r="B6578" s="453" t="s">
        <v>2897</v>
      </c>
      <c r="C6578" s="455" t="s">
        <v>23</v>
      </c>
      <c r="D6578" s="474">
        <v>0.11</v>
      </c>
      <c r="E6578" s="302"/>
      <c r="F6578" s="302"/>
      <c r="G6578" s="302"/>
    </row>
    <row r="6579" spans="1:7" ht="40.5">
      <c r="A6579" s="455">
        <v>95358</v>
      </c>
      <c r="B6579" s="453" t="s">
        <v>2898</v>
      </c>
      <c r="C6579" s="455" t="s">
        <v>23</v>
      </c>
      <c r="D6579" s="474">
        <v>0.11</v>
      </c>
      <c r="E6579" s="302"/>
      <c r="F6579" s="302"/>
      <c r="G6579" s="302"/>
    </row>
    <row r="6580" spans="1:7" ht="40.5">
      <c r="A6580" s="455">
        <v>95359</v>
      </c>
      <c r="B6580" s="453" t="s">
        <v>2899</v>
      </c>
      <c r="C6580" s="455" t="s">
        <v>23</v>
      </c>
      <c r="D6580" s="474">
        <v>0.11</v>
      </c>
      <c r="E6580" s="302"/>
      <c r="F6580" s="302"/>
      <c r="G6580" s="302"/>
    </row>
    <row r="6581" spans="1:7" ht="40.5">
      <c r="A6581" s="455">
        <v>95360</v>
      </c>
      <c r="B6581" s="453" t="s">
        <v>2900</v>
      </c>
      <c r="C6581" s="455" t="s">
        <v>23</v>
      </c>
      <c r="D6581" s="474">
        <v>0.08</v>
      </c>
      <c r="E6581" s="302"/>
      <c r="F6581" s="302"/>
      <c r="G6581" s="302"/>
    </row>
    <row r="6582" spans="1:7" ht="40.5">
      <c r="A6582" s="455">
        <v>95361</v>
      </c>
      <c r="B6582" s="453" t="s">
        <v>2901</v>
      </c>
      <c r="C6582" s="455" t="s">
        <v>23</v>
      </c>
      <c r="D6582" s="474">
        <v>0.04</v>
      </c>
      <c r="E6582" s="302"/>
      <c r="F6582" s="302"/>
      <c r="G6582" s="302"/>
    </row>
    <row r="6583" spans="1:7" ht="40.5">
      <c r="A6583" s="455">
        <v>95362</v>
      </c>
      <c r="B6583" s="453" t="s">
        <v>2902</v>
      </c>
      <c r="C6583" s="455" t="s">
        <v>23</v>
      </c>
      <c r="D6583" s="474">
        <v>7.0000000000000007E-2</v>
      </c>
      <c r="E6583" s="302"/>
      <c r="F6583" s="302"/>
      <c r="G6583" s="302"/>
    </row>
    <row r="6584" spans="1:7" ht="40.5">
      <c r="A6584" s="455">
        <v>95363</v>
      </c>
      <c r="B6584" s="453" t="s">
        <v>2903</v>
      </c>
      <c r="C6584" s="455" t="s">
        <v>23</v>
      </c>
      <c r="D6584" s="474">
        <v>0.09</v>
      </c>
      <c r="E6584" s="302"/>
      <c r="F6584" s="302"/>
      <c r="G6584" s="302"/>
    </row>
    <row r="6585" spans="1:7" ht="40.5">
      <c r="A6585" s="455">
        <v>95364</v>
      </c>
      <c r="B6585" s="453" t="s">
        <v>2904</v>
      </c>
      <c r="C6585" s="455" t="s">
        <v>23</v>
      </c>
      <c r="D6585" s="474">
        <v>0.06</v>
      </c>
      <c r="E6585" s="302"/>
      <c r="F6585" s="302"/>
      <c r="G6585" s="302"/>
    </row>
    <row r="6586" spans="1:7" ht="40.5">
      <c r="A6586" s="455">
        <v>95365</v>
      </c>
      <c r="B6586" s="453" t="s">
        <v>2905</v>
      </c>
      <c r="C6586" s="455" t="s">
        <v>23</v>
      </c>
      <c r="D6586" s="474">
        <v>7.0000000000000007E-2</v>
      </c>
      <c r="E6586" s="302"/>
      <c r="F6586" s="302"/>
      <c r="G6586" s="302"/>
    </row>
    <row r="6587" spans="1:7" ht="40.5">
      <c r="A6587" s="455">
        <v>95366</v>
      </c>
      <c r="B6587" s="453" t="s">
        <v>2906</v>
      </c>
      <c r="C6587" s="455" t="s">
        <v>23</v>
      </c>
      <c r="D6587" s="474">
        <v>0.06</v>
      </c>
      <c r="E6587" s="302"/>
      <c r="F6587" s="302"/>
      <c r="G6587" s="302"/>
    </row>
    <row r="6588" spans="1:7" ht="54">
      <c r="A6588" s="455">
        <v>95367</v>
      </c>
      <c r="B6588" s="453" t="s">
        <v>2907</v>
      </c>
      <c r="C6588" s="455" t="s">
        <v>23</v>
      </c>
      <c r="D6588" s="474">
        <v>0.06</v>
      </c>
      <c r="E6588" s="302"/>
      <c r="F6588" s="302"/>
      <c r="G6588" s="302"/>
    </row>
    <row r="6589" spans="1:7" ht="40.5">
      <c r="A6589" s="455">
        <v>95368</v>
      </c>
      <c r="B6589" s="453" t="s">
        <v>2908</v>
      </c>
      <c r="C6589" s="455" t="s">
        <v>23</v>
      </c>
      <c r="D6589" s="474">
        <v>0.1</v>
      </c>
      <c r="E6589" s="302"/>
      <c r="F6589" s="302"/>
      <c r="G6589" s="302"/>
    </row>
    <row r="6590" spans="1:7" ht="40.5">
      <c r="A6590" s="455">
        <v>95369</v>
      </c>
      <c r="B6590" s="453" t="s">
        <v>2909</v>
      </c>
      <c r="C6590" s="455" t="s">
        <v>23</v>
      </c>
      <c r="D6590" s="474">
        <v>0.06</v>
      </c>
      <c r="E6590" s="302"/>
      <c r="F6590" s="302"/>
      <c r="G6590" s="302"/>
    </row>
    <row r="6591" spans="1:7" ht="27">
      <c r="A6591" s="455">
        <v>95370</v>
      </c>
      <c r="B6591" s="453" t="s">
        <v>2910</v>
      </c>
      <c r="C6591" s="455" t="s">
        <v>23</v>
      </c>
      <c r="D6591" s="474">
        <v>0.16</v>
      </c>
      <c r="E6591" s="302"/>
      <c r="F6591" s="302"/>
      <c r="G6591" s="302"/>
    </row>
    <row r="6592" spans="1:7" ht="27">
      <c r="A6592" s="455">
        <v>95371</v>
      </c>
      <c r="B6592" s="453" t="s">
        <v>599</v>
      </c>
      <c r="C6592" s="455" t="s">
        <v>23</v>
      </c>
      <c r="D6592" s="474">
        <v>0.2</v>
      </c>
      <c r="E6592" s="302"/>
      <c r="F6592" s="302"/>
      <c r="G6592" s="302"/>
    </row>
    <row r="6593" spans="1:7" ht="27">
      <c r="A6593" s="455">
        <v>95372</v>
      </c>
      <c r="B6593" s="453" t="s">
        <v>600</v>
      </c>
      <c r="C6593" s="455" t="s">
        <v>23</v>
      </c>
      <c r="D6593" s="474">
        <v>0.14000000000000001</v>
      </c>
      <c r="E6593" s="302"/>
      <c r="F6593" s="302"/>
      <c r="G6593" s="302"/>
    </row>
    <row r="6594" spans="1:7" ht="40.5">
      <c r="A6594" s="455">
        <v>95373</v>
      </c>
      <c r="B6594" s="453" t="s">
        <v>2911</v>
      </c>
      <c r="C6594" s="455" t="s">
        <v>23</v>
      </c>
      <c r="D6594" s="474">
        <v>0.16</v>
      </c>
      <c r="E6594" s="302"/>
      <c r="F6594" s="302"/>
      <c r="G6594" s="302"/>
    </row>
    <row r="6595" spans="1:7" ht="40.5">
      <c r="A6595" s="455">
        <v>95374</v>
      </c>
      <c r="B6595" s="453" t="s">
        <v>2912</v>
      </c>
      <c r="C6595" s="455" t="s">
        <v>23</v>
      </c>
      <c r="D6595" s="474">
        <v>0.15</v>
      </c>
      <c r="E6595" s="302"/>
      <c r="F6595" s="302"/>
      <c r="G6595" s="302"/>
    </row>
    <row r="6596" spans="1:7" ht="27">
      <c r="A6596" s="455">
        <v>95375</v>
      </c>
      <c r="B6596" s="453" t="s">
        <v>601</v>
      </c>
      <c r="C6596" s="455" t="s">
        <v>23</v>
      </c>
      <c r="D6596" s="474">
        <v>0.14000000000000001</v>
      </c>
      <c r="E6596" s="302"/>
      <c r="F6596" s="302"/>
      <c r="G6596" s="302"/>
    </row>
    <row r="6597" spans="1:7" ht="27">
      <c r="A6597" s="455">
        <v>95376</v>
      </c>
      <c r="B6597" s="453" t="s">
        <v>2913</v>
      </c>
      <c r="C6597" s="455" t="s">
        <v>23</v>
      </c>
      <c r="D6597" s="474">
        <v>0.03</v>
      </c>
      <c r="E6597" s="302"/>
      <c r="F6597" s="302"/>
      <c r="G6597" s="302"/>
    </row>
    <row r="6598" spans="1:7" ht="27">
      <c r="A6598" s="455">
        <v>95377</v>
      </c>
      <c r="B6598" s="453" t="s">
        <v>2914</v>
      </c>
      <c r="C6598" s="455" t="s">
        <v>23</v>
      </c>
      <c r="D6598" s="474">
        <v>0.11</v>
      </c>
      <c r="E6598" s="302"/>
      <c r="F6598" s="302"/>
      <c r="G6598" s="302"/>
    </row>
    <row r="6599" spans="1:7" ht="27">
      <c r="A6599" s="455">
        <v>95378</v>
      </c>
      <c r="B6599" s="453" t="s">
        <v>602</v>
      </c>
      <c r="C6599" s="455" t="s">
        <v>23</v>
      </c>
      <c r="D6599" s="474">
        <v>0.15</v>
      </c>
      <c r="E6599" s="302"/>
      <c r="F6599" s="302"/>
      <c r="G6599" s="302"/>
    </row>
    <row r="6600" spans="1:7" ht="27">
      <c r="A6600" s="455">
        <v>95379</v>
      </c>
      <c r="B6600" s="453" t="s">
        <v>603</v>
      </c>
      <c r="C6600" s="455" t="s">
        <v>23</v>
      </c>
      <c r="D6600" s="474">
        <v>0.11</v>
      </c>
      <c r="E6600" s="302"/>
      <c r="F6600" s="302"/>
      <c r="G6600" s="302"/>
    </row>
    <row r="6601" spans="1:7" ht="40.5">
      <c r="A6601" s="455">
        <v>95380</v>
      </c>
      <c r="B6601" s="453" t="s">
        <v>2915</v>
      </c>
      <c r="C6601" s="455" t="s">
        <v>23</v>
      </c>
      <c r="D6601" s="474">
        <v>0.15</v>
      </c>
      <c r="E6601" s="302"/>
      <c r="F6601" s="302"/>
      <c r="G6601" s="302"/>
    </row>
    <row r="6602" spans="1:7" ht="40.5">
      <c r="A6602" s="455">
        <v>95382</v>
      </c>
      <c r="B6602" s="453" t="s">
        <v>2916</v>
      </c>
      <c r="C6602" s="455" t="s">
        <v>23</v>
      </c>
      <c r="D6602" s="474">
        <v>0.13</v>
      </c>
      <c r="E6602" s="302"/>
      <c r="F6602" s="302"/>
      <c r="G6602" s="302"/>
    </row>
    <row r="6603" spans="1:7" ht="40.5">
      <c r="A6603" s="455">
        <v>95383</v>
      </c>
      <c r="B6603" s="453" t="s">
        <v>2917</v>
      </c>
      <c r="C6603" s="455" t="s">
        <v>23</v>
      </c>
      <c r="D6603" s="474">
        <v>0.11</v>
      </c>
      <c r="E6603" s="302"/>
      <c r="F6603" s="302"/>
      <c r="G6603" s="302"/>
    </row>
    <row r="6604" spans="1:7" ht="40.5">
      <c r="A6604" s="455">
        <v>95384</v>
      </c>
      <c r="B6604" s="453" t="s">
        <v>2918</v>
      </c>
      <c r="C6604" s="455" t="s">
        <v>23</v>
      </c>
      <c r="D6604" s="474">
        <v>0.14000000000000001</v>
      </c>
      <c r="E6604" s="302"/>
      <c r="F6604" s="302"/>
      <c r="G6604" s="302"/>
    </row>
    <row r="6605" spans="1:7" ht="27">
      <c r="A6605" s="455">
        <v>95385</v>
      </c>
      <c r="B6605" s="453" t="s">
        <v>2919</v>
      </c>
      <c r="C6605" s="455" t="s">
        <v>23</v>
      </c>
      <c r="D6605" s="474">
        <v>0.12</v>
      </c>
      <c r="E6605" s="302"/>
      <c r="F6605" s="302"/>
      <c r="G6605" s="302"/>
    </row>
    <row r="6606" spans="1:7" ht="27">
      <c r="A6606" s="455">
        <v>95386</v>
      </c>
      <c r="B6606" s="453" t="s">
        <v>2920</v>
      </c>
      <c r="C6606" s="455" t="s">
        <v>23</v>
      </c>
      <c r="D6606" s="474">
        <v>0.08</v>
      </c>
      <c r="E6606" s="302"/>
      <c r="F6606" s="302"/>
      <c r="G6606" s="302"/>
    </row>
    <row r="6607" spans="1:7" ht="27">
      <c r="A6607" s="455">
        <v>95387</v>
      </c>
      <c r="B6607" s="453" t="s">
        <v>2921</v>
      </c>
      <c r="C6607" s="455" t="s">
        <v>23</v>
      </c>
      <c r="D6607" s="474">
        <v>0.13</v>
      </c>
      <c r="E6607" s="302"/>
      <c r="F6607" s="302"/>
      <c r="G6607" s="302"/>
    </row>
    <row r="6608" spans="1:7" ht="27">
      <c r="A6608" s="455">
        <v>95388</v>
      </c>
      <c r="B6608" s="453" t="s">
        <v>2922</v>
      </c>
      <c r="C6608" s="455" t="s">
        <v>23</v>
      </c>
      <c r="D6608" s="474">
        <v>0.05</v>
      </c>
      <c r="E6608" s="302"/>
      <c r="F6608" s="302"/>
      <c r="G6608" s="302"/>
    </row>
    <row r="6609" spans="1:7" ht="40.5">
      <c r="A6609" s="455">
        <v>95389</v>
      </c>
      <c r="B6609" s="453" t="s">
        <v>2923</v>
      </c>
      <c r="C6609" s="455" t="s">
        <v>23</v>
      </c>
      <c r="D6609" s="474">
        <v>0.05</v>
      </c>
      <c r="E6609" s="302"/>
      <c r="F6609" s="302"/>
      <c r="G6609" s="302"/>
    </row>
    <row r="6610" spans="1:7" ht="27">
      <c r="A6610" s="455">
        <v>95390</v>
      </c>
      <c r="B6610" s="453" t="s">
        <v>2924</v>
      </c>
      <c r="C6610" s="455" t="s">
        <v>23</v>
      </c>
      <c r="D6610" s="474">
        <v>0.04</v>
      </c>
      <c r="E6610" s="302"/>
      <c r="F6610" s="302"/>
      <c r="G6610" s="302"/>
    </row>
    <row r="6611" spans="1:7" ht="40.5">
      <c r="A6611" s="455">
        <v>95391</v>
      </c>
      <c r="B6611" s="453" t="s">
        <v>2925</v>
      </c>
      <c r="C6611" s="455" t="s">
        <v>23</v>
      </c>
      <c r="D6611" s="474">
        <v>7.0000000000000007E-2</v>
      </c>
      <c r="E6611" s="302"/>
      <c r="F6611" s="302"/>
      <c r="G6611" s="302"/>
    </row>
    <row r="6612" spans="1:7" ht="27">
      <c r="A6612" s="455">
        <v>95392</v>
      </c>
      <c r="B6612" s="453" t="s">
        <v>2926</v>
      </c>
      <c r="C6612" s="455" t="s">
        <v>23</v>
      </c>
      <c r="D6612" s="474">
        <v>0.04</v>
      </c>
      <c r="E6612" s="302"/>
      <c r="F6612" s="302"/>
      <c r="G6612" s="302"/>
    </row>
    <row r="6613" spans="1:7" ht="40.5">
      <c r="A6613" s="455">
        <v>95393</v>
      </c>
      <c r="B6613" s="453" t="s">
        <v>2927</v>
      </c>
      <c r="C6613" s="455" t="s">
        <v>23</v>
      </c>
      <c r="D6613" s="474">
        <v>0.19</v>
      </c>
      <c r="E6613" s="302"/>
      <c r="F6613" s="302"/>
      <c r="G6613" s="302"/>
    </row>
    <row r="6614" spans="1:7" ht="40.5">
      <c r="A6614" s="455">
        <v>95394</v>
      </c>
      <c r="B6614" s="453" t="s">
        <v>2928</v>
      </c>
      <c r="C6614" s="455" t="s">
        <v>23</v>
      </c>
      <c r="D6614" s="474">
        <v>0.33</v>
      </c>
      <c r="E6614" s="302"/>
      <c r="F6614" s="302"/>
      <c r="G6614" s="302"/>
    </row>
    <row r="6615" spans="1:7" ht="40.5">
      <c r="A6615" s="455">
        <v>95395</v>
      </c>
      <c r="B6615" s="453" t="s">
        <v>2929</v>
      </c>
      <c r="C6615" s="455" t="s">
        <v>23</v>
      </c>
      <c r="D6615" s="474">
        <v>0.48</v>
      </c>
      <c r="E6615" s="302"/>
      <c r="F6615" s="302"/>
      <c r="G6615" s="302"/>
    </row>
    <row r="6616" spans="1:7" ht="40.5">
      <c r="A6616" s="455">
        <v>95396</v>
      </c>
      <c r="B6616" s="453" t="s">
        <v>2930</v>
      </c>
      <c r="C6616" s="455" t="s">
        <v>23</v>
      </c>
      <c r="D6616" s="474">
        <v>0.63</v>
      </c>
      <c r="E6616" s="302"/>
      <c r="F6616" s="302"/>
      <c r="G6616" s="302"/>
    </row>
    <row r="6617" spans="1:7" ht="40.5">
      <c r="A6617" s="455">
        <v>95397</v>
      </c>
      <c r="B6617" s="453" t="s">
        <v>2931</v>
      </c>
      <c r="C6617" s="455" t="s">
        <v>23</v>
      </c>
      <c r="D6617" s="474">
        <v>0.06</v>
      </c>
      <c r="E6617" s="302"/>
      <c r="F6617" s="302"/>
      <c r="G6617" s="302"/>
    </row>
    <row r="6618" spans="1:7" ht="40.5">
      <c r="A6618" s="455">
        <v>95398</v>
      </c>
      <c r="B6618" s="453" t="s">
        <v>2932</v>
      </c>
      <c r="C6618" s="455" t="s">
        <v>23</v>
      </c>
      <c r="D6618" s="474">
        <v>0.03</v>
      </c>
      <c r="E6618" s="302"/>
      <c r="F6618" s="302"/>
      <c r="G6618" s="302"/>
    </row>
    <row r="6619" spans="1:7" ht="40.5">
      <c r="A6619" s="455">
        <v>95399</v>
      </c>
      <c r="B6619" s="453" t="s">
        <v>2933</v>
      </c>
      <c r="C6619" s="455" t="s">
        <v>23</v>
      </c>
      <c r="D6619" s="474">
        <v>0.05</v>
      </c>
      <c r="E6619" s="302"/>
      <c r="F6619" s="302"/>
      <c r="G6619" s="302"/>
    </row>
    <row r="6620" spans="1:7" ht="40.5">
      <c r="A6620" s="455">
        <v>95400</v>
      </c>
      <c r="B6620" s="453" t="s">
        <v>2934</v>
      </c>
      <c r="C6620" s="455" t="s">
        <v>23</v>
      </c>
      <c r="D6620" s="474">
        <v>0.06</v>
      </c>
      <c r="E6620" s="302"/>
      <c r="F6620" s="302"/>
      <c r="G6620" s="302"/>
    </row>
    <row r="6621" spans="1:7" ht="40.5">
      <c r="A6621" s="455">
        <v>95401</v>
      </c>
      <c r="B6621" s="453" t="s">
        <v>2935</v>
      </c>
      <c r="C6621" s="455" t="s">
        <v>23</v>
      </c>
      <c r="D6621" s="474">
        <v>0.27</v>
      </c>
      <c r="E6621" s="302"/>
      <c r="F6621" s="302"/>
      <c r="G6621" s="302"/>
    </row>
    <row r="6622" spans="1:7" ht="40.5">
      <c r="A6622" s="455">
        <v>95402</v>
      </c>
      <c r="B6622" s="453" t="s">
        <v>2936</v>
      </c>
      <c r="C6622" s="455" t="s">
        <v>23</v>
      </c>
      <c r="D6622" s="474">
        <v>0.82</v>
      </c>
      <c r="E6622" s="302"/>
      <c r="F6622" s="302"/>
      <c r="G6622" s="302"/>
    </row>
    <row r="6623" spans="1:7" ht="40.5">
      <c r="A6623" s="455">
        <v>95403</v>
      </c>
      <c r="B6623" s="453" t="s">
        <v>2937</v>
      </c>
      <c r="C6623" s="455" t="s">
        <v>23</v>
      </c>
      <c r="D6623" s="474">
        <v>0.93</v>
      </c>
      <c r="E6623" s="302"/>
      <c r="F6623" s="302"/>
      <c r="G6623" s="302"/>
    </row>
    <row r="6624" spans="1:7" ht="40.5">
      <c r="A6624" s="455">
        <v>95404</v>
      </c>
      <c r="B6624" s="453" t="s">
        <v>2938</v>
      </c>
      <c r="C6624" s="455" t="s">
        <v>23</v>
      </c>
      <c r="D6624" s="474">
        <v>1.27</v>
      </c>
      <c r="E6624" s="302"/>
      <c r="F6624" s="302"/>
      <c r="G6624" s="302"/>
    </row>
    <row r="6625" spans="1:7" ht="40.5">
      <c r="A6625" s="455">
        <v>95405</v>
      </c>
      <c r="B6625" s="453" t="s">
        <v>2939</v>
      </c>
      <c r="C6625" s="455" t="s">
        <v>23</v>
      </c>
      <c r="D6625" s="474">
        <v>0.41</v>
      </c>
      <c r="E6625" s="302"/>
      <c r="F6625" s="302"/>
      <c r="G6625" s="302"/>
    </row>
    <row r="6626" spans="1:7" ht="27">
      <c r="A6626" s="455">
        <v>95406</v>
      </c>
      <c r="B6626" s="453" t="s">
        <v>2940</v>
      </c>
      <c r="C6626" s="455" t="s">
        <v>23</v>
      </c>
      <c r="D6626" s="474">
        <v>0.08</v>
      </c>
      <c r="E6626" s="302"/>
      <c r="F6626" s="302"/>
      <c r="G6626" s="302"/>
    </row>
    <row r="6627" spans="1:7" ht="40.5">
      <c r="A6627" s="455">
        <v>95407</v>
      </c>
      <c r="B6627" s="453" t="s">
        <v>2941</v>
      </c>
      <c r="C6627" s="455" t="s">
        <v>23</v>
      </c>
      <c r="D6627" s="474">
        <v>1.81</v>
      </c>
      <c r="E6627" s="302"/>
      <c r="F6627" s="302"/>
      <c r="G6627" s="302"/>
    </row>
    <row r="6628" spans="1:7" ht="40.5">
      <c r="A6628" s="455">
        <v>95408</v>
      </c>
      <c r="B6628" s="453" t="s">
        <v>2942</v>
      </c>
      <c r="C6628" s="455" t="s">
        <v>92</v>
      </c>
      <c r="D6628" s="474">
        <v>5.57</v>
      </c>
      <c r="E6628" s="302"/>
      <c r="F6628" s="302"/>
      <c r="G6628" s="302"/>
    </row>
    <row r="6629" spans="1:7" ht="40.5">
      <c r="A6629" s="455">
        <v>95409</v>
      </c>
      <c r="B6629" s="453" t="s">
        <v>2943</v>
      </c>
      <c r="C6629" s="455" t="s">
        <v>92</v>
      </c>
      <c r="D6629" s="474">
        <v>10.54</v>
      </c>
      <c r="E6629" s="302"/>
      <c r="F6629" s="302"/>
      <c r="G6629" s="302"/>
    </row>
    <row r="6630" spans="1:7" ht="40.5">
      <c r="A6630" s="455">
        <v>95410</v>
      </c>
      <c r="B6630" s="453" t="s">
        <v>2944</v>
      </c>
      <c r="C6630" s="455" t="s">
        <v>92</v>
      </c>
      <c r="D6630" s="474">
        <v>7.95</v>
      </c>
      <c r="E6630" s="302"/>
      <c r="F6630" s="302"/>
      <c r="G6630" s="302"/>
    </row>
    <row r="6631" spans="1:7" ht="40.5">
      <c r="A6631" s="455">
        <v>95411</v>
      </c>
      <c r="B6631" s="453" t="s">
        <v>2945</v>
      </c>
      <c r="C6631" s="455" t="s">
        <v>92</v>
      </c>
      <c r="D6631" s="474">
        <v>8.43</v>
      </c>
      <c r="E6631" s="302"/>
      <c r="F6631" s="302"/>
      <c r="G6631" s="302"/>
    </row>
    <row r="6632" spans="1:7" ht="40.5">
      <c r="A6632" s="455">
        <v>95412</v>
      </c>
      <c r="B6632" s="453" t="s">
        <v>2946</v>
      </c>
      <c r="C6632" s="455" t="s">
        <v>92</v>
      </c>
      <c r="D6632" s="474">
        <v>8.42</v>
      </c>
      <c r="E6632" s="302"/>
      <c r="F6632" s="302"/>
      <c r="G6632" s="302"/>
    </row>
    <row r="6633" spans="1:7" ht="27">
      <c r="A6633" s="455">
        <v>95413</v>
      </c>
      <c r="B6633" s="453" t="s">
        <v>2947</v>
      </c>
      <c r="C6633" s="455" t="s">
        <v>92</v>
      </c>
      <c r="D6633" s="474">
        <v>6.77</v>
      </c>
      <c r="E6633" s="302"/>
      <c r="F6633" s="302"/>
      <c r="G6633" s="302"/>
    </row>
    <row r="6634" spans="1:7" ht="40.5">
      <c r="A6634" s="455">
        <v>95414</v>
      </c>
      <c r="B6634" s="453" t="s">
        <v>2948</v>
      </c>
      <c r="C6634" s="455" t="s">
        <v>92</v>
      </c>
      <c r="D6634" s="474">
        <v>27.01</v>
      </c>
      <c r="E6634" s="302"/>
      <c r="F6634" s="302"/>
      <c r="G6634" s="302"/>
    </row>
    <row r="6635" spans="1:7" ht="40.5">
      <c r="A6635" s="455">
        <v>95415</v>
      </c>
      <c r="B6635" s="453" t="s">
        <v>2949</v>
      </c>
      <c r="C6635" s="455" t="s">
        <v>92</v>
      </c>
      <c r="D6635" s="474">
        <v>112.16</v>
      </c>
      <c r="E6635" s="302"/>
      <c r="F6635" s="302"/>
      <c r="G6635" s="302"/>
    </row>
    <row r="6636" spans="1:7" ht="40.5">
      <c r="A6636" s="455">
        <v>95416</v>
      </c>
      <c r="B6636" s="453" t="s">
        <v>2950</v>
      </c>
      <c r="C6636" s="455" t="s">
        <v>92</v>
      </c>
      <c r="D6636" s="474">
        <v>5.46</v>
      </c>
      <c r="E6636" s="302"/>
      <c r="F6636" s="302"/>
      <c r="G6636" s="302"/>
    </row>
    <row r="6637" spans="1:7" ht="40.5">
      <c r="A6637" s="455">
        <v>95417</v>
      </c>
      <c r="B6637" s="453" t="s">
        <v>2951</v>
      </c>
      <c r="C6637" s="455" t="s">
        <v>92</v>
      </c>
      <c r="D6637" s="474">
        <v>127.66</v>
      </c>
      <c r="E6637" s="302"/>
      <c r="F6637" s="302"/>
      <c r="G6637" s="302"/>
    </row>
    <row r="6638" spans="1:7" ht="40.5">
      <c r="A6638" s="455">
        <v>95418</v>
      </c>
      <c r="B6638" s="453" t="s">
        <v>2952</v>
      </c>
      <c r="C6638" s="455" t="s">
        <v>92</v>
      </c>
      <c r="D6638" s="474">
        <v>174.51</v>
      </c>
      <c r="E6638" s="302"/>
      <c r="F6638" s="302"/>
      <c r="G6638" s="302"/>
    </row>
    <row r="6639" spans="1:7" ht="40.5">
      <c r="A6639" s="455">
        <v>95419</v>
      </c>
      <c r="B6639" s="453" t="s">
        <v>2953</v>
      </c>
      <c r="C6639" s="455" t="s">
        <v>92</v>
      </c>
      <c r="D6639" s="474">
        <v>46.95</v>
      </c>
      <c r="E6639" s="302"/>
      <c r="F6639" s="302"/>
      <c r="G6639" s="302"/>
    </row>
    <row r="6640" spans="1:7" ht="40.5">
      <c r="A6640" s="455">
        <v>95420</v>
      </c>
      <c r="B6640" s="453" t="s">
        <v>2954</v>
      </c>
      <c r="C6640" s="455" t="s">
        <v>92</v>
      </c>
      <c r="D6640" s="474">
        <v>66.69</v>
      </c>
      <c r="E6640" s="302"/>
      <c r="F6640" s="302"/>
      <c r="G6640" s="302"/>
    </row>
    <row r="6641" spans="1:7" ht="40.5">
      <c r="A6641" s="455">
        <v>95421</v>
      </c>
      <c r="B6641" s="453" t="s">
        <v>2955</v>
      </c>
      <c r="C6641" s="455" t="s">
        <v>92</v>
      </c>
      <c r="D6641" s="474">
        <v>88.17</v>
      </c>
      <c r="E6641" s="302"/>
      <c r="F6641" s="302"/>
      <c r="G6641" s="302"/>
    </row>
    <row r="6642" spans="1:7" ht="40.5">
      <c r="A6642" s="455">
        <v>95422</v>
      </c>
      <c r="B6642" s="453" t="s">
        <v>2956</v>
      </c>
      <c r="C6642" s="455" t="s">
        <v>92</v>
      </c>
      <c r="D6642" s="474">
        <v>37.56</v>
      </c>
      <c r="E6642" s="302"/>
      <c r="F6642" s="302"/>
      <c r="G6642" s="302"/>
    </row>
    <row r="6643" spans="1:7" ht="40.5">
      <c r="A6643" s="455">
        <v>95423</v>
      </c>
      <c r="B6643" s="453" t="s">
        <v>2957</v>
      </c>
      <c r="C6643" s="455" t="s">
        <v>92</v>
      </c>
      <c r="D6643" s="474">
        <v>57.01</v>
      </c>
      <c r="E6643" s="302"/>
      <c r="F6643" s="302"/>
      <c r="G6643" s="302"/>
    </row>
    <row r="6644" spans="1:7" ht="27">
      <c r="A6644" s="455">
        <v>95424</v>
      </c>
      <c r="B6644" s="453" t="s">
        <v>2958</v>
      </c>
      <c r="C6644" s="455" t="s">
        <v>92</v>
      </c>
      <c r="D6644" s="474">
        <v>11.13</v>
      </c>
      <c r="E6644" s="302"/>
      <c r="F6644" s="302"/>
      <c r="G6644" s="302"/>
    </row>
    <row r="6645" spans="1:7" ht="27">
      <c r="A6645" s="455">
        <v>100288</v>
      </c>
      <c r="B6645" s="453" t="s">
        <v>4420</v>
      </c>
      <c r="C6645" s="455" t="s">
        <v>23</v>
      </c>
      <c r="D6645" s="474">
        <v>0.03</v>
      </c>
      <c r="E6645" s="302"/>
      <c r="F6645" s="302"/>
      <c r="G6645" s="302"/>
    </row>
    <row r="6646" spans="1:7" ht="27">
      <c r="A6646" s="455">
        <v>100289</v>
      </c>
      <c r="B6646" s="453" t="s">
        <v>4421</v>
      </c>
      <c r="C6646" s="455" t="s">
        <v>23</v>
      </c>
      <c r="D6646" s="474">
        <v>14.32</v>
      </c>
      <c r="E6646" s="302"/>
      <c r="F6646" s="302"/>
      <c r="G6646" s="302"/>
    </row>
    <row r="6647" spans="1:7" ht="40.5">
      <c r="A6647" s="455">
        <v>100290</v>
      </c>
      <c r="B6647" s="453" t="s">
        <v>4422</v>
      </c>
      <c r="C6647" s="455" t="s">
        <v>23</v>
      </c>
      <c r="D6647" s="474">
        <v>0.03</v>
      </c>
      <c r="E6647" s="302"/>
      <c r="F6647" s="302"/>
      <c r="G6647" s="302"/>
    </row>
    <row r="6648" spans="1:7" ht="40.5">
      <c r="A6648" s="455">
        <v>100291</v>
      </c>
      <c r="B6648" s="453" t="s">
        <v>4423</v>
      </c>
      <c r="C6648" s="455" t="s">
        <v>23</v>
      </c>
      <c r="D6648" s="474">
        <v>0.1</v>
      </c>
      <c r="E6648" s="302"/>
      <c r="F6648" s="302"/>
      <c r="G6648" s="302"/>
    </row>
    <row r="6649" spans="1:7" ht="40.5">
      <c r="A6649" s="455">
        <v>100292</v>
      </c>
      <c r="B6649" s="453" t="s">
        <v>4424</v>
      </c>
      <c r="C6649" s="455" t="s">
        <v>23</v>
      </c>
      <c r="D6649" s="474">
        <v>0.41</v>
      </c>
      <c r="E6649" s="302"/>
      <c r="F6649" s="302"/>
      <c r="G6649" s="302"/>
    </row>
    <row r="6650" spans="1:7" ht="40.5">
      <c r="A6650" s="455">
        <v>100293</v>
      </c>
      <c r="B6650" s="453" t="s">
        <v>4425</v>
      </c>
      <c r="C6650" s="455" t="s">
        <v>23</v>
      </c>
      <c r="D6650" s="474">
        <v>0.1</v>
      </c>
      <c r="E6650" s="302"/>
      <c r="F6650" s="302"/>
      <c r="G6650" s="302"/>
    </row>
    <row r="6651" spans="1:7" ht="40.5">
      <c r="A6651" s="455">
        <v>100294</v>
      </c>
      <c r="B6651" s="453" t="s">
        <v>4426</v>
      </c>
      <c r="C6651" s="455" t="s">
        <v>23</v>
      </c>
      <c r="D6651" s="474">
        <v>0.19</v>
      </c>
      <c r="E6651" s="302"/>
      <c r="F6651" s="302"/>
      <c r="G6651" s="302"/>
    </row>
    <row r="6652" spans="1:7" ht="40.5">
      <c r="A6652" s="455">
        <v>100295</v>
      </c>
      <c r="B6652" s="453" t="s">
        <v>4427</v>
      </c>
      <c r="C6652" s="455" t="s">
        <v>23</v>
      </c>
      <c r="D6652" s="474">
        <v>0.3</v>
      </c>
      <c r="E6652" s="302"/>
      <c r="F6652" s="302"/>
      <c r="G6652" s="302"/>
    </row>
    <row r="6653" spans="1:7" ht="40.5">
      <c r="A6653" s="455">
        <v>100296</v>
      </c>
      <c r="B6653" s="453" t="s">
        <v>4428</v>
      </c>
      <c r="C6653" s="455" t="s">
        <v>23</v>
      </c>
      <c r="D6653" s="474">
        <v>0.65</v>
      </c>
      <c r="E6653" s="302"/>
      <c r="F6653" s="302"/>
      <c r="G6653" s="302"/>
    </row>
    <row r="6654" spans="1:7" ht="40.5">
      <c r="A6654" s="455">
        <v>100297</v>
      </c>
      <c r="B6654" s="453" t="s">
        <v>4429</v>
      </c>
      <c r="C6654" s="455" t="s">
        <v>23</v>
      </c>
      <c r="D6654" s="474">
        <v>0.73</v>
      </c>
      <c r="E6654" s="302"/>
      <c r="F6654" s="302"/>
      <c r="G6654" s="302"/>
    </row>
    <row r="6655" spans="1:7" ht="40.5">
      <c r="A6655" s="455">
        <v>100298</v>
      </c>
      <c r="B6655" s="453" t="s">
        <v>4430</v>
      </c>
      <c r="C6655" s="455" t="s">
        <v>23</v>
      </c>
      <c r="D6655" s="474">
        <v>0.3</v>
      </c>
      <c r="E6655" s="302"/>
      <c r="F6655" s="302"/>
      <c r="G6655" s="302"/>
    </row>
    <row r="6656" spans="1:7" ht="40.5">
      <c r="A6656" s="455">
        <v>100299</v>
      </c>
      <c r="B6656" s="453" t="s">
        <v>4431</v>
      </c>
      <c r="C6656" s="455" t="s">
        <v>23</v>
      </c>
      <c r="D6656" s="474">
        <v>0.26</v>
      </c>
      <c r="E6656" s="302"/>
      <c r="F6656" s="302"/>
      <c r="G6656" s="302"/>
    </row>
    <row r="6657" spans="1:7" ht="27">
      <c r="A6657" s="455">
        <v>100300</v>
      </c>
      <c r="B6657" s="453" t="s">
        <v>4432</v>
      </c>
      <c r="C6657" s="455" t="s">
        <v>23</v>
      </c>
      <c r="D6657" s="474">
        <v>11.72</v>
      </c>
      <c r="E6657" s="302"/>
      <c r="F6657" s="302"/>
      <c r="G6657" s="302"/>
    </row>
    <row r="6658" spans="1:7" ht="27">
      <c r="A6658" s="455">
        <v>100301</v>
      </c>
      <c r="B6658" s="453" t="s">
        <v>4433</v>
      </c>
      <c r="C6658" s="455" t="s">
        <v>23</v>
      </c>
      <c r="D6658" s="474">
        <v>14.83</v>
      </c>
      <c r="E6658" s="302"/>
      <c r="F6658" s="302"/>
      <c r="G6658" s="302"/>
    </row>
    <row r="6659" spans="1:7" ht="27">
      <c r="A6659" s="455">
        <v>100302</v>
      </c>
      <c r="B6659" s="453" t="s">
        <v>4434</v>
      </c>
      <c r="C6659" s="455" t="s">
        <v>23</v>
      </c>
      <c r="D6659" s="474">
        <v>116.16</v>
      </c>
      <c r="E6659" s="302"/>
      <c r="F6659" s="302"/>
      <c r="G6659" s="302"/>
    </row>
    <row r="6660" spans="1:7" ht="27">
      <c r="A6660" s="455">
        <v>100303</v>
      </c>
      <c r="B6660" s="453" t="s">
        <v>4435</v>
      </c>
      <c r="C6660" s="455" t="s">
        <v>23</v>
      </c>
      <c r="D6660" s="474">
        <v>13.86</v>
      </c>
      <c r="E6660" s="302"/>
      <c r="F6660" s="302"/>
      <c r="G6660" s="302"/>
    </row>
    <row r="6661" spans="1:7" ht="27">
      <c r="A6661" s="455">
        <v>100304</v>
      </c>
      <c r="B6661" s="453" t="s">
        <v>4436</v>
      </c>
      <c r="C6661" s="455" t="s">
        <v>23</v>
      </c>
      <c r="D6661" s="474">
        <v>55.76</v>
      </c>
      <c r="E6661" s="302"/>
      <c r="F6661" s="302"/>
      <c r="G6661" s="302"/>
    </row>
    <row r="6662" spans="1:7" ht="27">
      <c r="A6662" s="455">
        <v>100305</v>
      </c>
      <c r="B6662" s="453" t="s">
        <v>4437</v>
      </c>
      <c r="C6662" s="455" t="s">
        <v>23</v>
      </c>
      <c r="D6662" s="474">
        <v>81.12</v>
      </c>
      <c r="E6662" s="302"/>
      <c r="F6662" s="302"/>
      <c r="G6662" s="302"/>
    </row>
    <row r="6663" spans="1:7" ht="27">
      <c r="A6663" s="455">
        <v>100306</v>
      </c>
      <c r="B6663" s="453" t="s">
        <v>4438</v>
      </c>
      <c r="C6663" s="455" t="s">
        <v>23</v>
      </c>
      <c r="D6663" s="474">
        <v>91.35</v>
      </c>
      <c r="E6663" s="302"/>
      <c r="F6663" s="302"/>
      <c r="G6663" s="302"/>
    </row>
    <row r="6664" spans="1:7" ht="27">
      <c r="A6664" s="455">
        <v>100307</v>
      </c>
      <c r="B6664" s="453" t="s">
        <v>4439</v>
      </c>
      <c r="C6664" s="455" t="s">
        <v>23</v>
      </c>
      <c r="D6664" s="474">
        <v>17.899999999999999</v>
      </c>
      <c r="E6664" s="302"/>
      <c r="F6664" s="302"/>
      <c r="G6664" s="302"/>
    </row>
    <row r="6665" spans="1:7" ht="27">
      <c r="A6665" s="455">
        <v>100308</v>
      </c>
      <c r="B6665" s="453" t="s">
        <v>4440</v>
      </c>
      <c r="C6665" s="455" t="s">
        <v>23</v>
      </c>
      <c r="D6665" s="474">
        <v>19.649999999999999</v>
      </c>
      <c r="E6665" s="302"/>
      <c r="F6665" s="302"/>
      <c r="G6665" s="302"/>
    </row>
    <row r="6666" spans="1:7" ht="27">
      <c r="A6666" s="455">
        <v>100309</v>
      </c>
      <c r="B6666" s="453" t="s">
        <v>4448</v>
      </c>
      <c r="C6666" s="455" t="s">
        <v>23</v>
      </c>
      <c r="D6666" s="474">
        <v>22.19</v>
      </c>
      <c r="E6666" s="302"/>
      <c r="F6666" s="302"/>
      <c r="G6666" s="302"/>
    </row>
    <row r="6667" spans="1:7" ht="40.5">
      <c r="A6667" s="455">
        <v>100310</v>
      </c>
      <c r="B6667" s="453" t="s">
        <v>4441</v>
      </c>
      <c r="C6667" s="455" t="s">
        <v>92</v>
      </c>
      <c r="D6667" s="474">
        <v>5.19</v>
      </c>
      <c r="E6667" s="302"/>
      <c r="F6667" s="302"/>
      <c r="G6667" s="302"/>
    </row>
    <row r="6668" spans="1:7" ht="40.5">
      <c r="A6668" s="455">
        <v>100311</v>
      </c>
      <c r="B6668" s="453" t="s">
        <v>4442</v>
      </c>
      <c r="C6668" s="455" t="s">
        <v>92</v>
      </c>
      <c r="D6668" s="474">
        <v>56.83</v>
      </c>
      <c r="E6668" s="302"/>
      <c r="F6668" s="302"/>
      <c r="G6668" s="302"/>
    </row>
    <row r="6669" spans="1:7" ht="40.5">
      <c r="A6669" s="455">
        <v>100312</v>
      </c>
      <c r="B6669" s="453" t="s">
        <v>4443</v>
      </c>
      <c r="C6669" s="455" t="s">
        <v>92</v>
      </c>
      <c r="D6669" s="474">
        <v>69.39</v>
      </c>
      <c r="E6669" s="302"/>
      <c r="F6669" s="302"/>
      <c r="G6669" s="302"/>
    </row>
    <row r="6670" spans="1:7" ht="40.5">
      <c r="A6670" s="455">
        <v>100313</v>
      </c>
      <c r="B6670" s="453" t="s">
        <v>4444</v>
      </c>
      <c r="C6670" s="455" t="s">
        <v>92</v>
      </c>
      <c r="D6670" s="474">
        <v>88.51</v>
      </c>
      <c r="E6670" s="302"/>
      <c r="F6670" s="302"/>
      <c r="G6670" s="302"/>
    </row>
    <row r="6671" spans="1:7" ht="40.5">
      <c r="A6671" s="455">
        <v>100314</v>
      </c>
      <c r="B6671" s="453" t="s">
        <v>4445</v>
      </c>
      <c r="C6671" s="455" t="s">
        <v>92</v>
      </c>
      <c r="D6671" s="474">
        <v>99.85</v>
      </c>
      <c r="E6671" s="302"/>
      <c r="F6671" s="302"/>
      <c r="G6671" s="302"/>
    </row>
    <row r="6672" spans="1:7" ht="40.5">
      <c r="A6672" s="455">
        <v>100315</v>
      </c>
      <c r="B6672" s="453" t="s">
        <v>4446</v>
      </c>
      <c r="C6672" s="455" t="s">
        <v>92</v>
      </c>
      <c r="D6672" s="474">
        <v>35.97</v>
      </c>
      <c r="E6672" s="302"/>
      <c r="F6672" s="302"/>
      <c r="G6672" s="302"/>
    </row>
    <row r="6673" spans="1:7" ht="27">
      <c r="A6673" s="455">
        <v>100316</v>
      </c>
      <c r="B6673" s="453" t="s">
        <v>4432</v>
      </c>
      <c r="C6673" s="455" t="s">
        <v>92</v>
      </c>
      <c r="D6673" s="474">
        <v>2091.6799999999998</v>
      </c>
      <c r="E6673" s="302"/>
      <c r="F6673" s="302"/>
      <c r="G6673" s="302"/>
    </row>
    <row r="6674" spans="1:7" ht="27">
      <c r="A6674" s="455">
        <v>100317</v>
      </c>
      <c r="B6674" s="453" t="s">
        <v>4447</v>
      </c>
      <c r="C6674" s="455" t="s">
        <v>92</v>
      </c>
      <c r="D6674" s="474">
        <v>20575.43</v>
      </c>
      <c r="E6674" s="302"/>
      <c r="F6674" s="302"/>
      <c r="G6674" s="302"/>
    </row>
    <row r="6675" spans="1:7" ht="27">
      <c r="A6675" s="455">
        <v>100318</v>
      </c>
      <c r="B6675" s="453" t="s">
        <v>4436</v>
      </c>
      <c r="C6675" s="455" t="s">
        <v>92</v>
      </c>
      <c r="D6675" s="474">
        <v>9926.82</v>
      </c>
      <c r="E6675" s="302"/>
      <c r="F6675" s="302"/>
      <c r="G6675" s="302"/>
    </row>
    <row r="6676" spans="1:7" ht="27">
      <c r="A6676" s="455">
        <v>100319</v>
      </c>
      <c r="B6676" s="453" t="s">
        <v>4437</v>
      </c>
      <c r="C6676" s="455" t="s">
        <v>92</v>
      </c>
      <c r="D6676" s="474">
        <v>14357.51</v>
      </c>
      <c r="E6676" s="302"/>
      <c r="F6676" s="302"/>
      <c r="G6676" s="302"/>
    </row>
    <row r="6677" spans="1:7" ht="27">
      <c r="A6677" s="455">
        <v>100320</v>
      </c>
      <c r="B6677" s="453" t="s">
        <v>4438</v>
      </c>
      <c r="C6677" s="455" t="s">
        <v>92</v>
      </c>
      <c r="D6677" s="474">
        <v>16169.94</v>
      </c>
      <c r="E6677" s="302"/>
      <c r="F6677" s="302"/>
      <c r="G6677" s="302"/>
    </row>
    <row r="6678" spans="1:7" ht="27">
      <c r="A6678" s="455">
        <v>100321</v>
      </c>
      <c r="B6678" s="453" t="s">
        <v>4448</v>
      </c>
      <c r="C6678" s="455" t="s">
        <v>92</v>
      </c>
      <c r="D6678" s="474">
        <v>3938.02</v>
      </c>
      <c r="E6678" s="302"/>
      <c r="F6678" s="302"/>
      <c r="G6678" s="302"/>
    </row>
    <row r="6679" spans="1:7" ht="27">
      <c r="A6679" s="455">
        <v>100533</v>
      </c>
      <c r="B6679" s="453" t="s">
        <v>9155</v>
      </c>
      <c r="C6679" s="455" t="s">
        <v>23</v>
      </c>
      <c r="D6679" s="474">
        <v>14.37</v>
      </c>
      <c r="E6679" s="302"/>
      <c r="F6679" s="302"/>
      <c r="G6679" s="302"/>
    </row>
    <row r="6680" spans="1:7" ht="27">
      <c r="A6680" s="455">
        <v>100534</v>
      </c>
      <c r="B6680" s="453" t="s">
        <v>9155</v>
      </c>
      <c r="C6680" s="455" t="s">
        <v>92</v>
      </c>
      <c r="D6680" s="474">
        <v>2563.42</v>
      </c>
      <c r="E6680" s="302"/>
      <c r="F6680" s="302"/>
      <c r="G6680" s="302"/>
    </row>
    <row r="6681" spans="1:7" ht="40.5">
      <c r="A6681" s="455">
        <v>100535</v>
      </c>
      <c r="B6681" s="453" t="s">
        <v>9156</v>
      </c>
      <c r="C6681" s="455" t="s">
        <v>23</v>
      </c>
      <c r="D6681" s="474">
        <v>0.16</v>
      </c>
      <c r="E6681" s="302"/>
      <c r="F6681" s="302"/>
      <c r="G6681" s="302"/>
    </row>
    <row r="6682" spans="1:7" ht="40.5">
      <c r="A6682" s="455">
        <v>100536</v>
      </c>
      <c r="B6682" s="453" t="s">
        <v>9157</v>
      </c>
      <c r="C6682" s="455" t="s">
        <v>92</v>
      </c>
      <c r="D6682" s="474">
        <v>22.63</v>
      </c>
      <c r="E6682" s="302"/>
      <c r="F6682" s="302"/>
      <c r="G6682" s="302"/>
    </row>
    <row r="6683" spans="1:7" ht="40.5">
      <c r="A6683" s="455">
        <v>101284</v>
      </c>
      <c r="B6683" s="453" t="s">
        <v>10324</v>
      </c>
      <c r="C6683" s="455" t="s">
        <v>23</v>
      </c>
      <c r="D6683" s="474">
        <v>1</v>
      </c>
      <c r="E6683" s="302"/>
      <c r="F6683" s="302"/>
      <c r="G6683" s="302"/>
    </row>
    <row r="6684" spans="1:7" ht="40.5">
      <c r="A6684" s="455">
        <v>101285</v>
      </c>
      <c r="B6684" s="453" t="s">
        <v>10325</v>
      </c>
      <c r="C6684" s="455" t="s">
        <v>23</v>
      </c>
      <c r="D6684" s="474">
        <v>0.26</v>
      </c>
      <c r="E6684" s="302"/>
      <c r="F6684" s="302"/>
      <c r="G6684" s="302"/>
    </row>
    <row r="6685" spans="1:7" ht="40.5">
      <c r="A6685" s="455">
        <v>101286</v>
      </c>
      <c r="B6685" s="453" t="s">
        <v>10326</v>
      </c>
      <c r="C6685" s="455" t="s">
        <v>92</v>
      </c>
      <c r="D6685" s="474">
        <v>10.63</v>
      </c>
      <c r="E6685" s="302"/>
      <c r="F6685" s="302"/>
      <c r="G6685" s="302"/>
    </row>
    <row r="6686" spans="1:7" ht="40.5">
      <c r="A6686" s="455">
        <v>101287</v>
      </c>
      <c r="B6686" s="453" t="s">
        <v>10327</v>
      </c>
      <c r="C6686" s="455" t="s">
        <v>92</v>
      </c>
      <c r="D6686" s="474">
        <v>35.9</v>
      </c>
      <c r="E6686" s="302"/>
      <c r="F6686" s="302"/>
      <c r="G6686" s="302"/>
    </row>
    <row r="6687" spans="1:7" ht="40.5">
      <c r="A6687" s="455">
        <v>101288</v>
      </c>
      <c r="B6687" s="453" t="s">
        <v>10328</v>
      </c>
      <c r="C6687" s="455" t="s">
        <v>92</v>
      </c>
      <c r="D6687" s="474">
        <v>8.15</v>
      </c>
      <c r="E6687" s="302"/>
      <c r="F6687" s="302"/>
      <c r="G6687" s="302"/>
    </row>
    <row r="6688" spans="1:7" ht="40.5">
      <c r="A6688" s="455">
        <v>101289</v>
      </c>
      <c r="B6688" s="453" t="s">
        <v>10329</v>
      </c>
      <c r="C6688" s="455" t="s">
        <v>92</v>
      </c>
      <c r="D6688" s="474">
        <v>11</v>
      </c>
      <c r="E6688" s="302"/>
      <c r="F6688" s="302"/>
      <c r="G6688" s="302"/>
    </row>
    <row r="6689" spans="1:7" ht="40.5">
      <c r="A6689" s="455">
        <v>101290</v>
      </c>
      <c r="B6689" s="453" t="s">
        <v>10330</v>
      </c>
      <c r="C6689" s="455" t="s">
        <v>92</v>
      </c>
      <c r="D6689" s="474">
        <v>14.15</v>
      </c>
      <c r="E6689" s="302"/>
      <c r="F6689" s="302"/>
      <c r="G6689" s="302"/>
    </row>
    <row r="6690" spans="1:7" ht="40.5">
      <c r="A6690" s="455">
        <v>101291</v>
      </c>
      <c r="B6690" s="453" t="s">
        <v>10331</v>
      </c>
      <c r="C6690" s="455" t="s">
        <v>92</v>
      </c>
      <c r="D6690" s="474">
        <v>11.41</v>
      </c>
      <c r="E6690" s="302"/>
      <c r="F6690" s="302"/>
      <c r="G6690" s="302"/>
    </row>
    <row r="6691" spans="1:7" ht="40.5">
      <c r="A6691" s="455">
        <v>101292</v>
      </c>
      <c r="B6691" s="453" t="s">
        <v>10332</v>
      </c>
      <c r="C6691" s="455" t="s">
        <v>92</v>
      </c>
      <c r="D6691" s="474">
        <v>14.73</v>
      </c>
      <c r="E6691" s="302"/>
      <c r="F6691" s="302"/>
      <c r="G6691" s="302"/>
    </row>
    <row r="6692" spans="1:7" ht="27">
      <c r="A6692" s="455">
        <v>101293</v>
      </c>
      <c r="B6692" s="453" t="s">
        <v>10333</v>
      </c>
      <c r="C6692" s="455" t="s">
        <v>92</v>
      </c>
      <c r="D6692" s="474">
        <v>15.25</v>
      </c>
      <c r="E6692" s="302"/>
      <c r="F6692" s="302"/>
      <c r="G6692" s="302"/>
    </row>
    <row r="6693" spans="1:7" ht="40.5">
      <c r="A6693" s="455">
        <v>101294</v>
      </c>
      <c r="B6693" s="453" t="s">
        <v>10334</v>
      </c>
      <c r="C6693" s="455" t="s">
        <v>92</v>
      </c>
      <c r="D6693" s="474">
        <v>17.03</v>
      </c>
      <c r="E6693" s="302"/>
      <c r="F6693" s="302"/>
      <c r="G6693" s="302"/>
    </row>
    <row r="6694" spans="1:7" ht="40.5">
      <c r="A6694" s="455">
        <v>101295</v>
      </c>
      <c r="B6694" s="453" t="s">
        <v>10335</v>
      </c>
      <c r="C6694" s="455" t="s">
        <v>92</v>
      </c>
      <c r="D6694" s="474">
        <v>14.29</v>
      </c>
      <c r="E6694" s="302"/>
      <c r="F6694" s="302"/>
      <c r="G6694" s="302"/>
    </row>
    <row r="6695" spans="1:7" ht="40.5">
      <c r="A6695" s="455">
        <v>101296</v>
      </c>
      <c r="B6695" s="453" t="s">
        <v>10336</v>
      </c>
      <c r="C6695" s="455" t="s">
        <v>92</v>
      </c>
      <c r="D6695" s="474">
        <v>17.38</v>
      </c>
      <c r="E6695" s="302"/>
      <c r="F6695" s="302"/>
      <c r="G6695" s="302"/>
    </row>
    <row r="6696" spans="1:7" ht="40.5">
      <c r="A6696" s="455">
        <v>101297</v>
      </c>
      <c r="B6696" s="453" t="s">
        <v>10337</v>
      </c>
      <c r="C6696" s="455" t="s">
        <v>92</v>
      </c>
      <c r="D6696" s="474">
        <v>15.27</v>
      </c>
      <c r="E6696" s="302"/>
      <c r="F6696" s="302"/>
      <c r="G6696" s="302"/>
    </row>
    <row r="6697" spans="1:7" ht="40.5">
      <c r="A6697" s="455">
        <v>101298</v>
      </c>
      <c r="B6697" s="453" t="s">
        <v>10338</v>
      </c>
      <c r="C6697" s="455" t="s">
        <v>92</v>
      </c>
      <c r="D6697" s="474">
        <v>9.8800000000000008</v>
      </c>
      <c r="E6697" s="302"/>
      <c r="F6697" s="302"/>
      <c r="G6697" s="302"/>
    </row>
    <row r="6698" spans="1:7" ht="40.5">
      <c r="A6698" s="455">
        <v>101299</v>
      </c>
      <c r="B6698" s="453" t="s">
        <v>10339</v>
      </c>
      <c r="C6698" s="455" t="s">
        <v>92</v>
      </c>
      <c r="D6698" s="474">
        <v>14.56</v>
      </c>
      <c r="E6698" s="302"/>
      <c r="F6698" s="302"/>
      <c r="G6698" s="302"/>
    </row>
    <row r="6699" spans="1:7" ht="40.5">
      <c r="A6699" s="455">
        <v>101300</v>
      </c>
      <c r="B6699" s="453" t="s">
        <v>10340</v>
      </c>
      <c r="C6699" s="455" t="s">
        <v>92</v>
      </c>
      <c r="D6699" s="474">
        <v>12.22</v>
      </c>
      <c r="E6699" s="302"/>
      <c r="F6699" s="302"/>
      <c r="G6699" s="302"/>
    </row>
    <row r="6700" spans="1:7" ht="40.5">
      <c r="A6700" s="455">
        <v>101301</v>
      </c>
      <c r="B6700" s="453" t="s">
        <v>10341</v>
      </c>
      <c r="C6700" s="455" t="s">
        <v>92</v>
      </c>
      <c r="D6700" s="474">
        <v>4.54</v>
      </c>
      <c r="E6700" s="302"/>
      <c r="F6700" s="302"/>
      <c r="G6700" s="302"/>
    </row>
    <row r="6701" spans="1:7" ht="40.5">
      <c r="A6701" s="455">
        <v>101302</v>
      </c>
      <c r="B6701" s="453" t="s">
        <v>10342</v>
      </c>
      <c r="C6701" s="455" t="s">
        <v>92</v>
      </c>
      <c r="D6701" s="474">
        <v>16.45</v>
      </c>
      <c r="E6701" s="302"/>
      <c r="F6701" s="302"/>
      <c r="G6701" s="302"/>
    </row>
    <row r="6702" spans="1:7" ht="40.5">
      <c r="A6702" s="455">
        <v>101303</v>
      </c>
      <c r="B6702" s="453" t="s">
        <v>10343</v>
      </c>
      <c r="C6702" s="455" t="s">
        <v>92</v>
      </c>
      <c r="D6702" s="474">
        <v>41.3</v>
      </c>
      <c r="E6702" s="302"/>
      <c r="F6702" s="302"/>
      <c r="G6702" s="302"/>
    </row>
    <row r="6703" spans="1:7" ht="40.5">
      <c r="A6703" s="455">
        <v>101304</v>
      </c>
      <c r="B6703" s="453" t="s">
        <v>10344</v>
      </c>
      <c r="C6703" s="455" t="s">
        <v>92</v>
      </c>
      <c r="D6703" s="474">
        <v>19.600000000000001</v>
      </c>
      <c r="E6703" s="302"/>
      <c r="F6703" s="302"/>
      <c r="G6703" s="302"/>
    </row>
    <row r="6704" spans="1:7" ht="40.5">
      <c r="A6704" s="455">
        <v>101305</v>
      </c>
      <c r="B6704" s="453" t="s">
        <v>10345</v>
      </c>
      <c r="C6704" s="455" t="s">
        <v>92</v>
      </c>
      <c r="D6704" s="474">
        <v>16.87</v>
      </c>
      <c r="E6704" s="302"/>
      <c r="F6704" s="302"/>
      <c r="G6704" s="302"/>
    </row>
    <row r="6705" spans="1:7" ht="27">
      <c r="A6705" s="455">
        <v>101307</v>
      </c>
      <c r="B6705" s="453" t="s">
        <v>10346</v>
      </c>
      <c r="C6705" s="455" t="s">
        <v>92</v>
      </c>
      <c r="D6705" s="474">
        <v>15.08</v>
      </c>
      <c r="E6705" s="302"/>
      <c r="F6705" s="302"/>
      <c r="G6705" s="302"/>
    </row>
    <row r="6706" spans="1:7" ht="40.5">
      <c r="A6706" s="455">
        <v>101308</v>
      </c>
      <c r="B6706" s="453" t="s">
        <v>10347</v>
      </c>
      <c r="C6706" s="455" t="s">
        <v>92</v>
      </c>
      <c r="D6706" s="474">
        <v>10.8</v>
      </c>
      <c r="E6706" s="302"/>
      <c r="F6706" s="302"/>
      <c r="G6706" s="302"/>
    </row>
    <row r="6707" spans="1:7" ht="40.5">
      <c r="A6707" s="455">
        <v>101309</v>
      </c>
      <c r="B6707" s="453" t="s">
        <v>10348</v>
      </c>
      <c r="C6707" s="455" t="s">
        <v>92</v>
      </c>
      <c r="D6707" s="474">
        <v>15.44</v>
      </c>
      <c r="E6707" s="302"/>
      <c r="F6707" s="302"/>
      <c r="G6707" s="302"/>
    </row>
    <row r="6708" spans="1:7" ht="40.5">
      <c r="A6708" s="455">
        <v>101310</v>
      </c>
      <c r="B6708" s="453" t="s">
        <v>10349</v>
      </c>
      <c r="C6708" s="455" t="s">
        <v>92</v>
      </c>
      <c r="D6708" s="474">
        <v>21.41</v>
      </c>
      <c r="E6708" s="302"/>
      <c r="F6708" s="302"/>
      <c r="G6708" s="302"/>
    </row>
    <row r="6709" spans="1:7" ht="40.5">
      <c r="A6709" s="455">
        <v>101311</v>
      </c>
      <c r="B6709" s="453" t="s">
        <v>10350</v>
      </c>
      <c r="C6709" s="455" t="s">
        <v>92</v>
      </c>
      <c r="D6709" s="474">
        <v>15.25</v>
      </c>
      <c r="E6709" s="302"/>
      <c r="F6709" s="302"/>
      <c r="G6709" s="302"/>
    </row>
    <row r="6710" spans="1:7" ht="40.5">
      <c r="A6710" s="455">
        <v>101312</v>
      </c>
      <c r="B6710" s="453" t="s">
        <v>10351</v>
      </c>
      <c r="C6710" s="455" t="s">
        <v>92</v>
      </c>
      <c r="D6710" s="474">
        <v>9.3800000000000008</v>
      </c>
      <c r="E6710" s="302"/>
      <c r="F6710" s="302"/>
      <c r="G6710" s="302"/>
    </row>
    <row r="6711" spans="1:7" ht="27">
      <c r="A6711" s="455">
        <v>101313</v>
      </c>
      <c r="B6711" s="453" t="s">
        <v>10352</v>
      </c>
      <c r="C6711" s="455" t="s">
        <v>92</v>
      </c>
      <c r="D6711" s="474">
        <v>51.04</v>
      </c>
      <c r="E6711" s="302"/>
      <c r="F6711" s="302"/>
      <c r="G6711" s="302"/>
    </row>
    <row r="6712" spans="1:7" ht="40.5">
      <c r="A6712" s="455">
        <v>101314</v>
      </c>
      <c r="B6712" s="453" t="s">
        <v>10353</v>
      </c>
      <c r="C6712" s="455" t="s">
        <v>92</v>
      </c>
      <c r="D6712" s="474">
        <v>51.04</v>
      </c>
      <c r="E6712" s="302"/>
      <c r="F6712" s="302"/>
      <c r="G6712" s="302"/>
    </row>
    <row r="6713" spans="1:7" ht="27">
      <c r="A6713" s="455">
        <v>101315</v>
      </c>
      <c r="B6713" s="453" t="s">
        <v>10354</v>
      </c>
      <c r="C6713" s="455" t="s">
        <v>92</v>
      </c>
      <c r="D6713" s="474">
        <v>42.75</v>
      </c>
      <c r="E6713" s="302"/>
      <c r="F6713" s="302"/>
      <c r="G6713" s="302"/>
    </row>
    <row r="6714" spans="1:7" ht="40.5">
      <c r="A6714" s="455">
        <v>101316</v>
      </c>
      <c r="B6714" s="453" t="s">
        <v>10355</v>
      </c>
      <c r="C6714" s="455" t="s">
        <v>92</v>
      </c>
      <c r="D6714" s="474">
        <v>24.52</v>
      </c>
      <c r="E6714" s="302"/>
      <c r="F6714" s="302"/>
      <c r="G6714" s="302"/>
    </row>
    <row r="6715" spans="1:7" ht="40.5">
      <c r="A6715" s="455">
        <v>101317</v>
      </c>
      <c r="B6715" s="453" t="s">
        <v>10356</v>
      </c>
      <c r="C6715" s="455" t="s">
        <v>92</v>
      </c>
      <c r="D6715" s="474">
        <v>136.84</v>
      </c>
      <c r="E6715" s="302"/>
      <c r="F6715" s="302"/>
      <c r="G6715" s="302"/>
    </row>
    <row r="6716" spans="1:7" ht="40.5">
      <c r="A6716" s="455">
        <v>101318</v>
      </c>
      <c r="B6716" s="453" t="s">
        <v>10357</v>
      </c>
      <c r="C6716" s="455" t="s">
        <v>92</v>
      </c>
      <c r="D6716" s="474">
        <v>246.99</v>
      </c>
      <c r="E6716" s="302"/>
      <c r="F6716" s="302"/>
      <c r="G6716" s="302"/>
    </row>
    <row r="6717" spans="1:7" ht="40.5">
      <c r="A6717" s="455">
        <v>101319</v>
      </c>
      <c r="B6717" s="453" t="s">
        <v>10358</v>
      </c>
      <c r="C6717" s="455" t="s">
        <v>92</v>
      </c>
      <c r="D6717" s="474">
        <v>36.61</v>
      </c>
      <c r="E6717" s="302"/>
      <c r="F6717" s="302"/>
      <c r="G6717" s="302"/>
    </row>
    <row r="6718" spans="1:7" ht="40.5">
      <c r="A6718" s="455">
        <v>101320</v>
      </c>
      <c r="B6718" s="453" t="s">
        <v>10359</v>
      </c>
      <c r="C6718" s="455" t="s">
        <v>92</v>
      </c>
      <c r="D6718" s="474">
        <v>12.53</v>
      </c>
      <c r="E6718" s="302"/>
      <c r="F6718" s="302"/>
      <c r="G6718" s="302"/>
    </row>
    <row r="6719" spans="1:7" ht="27">
      <c r="A6719" s="455">
        <v>101322</v>
      </c>
      <c r="B6719" s="453" t="s">
        <v>10360</v>
      </c>
      <c r="C6719" s="455" t="s">
        <v>92</v>
      </c>
      <c r="D6719" s="474">
        <v>15.25</v>
      </c>
      <c r="E6719" s="302"/>
      <c r="F6719" s="302"/>
      <c r="G6719" s="302"/>
    </row>
    <row r="6720" spans="1:7" ht="40.5">
      <c r="A6720" s="455">
        <v>101323</v>
      </c>
      <c r="B6720" s="453" t="s">
        <v>10361</v>
      </c>
      <c r="C6720" s="455" t="s">
        <v>92</v>
      </c>
      <c r="D6720" s="474">
        <v>29.76</v>
      </c>
      <c r="E6720" s="302"/>
      <c r="F6720" s="302"/>
      <c r="G6720" s="302"/>
    </row>
    <row r="6721" spans="1:7" ht="40.5">
      <c r="A6721" s="455">
        <v>101324</v>
      </c>
      <c r="B6721" s="453" t="s">
        <v>10362</v>
      </c>
      <c r="C6721" s="455" t="s">
        <v>92</v>
      </c>
      <c r="D6721" s="474">
        <v>5.25</v>
      </c>
      <c r="E6721" s="302"/>
      <c r="F6721" s="302"/>
      <c r="G6721" s="302"/>
    </row>
    <row r="6722" spans="1:7" ht="40.5">
      <c r="A6722" s="455">
        <v>101325</v>
      </c>
      <c r="B6722" s="453" t="s">
        <v>10363</v>
      </c>
      <c r="C6722" s="455" t="s">
        <v>92</v>
      </c>
      <c r="D6722" s="474">
        <v>15.06</v>
      </c>
      <c r="E6722" s="302"/>
      <c r="F6722" s="302"/>
      <c r="G6722" s="302"/>
    </row>
    <row r="6723" spans="1:7" ht="27">
      <c r="A6723" s="455">
        <v>101326</v>
      </c>
      <c r="B6723" s="453" t="s">
        <v>10364</v>
      </c>
      <c r="C6723" s="455" t="s">
        <v>92</v>
      </c>
      <c r="D6723" s="474">
        <v>6.56</v>
      </c>
      <c r="E6723" s="302"/>
      <c r="F6723" s="302"/>
      <c r="G6723" s="302"/>
    </row>
    <row r="6724" spans="1:7" ht="40.5">
      <c r="A6724" s="455">
        <v>101327</v>
      </c>
      <c r="B6724" s="453" t="s">
        <v>10365</v>
      </c>
      <c r="C6724" s="455" t="s">
        <v>92</v>
      </c>
      <c r="D6724" s="474">
        <v>4.49</v>
      </c>
      <c r="E6724" s="302"/>
      <c r="F6724" s="302"/>
      <c r="G6724" s="302"/>
    </row>
    <row r="6725" spans="1:7" ht="40.5">
      <c r="A6725" s="455">
        <v>101328</v>
      </c>
      <c r="B6725" s="453" t="s">
        <v>10366</v>
      </c>
      <c r="C6725" s="455" t="s">
        <v>92</v>
      </c>
      <c r="D6725" s="474">
        <v>7.44</v>
      </c>
      <c r="E6725" s="302"/>
      <c r="F6725" s="302"/>
      <c r="G6725" s="302"/>
    </row>
    <row r="6726" spans="1:7" ht="27">
      <c r="A6726" s="455">
        <v>101329</v>
      </c>
      <c r="B6726" s="453" t="s">
        <v>10367</v>
      </c>
      <c r="C6726" s="455" t="s">
        <v>92</v>
      </c>
      <c r="D6726" s="474">
        <v>24</v>
      </c>
      <c r="E6726" s="302"/>
      <c r="F6726" s="302"/>
      <c r="G6726" s="302"/>
    </row>
    <row r="6727" spans="1:7" ht="27">
      <c r="A6727" s="455">
        <v>101330</v>
      </c>
      <c r="B6727" s="453" t="s">
        <v>10368</v>
      </c>
      <c r="C6727" s="455" t="s">
        <v>92</v>
      </c>
      <c r="D6727" s="474">
        <v>20.04</v>
      </c>
      <c r="E6727" s="302"/>
      <c r="F6727" s="302"/>
      <c r="G6727" s="302"/>
    </row>
    <row r="6728" spans="1:7" ht="40.5">
      <c r="A6728" s="455">
        <v>101331</v>
      </c>
      <c r="B6728" s="453" t="s">
        <v>10369</v>
      </c>
      <c r="C6728" s="455" t="s">
        <v>92</v>
      </c>
      <c r="D6728" s="474">
        <v>19.3</v>
      </c>
      <c r="E6728" s="302"/>
      <c r="F6728" s="302"/>
      <c r="G6728" s="302"/>
    </row>
    <row r="6729" spans="1:7" ht="40.5">
      <c r="A6729" s="455">
        <v>101332</v>
      </c>
      <c r="B6729" s="453" t="s">
        <v>10370</v>
      </c>
      <c r="C6729" s="455" t="s">
        <v>92</v>
      </c>
      <c r="D6729" s="474">
        <v>5.16</v>
      </c>
      <c r="E6729" s="302"/>
      <c r="F6729" s="302"/>
      <c r="G6729" s="302"/>
    </row>
    <row r="6730" spans="1:7" ht="40.5">
      <c r="A6730" s="455">
        <v>101333</v>
      </c>
      <c r="B6730" s="453" t="s">
        <v>10371</v>
      </c>
      <c r="C6730" s="455" t="s">
        <v>92</v>
      </c>
      <c r="D6730" s="474">
        <v>12.62</v>
      </c>
      <c r="E6730" s="302"/>
      <c r="F6730" s="302"/>
      <c r="G6730" s="302"/>
    </row>
    <row r="6731" spans="1:7" ht="40.5">
      <c r="A6731" s="455">
        <v>101334</v>
      </c>
      <c r="B6731" s="453" t="s">
        <v>10372</v>
      </c>
      <c r="C6731" s="455" t="s">
        <v>92</v>
      </c>
      <c r="D6731" s="474">
        <v>41.59</v>
      </c>
      <c r="E6731" s="302"/>
      <c r="F6731" s="302"/>
      <c r="G6731" s="302"/>
    </row>
    <row r="6732" spans="1:7" ht="40.5">
      <c r="A6732" s="455">
        <v>101335</v>
      </c>
      <c r="B6732" s="453" t="s">
        <v>10373</v>
      </c>
      <c r="C6732" s="455" t="s">
        <v>92</v>
      </c>
      <c r="D6732" s="474">
        <v>6.08</v>
      </c>
      <c r="E6732" s="302"/>
      <c r="F6732" s="302"/>
      <c r="G6732" s="302"/>
    </row>
    <row r="6733" spans="1:7" ht="40.5">
      <c r="A6733" s="455">
        <v>101336</v>
      </c>
      <c r="B6733" s="453" t="s">
        <v>10374</v>
      </c>
      <c r="C6733" s="455" t="s">
        <v>92</v>
      </c>
      <c r="D6733" s="474">
        <v>20.98</v>
      </c>
      <c r="E6733" s="302"/>
      <c r="F6733" s="302"/>
      <c r="G6733" s="302"/>
    </row>
    <row r="6734" spans="1:7" ht="27">
      <c r="A6734" s="455">
        <v>101337</v>
      </c>
      <c r="B6734" s="453" t="s">
        <v>10375</v>
      </c>
      <c r="C6734" s="455" t="s">
        <v>92</v>
      </c>
      <c r="D6734" s="474">
        <v>5.73</v>
      </c>
      <c r="E6734" s="302"/>
      <c r="F6734" s="302"/>
      <c r="G6734" s="302"/>
    </row>
    <row r="6735" spans="1:7" ht="40.5">
      <c r="A6735" s="455">
        <v>101338</v>
      </c>
      <c r="B6735" s="453" t="s">
        <v>10376</v>
      </c>
      <c r="C6735" s="455" t="s">
        <v>92</v>
      </c>
      <c r="D6735" s="474">
        <v>9.6300000000000008</v>
      </c>
      <c r="E6735" s="302"/>
      <c r="F6735" s="302"/>
      <c r="G6735" s="302"/>
    </row>
    <row r="6736" spans="1:7" ht="40.5">
      <c r="A6736" s="455">
        <v>101339</v>
      </c>
      <c r="B6736" s="453" t="s">
        <v>10377</v>
      </c>
      <c r="C6736" s="455" t="s">
        <v>92</v>
      </c>
      <c r="D6736" s="474">
        <v>8.25</v>
      </c>
      <c r="E6736" s="302"/>
      <c r="F6736" s="302"/>
      <c r="G6736" s="302"/>
    </row>
    <row r="6737" spans="1:7" ht="40.5">
      <c r="A6737" s="455">
        <v>101340</v>
      </c>
      <c r="B6737" s="453" t="s">
        <v>10378</v>
      </c>
      <c r="C6737" s="455" t="s">
        <v>92</v>
      </c>
      <c r="D6737" s="474">
        <v>7.97</v>
      </c>
      <c r="E6737" s="302"/>
      <c r="F6737" s="302"/>
      <c r="G6737" s="302"/>
    </row>
    <row r="6738" spans="1:7" ht="40.5">
      <c r="A6738" s="455">
        <v>101341</v>
      </c>
      <c r="B6738" s="453" t="s">
        <v>10379</v>
      </c>
      <c r="C6738" s="455" t="s">
        <v>92</v>
      </c>
      <c r="D6738" s="474">
        <v>8.68</v>
      </c>
      <c r="E6738" s="302"/>
      <c r="F6738" s="302"/>
      <c r="G6738" s="302"/>
    </row>
    <row r="6739" spans="1:7" ht="40.5">
      <c r="A6739" s="455">
        <v>101342</v>
      </c>
      <c r="B6739" s="453" t="s">
        <v>10380</v>
      </c>
      <c r="C6739" s="455" t="s">
        <v>92</v>
      </c>
      <c r="D6739" s="474">
        <v>10.16</v>
      </c>
      <c r="E6739" s="302"/>
      <c r="F6739" s="302"/>
      <c r="G6739" s="302"/>
    </row>
    <row r="6740" spans="1:7" ht="40.5">
      <c r="A6740" s="455">
        <v>101343</v>
      </c>
      <c r="B6740" s="453" t="s">
        <v>10381</v>
      </c>
      <c r="C6740" s="455" t="s">
        <v>92</v>
      </c>
      <c r="D6740" s="474">
        <v>15.25</v>
      </c>
      <c r="E6740" s="302"/>
      <c r="F6740" s="302"/>
      <c r="G6740" s="302"/>
    </row>
    <row r="6741" spans="1:7" ht="40.5">
      <c r="A6741" s="455">
        <v>101344</v>
      </c>
      <c r="B6741" s="453" t="s">
        <v>10382</v>
      </c>
      <c r="C6741" s="455" t="s">
        <v>92</v>
      </c>
      <c r="D6741" s="474">
        <v>15.67</v>
      </c>
      <c r="E6741" s="302"/>
      <c r="F6741" s="302"/>
      <c r="G6741" s="302"/>
    </row>
    <row r="6742" spans="1:7" ht="40.5">
      <c r="A6742" s="455">
        <v>101345</v>
      </c>
      <c r="B6742" s="453" t="s">
        <v>10383</v>
      </c>
      <c r="C6742" s="455" t="s">
        <v>92</v>
      </c>
      <c r="D6742" s="474">
        <v>15.75</v>
      </c>
      <c r="E6742" s="302"/>
      <c r="F6742" s="302"/>
      <c r="G6742" s="302"/>
    </row>
    <row r="6743" spans="1:7" ht="40.5">
      <c r="A6743" s="455">
        <v>101346</v>
      </c>
      <c r="B6743" s="453" t="s">
        <v>10384</v>
      </c>
      <c r="C6743" s="455" t="s">
        <v>92</v>
      </c>
      <c r="D6743" s="474">
        <v>13.65</v>
      </c>
      <c r="E6743" s="302"/>
      <c r="F6743" s="302"/>
      <c r="G6743" s="302"/>
    </row>
    <row r="6744" spans="1:7" ht="40.5">
      <c r="A6744" s="455">
        <v>101347</v>
      </c>
      <c r="B6744" s="453" t="s">
        <v>10385</v>
      </c>
      <c r="C6744" s="455" t="s">
        <v>92</v>
      </c>
      <c r="D6744" s="474">
        <v>11.62</v>
      </c>
      <c r="E6744" s="302"/>
      <c r="F6744" s="302"/>
      <c r="G6744" s="302"/>
    </row>
    <row r="6745" spans="1:7" ht="40.5">
      <c r="A6745" s="455">
        <v>101348</v>
      </c>
      <c r="B6745" s="453" t="s">
        <v>10386</v>
      </c>
      <c r="C6745" s="455" t="s">
        <v>92</v>
      </c>
      <c r="D6745" s="474">
        <v>6.69</v>
      </c>
      <c r="E6745" s="302"/>
      <c r="F6745" s="302"/>
      <c r="G6745" s="302"/>
    </row>
    <row r="6746" spans="1:7" ht="40.5">
      <c r="A6746" s="455">
        <v>101349</v>
      </c>
      <c r="B6746" s="453" t="s">
        <v>10387</v>
      </c>
      <c r="C6746" s="455" t="s">
        <v>92</v>
      </c>
      <c r="D6746" s="474">
        <v>10.33</v>
      </c>
      <c r="E6746" s="302"/>
      <c r="F6746" s="302"/>
      <c r="G6746" s="302"/>
    </row>
    <row r="6747" spans="1:7" ht="40.5">
      <c r="A6747" s="455">
        <v>101350</v>
      </c>
      <c r="B6747" s="453" t="s">
        <v>10388</v>
      </c>
      <c r="C6747" s="455" t="s">
        <v>92</v>
      </c>
      <c r="D6747" s="474">
        <v>12.68</v>
      </c>
      <c r="E6747" s="302"/>
      <c r="F6747" s="302"/>
      <c r="G6747" s="302"/>
    </row>
    <row r="6748" spans="1:7" ht="40.5">
      <c r="A6748" s="455">
        <v>101351</v>
      </c>
      <c r="B6748" s="453" t="s">
        <v>10389</v>
      </c>
      <c r="C6748" s="455" t="s">
        <v>92</v>
      </c>
      <c r="D6748" s="474">
        <v>9.26</v>
      </c>
      <c r="E6748" s="302"/>
      <c r="F6748" s="302"/>
      <c r="G6748" s="302"/>
    </row>
    <row r="6749" spans="1:7" ht="40.5">
      <c r="A6749" s="455">
        <v>101352</v>
      </c>
      <c r="B6749" s="453" t="s">
        <v>10390</v>
      </c>
      <c r="C6749" s="455" t="s">
        <v>92</v>
      </c>
      <c r="D6749" s="474">
        <v>10.67</v>
      </c>
      <c r="E6749" s="302"/>
      <c r="F6749" s="302"/>
      <c r="G6749" s="302"/>
    </row>
    <row r="6750" spans="1:7" ht="40.5">
      <c r="A6750" s="455">
        <v>101353</v>
      </c>
      <c r="B6750" s="453" t="s">
        <v>10391</v>
      </c>
      <c r="C6750" s="455" t="s">
        <v>92</v>
      </c>
      <c r="D6750" s="474">
        <v>8.48</v>
      </c>
      <c r="E6750" s="302"/>
      <c r="F6750" s="302"/>
      <c r="G6750" s="302"/>
    </row>
    <row r="6751" spans="1:7" ht="40.5">
      <c r="A6751" s="455">
        <v>101354</v>
      </c>
      <c r="B6751" s="453" t="s">
        <v>10392</v>
      </c>
      <c r="C6751" s="455" t="s">
        <v>92</v>
      </c>
      <c r="D6751" s="474">
        <v>11.71</v>
      </c>
      <c r="E6751" s="302"/>
      <c r="F6751" s="302"/>
      <c r="G6751" s="302"/>
    </row>
    <row r="6752" spans="1:7" ht="54">
      <c r="A6752" s="455">
        <v>101355</v>
      </c>
      <c r="B6752" s="453" t="s">
        <v>10393</v>
      </c>
      <c r="C6752" s="455" t="s">
        <v>92</v>
      </c>
      <c r="D6752" s="474">
        <v>9.16</v>
      </c>
      <c r="E6752" s="302"/>
      <c r="F6752" s="302"/>
      <c r="G6752" s="302"/>
    </row>
    <row r="6753" spans="1:7" ht="27">
      <c r="A6753" s="455">
        <v>101356</v>
      </c>
      <c r="B6753" s="453" t="s">
        <v>10394</v>
      </c>
      <c r="C6753" s="455" t="s">
        <v>92</v>
      </c>
      <c r="D6753" s="474">
        <v>22.86</v>
      </c>
      <c r="E6753" s="302"/>
      <c r="F6753" s="302"/>
      <c r="G6753" s="302"/>
    </row>
    <row r="6754" spans="1:7" ht="27">
      <c r="A6754" s="455">
        <v>101357</v>
      </c>
      <c r="B6754" s="453" t="s">
        <v>10395</v>
      </c>
      <c r="C6754" s="455" t="s">
        <v>92</v>
      </c>
      <c r="D6754" s="474">
        <v>28.08</v>
      </c>
      <c r="E6754" s="302"/>
      <c r="F6754" s="302"/>
      <c r="G6754" s="302"/>
    </row>
    <row r="6755" spans="1:7" ht="27">
      <c r="A6755" s="455">
        <v>101358</v>
      </c>
      <c r="B6755" s="453" t="s">
        <v>10396</v>
      </c>
      <c r="C6755" s="455" t="s">
        <v>92</v>
      </c>
      <c r="D6755" s="474">
        <v>19.600000000000001</v>
      </c>
      <c r="E6755" s="302"/>
      <c r="F6755" s="302"/>
      <c r="G6755" s="302"/>
    </row>
    <row r="6756" spans="1:7" ht="40.5">
      <c r="A6756" s="455">
        <v>101359</v>
      </c>
      <c r="B6756" s="453" t="s">
        <v>10397</v>
      </c>
      <c r="C6756" s="455" t="s">
        <v>92</v>
      </c>
      <c r="D6756" s="474">
        <v>22.6</v>
      </c>
      <c r="E6756" s="302"/>
      <c r="F6756" s="302"/>
      <c r="G6756" s="302"/>
    </row>
    <row r="6757" spans="1:7" ht="40.5">
      <c r="A6757" s="455">
        <v>101360</v>
      </c>
      <c r="B6757" s="453" t="s">
        <v>10398</v>
      </c>
      <c r="C6757" s="455" t="s">
        <v>92</v>
      </c>
      <c r="D6757" s="474">
        <v>21.09</v>
      </c>
      <c r="E6757" s="302"/>
      <c r="F6757" s="302"/>
      <c r="G6757" s="302"/>
    </row>
    <row r="6758" spans="1:7" ht="40.5">
      <c r="A6758" s="455">
        <v>101361</v>
      </c>
      <c r="B6758" s="453" t="s">
        <v>10399</v>
      </c>
      <c r="C6758" s="455" t="s">
        <v>92</v>
      </c>
      <c r="D6758" s="474">
        <v>20.190000000000001</v>
      </c>
      <c r="E6758" s="302"/>
      <c r="F6758" s="302"/>
      <c r="G6758" s="302"/>
    </row>
    <row r="6759" spans="1:7" ht="27">
      <c r="A6759" s="455">
        <v>101362</v>
      </c>
      <c r="B6759" s="453" t="s">
        <v>10400</v>
      </c>
      <c r="C6759" s="455" t="s">
        <v>92</v>
      </c>
      <c r="D6759" s="474">
        <v>4.3899999999999997</v>
      </c>
      <c r="E6759" s="302"/>
      <c r="F6759" s="302"/>
      <c r="G6759" s="302"/>
    </row>
    <row r="6760" spans="1:7" ht="27">
      <c r="A6760" s="455">
        <v>101363</v>
      </c>
      <c r="B6760" s="453" t="s">
        <v>10401</v>
      </c>
      <c r="C6760" s="455" t="s">
        <v>92</v>
      </c>
      <c r="D6760" s="474">
        <v>15.25</v>
      </c>
      <c r="E6760" s="302"/>
      <c r="F6760" s="302"/>
      <c r="G6760" s="302"/>
    </row>
    <row r="6761" spans="1:7" ht="40.5">
      <c r="A6761" s="455">
        <v>101364</v>
      </c>
      <c r="B6761" s="453" t="s">
        <v>10402</v>
      </c>
      <c r="C6761" s="455" t="s">
        <v>92</v>
      </c>
      <c r="D6761" s="474">
        <v>20.9</v>
      </c>
      <c r="E6761" s="302"/>
      <c r="F6761" s="302"/>
      <c r="G6761" s="302"/>
    </row>
    <row r="6762" spans="1:7" ht="27">
      <c r="A6762" s="455">
        <v>101365</v>
      </c>
      <c r="B6762" s="453" t="s">
        <v>10403</v>
      </c>
      <c r="C6762" s="455" t="s">
        <v>92</v>
      </c>
      <c r="D6762" s="474">
        <v>15.25</v>
      </c>
      <c r="E6762" s="302"/>
      <c r="F6762" s="302"/>
      <c r="G6762" s="302"/>
    </row>
    <row r="6763" spans="1:7" ht="40.5">
      <c r="A6763" s="455">
        <v>101366</v>
      </c>
      <c r="B6763" s="453" t="s">
        <v>10404</v>
      </c>
      <c r="C6763" s="455" t="s">
        <v>92</v>
      </c>
      <c r="D6763" s="474">
        <v>20.440000000000001</v>
      </c>
      <c r="E6763" s="302"/>
      <c r="F6763" s="302"/>
      <c r="G6763" s="302"/>
    </row>
    <row r="6764" spans="1:7" ht="40.5">
      <c r="A6764" s="455">
        <v>101367</v>
      </c>
      <c r="B6764" s="453" t="s">
        <v>10405</v>
      </c>
      <c r="C6764" s="455" t="s">
        <v>92</v>
      </c>
      <c r="D6764" s="474">
        <v>18.71</v>
      </c>
      <c r="E6764" s="302"/>
      <c r="F6764" s="302"/>
      <c r="G6764" s="302"/>
    </row>
    <row r="6765" spans="1:7" ht="40.5">
      <c r="A6765" s="455">
        <v>101368</v>
      </c>
      <c r="B6765" s="453" t="s">
        <v>10406</v>
      </c>
      <c r="C6765" s="455" t="s">
        <v>92</v>
      </c>
      <c r="D6765" s="474">
        <v>16.03</v>
      </c>
      <c r="E6765" s="302"/>
      <c r="F6765" s="302"/>
      <c r="G6765" s="302"/>
    </row>
    <row r="6766" spans="1:7" ht="40.5">
      <c r="A6766" s="455">
        <v>101369</v>
      </c>
      <c r="B6766" s="453" t="s">
        <v>10407</v>
      </c>
      <c r="C6766" s="455" t="s">
        <v>92</v>
      </c>
      <c r="D6766" s="474">
        <v>20.22</v>
      </c>
      <c r="E6766" s="302"/>
      <c r="F6766" s="302"/>
      <c r="G6766" s="302"/>
    </row>
    <row r="6767" spans="1:7" ht="27">
      <c r="A6767" s="455">
        <v>101370</v>
      </c>
      <c r="B6767" s="453" t="s">
        <v>10408</v>
      </c>
      <c r="C6767" s="455" t="s">
        <v>92</v>
      </c>
      <c r="D6767" s="474">
        <v>16.649999999999999</v>
      </c>
      <c r="E6767" s="302"/>
      <c r="F6767" s="302"/>
      <c r="G6767" s="302"/>
    </row>
    <row r="6768" spans="1:7" ht="27">
      <c r="A6768" s="455">
        <v>101371</v>
      </c>
      <c r="B6768" s="453" t="s">
        <v>10409</v>
      </c>
      <c r="C6768" s="455" t="s">
        <v>92</v>
      </c>
      <c r="D6768" s="474">
        <v>18.78</v>
      </c>
      <c r="E6768" s="302"/>
      <c r="F6768" s="302"/>
      <c r="G6768" s="302"/>
    </row>
    <row r="6769" spans="1:7" ht="27">
      <c r="A6769" s="455">
        <v>101372</v>
      </c>
      <c r="B6769" s="453" t="s">
        <v>10410</v>
      </c>
      <c r="C6769" s="455" t="s">
        <v>92</v>
      </c>
      <c r="D6769" s="474">
        <v>5.25</v>
      </c>
      <c r="E6769" s="302"/>
      <c r="F6769" s="302"/>
      <c r="G6769" s="302"/>
    </row>
    <row r="6770" spans="1:7" ht="27">
      <c r="A6770" s="455">
        <v>101373</v>
      </c>
      <c r="B6770" s="453" t="s">
        <v>10411</v>
      </c>
      <c r="C6770" s="455" t="s">
        <v>23</v>
      </c>
      <c r="D6770" s="474">
        <v>124.77</v>
      </c>
      <c r="E6770" s="302"/>
      <c r="F6770" s="302"/>
      <c r="G6770" s="302"/>
    </row>
    <row r="6771" spans="1:7" ht="27">
      <c r="A6771" s="455">
        <v>101374</v>
      </c>
      <c r="B6771" s="453" t="s">
        <v>137</v>
      </c>
      <c r="C6771" s="455" t="s">
        <v>92</v>
      </c>
      <c r="D6771" s="474">
        <v>2418.4</v>
      </c>
      <c r="E6771" s="302"/>
      <c r="F6771" s="302"/>
      <c r="G6771" s="302"/>
    </row>
    <row r="6772" spans="1:7" ht="27">
      <c r="A6772" s="455">
        <v>101375</v>
      </c>
      <c r="B6772" s="453" t="s">
        <v>10412</v>
      </c>
      <c r="C6772" s="455" t="s">
        <v>92</v>
      </c>
      <c r="D6772" s="474">
        <v>2515.77</v>
      </c>
      <c r="E6772" s="302"/>
      <c r="F6772" s="302"/>
      <c r="G6772" s="302"/>
    </row>
    <row r="6773" spans="1:7" ht="27">
      <c r="A6773" s="455">
        <v>101376</v>
      </c>
      <c r="B6773" s="453" t="s">
        <v>10413</v>
      </c>
      <c r="C6773" s="455" t="s">
        <v>92</v>
      </c>
      <c r="D6773" s="474">
        <v>1851.91</v>
      </c>
      <c r="E6773" s="302"/>
      <c r="F6773" s="302"/>
      <c r="G6773" s="302"/>
    </row>
    <row r="6774" spans="1:7" ht="27">
      <c r="A6774" s="455">
        <v>101377</v>
      </c>
      <c r="B6774" s="453" t="s">
        <v>139</v>
      </c>
      <c r="C6774" s="455" t="s">
        <v>92</v>
      </c>
      <c r="D6774" s="474">
        <v>2477.4699999999998</v>
      </c>
      <c r="E6774" s="302"/>
      <c r="F6774" s="302"/>
      <c r="G6774" s="302"/>
    </row>
    <row r="6775" spans="1:7" ht="27">
      <c r="A6775" s="455">
        <v>101378</v>
      </c>
      <c r="B6775" s="453" t="s">
        <v>4433</v>
      </c>
      <c r="C6775" s="455" t="s">
        <v>92</v>
      </c>
      <c r="D6775" s="474">
        <v>2682.32</v>
      </c>
      <c r="E6775" s="302"/>
      <c r="F6775" s="302"/>
      <c r="G6775" s="302"/>
    </row>
    <row r="6776" spans="1:7" ht="27">
      <c r="A6776" s="455">
        <v>101379</v>
      </c>
      <c r="B6776" s="453" t="s">
        <v>10414</v>
      </c>
      <c r="C6776" s="455" t="s">
        <v>92</v>
      </c>
      <c r="D6776" s="474">
        <v>2541.77</v>
      </c>
      <c r="E6776" s="302"/>
      <c r="F6776" s="302"/>
      <c r="G6776" s="302"/>
    </row>
    <row r="6777" spans="1:7" ht="27">
      <c r="A6777" s="455">
        <v>101380</v>
      </c>
      <c r="B6777" s="453" t="s">
        <v>141</v>
      </c>
      <c r="C6777" s="455" t="s">
        <v>92</v>
      </c>
      <c r="D6777" s="474">
        <v>3051.83</v>
      </c>
      <c r="E6777" s="302"/>
      <c r="F6777" s="302"/>
      <c r="G6777" s="302"/>
    </row>
    <row r="6778" spans="1:7" ht="13.5">
      <c r="A6778" s="455">
        <v>101381</v>
      </c>
      <c r="B6778" s="453" t="s">
        <v>142</v>
      </c>
      <c r="C6778" s="455" t="s">
        <v>92</v>
      </c>
      <c r="D6778" s="474">
        <v>3155.15</v>
      </c>
      <c r="E6778" s="302"/>
      <c r="F6778" s="302"/>
      <c r="G6778" s="302"/>
    </row>
    <row r="6779" spans="1:7" ht="27">
      <c r="A6779" s="455">
        <v>101382</v>
      </c>
      <c r="B6779" s="453" t="s">
        <v>10415</v>
      </c>
      <c r="C6779" s="455" t="s">
        <v>92</v>
      </c>
      <c r="D6779" s="474">
        <v>2669.46</v>
      </c>
      <c r="E6779" s="302"/>
      <c r="F6779" s="302"/>
      <c r="G6779" s="302"/>
    </row>
    <row r="6780" spans="1:7" ht="27">
      <c r="A6780" s="455">
        <v>101383</v>
      </c>
      <c r="B6780" s="453" t="s">
        <v>4435</v>
      </c>
      <c r="C6780" s="455" t="s">
        <v>92</v>
      </c>
      <c r="D6780" s="474">
        <v>2498.0300000000002</v>
      </c>
      <c r="E6780" s="302"/>
      <c r="F6780" s="302"/>
      <c r="G6780" s="302"/>
    </row>
    <row r="6781" spans="1:7" ht="27">
      <c r="A6781" s="455">
        <v>101384</v>
      </c>
      <c r="B6781" s="453" t="s">
        <v>1174</v>
      </c>
      <c r="C6781" s="455" t="s">
        <v>92</v>
      </c>
      <c r="D6781" s="474">
        <v>2426.5100000000002</v>
      </c>
      <c r="E6781" s="302"/>
      <c r="F6781" s="302"/>
      <c r="G6781" s="302"/>
    </row>
    <row r="6782" spans="1:7" ht="27">
      <c r="A6782" s="455">
        <v>101385</v>
      </c>
      <c r="B6782" s="453" t="s">
        <v>10416</v>
      </c>
      <c r="C6782" s="455" t="s">
        <v>92</v>
      </c>
      <c r="D6782" s="474">
        <v>3568.38</v>
      </c>
      <c r="E6782" s="302"/>
      <c r="F6782" s="302"/>
      <c r="G6782" s="302"/>
    </row>
    <row r="6783" spans="1:7" ht="27">
      <c r="A6783" s="455">
        <v>101386</v>
      </c>
      <c r="B6783" s="453" t="s">
        <v>145</v>
      </c>
      <c r="C6783" s="455" t="s">
        <v>92</v>
      </c>
      <c r="D6783" s="474">
        <v>2129.29</v>
      </c>
      <c r="E6783" s="302"/>
      <c r="F6783" s="302"/>
      <c r="G6783" s="302"/>
    </row>
    <row r="6784" spans="1:7" ht="27">
      <c r="A6784" s="455">
        <v>101387</v>
      </c>
      <c r="B6784" s="453" t="s">
        <v>10417</v>
      </c>
      <c r="C6784" s="455" t="s">
        <v>92</v>
      </c>
      <c r="D6784" s="474">
        <v>2532.38</v>
      </c>
      <c r="E6784" s="302"/>
      <c r="F6784" s="302"/>
      <c r="G6784" s="302"/>
    </row>
    <row r="6785" spans="1:7" ht="27">
      <c r="A6785" s="455">
        <v>101388</v>
      </c>
      <c r="B6785" s="453" t="s">
        <v>147</v>
      </c>
      <c r="C6785" s="455" t="s">
        <v>92</v>
      </c>
      <c r="D6785" s="474">
        <v>2650.62</v>
      </c>
      <c r="E6785" s="302"/>
      <c r="F6785" s="302"/>
      <c r="G6785" s="302"/>
    </row>
    <row r="6786" spans="1:7" ht="27">
      <c r="A6786" s="455">
        <v>101389</v>
      </c>
      <c r="B6786" s="453" t="s">
        <v>148</v>
      </c>
      <c r="C6786" s="455" t="s">
        <v>92</v>
      </c>
      <c r="D6786" s="474">
        <v>1217.03</v>
      </c>
      <c r="E6786" s="302"/>
      <c r="F6786" s="302"/>
      <c r="G6786" s="302"/>
    </row>
    <row r="6787" spans="1:7" ht="27">
      <c r="A6787" s="455">
        <v>101390</v>
      </c>
      <c r="B6787" s="453" t="s">
        <v>10418</v>
      </c>
      <c r="C6787" s="455" t="s">
        <v>92</v>
      </c>
      <c r="D6787" s="474">
        <v>3813.55</v>
      </c>
      <c r="E6787" s="302"/>
      <c r="F6787" s="302"/>
      <c r="G6787" s="302"/>
    </row>
    <row r="6788" spans="1:7" ht="27">
      <c r="A6788" s="455">
        <v>101391</v>
      </c>
      <c r="B6788" s="453" t="s">
        <v>10419</v>
      </c>
      <c r="C6788" s="455" t="s">
        <v>92</v>
      </c>
      <c r="D6788" s="474">
        <v>3159.5</v>
      </c>
      <c r="E6788" s="302"/>
      <c r="F6788" s="302"/>
      <c r="G6788" s="302"/>
    </row>
    <row r="6789" spans="1:7" ht="27">
      <c r="A6789" s="455">
        <v>101392</v>
      </c>
      <c r="B6789" s="453" t="s">
        <v>10420</v>
      </c>
      <c r="C6789" s="455" t="s">
        <v>92</v>
      </c>
      <c r="D6789" s="474">
        <v>2288.77</v>
      </c>
      <c r="E6789" s="302"/>
      <c r="F6789" s="302"/>
      <c r="G6789" s="302"/>
    </row>
    <row r="6790" spans="1:7" ht="13.5">
      <c r="A6790" s="455">
        <v>101394</v>
      </c>
      <c r="B6790" s="453" t="s">
        <v>151</v>
      </c>
      <c r="C6790" s="455" t="s">
        <v>92</v>
      </c>
      <c r="D6790" s="474">
        <v>3128.13</v>
      </c>
      <c r="E6790" s="302"/>
      <c r="F6790" s="302"/>
      <c r="G6790" s="302"/>
    </row>
    <row r="6791" spans="1:7" ht="27">
      <c r="A6791" s="455">
        <v>101395</v>
      </c>
      <c r="B6791" s="453" t="s">
        <v>10421</v>
      </c>
      <c r="C6791" s="455" t="s">
        <v>92</v>
      </c>
      <c r="D6791" s="474">
        <v>2621.69</v>
      </c>
      <c r="E6791" s="302"/>
      <c r="F6791" s="302"/>
      <c r="G6791" s="302"/>
    </row>
    <row r="6792" spans="1:7" ht="27">
      <c r="A6792" s="455">
        <v>101396</v>
      </c>
      <c r="B6792" s="453" t="s">
        <v>10422</v>
      </c>
      <c r="C6792" s="455" t="s">
        <v>92</v>
      </c>
      <c r="D6792" s="474">
        <v>3363.73</v>
      </c>
      <c r="E6792" s="302"/>
      <c r="F6792" s="302"/>
      <c r="G6792" s="302"/>
    </row>
    <row r="6793" spans="1:7" ht="27">
      <c r="A6793" s="455">
        <v>101397</v>
      </c>
      <c r="B6793" s="453" t="s">
        <v>48</v>
      </c>
      <c r="C6793" s="455" t="s">
        <v>92</v>
      </c>
      <c r="D6793" s="474">
        <v>3135.07</v>
      </c>
      <c r="E6793" s="302"/>
      <c r="F6793" s="302"/>
      <c r="G6793" s="302"/>
    </row>
    <row r="6794" spans="1:7" ht="27">
      <c r="A6794" s="455">
        <v>101398</v>
      </c>
      <c r="B6794" s="453" t="s">
        <v>10423</v>
      </c>
      <c r="C6794" s="455" t="s">
        <v>92</v>
      </c>
      <c r="D6794" s="474">
        <v>2049.16</v>
      </c>
      <c r="E6794" s="302"/>
      <c r="F6794" s="302"/>
      <c r="G6794" s="302"/>
    </row>
    <row r="6795" spans="1:7" ht="13.5">
      <c r="A6795" s="455">
        <v>101399</v>
      </c>
      <c r="B6795" s="453" t="s">
        <v>53</v>
      </c>
      <c r="C6795" s="455" t="s">
        <v>92</v>
      </c>
      <c r="D6795" s="474">
        <v>3272.98</v>
      </c>
      <c r="E6795" s="302"/>
      <c r="F6795" s="302"/>
      <c r="G6795" s="302"/>
    </row>
    <row r="6796" spans="1:7" ht="27">
      <c r="A6796" s="455">
        <v>101400</v>
      </c>
      <c r="B6796" s="453" t="s">
        <v>10424</v>
      </c>
      <c r="C6796" s="455" t="s">
        <v>92</v>
      </c>
      <c r="D6796" s="474">
        <v>3272.98</v>
      </c>
      <c r="E6796" s="302"/>
      <c r="F6796" s="302"/>
      <c r="G6796" s="302"/>
    </row>
    <row r="6797" spans="1:7" ht="27">
      <c r="A6797" s="455">
        <v>101401</v>
      </c>
      <c r="B6797" s="453" t="s">
        <v>153</v>
      </c>
      <c r="C6797" s="455" t="s">
        <v>92</v>
      </c>
      <c r="D6797" s="474">
        <v>3292.51</v>
      </c>
      <c r="E6797" s="302"/>
      <c r="F6797" s="302"/>
      <c r="G6797" s="302"/>
    </row>
    <row r="6798" spans="1:7" ht="27">
      <c r="A6798" s="455">
        <v>101402</v>
      </c>
      <c r="B6798" s="453" t="s">
        <v>52</v>
      </c>
      <c r="C6798" s="455" t="s">
        <v>92</v>
      </c>
      <c r="D6798" s="474">
        <v>3161.86</v>
      </c>
      <c r="E6798" s="302"/>
      <c r="F6798" s="302"/>
      <c r="G6798" s="302"/>
    </row>
    <row r="6799" spans="1:7" ht="27">
      <c r="A6799" s="455">
        <v>101403</v>
      </c>
      <c r="B6799" s="453" t="s">
        <v>10411</v>
      </c>
      <c r="C6799" s="455" t="s">
        <v>92</v>
      </c>
      <c r="D6799" s="474">
        <v>22078.02</v>
      </c>
      <c r="E6799" s="302"/>
      <c r="F6799" s="302"/>
      <c r="G6799" s="302"/>
    </row>
    <row r="6800" spans="1:7" ht="27">
      <c r="A6800" s="455">
        <v>101404</v>
      </c>
      <c r="B6800" s="453" t="s">
        <v>452</v>
      </c>
      <c r="C6800" s="455" t="s">
        <v>92</v>
      </c>
      <c r="D6800" s="474">
        <v>13674.76</v>
      </c>
      <c r="E6800" s="302"/>
      <c r="F6800" s="302"/>
      <c r="G6800" s="302"/>
    </row>
    <row r="6801" spans="1:7" ht="27">
      <c r="A6801" s="455">
        <v>101405</v>
      </c>
      <c r="B6801" s="453" t="s">
        <v>453</v>
      </c>
      <c r="C6801" s="455" t="s">
        <v>92</v>
      </c>
      <c r="D6801" s="474">
        <v>13334.3</v>
      </c>
      <c r="E6801" s="302"/>
      <c r="F6801" s="302"/>
      <c r="G6801" s="302"/>
    </row>
    <row r="6802" spans="1:7" ht="13.5">
      <c r="A6802" s="455">
        <v>101407</v>
      </c>
      <c r="B6802" s="453" t="s">
        <v>154</v>
      </c>
      <c r="C6802" s="455" t="s">
        <v>92</v>
      </c>
      <c r="D6802" s="474">
        <v>3155.15</v>
      </c>
      <c r="E6802" s="302"/>
      <c r="F6802" s="302"/>
      <c r="G6802" s="302"/>
    </row>
    <row r="6803" spans="1:7" ht="27">
      <c r="A6803" s="455">
        <v>101408</v>
      </c>
      <c r="B6803" s="453" t="s">
        <v>155</v>
      </c>
      <c r="C6803" s="455" t="s">
        <v>92</v>
      </c>
      <c r="D6803" s="474">
        <v>3314.35</v>
      </c>
      <c r="E6803" s="302"/>
      <c r="F6803" s="302"/>
      <c r="G6803" s="302"/>
    </row>
    <row r="6804" spans="1:7" ht="27">
      <c r="A6804" s="455">
        <v>101409</v>
      </c>
      <c r="B6804" s="453" t="s">
        <v>10425</v>
      </c>
      <c r="C6804" s="455" t="s">
        <v>92</v>
      </c>
      <c r="D6804" s="474">
        <v>2424.88</v>
      </c>
      <c r="E6804" s="302"/>
      <c r="F6804" s="302"/>
      <c r="G6804" s="302"/>
    </row>
    <row r="6805" spans="1:7" ht="13.5">
      <c r="A6805" s="455">
        <v>101410</v>
      </c>
      <c r="B6805" s="453" t="s">
        <v>209</v>
      </c>
      <c r="C6805" s="455" t="s">
        <v>92</v>
      </c>
      <c r="D6805" s="474">
        <v>3068.75</v>
      </c>
      <c r="E6805" s="302"/>
      <c r="F6805" s="302"/>
      <c r="G6805" s="302"/>
    </row>
    <row r="6806" spans="1:7" ht="27">
      <c r="A6806" s="455">
        <v>101411</v>
      </c>
      <c r="B6806" s="453" t="s">
        <v>10426</v>
      </c>
      <c r="C6806" s="455" t="s">
        <v>92</v>
      </c>
      <c r="D6806" s="474">
        <v>1839.91</v>
      </c>
      <c r="E6806" s="302"/>
      <c r="F6806" s="302"/>
      <c r="G6806" s="302"/>
    </row>
    <row r="6807" spans="1:7" ht="27">
      <c r="A6807" s="455">
        <v>101412</v>
      </c>
      <c r="B6807" s="453" t="s">
        <v>10427</v>
      </c>
      <c r="C6807" s="455" t="s">
        <v>92</v>
      </c>
      <c r="D6807" s="474">
        <v>3316.1</v>
      </c>
      <c r="E6807" s="302"/>
      <c r="F6807" s="302"/>
      <c r="G6807" s="302"/>
    </row>
    <row r="6808" spans="1:7" ht="13.5">
      <c r="A6808" s="455">
        <v>101413</v>
      </c>
      <c r="B6808" s="453" t="s">
        <v>157</v>
      </c>
      <c r="C6808" s="455" t="s">
        <v>92</v>
      </c>
      <c r="D6808" s="474">
        <v>3193.45</v>
      </c>
      <c r="E6808" s="302"/>
      <c r="F6808" s="302"/>
      <c r="G6808" s="302"/>
    </row>
    <row r="6809" spans="1:7" ht="27">
      <c r="A6809" s="455">
        <v>101414</v>
      </c>
      <c r="B6809" s="453" t="s">
        <v>10428</v>
      </c>
      <c r="C6809" s="455" t="s">
        <v>92</v>
      </c>
      <c r="D6809" s="474">
        <v>3213.52</v>
      </c>
      <c r="E6809" s="302"/>
      <c r="F6809" s="302"/>
      <c r="G6809" s="302"/>
    </row>
    <row r="6810" spans="1:7" ht="27">
      <c r="A6810" s="455">
        <v>101415</v>
      </c>
      <c r="B6810" s="453" t="s">
        <v>10429</v>
      </c>
      <c r="C6810" s="455" t="s">
        <v>92</v>
      </c>
      <c r="D6810" s="474">
        <v>3306.05</v>
      </c>
      <c r="E6810" s="302"/>
      <c r="F6810" s="302"/>
      <c r="G6810" s="302"/>
    </row>
    <row r="6811" spans="1:7" ht="27">
      <c r="A6811" s="455">
        <v>101416</v>
      </c>
      <c r="B6811" s="453" t="s">
        <v>4440</v>
      </c>
      <c r="C6811" s="455" t="s">
        <v>92</v>
      </c>
      <c r="D6811" s="474">
        <v>3515.98</v>
      </c>
      <c r="E6811" s="302"/>
      <c r="F6811" s="302"/>
      <c r="G6811" s="302"/>
    </row>
    <row r="6812" spans="1:7" ht="27">
      <c r="A6812" s="455">
        <v>101417</v>
      </c>
      <c r="B6812" s="453" t="s">
        <v>10430</v>
      </c>
      <c r="C6812" s="455" t="s">
        <v>92</v>
      </c>
      <c r="D6812" s="474">
        <v>3204.98</v>
      </c>
      <c r="E6812" s="302"/>
      <c r="F6812" s="302"/>
      <c r="G6812" s="302"/>
    </row>
    <row r="6813" spans="1:7" ht="27">
      <c r="A6813" s="455">
        <v>101418</v>
      </c>
      <c r="B6813" s="453" t="s">
        <v>10431</v>
      </c>
      <c r="C6813" s="455" t="s">
        <v>92</v>
      </c>
      <c r="D6813" s="474">
        <v>2276.0500000000002</v>
      </c>
      <c r="E6813" s="302"/>
      <c r="F6813" s="302"/>
      <c r="G6813" s="302"/>
    </row>
    <row r="6814" spans="1:7" ht="27">
      <c r="A6814" s="455">
        <v>101419</v>
      </c>
      <c r="B6814" s="453" t="s">
        <v>10432</v>
      </c>
      <c r="C6814" s="455" t="s">
        <v>92</v>
      </c>
      <c r="D6814" s="474">
        <v>3456.5</v>
      </c>
      <c r="E6814" s="302"/>
      <c r="F6814" s="302"/>
      <c r="G6814" s="302"/>
    </row>
    <row r="6815" spans="1:7" ht="27">
      <c r="A6815" s="455">
        <v>101420</v>
      </c>
      <c r="B6815" s="453" t="s">
        <v>10433</v>
      </c>
      <c r="C6815" s="455" t="s">
        <v>92</v>
      </c>
      <c r="D6815" s="474">
        <v>2433.56</v>
      </c>
      <c r="E6815" s="302"/>
      <c r="F6815" s="302"/>
      <c r="G6815" s="302"/>
    </row>
    <row r="6816" spans="1:7" ht="27">
      <c r="A6816" s="455">
        <v>101421</v>
      </c>
      <c r="B6816" s="453" t="s">
        <v>10434</v>
      </c>
      <c r="C6816" s="455" t="s">
        <v>92</v>
      </c>
      <c r="D6816" s="474">
        <v>3216.74</v>
      </c>
      <c r="E6816" s="302"/>
      <c r="F6816" s="302"/>
      <c r="G6816" s="302"/>
    </row>
    <row r="6817" spans="1:7" ht="27">
      <c r="A6817" s="455">
        <v>101422</v>
      </c>
      <c r="B6817" s="453" t="s">
        <v>10435</v>
      </c>
      <c r="C6817" s="455" t="s">
        <v>92</v>
      </c>
      <c r="D6817" s="474">
        <v>2400.4699999999998</v>
      </c>
      <c r="E6817" s="302"/>
      <c r="F6817" s="302"/>
      <c r="G6817" s="302"/>
    </row>
    <row r="6818" spans="1:7" ht="27">
      <c r="A6818" s="455">
        <v>101423</v>
      </c>
      <c r="B6818" s="453" t="s">
        <v>10436</v>
      </c>
      <c r="C6818" s="455" t="s">
        <v>92</v>
      </c>
      <c r="D6818" s="474">
        <v>2728.6</v>
      </c>
      <c r="E6818" s="302"/>
      <c r="F6818" s="302"/>
      <c r="G6818" s="302"/>
    </row>
    <row r="6819" spans="1:7" ht="27">
      <c r="A6819" s="455">
        <v>101424</v>
      </c>
      <c r="B6819" s="453" t="s">
        <v>10437</v>
      </c>
      <c r="C6819" s="455" t="s">
        <v>92</v>
      </c>
      <c r="D6819" s="474">
        <v>2902.46</v>
      </c>
      <c r="E6819" s="302"/>
      <c r="F6819" s="302"/>
      <c r="G6819" s="302"/>
    </row>
    <row r="6820" spans="1:7" ht="13.5">
      <c r="A6820" s="455">
        <v>101425</v>
      </c>
      <c r="B6820" s="453" t="s">
        <v>10438</v>
      </c>
      <c r="C6820" s="455" t="s">
        <v>92</v>
      </c>
      <c r="D6820" s="474">
        <v>1475.07</v>
      </c>
      <c r="E6820" s="302"/>
      <c r="F6820" s="302"/>
      <c r="G6820" s="302"/>
    </row>
    <row r="6821" spans="1:7" ht="27">
      <c r="A6821" s="455">
        <v>101426</v>
      </c>
      <c r="B6821" s="453" t="s">
        <v>10439</v>
      </c>
      <c r="C6821" s="455" t="s">
        <v>92</v>
      </c>
      <c r="D6821" s="474">
        <v>2653.17</v>
      </c>
      <c r="E6821" s="302"/>
      <c r="F6821" s="302"/>
      <c r="G6821" s="302"/>
    </row>
    <row r="6822" spans="1:7" ht="27">
      <c r="A6822" s="455">
        <v>101427</v>
      </c>
      <c r="B6822" s="453" t="s">
        <v>170</v>
      </c>
      <c r="C6822" s="455" t="s">
        <v>92</v>
      </c>
      <c r="D6822" s="474">
        <v>2353.6799999999998</v>
      </c>
      <c r="E6822" s="302"/>
      <c r="F6822" s="302"/>
      <c r="G6822" s="302"/>
    </row>
    <row r="6823" spans="1:7" ht="27">
      <c r="A6823" s="455">
        <v>101428</v>
      </c>
      <c r="B6823" s="453" t="s">
        <v>10440</v>
      </c>
      <c r="C6823" s="455" t="s">
        <v>92</v>
      </c>
      <c r="D6823" s="474">
        <v>2290.62</v>
      </c>
      <c r="E6823" s="302"/>
      <c r="F6823" s="302"/>
      <c r="G6823" s="302"/>
    </row>
    <row r="6824" spans="1:7" ht="40.5">
      <c r="A6824" s="455">
        <v>101429</v>
      </c>
      <c r="B6824" s="453" t="s">
        <v>10441</v>
      </c>
      <c r="C6824" s="455" t="s">
        <v>92</v>
      </c>
      <c r="D6824" s="474">
        <v>2447.0300000000002</v>
      </c>
      <c r="E6824" s="302"/>
      <c r="F6824" s="302"/>
      <c r="G6824" s="302"/>
    </row>
    <row r="6825" spans="1:7" ht="27">
      <c r="A6825" s="455">
        <v>101430</v>
      </c>
      <c r="B6825" s="453" t="s">
        <v>10442</v>
      </c>
      <c r="C6825" s="455" t="s">
        <v>92</v>
      </c>
      <c r="D6825" s="474">
        <v>2769.94</v>
      </c>
      <c r="E6825" s="302"/>
      <c r="F6825" s="302"/>
      <c r="G6825" s="302"/>
    </row>
    <row r="6826" spans="1:7" ht="27">
      <c r="A6826" s="455">
        <v>101431</v>
      </c>
      <c r="B6826" s="453" t="s">
        <v>173</v>
      </c>
      <c r="C6826" s="455" t="s">
        <v>92</v>
      </c>
      <c r="D6826" s="474">
        <v>2985.99</v>
      </c>
      <c r="E6826" s="302"/>
      <c r="F6826" s="302"/>
      <c r="G6826" s="302"/>
    </row>
    <row r="6827" spans="1:7" ht="27">
      <c r="A6827" s="455">
        <v>101432</v>
      </c>
      <c r="B6827" s="453" t="s">
        <v>10443</v>
      </c>
      <c r="C6827" s="455" t="s">
        <v>92</v>
      </c>
      <c r="D6827" s="474">
        <v>2306.9</v>
      </c>
      <c r="E6827" s="302"/>
      <c r="F6827" s="302"/>
      <c r="G6827" s="302"/>
    </row>
    <row r="6828" spans="1:7" ht="27">
      <c r="A6828" s="455">
        <v>101433</v>
      </c>
      <c r="B6828" s="453" t="s">
        <v>175</v>
      </c>
      <c r="C6828" s="455" t="s">
        <v>92</v>
      </c>
      <c r="D6828" s="474">
        <v>2316.5300000000002</v>
      </c>
      <c r="E6828" s="302"/>
      <c r="F6828" s="302"/>
      <c r="G6828" s="302"/>
    </row>
    <row r="6829" spans="1:7" ht="27">
      <c r="A6829" s="455">
        <v>101434</v>
      </c>
      <c r="B6829" s="453" t="s">
        <v>10444</v>
      </c>
      <c r="C6829" s="455" t="s">
        <v>92</v>
      </c>
      <c r="D6829" s="474">
        <v>2730.75</v>
      </c>
      <c r="E6829" s="302"/>
      <c r="F6829" s="302"/>
      <c r="G6829" s="302"/>
    </row>
    <row r="6830" spans="1:7" ht="27">
      <c r="A6830" s="455">
        <v>101435</v>
      </c>
      <c r="B6830" s="453" t="s">
        <v>10445</v>
      </c>
      <c r="C6830" s="455" t="s">
        <v>92</v>
      </c>
      <c r="D6830" s="474">
        <v>2406.9299999999998</v>
      </c>
      <c r="E6830" s="302"/>
      <c r="F6830" s="302"/>
      <c r="G6830" s="302"/>
    </row>
    <row r="6831" spans="1:7" ht="27">
      <c r="A6831" s="455">
        <v>101436</v>
      </c>
      <c r="B6831" s="453" t="s">
        <v>177</v>
      </c>
      <c r="C6831" s="455" t="s">
        <v>92</v>
      </c>
      <c r="D6831" s="474">
        <v>2011.4</v>
      </c>
      <c r="E6831" s="302"/>
      <c r="F6831" s="302"/>
      <c r="G6831" s="302"/>
    </row>
    <row r="6832" spans="1:7" ht="27">
      <c r="A6832" s="455">
        <v>101437</v>
      </c>
      <c r="B6832" s="453" t="s">
        <v>10446</v>
      </c>
      <c r="C6832" s="455" t="s">
        <v>92</v>
      </c>
      <c r="D6832" s="474">
        <v>2807.79</v>
      </c>
      <c r="E6832" s="302"/>
      <c r="F6832" s="302"/>
      <c r="G6832" s="302"/>
    </row>
    <row r="6833" spans="1:7" ht="27">
      <c r="A6833" s="455">
        <v>101438</v>
      </c>
      <c r="B6833" s="453" t="s">
        <v>179</v>
      </c>
      <c r="C6833" s="455" t="s">
        <v>92</v>
      </c>
      <c r="D6833" s="474">
        <v>3319.92</v>
      </c>
      <c r="E6833" s="302"/>
      <c r="F6833" s="302"/>
      <c r="G6833" s="302"/>
    </row>
    <row r="6834" spans="1:7" ht="27">
      <c r="A6834" s="455">
        <v>101439</v>
      </c>
      <c r="B6834" s="453" t="s">
        <v>180</v>
      </c>
      <c r="C6834" s="455" t="s">
        <v>92</v>
      </c>
      <c r="D6834" s="474">
        <v>2572.7399999999998</v>
      </c>
      <c r="E6834" s="302"/>
      <c r="F6834" s="302"/>
      <c r="G6834" s="302"/>
    </row>
    <row r="6835" spans="1:7" ht="40.5">
      <c r="A6835" s="455">
        <v>101440</v>
      </c>
      <c r="B6835" s="453" t="s">
        <v>10447</v>
      </c>
      <c r="C6835" s="455" t="s">
        <v>92</v>
      </c>
      <c r="D6835" s="474">
        <v>2880.95</v>
      </c>
      <c r="E6835" s="302"/>
      <c r="F6835" s="302"/>
      <c r="G6835" s="302"/>
    </row>
    <row r="6836" spans="1:7" ht="27">
      <c r="A6836" s="455">
        <v>101441</v>
      </c>
      <c r="B6836" s="453" t="s">
        <v>182</v>
      </c>
      <c r="C6836" s="455" t="s">
        <v>92</v>
      </c>
      <c r="D6836" s="474">
        <v>2403.79</v>
      </c>
      <c r="E6836" s="302"/>
      <c r="F6836" s="302"/>
      <c r="G6836" s="302"/>
    </row>
    <row r="6837" spans="1:7" ht="40.5">
      <c r="A6837" s="455">
        <v>101442</v>
      </c>
      <c r="B6837" s="453" t="s">
        <v>10448</v>
      </c>
      <c r="C6837" s="455" t="s">
        <v>92</v>
      </c>
      <c r="D6837" s="474">
        <v>2421.5300000000002</v>
      </c>
      <c r="E6837" s="302"/>
      <c r="F6837" s="302"/>
      <c r="G6837" s="302"/>
    </row>
    <row r="6838" spans="1:7" ht="40.5">
      <c r="A6838" s="455">
        <v>101443</v>
      </c>
      <c r="B6838" s="453" t="s">
        <v>1176</v>
      </c>
      <c r="C6838" s="455" t="s">
        <v>92</v>
      </c>
      <c r="D6838" s="474">
        <v>2551.73</v>
      </c>
      <c r="E6838" s="302"/>
      <c r="F6838" s="302"/>
      <c r="G6838" s="302"/>
    </row>
    <row r="6839" spans="1:7" ht="13.5">
      <c r="A6839" s="455">
        <v>101444</v>
      </c>
      <c r="B6839" s="453" t="s">
        <v>185</v>
      </c>
      <c r="C6839" s="455" t="s">
        <v>92</v>
      </c>
      <c r="D6839" s="474">
        <v>3565.31</v>
      </c>
      <c r="E6839" s="302"/>
      <c r="F6839" s="302"/>
      <c r="G6839" s="302"/>
    </row>
    <row r="6840" spans="1:7" ht="13.5">
      <c r="A6840" s="455">
        <v>101445</v>
      </c>
      <c r="B6840" s="453" t="s">
        <v>49</v>
      </c>
      <c r="C6840" s="455" t="s">
        <v>92</v>
      </c>
      <c r="D6840" s="474">
        <v>3167.98</v>
      </c>
      <c r="E6840" s="302"/>
      <c r="F6840" s="302"/>
      <c r="G6840" s="302"/>
    </row>
    <row r="6841" spans="1:7" ht="13.5">
      <c r="A6841" s="455">
        <v>101446</v>
      </c>
      <c r="B6841" s="453" t="s">
        <v>186</v>
      </c>
      <c r="C6841" s="455" t="s">
        <v>92</v>
      </c>
      <c r="D6841" s="474">
        <v>3361.2</v>
      </c>
      <c r="E6841" s="302"/>
      <c r="F6841" s="302"/>
      <c r="G6841" s="302"/>
    </row>
    <row r="6842" spans="1:7" ht="27">
      <c r="A6842" s="455">
        <v>101447</v>
      </c>
      <c r="B6842" s="453" t="s">
        <v>187</v>
      </c>
      <c r="C6842" s="455" t="s">
        <v>92</v>
      </c>
      <c r="D6842" s="474">
        <v>3734.05</v>
      </c>
      <c r="E6842" s="302"/>
      <c r="F6842" s="302"/>
      <c r="G6842" s="302"/>
    </row>
    <row r="6843" spans="1:7" ht="27">
      <c r="A6843" s="455">
        <v>101448</v>
      </c>
      <c r="B6843" s="453" t="s">
        <v>188</v>
      </c>
      <c r="C6843" s="455" t="s">
        <v>92</v>
      </c>
      <c r="D6843" s="474">
        <v>3545.71</v>
      </c>
      <c r="E6843" s="302"/>
      <c r="F6843" s="302"/>
      <c r="G6843" s="302"/>
    </row>
    <row r="6844" spans="1:7" ht="27">
      <c r="A6844" s="455">
        <v>101449</v>
      </c>
      <c r="B6844" s="453" t="s">
        <v>10449</v>
      </c>
      <c r="C6844" s="455" t="s">
        <v>92</v>
      </c>
      <c r="D6844" s="474">
        <v>2311.42</v>
      </c>
      <c r="E6844" s="302"/>
      <c r="F6844" s="302"/>
      <c r="G6844" s="302"/>
    </row>
    <row r="6845" spans="1:7" ht="13.5">
      <c r="A6845" s="455">
        <v>101450</v>
      </c>
      <c r="B6845" s="453" t="s">
        <v>190</v>
      </c>
      <c r="C6845" s="455" t="s">
        <v>92</v>
      </c>
      <c r="D6845" s="474">
        <v>2123.8000000000002</v>
      </c>
      <c r="E6845" s="302"/>
      <c r="F6845" s="302"/>
      <c r="G6845" s="302"/>
    </row>
    <row r="6846" spans="1:7" ht="13.5">
      <c r="A6846" s="455">
        <v>101451</v>
      </c>
      <c r="B6846" s="453" t="s">
        <v>51</v>
      </c>
      <c r="C6846" s="455" t="s">
        <v>92</v>
      </c>
      <c r="D6846" s="474">
        <v>3155.15</v>
      </c>
      <c r="E6846" s="302"/>
      <c r="F6846" s="302"/>
      <c r="G6846" s="302"/>
    </row>
    <row r="6847" spans="1:7" ht="27">
      <c r="A6847" s="455">
        <v>101452</v>
      </c>
      <c r="B6847" s="453" t="s">
        <v>10450</v>
      </c>
      <c r="C6847" s="455" t="s">
        <v>92</v>
      </c>
      <c r="D6847" s="474">
        <v>2521.3000000000002</v>
      </c>
      <c r="E6847" s="302"/>
      <c r="F6847" s="302"/>
      <c r="G6847" s="302"/>
    </row>
    <row r="6848" spans="1:7" ht="13.5">
      <c r="A6848" s="455">
        <v>101453</v>
      </c>
      <c r="B6848" s="453" t="s">
        <v>191</v>
      </c>
      <c r="C6848" s="455" t="s">
        <v>92</v>
      </c>
      <c r="D6848" s="474">
        <v>3278.31</v>
      </c>
      <c r="E6848" s="302"/>
      <c r="F6848" s="302"/>
      <c r="G6848" s="302"/>
    </row>
    <row r="6849" spans="1:7" ht="27">
      <c r="A6849" s="455">
        <v>101454</v>
      </c>
      <c r="B6849" s="453" t="s">
        <v>10451</v>
      </c>
      <c r="C6849" s="455" t="s">
        <v>92</v>
      </c>
      <c r="D6849" s="474">
        <v>4108.03</v>
      </c>
      <c r="E6849" s="302"/>
      <c r="F6849" s="302"/>
      <c r="G6849" s="302"/>
    </row>
    <row r="6850" spans="1:7" ht="27">
      <c r="A6850" s="455">
        <v>101455</v>
      </c>
      <c r="B6850" s="453" t="s">
        <v>192</v>
      </c>
      <c r="C6850" s="455" t="s">
        <v>92</v>
      </c>
      <c r="D6850" s="474">
        <v>3688.39</v>
      </c>
      <c r="E6850" s="302"/>
      <c r="F6850" s="302"/>
      <c r="G6850" s="302"/>
    </row>
    <row r="6851" spans="1:7" ht="27">
      <c r="A6851" s="455">
        <v>101456</v>
      </c>
      <c r="B6851" s="453" t="s">
        <v>10452</v>
      </c>
      <c r="C6851" s="455" t="s">
        <v>92</v>
      </c>
      <c r="D6851" s="474">
        <v>3732.88</v>
      </c>
      <c r="E6851" s="302"/>
      <c r="F6851" s="302"/>
      <c r="G6851" s="302"/>
    </row>
    <row r="6852" spans="1:7" ht="27">
      <c r="A6852" s="455">
        <v>101457</v>
      </c>
      <c r="B6852" s="453" t="s">
        <v>10453</v>
      </c>
      <c r="C6852" s="455" t="s">
        <v>92</v>
      </c>
      <c r="D6852" s="474">
        <v>3780.82</v>
      </c>
      <c r="E6852" s="302"/>
      <c r="F6852" s="302"/>
      <c r="G6852" s="302"/>
    </row>
    <row r="6853" spans="1:7" ht="13.5">
      <c r="A6853" s="455">
        <v>101458</v>
      </c>
      <c r="B6853" s="453" t="s">
        <v>10454</v>
      </c>
      <c r="C6853" s="455" t="s">
        <v>92</v>
      </c>
      <c r="D6853" s="474">
        <v>3358.97</v>
      </c>
      <c r="E6853" s="302"/>
      <c r="F6853" s="302"/>
      <c r="G6853" s="302"/>
    </row>
    <row r="6854" spans="1:7" ht="13.5">
      <c r="A6854" s="455">
        <v>101459</v>
      </c>
      <c r="B6854" s="453" t="s">
        <v>197</v>
      </c>
      <c r="C6854" s="455" t="s">
        <v>92</v>
      </c>
      <c r="D6854" s="474">
        <v>3057.53</v>
      </c>
      <c r="E6854" s="302"/>
      <c r="F6854" s="302"/>
      <c r="G6854" s="302"/>
    </row>
    <row r="6855" spans="1:7" ht="27">
      <c r="A6855" s="455">
        <v>101460</v>
      </c>
      <c r="B6855" s="453" t="s">
        <v>4421</v>
      </c>
      <c r="C6855" s="455" t="s">
        <v>92</v>
      </c>
      <c r="D6855" s="474">
        <v>2582.3200000000002</v>
      </c>
      <c r="E6855" s="302"/>
      <c r="F6855" s="302"/>
      <c r="G6855" s="302"/>
    </row>
    <row r="6856" spans="1:7" ht="38.25">
      <c r="A6856" s="450">
        <v>1363</v>
      </c>
      <c r="B6856" s="451" t="s">
        <v>10455</v>
      </c>
      <c r="C6856" s="450" t="s">
        <v>726</v>
      </c>
      <c r="D6856" s="475">
        <v>21.62</v>
      </c>
      <c r="E6856" s="302"/>
      <c r="F6856" s="302"/>
      <c r="G6856" s="302"/>
    </row>
    <row r="6857" spans="1:7" ht="51">
      <c r="A6857" s="450">
        <v>1344</v>
      </c>
      <c r="B6857" s="451" t="s">
        <v>10456</v>
      </c>
      <c r="C6857" s="450" t="s">
        <v>721</v>
      </c>
      <c r="D6857" s="475">
        <v>46.34</v>
      </c>
      <c r="E6857" s="302"/>
      <c r="F6857" s="302"/>
      <c r="G6857" s="302"/>
    </row>
    <row r="6858" spans="1:7" ht="51">
      <c r="A6858" s="450">
        <v>1342</v>
      </c>
      <c r="B6858" s="451" t="s">
        <v>10457</v>
      </c>
      <c r="C6858" s="450" t="s">
        <v>721</v>
      </c>
      <c r="D6858" s="475">
        <v>81.92</v>
      </c>
      <c r="E6858" s="302"/>
      <c r="F6858" s="302"/>
      <c r="G6858" s="302"/>
    </row>
    <row r="6859" spans="1:7" ht="51">
      <c r="A6859" s="450">
        <v>1349</v>
      </c>
      <c r="B6859" s="451" t="s">
        <v>10458</v>
      </c>
      <c r="C6859" s="450" t="s">
        <v>721</v>
      </c>
      <c r="D6859" s="475">
        <v>116.83</v>
      </c>
      <c r="E6859" s="302"/>
      <c r="F6859" s="302"/>
      <c r="G6859" s="302"/>
    </row>
    <row r="6860" spans="1:7" ht="38.25">
      <c r="A6860" s="450">
        <v>1350</v>
      </c>
      <c r="B6860" s="451" t="s">
        <v>10459</v>
      </c>
      <c r="C6860" s="450" t="s">
        <v>721</v>
      </c>
      <c r="D6860" s="475">
        <v>44</v>
      </c>
      <c r="E6860" s="302"/>
      <c r="F6860" s="302"/>
      <c r="G6860" s="302"/>
    </row>
    <row r="6861" spans="1:7" ht="38.25">
      <c r="A6861" s="450">
        <v>1359</v>
      </c>
      <c r="B6861" s="451" t="s">
        <v>10460</v>
      </c>
      <c r="C6861" s="450" t="s">
        <v>721</v>
      </c>
      <c r="D6861" s="475">
        <v>86.59</v>
      </c>
      <c r="E6861" s="302"/>
      <c r="F6861" s="302"/>
      <c r="G6861" s="302"/>
    </row>
    <row r="6862" spans="1:7" ht="38.25">
      <c r="A6862" s="450">
        <v>1351</v>
      </c>
      <c r="B6862" s="451" t="s">
        <v>10461</v>
      </c>
      <c r="C6862" s="450" t="s">
        <v>721</v>
      </c>
      <c r="D6862" s="475">
        <v>27.9</v>
      </c>
      <c r="E6862" s="302"/>
      <c r="F6862" s="302"/>
      <c r="G6862" s="302"/>
    </row>
    <row r="6863" spans="1:7" ht="51">
      <c r="A6863" s="450">
        <v>2418</v>
      </c>
      <c r="B6863" s="451" t="s">
        <v>10462</v>
      </c>
      <c r="C6863" s="450" t="s">
        <v>721</v>
      </c>
      <c r="D6863" s="475">
        <v>8.48</v>
      </c>
      <c r="E6863" s="302"/>
      <c r="F6863" s="302"/>
      <c r="G6863" s="302"/>
    </row>
    <row r="6864" spans="1:7" ht="38.25">
      <c r="A6864" s="450">
        <v>6086</v>
      </c>
      <c r="B6864" s="451" t="s">
        <v>10463</v>
      </c>
      <c r="C6864" s="450" t="s">
        <v>730</v>
      </c>
      <c r="D6864" s="475">
        <v>74.03</v>
      </c>
      <c r="E6864" s="302"/>
      <c r="F6864" s="302"/>
      <c r="G6864" s="302"/>
    </row>
    <row r="6865" spans="1:7" ht="51">
      <c r="A6865" s="450">
        <v>3378</v>
      </c>
      <c r="B6865" s="451" t="s">
        <v>4689</v>
      </c>
      <c r="C6865" s="450" t="s">
        <v>721</v>
      </c>
      <c r="D6865" s="475">
        <v>60.07</v>
      </c>
      <c r="E6865" s="302"/>
      <c r="F6865" s="302"/>
      <c r="G6865" s="302"/>
    </row>
    <row r="6866" spans="1:7" ht="63.75">
      <c r="A6866" s="450">
        <v>3380</v>
      </c>
      <c r="B6866" s="451" t="s">
        <v>4690</v>
      </c>
      <c r="C6866" s="450" t="s">
        <v>721</v>
      </c>
      <c r="D6866" s="475">
        <v>42.05</v>
      </c>
      <c r="E6866" s="302"/>
      <c r="F6866" s="302"/>
      <c r="G6866" s="302"/>
    </row>
    <row r="6867" spans="1:7" ht="51">
      <c r="A6867" s="450">
        <v>3379</v>
      </c>
      <c r="B6867" s="451" t="s">
        <v>4691</v>
      </c>
      <c r="C6867" s="450" t="s">
        <v>721</v>
      </c>
      <c r="D6867" s="475">
        <v>40.590000000000003</v>
      </c>
      <c r="E6867" s="302"/>
      <c r="F6867" s="302"/>
      <c r="G6867" s="302"/>
    </row>
    <row r="6868" spans="1:7" ht="38.25">
      <c r="A6868" s="450">
        <v>615</v>
      </c>
      <c r="B6868" s="451" t="s">
        <v>10464</v>
      </c>
      <c r="C6868" s="450" t="s">
        <v>726</v>
      </c>
      <c r="D6868" s="475">
        <v>421.3</v>
      </c>
      <c r="E6868" s="302"/>
      <c r="F6868" s="302"/>
      <c r="G6868" s="302"/>
    </row>
    <row r="6869" spans="1:7" ht="63.75">
      <c r="A6869" s="450">
        <v>606</v>
      </c>
      <c r="B6869" s="451" t="s">
        <v>10465</v>
      </c>
      <c r="C6869" s="450" t="s">
        <v>726</v>
      </c>
      <c r="D6869" s="475">
        <v>661.81</v>
      </c>
      <c r="E6869" s="302"/>
      <c r="F6869" s="302"/>
      <c r="G6869" s="302"/>
    </row>
    <row r="6870" spans="1:7" ht="51">
      <c r="A6870" s="450">
        <v>13382</v>
      </c>
      <c r="B6870" s="451" t="s">
        <v>4692</v>
      </c>
      <c r="C6870" s="450" t="s">
        <v>721</v>
      </c>
      <c r="D6870" s="475">
        <v>303.2</v>
      </c>
      <c r="E6870" s="302"/>
      <c r="F6870" s="302"/>
      <c r="G6870" s="302"/>
    </row>
    <row r="6871" spans="1:7" ht="25.5">
      <c r="A6871" s="450">
        <v>4047</v>
      </c>
      <c r="B6871" s="451" t="s">
        <v>10466</v>
      </c>
      <c r="C6871" s="450" t="s">
        <v>730</v>
      </c>
      <c r="D6871" s="475">
        <v>14.98</v>
      </c>
      <c r="E6871" s="302"/>
      <c r="F6871" s="302"/>
      <c r="G6871" s="302"/>
    </row>
    <row r="6872" spans="1:7" ht="25.5">
      <c r="A6872" s="450">
        <v>7344</v>
      </c>
      <c r="B6872" s="451" t="s">
        <v>10467</v>
      </c>
      <c r="C6872" s="450" t="s">
        <v>730</v>
      </c>
      <c r="D6872" s="475">
        <v>65.98</v>
      </c>
      <c r="E6872" s="302"/>
      <c r="F6872" s="302"/>
      <c r="G6872" s="302"/>
    </row>
    <row r="6873" spans="1:7" ht="38.25">
      <c r="A6873" s="450">
        <v>40514</v>
      </c>
      <c r="B6873" s="451" t="s">
        <v>10468</v>
      </c>
      <c r="C6873" s="450" t="s">
        <v>720</v>
      </c>
      <c r="D6873" s="475">
        <v>23.85</v>
      </c>
      <c r="E6873" s="302"/>
      <c r="F6873" s="302"/>
      <c r="G6873" s="302"/>
    </row>
    <row r="6874" spans="1:7" ht="63.75">
      <c r="A6874" s="450">
        <v>11199</v>
      </c>
      <c r="B6874" s="451" t="s">
        <v>10469</v>
      </c>
      <c r="C6874" s="450" t="s">
        <v>721</v>
      </c>
      <c r="D6874" s="475">
        <v>949.65</v>
      </c>
      <c r="E6874" s="302"/>
      <c r="F6874" s="302"/>
      <c r="G6874" s="302"/>
    </row>
    <row r="6875" spans="1:7" ht="25.5">
      <c r="A6875" s="450">
        <v>4053</v>
      </c>
      <c r="B6875" s="451" t="s">
        <v>10470</v>
      </c>
      <c r="C6875" s="450" t="s">
        <v>730</v>
      </c>
      <c r="D6875" s="475">
        <v>57.06</v>
      </c>
      <c r="E6875" s="302"/>
      <c r="F6875" s="302"/>
      <c r="G6875" s="302"/>
    </row>
    <row r="6876" spans="1:7" ht="25.5">
      <c r="A6876" s="450">
        <v>4056</v>
      </c>
      <c r="B6876" s="451" t="s">
        <v>10471</v>
      </c>
      <c r="C6876" s="450" t="s">
        <v>730</v>
      </c>
      <c r="D6876" s="475">
        <v>30.01</v>
      </c>
      <c r="E6876" s="302"/>
      <c r="F6876" s="302"/>
      <c r="G6876" s="302"/>
    </row>
    <row r="6877" spans="1:7" ht="38.25">
      <c r="A6877" s="450">
        <v>21136</v>
      </c>
      <c r="B6877" s="451" t="s">
        <v>4693</v>
      </c>
      <c r="C6877" s="450" t="s">
        <v>725</v>
      </c>
      <c r="D6877" s="475">
        <v>12.18</v>
      </c>
      <c r="E6877" s="302"/>
      <c r="F6877" s="302"/>
      <c r="G6877" s="302"/>
    </row>
    <row r="6878" spans="1:7" ht="38.25">
      <c r="A6878" s="450">
        <v>21128</v>
      </c>
      <c r="B6878" s="451" t="s">
        <v>4694</v>
      </c>
      <c r="C6878" s="450" t="s">
        <v>725</v>
      </c>
      <c r="D6878" s="475">
        <v>9.43</v>
      </c>
      <c r="E6878" s="302"/>
      <c r="F6878" s="302"/>
      <c r="G6878" s="302"/>
    </row>
    <row r="6879" spans="1:7" ht="38.25">
      <c r="A6879" s="450">
        <v>21130</v>
      </c>
      <c r="B6879" s="451" t="s">
        <v>4695</v>
      </c>
      <c r="C6879" s="450" t="s">
        <v>725</v>
      </c>
      <c r="D6879" s="475">
        <v>23.81</v>
      </c>
      <c r="E6879" s="302"/>
      <c r="F6879" s="302"/>
      <c r="G6879" s="302"/>
    </row>
    <row r="6880" spans="1:7" ht="38.25">
      <c r="A6880" s="450">
        <v>21135</v>
      </c>
      <c r="B6880" s="451" t="s">
        <v>4696</v>
      </c>
      <c r="C6880" s="450" t="s">
        <v>725</v>
      </c>
      <c r="D6880" s="475">
        <v>23.44</v>
      </c>
      <c r="E6880" s="302"/>
      <c r="F6880" s="302"/>
      <c r="G6880" s="302"/>
    </row>
    <row r="6881" spans="1:7" ht="38.25">
      <c r="A6881" s="450">
        <v>38605</v>
      </c>
      <c r="B6881" s="451" t="s">
        <v>4697</v>
      </c>
      <c r="C6881" s="450" t="s">
        <v>721</v>
      </c>
      <c r="D6881" s="475">
        <v>122.61</v>
      </c>
      <c r="E6881" s="302"/>
      <c r="F6881" s="302"/>
      <c r="G6881" s="302"/>
    </row>
    <row r="6882" spans="1:7" ht="25.5">
      <c r="A6882" s="450">
        <v>11270</v>
      </c>
      <c r="B6882" s="451" t="s">
        <v>4698</v>
      </c>
      <c r="C6882" s="450" t="s">
        <v>721</v>
      </c>
      <c r="D6882" s="475">
        <v>1.33</v>
      </c>
      <c r="E6882" s="302"/>
      <c r="F6882" s="302"/>
      <c r="G6882" s="302"/>
    </row>
    <row r="6883" spans="1:7" ht="25.5">
      <c r="A6883" s="450">
        <v>412</v>
      </c>
      <c r="B6883" s="451" t="s">
        <v>4699</v>
      </c>
      <c r="C6883" s="450" t="s">
        <v>721</v>
      </c>
      <c r="D6883" s="475">
        <v>1.18</v>
      </c>
      <c r="E6883" s="302"/>
      <c r="F6883" s="302"/>
      <c r="G6883" s="302"/>
    </row>
    <row r="6884" spans="1:7" ht="25.5">
      <c r="A6884" s="450">
        <v>414</v>
      </c>
      <c r="B6884" s="451" t="s">
        <v>4700</v>
      </c>
      <c r="C6884" s="450" t="s">
        <v>721</v>
      </c>
      <c r="D6884" s="475">
        <v>7.0000000000000007E-2</v>
      </c>
      <c r="E6884" s="302"/>
      <c r="F6884" s="302"/>
      <c r="G6884" s="302"/>
    </row>
    <row r="6885" spans="1:7" ht="25.5">
      <c r="A6885" s="450">
        <v>410</v>
      </c>
      <c r="B6885" s="451" t="s">
        <v>4701</v>
      </c>
      <c r="C6885" s="450" t="s">
        <v>721</v>
      </c>
      <c r="D6885" s="475">
        <v>0.18</v>
      </c>
      <c r="E6885" s="302"/>
      <c r="F6885" s="302"/>
      <c r="G6885" s="302"/>
    </row>
    <row r="6886" spans="1:7" ht="25.5">
      <c r="A6886" s="450">
        <v>411</v>
      </c>
      <c r="B6886" s="451" t="s">
        <v>4702</v>
      </c>
      <c r="C6886" s="450" t="s">
        <v>721</v>
      </c>
      <c r="D6886" s="475">
        <v>0.23</v>
      </c>
      <c r="E6886" s="302"/>
      <c r="F6886" s="302"/>
      <c r="G6886" s="302"/>
    </row>
    <row r="6887" spans="1:7" ht="25.5">
      <c r="A6887" s="450">
        <v>408</v>
      </c>
      <c r="B6887" s="451" t="s">
        <v>4703</v>
      </c>
      <c r="C6887" s="450" t="s">
        <v>721</v>
      </c>
      <c r="D6887" s="475">
        <v>1.1399999999999999</v>
      </c>
      <c r="E6887" s="302"/>
      <c r="F6887" s="302"/>
      <c r="G6887" s="302"/>
    </row>
    <row r="6888" spans="1:7" ht="38.25">
      <c r="A6888" s="450">
        <v>39131</v>
      </c>
      <c r="B6888" s="451" t="s">
        <v>4704</v>
      </c>
      <c r="C6888" s="450" t="s">
        <v>721</v>
      </c>
      <c r="D6888" s="475">
        <v>3.02</v>
      </c>
      <c r="E6888" s="302"/>
      <c r="F6888" s="302"/>
      <c r="G6888" s="302"/>
    </row>
    <row r="6889" spans="1:7" ht="38.25">
      <c r="A6889" s="450">
        <v>394</v>
      </c>
      <c r="B6889" s="451" t="s">
        <v>4705</v>
      </c>
      <c r="C6889" s="450" t="s">
        <v>721</v>
      </c>
      <c r="D6889" s="475">
        <v>3.06</v>
      </c>
      <c r="E6889" s="302"/>
      <c r="F6889" s="302"/>
      <c r="G6889" s="302"/>
    </row>
    <row r="6890" spans="1:7" ht="38.25">
      <c r="A6890" s="450">
        <v>39130</v>
      </c>
      <c r="B6890" s="451" t="s">
        <v>4706</v>
      </c>
      <c r="C6890" s="450" t="s">
        <v>721</v>
      </c>
      <c r="D6890" s="475">
        <v>2.76</v>
      </c>
      <c r="E6890" s="302"/>
      <c r="F6890" s="302"/>
      <c r="G6890" s="302"/>
    </row>
    <row r="6891" spans="1:7" ht="38.25">
      <c r="A6891" s="450">
        <v>395</v>
      </c>
      <c r="B6891" s="451" t="s">
        <v>4707</v>
      </c>
      <c r="C6891" s="450" t="s">
        <v>721</v>
      </c>
      <c r="D6891" s="475">
        <v>2.95</v>
      </c>
      <c r="E6891" s="302"/>
      <c r="F6891" s="302"/>
      <c r="G6891" s="302"/>
    </row>
    <row r="6892" spans="1:7" ht="38.25">
      <c r="A6892" s="450">
        <v>39127</v>
      </c>
      <c r="B6892" s="451" t="s">
        <v>4708</v>
      </c>
      <c r="C6892" s="450" t="s">
        <v>721</v>
      </c>
      <c r="D6892" s="475">
        <v>1.45</v>
      </c>
      <c r="E6892" s="302"/>
      <c r="F6892" s="302"/>
      <c r="G6892" s="302"/>
    </row>
    <row r="6893" spans="1:7" ht="38.25">
      <c r="A6893" s="450">
        <v>392</v>
      </c>
      <c r="B6893" s="451" t="s">
        <v>4709</v>
      </c>
      <c r="C6893" s="450" t="s">
        <v>721</v>
      </c>
      <c r="D6893" s="475">
        <v>1.49</v>
      </c>
      <c r="E6893" s="302"/>
      <c r="F6893" s="302"/>
      <c r="G6893" s="302"/>
    </row>
    <row r="6894" spans="1:7" ht="38.25">
      <c r="A6894" s="450">
        <v>39129</v>
      </c>
      <c r="B6894" s="451" t="s">
        <v>4710</v>
      </c>
      <c r="C6894" s="450" t="s">
        <v>721</v>
      </c>
      <c r="D6894" s="475">
        <v>1.7</v>
      </c>
      <c r="E6894" s="302"/>
      <c r="F6894" s="302"/>
      <c r="G6894" s="302"/>
    </row>
    <row r="6895" spans="1:7" ht="38.25">
      <c r="A6895" s="450">
        <v>393</v>
      </c>
      <c r="B6895" s="451" t="s">
        <v>4711</v>
      </c>
      <c r="C6895" s="450" t="s">
        <v>721</v>
      </c>
      <c r="D6895" s="475">
        <v>1.78</v>
      </c>
      <c r="E6895" s="302"/>
      <c r="F6895" s="302"/>
      <c r="G6895" s="302"/>
    </row>
    <row r="6896" spans="1:7" ht="38.25">
      <c r="A6896" s="450">
        <v>39133</v>
      </c>
      <c r="B6896" s="451" t="s">
        <v>4712</v>
      </c>
      <c r="C6896" s="450" t="s">
        <v>721</v>
      </c>
      <c r="D6896" s="475">
        <v>3.97</v>
      </c>
      <c r="E6896" s="302"/>
      <c r="F6896" s="302"/>
      <c r="G6896" s="302"/>
    </row>
    <row r="6897" spans="1:7" ht="38.25">
      <c r="A6897" s="450">
        <v>397</v>
      </c>
      <c r="B6897" s="451" t="s">
        <v>4713</v>
      </c>
      <c r="C6897" s="450" t="s">
        <v>721</v>
      </c>
      <c r="D6897" s="475">
        <v>4.3899999999999997</v>
      </c>
      <c r="E6897" s="302"/>
      <c r="F6897" s="302"/>
      <c r="G6897" s="302"/>
    </row>
    <row r="6898" spans="1:7" ht="38.25">
      <c r="A6898" s="450">
        <v>39132</v>
      </c>
      <c r="B6898" s="451" t="s">
        <v>4714</v>
      </c>
      <c r="C6898" s="450" t="s">
        <v>721</v>
      </c>
      <c r="D6898" s="475">
        <v>3.18</v>
      </c>
      <c r="E6898" s="302"/>
      <c r="F6898" s="302"/>
      <c r="G6898" s="302"/>
    </row>
    <row r="6899" spans="1:7" ht="38.25">
      <c r="A6899" s="450">
        <v>396</v>
      </c>
      <c r="B6899" s="451" t="s">
        <v>4715</v>
      </c>
      <c r="C6899" s="450" t="s">
        <v>721</v>
      </c>
      <c r="D6899" s="475">
        <v>3.4</v>
      </c>
      <c r="E6899" s="302"/>
      <c r="F6899" s="302"/>
      <c r="G6899" s="302"/>
    </row>
    <row r="6900" spans="1:7" ht="38.25">
      <c r="A6900" s="450">
        <v>39135</v>
      </c>
      <c r="B6900" s="451" t="s">
        <v>4716</v>
      </c>
      <c r="C6900" s="450" t="s">
        <v>721</v>
      </c>
      <c r="D6900" s="475">
        <v>6.36</v>
      </c>
      <c r="E6900" s="302"/>
      <c r="F6900" s="302"/>
      <c r="G6900" s="302"/>
    </row>
    <row r="6901" spans="1:7" ht="38.25">
      <c r="A6901" s="450">
        <v>39128</v>
      </c>
      <c r="B6901" s="451" t="s">
        <v>4717</v>
      </c>
      <c r="C6901" s="450" t="s">
        <v>721</v>
      </c>
      <c r="D6901" s="475">
        <v>1.59</v>
      </c>
      <c r="E6901" s="302"/>
      <c r="F6901" s="302"/>
      <c r="G6901" s="302"/>
    </row>
    <row r="6902" spans="1:7" ht="38.25">
      <c r="A6902" s="450">
        <v>400</v>
      </c>
      <c r="B6902" s="451" t="s">
        <v>4718</v>
      </c>
      <c r="C6902" s="450" t="s">
        <v>721</v>
      </c>
      <c r="D6902" s="475">
        <v>1.55</v>
      </c>
      <c r="E6902" s="302"/>
      <c r="F6902" s="302"/>
      <c r="G6902" s="302"/>
    </row>
    <row r="6903" spans="1:7" ht="38.25">
      <c r="A6903" s="450">
        <v>39125</v>
      </c>
      <c r="B6903" s="451" t="s">
        <v>4719</v>
      </c>
      <c r="C6903" s="450" t="s">
        <v>721</v>
      </c>
      <c r="D6903" s="475">
        <v>1.59</v>
      </c>
      <c r="E6903" s="302"/>
      <c r="F6903" s="302"/>
      <c r="G6903" s="302"/>
    </row>
    <row r="6904" spans="1:7" ht="38.25">
      <c r="A6904" s="450">
        <v>39134</v>
      </c>
      <c r="B6904" s="451" t="s">
        <v>4720</v>
      </c>
      <c r="C6904" s="450" t="s">
        <v>721</v>
      </c>
      <c r="D6904" s="475">
        <v>5.3</v>
      </c>
      <c r="E6904" s="302"/>
      <c r="F6904" s="302"/>
      <c r="G6904" s="302"/>
    </row>
    <row r="6905" spans="1:7" ht="38.25">
      <c r="A6905" s="450">
        <v>398</v>
      </c>
      <c r="B6905" s="451" t="s">
        <v>4721</v>
      </c>
      <c r="C6905" s="450" t="s">
        <v>721</v>
      </c>
      <c r="D6905" s="475">
        <v>4.88</v>
      </c>
      <c r="E6905" s="302"/>
      <c r="F6905" s="302"/>
      <c r="G6905" s="302"/>
    </row>
    <row r="6906" spans="1:7" ht="38.25">
      <c r="A6906" s="450">
        <v>39126</v>
      </c>
      <c r="B6906" s="451" t="s">
        <v>4722</v>
      </c>
      <c r="C6906" s="450" t="s">
        <v>721</v>
      </c>
      <c r="D6906" s="475">
        <v>7.15</v>
      </c>
      <c r="E6906" s="302"/>
      <c r="F6906" s="302"/>
      <c r="G6906" s="302"/>
    </row>
    <row r="6907" spans="1:7" ht="38.25">
      <c r="A6907" s="450">
        <v>399</v>
      </c>
      <c r="B6907" s="451" t="s">
        <v>4723</v>
      </c>
      <c r="C6907" s="450" t="s">
        <v>721</v>
      </c>
      <c r="D6907" s="475">
        <v>6.3</v>
      </c>
      <c r="E6907" s="302"/>
      <c r="F6907" s="302"/>
      <c r="G6907" s="302"/>
    </row>
    <row r="6908" spans="1:7" ht="25.5">
      <c r="A6908" s="450">
        <v>39158</v>
      </c>
      <c r="B6908" s="451" t="s">
        <v>4724</v>
      </c>
      <c r="C6908" s="450" t="s">
        <v>721</v>
      </c>
      <c r="D6908" s="475">
        <v>16.920000000000002</v>
      </c>
      <c r="E6908" s="302"/>
      <c r="F6908" s="302"/>
      <c r="G6908" s="302"/>
    </row>
    <row r="6909" spans="1:7" ht="25.5">
      <c r="A6909" s="450">
        <v>39141</v>
      </c>
      <c r="B6909" s="451" t="s">
        <v>4725</v>
      </c>
      <c r="C6909" s="450" t="s">
        <v>721</v>
      </c>
      <c r="D6909" s="475">
        <v>1.23</v>
      </c>
      <c r="E6909" s="302"/>
      <c r="F6909" s="302"/>
      <c r="G6909" s="302"/>
    </row>
    <row r="6910" spans="1:7" ht="25.5">
      <c r="A6910" s="450">
        <v>39140</v>
      </c>
      <c r="B6910" s="451" t="s">
        <v>4726</v>
      </c>
      <c r="C6910" s="450" t="s">
        <v>721</v>
      </c>
      <c r="D6910" s="475">
        <v>1.1100000000000001</v>
      </c>
      <c r="E6910" s="302"/>
      <c r="F6910" s="302"/>
      <c r="G6910" s="302"/>
    </row>
    <row r="6911" spans="1:7" ht="25.5">
      <c r="A6911" s="450">
        <v>39137</v>
      </c>
      <c r="B6911" s="451" t="s">
        <v>4727</v>
      </c>
      <c r="C6911" s="450" t="s">
        <v>721</v>
      </c>
      <c r="D6911" s="475">
        <v>0.64</v>
      </c>
      <c r="E6911" s="302"/>
      <c r="F6911" s="302"/>
      <c r="G6911" s="302"/>
    </row>
    <row r="6912" spans="1:7" ht="25.5">
      <c r="A6912" s="450">
        <v>39139</v>
      </c>
      <c r="B6912" s="451" t="s">
        <v>4728</v>
      </c>
      <c r="C6912" s="450" t="s">
        <v>721</v>
      </c>
      <c r="D6912" s="475">
        <v>0.92</v>
      </c>
      <c r="E6912" s="302"/>
      <c r="F6912" s="302"/>
      <c r="G6912" s="302"/>
    </row>
    <row r="6913" spans="1:7" ht="25.5">
      <c r="A6913" s="450">
        <v>39143</v>
      </c>
      <c r="B6913" s="451" t="s">
        <v>4729</v>
      </c>
      <c r="C6913" s="450" t="s">
        <v>721</v>
      </c>
      <c r="D6913" s="475">
        <v>2.5299999999999998</v>
      </c>
      <c r="E6913" s="302"/>
      <c r="F6913" s="302"/>
      <c r="G6913" s="302"/>
    </row>
    <row r="6914" spans="1:7" ht="25.5">
      <c r="A6914" s="450">
        <v>39142</v>
      </c>
      <c r="B6914" s="451" t="s">
        <v>4730</v>
      </c>
      <c r="C6914" s="450" t="s">
        <v>721</v>
      </c>
      <c r="D6914" s="475">
        <v>1.81</v>
      </c>
      <c r="E6914" s="302"/>
      <c r="F6914" s="302"/>
      <c r="G6914" s="302"/>
    </row>
    <row r="6915" spans="1:7" ht="25.5">
      <c r="A6915" s="450">
        <v>39138</v>
      </c>
      <c r="B6915" s="451" t="s">
        <v>4731</v>
      </c>
      <c r="C6915" s="450" t="s">
        <v>721</v>
      </c>
      <c r="D6915" s="475">
        <v>0.68</v>
      </c>
      <c r="E6915" s="302"/>
      <c r="F6915" s="302"/>
      <c r="G6915" s="302"/>
    </row>
    <row r="6916" spans="1:7" ht="25.5">
      <c r="A6916" s="450">
        <v>39136</v>
      </c>
      <c r="B6916" s="451" t="s">
        <v>4732</v>
      </c>
      <c r="C6916" s="450" t="s">
        <v>721</v>
      </c>
      <c r="D6916" s="475">
        <v>0.45</v>
      </c>
      <c r="E6916" s="302"/>
      <c r="F6916" s="302"/>
      <c r="G6916" s="302"/>
    </row>
    <row r="6917" spans="1:7" ht="25.5">
      <c r="A6917" s="450">
        <v>39144</v>
      </c>
      <c r="B6917" s="451" t="s">
        <v>4733</v>
      </c>
      <c r="C6917" s="450" t="s">
        <v>721</v>
      </c>
      <c r="D6917" s="475">
        <v>2.95</v>
      </c>
      <c r="E6917" s="302"/>
      <c r="F6917" s="302"/>
      <c r="G6917" s="302"/>
    </row>
    <row r="6918" spans="1:7" ht="25.5">
      <c r="A6918" s="450">
        <v>39145</v>
      </c>
      <c r="B6918" s="451" t="s">
        <v>4734</v>
      </c>
      <c r="C6918" s="450" t="s">
        <v>721</v>
      </c>
      <c r="D6918" s="475">
        <v>4.8600000000000003</v>
      </c>
      <c r="E6918" s="302"/>
      <c r="F6918" s="302"/>
      <c r="G6918" s="302"/>
    </row>
    <row r="6919" spans="1:7" ht="38.25">
      <c r="A6919" s="450">
        <v>12615</v>
      </c>
      <c r="B6919" s="451" t="s">
        <v>4735</v>
      </c>
      <c r="C6919" s="450" t="s">
        <v>721</v>
      </c>
      <c r="D6919" s="475">
        <v>4.01</v>
      </c>
      <c r="E6919" s="302"/>
      <c r="F6919" s="302"/>
      <c r="G6919" s="302"/>
    </row>
    <row r="6920" spans="1:7" ht="38.25">
      <c r="A6920" s="450">
        <v>11927</v>
      </c>
      <c r="B6920" s="451" t="s">
        <v>4736</v>
      </c>
      <c r="C6920" s="450" t="s">
        <v>721</v>
      </c>
      <c r="D6920" s="475">
        <v>3.97</v>
      </c>
      <c r="E6920" s="302"/>
      <c r="F6920" s="302"/>
      <c r="G6920" s="302"/>
    </row>
    <row r="6921" spans="1:7" ht="38.25">
      <c r="A6921" s="450">
        <v>11928</v>
      </c>
      <c r="B6921" s="451" t="s">
        <v>4737</v>
      </c>
      <c r="C6921" s="450" t="s">
        <v>721</v>
      </c>
      <c r="D6921" s="475">
        <v>4.55</v>
      </c>
      <c r="E6921" s="302"/>
      <c r="F6921" s="302"/>
      <c r="G6921" s="302"/>
    </row>
    <row r="6922" spans="1:7" ht="38.25">
      <c r="A6922" s="450">
        <v>11929</v>
      </c>
      <c r="B6922" s="451" t="s">
        <v>4738</v>
      </c>
      <c r="C6922" s="450" t="s">
        <v>721</v>
      </c>
      <c r="D6922" s="475">
        <v>7.04</v>
      </c>
      <c r="E6922" s="302"/>
      <c r="F6922" s="302"/>
      <c r="G6922" s="302"/>
    </row>
    <row r="6923" spans="1:7" ht="25.5">
      <c r="A6923" s="450">
        <v>36801</v>
      </c>
      <c r="B6923" s="451" t="s">
        <v>4739</v>
      </c>
      <c r="C6923" s="450" t="s">
        <v>721</v>
      </c>
      <c r="D6923" s="475">
        <v>22.12</v>
      </c>
      <c r="E6923" s="302"/>
      <c r="F6923" s="302"/>
      <c r="G6923" s="302"/>
    </row>
    <row r="6924" spans="1:7" ht="38.25">
      <c r="A6924" s="450">
        <v>36246</v>
      </c>
      <c r="B6924" s="451" t="s">
        <v>4740</v>
      </c>
      <c r="C6924" s="450" t="s">
        <v>725</v>
      </c>
      <c r="D6924" s="475">
        <v>3.59</v>
      </c>
      <c r="E6924" s="302"/>
      <c r="F6924" s="302"/>
      <c r="G6924" s="302"/>
    </row>
    <row r="6925" spans="1:7" ht="25.5">
      <c r="A6925" s="450">
        <v>37600</v>
      </c>
      <c r="B6925" s="451" t="s">
        <v>4741</v>
      </c>
      <c r="C6925" s="450" t="s">
        <v>721</v>
      </c>
      <c r="D6925" s="475">
        <v>65.97</v>
      </c>
      <c r="E6925" s="302"/>
      <c r="F6925" s="302"/>
      <c r="G6925" s="302"/>
    </row>
    <row r="6926" spans="1:7" ht="25.5">
      <c r="A6926" s="450">
        <v>37599</v>
      </c>
      <c r="B6926" s="451" t="s">
        <v>4742</v>
      </c>
      <c r="C6926" s="450" t="s">
        <v>721</v>
      </c>
      <c r="D6926" s="475">
        <v>61.4</v>
      </c>
      <c r="E6926" s="302"/>
      <c r="F6926" s="302"/>
      <c r="G6926" s="302"/>
    </row>
    <row r="6927" spans="1:7" ht="25.5">
      <c r="A6927" s="450">
        <v>1</v>
      </c>
      <c r="B6927" s="451" t="s">
        <v>4743</v>
      </c>
      <c r="C6927" s="450" t="s">
        <v>718</v>
      </c>
      <c r="D6927" s="475">
        <v>64</v>
      </c>
      <c r="E6927" s="302"/>
      <c r="F6927" s="302"/>
      <c r="G6927" s="302"/>
    </row>
    <row r="6928" spans="1:7" ht="25.5">
      <c r="A6928" s="450">
        <v>3</v>
      </c>
      <c r="B6928" s="451" t="s">
        <v>3668</v>
      </c>
      <c r="C6928" s="450" t="s">
        <v>720</v>
      </c>
      <c r="D6928" s="475">
        <v>4.83</v>
      </c>
      <c r="E6928" s="302"/>
      <c r="F6928" s="302"/>
      <c r="G6928" s="302"/>
    </row>
    <row r="6929" spans="1:7" ht="25.5">
      <c r="A6929" s="450">
        <v>43054</v>
      </c>
      <c r="B6929" s="451" t="s">
        <v>10472</v>
      </c>
      <c r="C6929" s="450" t="s">
        <v>718</v>
      </c>
      <c r="D6929" s="475">
        <v>13.32</v>
      </c>
      <c r="E6929" s="302"/>
      <c r="F6929" s="302"/>
      <c r="G6929" s="302"/>
    </row>
    <row r="6930" spans="1:7">
      <c r="A6930" s="450">
        <v>42402</v>
      </c>
      <c r="B6930" s="451" t="s">
        <v>10473</v>
      </c>
      <c r="C6930" s="450" t="s">
        <v>718</v>
      </c>
      <c r="D6930" s="475">
        <v>12.73</v>
      </c>
      <c r="E6930" s="302"/>
      <c r="F6930" s="302"/>
      <c r="G6930" s="302"/>
    </row>
    <row r="6931" spans="1:7">
      <c r="A6931" s="450">
        <v>42403</v>
      </c>
      <c r="B6931" s="451" t="s">
        <v>10474</v>
      </c>
      <c r="C6931" s="450" t="s">
        <v>718</v>
      </c>
      <c r="D6931" s="475">
        <v>16.329999999999998</v>
      </c>
      <c r="E6931" s="302"/>
      <c r="F6931" s="302"/>
      <c r="G6931" s="302"/>
    </row>
    <row r="6932" spans="1:7">
      <c r="A6932" s="450">
        <v>42404</v>
      </c>
      <c r="B6932" s="451" t="s">
        <v>10475</v>
      </c>
      <c r="C6932" s="450" t="s">
        <v>718</v>
      </c>
      <c r="D6932" s="475">
        <v>16.239999999999998</v>
      </c>
      <c r="E6932" s="302"/>
      <c r="F6932" s="302"/>
      <c r="G6932" s="302"/>
    </row>
    <row r="6933" spans="1:7">
      <c r="A6933" s="450">
        <v>42405</v>
      </c>
      <c r="B6933" s="451" t="s">
        <v>10476</v>
      </c>
      <c r="C6933" s="450" t="s">
        <v>718</v>
      </c>
      <c r="D6933" s="475">
        <v>17.3</v>
      </c>
      <c r="E6933" s="302"/>
      <c r="F6933" s="302"/>
      <c r="G6933" s="302"/>
    </row>
    <row r="6934" spans="1:7">
      <c r="A6934" s="450">
        <v>34341</v>
      </c>
      <c r="B6934" s="451" t="s">
        <v>4744</v>
      </c>
      <c r="C6934" s="450" t="s">
        <v>718</v>
      </c>
      <c r="D6934" s="475">
        <v>15.02</v>
      </c>
      <c r="E6934" s="302"/>
      <c r="F6934" s="302"/>
      <c r="G6934" s="302"/>
    </row>
    <row r="6935" spans="1:7">
      <c r="A6935" s="450">
        <v>43053</v>
      </c>
      <c r="B6935" s="451" t="s">
        <v>10477</v>
      </c>
      <c r="C6935" s="450" t="s">
        <v>718</v>
      </c>
      <c r="D6935" s="475">
        <v>11.9</v>
      </c>
      <c r="E6935" s="302"/>
      <c r="F6935" s="302"/>
      <c r="G6935" s="302"/>
    </row>
    <row r="6936" spans="1:7" ht="25.5">
      <c r="A6936" s="450">
        <v>43058</v>
      </c>
      <c r="B6936" s="451" t="s">
        <v>10478</v>
      </c>
      <c r="C6936" s="450" t="s">
        <v>718</v>
      </c>
      <c r="D6936" s="475">
        <v>12.34</v>
      </c>
      <c r="E6936" s="302"/>
      <c r="F6936" s="302"/>
      <c r="G6936" s="302"/>
    </row>
    <row r="6937" spans="1:7">
      <c r="A6937" s="450">
        <v>34</v>
      </c>
      <c r="B6937" s="451" t="s">
        <v>4745</v>
      </c>
      <c r="C6937" s="450" t="s">
        <v>718</v>
      </c>
      <c r="D6937" s="475">
        <v>12.4</v>
      </c>
      <c r="E6937" s="302"/>
      <c r="F6937" s="302"/>
      <c r="G6937" s="302"/>
    </row>
    <row r="6938" spans="1:7">
      <c r="A6938" s="450">
        <v>43055</v>
      </c>
      <c r="B6938" s="451" t="s">
        <v>10479</v>
      </c>
      <c r="C6938" s="450" t="s">
        <v>718</v>
      </c>
      <c r="D6938" s="475">
        <v>10.74</v>
      </c>
      <c r="E6938" s="302"/>
      <c r="F6938" s="302"/>
      <c r="G6938" s="302"/>
    </row>
    <row r="6939" spans="1:7">
      <c r="A6939" s="450">
        <v>43056</v>
      </c>
      <c r="B6939" s="451" t="s">
        <v>10480</v>
      </c>
      <c r="C6939" s="450" t="s">
        <v>718</v>
      </c>
      <c r="D6939" s="475">
        <v>12.38</v>
      </c>
      <c r="E6939" s="302"/>
      <c r="F6939" s="302"/>
      <c r="G6939" s="302"/>
    </row>
    <row r="6940" spans="1:7">
      <c r="A6940" s="450">
        <v>43057</v>
      </c>
      <c r="B6940" s="451" t="s">
        <v>10481</v>
      </c>
      <c r="C6940" s="450" t="s">
        <v>718</v>
      </c>
      <c r="D6940" s="475">
        <v>13.61</v>
      </c>
      <c r="E6940" s="302"/>
      <c r="F6940" s="302"/>
      <c r="G6940" s="302"/>
    </row>
    <row r="6941" spans="1:7">
      <c r="A6941" s="450">
        <v>34449</v>
      </c>
      <c r="B6941" s="451" t="s">
        <v>4746</v>
      </c>
      <c r="C6941" s="450" t="s">
        <v>718</v>
      </c>
      <c r="D6941" s="475">
        <v>14.55</v>
      </c>
      <c r="E6941" s="302"/>
      <c r="F6941" s="302"/>
      <c r="G6941" s="302"/>
    </row>
    <row r="6942" spans="1:7">
      <c r="A6942" s="450">
        <v>32</v>
      </c>
      <c r="B6942" s="451" t="s">
        <v>4747</v>
      </c>
      <c r="C6942" s="450" t="s">
        <v>718</v>
      </c>
      <c r="D6942" s="475">
        <v>13.08</v>
      </c>
      <c r="E6942" s="302"/>
      <c r="F6942" s="302"/>
      <c r="G6942" s="302"/>
    </row>
    <row r="6943" spans="1:7">
      <c r="A6943" s="450">
        <v>33</v>
      </c>
      <c r="B6943" s="451" t="s">
        <v>4748</v>
      </c>
      <c r="C6943" s="450" t="s">
        <v>718</v>
      </c>
      <c r="D6943" s="475">
        <v>13.16</v>
      </c>
      <c r="E6943" s="302"/>
      <c r="F6943" s="302"/>
      <c r="G6943" s="302"/>
    </row>
    <row r="6944" spans="1:7" ht="25.5">
      <c r="A6944" s="450">
        <v>43061</v>
      </c>
      <c r="B6944" s="451" t="s">
        <v>10482</v>
      </c>
      <c r="C6944" s="450" t="s">
        <v>718</v>
      </c>
      <c r="D6944" s="475">
        <v>12.29</v>
      </c>
      <c r="E6944" s="302"/>
      <c r="F6944" s="302"/>
      <c r="G6944" s="302"/>
    </row>
    <row r="6945" spans="1:7" ht="25.5">
      <c r="A6945" s="450">
        <v>43059</v>
      </c>
      <c r="B6945" s="451" t="s">
        <v>10483</v>
      </c>
      <c r="C6945" s="450" t="s">
        <v>718</v>
      </c>
      <c r="D6945" s="475">
        <v>11.73</v>
      </c>
      <c r="E6945" s="302"/>
      <c r="F6945" s="302"/>
      <c r="G6945" s="302"/>
    </row>
    <row r="6946" spans="1:7" ht="25.5">
      <c r="A6946" s="450">
        <v>43062</v>
      </c>
      <c r="B6946" s="451" t="s">
        <v>10484</v>
      </c>
      <c r="C6946" s="450" t="s">
        <v>718</v>
      </c>
      <c r="D6946" s="475">
        <v>13</v>
      </c>
      <c r="E6946" s="302"/>
      <c r="F6946" s="302"/>
      <c r="G6946" s="302"/>
    </row>
    <row r="6947" spans="1:7">
      <c r="A6947" s="450">
        <v>43060</v>
      </c>
      <c r="B6947" s="451" t="s">
        <v>10485</v>
      </c>
      <c r="C6947" s="450" t="s">
        <v>718</v>
      </c>
      <c r="D6947" s="475">
        <v>10.220000000000001</v>
      </c>
      <c r="E6947" s="302"/>
      <c r="F6947" s="302"/>
      <c r="G6947" s="302"/>
    </row>
    <row r="6948" spans="1:7" ht="38.25">
      <c r="A6948" s="450">
        <v>20063</v>
      </c>
      <c r="B6948" s="451" t="s">
        <v>4749</v>
      </c>
      <c r="C6948" s="450" t="s">
        <v>721</v>
      </c>
      <c r="D6948" s="475">
        <v>3.99</v>
      </c>
      <c r="E6948" s="302"/>
      <c r="F6948" s="302"/>
      <c r="G6948" s="302"/>
    </row>
    <row r="6949" spans="1:7" ht="38.25">
      <c r="A6949" s="450">
        <v>40410</v>
      </c>
      <c r="B6949" s="451" t="s">
        <v>4750</v>
      </c>
      <c r="C6949" s="450" t="s">
        <v>721</v>
      </c>
      <c r="D6949" s="475">
        <v>23.91</v>
      </c>
      <c r="E6949" s="302"/>
      <c r="F6949" s="302"/>
      <c r="G6949" s="302"/>
    </row>
    <row r="6950" spans="1:7" ht="38.25">
      <c r="A6950" s="450">
        <v>40411</v>
      </c>
      <c r="B6950" s="451" t="s">
        <v>4751</v>
      </c>
      <c r="C6950" s="450" t="s">
        <v>721</v>
      </c>
      <c r="D6950" s="475">
        <v>25.95</v>
      </c>
      <c r="E6950" s="302"/>
      <c r="F6950" s="302"/>
      <c r="G6950" s="302"/>
    </row>
    <row r="6951" spans="1:7" ht="38.25">
      <c r="A6951" s="450">
        <v>40412</v>
      </c>
      <c r="B6951" s="451" t="s">
        <v>4752</v>
      </c>
      <c r="C6951" s="450" t="s">
        <v>721</v>
      </c>
      <c r="D6951" s="475">
        <v>29.12</v>
      </c>
      <c r="E6951" s="302"/>
      <c r="F6951" s="302"/>
      <c r="G6951" s="302"/>
    </row>
    <row r="6952" spans="1:7" ht="25.5">
      <c r="A6952" s="450">
        <v>38838</v>
      </c>
      <c r="B6952" s="451" t="s">
        <v>4753</v>
      </c>
      <c r="C6952" s="450" t="s">
        <v>721</v>
      </c>
      <c r="D6952" s="475">
        <v>9.66</v>
      </c>
      <c r="E6952" s="302"/>
      <c r="F6952" s="302"/>
      <c r="G6952" s="302"/>
    </row>
    <row r="6953" spans="1:7" ht="25.5">
      <c r="A6953" s="450">
        <v>38839</v>
      </c>
      <c r="B6953" s="451" t="s">
        <v>4754</v>
      </c>
      <c r="C6953" s="450" t="s">
        <v>721</v>
      </c>
      <c r="D6953" s="475">
        <v>11.37</v>
      </c>
      <c r="E6953" s="302"/>
      <c r="F6953" s="302"/>
      <c r="G6953" s="302"/>
    </row>
    <row r="6954" spans="1:7" ht="51">
      <c r="A6954" s="450">
        <v>55</v>
      </c>
      <c r="B6954" s="451" t="s">
        <v>4755</v>
      </c>
      <c r="C6954" s="450" t="s">
        <v>721</v>
      </c>
      <c r="D6954" s="475">
        <v>4.2</v>
      </c>
      <c r="E6954" s="302"/>
      <c r="F6954" s="302"/>
      <c r="G6954" s="302"/>
    </row>
    <row r="6955" spans="1:7" ht="51">
      <c r="A6955" s="450">
        <v>61</v>
      </c>
      <c r="B6955" s="451" t="s">
        <v>4756</v>
      </c>
      <c r="C6955" s="450" t="s">
        <v>721</v>
      </c>
      <c r="D6955" s="475">
        <v>3.97</v>
      </c>
      <c r="E6955" s="302"/>
      <c r="F6955" s="302"/>
      <c r="G6955" s="302"/>
    </row>
    <row r="6956" spans="1:7" ht="51">
      <c r="A6956" s="450">
        <v>62</v>
      </c>
      <c r="B6956" s="451" t="s">
        <v>4757</v>
      </c>
      <c r="C6956" s="450" t="s">
        <v>721</v>
      </c>
      <c r="D6956" s="475">
        <v>8.23</v>
      </c>
      <c r="E6956" s="302"/>
      <c r="F6956" s="302"/>
      <c r="G6956" s="302"/>
    </row>
    <row r="6957" spans="1:7" ht="38.25">
      <c r="A6957" s="450">
        <v>77</v>
      </c>
      <c r="B6957" s="451" t="s">
        <v>4758</v>
      </c>
      <c r="C6957" s="450" t="s">
        <v>721</v>
      </c>
      <c r="D6957" s="475">
        <v>1.1200000000000001</v>
      </c>
      <c r="E6957" s="302"/>
      <c r="F6957" s="302"/>
      <c r="G6957" s="302"/>
    </row>
    <row r="6958" spans="1:7" ht="25.5">
      <c r="A6958" s="450">
        <v>76</v>
      </c>
      <c r="B6958" s="451" t="s">
        <v>4759</v>
      </c>
      <c r="C6958" s="450" t="s">
        <v>721</v>
      </c>
      <c r="D6958" s="475">
        <v>1.1399999999999999</v>
      </c>
      <c r="E6958" s="302"/>
      <c r="F6958" s="302"/>
      <c r="G6958" s="302"/>
    </row>
    <row r="6959" spans="1:7" ht="25.5">
      <c r="A6959" s="450">
        <v>67</v>
      </c>
      <c r="B6959" s="451" t="s">
        <v>4760</v>
      </c>
      <c r="C6959" s="450" t="s">
        <v>721</v>
      </c>
      <c r="D6959" s="475">
        <v>10.98</v>
      </c>
      <c r="E6959" s="302"/>
      <c r="F6959" s="302"/>
      <c r="G6959" s="302"/>
    </row>
    <row r="6960" spans="1:7" ht="25.5">
      <c r="A6960" s="450">
        <v>71</v>
      </c>
      <c r="B6960" s="451" t="s">
        <v>4761</v>
      </c>
      <c r="C6960" s="450" t="s">
        <v>721</v>
      </c>
      <c r="D6960" s="475">
        <v>20.18</v>
      </c>
      <c r="E6960" s="302"/>
      <c r="F6960" s="302"/>
      <c r="G6960" s="302"/>
    </row>
    <row r="6961" spans="1:7" ht="25.5">
      <c r="A6961" s="450">
        <v>73</v>
      </c>
      <c r="B6961" s="451" t="s">
        <v>4762</v>
      </c>
      <c r="C6961" s="450" t="s">
        <v>721</v>
      </c>
      <c r="D6961" s="475">
        <v>15.07</v>
      </c>
      <c r="E6961" s="302"/>
      <c r="F6961" s="302"/>
      <c r="G6961" s="302"/>
    </row>
    <row r="6962" spans="1:7" ht="25.5">
      <c r="A6962" s="450">
        <v>103</v>
      </c>
      <c r="B6962" s="451" t="s">
        <v>4763</v>
      </c>
      <c r="C6962" s="450" t="s">
        <v>721</v>
      </c>
      <c r="D6962" s="475">
        <v>44.81</v>
      </c>
      <c r="E6962" s="302"/>
      <c r="F6962" s="302"/>
      <c r="G6962" s="302"/>
    </row>
    <row r="6963" spans="1:7" ht="25.5">
      <c r="A6963" s="450">
        <v>107</v>
      </c>
      <c r="B6963" s="451" t="s">
        <v>4764</v>
      </c>
      <c r="C6963" s="450" t="s">
        <v>721</v>
      </c>
      <c r="D6963" s="475">
        <v>0.7</v>
      </c>
      <c r="E6963" s="302"/>
      <c r="F6963" s="302"/>
      <c r="G6963" s="302"/>
    </row>
    <row r="6964" spans="1:7" ht="25.5">
      <c r="A6964" s="450">
        <v>65</v>
      </c>
      <c r="B6964" s="451" t="s">
        <v>4765</v>
      </c>
      <c r="C6964" s="450" t="s">
        <v>721</v>
      </c>
      <c r="D6964" s="475">
        <v>0.86</v>
      </c>
      <c r="E6964" s="302"/>
      <c r="F6964" s="302"/>
      <c r="G6964" s="302"/>
    </row>
    <row r="6965" spans="1:7" ht="25.5">
      <c r="A6965" s="450">
        <v>108</v>
      </c>
      <c r="B6965" s="451" t="s">
        <v>4766</v>
      </c>
      <c r="C6965" s="450" t="s">
        <v>721</v>
      </c>
      <c r="D6965" s="475">
        <v>1.79</v>
      </c>
      <c r="E6965" s="302"/>
      <c r="F6965" s="302"/>
      <c r="G6965" s="302"/>
    </row>
    <row r="6966" spans="1:7" ht="25.5">
      <c r="A6966" s="450">
        <v>110</v>
      </c>
      <c r="B6966" s="451" t="s">
        <v>4767</v>
      </c>
      <c r="C6966" s="450" t="s">
        <v>721</v>
      </c>
      <c r="D6966" s="475">
        <v>6.92</v>
      </c>
      <c r="E6966" s="302"/>
      <c r="F6966" s="302"/>
      <c r="G6966" s="302"/>
    </row>
    <row r="6967" spans="1:7" ht="25.5">
      <c r="A6967" s="450">
        <v>109</v>
      </c>
      <c r="B6967" s="451" t="s">
        <v>4768</v>
      </c>
      <c r="C6967" s="450" t="s">
        <v>721</v>
      </c>
      <c r="D6967" s="475">
        <v>3.41</v>
      </c>
      <c r="E6967" s="302"/>
      <c r="F6967" s="302"/>
      <c r="G6967" s="302"/>
    </row>
    <row r="6968" spans="1:7" ht="25.5">
      <c r="A6968" s="450">
        <v>111</v>
      </c>
      <c r="B6968" s="451" t="s">
        <v>4769</v>
      </c>
      <c r="C6968" s="450" t="s">
        <v>721</v>
      </c>
      <c r="D6968" s="475">
        <v>7.98</v>
      </c>
      <c r="E6968" s="302"/>
      <c r="F6968" s="302"/>
      <c r="G6968" s="302"/>
    </row>
    <row r="6969" spans="1:7" ht="25.5">
      <c r="A6969" s="450">
        <v>112</v>
      </c>
      <c r="B6969" s="451" t="s">
        <v>4770</v>
      </c>
      <c r="C6969" s="450" t="s">
        <v>721</v>
      </c>
      <c r="D6969" s="475">
        <v>4.34</v>
      </c>
      <c r="E6969" s="302"/>
      <c r="F6969" s="302"/>
      <c r="G6969" s="302"/>
    </row>
    <row r="6970" spans="1:7" ht="25.5">
      <c r="A6970" s="450">
        <v>113</v>
      </c>
      <c r="B6970" s="451" t="s">
        <v>4771</v>
      </c>
      <c r="C6970" s="450" t="s">
        <v>721</v>
      </c>
      <c r="D6970" s="475">
        <v>11.79</v>
      </c>
      <c r="E6970" s="302"/>
      <c r="F6970" s="302"/>
      <c r="G6970" s="302"/>
    </row>
    <row r="6971" spans="1:7" ht="25.5">
      <c r="A6971" s="450">
        <v>104</v>
      </c>
      <c r="B6971" s="451" t="s">
        <v>4772</v>
      </c>
      <c r="C6971" s="450" t="s">
        <v>721</v>
      </c>
      <c r="D6971" s="475">
        <v>17.14</v>
      </c>
      <c r="E6971" s="302"/>
      <c r="F6971" s="302"/>
      <c r="G6971" s="302"/>
    </row>
    <row r="6972" spans="1:7" ht="25.5">
      <c r="A6972" s="450">
        <v>102</v>
      </c>
      <c r="B6972" s="451" t="s">
        <v>4773</v>
      </c>
      <c r="C6972" s="450" t="s">
        <v>721</v>
      </c>
      <c r="D6972" s="475">
        <v>28.14</v>
      </c>
      <c r="E6972" s="302"/>
      <c r="F6972" s="302"/>
      <c r="G6972" s="302"/>
    </row>
    <row r="6973" spans="1:7" ht="38.25">
      <c r="A6973" s="450">
        <v>95</v>
      </c>
      <c r="B6973" s="451" t="s">
        <v>4774</v>
      </c>
      <c r="C6973" s="450" t="s">
        <v>721</v>
      </c>
      <c r="D6973" s="475">
        <v>9.5299999999999994</v>
      </c>
      <c r="E6973" s="302"/>
      <c r="F6973" s="302"/>
      <c r="G6973" s="302"/>
    </row>
    <row r="6974" spans="1:7" ht="38.25">
      <c r="A6974" s="450">
        <v>96</v>
      </c>
      <c r="B6974" s="451" t="s">
        <v>4775</v>
      </c>
      <c r="C6974" s="450" t="s">
        <v>721</v>
      </c>
      <c r="D6974" s="475">
        <v>10.95</v>
      </c>
      <c r="E6974" s="302"/>
      <c r="F6974" s="302"/>
      <c r="G6974" s="302"/>
    </row>
    <row r="6975" spans="1:7" ht="38.25">
      <c r="A6975" s="450">
        <v>97</v>
      </c>
      <c r="B6975" s="451" t="s">
        <v>4776</v>
      </c>
      <c r="C6975" s="450" t="s">
        <v>721</v>
      </c>
      <c r="D6975" s="475">
        <v>14.23</v>
      </c>
      <c r="E6975" s="302"/>
      <c r="F6975" s="302"/>
      <c r="G6975" s="302"/>
    </row>
    <row r="6976" spans="1:7" ht="38.25">
      <c r="A6976" s="450">
        <v>98</v>
      </c>
      <c r="B6976" s="451" t="s">
        <v>4777</v>
      </c>
      <c r="C6976" s="450" t="s">
        <v>721</v>
      </c>
      <c r="D6976" s="475">
        <v>19.18</v>
      </c>
      <c r="E6976" s="302"/>
      <c r="F6976" s="302"/>
      <c r="G6976" s="302"/>
    </row>
    <row r="6977" spans="1:7" ht="38.25">
      <c r="A6977" s="450">
        <v>99</v>
      </c>
      <c r="B6977" s="451" t="s">
        <v>4778</v>
      </c>
      <c r="C6977" s="450" t="s">
        <v>721</v>
      </c>
      <c r="D6977" s="475">
        <v>23.26</v>
      </c>
      <c r="E6977" s="302"/>
      <c r="F6977" s="302"/>
      <c r="G6977" s="302"/>
    </row>
    <row r="6978" spans="1:7" ht="38.25">
      <c r="A6978" s="450">
        <v>100</v>
      </c>
      <c r="B6978" s="451" t="s">
        <v>4779</v>
      </c>
      <c r="C6978" s="450" t="s">
        <v>721</v>
      </c>
      <c r="D6978" s="475">
        <v>32.44</v>
      </c>
      <c r="E6978" s="302"/>
      <c r="F6978" s="302"/>
      <c r="G6978" s="302"/>
    </row>
    <row r="6979" spans="1:7" ht="25.5">
      <c r="A6979" s="450">
        <v>75</v>
      </c>
      <c r="B6979" s="451" t="s">
        <v>4780</v>
      </c>
      <c r="C6979" s="450" t="s">
        <v>721</v>
      </c>
      <c r="D6979" s="475">
        <v>338.16</v>
      </c>
      <c r="E6979" s="302"/>
      <c r="F6979" s="302"/>
      <c r="G6979" s="302"/>
    </row>
    <row r="6980" spans="1:7" ht="25.5">
      <c r="A6980" s="450">
        <v>114</v>
      </c>
      <c r="B6980" s="451" t="s">
        <v>4781</v>
      </c>
      <c r="C6980" s="450" t="s">
        <v>721</v>
      </c>
      <c r="D6980" s="475">
        <v>12.32</v>
      </c>
      <c r="E6980" s="302"/>
      <c r="F6980" s="302"/>
      <c r="G6980" s="302"/>
    </row>
    <row r="6981" spans="1:7" ht="25.5">
      <c r="A6981" s="450">
        <v>68</v>
      </c>
      <c r="B6981" s="451" t="s">
        <v>4782</v>
      </c>
      <c r="C6981" s="450" t="s">
        <v>721</v>
      </c>
      <c r="D6981" s="475">
        <v>18.84</v>
      </c>
      <c r="E6981" s="302"/>
      <c r="F6981" s="302"/>
      <c r="G6981" s="302"/>
    </row>
    <row r="6982" spans="1:7" ht="25.5">
      <c r="A6982" s="450">
        <v>86</v>
      </c>
      <c r="B6982" s="451" t="s">
        <v>4783</v>
      </c>
      <c r="C6982" s="450" t="s">
        <v>721</v>
      </c>
      <c r="D6982" s="475">
        <v>35.03</v>
      </c>
      <c r="E6982" s="302"/>
      <c r="F6982" s="302"/>
      <c r="G6982" s="302"/>
    </row>
    <row r="6983" spans="1:7" ht="25.5">
      <c r="A6983" s="450">
        <v>66</v>
      </c>
      <c r="B6983" s="451" t="s">
        <v>4784</v>
      </c>
      <c r="C6983" s="450" t="s">
        <v>721</v>
      </c>
      <c r="D6983" s="475">
        <v>35.15</v>
      </c>
      <c r="E6983" s="302"/>
      <c r="F6983" s="302"/>
      <c r="G6983" s="302"/>
    </row>
    <row r="6984" spans="1:7" ht="25.5">
      <c r="A6984" s="450">
        <v>69</v>
      </c>
      <c r="B6984" s="451" t="s">
        <v>4785</v>
      </c>
      <c r="C6984" s="450" t="s">
        <v>721</v>
      </c>
      <c r="D6984" s="475">
        <v>53.73</v>
      </c>
      <c r="E6984" s="302"/>
      <c r="F6984" s="302"/>
      <c r="G6984" s="302"/>
    </row>
    <row r="6985" spans="1:7" ht="25.5">
      <c r="A6985" s="450">
        <v>83</v>
      </c>
      <c r="B6985" s="451" t="s">
        <v>4786</v>
      </c>
      <c r="C6985" s="450" t="s">
        <v>721</v>
      </c>
      <c r="D6985" s="475">
        <v>171.61</v>
      </c>
      <c r="E6985" s="302"/>
      <c r="F6985" s="302"/>
      <c r="G6985" s="302"/>
    </row>
    <row r="6986" spans="1:7" ht="25.5">
      <c r="A6986" s="450">
        <v>74</v>
      </c>
      <c r="B6986" s="451" t="s">
        <v>4787</v>
      </c>
      <c r="C6986" s="450" t="s">
        <v>721</v>
      </c>
      <c r="D6986" s="475">
        <v>239.59</v>
      </c>
      <c r="E6986" s="302"/>
      <c r="F6986" s="302"/>
      <c r="G6986" s="302"/>
    </row>
    <row r="6987" spans="1:7" ht="38.25">
      <c r="A6987" s="450">
        <v>106</v>
      </c>
      <c r="B6987" s="451" t="s">
        <v>4788</v>
      </c>
      <c r="C6987" s="450" t="s">
        <v>721</v>
      </c>
      <c r="D6987" s="475">
        <v>363.98</v>
      </c>
      <c r="E6987" s="302"/>
      <c r="F6987" s="302"/>
      <c r="G6987" s="302"/>
    </row>
    <row r="6988" spans="1:7" ht="38.25">
      <c r="A6988" s="450">
        <v>87</v>
      </c>
      <c r="B6988" s="451" t="s">
        <v>4789</v>
      </c>
      <c r="C6988" s="450" t="s">
        <v>721</v>
      </c>
      <c r="D6988" s="475">
        <v>17.3</v>
      </c>
      <c r="E6988" s="302"/>
      <c r="F6988" s="302"/>
      <c r="G6988" s="302"/>
    </row>
    <row r="6989" spans="1:7" ht="25.5">
      <c r="A6989" s="450">
        <v>88</v>
      </c>
      <c r="B6989" s="451" t="s">
        <v>4790</v>
      </c>
      <c r="C6989" s="450" t="s">
        <v>721</v>
      </c>
      <c r="D6989" s="475">
        <v>19.309999999999999</v>
      </c>
      <c r="E6989" s="302"/>
      <c r="F6989" s="302"/>
      <c r="G6989" s="302"/>
    </row>
    <row r="6990" spans="1:7" ht="38.25">
      <c r="A6990" s="450">
        <v>89</v>
      </c>
      <c r="B6990" s="451" t="s">
        <v>4791</v>
      </c>
      <c r="C6990" s="450" t="s">
        <v>721</v>
      </c>
      <c r="D6990" s="475">
        <v>28.55</v>
      </c>
      <c r="E6990" s="302"/>
      <c r="F6990" s="302"/>
      <c r="G6990" s="302"/>
    </row>
    <row r="6991" spans="1:7" ht="38.25">
      <c r="A6991" s="450">
        <v>90</v>
      </c>
      <c r="B6991" s="451" t="s">
        <v>4792</v>
      </c>
      <c r="C6991" s="450" t="s">
        <v>721</v>
      </c>
      <c r="D6991" s="475">
        <v>32.71</v>
      </c>
      <c r="E6991" s="302"/>
      <c r="F6991" s="302"/>
      <c r="G6991" s="302"/>
    </row>
    <row r="6992" spans="1:7" ht="25.5">
      <c r="A6992" s="450">
        <v>81</v>
      </c>
      <c r="B6992" s="451" t="s">
        <v>4793</v>
      </c>
      <c r="C6992" s="450" t="s">
        <v>721</v>
      </c>
      <c r="D6992" s="475">
        <v>55.94</v>
      </c>
      <c r="E6992" s="302"/>
      <c r="F6992" s="302"/>
      <c r="G6992" s="302"/>
    </row>
    <row r="6993" spans="1:7" ht="38.25">
      <c r="A6993" s="450">
        <v>82</v>
      </c>
      <c r="B6993" s="451" t="s">
        <v>4794</v>
      </c>
      <c r="C6993" s="450" t="s">
        <v>721</v>
      </c>
      <c r="D6993" s="475">
        <v>217.17</v>
      </c>
      <c r="E6993" s="302"/>
      <c r="F6993" s="302"/>
      <c r="G6993" s="302"/>
    </row>
    <row r="6994" spans="1:7" ht="25.5">
      <c r="A6994" s="450">
        <v>105</v>
      </c>
      <c r="B6994" s="451" t="s">
        <v>4795</v>
      </c>
      <c r="C6994" s="450" t="s">
        <v>721</v>
      </c>
      <c r="D6994" s="475">
        <v>254.26</v>
      </c>
      <c r="E6994" s="302"/>
      <c r="F6994" s="302"/>
      <c r="G6994" s="302"/>
    </row>
    <row r="6995" spans="1:7" ht="25.5">
      <c r="A6995" s="450">
        <v>60</v>
      </c>
      <c r="B6995" s="451" t="s">
        <v>4796</v>
      </c>
      <c r="C6995" s="450" t="s">
        <v>721</v>
      </c>
      <c r="D6995" s="475">
        <v>5.45</v>
      </c>
      <c r="E6995" s="302"/>
      <c r="F6995" s="302"/>
      <c r="G6995" s="302"/>
    </row>
    <row r="6996" spans="1:7" ht="25.5">
      <c r="A6996" s="450">
        <v>72</v>
      </c>
      <c r="B6996" s="451" t="s">
        <v>4797</v>
      </c>
      <c r="C6996" s="450" t="s">
        <v>721</v>
      </c>
      <c r="D6996" s="475">
        <v>34.200000000000003</v>
      </c>
      <c r="E6996" s="302"/>
      <c r="F6996" s="302"/>
      <c r="G6996" s="302"/>
    </row>
    <row r="6997" spans="1:7" ht="25.5">
      <c r="A6997" s="450">
        <v>70</v>
      </c>
      <c r="B6997" s="451" t="s">
        <v>4798</v>
      </c>
      <c r="C6997" s="450" t="s">
        <v>721</v>
      </c>
      <c r="D6997" s="475">
        <v>28.6</v>
      </c>
      <c r="E6997" s="302"/>
      <c r="F6997" s="302"/>
      <c r="G6997" s="302"/>
    </row>
    <row r="6998" spans="1:7" ht="25.5">
      <c r="A6998" s="450">
        <v>85</v>
      </c>
      <c r="B6998" s="451" t="s">
        <v>4799</v>
      </c>
      <c r="C6998" s="450" t="s">
        <v>721</v>
      </c>
      <c r="D6998" s="475">
        <v>41.51</v>
      </c>
      <c r="E6998" s="302"/>
      <c r="F6998" s="302"/>
      <c r="G6998" s="302"/>
    </row>
    <row r="6999" spans="1:7" ht="25.5">
      <c r="A6999" s="450">
        <v>84</v>
      </c>
      <c r="B6999" s="451" t="s">
        <v>4800</v>
      </c>
      <c r="C6999" s="450" t="s">
        <v>721</v>
      </c>
      <c r="D6999" s="475">
        <v>0.48</v>
      </c>
      <c r="E6999" s="302"/>
      <c r="F6999" s="302"/>
      <c r="G6999" s="302"/>
    </row>
    <row r="7000" spans="1:7" ht="25.5">
      <c r="A7000" s="450">
        <v>37997</v>
      </c>
      <c r="B7000" s="451" t="s">
        <v>4801</v>
      </c>
      <c r="C7000" s="450" t="s">
        <v>721</v>
      </c>
      <c r="D7000" s="475">
        <v>8.7200000000000006</v>
      </c>
      <c r="E7000" s="302"/>
      <c r="F7000" s="302"/>
      <c r="G7000" s="302"/>
    </row>
    <row r="7001" spans="1:7" ht="25.5">
      <c r="A7001" s="450">
        <v>37998</v>
      </c>
      <c r="B7001" s="451" t="s">
        <v>4802</v>
      </c>
      <c r="C7001" s="450" t="s">
        <v>721</v>
      </c>
      <c r="D7001" s="475">
        <v>9.0399999999999991</v>
      </c>
      <c r="E7001" s="302"/>
      <c r="F7001" s="302"/>
      <c r="G7001" s="302"/>
    </row>
    <row r="7002" spans="1:7" ht="38.25">
      <c r="A7002" s="450">
        <v>10899</v>
      </c>
      <c r="B7002" s="451" t="s">
        <v>4803</v>
      </c>
      <c r="C7002" s="450" t="s">
        <v>721</v>
      </c>
      <c r="D7002" s="475">
        <v>67.02</v>
      </c>
      <c r="E7002" s="302"/>
      <c r="F7002" s="302"/>
      <c r="G7002" s="302"/>
    </row>
    <row r="7003" spans="1:7" ht="38.25">
      <c r="A7003" s="450">
        <v>10900</v>
      </c>
      <c r="B7003" s="451" t="s">
        <v>4804</v>
      </c>
      <c r="C7003" s="450" t="s">
        <v>721</v>
      </c>
      <c r="D7003" s="475">
        <v>52.45</v>
      </c>
      <c r="E7003" s="302"/>
      <c r="F7003" s="302"/>
      <c r="G7003" s="302"/>
    </row>
    <row r="7004" spans="1:7" ht="25.5">
      <c r="A7004" s="450">
        <v>46</v>
      </c>
      <c r="B7004" s="451" t="s">
        <v>4805</v>
      </c>
      <c r="C7004" s="450" t="s">
        <v>721</v>
      </c>
      <c r="D7004" s="475">
        <v>53.49</v>
      </c>
      <c r="E7004" s="302"/>
      <c r="F7004" s="302"/>
      <c r="G7004" s="302"/>
    </row>
    <row r="7005" spans="1:7" ht="25.5">
      <c r="A7005" s="450">
        <v>51</v>
      </c>
      <c r="B7005" s="451" t="s">
        <v>4806</v>
      </c>
      <c r="C7005" s="450" t="s">
        <v>721</v>
      </c>
      <c r="D7005" s="475">
        <v>147.56</v>
      </c>
      <c r="E7005" s="302"/>
      <c r="F7005" s="302"/>
      <c r="G7005" s="302"/>
    </row>
    <row r="7006" spans="1:7" ht="25.5">
      <c r="A7006" s="450">
        <v>12863</v>
      </c>
      <c r="B7006" s="451" t="s">
        <v>4807</v>
      </c>
      <c r="C7006" s="450" t="s">
        <v>721</v>
      </c>
      <c r="D7006" s="475">
        <v>33.99</v>
      </c>
      <c r="E7006" s="302"/>
      <c r="F7006" s="302"/>
      <c r="G7006" s="302"/>
    </row>
    <row r="7007" spans="1:7" ht="25.5">
      <c r="A7007" s="450">
        <v>50</v>
      </c>
      <c r="B7007" s="451" t="s">
        <v>4808</v>
      </c>
      <c r="C7007" s="450" t="s">
        <v>721</v>
      </c>
      <c r="D7007" s="475">
        <v>77.05</v>
      </c>
      <c r="E7007" s="302"/>
      <c r="F7007" s="302"/>
      <c r="G7007" s="302"/>
    </row>
    <row r="7008" spans="1:7" ht="25.5">
      <c r="A7008" s="450">
        <v>47</v>
      </c>
      <c r="B7008" s="451" t="s">
        <v>4809</v>
      </c>
      <c r="C7008" s="450" t="s">
        <v>721</v>
      </c>
      <c r="D7008" s="475">
        <v>91.46</v>
      </c>
      <c r="E7008" s="302"/>
      <c r="F7008" s="302"/>
      <c r="G7008" s="302"/>
    </row>
    <row r="7009" spans="1:7" ht="25.5">
      <c r="A7009" s="450">
        <v>48</v>
      </c>
      <c r="B7009" s="451" t="s">
        <v>4810</v>
      </c>
      <c r="C7009" s="450" t="s">
        <v>721</v>
      </c>
      <c r="D7009" s="475">
        <v>23.86</v>
      </c>
      <c r="E7009" s="302"/>
      <c r="F7009" s="302"/>
      <c r="G7009" s="302"/>
    </row>
    <row r="7010" spans="1:7" ht="25.5">
      <c r="A7010" s="450">
        <v>52</v>
      </c>
      <c r="B7010" s="451" t="s">
        <v>4811</v>
      </c>
      <c r="C7010" s="450" t="s">
        <v>721</v>
      </c>
      <c r="D7010" s="475">
        <v>18.12</v>
      </c>
      <c r="E7010" s="302"/>
      <c r="F7010" s="302"/>
      <c r="G7010" s="302"/>
    </row>
    <row r="7011" spans="1:7" ht="25.5">
      <c r="A7011" s="450">
        <v>43</v>
      </c>
      <c r="B7011" s="451" t="s">
        <v>4812</v>
      </c>
      <c r="C7011" s="450" t="s">
        <v>721</v>
      </c>
      <c r="D7011" s="475">
        <v>61.17</v>
      </c>
      <c r="E7011" s="302"/>
      <c r="F7011" s="302"/>
      <c r="G7011" s="302"/>
    </row>
    <row r="7012" spans="1:7">
      <c r="A7012" s="450">
        <v>4791</v>
      </c>
      <c r="B7012" s="451" t="s">
        <v>4813</v>
      </c>
      <c r="C7012" s="450" t="s">
        <v>718</v>
      </c>
      <c r="D7012" s="475">
        <v>13.39</v>
      </c>
      <c r="E7012" s="302"/>
      <c r="F7012" s="302"/>
      <c r="G7012" s="302"/>
    </row>
    <row r="7013" spans="1:7" ht="38.25">
      <c r="A7013" s="450">
        <v>157</v>
      </c>
      <c r="B7013" s="451" t="s">
        <v>4814</v>
      </c>
      <c r="C7013" s="450" t="s">
        <v>718</v>
      </c>
      <c r="D7013" s="475">
        <v>113.65</v>
      </c>
      <c r="E7013" s="302"/>
      <c r="F7013" s="302"/>
      <c r="G7013" s="302"/>
    </row>
    <row r="7014" spans="1:7" ht="25.5">
      <c r="A7014" s="450">
        <v>156</v>
      </c>
      <c r="B7014" s="451" t="s">
        <v>4815</v>
      </c>
      <c r="C7014" s="450" t="s">
        <v>718</v>
      </c>
      <c r="D7014" s="475">
        <v>40.46</v>
      </c>
      <c r="E7014" s="302"/>
      <c r="F7014" s="302"/>
      <c r="G7014" s="302"/>
    </row>
    <row r="7015" spans="1:7" ht="25.5">
      <c r="A7015" s="450">
        <v>131</v>
      </c>
      <c r="B7015" s="451" t="s">
        <v>4816</v>
      </c>
      <c r="C7015" s="450" t="s">
        <v>718</v>
      </c>
      <c r="D7015" s="475">
        <v>34.6</v>
      </c>
      <c r="E7015" s="302"/>
      <c r="F7015" s="302"/>
      <c r="G7015" s="302"/>
    </row>
    <row r="7016" spans="1:7" ht="38.25">
      <c r="A7016" s="450">
        <v>39719</v>
      </c>
      <c r="B7016" s="451" t="s">
        <v>4817</v>
      </c>
      <c r="C7016" s="450" t="s">
        <v>720</v>
      </c>
      <c r="D7016" s="475">
        <v>106.35</v>
      </c>
      <c r="E7016" s="302"/>
      <c r="F7016" s="302"/>
      <c r="G7016" s="302"/>
    </row>
    <row r="7017" spans="1:7">
      <c r="A7017" s="450">
        <v>21114</v>
      </c>
      <c r="B7017" s="451" t="s">
        <v>4818</v>
      </c>
      <c r="C7017" s="450" t="s">
        <v>721</v>
      </c>
      <c r="D7017" s="475">
        <v>22.78</v>
      </c>
      <c r="E7017" s="302"/>
      <c r="F7017" s="302"/>
      <c r="G7017" s="302"/>
    </row>
    <row r="7018" spans="1:7" ht="25.5">
      <c r="A7018" s="450">
        <v>119</v>
      </c>
      <c r="B7018" s="451" t="s">
        <v>4819</v>
      </c>
      <c r="C7018" s="450" t="s">
        <v>721</v>
      </c>
      <c r="D7018" s="475">
        <v>8.99</v>
      </c>
      <c r="E7018" s="302"/>
      <c r="F7018" s="302"/>
      <c r="G7018" s="302"/>
    </row>
    <row r="7019" spans="1:7" ht="25.5">
      <c r="A7019" s="450">
        <v>20080</v>
      </c>
      <c r="B7019" s="451" t="s">
        <v>4820</v>
      </c>
      <c r="C7019" s="450" t="s">
        <v>721</v>
      </c>
      <c r="D7019" s="475">
        <v>25.77</v>
      </c>
      <c r="E7019" s="302"/>
      <c r="F7019" s="302"/>
      <c r="G7019" s="302"/>
    </row>
    <row r="7020" spans="1:7" ht="25.5">
      <c r="A7020" s="450">
        <v>122</v>
      </c>
      <c r="B7020" s="451" t="s">
        <v>4821</v>
      </c>
      <c r="C7020" s="450" t="s">
        <v>721</v>
      </c>
      <c r="D7020" s="475">
        <v>81.209999999999994</v>
      </c>
      <c r="E7020" s="302"/>
      <c r="F7020" s="302"/>
      <c r="G7020" s="302"/>
    </row>
    <row r="7021" spans="1:7" ht="25.5">
      <c r="A7021" s="450">
        <v>3410</v>
      </c>
      <c r="B7021" s="451" t="s">
        <v>4822</v>
      </c>
      <c r="C7021" s="450" t="s">
        <v>718</v>
      </c>
      <c r="D7021" s="475">
        <v>27.22</v>
      </c>
      <c r="E7021" s="302"/>
      <c r="F7021" s="302"/>
      <c r="G7021" s="302"/>
    </row>
    <row r="7022" spans="1:7" ht="38.25">
      <c r="A7022" s="450">
        <v>124</v>
      </c>
      <c r="B7022" s="451" t="s">
        <v>10486</v>
      </c>
      <c r="C7022" s="450" t="s">
        <v>720</v>
      </c>
      <c r="D7022" s="475">
        <v>13.34</v>
      </c>
      <c r="E7022" s="302"/>
      <c r="F7022" s="302"/>
      <c r="G7022" s="302"/>
    </row>
    <row r="7023" spans="1:7" ht="25.5">
      <c r="A7023" s="450">
        <v>7334</v>
      </c>
      <c r="B7023" s="451" t="s">
        <v>4823</v>
      </c>
      <c r="C7023" s="450" t="s">
        <v>720</v>
      </c>
      <c r="D7023" s="475">
        <v>13.68</v>
      </c>
      <c r="E7023" s="302"/>
      <c r="F7023" s="302"/>
      <c r="G7023" s="302"/>
    </row>
    <row r="7024" spans="1:7" ht="38.25">
      <c r="A7024" s="450">
        <v>123</v>
      </c>
      <c r="B7024" s="451" t="s">
        <v>10487</v>
      </c>
      <c r="C7024" s="450" t="s">
        <v>720</v>
      </c>
      <c r="D7024" s="475">
        <v>5.46</v>
      </c>
      <c r="E7024" s="302"/>
      <c r="F7024" s="302"/>
      <c r="G7024" s="302"/>
    </row>
    <row r="7025" spans="1:7" ht="25.5">
      <c r="A7025" s="450">
        <v>127</v>
      </c>
      <c r="B7025" s="451" t="s">
        <v>10488</v>
      </c>
      <c r="C7025" s="450" t="s">
        <v>720</v>
      </c>
      <c r="D7025" s="475">
        <v>13.03</v>
      </c>
      <c r="E7025" s="302"/>
      <c r="F7025" s="302"/>
      <c r="G7025" s="302"/>
    </row>
    <row r="7026" spans="1:7" ht="25.5">
      <c r="A7026" s="450">
        <v>41373</v>
      </c>
      <c r="B7026" s="451" t="s">
        <v>10489</v>
      </c>
      <c r="C7026" s="450" t="s">
        <v>720</v>
      </c>
      <c r="D7026" s="475">
        <v>18.16</v>
      </c>
      <c r="E7026" s="302"/>
      <c r="F7026" s="302"/>
      <c r="G7026" s="302"/>
    </row>
    <row r="7027" spans="1:7" ht="38.25">
      <c r="A7027" s="450">
        <v>133</v>
      </c>
      <c r="B7027" s="451" t="s">
        <v>10490</v>
      </c>
      <c r="C7027" s="450" t="s">
        <v>720</v>
      </c>
      <c r="D7027" s="475">
        <v>5.41</v>
      </c>
      <c r="E7027" s="302"/>
      <c r="F7027" s="302"/>
      <c r="G7027" s="302"/>
    </row>
    <row r="7028" spans="1:7" ht="38.25">
      <c r="A7028" s="450">
        <v>43617</v>
      </c>
      <c r="B7028" s="451" t="s">
        <v>10491</v>
      </c>
      <c r="C7028" s="450" t="s">
        <v>720</v>
      </c>
      <c r="D7028" s="475">
        <v>6.05</v>
      </c>
      <c r="E7028" s="302"/>
      <c r="F7028" s="302"/>
      <c r="G7028" s="302"/>
    </row>
    <row r="7029" spans="1:7" ht="38.25">
      <c r="A7029" s="450">
        <v>132</v>
      </c>
      <c r="B7029" s="451" t="s">
        <v>10492</v>
      </c>
      <c r="C7029" s="450" t="s">
        <v>720</v>
      </c>
      <c r="D7029" s="475">
        <v>5.61</v>
      </c>
      <c r="E7029" s="302"/>
      <c r="F7029" s="302"/>
      <c r="G7029" s="302"/>
    </row>
    <row r="7030" spans="1:7" ht="38.25">
      <c r="A7030" s="450">
        <v>43618</v>
      </c>
      <c r="B7030" s="451" t="s">
        <v>10493</v>
      </c>
      <c r="C7030" s="450" t="s">
        <v>718</v>
      </c>
      <c r="D7030" s="475">
        <v>14.13</v>
      </c>
      <c r="E7030" s="302"/>
      <c r="F7030" s="302"/>
      <c r="G7030" s="302"/>
    </row>
    <row r="7031" spans="1:7" ht="63.75">
      <c r="A7031" s="450">
        <v>37476</v>
      </c>
      <c r="B7031" s="451" t="s">
        <v>12456</v>
      </c>
      <c r="C7031" s="450" t="s">
        <v>721</v>
      </c>
      <c r="D7031" s="475">
        <v>3144.7</v>
      </c>
      <c r="E7031" s="302"/>
      <c r="F7031" s="302"/>
      <c r="G7031" s="302"/>
    </row>
    <row r="7032" spans="1:7" ht="63.75">
      <c r="A7032" s="450">
        <v>37478</v>
      </c>
      <c r="B7032" s="451" t="s">
        <v>12457</v>
      </c>
      <c r="C7032" s="450" t="s">
        <v>721</v>
      </c>
      <c r="D7032" s="475">
        <v>3938.82</v>
      </c>
      <c r="E7032" s="302"/>
      <c r="F7032" s="302"/>
      <c r="G7032" s="302"/>
    </row>
    <row r="7033" spans="1:7" ht="63.75">
      <c r="A7033" s="450">
        <v>37477</v>
      </c>
      <c r="B7033" s="451" t="s">
        <v>12458</v>
      </c>
      <c r="C7033" s="450" t="s">
        <v>721</v>
      </c>
      <c r="D7033" s="475">
        <v>5336.47</v>
      </c>
      <c r="E7033" s="302"/>
      <c r="F7033" s="302"/>
      <c r="G7033" s="302"/>
    </row>
    <row r="7034" spans="1:7" ht="63.75">
      <c r="A7034" s="450">
        <v>37479</v>
      </c>
      <c r="B7034" s="451" t="s">
        <v>12459</v>
      </c>
      <c r="C7034" s="450" t="s">
        <v>721</v>
      </c>
      <c r="D7034" s="475">
        <v>6329.11</v>
      </c>
      <c r="E7034" s="302"/>
      <c r="F7034" s="302"/>
      <c r="G7034" s="302"/>
    </row>
    <row r="7035" spans="1:7" ht="25.5">
      <c r="A7035" s="450">
        <v>4319</v>
      </c>
      <c r="B7035" s="451" t="s">
        <v>4824</v>
      </c>
      <c r="C7035" s="450" t="s">
        <v>721</v>
      </c>
      <c r="D7035" s="475">
        <v>1.53</v>
      </c>
      <c r="E7035" s="302"/>
      <c r="F7035" s="302"/>
      <c r="G7035" s="302"/>
    </row>
    <row r="7036" spans="1:7" ht="25.5">
      <c r="A7036" s="450">
        <v>42409</v>
      </c>
      <c r="B7036" s="451" t="s">
        <v>10494</v>
      </c>
      <c r="C7036" s="450" t="s">
        <v>718</v>
      </c>
      <c r="D7036" s="475">
        <v>8.89</v>
      </c>
      <c r="E7036" s="302"/>
      <c r="F7036" s="302"/>
      <c r="G7036" s="302"/>
    </row>
    <row r="7037" spans="1:7" ht="25.5">
      <c r="A7037" s="450">
        <v>40553</v>
      </c>
      <c r="B7037" s="451" t="s">
        <v>4825</v>
      </c>
      <c r="C7037" s="450" t="s">
        <v>719</v>
      </c>
      <c r="D7037" s="475">
        <v>36.450000000000003</v>
      </c>
      <c r="E7037" s="302"/>
      <c r="F7037" s="302"/>
      <c r="G7037" s="302"/>
    </row>
    <row r="7038" spans="1:7">
      <c r="A7038" s="450">
        <v>6114</v>
      </c>
      <c r="B7038" s="451" t="s">
        <v>4826</v>
      </c>
      <c r="C7038" s="450" t="s">
        <v>724</v>
      </c>
      <c r="D7038" s="475">
        <v>9.52</v>
      </c>
      <c r="E7038" s="302"/>
      <c r="F7038" s="302"/>
      <c r="G7038" s="302"/>
    </row>
    <row r="7039" spans="1:7">
      <c r="A7039" s="450">
        <v>40912</v>
      </c>
      <c r="B7039" s="451" t="s">
        <v>4827</v>
      </c>
      <c r="C7039" s="450" t="s">
        <v>839</v>
      </c>
      <c r="D7039" s="475">
        <v>1688.71</v>
      </c>
      <c r="E7039" s="302"/>
      <c r="F7039" s="302"/>
      <c r="G7039" s="302"/>
    </row>
    <row r="7040" spans="1:7">
      <c r="A7040" s="450">
        <v>247</v>
      </c>
      <c r="B7040" s="451" t="s">
        <v>4828</v>
      </c>
      <c r="C7040" s="450" t="s">
        <v>724</v>
      </c>
      <c r="D7040" s="475">
        <v>9.93</v>
      </c>
      <c r="E7040" s="302"/>
      <c r="F7040" s="302"/>
      <c r="G7040" s="302"/>
    </row>
    <row r="7041" spans="1:7">
      <c r="A7041" s="450">
        <v>40919</v>
      </c>
      <c r="B7041" s="451" t="s">
        <v>4829</v>
      </c>
      <c r="C7041" s="450" t="s">
        <v>839</v>
      </c>
      <c r="D7041" s="475">
        <v>1760.22</v>
      </c>
      <c r="E7041" s="302"/>
      <c r="F7041" s="302"/>
      <c r="G7041" s="302"/>
    </row>
    <row r="7042" spans="1:7">
      <c r="A7042" s="450">
        <v>25958</v>
      </c>
      <c r="B7042" s="451" t="s">
        <v>4830</v>
      </c>
      <c r="C7042" s="450" t="s">
        <v>724</v>
      </c>
      <c r="D7042" s="475">
        <v>7.3</v>
      </c>
      <c r="E7042" s="302"/>
      <c r="F7042" s="302"/>
      <c r="G7042" s="302"/>
    </row>
    <row r="7043" spans="1:7" ht="25.5">
      <c r="A7043" s="450">
        <v>40984</v>
      </c>
      <c r="B7043" s="451" t="s">
        <v>4831</v>
      </c>
      <c r="C7043" s="450" t="s">
        <v>839</v>
      </c>
      <c r="D7043" s="475">
        <v>1293.8599999999999</v>
      </c>
      <c r="E7043" s="302"/>
      <c r="F7043" s="302"/>
      <c r="G7043" s="302"/>
    </row>
    <row r="7044" spans="1:7">
      <c r="A7044" s="450">
        <v>248</v>
      </c>
      <c r="B7044" s="451" t="s">
        <v>4832</v>
      </c>
      <c r="C7044" s="450" t="s">
        <v>724</v>
      </c>
      <c r="D7044" s="475">
        <v>9.85</v>
      </c>
      <c r="E7044" s="302"/>
      <c r="F7044" s="302"/>
      <c r="G7044" s="302"/>
    </row>
    <row r="7045" spans="1:7" ht="25.5">
      <c r="A7045" s="450">
        <v>41086</v>
      </c>
      <c r="B7045" s="451" t="s">
        <v>4833</v>
      </c>
      <c r="C7045" s="450" t="s">
        <v>839</v>
      </c>
      <c r="D7045" s="475">
        <v>1747.41</v>
      </c>
      <c r="E7045" s="302"/>
      <c r="F7045" s="302"/>
      <c r="G7045" s="302"/>
    </row>
    <row r="7046" spans="1:7">
      <c r="A7046" s="450">
        <v>34466</v>
      </c>
      <c r="B7046" s="451" t="s">
        <v>4834</v>
      </c>
      <c r="C7046" s="450" t="s">
        <v>724</v>
      </c>
      <c r="D7046" s="475">
        <v>9.85</v>
      </c>
      <c r="E7046" s="302"/>
      <c r="F7046" s="302"/>
      <c r="G7046" s="302"/>
    </row>
    <row r="7047" spans="1:7">
      <c r="A7047" s="450">
        <v>41083</v>
      </c>
      <c r="B7047" s="451" t="s">
        <v>4835</v>
      </c>
      <c r="C7047" s="450" t="s">
        <v>839</v>
      </c>
      <c r="D7047" s="475">
        <v>1747.41</v>
      </c>
      <c r="E7047" s="302"/>
      <c r="F7047" s="302"/>
      <c r="G7047" s="302"/>
    </row>
    <row r="7048" spans="1:7">
      <c r="A7048" s="450">
        <v>252</v>
      </c>
      <c r="B7048" s="451" t="s">
        <v>4836</v>
      </c>
      <c r="C7048" s="450" t="s">
        <v>724</v>
      </c>
      <c r="D7048" s="475">
        <v>10.199999999999999</v>
      </c>
      <c r="E7048" s="302"/>
      <c r="F7048" s="302"/>
      <c r="G7048" s="302"/>
    </row>
    <row r="7049" spans="1:7">
      <c r="A7049" s="450">
        <v>40909</v>
      </c>
      <c r="B7049" s="451" t="s">
        <v>4837</v>
      </c>
      <c r="C7049" s="450" t="s">
        <v>839</v>
      </c>
      <c r="D7049" s="475">
        <v>1811.3</v>
      </c>
      <c r="E7049" s="302"/>
      <c r="F7049" s="302"/>
      <c r="G7049" s="302"/>
    </row>
    <row r="7050" spans="1:7">
      <c r="A7050" s="450">
        <v>242</v>
      </c>
      <c r="B7050" s="451" t="s">
        <v>4838</v>
      </c>
      <c r="C7050" s="450" t="s">
        <v>724</v>
      </c>
      <c r="D7050" s="475">
        <v>13.18</v>
      </c>
      <c r="E7050" s="302"/>
      <c r="F7050" s="302"/>
      <c r="G7050" s="302"/>
    </row>
    <row r="7051" spans="1:7">
      <c r="A7051" s="450">
        <v>41085</v>
      </c>
      <c r="B7051" s="451" t="s">
        <v>4839</v>
      </c>
      <c r="C7051" s="450" t="s">
        <v>839</v>
      </c>
      <c r="D7051" s="475">
        <v>2338.48</v>
      </c>
      <c r="E7051" s="302"/>
      <c r="F7051" s="302"/>
      <c r="G7051" s="302"/>
    </row>
    <row r="7052" spans="1:7" ht="38.25">
      <c r="A7052" s="450">
        <v>427</v>
      </c>
      <c r="B7052" s="451" t="s">
        <v>4840</v>
      </c>
      <c r="C7052" s="450" t="s">
        <v>721</v>
      </c>
      <c r="D7052" s="475">
        <v>6.22</v>
      </c>
      <c r="E7052" s="302"/>
      <c r="F7052" s="302"/>
      <c r="G7052" s="302"/>
    </row>
    <row r="7053" spans="1:7" ht="38.25">
      <c r="A7053" s="450">
        <v>417</v>
      </c>
      <c r="B7053" s="451" t="s">
        <v>4841</v>
      </c>
      <c r="C7053" s="450" t="s">
        <v>721</v>
      </c>
      <c r="D7053" s="475">
        <v>2.93</v>
      </c>
      <c r="E7053" s="302"/>
      <c r="F7053" s="302"/>
      <c r="G7053" s="302"/>
    </row>
    <row r="7054" spans="1:7" ht="38.25">
      <c r="A7054" s="450">
        <v>11273</v>
      </c>
      <c r="B7054" s="451" t="s">
        <v>4842</v>
      </c>
      <c r="C7054" s="450" t="s">
        <v>721</v>
      </c>
      <c r="D7054" s="475">
        <v>9.1</v>
      </c>
      <c r="E7054" s="302"/>
      <c r="F7054" s="302"/>
      <c r="G7054" s="302"/>
    </row>
    <row r="7055" spans="1:7" ht="38.25">
      <c r="A7055" s="450">
        <v>11272</v>
      </c>
      <c r="B7055" s="451" t="s">
        <v>4843</v>
      </c>
      <c r="C7055" s="450" t="s">
        <v>721</v>
      </c>
      <c r="D7055" s="475">
        <v>5.49</v>
      </c>
      <c r="E7055" s="302"/>
      <c r="F7055" s="302"/>
      <c r="G7055" s="302"/>
    </row>
    <row r="7056" spans="1:7" ht="38.25">
      <c r="A7056" s="450">
        <v>11275</v>
      </c>
      <c r="B7056" s="451" t="s">
        <v>4844</v>
      </c>
      <c r="C7056" s="450" t="s">
        <v>721</v>
      </c>
      <c r="D7056" s="475">
        <v>2.2000000000000002</v>
      </c>
      <c r="E7056" s="302"/>
      <c r="F7056" s="302"/>
      <c r="G7056" s="302"/>
    </row>
    <row r="7057" spans="1:7" ht="38.25">
      <c r="A7057" s="450">
        <v>11274</v>
      </c>
      <c r="B7057" s="451" t="s">
        <v>4845</v>
      </c>
      <c r="C7057" s="450" t="s">
        <v>721</v>
      </c>
      <c r="D7057" s="475">
        <v>1.68</v>
      </c>
      <c r="E7057" s="302"/>
      <c r="F7057" s="302"/>
      <c r="G7057" s="302"/>
    </row>
    <row r="7058" spans="1:7" ht="25.5">
      <c r="A7058" s="450">
        <v>38470</v>
      </c>
      <c r="B7058" s="451" t="s">
        <v>4846</v>
      </c>
      <c r="C7058" s="450" t="s">
        <v>721</v>
      </c>
      <c r="D7058" s="475">
        <v>38.869999999999997</v>
      </c>
      <c r="E7058" s="302"/>
      <c r="F7058" s="302"/>
      <c r="G7058" s="302"/>
    </row>
    <row r="7059" spans="1:7">
      <c r="A7059" s="450">
        <v>38547</v>
      </c>
      <c r="B7059" s="451" t="s">
        <v>4847</v>
      </c>
      <c r="C7059" s="450" t="s">
        <v>721</v>
      </c>
      <c r="D7059" s="475">
        <v>106.07</v>
      </c>
      <c r="E7059" s="302"/>
      <c r="F7059" s="302"/>
      <c r="G7059" s="302"/>
    </row>
    <row r="7060" spans="1:7" ht="25.5">
      <c r="A7060" s="450">
        <v>38469</v>
      </c>
      <c r="B7060" s="451" t="s">
        <v>4848</v>
      </c>
      <c r="C7060" s="450" t="s">
        <v>721</v>
      </c>
      <c r="D7060" s="475">
        <v>114.05</v>
      </c>
      <c r="E7060" s="302"/>
      <c r="F7060" s="302"/>
      <c r="G7060" s="302"/>
    </row>
    <row r="7061" spans="1:7">
      <c r="A7061" s="450">
        <v>38467</v>
      </c>
      <c r="B7061" s="451" t="s">
        <v>4849</v>
      </c>
      <c r="C7061" s="450" t="s">
        <v>721</v>
      </c>
      <c r="D7061" s="475">
        <v>64.17</v>
      </c>
      <c r="E7061" s="302"/>
      <c r="F7061" s="302"/>
      <c r="G7061" s="302"/>
    </row>
    <row r="7062" spans="1:7">
      <c r="A7062" s="450">
        <v>38468</v>
      </c>
      <c r="B7062" s="451" t="s">
        <v>4850</v>
      </c>
      <c r="C7062" s="450" t="s">
        <v>721</v>
      </c>
      <c r="D7062" s="475">
        <v>70.62</v>
      </c>
      <c r="E7062" s="302"/>
      <c r="F7062" s="302"/>
      <c r="G7062" s="302"/>
    </row>
    <row r="7063" spans="1:7" ht="25.5">
      <c r="A7063" s="450">
        <v>38471</v>
      </c>
      <c r="B7063" s="451" t="s">
        <v>4851</v>
      </c>
      <c r="C7063" s="450" t="s">
        <v>721</v>
      </c>
      <c r="D7063" s="475">
        <v>91.7</v>
      </c>
      <c r="E7063" s="302"/>
      <c r="F7063" s="302"/>
      <c r="G7063" s="302"/>
    </row>
    <row r="7064" spans="1:7">
      <c r="A7064" s="450">
        <v>37370</v>
      </c>
      <c r="B7064" s="451" t="s">
        <v>4852</v>
      </c>
      <c r="C7064" s="450" t="s">
        <v>724</v>
      </c>
      <c r="D7064" s="475">
        <v>0.96</v>
      </c>
      <c r="E7064" s="302"/>
      <c r="F7064" s="302"/>
      <c r="G7064" s="302"/>
    </row>
    <row r="7065" spans="1:7">
      <c r="A7065" s="450">
        <v>40862</v>
      </c>
      <c r="B7065" s="451" t="s">
        <v>4853</v>
      </c>
      <c r="C7065" s="450" t="s">
        <v>839</v>
      </c>
      <c r="D7065" s="475">
        <v>181.89</v>
      </c>
      <c r="E7065" s="302"/>
      <c r="F7065" s="302"/>
      <c r="G7065" s="302"/>
    </row>
    <row r="7066" spans="1:7" ht="38.25">
      <c r="A7066" s="450">
        <v>10658</v>
      </c>
      <c r="B7066" s="451" t="s">
        <v>4854</v>
      </c>
      <c r="C7066" s="450" t="s">
        <v>721</v>
      </c>
      <c r="D7066" s="475">
        <v>7000</v>
      </c>
      <c r="E7066" s="302"/>
      <c r="F7066" s="302"/>
      <c r="G7066" s="302"/>
    </row>
    <row r="7067" spans="1:7">
      <c r="A7067" s="450">
        <v>253</v>
      </c>
      <c r="B7067" s="451" t="s">
        <v>4855</v>
      </c>
      <c r="C7067" s="450" t="s">
        <v>724</v>
      </c>
      <c r="D7067" s="475">
        <v>13.66</v>
      </c>
      <c r="E7067" s="302"/>
      <c r="F7067" s="302"/>
      <c r="G7067" s="302"/>
    </row>
    <row r="7068" spans="1:7">
      <c r="A7068" s="450">
        <v>40809</v>
      </c>
      <c r="B7068" s="451" t="s">
        <v>4856</v>
      </c>
      <c r="C7068" s="450" t="s">
        <v>839</v>
      </c>
      <c r="D7068" s="475">
        <v>2420.84</v>
      </c>
      <c r="E7068" s="302"/>
      <c r="F7068" s="302"/>
      <c r="G7068" s="302"/>
    </row>
    <row r="7069" spans="1:7" ht="63.75">
      <c r="A7069" s="450">
        <v>42428</v>
      </c>
      <c r="B7069" s="451" t="s">
        <v>4857</v>
      </c>
      <c r="C7069" s="450" t="s">
        <v>721</v>
      </c>
      <c r="D7069" s="475">
        <v>1944</v>
      </c>
      <c r="E7069" s="302"/>
      <c r="F7069" s="302"/>
      <c r="G7069" s="302"/>
    </row>
    <row r="7070" spans="1:7">
      <c r="A7070" s="450">
        <v>583</v>
      </c>
      <c r="B7070" s="451" t="s">
        <v>4858</v>
      </c>
      <c r="C7070" s="450" t="s">
        <v>718</v>
      </c>
      <c r="D7070" s="475">
        <v>37.49</v>
      </c>
      <c r="E7070" s="302"/>
      <c r="F7070" s="302"/>
      <c r="G7070" s="302"/>
    </row>
    <row r="7071" spans="1:7" ht="25.5">
      <c r="A7071" s="450">
        <v>299</v>
      </c>
      <c r="B7071" s="451" t="s">
        <v>4859</v>
      </c>
      <c r="C7071" s="450" t="s">
        <v>721</v>
      </c>
      <c r="D7071" s="475">
        <v>4.29</v>
      </c>
      <c r="E7071" s="302"/>
      <c r="F7071" s="302"/>
      <c r="G7071" s="302"/>
    </row>
    <row r="7072" spans="1:7" ht="25.5">
      <c r="A7072" s="450">
        <v>298</v>
      </c>
      <c r="B7072" s="451" t="s">
        <v>4860</v>
      </c>
      <c r="C7072" s="450" t="s">
        <v>721</v>
      </c>
      <c r="D7072" s="475">
        <v>4.32</v>
      </c>
      <c r="E7072" s="302"/>
      <c r="F7072" s="302"/>
      <c r="G7072" s="302"/>
    </row>
    <row r="7073" spans="1:7" ht="25.5">
      <c r="A7073" s="450">
        <v>295</v>
      </c>
      <c r="B7073" s="451" t="s">
        <v>4861</v>
      </c>
      <c r="C7073" s="450" t="s">
        <v>721</v>
      </c>
      <c r="D7073" s="475">
        <v>2.57</v>
      </c>
      <c r="E7073" s="302"/>
      <c r="F7073" s="302"/>
      <c r="G7073" s="302"/>
    </row>
    <row r="7074" spans="1:7" ht="25.5">
      <c r="A7074" s="450">
        <v>296</v>
      </c>
      <c r="B7074" s="451" t="s">
        <v>4862</v>
      </c>
      <c r="C7074" s="450" t="s">
        <v>721</v>
      </c>
      <c r="D7074" s="475">
        <v>2.67</v>
      </c>
      <c r="E7074" s="302"/>
      <c r="F7074" s="302"/>
      <c r="G7074" s="302"/>
    </row>
    <row r="7075" spans="1:7" ht="25.5">
      <c r="A7075" s="450">
        <v>297</v>
      </c>
      <c r="B7075" s="451" t="s">
        <v>4863</v>
      </c>
      <c r="C7075" s="450" t="s">
        <v>721</v>
      </c>
      <c r="D7075" s="475">
        <v>3.77</v>
      </c>
      <c r="E7075" s="302"/>
      <c r="F7075" s="302"/>
      <c r="G7075" s="302"/>
    </row>
    <row r="7076" spans="1:7" ht="25.5">
      <c r="A7076" s="450">
        <v>301</v>
      </c>
      <c r="B7076" s="451" t="s">
        <v>4864</v>
      </c>
      <c r="C7076" s="450" t="s">
        <v>721</v>
      </c>
      <c r="D7076" s="475">
        <v>4.7300000000000004</v>
      </c>
      <c r="E7076" s="302"/>
      <c r="F7076" s="302"/>
      <c r="G7076" s="302"/>
    </row>
    <row r="7077" spans="1:7" ht="25.5">
      <c r="A7077" s="450">
        <v>300</v>
      </c>
      <c r="B7077" s="451" t="s">
        <v>4865</v>
      </c>
      <c r="C7077" s="450" t="s">
        <v>721</v>
      </c>
      <c r="D7077" s="475">
        <v>19.87</v>
      </c>
      <c r="E7077" s="302"/>
      <c r="F7077" s="302"/>
      <c r="G7077" s="302"/>
    </row>
    <row r="7078" spans="1:7" ht="25.5">
      <c r="A7078" s="450">
        <v>20084</v>
      </c>
      <c r="B7078" s="451" t="s">
        <v>4866</v>
      </c>
      <c r="C7078" s="450" t="s">
        <v>721</v>
      </c>
      <c r="D7078" s="475">
        <v>2.57</v>
      </c>
      <c r="E7078" s="302"/>
      <c r="F7078" s="302"/>
      <c r="G7078" s="302"/>
    </row>
    <row r="7079" spans="1:7" ht="25.5">
      <c r="A7079" s="450">
        <v>20085</v>
      </c>
      <c r="B7079" s="451" t="s">
        <v>4867</v>
      </c>
      <c r="C7079" s="450" t="s">
        <v>721</v>
      </c>
      <c r="D7079" s="475">
        <v>2.38</v>
      </c>
      <c r="E7079" s="302"/>
      <c r="F7079" s="302"/>
      <c r="G7079" s="302"/>
    </row>
    <row r="7080" spans="1:7" ht="25.5">
      <c r="A7080" s="450">
        <v>311</v>
      </c>
      <c r="B7080" s="451" t="s">
        <v>4868</v>
      </c>
      <c r="C7080" s="450" t="s">
        <v>721</v>
      </c>
      <c r="D7080" s="475">
        <v>15.38</v>
      </c>
      <c r="E7080" s="302"/>
      <c r="F7080" s="302"/>
      <c r="G7080" s="302"/>
    </row>
    <row r="7081" spans="1:7" ht="25.5">
      <c r="A7081" s="450">
        <v>318</v>
      </c>
      <c r="B7081" s="451" t="s">
        <v>4869</v>
      </c>
      <c r="C7081" s="450" t="s">
        <v>721</v>
      </c>
      <c r="D7081" s="475">
        <v>26.94</v>
      </c>
      <c r="E7081" s="302"/>
      <c r="F7081" s="302"/>
      <c r="G7081" s="302"/>
    </row>
    <row r="7082" spans="1:7" ht="25.5">
      <c r="A7082" s="450">
        <v>319</v>
      </c>
      <c r="B7082" s="451" t="s">
        <v>4870</v>
      </c>
      <c r="C7082" s="450" t="s">
        <v>721</v>
      </c>
      <c r="D7082" s="475">
        <v>50.88</v>
      </c>
      <c r="E7082" s="302"/>
      <c r="F7082" s="302"/>
      <c r="G7082" s="302"/>
    </row>
    <row r="7083" spans="1:7" ht="25.5">
      <c r="A7083" s="450">
        <v>320</v>
      </c>
      <c r="B7083" s="451" t="s">
        <v>4871</v>
      </c>
      <c r="C7083" s="450" t="s">
        <v>721</v>
      </c>
      <c r="D7083" s="475">
        <v>161.75</v>
      </c>
      <c r="E7083" s="302"/>
      <c r="F7083" s="302"/>
      <c r="G7083" s="302"/>
    </row>
    <row r="7084" spans="1:7" ht="25.5">
      <c r="A7084" s="450">
        <v>314</v>
      </c>
      <c r="B7084" s="451" t="s">
        <v>4872</v>
      </c>
      <c r="C7084" s="450" t="s">
        <v>721</v>
      </c>
      <c r="D7084" s="475">
        <v>248.44</v>
      </c>
      <c r="E7084" s="302"/>
      <c r="F7084" s="302"/>
      <c r="G7084" s="302"/>
    </row>
    <row r="7085" spans="1:7" ht="25.5">
      <c r="A7085" s="450">
        <v>303</v>
      </c>
      <c r="B7085" s="451" t="s">
        <v>4873</v>
      </c>
      <c r="C7085" s="450" t="s">
        <v>721</v>
      </c>
      <c r="D7085" s="475">
        <v>6.44</v>
      </c>
      <c r="E7085" s="302"/>
      <c r="F7085" s="302"/>
      <c r="G7085" s="302"/>
    </row>
    <row r="7086" spans="1:7" ht="25.5">
      <c r="A7086" s="450">
        <v>305</v>
      </c>
      <c r="B7086" s="451" t="s">
        <v>4874</v>
      </c>
      <c r="C7086" s="450" t="s">
        <v>721</v>
      </c>
      <c r="D7086" s="475">
        <v>16.809999999999999</v>
      </c>
      <c r="E7086" s="302"/>
      <c r="F7086" s="302"/>
      <c r="G7086" s="302"/>
    </row>
    <row r="7087" spans="1:7" ht="25.5">
      <c r="A7087" s="450">
        <v>306</v>
      </c>
      <c r="B7087" s="451" t="s">
        <v>4875</v>
      </c>
      <c r="C7087" s="450" t="s">
        <v>721</v>
      </c>
      <c r="D7087" s="475">
        <v>20.2</v>
      </c>
      <c r="E7087" s="302"/>
      <c r="F7087" s="302"/>
      <c r="G7087" s="302"/>
    </row>
    <row r="7088" spans="1:7" ht="25.5">
      <c r="A7088" s="450">
        <v>307</v>
      </c>
      <c r="B7088" s="451" t="s">
        <v>4876</v>
      </c>
      <c r="C7088" s="450" t="s">
        <v>721</v>
      </c>
      <c r="D7088" s="475">
        <v>39.89</v>
      </c>
      <c r="E7088" s="302"/>
      <c r="F7088" s="302"/>
      <c r="G7088" s="302"/>
    </row>
    <row r="7089" spans="1:7" ht="25.5">
      <c r="A7089" s="450">
        <v>309</v>
      </c>
      <c r="B7089" s="451" t="s">
        <v>4877</v>
      </c>
      <c r="C7089" s="450" t="s">
        <v>721</v>
      </c>
      <c r="D7089" s="475">
        <v>81.739999999999995</v>
      </c>
      <c r="E7089" s="302"/>
      <c r="F7089" s="302"/>
      <c r="G7089" s="302"/>
    </row>
    <row r="7090" spans="1:7" ht="25.5">
      <c r="A7090" s="450">
        <v>310</v>
      </c>
      <c r="B7090" s="451" t="s">
        <v>4878</v>
      </c>
      <c r="C7090" s="450" t="s">
        <v>721</v>
      </c>
      <c r="D7090" s="475">
        <v>103.67</v>
      </c>
      <c r="E7090" s="302"/>
      <c r="F7090" s="302"/>
      <c r="G7090" s="302"/>
    </row>
    <row r="7091" spans="1:7" ht="25.5">
      <c r="A7091" s="450">
        <v>328</v>
      </c>
      <c r="B7091" s="451" t="s">
        <v>4879</v>
      </c>
      <c r="C7091" s="450" t="s">
        <v>721</v>
      </c>
      <c r="D7091" s="475">
        <v>12.37</v>
      </c>
      <c r="E7091" s="302"/>
      <c r="F7091" s="302"/>
      <c r="G7091" s="302"/>
    </row>
    <row r="7092" spans="1:7" ht="25.5">
      <c r="A7092" s="450">
        <v>325</v>
      </c>
      <c r="B7092" s="451" t="s">
        <v>4880</v>
      </c>
      <c r="C7092" s="450" t="s">
        <v>721</v>
      </c>
      <c r="D7092" s="475">
        <v>4.8</v>
      </c>
      <c r="E7092" s="302"/>
      <c r="F7092" s="302"/>
      <c r="G7092" s="302"/>
    </row>
    <row r="7093" spans="1:7" ht="25.5">
      <c r="A7093" s="450">
        <v>20326</v>
      </c>
      <c r="B7093" s="451" t="s">
        <v>4881</v>
      </c>
      <c r="C7093" s="450" t="s">
        <v>721</v>
      </c>
      <c r="D7093" s="475">
        <v>12.85</v>
      </c>
      <c r="E7093" s="302"/>
      <c r="F7093" s="302"/>
      <c r="G7093" s="302"/>
    </row>
    <row r="7094" spans="1:7" ht="25.5">
      <c r="A7094" s="450">
        <v>329</v>
      </c>
      <c r="B7094" s="451" t="s">
        <v>4882</v>
      </c>
      <c r="C7094" s="450" t="s">
        <v>721</v>
      </c>
      <c r="D7094" s="475">
        <v>15.81</v>
      </c>
      <c r="E7094" s="302"/>
      <c r="F7094" s="302"/>
      <c r="G7094" s="302"/>
    </row>
    <row r="7095" spans="1:7" ht="25.5">
      <c r="A7095" s="450">
        <v>308</v>
      </c>
      <c r="B7095" s="451" t="s">
        <v>4883</v>
      </c>
      <c r="C7095" s="450" t="s">
        <v>721</v>
      </c>
      <c r="D7095" s="475">
        <v>53.27</v>
      </c>
      <c r="E7095" s="302"/>
      <c r="F7095" s="302"/>
      <c r="G7095" s="302"/>
    </row>
    <row r="7096" spans="1:7" ht="25.5">
      <c r="A7096" s="450">
        <v>39642</v>
      </c>
      <c r="B7096" s="451" t="s">
        <v>4884</v>
      </c>
      <c r="C7096" s="450" t="s">
        <v>721</v>
      </c>
      <c r="D7096" s="475">
        <v>3.23</v>
      </c>
      <c r="E7096" s="302"/>
      <c r="F7096" s="302"/>
      <c r="G7096" s="302"/>
    </row>
    <row r="7097" spans="1:7" ht="25.5">
      <c r="A7097" s="450">
        <v>39641</v>
      </c>
      <c r="B7097" s="451" t="s">
        <v>4885</v>
      </c>
      <c r="C7097" s="450" t="s">
        <v>721</v>
      </c>
      <c r="D7097" s="475">
        <v>2.25</v>
      </c>
      <c r="E7097" s="302"/>
      <c r="F7097" s="302"/>
      <c r="G7097" s="302"/>
    </row>
    <row r="7098" spans="1:7" ht="25.5">
      <c r="A7098" s="450">
        <v>39643</v>
      </c>
      <c r="B7098" s="451" t="s">
        <v>4886</v>
      </c>
      <c r="C7098" s="450" t="s">
        <v>721</v>
      </c>
      <c r="D7098" s="475">
        <v>8.98</v>
      </c>
      <c r="E7098" s="302"/>
      <c r="F7098" s="302"/>
      <c r="G7098" s="302"/>
    </row>
    <row r="7099" spans="1:7" ht="25.5">
      <c r="A7099" s="450">
        <v>39644</v>
      </c>
      <c r="B7099" s="451" t="s">
        <v>4887</v>
      </c>
      <c r="C7099" s="450" t="s">
        <v>721</v>
      </c>
      <c r="D7099" s="475">
        <v>11.6</v>
      </c>
      <c r="E7099" s="302"/>
      <c r="F7099" s="302"/>
      <c r="G7099" s="302"/>
    </row>
    <row r="7100" spans="1:7" ht="25.5">
      <c r="A7100" s="450">
        <v>39645</v>
      </c>
      <c r="B7100" s="451" t="s">
        <v>4888</v>
      </c>
      <c r="C7100" s="450" t="s">
        <v>721</v>
      </c>
      <c r="D7100" s="475">
        <v>14.99</v>
      </c>
      <c r="E7100" s="302"/>
      <c r="F7100" s="302"/>
      <c r="G7100" s="302"/>
    </row>
    <row r="7101" spans="1:7" ht="25.5">
      <c r="A7101" s="450">
        <v>41610</v>
      </c>
      <c r="B7101" s="451" t="s">
        <v>10495</v>
      </c>
      <c r="C7101" s="450" t="s">
        <v>721</v>
      </c>
      <c r="D7101" s="475">
        <v>583.41999999999996</v>
      </c>
      <c r="E7101" s="302"/>
      <c r="F7101" s="302"/>
      <c r="G7101" s="302"/>
    </row>
    <row r="7102" spans="1:7" ht="25.5">
      <c r="A7102" s="450">
        <v>41611</v>
      </c>
      <c r="B7102" s="451" t="s">
        <v>10496</v>
      </c>
      <c r="C7102" s="450" t="s">
        <v>721</v>
      </c>
      <c r="D7102" s="475">
        <v>919.58</v>
      </c>
      <c r="E7102" s="302"/>
      <c r="F7102" s="302"/>
      <c r="G7102" s="302"/>
    </row>
    <row r="7103" spans="1:7" ht="25.5">
      <c r="A7103" s="450">
        <v>41612</v>
      </c>
      <c r="B7103" s="451" t="s">
        <v>10497</v>
      </c>
      <c r="C7103" s="450" t="s">
        <v>721</v>
      </c>
      <c r="D7103" s="475">
        <v>1291.23</v>
      </c>
      <c r="E7103" s="302"/>
      <c r="F7103" s="302"/>
      <c r="G7103" s="302"/>
    </row>
    <row r="7104" spans="1:7" ht="38.25">
      <c r="A7104" s="450">
        <v>41637</v>
      </c>
      <c r="B7104" s="451" t="s">
        <v>10498</v>
      </c>
      <c r="C7104" s="450" t="s">
        <v>721</v>
      </c>
      <c r="D7104" s="475">
        <v>120.7</v>
      </c>
      <c r="E7104" s="302"/>
      <c r="F7104" s="302"/>
      <c r="G7104" s="302"/>
    </row>
    <row r="7105" spans="1:7" ht="38.25">
      <c r="A7105" s="450">
        <v>41638</v>
      </c>
      <c r="B7105" s="451" t="s">
        <v>10499</v>
      </c>
      <c r="C7105" s="450" t="s">
        <v>721</v>
      </c>
      <c r="D7105" s="475">
        <v>157.22999999999999</v>
      </c>
      <c r="E7105" s="302"/>
      <c r="F7105" s="302"/>
      <c r="G7105" s="302"/>
    </row>
    <row r="7106" spans="1:7" ht="38.25">
      <c r="A7106" s="450">
        <v>41639</v>
      </c>
      <c r="B7106" s="451" t="s">
        <v>10500</v>
      </c>
      <c r="C7106" s="450" t="s">
        <v>721</v>
      </c>
      <c r="D7106" s="475">
        <v>380.38</v>
      </c>
      <c r="E7106" s="302"/>
      <c r="F7106" s="302"/>
      <c r="G7106" s="302"/>
    </row>
    <row r="7107" spans="1:7" ht="25.5">
      <c r="A7107" s="450">
        <v>11789</v>
      </c>
      <c r="B7107" s="451" t="s">
        <v>4889</v>
      </c>
      <c r="C7107" s="450" t="s">
        <v>721</v>
      </c>
      <c r="D7107" s="475">
        <v>0.83</v>
      </c>
      <c r="E7107" s="302"/>
      <c r="F7107" s="302"/>
      <c r="G7107" s="302"/>
    </row>
    <row r="7108" spans="1:7" ht="38.25">
      <c r="A7108" s="450">
        <v>20975</v>
      </c>
      <c r="B7108" s="451" t="s">
        <v>4890</v>
      </c>
      <c r="C7108" s="450" t="s">
        <v>721</v>
      </c>
      <c r="D7108" s="475">
        <v>10.51</v>
      </c>
      <c r="E7108" s="302"/>
      <c r="F7108" s="302"/>
      <c r="G7108" s="302"/>
    </row>
    <row r="7109" spans="1:7" ht="38.25">
      <c r="A7109" s="450">
        <v>20976</v>
      </c>
      <c r="B7109" s="451" t="s">
        <v>4891</v>
      </c>
      <c r="C7109" s="450" t="s">
        <v>721</v>
      </c>
      <c r="D7109" s="475">
        <v>15.88</v>
      </c>
      <c r="E7109" s="302"/>
      <c r="F7109" s="302"/>
      <c r="G7109" s="302"/>
    </row>
    <row r="7110" spans="1:7" ht="25.5">
      <c r="A7110" s="450">
        <v>40340</v>
      </c>
      <c r="B7110" s="451" t="s">
        <v>4892</v>
      </c>
      <c r="C7110" s="450" t="s">
        <v>721</v>
      </c>
      <c r="D7110" s="475">
        <v>125.26</v>
      </c>
      <c r="E7110" s="302"/>
      <c r="F7110" s="302"/>
      <c r="G7110" s="302"/>
    </row>
    <row r="7111" spans="1:7" ht="25.5">
      <c r="A7111" s="450">
        <v>40341</v>
      </c>
      <c r="B7111" s="451" t="s">
        <v>4893</v>
      </c>
      <c r="C7111" s="450" t="s">
        <v>721</v>
      </c>
      <c r="D7111" s="475">
        <v>148.32</v>
      </c>
      <c r="E7111" s="302"/>
      <c r="F7111" s="302"/>
      <c r="G7111" s="302"/>
    </row>
    <row r="7112" spans="1:7" ht="25.5">
      <c r="A7112" s="450">
        <v>40342</v>
      </c>
      <c r="B7112" s="451" t="s">
        <v>4894</v>
      </c>
      <c r="C7112" s="450" t="s">
        <v>721</v>
      </c>
      <c r="D7112" s="475">
        <v>188.03</v>
      </c>
      <c r="E7112" s="302"/>
      <c r="F7112" s="302"/>
      <c r="G7112" s="302"/>
    </row>
    <row r="7113" spans="1:7" ht="25.5">
      <c r="A7113" s="450">
        <v>40343</v>
      </c>
      <c r="B7113" s="451" t="s">
        <v>4895</v>
      </c>
      <c r="C7113" s="450" t="s">
        <v>721</v>
      </c>
      <c r="D7113" s="475">
        <v>230.68</v>
      </c>
      <c r="E7113" s="302"/>
      <c r="F7113" s="302"/>
      <c r="G7113" s="302"/>
    </row>
    <row r="7114" spans="1:7" ht="25.5">
      <c r="A7114" s="450">
        <v>40344</v>
      </c>
      <c r="B7114" s="451" t="s">
        <v>4896</v>
      </c>
      <c r="C7114" s="450" t="s">
        <v>721</v>
      </c>
      <c r="D7114" s="475">
        <v>243.91</v>
      </c>
      <c r="E7114" s="302"/>
      <c r="F7114" s="302"/>
      <c r="G7114" s="302"/>
    </row>
    <row r="7115" spans="1:7" ht="25.5">
      <c r="A7115" s="450">
        <v>40345</v>
      </c>
      <c r="B7115" s="451" t="s">
        <v>4897</v>
      </c>
      <c r="C7115" s="450" t="s">
        <v>721</v>
      </c>
      <c r="D7115" s="475">
        <v>304.52999999999997</v>
      </c>
      <c r="E7115" s="302"/>
      <c r="F7115" s="302"/>
      <c r="G7115" s="302"/>
    </row>
    <row r="7116" spans="1:7" ht="25.5">
      <c r="A7116" s="450">
        <v>40346</v>
      </c>
      <c r="B7116" s="451" t="s">
        <v>4898</v>
      </c>
      <c r="C7116" s="450" t="s">
        <v>721</v>
      </c>
      <c r="D7116" s="475">
        <v>286.48</v>
      </c>
      <c r="E7116" s="302"/>
      <c r="F7116" s="302"/>
      <c r="G7116" s="302"/>
    </row>
    <row r="7117" spans="1:7" ht="25.5">
      <c r="A7117" s="450">
        <v>40347</v>
      </c>
      <c r="B7117" s="451" t="s">
        <v>4899</v>
      </c>
      <c r="C7117" s="450" t="s">
        <v>721</v>
      </c>
      <c r="D7117" s="475">
        <v>354.21</v>
      </c>
      <c r="E7117" s="302"/>
      <c r="F7117" s="302"/>
      <c r="G7117" s="302"/>
    </row>
    <row r="7118" spans="1:7" ht="25.5">
      <c r="A7118" s="450">
        <v>38840</v>
      </c>
      <c r="B7118" s="451" t="s">
        <v>4900</v>
      </c>
      <c r="C7118" s="450" t="s">
        <v>721</v>
      </c>
      <c r="D7118" s="475">
        <v>2.7</v>
      </c>
      <c r="E7118" s="302"/>
      <c r="F7118" s="302"/>
      <c r="G7118" s="302"/>
    </row>
    <row r="7119" spans="1:7" ht="25.5">
      <c r="A7119" s="450">
        <v>38841</v>
      </c>
      <c r="B7119" s="451" t="s">
        <v>4901</v>
      </c>
      <c r="C7119" s="450" t="s">
        <v>721</v>
      </c>
      <c r="D7119" s="475">
        <v>3</v>
      </c>
      <c r="E7119" s="302"/>
      <c r="F7119" s="302"/>
      <c r="G7119" s="302"/>
    </row>
    <row r="7120" spans="1:7" ht="25.5">
      <c r="A7120" s="450">
        <v>38842</v>
      </c>
      <c r="B7120" s="451" t="s">
        <v>4902</v>
      </c>
      <c r="C7120" s="450" t="s">
        <v>721</v>
      </c>
      <c r="D7120" s="475">
        <v>5.93</v>
      </c>
      <c r="E7120" s="302"/>
      <c r="F7120" s="302"/>
      <c r="G7120" s="302"/>
    </row>
    <row r="7121" spans="1:7" ht="25.5">
      <c r="A7121" s="450">
        <v>38843</v>
      </c>
      <c r="B7121" s="451" t="s">
        <v>4903</v>
      </c>
      <c r="C7121" s="450" t="s">
        <v>721</v>
      </c>
      <c r="D7121" s="475">
        <v>9.26</v>
      </c>
      <c r="E7121" s="302"/>
      <c r="F7121" s="302"/>
      <c r="G7121" s="302"/>
    </row>
    <row r="7122" spans="1:7" ht="51">
      <c r="A7122" s="450">
        <v>43424</v>
      </c>
      <c r="B7122" s="451" t="s">
        <v>10501</v>
      </c>
      <c r="C7122" s="450" t="s">
        <v>721</v>
      </c>
      <c r="D7122" s="475">
        <v>488.81</v>
      </c>
      <c r="E7122" s="302"/>
      <c r="F7122" s="302"/>
      <c r="G7122" s="302"/>
    </row>
    <row r="7123" spans="1:7" ht="51">
      <c r="A7123" s="450">
        <v>43426</v>
      </c>
      <c r="B7123" s="451" t="s">
        <v>10502</v>
      </c>
      <c r="C7123" s="450" t="s">
        <v>721</v>
      </c>
      <c r="D7123" s="475">
        <v>1685.91</v>
      </c>
      <c r="E7123" s="302"/>
      <c r="F7123" s="302"/>
      <c r="G7123" s="302"/>
    </row>
    <row r="7124" spans="1:7" ht="51">
      <c r="A7124" s="450">
        <v>12565</v>
      </c>
      <c r="B7124" s="451" t="s">
        <v>10503</v>
      </c>
      <c r="C7124" s="450" t="s">
        <v>721</v>
      </c>
      <c r="D7124" s="475">
        <v>591.22</v>
      </c>
      <c r="E7124" s="302"/>
      <c r="F7124" s="302"/>
      <c r="G7124" s="302"/>
    </row>
    <row r="7125" spans="1:7" ht="51">
      <c r="A7125" s="450">
        <v>12567</v>
      </c>
      <c r="B7125" s="451" t="s">
        <v>10504</v>
      </c>
      <c r="C7125" s="450" t="s">
        <v>721</v>
      </c>
      <c r="D7125" s="475">
        <v>794.11</v>
      </c>
      <c r="E7125" s="302"/>
      <c r="F7125" s="302"/>
      <c r="G7125" s="302"/>
    </row>
    <row r="7126" spans="1:7" ht="51">
      <c r="A7126" s="450">
        <v>12568</v>
      </c>
      <c r="B7126" s="451" t="s">
        <v>10505</v>
      </c>
      <c r="C7126" s="450" t="s">
        <v>721</v>
      </c>
      <c r="D7126" s="475">
        <v>1111.76</v>
      </c>
      <c r="E7126" s="302"/>
      <c r="F7126" s="302"/>
      <c r="G7126" s="302"/>
    </row>
    <row r="7127" spans="1:7" ht="38.25">
      <c r="A7127" s="450">
        <v>43441</v>
      </c>
      <c r="B7127" s="451" t="s">
        <v>10506</v>
      </c>
      <c r="C7127" s="450" t="s">
        <v>721</v>
      </c>
      <c r="D7127" s="475">
        <v>142.94</v>
      </c>
      <c r="E7127" s="302"/>
      <c r="F7127" s="302"/>
      <c r="G7127" s="302"/>
    </row>
    <row r="7128" spans="1:7" ht="38.25">
      <c r="A7128" s="450">
        <v>43423</v>
      </c>
      <c r="B7128" s="451" t="s">
        <v>10507</v>
      </c>
      <c r="C7128" s="450" t="s">
        <v>721</v>
      </c>
      <c r="D7128" s="475">
        <v>66.7</v>
      </c>
      <c r="E7128" s="302"/>
      <c r="F7128" s="302"/>
      <c r="G7128" s="302"/>
    </row>
    <row r="7129" spans="1:7" ht="38.25">
      <c r="A7129" s="450">
        <v>12532</v>
      </c>
      <c r="B7129" s="451" t="s">
        <v>10508</v>
      </c>
      <c r="C7129" s="450" t="s">
        <v>721</v>
      </c>
      <c r="D7129" s="475">
        <v>102.87</v>
      </c>
      <c r="E7129" s="302"/>
      <c r="F7129" s="302"/>
      <c r="G7129" s="302"/>
    </row>
    <row r="7130" spans="1:7" ht="63.75">
      <c r="A7130" s="450">
        <v>43444</v>
      </c>
      <c r="B7130" s="451" t="s">
        <v>10509</v>
      </c>
      <c r="C7130" s="450" t="s">
        <v>721</v>
      </c>
      <c r="D7130" s="475">
        <v>345.44</v>
      </c>
      <c r="E7130" s="302"/>
      <c r="F7130" s="302"/>
      <c r="G7130" s="302"/>
    </row>
    <row r="7131" spans="1:7" ht="63.75">
      <c r="A7131" s="450">
        <v>12551</v>
      </c>
      <c r="B7131" s="451" t="s">
        <v>10510</v>
      </c>
      <c r="C7131" s="450" t="s">
        <v>721</v>
      </c>
      <c r="D7131" s="475">
        <v>246.46</v>
      </c>
      <c r="E7131" s="302"/>
      <c r="F7131" s="302"/>
      <c r="G7131" s="302"/>
    </row>
    <row r="7132" spans="1:7" ht="63.75">
      <c r="A7132" s="450">
        <v>43442</v>
      </c>
      <c r="B7132" s="451" t="s">
        <v>10511</v>
      </c>
      <c r="C7132" s="450" t="s">
        <v>721</v>
      </c>
      <c r="D7132" s="475">
        <v>190.58</v>
      </c>
      <c r="E7132" s="302"/>
      <c r="F7132" s="302"/>
      <c r="G7132" s="302"/>
    </row>
    <row r="7133" spans="1:7" ht="63.75">
      <c r="A7133" s="450">
        <v>43443</v>
      </c>
      <c r="B7133" s="451" t="s">
        <v>10512</v>
      </c>
      <c r="C7133" s="450" t="s">
        <v>721</v>
      </c>
      <c r="D7133" s="475">
        <v>250.14</v>
      </c>
      <c r="E7133" s="302"/>
      <c r="F7133" s="302"/>
      <c r="G7133" s="302"/>
    </row>
    <row r="7134" spans="1:7" ht="63.75">
      <c r="A7134" s="450">
        <v>12544</v>
      </c>
      <c r="B7134" s="451" t="s">
        <v>10513</v>
      </c>
      <c r="C7134" s="450" t="s">
        <v>721</v>
      </c>
      <c r="D7134" s="475">
        <v>134.99</v>
      </c>
      <c r="E7134" s="302"/>
      <c r="F7134" s="302"/>
      <c r="G7134" s="302"/>
    </row>
    <row r="7135" spans="1:7" ht="63.75">
      <c r="A7135" s="450">
        <v>12547</v>
      </c>
      <c r="B7135" s="451" t="s">
        <v>10514</v>
      </c>
      <c r="C7135" s="450" t="s">
        <v>721</v>
      </c>
      <c r="D7135" s="475">
        <v>181.56</v>
      </c>
      <c r="E7135" s="302"/>
      <c r="F7135" s="302"/>
      <c r="G7135" s="302"/>
    </row>
    <row r="7136" spans="1:7" ht="63.75">
      <c r="A7136" s="450">
        <v>43445</v>
      </c>
      <c r="B7136" s="451" t="s">
        <v>10515</v>
      </c>
      <c r="C7136" s="450" t="s">
        <v>721</v>
      </c>
      <c r="D7136" s="475">
        <v>476.47</v>
      </c>
      <c r="E7136" s="302"/>
      <c r="F7136" s="302"/>
      <c r="G7136" s="302"/>
    </row>
    <row r="7137" spans="1:7" ht="63.75">
      <c r="A7137" s="450">
        <v>12563</v>
      </c>
      <c r="B7137" s="451" t="s">
        <v>10516</v>
      </c>
      <c r="C7137" s="450" t="s">
        <v>721</v>
      </c>
      <c r="D7137" s="475">
        <v>340.89</v>
      </c>
      <c r="E7137" s="302"/>
      <c r="F7137" s="302"/>
      <c r="G7137" s="302"/>
    </row>
    <row r="7138" spans="1:7" ht="51">
      <c r="A7138" s="450">
        <v>43425</v>
      </c>
      <c r="B7138" s="451" t="s">
        <v>10517</v>
      </c>
      <c r="C7138" s="450" t="s">
        <v>721</v>
      </c>
      <c r="D7138" s="475">
        <v>214.41</v>
      </c>
      <c r="E7138" s="302"/>
      <c r="F7138" s="302"/>
      <c r="G7138" s="302"/>
    </row>
    <row r="7139" spans="1:7" ht="51">
      <c r="A7139" s="450">
        <v>43446</v>
      </c>
      <c r="B7139" s="451" t="s">
        <v>10518</v>
      </c>
      <c r="C7139" s="450" t="s">
        <v>721</v>
      </c>
      <c r="D7139" s="475">
        <v>452.64</v>
      </c>
      <c r="E7139" s="302"/>
      <c r="F7139" s="302"/>
      <c r="G7139" s="302"/>
    </row>
    <row r="7140" spans="1:7" ht="51">
      <c r="A7140" s="450">
        <v>43447</v>
      </c>
      <c r="B7140" s="451" t="s">
        <v>10519</v>
      </c>
      <c r="C7140" s="450" t="s">
        <v>721</v>
      </c>
      <c r="D7140" s="475">
        <v>555.88</v>
      </c>
      <c r="E7140" s="302"/>
      <c r="F7140" s="302"/>
      <c r="G7140" s="302"/>
    </row>
    <row r="7141" spans="1:7" ht="51">
      <c r="A7141" s="450">
        <v>43448</v>
      </c>
      <c r="B7141" s="451" t="s">
        <v>10520</v>
      </c>
      <c r="C7141" s="450" t="s">
        <v>721</v>
      </c>
      <c r="D7141" s="475">
        <v>778.23</v>
      </c>
      <c r="E7141" s="302"/>
      <c r="F7141" s="302"/>
      <c r="G7141" s="302"/>
    </row>
    <row r="7142" spans="1:7" ht="51">
      <c r="A7142" s="450">
        <v>13761</v>
      </c>
      <c r="B7142" s="451" t="s">
        <v>4904</v>
      </c>
      <c r="C7142" s="450" t="s">
        <v>721</v>
      </c>
      <c r="D7142" s="475">
        <v>5254.19</v>
      </c>
      <c r="E7142" s="302"/>
      <c r="F7142" s="302"/>
      <c r="G7142" s="302"/>
    </row>
    <row r="7143" spans="1:7" ht="63.75">
      <c r="A7143" s="450">
        <v>12888</v>
      </c>
      <c r="B7143" s="451" t="s">
        <v>4905</v>
      </c>
      <c r="C7143" s="450" t="s">
        <v>840</v>
      </c>
      <c r="D7143" s="475">
        <v>96.72</v>
      </c>
      <c r="E7143" s="302"/>
      <c r="F7143" s="302"/>
      <c r="G7143" s="302"/>
    </row>
    <row r="7144" spans="1:7" ht="25.5">
      <c r="A7144" s="450">
        <v>12889</v>
      </c>
      <c r="B7144" s="451" t="s">
        <v>4906</v>
      </c>
      <c r="C7144" s="450" t="s">
        <v>840</v>
      </c>
      <c r="D7144" s="475">
        <v>63.16</v>
      </c>
      <c r="E7144" s="302"/>
      <c r="F7144" s="302"/>
      <c r="G7144" s="302"/>
    </row>
    <row r="7145" spans="1:7" ht="51">
      <c r="A7145" s="450">
        <v>4814</v>
      </c>
      <c r="B7145" s="451" t="s">
        <v>4907</v>
      </c>
      <c r="C7145" s="450" t="s">
        <v>721</v>
      </c>
      <c r="D7145" s="475">
        <v>79.59</v>
      </c>
      <c r="E7145" s="302"/>
      <c r="F7145" s="302"/>
      <c r="G7145" s="302"/>
    </row>
    <row r="7146" spans="1:7" ht="25.5">
      <c r="A7146" s="450">
        <v>25967</v>
      </c>
      <c r="B7146" s="451" t="s">
        <v>4908</v>
      </c>
      <c r="C7146" s="450" t="s">
        <v>721</v>
      </c>
      <c r="D7146" s="475">
        <v>1691.85</v>
      </c>
      <c r="E7146" s="302"/>
      <c r="F7146" s="302"/>
      <c r="G7146" s="302"/>
    </row>
    <row r="7147" spans="1:7" ht="25.5">
      <c r="A7147" s="450">
        <v>6122</v>
      </c>
      <c r="B7147" s="451" t="s">
        <v>10521</v>
      </c>
      <c r="C7147" s="450" t="s">
        <v>724</v>
      </c>
      <c r="D7147" s="475">
        <v>13.13</v>
      </c>
      <c r="E7147" s="302"/>
      <c r="F7147" s="302"/>
      <c r="G7147" s="302"/>
    </row>
    <row r="7148" spans="1:7" ht="25.5">
      <c r="A7148" s="450">
        <v>40810</v>
      </c>
      <c r="B7148" s="451" t="s">
        <v>4909</v>
      </c>
      <c r="C7148" s="450" t="s">
        <v>839</v>
      </c>
      <c r="D7148" s="475">
        <v>2329.2399999999998</v>
      </c>
      <c r="E7148" s="302"/>
      <c r="F7148" s="302"/>
      <c r="G7148" s="302"/>
    </row>
    <row r="7149" spans="1:7" ht="25.5">
      <c r="A7149" s="450">
        <v>21100</v>
      </c>
      <c r="B7149" s="451" t="s">
        <v>4910</v>
      </c>
      <c r="C7149" s="450" t="s">
        <v>721</v>
      </c>
      <c r="D7149" s="475">
        <v>2625.92</v>
      </c>
      <c r="E7149" s="302"/>
      <c r="F7149" s="302"/>
      <c r="G7149" s="302"/>
    </row>
    <row r="7150" spans="1:7" ht="51">
      <c r="A7150" s="450">
        <v>11816</v>
      </c>
      <c r="B7150" s="451" t="s">
        <v>4911</v>
      </c>
      <c r="C7150" s="450" t="s">
        <v>721</v>
      </c>
      <c r="D7150" s="475">
        <v>2800</v>
      </c>
      <c r="E7150" s="302"/>
      <c r="F7150" s="302"/>
      <c r="G7150" s="302"/>
    </row>
    <row r="7151" spans="1:7" ht="51">
      <c r="A7151" s="450">
        <v>11814</v>
      </c>
      <c r="B7151" s="451" t="s">
        <v>4912</v>
      </c>
      <c r="C7151" s="450" t="s">
        <v>721</v>
      </c>
      <c r="D7151" s="475">
        <v>6094.89</v>
      </c>
      <c r="E7151" s="302"/>
      <c r="F7151" s="302"/>
      <c r="G7151" s="302"/>
    </row>
    <row r="7152" spans="1:7" ht="63.75">
      <c r="A7152" s="450">
        <v>14186</v>
      </c>
      <c r="B7152" s="451" t="s">
        <v>4913</v>
      </c>
      <c r="C7152" s="450" t="s">
        <v>721</v>
      </c>
      <c r="D7152" s="475">
        <v>7652.96</v>
      </c>
      <c r="E7152" s="302"/>
      <c r="F7152" s="302"/>
      <c r="G7152" s="302"/>
    </row>
    <row r="7153" spans="1:7" ht="51">
      <c r="A7153" s="450">
        <v>14185</v>
      </c>
      <c r="B7153" s="451" t="s">
        <v>4914</v>
      </c>
      <c r="C7153" s="450" t="s">
        <v>721</v>
      </c>
      <c r="D7153" s="475">
        <v>9913.57</v>
      </c>
      <c r="E7153" s="302"/>
      <c r="F7153" s="302"/>
      <c r="G7153" s="302"/>
    </row>
    <row r="7154" spans="1:7" ht="51">
      <c r="A7154" s="450">
        <v>11811</v>
      </c>
      <c r="B7154" s="451" t="s">
        <v>4915</v>
      </c>
      <c r="C7154" s="450" t="s">
        <v>721</v>
      </c>
      <c r="D7154" s="475">
        <v>3790.57</v>
      </c>
      <c r="E7154" s="302"/>
      <c r="F7154" s="302"/>
      <c r="G7154" s="302"/>
    </row>
    <row r="7155" spans="1:7" ht="25.5">
      <c r="A7155" s="450">
        <v>26038</v>
      </c>
      <c r="B7155" s="451" t="s">
        <v>4916</v>
      </c>
      <c r="C7155" s="450" t="s">
        <v>721</v>
      </c>
      <c r="D7155" s="475">
        <v>229600.99</v>
      </c>
      <c r="E7155" s="302"/>
      <c r="F7155" s="302"/>
      <c r="G7155" s="302"/>
    </row>
    <row r="7156" spans="1:7" ht="38.25">
      <c r="A7156" s="450">
        <v>34482</v>
      </c>
      <c r="B7156" s="451" t="s">
        <v>4917</v>
      </c>
      <c r="C7156" s="450" t="s">
        <v>721</v>
      </c>
      <c r="D7156" s="475">
        <v>5568.1</v>
      </c>
      <c r="E7156" s="302"/>
      <c r="F7156" s="302"/>
      <c r="G7156" s="302"/>
    </row>
    <row r="7157" spans="1:7" ht="38.25">
      <c r="A7157" s="450">
        <v>34469</v>
      </c>
      <c r="B7157" s="451" t="s">
        <v>4918</v>
      </c>
      <c r="C7157" s="450" t="s">
        <v>721</v>
      </c>
      <c r="D7157" s="475">
        <v>8613.16</v>
      </c>
      <c r="E7157" s="302"/>
      <c r="F7157" s="302"/>
      <c r="G7157" s="302"/>
    </row>
    <row r="7158" spans="1:7" ht="38.25">
      <c r="A7158" s="450">
        <v>34472</v>
      </c>
      <c r="B7158" s="451" t="s">
        <v>4919</v>
      </c>
      <c r="C7158" s="450" t="s">
        <v>721</v>
      </c>
      <c r="D7158" s="475">
        <v>2650</v>
      </c>
      <c r="E7158" s="302"/>
      <c r="F7158" s="302"/>
      <c r="G7158" s="302"/>
    </row>
    <row r="7159" spans="1:7" ht="38.25">
      <c r="A7159" s="450">
        <v>34476</v>
      </c>
      <c r="B7159" s="451" t="s">
        <v>4920</v>
      </c>
      <c r="C7159" s="450" t="s">
        <v>721</v>
      </c>
      <c r="D7159" s="475">
        <v>4492.12</v>
      </c>
      <c r="E7159" s="302"/>
      <c r="F7159" s="302"/>
      <c r="G7159" s="302"/>
    </row>
    <row r="7160" spans="1:7" ht="38.25">
      <c r="A7160" s="450">
        <v>34477</v>
      </c>
      <c r="B7160" s="451" t="s">
        <v>4921</v>
      </c>
      <c r="C7160" s="450" t="s">
        <v>721</v>
      </c>
      <c r="D7160" s="475">
        <v>5961.92</v>
      </c>
      <c r="E7160" s="302"/>
      <c r="F7160" s="302"/>
      <c r="G7160" s="302"/>
    </row>
    <row r="7161" spans="1:7" ht="51">
      <c r="A7161" s="450">
        <v>42425</v>
      </c>
      <c r="B7161" s="451" t="s">
        <v>4922</v>
      </c>
      <c r="C7161" s="450" t="s">
        <v>721</v>
      </c>
      <c r="D7161" s="475">
        <v>2229.66</v>
      </c>
      <c r="E7161" s="302"/>
      <c r="F7161" s="302"/>
      <c r="G7161" s="302"/>
    </row>
    <row r="7162" spans="1:7" ht="51">
      <c r="A7162" s="450">
        <v>42422</v>
      </c>
      <c r="B7162" s="451" t="s">
        <v>4923</v>
      </c>
      <c r="C7162" s="450" t="s">
        <v>721</v>
      </c>
      <c r="D7162" s="475">
        <v>3310</v>
      </c>
      <c r="E7162" s="302"/>
      <c r="F7162" s="302"/>
      <c r="G7162" s="302"/>
    </row>
    <row r="7163" spans="1:7" ht="51">
      <c r="A7163" s="450">
        <v>43184</v>
      </c>
      <c r="B7163" s="451" t="s">
        <v>10522</v>
      </c>
      <c r="C7163" s="450" t="s">
        <v>721</v>
      </c>
      <c r="D7163" s="475">
        <v>4574.74</v>
      </c>
      <c r="E7163" s="302"/>
      <c r="F7163" s="302"/>
      <c r="G7163" s="302"/>
    </row>
    <row r="7164" spans="1:7" ht="51">
      <c r="A7164" s="450">
        <v>42424</v>
      </c>
      <c r="B7164" s="451" t="s">
        <v>4924</v>
      </c>
      <c r="C7164" s="450" t="s">
        <v>721</v>
      </c>
      <c r="D7164" s="475">
        <v>1991.28</v>
      </c>
      <c r="E7164" s="251"/>
      <c r="F7164" s="302"/>
      <c r="G7164" s="302"/>
    </row>
    <row r="7165" spans="1:7" ht="63.75">
      <c r="A7165" s="450">
        <v>42421</v>
      </c>
      <c r="B7165" s="451" t="s">
        <v>10523</v>
      </c>
      <c r="C7165" s="450" t="s">
        <v>721</v>
      </c>
      <c r="D7165" s="475">
        <v>18130.36</v>
      </c>
      <c r="E7165" s="302"/>
      <c r="F7165" s="302"/>
      <c r="G7165" s="302"/>
    </row>
    <row r="7166" spans="1:7" ht="51">
      <c r="A7166" s="450">
        <v>42416</v>
      </c>
      <c r="B7166" s="451" t="s">
        <v>4925</v>
      </c>
      <c r="C7166" s="450" t="s">
        <v>721</v>
      </c>
      <c r="D7166" s="475">
        <v>8584.17</v>
      </c>
      <c r="E7166" s="302"/>
      <c r="F7166" s="302"/>
      <c r="G7166" s="302"/>
    </row>
    <row r="7167" spans="1:7" ht="51">
      <c r="A7167" s="450">
        <v>42417</v>
      </c>
      <c r="B7167" s="451" t="s">
        <v>4926</v>
      </c>
      <c r="C7167" s="450" t="s">
        <v>721</v>
      </c>
      <c r="D7167" s="475">
        <v>9623.5499999999993</v>
      </c>
      <c r="E7167" s="302"/>
      <c r="F7167" s="302"/>
      <c r="G7167" s="302"/>
    </row>
    <row r="7168" spans="1:7" ht="51">
      <c r="A7168" s="450">
        <v>42419</v>
      </c>
      <c r="B7168" s="451" t="s">
        <v>4927</v>
      </c>
      <c r="C7168" s="450" t="s">
        <v>721</v>
      </c>
      <c r="D7168" s="475">
        <v>10872.57</v>
      </c>
      <c r="E7168" s="302"/>
      <c r="F7168" s="302"/>
      <c r="G7168" s="302"/>
    </row>
    <row r="7169" spans="1:7" ht="51">
      <c r="A7169" s="450">
        <v>42420</v>
      </c>
      <c r="B7169" s="451" t="s">
        <v>4928</v>
      </c>
      <c r="C7169" s="450" t="s">
        <v>721</v>
      </c>
      <c r="D7169" s="475">
        <v>14943.55</v>
      </c>
      <c r="E7169" s="302"/>
      <c r="F7169" s="302"/>
      <c r="G7169" s="302"/>
    </row>
    <row r="7170" spans="1:7" ht="51">
      <c r="A7170" s="450">
        <v>43195</v>
      </c>
      <c r="B7170" s="451" t="s">
        <v>10524</v>
      </c>
      <c r="C7170" s="450" t="s">
        <v>721</v>
      </c>
      <c r="D7170" s="475">
        <v>5261.83</v>
      </c>
      <c r="E7170" s="302"/>
      <c r="F7170" s="302"/>
      <c r="G7170" s="302"/>
    </row>
    <row r="7171" spans="1:7" ht="51">
      <c r="A7171" s="450">
        <v>43196</v>
      </c>
      <c r="B7171" s="451" t="s">
        <v>10525</v>
      </c>
      <c r="C7171" s="450" t="s">
        <v>721</v>
      </c>
      <c r="D7171" s="475">
        <v>6521.29</v>
      </c>
      <c r="E7171" s="302"/>
      <c r="F7171" s="302"/>
      <c r="G7171" s="302"/>
    </row>
    <row r="7172" spans="1:7" ht="51">
      <c r="A7172" s="450">
        <v>43198</v>
      </c>
      <c r="B7172" s="451" t="s">
        <v>10526</v>
      </c>
      <c r="C7172" s="450" t="s">
        <v>721</v>
      </c>
      <c r="D7172" s="475">
        <v>9690.48</v>
      </c>
      <c r="E7172" s="302"/>
      <c r="F7172" s="302"/>
      <c r="G7172" s="302"/>
    </row>
    <row r="7173" spans="1:7" ht="51">
      <c r="A7173" s="450">
        <v>43199</v>
      </c>
      <c r="B7173" s="451" t="s">
        <v>10527</v>
      </c>
      <c r="C7173" s="450" t="s">
        <v>721</v>
      </c>
      <c r="D7173" s="475">
        <v>10045.57</v>
      </c>
      <c r="E7173" s="302"/>
      <c r="F7173" s="302"/>
      <c r="G7173" s="302"/>
    </row>
    <row r="7174" spans="1:7" ht="51">
      <c r="A7174" s="450">
        <v>43200</v>
      </c>
      <c r="B7174" s="451" t="s">
        <v>10528</v>
      </c>
      <c r="C7174" s="450" t="s">
        <v>721</v>
      </c>
      <c r="D7174" s="475">
        <v>11528.03</v>
      </c>
      <c r="E7174" s="302"/>
      <c r="F7174" s="302"/>
      <c r="G7174" s="302"/>
    </row>
    <row r="7175" spans="1:7" ht="51">
      <c r="A7175" s="450">
        <v>39556</v>
      </c>
      <c r="B7175" s="451" t="s">
        <v>4929</v>
      </c>
      <c r="C7175" s="450" t="s">
        <v>721</v>
      </c>
      <c r="D7175" s="475">
        <v>6296.27</v>
      </c>
      <c r="E7175" s="302"/>
      <c r="F7175" s="302"/>
      <c r="G7175" s="302"/>
    </row>
    <row r="7176" spans="1:7" ht="51">
      <c r="A7176" s="450">
        <v>39557</v>
      </c>
      <c r="B7176" s="451" t="s">
        <v>4930</v>
      </c>
      <c r="C7176" s="450" t="s">
        <v>721</v>
      </c>
      <c r="D7176" s="475">
        <v>6779.71</v>
      </c>
      <c r="E7176" s="302"/>
      <c r="F7176" s="302"/>
      <c r="G7176" s="302"/>
    </row>
    <row r="7177" spans="1:7" ht="51">
      <c r="A7177" s="450">
        <v>39559</v>
      </c>
      <c r="B7177" s="451" t="s">
        <v>4931</v>
      </c>
      <c r="C7177" s="450" t="s">
        <v>721</v>
      </c>
      <c r="D7177" s="475">
        <v>10019.1</v>
      </c>
      <c r="E7177" s="302"/>
      <c r="F7177" s="302"/>
      <c r="G7177" s="302"/>
    </row>
    <row r="7178" spans="1:7" ht="51">
      <c r="A7178" s="450">
        <v>39560</v>
      </c>
      <c r="B7178" s="451" t="s">
        <v>4932</v>
      </c>
      <c r="C7178" s="450" t="s">
        <v>721</v>
      </c>
      <c r="D7178" s="475">
        <v>11591.12</v>
      </c>
      <c r="E7178" s="302"/>
      <c r="F7178" s="302"/>
      <c r="G7178" s="302"/>
    </row>
    <row r="7179" spans="1:7" ht="51">
      <c r="A7179" s="450">
        <v>39561</v>
      </c>
      <c r="B7179" s="451" t="s">
        <v>4933</v>
      </c>
      <c r="C7179" s="450" t="s">
        <v>721</v>
      </c>
      <c r="D7179" s="475">
        <v>12125.8</v>
      </c>
      <c r="E7179" s="302"/>
      <c r="F7179" s="302"/>
      <c r="G7179" s="302"/>
    </row>
    <row r="7180" spans="1:7" ht="51">
      <c r="A7180" s="450">
        <v>43190</v>
      </c>
      <c r="B7180" s="451" t="s">
        <v>10529</v>
      </c>
      <c r="C7180" s="450" t="s">
        <v>721</v>
      </c>
      <c r="D7180" s="475">
        <v>1789.44</v>
      </c>
      <c r="E7180" s="302"/>
      <c r="F7180" s="302"/>
      <c r="G7180" s="302"/>
    </row>
    <row r="7181" spans="1:7" ht="51">
      <c r="A7181" s="450">
        <v>39555</v>
      </c>
      <c r="B7181" s="451" t="s">
        <v>4934</v>
      </c>
      <c r="C7181" s="450" t="s">
        <v>721</v>
      </c>
      <c r="D7181" s="475">
        <v>1935.72</v>
      </c>
      <c r="E7181" s="302"/>
      <c r="F7181" s="302"/>
      <c r="G7181" s="302"/>
    </row>
    <row r="7182" spans="1:7" ht="51">
      <c r="A7182" s="450">
        <v>43191</v>
      </c>
      <c r="B7182" s="451" t="s">
        <v>10530</v>
      </c>
      <c r="C7182" s="450" t="s">
        <v>721</v>
      </c>
      <c r="D7182" s="475">
        <v>2574.77</v>
      </c>
      <c r="E7182" s="302"/>
      <c r="F7182" s="302"/>
      <c r="G7182" s="302"/>
    </row>
    <row r="7183" spans="1:7" ht="51">
      <c r="A7183" s="450">
        <v>39548</v>
      </c>
      <c r="B7183" s="451" t="s">
        <v>4935</v>
      </c>
      <c r="C7183" s="450" t="s">
        <v>721</v>
      </c>
      <c r="D7183" s="475">
        <v>2871.27</v>
      </c>
      <c r="E7183" s="302"/>
      <c r="F7183" s="302"/>
      <c r="G7183" s="302"/>
    </row>
    <row r="7184" spans="1:7" ht="51">
      <c r="A7184" s="450">
        <v>43192</v>
      </c>
      <c r="B7184" s="451" t="s">
        <v>10531</v>
      </c>
      <c r="C7184" s="450" t="s">
        <v>721</v>
      </c>
      <c r="D7184" s="475">
        <v>3372.72</v>
      </c>
      <c r="E7184" s="302"/>
      <c r="F7184" s="302"/>
      <c r="G7184" s="302"/>
    </row>
    <row r="7185" spans="1:7" ht="51">
      <c r="A7185" s="450">
        <v>39554</v>
      </c>
      <c r="B7185" s="451" t="s">
        <v>4936</v>
      </c>
      <c r="C7185" s="450" t="s">
        <v>721</v>
      </c>
      <c r="D7185" s="475">
        <v>3796.82</v>
      </c>
      <c r="E7185" s="302"/>
      <c r="F7185" s="302"/>
      <c r="G7185" s="302"/>
    </row>
    <row r="7186" spans="1:7" ht="51">
      <c r="A7186" s="450">
        <v>43194</v>
      </c>
      <c r="B7186" s="451" t="s">
        <v>10532</v>
      </c>
      <c r="C7186" s="450" t="s">
        <v>721</v>
      </c>
      <c r="D7186" s="475">
        <v>1532.96</v>
      </c>
      <c r="E7186" s="302"/>
      <c r="F7186" s="302"/>
      <c r="G7186" s="302"/>
    </row>
    <row r="7187" spans="1:7" ht="51">
      <c r="A7187" s="450">
        <v>39551</v>
      </c>
      <c r="B7187" s="451" t="s">
        <v>4937</v>
      </c>
      <c r="C7187" s="450" t="s">
        <v>721</v>
      </c>
      <c r="D7187" s="475">
        <v>1687.96</v>
      </c>
      <c r="E7187" s="302"/>
      <c r="F7187" s="302"/>
      <c r="G7187" s="302"/>
    </row>
    <row r="7188" spans="1:7" ht="51">
      <c r="A7188" s="450">
        <v>43185</v>
      </c>
      <c r="B7188" s="451" t="s">
        <v>10533</v>
      </c>
      <c r="C7188" s="450" t="s">
        <v>721</v>
      </c>
      <c r="D7188" s="475">
        <v>4796.87</v>
      </c>
      <c r="E7188" s="302"/>
      <c r="F7188" s="302"/>
      <c r="G7188" s="302"/>
    </row>
    <row r="7189" spans="1:7" ht="51">
      <c r="A7189" s="450">
        <v>43186</v>
      </c>
      <c r="B7189" s="451" t="s">
        <v>10534</v>
      </c>
      <c r="C7189" s="450" t="s">
        <v>721</v>
      </c>
      <c r="D7189" s="475">
        <v>5059.7299999999996</v>
      </c>
      <c r="E7189" s="302"/>
      <c r="F7189" s="302"/>
      <c r="G7189" s="302"/>
    </row>
    <row r="7190" spans="1:7" ht="51">
      <c r="A7190" s="450">
        <v>43187</v>
      </c>
      <c r="B7190" s="451" t="s">
        <v>10535</v>
      </c>
      <c r="C7190" s="450" t="s">
        <v>721</v>
      </c>
      <c r="D7190" s="475">
        <v>6714.32</v>
      </c>
      <c r="E7190" s="302"/>
      <c r="F7190" s="302"/>
      <c r="G7190" s="302"/>
    </row>
    <row r="7191" spans="1:7" ht="51">
      <c r="A7191" s="450">
        <v>43188</v>
      </c>
      <c r="B7191" s="451" t="s">
        <v>10536</v>
      </c>
      <c r="C7191" s="450" t="s">
        <v>721</v>
      </c>
      <c r="D7191" s="475">
        <v>8135.29</v>
      </c>
      <c r="E7191" s="302"/>
      <c r="F7191" s="302"/>
      <c r="G7191" s="302"/>
    </row>
    <row r="7192" spans="1:7" ht="51">
      <c r="A7192" s="450">
        <v>43189</v>
      </c>
      <c r="B7192" s="451" t="s">
        <v>10537</v>
      </c>
      <c r="C7192" s="450" t="s">
        <v>721</v>
      </c>
      <c r="D7192" s="475">
        <v>9150.84</v>
      </c>
      <c r="E7192" s="302"/>
      <c r="F7192" s="302"/>
      <c r="G7192" s="302"/>
    </row>
    <row r="7193" spans="1:7">
      <c r="A7193" s="450">
        <v>39580</v>
      </c>
      <c r="B7193" s="451" t="s">
        <v>4938</v>
      </c>
      <c r="C7193" s="450" t="s">
        <v>721</v>
      </c>
      <c r="D7193" s="475">
        <v>72112.38</v>
      </c>
      <c r="E7193" s="302"/>
      <c r="F7193" s="302"/>
      <c r="G7193" s="302"/>
    </row>
    <row r="7194" spans="1:7">
      <c r="A7194" s="450">
        <v>39577</v>
      </c>
      <c r="B7194" s="451" t="s">
        <v>4939</v>
      </c>
      <c r="C7194" s="450" t="s">
        <v>721</v>
      </c>
      <c r="D7194" s="475">
        <v>22571.02</v>
      </c>
      <c r="E7194" s="302"/>
      <c r="F7194" s="302"/>
      <c r="G7194" s="302"/>
    </row>
    <row r="7195" spans="1:7">
      <c r="A7195" s="450">
        <v>39578</v>
      </c>
      <c r="B7195" s="451" t="s">
        <v>4940</v>
      </c>
      <c r="C7195" s="450" t="s">
        <v>721</v>
      </c>
      <c r="D7195" s="475">
        <v>29128.35</v>
      </c>
      <c r="E7195" s="302"/>
      <c r="F7195" s="302"/>
      <c r="G7195" s="302"/>
    </row>
    <row r="7196" spans="1:7">
      <c r="A7196" s="450">
        <v>39579</v>
      </c>
      <c r="B7196" s="451" t="s">
        <v>4941</v>
      </c>
      <c r="C7196" s="450" t="s">
        <v>721</v>
      </c>
      <c r="D7196" s="475">
        <v>42379.47</v>
      </c>
      <c r="E7196" s="302"/>
      <c r="F7196" s="302"/>
      <c r="G7196" s="302"/>
    </row>
    <row r="7197" spans="1:7" ht="51">
      <c r="A7197" s="450">
        <v>39826</v>
      </c>
      <c r="B7197" s="451" t="s">
        <v>4942</v>
      </c>
      <c r="C7197" s="450" t="s">
        <v>721</v>
      </c>
      <c r="D7197" s="475">
        <v>5204.97</v>
      </c>
      <c r="E7197" s="302"/>
      <c r="F7197" s="302"/>
      <c r="G7197" s="302"/>
    </row>
    <row r="7198" spans="1:7" ht="25.5">
      <c r="A7198" s="450">
        <v>10700</v>
      </c>
      <c r="B7198" s="451" t="s">
        <v>4943</v>
      </c>
      <c r="C7198" s="450" t="s">
        <v>721</v>
      </c>
      <c r="D7198" s="475">
        <v>17592.439999999999</v>
      </c>
      <c r="E7198" s="302"/>
      <c r="F7198" s="302"/>
      <c r="G7198" s="302"/>
    </row>
    <row r="7199" spans="1:7" ht="25.5">
      <c r="A7199" s="450">
        <v>346</v>
      </c>
      <c r="B7199" s="451" t="s">
        <v>4944</v>
      </c>
      <c r="C7199" s="450" t="s">
        <v>718</v>
      </c>
      <c r="D7199" s="475">
        <v>22.15</v>
      </c>
      <c r="E7199" s="302"/>
      <c r="F7199" s="302"/>
      <c r="G7199" s="302"/>
    </row>
    <row r="7200" spans="1:7" ht="25.5">
      <c r="A7200" s="450">
        <v>3312</v>
      </c>
      <c r="B7200" s="451" t="s">
        <v>4945</v>
      </c>
      <c r="C7200" s="450" t="s">
        <v>718</v>
      </c>
      <c r="D7200" s="475">
        <v>21.12</v>
      </c>
      <c r="E7200" s="302"/>
      <c r="F7200" s="302"/>
      <c r="G7200" s="302"/>
    </row>
    <row r="7201" spans="1:7" ht="25.5">
      <c r="A7201" s="450">
        <v>339</v>
      </c>
      <c r="B7201" s="451" t="s">
        <v>10538</v>
      </c>
      <c r="C7201" s="450" t="s">
        <v>725</v>
      </c>
      <c r="D7201" s="475">
        <v>1.1399999999999999</v>
      </c>
      <c r="E7201" s="302"/>
      <c r="F7201" s="302"/>
      <c r="G7201" s="302"/>
    </row>
    <row r="7202" spans="1:7" ht="25.5">
      <c r="A7202" s="450">
        <v>340</v>
      </c>
      <c r="B7202" s="451" t="s">
        <v>4946</v>
      </c>
      <c r="C7202" s="450" t="s">
        <v>725</v>
      </c>
      <c r="D7202" s="475">
        <v>1.03</v>
      </c>
      <c r="E7202" s="302"/>
      <c r="F7202" s="302"/>
      <c r="G7202" s="302"/>
    </row>
    <row r="7203" spans="1:7" ht="38.25">
      <c r="A7203" s="450">
        <v>43130</v>
      </c>
      <c r="B7203" s="451" t="s">
        <v>10539</v>
      </c>
      <c r="C7203" s="450" t="s">
        <v>718</v>
      </c>
      <c r="D7203" s="475">
        <v>18.7</v>
      </c>
      <c r="E7203" s="302"/>
      <c r="F7203" s="302"/>
      <c r="G7203" s="302"/>
    </row>
    <row r="7204" spans="1:7" ht="25.5">
      <c r="A7204" s="450">
        <v>344</v>
      </c>
      <c r="B7204" s="451" t="s">
        <v>10540</v>
      </c>
      <c r="C7204" s="450" t="s">
        <v>718</v>
      </c>
      <c r="D7204" s="475">
        <v>24.58</v>
      </c>
      <c r="E7204" s="302"/>
      <c r="F7204" s="302"/>
      <c r="G7204" s="302"/>
    </row>
    <row r="7205" spans="1:7" ht="25.5">
      <c r="A7205" s="450">
        <v>345</v>
      </c>
      <c r="B7205" s="451" t="s">
        <v>10541</v>
      </c>
      <c r="C7205" s="450" t="s">
        <v>718</v>
      </c>
      <c r="D7205" s="475">
        <v>26.67</v>
      </c>
      <c r="E7205" s="302"/>
      <c r="F7205" s="302"/>
      <c r="G7205" s="302"/>
    </row>
    <row r="7206" spans="1:7" ht="38.25">
      <c r="A7206" s="450">
        <v>43131</v>
      </c>
      <c r="B7206" s="451" t="s">
        <v>10542</v>
      </c>
      <c r="C7206" s="450" t="s">
        <v>718</v>
      </c>
      <c r="D7206" s="475">
        <v>21.72</v>
      </c>
      <c r="E7206" s="302"/>
      <c r="F7206" s="302"/>
      <c r="G7206" s="302"/>
    </row>
    <row r="7207" spans="1:7" ht="25.5">
      <c r="A7207" s="450">
        <v>3313</v>
      </c>
      <c r="B7207" s="451" t="s">
        <v>4947</v>
      </c>
      <c r="C7207" s="450" t="s">
        <v>718</v>
      </c>
      <c r="D7207" s="475">
        <v>27.18</v>
      </c>
      <c r="E7207" s="302"/>
      <c r="F7207" s="302"/>
      <c r="G7207" s="302"/>
    </row>
    <row r="7208" spans="1:7" ht="25.5">
      <c r="A7208" s="450">
        <v>43132</v>
      </c>
      <c r="B7208" s="451" t="s">
        <v>10543</v>
      </c>
      <c r="C7208" s="450" t="s">
        <v>718</v>
      </c>
      <c r="D7208" s="475">
        <v>18.7</v>
      </c>
      <c r="E7208" s="302"/>
      <c r="F7208" s="302"/>
      <c r="G7208" s="302"/>
    </row>
    <row r="7209" spans="1:7" ht="25.5">
      <c r="A7209" s="450">
        <v>366</v>
      </c>
      <c r="B7209" s="451" t="s">
        <v>4948</v>
      </c>
      <c r="C7209" s="450" t="s">
        <v>719</v>
      </c>
      <c r="D7209" s="475">
        <v>78</v>
      </c>
      <c r="E7209" s="302"/>
      <c r="F7209" s="302"/>
      <c r="G7209" s="302"/>
    </row>
    <row r="7210" spans="1:7" ht="25.5">
      <c r="A7210" s="450">
        <v>367</v>
      </c>
      <c r="B7210" s="451" t="s">
        <v>4949</v>
      </c>
      <c r="C7210" s="450" t="s">
        <v>719</v>
      </c>
      <c r="D7210" s="475">
        <v>76.5</v>
      </c>
      <c r="E7210" s="302"/>
      <c r="F7210" s="302"/>
      <c r="G7210" s="302"/>
    </row>
    <row r="7211" spans="1:7" ht="25.5">
      <c r="A7211" s="450">
        <v>370</v>
      </c>
      <c r="B7211" s="451" t="s">
        <v>4681</v>
      </c>
      <c r="C7211" s="450" t="s">
        <v>719</v>
      </c>
      <c r="D7211" s="475">
        <v>74.17</v>
      </c>
      <c r="E7211" s="302"/>
      <c r="F7211" s="302"/>
      <c r="G7211" s="302"/>
    </row>
    <row r="7212" spans="1:7" ht="38.25">
      <c r="A7212" s="450">
        <v>368</v>
      </c>
      <c r="B7212" s="451" t="s">
        <v>4950</v>
      </c>
      <c r="C7212" s="450" t="s">
        <v>719</v>
      </c>
      <c r="D7212" s="475">
        <v>57.37</v>
      </c>
      <c r="E7212" s="302"/>
      <c r="F7212" s="302"/>
      <c r="G7212" s="302"/>
    </row>
    <row r="7213" spans="1:7" ht="38.25">
      <c r="A7213" s="450">
        <v>11075</v>
      </c>
      <c r="B7213" s="451" t="s">
        <v>4951</v>
      </c>
      <c r="C7213" s="450" t="s">
        <v>719</v>
      </c>
      <c r="D7213" s="475">
        <v>1252.68</v>
      </c>
      <c r="E7213" s="302"/>
      <c r="F7213" s="302"/>
      <c r="G7213" s="302"/>
    </row>
    <row r="7214" spans="1:7">
      <c r="A7214" s="450">
        <v>1381</v>
      </c>
      <c r="B7214" s="451" t="s">
        <v>4655</v>
      </c>
      <c r="C7214" s="450" t="s">
        <v>718</v>
      </c>
      <c r="D7214" s="475">
        <v>0.8</v>
      </c>
      <c r="E7214" s="302"/>
      <c r="F7214" s="302"/>
      <c r="G7214" s="302"/>
    </row>
    <row r="7215" spans="1:7">
      <c r="A7215" s="450">
        <v>34353</v>
      </c>
      <c r="B7215" s="451" t="s">
        <v>10544</v>
      </c>
      <c r="C7215" s="450" t="s">
        <v>718</v>
      </c>
      <c r="D7215" s="475">
        <v>1.49</v>
      </c>
      <c r="E7215" s="302"/>
      <c r="F7215" s="302"/>
      <c r="G7215" s="302"/>
    </row>
    <row r="7216" spans="1:7">
      <c r="A7216" s="450">
        <v>37595</v>
      </c>
      <c r="B7216" s="451" t="s">
        <v>10545</v>
      </c>
      <c r="C7216" s="450" t="s">
        <v>718</v>
      </c>
      <c r="D7216" s="475">
        <v>2.46</v>
      </c>
      <c r="E7216" s="302"/>
      <c r="F7216" s="302"/>
      <c r="G7216" s="302"/>
    </row>
    <row r="7217" spans="1:7">
      <c r="A7217" s="450">
        <v>37596</v>
      </c>
      <c r="B7217" s="451" t="s">
        <v>10546</v>
      </c>
      <c r="C7217" s="450" t="s">
        <v>718</v>
      </c>
      <c r="D7217" s="475">
        <v>2.82</v>
      </c>
      <c r="E7217" s="302"/>
      <c r="F7217" s="302"/>
      <c r="G7217" s="302"/>
    </row>
    <row r="7218" spans="1:7" ht="38.25">
      <c r="A7218" s="450">
        <v>371</v>
      </c>
      <c r="B7218" s="451" t="s">
        <v>4952</v>
      </c>
      <c r="C7218" s="450" t="s">
        <v>718</v>
      </c>
      <c r="D7218" s="475">
        <v>0.87</v>
      </c>
      <c r="E7218" s="302"/>
      <c r="F7218" s="302"/>
      <c r="G7218" s="302"/>
    </row>
    <row r="7219" spans="1:7" ht="25.5">
      <c r="A7219" s="450">
        <v>37553</v>
      </c>
      <c r="B7219" s="451" t="s">
        <v>4953</v>
      </c>
      <c r="C7219" s="450" t="s">
        <v>718</v>
      </c>
      <c r="D7219" s="475">
        <v>1.63</v>
      </c>
      <c r="E7219" s="302"/>
      <c r="F7219" s="302"/>
      <c r="G7219" s="302"/>
    </row>
    <row r="7220" spans="1:7" ht="25.5">
      <c r="A7220" s="450">
        <v>37552</v>
      </c>
      <c r="B7220" s="451" t="s">
        <v>4954</v>
      </c>
      <c r="C7220" s="450" t="s">
        <v>718</v>
      </c>
      <c r="D7220" s="475">
        <v>2.63</v>
      </c>
      <c r="E7220" s="302"/>
      <c r="F7220" s="302"/>
      <c r="G7220" s="302"/>
    </row>
    <row r="7221" spans="1:7" ht="25.5">
      <c r="A7221" s="450">
        <v>36880</v>
      </c>
      <c r="B7221" s="451" t="s">
        <v>10547</v>
      </c>
      <c r="C7221" s="450" t="s">
        <v>718</v>
      </c>
      <c r="D7221" s="475">
        <v>2.67</v>
      </c>
      <c r="E7221" s="302"/>
      <c r="F7221" s="302"/>
      <c r="G7221" s="302"/>
    </row>
    <row r="7222" spans="1:7">
      <c r="A7222" s="450">
        <v>34355</v>
      </c>
      <c r="B7222" s="451" t="s">
        <v>4955</v>
      </c>
      <c r="C7222" s="450" t="s">
        <v>718</v>
      </c>
      <c r="D7222" s="475">
        <v>2.2999999999999998</v>
      </c>
      <c r="E7222" s="302"/>
      <c r="F7222" s="302"/>
      <c r="G7222" s="302"/>
    </row>
    <row r="7223" spans="1:7" ht="25.5">
      <c r="A7223" s="450">
        <v>130</v>
      </c>
      <c r="B7223" s="451" t="s">
        <v>4956</v>
      </c>
      <c r="C7223" s="450" t="s">
        <v>718</v>
      </c>
      <c r="D7223" s="475">
        <v>3.11</v>
      </c>
      <c r="E7223" s="302"/>
      <c r="F7223" s="302"/>
      <c r="G7223" s="302"/>
    </row>
    <row r="7224" spans="1:7" ht="38.25">
      <c r="A7224" s="450">
        <v>135</v>
      </c>
      <c r="B7224" s="451" t="s">
        <v>4957</v>
      </c>
      <c r="C7224" s="450" t="s">
        <v>718</v>
      </c>
      <c r="D7224" s="475">
        <v>2.5</v>
      </c>
      <c r="E7224" s="302"/>
      <c r="F7224" s="302"/>
      <c r="G7224" s="302"/>
    </row>
    <row r="7225" spans="1:7">
      <c r="A7225" s="450">
        <v>36886</v>
      </c>
      <c r="B7225" s="451" t="s">
        <v>4958</v>
      </c>
      <c r="C7225" s="450" t="s">
        <v>718</v>
      </c>
      <c r="D7225" s="475">
        <v>0.83</v>
      </c>
      <c r="E7225" s="302"/>
      <c r="F7225" s="302"/>
      <c r="G7225" s="302"/>
    </row>
    <row r="7226" spans="1:7" ht="38.25">
      <c r="A7226" s="450">
        <v>38546</v>
      </c>
      <c r="B7226" s="451" t="s">
        <v>4959</v>
      </c>
      <c r="C7226" s="450" t="s">
        <v>719</v>
      </c>
      <c r="D7226" s="475">
        <v>471.91</v>
      </c>
      <c r="E7226" s="302"/>
      <c r="F7226" s="302"/>
      <c r="G7226" s="302"/>
    </row>
    <row r="7227" spans="1:7">
      <c r="A7227" s="450">
        <v>34549</v>
      </c>
      <c r="B7227" s="451" t="s">
        <v>4960</v>
      </c>
      <c r="C7227" s="450" t="s">
        <v>719</v>
      </c>
      <c r="D7227" s="475">
        <v>201.33</v>
      </c>
      <c r="E7227" s="302"/>
      <c r="F7227" s="302"/>
      <c r="G7227" s="302"/>
    </row>
    <row r="7228" spans="1:7" ht="25.5">
      <c r="A7228" s="450">
        <v>6081</v>
      </c>
      <c r="B7228" s="451" t="s">
        <v>4961</v>
      </c>
      <c r="C7228" s="450" t="s">
        <v>719</v>
      </c>
      <c r="D7228" s="475">
        <v>28.52</v>
      </c>
      <c r="E7228" s="302"/>
      <c r="F7228" s="302"/>
      <c r="G7228" s="302"/>
    </row>
    <row r="7229" spans="1:7" ht="25.5">
      <c r="A7229" s="450">
        <v>6077</v>
      </c>
      <c r="B7229" s="451" t="s">
        <v>4962</v>
      </c>
      <c r="C7229" s="450" t="s">
        <v>719</v>
      </c>
      <c r="D7229" s="475">
        <v>16.440000000000001</v>
      </c>
      <c r="E7229" s="302"/>
      <c r="F7229" s="302"/>
      <c r="G7229" s="302"/>
    </row>
    <row r="7230" spans="1:7" ht="38.25">
      <c r="A7230" s="450">
        <v>6079</v>
      </c>
      <c r="B7230" s="451" t="s">
        <v>4963</v>
      </c>
      <c r="C7230" s="450" t="s">
        <v>719</v>
      </c>
      <c r="D7230" s="475">
        <v>9.39</v>
      </c>
      <c r="E7230" s="302"/>
      <c r="F7230" s="302"/>
      <c r="G7230" s="302"/>
    </row>
    <row r="7231" spans="1:7" ht="38.25">
      <c r="A7231" s="450">
        <v>1091</v>
      </c>
      <c r="B7231" s="451" t="s">
        <v>4964</v>
      </c>
      <c r="C7231" s="450" t="s">
        <v>721</v>
      </c>
      <c r="D7231" s="475">
        <v>24.78</v>
      </c>
      <c r="E7231" s="302"/>
      <c r="F7231" s="302"/>
      <c r="G7231" s="302"/>
    </row>
    <row r="7232" spans="1:7" ht="38.25">
      <c r="A7232" s="450">
        <v>1094</v>
      </c>
      <c r="B7232" s="451" t="s">
        <v>4965</v>
      </c>
      <c r="C7232" s="450" t="s">
        <v>721</v>
      </c>
      <c r="D7232" s="475">
        <v>17.329999999999998</v>
      </c>
      <c r="E7232" s="302"/>
      <c r="F7232" s="302"/>
      <c r="G7232" s="302"/>
    </row>
    <row r="7233" spans="1:7" ht="38.25">
      <c r="A7233" s="450">
        <v>1095</v>
      </c>
      <c r="B7233" s="451" t="s">
        <v>4966</v>
      </c>
      <c r="C7233" s="450" t="s">
        <v>721</v>
      </c>
      <c r="D7233" s="475">
        <v>36.83</v>
      </c>
      <c r="E7233" s="302"/>
      <c r="F7233" s="302"/>
      <c r="G7233" s="302"/>
    </row>
    <row r="7234" spans="1:7" ht="38.25">
      <c r="A7234" s="450">
        <v>1092</v>
      </c>
      <c r="B7234" s="451" t="s">
        <v>4967</v>
      </c>
      <c r="C7234" s="450" t="s">
        <v>721</v>
      </c>
      <c r="D7234" s="475">
        <v>28.5</v>
      </c>
      <c r="E7234" s="302"/>
      <c r="F7234" s="302"/>
      <c r="G7234" s="302"/>
    </row>
    <row r="7235" spans="1:7" ht="38.25">
      <c r="A7235" s="450">
        <v>1093</v>
      </c>
      <c r="B7235" s="451" t="s">
        <v>4968</v>
      </c>
      <c r="C7235" s="450" t="s">
        <v>721</v>
      </c>
      <c r="D7235" s="475">
        <v>66.55</v>
      </c>
      <c r="E7235" s="302"/>
      <c r="F7235" s="302"/>
      <c r="G7235" s="302"/>
    </row>
    <row r="7236" spans="1:7" ht="38.25">
      <c r="A7236" s="450">
        <v>1090</v>
      </c>
      <c r="B7236" s="451" t="s">
        <v>4969</v>
      </c>
      <c r="C7236" s="450" t="s">
        <v>721</v>
      </c>
      <c r="D7236" s="475">
        <v>47.65</v>
      </c>
      <c r="E7236" s="302"/>
      <c r="F7236" s="302"/>
      <c r="G7236" s="302"/>
    </row>
    <row r="7237" spans="1:7" ht="38.25">
      <c r="A7237" s="450">
        <v>1096</v>
      </c>
      <c r="B7237" s="451" t="s">
        <v>4970</v>
      </c>
      <c r="C7237" s="450" t="s">
        <v>721</v>
      </c>
      <c r="D7237" s="475">
        <v>85.76</v>
      </c>
      <c r="E7237" s="302"/>
      <c r="F7237" s="302"/>
      <c r="G7237" s="302"/>
    </row>
    <row r="7238" spans="1:7" ht="38.25">
      <c r="A7238" s="450">
        <v>1097</v>
      </c>
      <c r="B7238" s="451" t="s">
        <v>4971</v>
      </c>
      <c r="C7238" s="450" t="s">
        <v>721</v>
      </c>
      <c r="D7238" s="475">
        <v>72.8</v>
      </c>
      <c r="E7238" s="302"/>
      <c r="F7238" s="302"/>
      <c r="G7238" s="302"/>
    </row>
    <row r="7239" spans="1:7">
      <c r="A7239" s="450">
        <v>378</v>
      </c>
      <c r="B7239" s="451" t="s">
        <v>4972</v>
      </c>
      <c r="C7239" s="450" t="s">
        <v>724</v>
      </c>
      <c r="D7239" s="475">
        <v>13.66</v>
      </c>
      <c r="E7239" s="302"/>
      <c r="F7239" s="302"/>
      <c r="G7239" s="302"/>
    </row>
    <row r="7240" spans="1:7">
      <c r="A7240" s="450">
        <v>40911</v>
      </c>
      <c r="B7240" s="451" t="s">
        <v>4973</v>
      </c>
      <c r="C7240" s="450" t="s">
        <v>839</v>
      </c>
      <c r="D7240" s="475">
        <v>2420.84</v>
      </c>
      <c r="E7240" s="302"/>
      <c r="F7240" s="302"/>
      <c r="G7240" s="302"/>
    </row>
    <row r="7241" spans="1:7">
      <c r="A7241" s="450">
        <v>33939</v>
      </c>
      <c r="B7241" s="451" t="s">
        <v>4974</v>
      </c>
      <c r="C7241" s="450" t="s">
        <v>724</v>
      </c>
      <c r="D7241" s="475">
        <v>57.6</v>
      </c>
      <c r="E7241" s="302"/>
      <c r="F7241" s="302"/>
      <c r="G7241" s="302"/>
    </row>
    <row r="7242" spans="1:7">
      <c r="A7242" s="450">
        <v>40815</v>
      </c>
      <c r="B7242" s="451" t="s">
        <v>4975</v>
      </c>
      <c r="C7242" s="450" t="s">
        <v>839</v>
      </c>
      <c r="D7242" s="475">
        <v>10206.879999999999</v>
      </c>
      <c r="E7242" s="302"/>
      <c r="F7242" s="302"/>
      <c r="G7242" s="302"/>
    </row>
    <row r="7243" spans="1:7">
      <c r="A7243" s="450">
        <v>34760</v>
      </c>
      <c r="B7243" s="451" t="s">
        <v>4976</v>
      </c>
      <c r="C7243" s="450" t="s">
        <v>724</v>
      </c>
      <c r="D7243" s="475">
        <v>54.4</v>
      </c>
      <c r="E7243" s="302"/>
      <c r="F7243" s="302"/>
      <c r="G7243" s="302"/>
    </row>
    <row r="7244" spans="1:7">
      <c r="A7244" s="450">
        <v>40935</v>
      </c>
      <c r="B7244" s="451" t="s">
        <v>4977</v>
      </c>
      <c r="C7244" s="450" t="s">
        <v>839</v>
      </c>
      <c r="D7244" s="475">
        <v>9637.7800000000007</v>
      </c>
      <c r="E7244" s="302"/>
      <c r="F7244" s="302"/>
      <c r="G7244" s="302"/>
    </row>
    <row r="7245" spans="1:7">
      <c r="A7245" s="450">
        <v>33952</v>
      </c>
      <c r="B7245" s="451" t="s">
        <v>4978</v>
      </c>
      <c r="C7245" s="450" t="s">
        <v>724</v>
      </c>
      <c r="D7245" s="475">
        <v>81.819999999999993</v>
      </c>
      <c r="E7245" s="302"/>
      <c r="F7245" s="302"/>
      <c r="G7245" s="302"/>
    </row>
    <row r="7246" spans="1:7">
      <c r="A7246" s="450">
        <v>40816</v>
      </c>
      <c r="B7246" s="451" t="s">
        <v>4979</v>
      </c>
      <c r="C7246" s="450" t="s">
        <v>839</v>
      </c>
      <c r="D7246" s="475">
        <v>14498.02</v>
      </c>
      <c r="E7246" s="302"/>
      <c r="F7246" s="302"/>
      <c r="G7246" s="302"/>
    </row>
    <row r="7247" spans="1:7">
      <c r="A7247" s="450">
        <v>33953</v>
      </c>
      <c r="B7247" s="451" t="s">
        <v>4980</v>
      </c>
      <c r="C7247" s="450" t="s">
        <v>724</v>
      </c>
      <c r="D7247" s="475">
        <v>108.18</v>
      </c>
      <c r="E7247" s="302"/>
      <c r="F7247" s="302"/>
      <c r="G7247" s="302"/>
    </row>
    <row r="7248" spans="1:7">
      <c r="A7248" s="450">
        <v>40817</v>
      </c>
      <c r="B7248" s="451" t="s">
        <v>4981</v>
      </c>
      <c r="C7248" s="450" t="s">
        <v>839</v>
      </c>
      <c r="D7248" s="475">
        <v>19167.669999999998</v>
      </c>
      <c r="E7248" s="302"/>
      <c r="F7248" s="302"/>
      <c r="G7248" s="302"/>
    </row>
    <row r="7249" spans="1:7" ht="38.25">
      <c r="A7249" s="450">
        <v>13348</v>
      </c>
      <c r="B7249" s="451" t="s">
        <v>4982</v>
      </c>
      <c r="C7249" s="450" t="s">
        <v>721</v>
      </c>
      <c r="D7249" s="475">
        <v>0.74</v>
      </c>
      <c r="E7249" s="302"/>
      <c r="F7249" s="302"/>
      <c r="G7249" s="302"/>
    </row>
    <row r="7250" spans="1:7" ht="25.5">
      <c r="A7250" s="450">
        <v>39211</v>
      </c>
      <c r="B7250" s="451" t="s">
        <v>4983</v>
      </c>
      <c r="C7250" s="450" t="s">
        <v>721</v>
      </c>
      <c r="D7250" s="475">
        <v>1.1100000000000001</v>
      </c>
      <c r="E7250" s="302"/>
      <c r="F7250" s="302"/>
      <c r="G7250" s="302"/>
    </row>
    <row r="7251" spans="1:7" ht="25.5">
      <c r="A7251" s="450">
        <v>39212</v>
      </c>
      <c r="B7251" s="451" t="s">
        <v>4984</v>
      </c>
      <c r="C7251" s="450" t="s">
        <v>721</v>
      </c>
      <c r="D7251" s="475">
        <v>1.24</v>
      </c>
      <c r="E7251" s="302"/>
      <c r="F7251" s="302"/>
      <c r="G7251" s="302"/>
    </row>
    <row r="7252" spans="1:7" ht="25.5">
      <c r="A7252" s="450">
        <v>39208</v>
      </c>
      <c r="B7252" s="451" t="s">
        <v>4985</v>
      </c>
      <c r="C7252" s="450" t="s">
        <v>721</v>
      </c>
      <c r="D7252" s="475">
        <v>0.34</v>
      </c>
      <c r="E7252" s="302"/>
      <c r="F7252" s="302"/>
      <c r="G7252" s="302"/>
    </row>
    <row r="7253" spans="1:7" ht="25.5">
      <c r="A7253" s="450">
        <v>39210</v>
      </c>
      <c r="B7253" s="451" t="s">
        <v>4986</v>
      </c>
      <c r="C7253" s="450" t="s">
        <v>721</v>
      </c>
      <c r="D7253" s="475">
        <v>0.62</v>
      </c>
      <c r="E7253" s="302"/>
      <c r="F7253" s="302"/>
      <c r="G7253" s="302"/>
    </row>
    <row r="7254" spans="1:7" ht="25.5">
      <c r="A7254" s="450">
        <v>39214</v>
      </c>
      <c r="B7254" s="451" t="s">
        <v>4987</v>
      </c>
      <c r="C7254" s="450" t="s">
        <v>721</v>
      </c>
      <c r="D7254" s="475">
        <v>2.2999999999999998</v>
      </c>
      <c r="E7254" s="302"/>
      <c r="F7254" s="302"/>
      <c r="G7254" s="302"/>
    </row>
    <row r="7255" spans="1:7" ht="25.5">
      <c r="A7255" s="450">
        <v>39213</v>
      </c>
      <c r="B7255" s="451" t="s">
        <v>4988</v>
      </c>
      <c r="C7255" s="450" t="s">
        <v>721</v>
      </c>
      <c r="D7255" s="475">
        <v>1.62</v>
      </c>
      <c r="E7255" s="302"/>
      <c r="F7255" s="302"/>
      <c r="G7255" s="302"/>
    </row>
    <row r="7256" spans="1:7" ht="25.5">
      <c r="A7256" s="450">
        <v>39209</v>
      </c>
      <c r="B7256" s="451" t="s">
        <v>4989</v>
      </c>
      <c r="C7256" s="450" t="s">
        <v>721</v>
      </c>
      <c r="D7256" s="475">
        <v>0.4</v>
      </c>
      <c r="E7256" s="302"/>
      <c r="F7256" s="302"/>
      <c r="G7256" s="302"/>
    </row>
    <row r="7257" spans="1:7" ht="25.5">
      <c r="A7257" s="450">
        <v>39207</v>
      </c>
      <c r="B7257" s="451" t="s">
        <v>4990</v>
      </c>
      <c r="C7257" s="450" t="s">
        <v>721</v>
      </c>
      <c r="D7257" s="475">
        <v>0.62</v>
      </c>
      <c r="E7257" s="302"/>
      <c r="F7257" s="302"/>
      <c r="G7257" s="302"/>
    </row>
    <row r="7258" spans="1:7" ht="25.5">
      <c r="A7258" s="450">
        <v>39215</v>
      </c>
      <c r="B7258" s="451" t="s">
        <v>4991</v>
      </c>
      <c r="C7258" s="450" t="s">
        <v>721</v>
      </c>
      <c r="D7258" s="475">
        <v>4.1900000000000004</v>
      </c>
      <c r="E7258" s="302"/>
      <c r="F7258" s="302"/>
      <c r="G7258" s="302"/>
    </row>
    <row r="7259" spans="1:7" ht="25.5">
      <c r="A7259" s="450">
        <v>39216</v>
      </c>
      <c r="B7259" s="451" t="s">
        <v>4992</v>
      </c>
      <c r="C7259" s="450" t="s">
        <v>721</v>
      </c>
      <c r="D7259" s="475">
        <v>5.85</v>
      </c>
      <c r="E7259" s="302"/>
      <c r="F7259" s="302"/>
      <c r="G7259" s="302"/>
    </row>
    <row r="7260" spans="1:7" ht="51">
      <c r="A7260" s="450">
        <v>11267</v>
      </c>
      <c r="B7260" s="451" t="s">
        <v>10548</v>
      </c>
      <c r="C7260" s="450" t="s">
        <v>721</v>
      </c>
      <c r="D7260" s="475">
        <v>0.65</v>
      </c>
      <c r="E7260" s="302"/>
      <c r="F7260" s="302"/>
      <c r="G7260" s="302"/>
    </row>
    <row r="7261" spans="1:7" ht="38.25">
      <c r="A7261" s="450">
        <v>379</v>
      </c>
      <c r="B7261" s="451" t="s">
        <v>4993</v>
      </c>
      <c r="C7261" s="450" t="s">
        <v>721</v>
      </c>
      <c r="D7261" s="475">
        <v>0.65</v>
      </c>
      <c r="E7261" s="302"/>
      <c r="F7261" s="302"/>
      <c r="G7261" s="302"/>
    </row>
    <row r="7262" spans="1:7" ht="25.5">
      <c r="A7262" s="450">
        <v>41901</v>
      </c>
      <c r="B7262" s="451" t="s">
        <v>4994</v>
      </c>
      <c r="C7262" s="450" t="s">
        <v>718</v>
      </c>
      <c r="D7262" s="475">
        <v>5</v>
      </c>
      <c r="E7262" s="302"/>
      <c r="F7262" s="302"/>
      <c r="G7262" s="302"/>
    </row>
    <row r="7263" spans="1:7" ht="38.25">
      <c r="A7263" s="450">
        <v>510</v>
      </c>
      <c r="B7263" s="451" t="s">
        <v>4995</v>
      </c>
      <c r="C7263" s="450" t="s">
        <v>718</v>
      </c>
      <c r="D7263" s="475">
        <v>10.91</v>
      </c>
      <c r="E7263" s="302"/>
      <c r="F7263" s="302"/>
      <c r="G7263" s="302"/>
    </row>
    <row r="7264" spans="1:7" ht="38.25">
      <c r="A7264" s="450">
        <v>516</v>
      </c>
      <c r="B7264" s="451" t="s">
        <v>4996</v>
      </c>
      <c r="C7264" s="450" t="s">
        <v>718</v>
      </c>
      <c r="D7264" s="475">
        <v>12.93</v>
      </c>
      <c r="E7264" s="302"/>
      <c r="F7264" s="302"/>
      <c r="G7264" s="302"/>
    </row>
    <row r="7265" spans="1:7" ht="38.25">
      <c r="A7265" s="450">
        <v>509</v>
      </c>
      <c r="B7265" s="451" t="s">
        <v>4997</v>
      </c>
      <c r="C7265" s="450" t="s">
        <v>718</v>
      </c>
      <c r="D7265" s="475">
        <v>14.51</v>
      </c>
      <c r="E7265" s="302"/>
      <c r="F7265" s="302"/>
      <c r="G7265" s="302"/>
    </row>
    <row r="7266" spans="1:7">
      <c r="A7266" s="450">
        <v>40331</v>
      </c>
      <c r="B7266" s="451" t="s">
        <v>4998</v>
      </c>
      <c r="C7266" s="450" t="s">
        <v>724</v>
      </c>
      <c r="D7266" s="475">
        <v>11.86</v>
      </c>
      <c r="E7266" s="302"/>
      <c r="F7266" s="302"/>
      <c r="G7266" s="302"/>
    </row>
    <row r="7267" spans="1:7">
      <c r="A7267" s="450">
        <v>40930</v>
      </c>
      <c r="B7267" s="451" t="s">
        <v>4999</v>
      </c>
      <c r="C7267" s="450" t="s">
        <v>839</v>
      </c>
      <c r="D7267" s="475">
        <v>2102.5300000000002</v>
      </c>
      <c r="E7267" s="302"/>
      <c r="F7267" s="302"/>
      <c r="G7267" s="302"/>
    </row>
    <row r="7268" spans="1:7" ht="25.5">
      <c r="A7268" s="450">
        <v>11761</v>
      </c>
      <c r="B7268" s="451" t="s">
        <v>5000</v>
      </c>
      <c r="C7268" s="450" t="s">
        <v>721</v>
      </c>
      <c r="D7268" s="475">
        <v>70.12</v>
      </c>
      <c r="E7268" s="302"/>
      <c r="F7268" s="302"/>
      <c r="G7268" s="302"/>
    </row>
    <row r="7269" spans="1:7" ht="25.5">
      <c r="A7269" s="450">
        <v>377</v>
      </c>
      <c r="B7269" s="451" t="s">
        <v>5001</v>
      </c>
      <c r="C7269" s="450" t="s">
        <v>721</v>
      </c>
      <c r="D7269" s="475">
        <v>32.950000000000003</v>
      </c>
      <c r="E7269" s="302"/>
      <c r="F7269" s="302"/>
      <c r="G7269" s="302"/>
    </row>
    <row r="7270" spans="1:7" ht="25.5">
      <c r="A7270" s="450">
        <v>7588</v>
      </c>
      <c r="B7270" s="451" t="s">
        <v>5002</v>
      </c>
      <c r="C7270" s="450" t="s">
        <v>721</v>
      </c>
      <c r="D7270" s="475">
        <v>38.9</v>
      </c>
      <c r="E7270" s="302"/>
      <c r="F7270" s="302"/>
      <c r="G7270" s="302"/>
    </row>
    <row r="7271" spans="1:7">
      <c r="A7271" s="450">
        <v>34392</v>
      </c>
      <c r="B7271" s="451" t="s">
        <v>5003</v>
      </c>
      <c r="C7271" s="450" t="s">
        <v>724</v>
      </c>
      <c r="D7271" s="475">
        <v>10.46</v>
      </c>
      <c r="E7271" s="302"/>
      <c r="F7271" s="302"/>
      <c r="G7271" s="302"/>
    </row>
    <row r="7272" spans="1:7">
      <c r="A7272" s="450">
        <v>40908</v>
      </c>
      <c r="B7272" s="451" t="s">
        <v>5004</v>
      </c>
      <c r="C7272" s="450" t="s">
        <v>839</v>
      </c>
      <c r="D7272" s="475">
        <v>1854.96</v>
      </c>
      <c r="E7272" s="302"/>
      <c r="F7272" s="302"/>
      <c r="G7272" s="302"/>
    </row>
    <row r="7273" spans="1:7">
      <c r="A7273" s="450">
        <v>34551</v>
      </c>
      <c r="B7273" s="451" t="s">
        <v>5005</v>
      </c>
      <c r="C7273" s="450" t="s">
        <v>724</v>
      </c>
      <c r="D7273" s="475">
        <v>9.9499999999999993</v>
      </c>
      <c r="E7273" s="302"/>
      <c r="F7273" s="302"/>
      <c r="G7273" s="302"/>
    </row>
    <row r="7274" spans="1:7">
      <c r="A7274" s="450">
        <v>41078</v>
      </c>
      <c r="B7274" s="451" t="s">
        <v>5006</v>
      </c>
      <c r="C7274" s="450" t="s">
        <v>839</v>
      </c>
      <c r="D7274" s="475">
        <v>1764.68</v>
      </c>
      <c r="E7274" s="302"/>
      <c r="F7274" s="302"/>
      <c r="G7274" s="302"/>
    </row>
    <row r="7275" spans="1:7" ht="25.5">
      <c r="A7275" s="450">
        <v>246</v>
      </c>
      <c r="B7275" s="451" t="s">
        <v>5007</v>
      </c>
      <c r="C7275" s="450" t="s">
        <v>724</v>
      </c>
      <c r="D7275" s="475">
        <v>10</v>
      </c>
      <c r="E7275" s="302"/>
      <c r="F7275" s="302"/>
      <c r="G7275" s="302"/>
    </row>
    <row r="7276" spans="1:7" ht="25.5">
      <c r="A7276" s="450">
        <v>40927</v>
      </c>
      <c r="B7276" s="451" t="s">
        <v>5008</v>
      </c>
      <c r="C7276" s="450" t="s">
        <v>839</v>
      </c>
      <c r="D7276" s="475">
        <v>1774.08</v>
      </c>
      <c r="E7276" s="302"/>
      <c r="F7276" s="302"/>
      <c r="G7276" s="302"/>
    </row>
    <row r="7277" spans="1:7">
      <c r="A7277" s="450">
        <v>2350</v>
      </c>
      <c r="B7277" s="451" t="s">
        <v>5009</v>
      </c>
      <c r="C7277" s="450" t="s">
        <v>724</v>
      </c>
      <c r="D7277" s="475">
        <v>11.01</v>
      </c>
      <c r="E7277" s="302"/>
      <c r="F7277" s="302"/>
      <c r="G7277" s="302"/>
    </row>
    <row r="7278" spans="1:7">
      <c r="A7278" s="450">
        <v>40812</v>
      </c>
      <c r="B7278" s="451" t="s">
        <v>5010</v>
      </c>
      <c r="C7278" s="450" t="s">
        <v>839</v>
      </c>
      <c r="D7278" s="475">
        <v>1951.83</v>
      </c>
      <c r="E7278" s="302"/>
      <c r="F7278" s="302"/>
      <c r="G7278" s="302"/>
    </row>
    <row r="7279" spans="1:7" ht="25.5">
      <c r="A7279" s="450">
        <v>245</v>
      </c>
      <c r="B7279" s="451" t="s">
        <v>10549</v>
      </c>
      <c r="C7279" s="450" t="s">
        <v>724</v>
      </c>
      <c r="D7279" s="475">
        <v>18.739999999999998</v>
      </c>
      <c r="E7279" s="302"/>
      <c r="F7279" s="302"/>
      <c r="G7279" s="302"/>
    </row>
    <row r="7280" spans="1:7" ht="25.5">
      <c r="A7280" s="450">
        <v>41090</v>
      </c>
      <c r="B7280" s="451" t="s">
        <v>5011</v>
      </c>
      <c r="C7280" s="450" t="s">
        <v>839</v>
      </c>
      <c r="D7280" s="475">
        <v>3321.58</v>
      </c>
      <c r="E7280" s="302"/>
      <c r="F7280" s="302"/>
      <c r="G7280" s="302"/>
    </row>
    <row r="7281" spans="1:7">
      <c r="A7281" s="450">
        <v>251</v>
      </c>
      <c r="B7281" s="451" t="s">
        <v>5012</v>
      </c>
      <c r="C7281" s="450" t="s">
        <v>724</v>
      </c>
      <c r="D7281" s="475">
        <v>8.84</v>
      </c>
      <c r="E7281" s="302"/>
      <c r="F7281" s="302"/>
      <c r="G7281" s="302"/>
    </row>
    <row r="7282" spans="1:7">
      <c r="A7282" s="450">
        <v>40975</v>
      </c>
      <c r="B7282" s="451" t="s">
        <v>5013</v>
      </c>
      <c r="C7282" s="450" t="s">
        <v>839</v>
      </c>
      <c r="D7282" s="475">
        <v>1569.51</v>
      </c>
      <c r="E7282" s="302"/>
      <c r="F7282" s="302"/>
      <c r="G7282" s="302"/>
    </row>
    <row r="7283" spans="1:7">
      <c r="A7283" s="450">
        <v>6127</v>
      </c>
      <c r="B7283" s="451" t="s">
        <v>5014</v>
      </c>
      <c r="C7283" s="450" t="s">
        <v>724</v>
      </c>
      <c r="D7283" s="475">
        <v>10.15</v>
      </c>
      <c r="E7283" s="302"/>
      <c r="F7283" s="302"/>
      <c r="G7283" s="302"/>
    </row>
    <row r="7284" spans="1:7">
      <c r="A7284" s="450">
        <v>41072</v>
      </c>
      <c r="B7284" s="451" t="s">
        <v>5015</v>
      </c>
      <c r="C7284" s="450" t="s">
        <v>839</v>
      </c>
      <c r="D7284" s="475">
        <v>1798.76</v>
      </c>
      <c r="E7284" s="302"/>
      <c r="F7284" s="302"/>
      <c r="G7284" s="302"/>
    </row>
    <row r="7285" spans="1:7">
      <c r="A7285" s="450">
        <v>6121</v>
      </c>
      <c r="B7285" s="451" t="s">
        <v>5016</v>
      </c>
      <c r="C7285" s="450" t="s">
        <v>724</v>
      </c>
      <c r="D7285" s="475">
        <v>10.94</v>
      </c>
      <c r="E7285" s="302"/>
      <c r="F7285" s="302"/>
      <c r="G7285" s="302"/>
    </row>
    <row r="7286" spans="1:7">
      <c r="A7286" s="450">
        <v>41071</v>
      </c>
      <c r="B7286" s="451" t="s">
        <v>5017</v>
      </c>
      <c r="C7286" s="450" t="s">
        <v>839</v>
      </c>
      <c r="D7286" s="475">
        <v>1939.78</v>
      </c>
      <c r="E7286" s="302"/>
      <c r="F7286" s="302"/>
      <c r="G7286" s="302"/>
    </row>
    <row r="7287" spans="1:7">
      <c r="A7287" s="450">
        <v>244</v>
      </c>
      <c r="B7287" s="451" t="s">
        <v>5018</v>
      </c>
      <c r="C7287" s="450" t="s">
        <v>724</v>
      </c>
      <c r="D7287" s="475">
        <v>5.57</v>
      </c>
      <c r="E7287" s="302"/>
      <c r="F7287" s="302"/>
      <c r="G7287" s="302"/>
    </row>
    <row r="7288" spans="1:7">
      <c r="A7288" s="450">
        <v>41093</v>
      </c>
      <c r="B7288" s="451" t="s">
        <v>5019</v>
      </c>
      <c r="C7288" s="450" t="s">
        <v>839</v>
      </c>
      <c r="D7288" s="475">
        <v>988.87</v>
      </c>
      <c r="E7288" s="302"/>
      <c r="F7288" s="302"/>
      <c r="G7288" s="302"/>
    </row>
    <row r="7289" spans="1:7">
      <c r="A7289" s="450">
        <v>532</v>
      </c>
      <c r="B7289" s="451" t="s">
        <v>5020</v>
      </c>
      <c r="C7289" s="450" t="s">
        <v>724</v>
      </c>
      <c r="D7289" s="475">
        <v>20.170000000000002</v>
      </c>
      <c r="E7289" s="302"/>
      <c r="F7289" s="302"/>
      <c r="G7289" s="302"/>
    </row>
    <row r="7290" spans="1:7" ht="25.5">
      <c r="A7290" s="450">
        <v>40931</v>
      </c>
      <c r="B7290" s="451" t="s">
        <v>5021</v>
      </c>
      <c r="C7290" s="450" t="s">
        <v>839</v>
      </c>
      <c r="D7290" s="475">
        <v>3577.45</v>
      </c>
      <c r="E7290" s="302"/>
      <c r="F7290" s="302"/>
      <c r="G7290" s="302"/>
    </row>
    <row r="7291" spans="1:7" ht="25.5">
      <c r="A7291" s="450">
        <v>36150</v>
      </c>
      <c r="B7291" s="451" t="s">
        <v>5022</v>
      </c>
      <c r="C7291" s="450" t="s">
        <v>721</v>
      </c>
      <c r="D7291" s="475">
        <v>40.98</v>
      </c>
      <c r="E7291" s="302"/>
      <c r="F7291" s="302"/>
      <c r="G7291" s="302"/>
    </row>
    <row r="7292" spans="1:7">
      <c r="A7292" s="450">
        <v>4760</v>
      </c>
      <c r="B7292" s="451" t="s">
        <v>10550</v>
      </c>
      <c r="C7292" s="450" t="s">
        <v>724</v>
      </c>
      <c r="D7292" s="475">
        <v>13.66</v>
      </c>
      <c r="E7292" s="302"/>
      <c r="F7292" s="302"/>
      <c r="G7292" s="302"/>
    </row>
    <row r="7293" spans="1:7">
      <c r="A7293" s="450">
        <v>41069</v>
      </c>
      <c r="B7293" s="451" t="s">
        <v>5023</v>
      </c>
      <c r="C7293" s="450" t="s">
        <v>839</v>
      </c>
      <c r="D7293" s="475">
        <v>2420.84</v>
      </c>
      <c r="E7293" s="302"/>
      <c r="F7293" s="302"/>
      <c r="G7293" s="302"/>
    </row>
    <row r="7294" spans="1:7" ht="25.5">
      <c r="A7294" s="450">
        <v>10422</v>
      </c>
      <c r="B7294" s="451" t="s">
        <v>5024</v>
      </c>
      <c r="C7294" s="450" t="s">
        <v>721</v>
      </c>
      <c r="D7294" s="475">
        <v>313.95999999999998</v>
      </c>
      <c r="E7294" s="302"/>
      <c r="F7294" s="302"/>
      <c r="G7294" s="302"/>
    </row>
    <row r="7295" spans="1:7" ht="25.5">
      <c r="A7295" s="450">
        <v>10420</v>
      </c>
      <c r="B7295" s="451" t="s">
        <v>5025</v>
      </c>
      <c r="C7295" s="450" t="s">
        <v>721</v>
      </c>
      <c r="D7295" s="475">
        <v>117.75</v>
      </c>
      <c r="E7295" s="302"/>
      <c r="F7295" s="302"/>
      <c r="G7295" s="302"/>
    </row>
    <row r="7296" spans="1:7" ht="25.5">
      <c r="A7296" s="450">
        <v>10421</v>
      </c>
      <c r="B7296" s="451" t="s">
        <v>5026</v>
      </c>
      <c r="C7296" s="450" t="s">
        <v>721</v>
      </c>
      <c r="D7296" s="475">
        <v>157.59</v>
      </c>
      <c r="E7296" s="302"/>
      <c r="F7296" s="302"/>
      <c r="G7296" s="302"/>
    </row>
    <row r="7297" spans="1:7" ht="38.25">
      <c r="A7297" s="450">
        <v>36520</v>
      </c>
      <c r="B7297" s="451" t="s">
        <v>5027</v>
      </c>
      <c r="C7297" s="450" t="s">
        <v>721</v>
      </c>
      <c r="D7297" s="475">
        <v>586.64</v>
      </c>
      <c r="E7297" s="302"/>
      <c r="F7297" s="302"/>
      <c r="G7297" s="302"/>
    </row>
    <row r="7298" spans="1:7">
      <c r="A7298" s="450">
        <v>10</v>
      </c>
      <c r="B7298" s="451" t="s">
        <v>5028</v>
      </c>
      <c r="C7298" s="450" t="s">
        <v>721</v>
      </c>
      <c r="D7298" s="475">
        <v>13.27</v>
      </c>
      <c r="E7298" s="302"/>
      <c r="F7298" s="302"/>
      <c r="G7298" s="302"/>
    </row>
    <row r="7299" spans="1:7">
      <c r="A7299" s="450">
        <v>4815</v>
      </c>
      <c r="B7299" s="451" t="s">
        <v>5029</v>
      </c>
      <c r="C7299" s="450" t="s">
        <v>721</v>
      </c>
      <c r="D7299" s="475">
        <v>5.79</v>
      </c>
      <c r="E7299" s="302"/>
      <c r="F7299" s="302"/>
      <c r="G7299" s="302"/>
    </row>
    <row r="7300" spans="1:7" ht="25.5">
      <c r="A7300" s="450">
        <v>541</v>
      </c>
      <c r="B7300" s="451" t="s">
        <v>5030</v>
      </c>
      <c r="C7300" s="450" t="s">
        <v>721</v>
      </c>
      <c r="D7300" s="475">
        <v>157.30000000000001</v>
      </c>
      <c r="E7300" s="302"/>
      <c r="F7300" s="302"/>
      <c r="G7300" s="302"/>
    </row>
    <row r="7301" spans="1:7" ht="25.5">
      <c r="A7301" s="450">
        <v>542</v>
      </c>
      <c r="B7301" s="451" t="s">
        <v>5031</v>
      </c>
      <c r="C7301" s="450" t="s">
        <v>721</v>
      </c>
      <c r="D7301" s="475">
        <v>197.17</v>
      </c>
      <c r="E7301" s="302"/>
      <c r="F7301" s="302"/>
      <c r="G7301" s="302"/>
    </row>
    <row r="7302" spans="1:7" ht="25.5">
      <c r="A7302" s="450">
        <v>540</v>
      </c>
      <c r="B7302" s="451" t="s">
        <v>5032</v>
      </c>
      <c r="C7302" s="450" t="s">
        <v>721</v>
      </c>
      <c r="D7302" s="475">
        <v>444.33</v>
      </c>
      <c r="E7302" s="302"/>
      <c r="F7302" s="302"/>
      <c r="G7302" s="302"/>
    </row>
    <row r="7303" spans="1:7" ht="51">
      <c r="A7303" s="450">
        <v>38364</v>
      </c>
      <c r="B7303" s="451" t="s">
        <v>5033</v>
      </c>
      <c r="C7303" s="450" t="s">
        <v>721</v>
      </c>
      <c r="D7303" s="475">
        <v>587</v>
      </c>
      <c r="E7303" s="302"/>
      <c r="F7303" s="302"/>
      <c r="G7303" s="302"/>
    </row>
    <row r="7304" spans="1:7" ht="25.5">
      <c r="A7304" s="450">
        <v>11692</v>
      </c>
      <c r="B7304" s="451" t="s">
        <v>5034</v>
      </c>
      <c r="C7304" s="450" t="s">
        <v>726</v>
      </c>
      <c r="D7304" s="475">
        <v>414.98</v>
      </c>
      <c r="E7304" s="302"/>
      <c r="F7304" s="302"/>
      <c r="G7304" s="302"/>
    </row>
    <row r="7305" spans="1:7" ht="38.25">
      <c r="A7305" s="450">
        <v>1746</v>
      </c>
      <c r="B7305" s="451" t="s">
        <v>5035</v>
      </c>
      <c r="C7305" s="450" t="s">
        <v>721</v>
      </c>
      <c r="D7305" s="475">
        <v>248.5</v>
      </c>
      <c r="E7305" s="302"/>
      <c r="F7305" s="302"/>
      <c r="G7305" s="302"/>
    </row>
    <row r="7306" spans="1:7" ht="38.25">
      <c r="A7306" s="450">
        <v>1748</v>
      </c>
      <c r="B7306" s="451" t="s">
        <v>5036</v>
      </c>
      <c r="C7306" s="450" t="s">
        <v>721</v>
      </c>
      <c r="D7306" s="475">
        <v>330.44</v>
      </c>
      <c r="E7306" s="302"/>
      <c r="F7306" s="302"/>
      <c r="G7306" s="302"/>
    </row>
    <row r="7307" spans="1:7" ht="38.25">
      <c r="A7307" s="450">
        <v>1749</v>
      </c>
      <c r="B7307" s="451" t="s">
        <v>5037</v>
      </c>
      <c r="C7307" s="450" t="s">
        <v>721</v>
      </c>
      <c r="D7307" s="475">
        <v>478.75</v>
      </c>
      <c r="E7307" s="302"/>
      <c r="F7307" s="302"/>
      <c r="G7307" s="302"/>
    </row>
    <row r="7308" spans="1:7" ht="38.25">
      <c r="A7308" s="450">
        <v>37412</v>
      </c>
      <c r="B7308" s="451" t="s">
        <v>5038</v>
      </c>
      <c r="C7308" s="450" t="s">
        <v>721</v>
      </c>
      <c r="D7308" s="475">
        <v>242.91</v>
      </c>
      <c r="E7308" s="302"/>
      <c r="F7308" s="302"/>
      <c r="G7308" s="302"/>
    </row>
    <row r="7309" spans="1:7" ht="38.25">
      <c r="A7309" s="450">
        <v>1745</v>
      </c>
      <c r="B7309" s="451" t="s">
        <v>5039</v>
      </c>
      <c r="C7309" s="450" t="s">
        <v>721</v>
      </c>
      <c r="D7309" s="475">
        <v>288.85000000000002</v>
      </c>
      <c r="E7309" s="302"/>
      <c r="F7309" s="302"/>
      <c r="G7309" s="302"/>
    </row>
    <row r="7310" spans="1:7" ht="38.25">
      <c r="A7310" s="450">
        <v>1750</v>
      </c>
      <c r="B7310" s="451" t="s">
        <v>5040</v>
      </c>
      <c r="C7310" s="450" t="s">
        <v>721</v>
      </c>
      <c r="D7310" s="475">
        <v>675</v>
      </c>
      <c r="E7310" s="302"/>
      <c r="F7310" s="302"/>
      <c r="G7310" s="302"/>
    </row>
    <row r="7311" spans="1:7" ht="38.25">
      <c r="A7311" s="450">
        <v>11687</v>
      </c>
      <c r="B7311" s="451" t="s">
        <v>5041</v>
      </c>
      <c r="C7311" s="450" t="s">
        <v>725</v>
      </c>
      <c r="D7311" s="475">
        <v>1075.48</v>
      </c>
      <c r="E7311" s="302"/>
      <c r="F7311" s="302"/>
      <c r="G7311" s="302"/>
    </row>
    <row r="7312" spans="1:7" ht="38.25">
      <c r="A7312" s="450">
        <v>11689</v>
      </c>
      <c r="B7312" s="451" t="s">
        <v>5042</v>
      </c>
      <c r="C7312" s="450" t="s">
        <v>725</v>
      </c>
      <c r="D7312" s="475">
        <v>1347.51</v>
      </c>
      <c r="E7312" s="302"/>
      <c r="F7312" s="302"/>
      <c r="G7312" s="302"/>
    </row>
    <row r="7313" spans="1:7" ht="25.5">
      <c r="A7313" s="450">
        <v>11693</v>
      </c>
      <c r="B7313" s="451" t="s">
        <v>5043</v>
      </c>
      <c r="C7313" s="450" t="s">
        <v>726</v>
      </c>
      <c r="D7313" s="475">
        <v>174.41</v>
      </c>
      <c r="E7313" s="302"/>
      <c r="F7313" s="302"/>
      <c r="G7313" s="302"/>
    </row>
    <row r="7314" spans="1:7" ht="25.5">
      <c r="A7314" s="450">
        <v>36215</v>
      </c>
      <c r="B7314" s="451" t="s">
        <v>5044</v>
      </c>
      <c r="C7314" s="450" t="s">
        <v>721</v>
      </c>
      <c r="D7314" s="475">
        <v>987.3</v>
      </c>
      <c r="E7314" s="302"/>
      <c r="F7314" s="302"/>
      <c r="G7314" s="302"/>
    </row>
    <row r="7315" spans="1:7" ht="63.75">
      <c r="A7315" s="450">
        <v>42439</v>
      </c>
      <c r="B7315" s="451" t="s">
        <v>5045</v>
      </c>
      <c r="C7315" s="450" t="s">
        <v>721</v>
      </c>
      <c r="D7315" s="475">
        <v>1033.93</v>
      </c>
      <c r="E7315" s="302"/>
      <c r="F7315" s="302"/>
      <c r="G7315" s="302"/>
    </row>
    <row r="7316" spans="1:7">
      <c r="A7316" s="450">
        <v>38381</v>
      </c>
      <c r="B7316" s="451" t="s">
        <v>5046</v>
      </c>
      <c r="C7316" s="450" t="s">
        <v>721</v>
      </c>
      <c r="D7316" s="475">
        <v>10.01</v>
      </c>
      <c r="E7316" s="302"/>
      <c r="F7316" s="302"/>
      <c r="G7316" s="302"/>
    </row>
    <row r="7317" spans="1:7" ht="25.5">
      <c r="A7317" s="450">
        <v>39621</v>
      </c>
      <c r="B7317" s="451" t="s">
        <v>11505</v>
      </c>
      <c r="C7317" s="450" t="s">
        <v>732</v>
      </c>
      <c r="D7317" s="475">
        <v>868.57</v>
      </c>
      <c r="E7317" s="302"/>
      <c r="F7317" s="302"/>
      <c r="G7317" s="302"/>
    </row>
    <row r="7318" spans="1:7" ht="25.5">
      <c r="A7318" s="450">
        <v>39624</v>
      </c>
      <c r="B7318" s="451" t="s">
        <v>5047</v>
      </c>
      <c r="C7318" s="450" t="s">
        <v>732</v>
      </c>
      <c r="D7318" s="475">
        <v>958.13</v>
      </c>
      <c r="E7318" s="302"/>
      <c r="F7318" s="302"/>
      <c r="G7318" s="302"/>
    </row>
    <row r="7319" spans="1:7" ht="25.5">
      <c r="A7319" s="450">
        <v>39615</v>
      </c>
      <c r="B7319" s="451" t="s">
        <v>11506</v>
      </c>
      <c r="C7319" s="450" t="s">
        <v>721</v>
      </c>
      <c r="D7319" s="475">
        <v>387.17</v>
      </c>
      <c r="E7319" s="302"/>
      <c r="F7319" s="302"/>
      <c r="G7319" s="302"/>
    </row>
    <row r="7320" spans="1:7" ht="25.5">
      <c r="A7320" s="450">
        <v>39620</v>
      </c>
      <c r="B7320" s="451" t="s">
        <v>5048</v>
      </c>
      <c r="C7320" s="450" t="s">
        <v>721</v>
      </c>
      <c r="D7320" s="475">
        <v>591.32000000000005</v>
      </c>
      <c r="E7320" s="302"/>
      <c r="F7320" s="302"/>
      <c r="G7320" s="302"/>
    </row>
    <row r="7321" spans="1:7" ht="25.5">
      <c r="A7321" s="450">
        <v>39623</v>
      </c>
      <c r="B7321" s="451" t="s">
        <v>5049</v>
      </c>
      <c r="C7321" s="450" t="s">
        <v>721</v>
      </c>
      <c r="D7321" s="475">
        <v>633.35</v>
      </c>
      <c r="E7321" s="302"/>
      <c r="F7321" s="302"/>
      <c r="G7321" s="302"/>
    </row>
    <row r="7322" spans="1:7" ht="25.5">
      <c r="A7322" s="450">
        <v>36207</v>
      </c>
      <c r="B7322" s="451" t="s">
        <v>5050</v>
      </c>
      <c r="C7322" s="450" t="s">
        <v>721</v>
      </c>
      <c r="D7322" s="475">
        <v>437.3</v>
      </c>
      <c r="E7322" s="302"/>
      <c r="F7322" s="302"/>
      <c r="G7322" s="302"/>
    </row>
    <row r="7323" spans="1:7" ht="25.5">
      <c r="A7323" s="450">
        <v>36209</v>
      </c>
      <c r="B7323" s="451" t="s">
        <v>5051</v>
      </c>
      <c r="C7323" s="450" t="s">
        <v>721</v>
      </c>
      <c r="D7323" s="475">
        <v>501.87</v>
      </c>
      <c r="E7323" s="302"/>
      <c r="F7323" s="302"/>
      <c r="G7323" s="302"/>
    </row>
    <row r="7324" spans="1:7" ht="38.25">
      <c r="A7324" s="450">
        <v>36210</v>
      </c>
      <c r="B7324" s="451" t="s">
        <v>5052</v>
      </c>
      <c r="C7324" s="450" t="s">
        <v>721</v>
      </c>
      <c r="D7324" s="475">
        <v>543.01</v>
      </c>
      <c r="E7324" s="302"/>
      <c r="F7324" s="302"/>
      <c r="G7324" s="302"/>
    </row>
    <row r="7325" spans="1:7" ht="25.5">
      <c r="A7325" s="450">
        <v>36204</v>
      </c>
      <c r="B7325" s="451" t="s">
        <v>5053</v>
      </c>
      <c r="C7325" s="450" t="s">
        <v>721</v>
      </c>
      <c r="D7325" s="475">
        <v>192.53</v>
      </c>
      <c r="E7325" s="302"/>
      <c r="F7325" s="302"/>
      <c r="G7325" s="302"/>
    </row>
    <row r="7326" spans="1:7" ht="25.5">
      <c r="A7326" s="450">
        <v>36205</v>
      </c>
      <c r="B7326" s="451" t="s">
        <v>5054</v>
      </c>
      <c r="C7326" s="450" t="s">
        <v>721</v>
      </c>
      <c r="D7326" s="475">
        <v>213.82</v>
      </c>
      <c r="E7326" s="302"/>
      <c r="F7326" s="302"/>
      <c r="G7326" s="302"/>
    </row>
    <row r="7327" spans="1:7" ht="25.5">
      <c r="A7327" s="450">
        <v>36081</v>
      </c>
      <c r="B7327" s="451" t="s">
        <v>5055</v>
      </c>
      <c r="C7327" s="450" t="s">
        <v>721</v>
      </c>
      <c r="D7327" s="475">
        <v>227.99</v>
      </c>
      <c r="E7327" s="302"/>
      <c r="F7327" s="302"/>
      <c r="G7327" s="302"/>
    </row>
    <row r="7328" spans="1:7" ht="25.5">
      <c r="A7328" s="450">
        <v>36206</v>
      </c>
      <c r="B7328" s="451" t="s">
        <v>5056</v>
      </c>
      <c r="C7328" s="450" t="s">
        <v>721</v>
      </c>
      <c r="D7328" s="475">
        <v>238.86</v>
      </c>
      <c r="E7328" s="302"/>
      <c r="F7328" s="302"/>
      <c r="G7328" s="302"/>
    </row>
    <row r="7329" spans="1:7" ht="25.5">
      <c r="A7329" s="450">
        <v>36218</v>
      </c>
      <c r="B7329" s="451" t="s">
        <v>5057</v>
      </c>
      <c r="C7329" s="450" t="s">
        <v>721</v>
      </c>
      <c r="D7329" s="475">
        <v>120.09</v>
      </c>
      <c r="E7329" s="302"/>
      <c r="F7329" s="302"/>
      <c r="G7329" s="302"/>
    </row>
    <row r="7330" spans="1:7" ht="25.5">
      <c r="A7330" s="450">
        <v>36220</v>
      </c>
      <c r="B7330" s="451" t="s">
        <v>5058</v>
      </c>
      <c r="C7330" s="450" t="s">
        <v>721</v>
      </c>
      <c r="D7330" s="475">
        <v>137.69999999999999</v>
      </c>
      <c r="E7330" s="302"/>
      <c r="F7330" s="302"/>
      <c r="G7330" s="302"/>
    </row>
    <row r="7331" spans="1:7" ht="25.5">
      <c r="A7331" s="450">
        <v>36080</v>
      </c>
      <c r="B7331" s="451" t="s">
        <v>5059</v>
      </c>
      <c r="C7331" s="450" t="s">
        <v>721</v>
      </c>
      <c r="D7331" s="475">
        <v>148.94999999999999</v>
      </c>
      <c r="E7331" s="302"/>
      <c r="F7331" s="302"/>
      <c r="G7331" s="302"/>
    </row>
    <row r="7332" spans="1:7" ht="25.5">
      <c r="A7332" s="450">
        <v>36223</v>
      </c>
      <c r="B7332" s="451" t="s">
        <v>5060</v>
      </c>
      <c r="C7332" s="450" t="s">
        <v>721</v>
      </c>
      <c r="D7332" s="475">
        <v>155.97</v>
      </c>
      <c r="E7332" s="302"/>
      <c r="F7332" s="302"/>
      <c r="G7332" s="302"/>
    </row>
    <row r="7333" spans="1:7" ht="25.5">
      <c r="A7333" s="450">
        <v>546</v>
      </c>
      <c r="B7333" s="451" t="s">
        <v>11307</v>
      </c>
      <c r="C7333" s="450" t="s">
        <v>718</v>
      </c>
      <c r="D7333" s="475">
        <v>10</v>
      </c>
      <c r="E7333" s="302"/>
      <c r="F7333" s="302"/>
      <c r="G7333" s="302"/>
    </row>
    <row r="7334" spans="1:7" ht="25.5">
      <c r="A7334" s="450">
        <v>566</v>
      </c>
      <c r="B7334" s="451" t="s">
        <v>11308</v>
      </c>
      <c r="C7334" s="450" t="s">
        <v>725</v>
      </c>
      <c r="D7334" s="475">
        <v>4.74</v>
      </c>
      <c r="E7334" s="302"/>
      <c r="F7334" s="302"/>
      <c r="G7334" s="302"/>
    </row>
    <row r="7335" spans="1:7" ht="25.5">
      <c r="A7335" s="450">
        <v>565</v>
      </c>
      <c r="B7335" s="451" t="s">
        <v>11309</v>
      </c>
      <c r="C7335" s="450" t="s">
        <v>725</v>
      </c>
      <c r="D7335" s="475">
        <v>17.3</v>
      </c>
      <c r="E7335" s="302"/>
      <c r="F7335" s="302"/>
      <c r="G7335" s="302"/>
    </row>
    <row r="7336" spans="1:7" ht="25.5">
      <c r="A7336" s="450">
        <v>555</v>
      </c>
      <c r="B7336" s="451" t="s">
        <v>11310</v>
      </c>
      <c r="C7336" s="450" t="s">
        <v>725</v>
      </c>
      <c r="D7336" s="475">
        <v>12.26</v>
      </c>
      <c r="E7336" s="302"/>
      <c r="F7336" s="302"/>
      <c r="G7336" s="302"/>
    </row>
    <row r="7337" spans="1:7" ht="25.5">
      <c r="A7337" s="450">
        <v>557</v>
      </c>
      <c r="B7337" s="451" t="s">
        <v>11311</v>
      </c>
      <c r="C7337" s="450" t="s">
        <v>725</v>
      </c>
      <c r="D7337" s="475">
        <v>38.479999999999997</v>
      </c>
      <c r="E7337" s="302"/>
      <c r="F7337" s="302"/>
      <c r="G7337" s="302"/>
    </row>
    <row r="7338" spans="1:7" ht="25.5">
      <c r="A7338" s="450">
        <v>552</v>
      </c>
      <c r="B7338" s="451" t="s">
        <v>11312</v>
      </c>
      <c r="C7338" s="450" t="s">
        <v>725</v>
      </c>
      <c r="D7338" s="475">
        <v>19.09</v>
      </c>
      <c r="E7338" s="302"/>
      <c r="F7338" s="302"/>
      <c r="G7338" s="302"/>
    </row>
    <row r="7339" spans="1:7" ht="25.5">
      <c r="A7339" s="450">
        <v>563</v>
      </c>
      <c r="B7339" s="451" t="s">
        <v>11313</v>
      </c>
      <c r="C7339" s="450" t="s">
        <v>725</v>
      </c>
      <c r="D7339" s="475">
        <v>28.68</v>
      </c>
      <c r="E7339" s="302"/>
      <c r="F7339" s="302"/>
      <c r="G7339" s="302"/>
    </row>
    <row r="7340" spans="1:7" ht="25.5">
      <c r="A7340" s="450">
        <v>549</v>
      </c>
      <c r="B7340" s="451" t="s">
        <v>11314</v>
      </c>
      <c r="C7340" s="450" t="s">
        <v>725</v>
      </c>
      <c r="D7340" s="475">
        <v>51.63</v>
      </c>
      <c r="E7340" s="302"/>
      <c r="F7340" s="302"/>
      <c r="G7340" s="302"/>
    </row>
    <row r="7341" spans="1:7" ht="25.5">
      <c r="A7341" s="450">
        <v>551</v>
      </c>
      <c r="B7341" s="451" t="s">
        <v>11315</v>
      </c>
      <c r="C7341" s="450" t="s">
        <v>725</v>
      </c>
      <c r="D7341" s="475">
        <v>102.23</v>
      </c>
      <c r="E7341" s="302"/>
      <c r="F7341" s="302"/>
      <c r="G7341" s="302"/>
    </row>
    <row r="7342" spans="1:7" ht="25.5">
      <c r="A7342" s="450">
        <v>559</v>
      </c>
      <c r="B7342" s="451" t="s">
        <v>11316</v>
      </c>
      <c r="C7342" s="450" t="s">
        <v>725</v>
      </c>
      <c r="D7342" s="475">
        <v>25.55</v>
      </c>
      <c r="E7342" s="302"/>
      <c r="F7342" s="302"/>
      <c r="G7342" s="302"/>
    </row>
    <row r="7343" spans="1:7" ht="25.5">
      <c r="A7343" s="450">
        <v>560</v>
      </c>
      <c r="B7343" s="451" t="s">
        <v>11317</v>
      </c>
      <c r="C7343" s="450" t="s">
        <v>725</v>
      </c>
      <c r="D7343" s="475">
        <v>31.97</v>
      </c>
      <c r="E7343" s="302"/>
      <c r="F7343" s="302"/>
      <c r="G7343" s="302"/>
    </row>
    <row r="7344" spans="1:7" ht="25.5">
      <c r="A7344" s="450">
        <v>547</v>
      </c>
      <c r="B7344" s="451" t="s">
        <v>11318</v>
      </c>
      <c r="C7344" s="450" t="s">
        <v>725</v>
      </c>
      <c r="D7344" s="475">
        <v>38.28</v>
      </c>
      <c r="E7344" s="302"/>
      <c r="F7344" s="302"/>
      <c r="G7344" s="302"/>
    </row>
    <row r="7345" spans="1:7" ht="25.5">
      <c r="A7345" s="450">
        <v>38127</v>
      </c>
      <c r="B7345" s="451" t="s">
        <v>5061</v>
      </c>
      <c r="C7345" s="450" t="s">
        <v>721</v>
      </c>
      <c r="D7345" s="475">
        <v>387.58</v>
      </c>
      <c r="E7345" s="302"/>
      <c r="F7345" s="302"/>
      <c r="G7345" s="302"/>
    </row>
    <row r="7346" spans="1:7" ht="25.5">
      <c r="A7346" s="450">
        <v>38060</v>
      </c>
      <c r="B7346" s="451" t="s">
        <v>5062</v>
      </c>
      <c r="C7346" s="450" t="s">
        <v>721</v>
      </c>
      <c r="D7346" s="475">
        <v>73.86</v>
      </c>
      <c r="E7346" s="302"/>
      <c r="F7346" s="302"/>
      <c r="G7346" s="302"/>
    </row>
    <row r="7347" spans="1:7" ht="25.5">
      <c r="A7347" s="450">
        <v>10956</v>
      </c>
      <c r="B7347" s="451" t="s">
        <v>5063</v>
      </c>
      <c r="C7347" s="450" t="s">
        <v>721</v>
      </c>
      <c r="D7347" s="475">
        <v>76.73</v>
      </c>
      <c r="E7347" s="302"/>
      <c r="F7347" s="302"/>
      <c r="G7347" s="302"/>
    </row>
    <row r="7348" spans="1:7">
      <c r="A7348" s="450">
        <v>39380</v>
      </c>
      <c r="B7348" s="451" t="s">
        <v>5064</v>
      </c>
      <c r="C7348" s="450" t="s">
        <v>721</v>
      </c>
      <c r="D7348" s="475">
        <v>15.77</v>
      </c>
      <c r="E7348" s="302"/>
      <c r="F7348" s="302"/>
      <c r="G7348" s="302"/>
    </row>
    <row r="7349" spans="1:7" ht="25.5">
      <c r="A7349" s="450">
        <v>13374</v>
      </c>
      <c r="B7349" s="451" t="s">
        <v>5065</v>
      </c>
      <c r="C7349" s="450" t="s">
        <v>721</v>
      </c>
      <c r="D7349" s="475">
        <v>89.95</v>
      </c>
      <c r="E7349" s="302"/>
      <c r="F7349" s="302"/>
      <c r="G7349" s="302"/>
    </row>
    <row r="7350" spans="1:7" ht="25.5">
      <c r="A7350" s="450">
        <v>37597</v>
      </c>
      <c r="B7350" s="451" t="s">
        <v>5066</v>
      </c>
      <c r="C7350" s="450" t="s">
        <v>721</v>
      </c>
      <c r="D7350" s="475">
        <v>414382.81</v>
      </c>
      <c r="E7350" s="302"/>
      <c r="F7350" s="302"/>
      <c r="G7350" s="302"/>
    </row>
    <row r="7351" spans="1:7" ht="63.75">
      <c r="A7351" s="450">
        <v>183</v>
      </c>
      <c r="B7351" s="451" t="s">
        <v>5067</v>
      </c>
      <c r="C7351" s="450" t="s">
        <v>723</v>
      </c>
      <c r="D7351" s="475">
        <v>111.99</v>
      </c>
      <c r="E7351" s="302"/>
      <c r="F7351" s="302"/>
      <c r="G7351" s="302"/>
    </row>
    <row r="7352" spans="1:7" ht="51">
      <c r="A7352" s="450">
        <v>184</v>
      </c>
      <c r="B7352" s="451" t="s">
        <v>5068</v>
      </c>
      <c r="C7352" s="450" t="s">
        <v>723</v>
      </c>
      <c r="D7352" s="475">
        <v>74.02</v>
      </c>
      <c r="E7352" s="302"/>
      <c r="F7352" s="302"/>
      <c r="G7352" s="302"/>
    </row>
    <row r="7353" spans="1:7" ht="63.75">
      <c r="A7353" s="450">
        <v>195</v>
      </c>
      <c r="B7353" s="451" t="s">
        <v>5069</v>
      </c>
      <c r="C7353" s="450" t="s">
        <v>723</v>
      </c>
      <c r="D7353" s="475">
        <v>90.97</v>
      </c>
      <c r="E7353" s="302"/>
      <c r="F7353" s="302"/>
      <c r="G7353" s="302"/>
    </row>
    <row r="7354" spans="1:7" ht="51">
      <c r="A7354" s="450">
        <v>20001</v>
      </c>
      <c r="B7354" s="451" t="s">
        <v>5070</v>
      </c>
      <c r="C7354" s="450" t="s">
        <v>723</v>
      </c>
      <c r="D7354" s="475">
        <v>90.65</v>
      </c>
      <c r="E7354" s="302"/>
      <c r="F7354" s="302"/>
      <c r="G7354" s="302"/>
    </row>
    <row r="7355" spans="1:7" ht="63.75">
      <c r="A7355" s="450">
        <v>181</v>
      </c>
      <c r="B7355" s="451" t="s">
        <v>5071</v>
      </c>
      <c r="C7355" s="450" t="s">
        <v>723</v>
      </c>
      <c r="D7355" s="475">
        <v>122.65</v>
      </c>
      <c r="E7355" s="302"/>
      <c r="F7355" s="302"/>
      <c r="G7355" s="302"/>
    </row>
    <row r="7356" spans="1:7" ht="51">
      <c r="A7356" s="450">
        <v>39837</v>
      </c>
      <c r="B7356" s="451" t="s">
        <v>5072</v>
      </c>
      <c r="C7356" s="450" t="s">
        <v>723</v>
      </c>
      <c r="D7356" s="475">
        <v>259.41000000000003</v>
      </c>
      <c r="E7356" s="302"/>
      <c r="F7356" s="302"/>
      <c r="G7356" s="302"/>
    </row>
    <row r="7357" spans="1:7" ht="51">
      <c r="A7357" s="450">
        <v>10535</v>
      </c>
      <c r="B7357" s="451" t="s">
        <v>5073</v>
      </c>
      <c r="C7357" s="450" t="s">
        <v>721</v>
      </c>
      <c r="D7357" s="475">
        <v>4186.5</v>
      </c>
      <c r="E7357" s="302"/>
      <c r="F7357" s="302"/>
      <c r="G7357" s="302"/>
    </row>
    <row r="7358" spans="1:7" ht="38.25">
      <c r="A7358" s="450">
        <v>10537</v>
      </c>
      <c r="B7358" s="451" t="s">
        <v>5074</v>
      </c>
      <c r="C7358" s="450" t="s">
        <v>721</v>
      </c>
      <c r="D7358" s="475">
        <v>5709.25</v>
      </c>
      <c r="E7358" s="302"/>
      <c r="F7358" s="302"/>
      <c r="G7358" s="302"/>
    </row>
    <row r="7359" spans="1:7" ht="38.25">
      <c r="A7359" s="450">
        <v>13891</v>
      </c>
      <c r="B7359" s="451" t="s">
        <v>5075</v>
      </c>
      <c r="C7359" s="450" t="s">
        <v>721</v>
      </c>
      <c r="D7359" s="475">
        <v>5236.67</v>
      </c>
      <c r="E7359" s="302"/>
      <c r="F7359" s="302"/>
      <c r="G7359" s="302"/>
    </row>
    <row r="7360" spans="1:7" ht="38.25">
      <c r="A7360" s="450">
        <v>25975</v>
      </c>
      <c r="B7360" s="451" t="s">
        <v>5076</v>
      </c>
      <c r="C7360" s="450" t="s">
        <v>721</v>
      </c>
      <c r="D7360" s="475">
        <v>22777.39</v>
      </c>
      <c r="E7360" s="302"/>
      <c r="F7360" s="302"/>
      <c r="G7360" s="302"/>
    </row>
    <row r="7361" spans="1:7" ht="51">
      <c r="A7361" s="450">
        <v>36396</v>
      </c>
      <c r="B7361" s="451" t="s">
        <v>5077</v>
      </c>
      <c r="C7361" s="450" t="s">
        <v>721</v>
      </c>
      <c r="D7361" s="475">
        <v>4789.63</v>
      </c>
      <c r="E7361" s="302"/>
      <c r="F7361" s="302"/>
      <c r="G7361" s="302"/>
    </row>
    <row r="7362" spans="1:7" ht="51">
      <c r="A7362" s="450">
        <v>36397</v>
      </c>
      <c r="B7362" s="451" t="s">
        <v>5078</v>
      </c>
      <c r="C7362" s="450" t="s">
        <v>721</v>
      </c>
      <c r="D7362" s="475">
        <v>17029.830000000002</v>
      </c>
      <c r="E7362" s="302"/>
      <c r="F7362" s="302"/>
      <c r="G7362" s="302"/>
    </row>
    <row r="7363" spans="1:7" ht="38.25">
      <c r="A7363" s="450">
        <v>36398</v>
      </c>
      <c r="B7363" s="451" t="s">
        <v>5079</v>
      </c>
      <c r="C7363" s="450" t="s">
        <v>721</v>
      </c>
      <c r="D7363" s="475">
        <v>20698.330000000002</v>
      </c>
      <c r="E7363" s="302"/>
      <c r="F7363" s="302"/>
      <c r="G7363" s="302"/>
    </row>
    <row r="7364" spans="1:7">
      <c r="A7364" s="450">
        <v>647</v>
      </c>
      <c r="B7364" s="451" t="s">
        <v>5080</v>
      </c>
      <c r="C7364" s="450" t="s">
        <v>724</v>
      </c>
      <c r="D7364" s="475">
        <v>9.7100000000000009</v>
      </c>
      <c r="E7364" s="302"/>
      <c r="F7364" s="302"/>
      <c r="G7364" s="302"/>
    </row>
    <row r="7365" spans="1:7" ht="25.5">
      <c r="A7365" s="450">
        <v>40920</v>
      </c>
      <c r="B7365" s="451" t="s">
        <v>5081</v>
      </c>
      <c r="C7365" s="450" t="s">
        <v>839</v>
      </c>
      <c r="D7365" s="475">
        <v>1722</v>
      </c>
      <c r="E7365" s="302"/>
      <c r="F7365" s="302"/>
      <c r="G7365" s="302"/>
    </row>
    <row r="7366" spans="1:7" ht="38.25">
      <c r="A7366" s="450">
        <v>38783</v>
      </c>
      <c r="B7366" s="451" t="s">
        <v>5082</v>
      </c>
      <c r="C7366" s="450" t="s">
        <v>721</v>
      </c>
      <c r="D7366" s="475">
        <v>1.1599999999999999</v>
      </c>
      <c r="E7366" s="302"/>
      <c r="F7366" s="302"/>
      <c r="G7366" s="302"/>
    </row>
    <row r="7367" spans="1:7" ht="25.5">
      <c r="A7367" s="450">
        <v>37593</v>
      </c>
      <c r="B7367" s="451" t="s">
        <v>5083</v>
      </c>
      <c r="C7367" s="450" t="s">
        <v>721</v>
      </c>
      <c r="D7367" s="475">
        <v>2.85</v>
      </c>
      <c r="E7367" s="302"/>
      <c r="F7367" s="302"/>
      <c r="G7367" s="302"/>
    </row>
    <row r="7368" spans="1:7" ht="25.5">
      <c r="A7368" s="450">
        <v>37594</v>
      </c>
      <c r="B7368" s="451" t="s">
        <v>5084</v>
      </c>
      <c r="C7368" s="450" t="s">
        <v>721</v>
      </c>
      <c r="D7368" s="475">
        <v>3.55</v>
      </c>
      <c r="E7368" s="302"/>
      <c r="F7368" s="302"/>
      <c r="G7368" s="302"/>
    </row>
    <row r="7369" spans="1:7" ht="25.5">
      <c r="A7369" s="450">
        <v>37592</v>
      </c>
      <c r="B7369" s="451" t="s">
        <v>5085</v>
      </c>
      <c r="C7369" s="450" t="s">
        <v>721</v>
      </c>
      <c r="D7369" s="475">
        <v>2.25</v>
      </c>
      <c r="E7369" s="302"/>
      <c r="F7369" s="302"/>
      <c r="G7369" s="302"/>
    </row>
    <row r="7370" spans="1:7" ht="25.5">
      <c r="A7370" s="450">
        <v>7266</v>
      </c>
      <c r="B7370" s="451" t="s">
        <v>10551</v>
      </c>
      <c r="C7370" s="450" t="s">
        <v>731</v>
      </c>
      <c r="D7370" s="475">
        <v>867.84</v>
      </c>
      <c r="E7370" s="302"/>
      <c r="F7370" s="302"/>
      <c r="G7370" s="302"/>
    </row>
    <row r="7371" spans="1:7" ht="25.5">
      <c r="A7371" s="450">
        <v>7270</v>
      </c>
      <c r="B7371" s="451" t="s">
        <v>10552</v>
      </c>
      <c r="C7371" s="450" t="s">
        <v>721</v>
      </c>
      <c r="D7371" s="475">
        <v>1</v>
      </c>
      <c r="E7371" s="302"/>
      <c r="F7371" s="302"/>
      <c r="G7371" s="302"/>
    </row>
    <row r="7372" spans="1:7" ht="25.5">
      <c r="A7372" s="450">
        <v>7267</v>
      </c>
      <c r="B7372" s="451" t="s">
        <v>10553</v>
      </c>
      <c r="C7372" s="450" t="s">
        <v>721</v>
      </c>
      <c r="D7372" s="475">
        <v>0.78</v>
      </c>
      <c r="E7372" s="302"/>
      <c r="F7372" s="302"/>
      <c r="G7372" s="302"/>
    </row>
    <row r="7373" spans="1:7" ht="25.5">
      <c r="A7373" s="450">
        <v>7269</v>
      </c>
      <c r="B7373" s="451" t="s">
        <v>10554</v>
      </c>
      <c r="C7373" s="450" t="s">
        <v>721</v>
      </c>
      <c r="D7373" s="475">
        <v>0.8</v>
      </c>
      <c r="E7373" s="302"/>
      <c r="F7373" s="302"/>
      <c r="G7373" s="302"/>
    </row>
    <row r="7374" spans="1:7" ht="25.5">
      <c r="A7374" s="450">
        <v>7271</v>
      </c>
      <c r="B7374" s="451" t="s">
        <v>10555</v>
      </c>
      <c r="C7374" s="450" t="s">
        <v>721</v>
      </c>
      <c r="D7374" s="475">
        <v>0.86</v>
      </c>
      <c r="E7374" s="302"/>
      <c r="F7374" s="302"/>
      <c r="G7374" s="302"/>
    </row>
    <row r="7375" spans="1:7" ht="25.5">
      <c r="A7375" s="450">
        <v>7268</v>
      </c>
      <c r="B7375" s="451" t="s">
        <v>10556</v>
      </c>
      <c r="C7375" s="450" t="s">
        <v>721</v>
      </c>
      <c r="D7375" s="475">
        <v>1.21</v>
      </c>
      <c r="E7375" s="302"/>
      <c r="F7375" s="302"/>
      <c r="G7375" s="302"/>
    </row>
    <row r="7376" spans="1:7" ht="25.5">
      <c r="A7376" s="450">
        <v>34556</v>
      </c>
      <c r="B7376" s="451" t="s">
        <v>10557</v>
      </c>
      <c r="C7376" s="450" t="s">
        <v>721</v>
      </c>
      <c r="D7376" s="475">
        <v>3.45</v>
      </c>
      <c r="E7376" s="302"/>
      <c r="F7376" s="302"/>
      <c r="G7376" s="302"/>
    </row>
    <row r="7377" spans="1:7" ht="25.5">
      <c r="A7377" s="450">
        <v>37873</v>
      </c>
      <c r="B7377" s="451" t="s">
        <v>10558</v>
      </c>
      <c r="C7377" s="450" t="s">
        <v>721</v>
      </c>
      <c r="D7377" s="475">
        <v>3.51</v>
      </c>
      <c r="E7377" s="302"/>
      <c r="F7377" s="302"/>
      <c r="G7377" s="302"/>
    </row>
    <row r="7378" spans="1:7" ht="25.5">
      <c r="A7378" s="450">
        <v>34564</v>
      </c>
      <c r="B7378" s="451" t="s">
        <v>10559</v>
      </c>
      <c r="C7378" s="450" t="s">
        <v>721</v>
      </c>
      <c r="D7378" s="475">
        <v>3.68</v>
      </c>
      <c r="E7378" s="302"/>
      <c r="F7378" s="302"/>
      <c r="G7378" s="302"/>
    </row>
    <row r="7379" spans="1:7" ht="25.5">
      <c r="A7379" s="450">
        <v>34565</v>
      </c>
      <c r="B7379" s="451" t="s">
        <v>10560</v>
      </c>
      <c r="C7379" s="450" t="s">
        <v>721</v>
      </c>
      <c r="D7379" s="475">
        <v>3.89</v>
      </c>
      <c r="E7379" s="302"/>
      <c r="F7379" s="302"/>
      <c r="G7379" s="302"/>
    </row>
    <row r="7380" spans="1:7" ht="25.5">
      <c r="A7380" s="450">
        <v>38590</v>
      </c>
      <c r="B7380" s="451" t="s">
        <v>10561</v>
      </c>
      <c r="C7380" s="450" t="s">
        <v>721</v>
      </c>
      <c r="D7380" s="475">
        <v>2.88</v>
      </c>
      <c r="E7380" s="302"/>
      <c r="F7380" s="302"/>
      <c r="G7380" s="302"/>
    </row>
    <row r="7381" spans="1:7" ht="25.5">
      <c r="A7381" s="450">
        <v>34566</v>
      </c>
      <c r="B7381" s="451" t="s">
        <v>10562</v>
      </c>
      <c r="C7381" s="450" t="s">
        <v>721</v>
      </c>
      <c r="D7381" s="475">
        <v>3.02</v>
      </c>
      <c r="E7381" s="302"/>
      <c r="F7381" s="302"/>
      <c r="G7381" s="302"/>
    </row>
    <row r="7382" spans="1:7" ht="25.5">
      <c r="A7382" s="450">
        <v>34567</v>
      </c>
      <c r="B7382" s="451" t="s">
        <v>10563</v>
      </c>
      <c r="C7382" s="450" t="s">
        <v>721</v>
      </c>
      <c r="D7382" s="475">
        <v>3.2</v>
      </c>
      <c r="E7382" s="302"/>
      <c r="F7382" s="302"/>
      <c r="G7382" s="302"/>
    </row>
    <row r="7383" spans="1:7" ht="25.5">
      <c r="A7383" s="450">
        <v>38591</v>
      </c>
      <c r="B7383" s="451" t="s">
        <v>10564</v>
      </c>
      <c r="C7383" s="450" t="s">
        <v>721</v>
      </c>
      <c r="D7383" s="475">
        <v>2.91</v>
      </c>
      <c r="E7383" s="302"/>
      <c r="F7383" s="302"/>
      <c r="G7383" s="302"/>
    </row>
    <row r="7384" spans="1:7" ht="25.5">
      <c r="A7384" s="450">
        <v>34568</v>
      </c>
      <c r="B7384" s="451" t="s">
        <v>10565</v>
      </c>
      <c r="C7384" s="450" t="s">
        <v>721</v>
      </c>
      <c r="D7384" s="475">
        <v>3.79</v>
      </c>
      <c r="E7384" s="302"/>
      <c r="F7384" s="302"/>
      <c r="G7384" s="302"/>
    </row>
    <row r="7385" spans="1:7" ht="25.5">
      <c r="A7385" s="450">
        <v>34569</v>
      </c>
      <c r="B7385" s="451" t="s">
        <v>10566</v>
      </c>
      <c r="C7385" s="450" t="s">
        <v>721</v>
      </c>
      <c r="D7385" s="475">
        <v>3.89</v>
      </c>
      <c r="E7385" s="302"/>
      <c r="F7385" s="302"/>
      <c r="G7385" s="302"/>
    </row>
    <row r="7386" spans="1:7" ht="25.5">
      <c r="A7386" s="450">
        <v>34570</v>
      </c>
      <c r="B7386" s="451" t="s">
        <v>10567</v>
      </c>
      <c r="C7386" s="450" t="s">
        <v>721</v>
      </c>
      <c r="D7386" s="475">
        <v>4.2300000000000004</v>
      </c>
      <c r="E7386" s="302"/>
      <c r="F7386" s="302"/>
      <c r="G7386" s="302"/>
    </row>
    <row r="7387" spans="1:7" ht="25.5">
      <c r="A7387" s="450">
        <v>25070</v>
      </c>
      <c r="B7387" s="451" t="s">
        <v>10568</v>
      </c>
      <c r="C7387" s="450" t="s">
        <v>721</v>
      </c>
      <c r="D7387" s="475">
        <v>3.18</v>
      </c>
      <c r="E7387" s="302"/>
      <c r="F7387" s="302"/>
      <c r="G7387" s="302"/>
    </row>
    <row r="7388" spans="1:7" ht="25.5">
      <c r="A7388" s="450">
        <v>34571</v>
      </c>
      <c r="B7388" s="451" t="s">
        <v>10569</v>
      </c>
      <c r="C7388" s="450" t="s">
        <v>721</v>
      </c>
      <c r="D7388" s="475">
        <v>3.21</v>
      </c>
      <c r="E7388" s="302"/>
      <c r="F7388" s="302"/>
      <c r="G7388" s="302"/>
    </row>
    <row r="7389" spans="1:7" ht="25.5">
      <c r="A7389" s="450">
        <v>34573</v>
      </c>
      <c r="B7389" s="451" t="s">
        <v>10570</v>
      </c>
      <c r="C7389" s="450" t="s">
        <v>721</v>
      </c>
      <c r="D7389" s="475">
        <v>3.38</v>
      </c>
      <c r="E7389" s="302"/>
      <c r="F7389" s="302"/>
      <c r="G7389" s="302"/>
    </row>
    <row r="7390" spans="1:7" ht="25.5">
      <c r="A7390" s="450">
        <v>37107</v>
      </c>
      <c r="B7390" s="451" t="s">
        <v>10571</v>
      </c>
      <c r="C7390" s="450" t="s">
        <v>721</v>
      </c>
      <c r="D7390" s="475">
        <v>4.46</v>
      </c>
      <c r="E7390" s="302"/>
      <c r="F7390" s="302"/>
      <c r="G7390" s="302"/>
    </row>
    <row r="7391" spans="1:7" ht="25.5">
      <c r="A7391" s="450">
        <v>34576</v>
      </c>
      <c r="B7391" s="451" t="s">
        <v>10572</v>
      </c>
      <c r="C7391" s="450" t="s">
        <v>721</v>
      </c>
      <c r="D7391" s="475">
        <v>4.93</v>
      </c>
      <c r="E7391" s="302"/>
      <c r="F7391" s="302"/>
      <c r="G7391" s="302"/>
    </row>
    <row r="7392" spans="1:7" ht="25.5">
      <c r="A7392" s="450">
        <v>34577</v>
      </c>
      <c r="B7392" s="451" t="s">
        <v>10573</v>
      </c>
      <c r="C7392" s="450" t="s">
        <v>721</v>
      </c>
      <c r="D7392" s="475">
        <v>5.14</v>
      </c>
      <c r="E7392" s="302"/>
      <c r="F7392" s="302"/>
      <c r="G7392" s="302"/>
    </row>
    <row r="7393" spans="1:7" ht="25.5">
      <c r="A7393" s="450">
        <v>34578</v>
      </c>
      <c r="B7393" s="451" t="s">
        <v>10574</v>
      </c>
      <c r="C7393" s="450" t="s">
        <v>721</v>
      </c>
      <c r="D7393" s="475">
        <v>5.57</v>
      </c>
      <c r="E7393" s="302"/>
      <c r="F7393" s="302"/>
      <c r="G7393" s="302"/>
    </row>
    <row r="7394" spans="1:7" ht="25.5">
      <c r="A7394" s="450">
        <v>34579</v>
      </c>
      <c r="B7394" s="451" t="s">
        <v>10575</v>
      </c>
      <c r="C7394" s="450" t="s">
        <v>721</v>
      </c>
      <c r="D7394" s="475">
        <v>5.94</v>
      </c>
      <c r="E7394" s="302"/>
      <c r="F7394" s="302"/>
      <c r="G7394" s="302"/>
    </row>
    <row r="7395" spans="1:7" ht="25.5">
      <c r="A7395" s="450">
        <v>25067</v>
      </c>
      <c r="B7395" s="451" t="s">
        <v>10576</v>
      </c>
      <c r="C7395" s="450" t="s">
        <v>721</v>
      </c>
      <c r="D7395" s="475">
        <v>3.98</v>
      </c>
      <c r="E7395" s="302"/>
      <c r="F7395" s="302"/>
      <c r="G7395" s="302"/>
    </row>
    <row r="7396" spans="1:7" ht="25.5">
      <c r="A7396" s="450">
        <v>34580</v>
      </c>
      <c r="B7396" s="451" t="s">
        <v>10577</v>
      </c>
      <c r="C7396" s="450" t="s">
        <v>721</v>
      </c>
      <c r="D7396" s="475">
        <v>4.4400000000000004</v>
      </c>
      <c r="E7396" s="302"/>
      <c r="F7396" s="302"/>
      <c r="G7396" s="302"/>
    </row>
    <row r="7397" spans="1:7" ht="25.5">
      <c r="A7397" s="450">
        <v>25071</v>
      </c>
      <c r="B7397" s="451" t="s">
        <v>10578</v>
      </c>
      <c r="C7397" s="450" t="s">
        <v>721</v>
      </c>
      <c r="D7397" s="475">
        <v>2.21</v>
      </c>
      <c r="E7397" s="302"/>
      <c r="F7397" s="302"/>
      <c r="G7397" s="302"/>
    </row>
    <row r="7398" spans="1:7">
      <c r="A7398" s="450">
        <v>38395</v>
      </c>
      <c r="B7398" s="451" t="s">
        <v>5086</v>
      </c>
      <c r="C7398" s="450" t="s">
        <v>721</v>
      </c>
      <c r="D7398" s="475">
        <v>8.36</v>
      </c>
      <c r="E7398" s="302"/>
      <c r="F7398" s="302"/>
      <c r="G7398" s="302"/>
    </row>
    <row r="7399" spans="1:7" ht="25.5">
      <c r="A7399" s="450">
        <v>34583</v>
      </c>
      <c r="B7399" s="451" t="s">
        <v>11319</v>
      </c>
      <c r="C7399" s="450" t="s">
        <v>726</v>
      </c>
      <c r="D7399" s="475">
        <v>60.72</v>
      </c>
      <c r="E7399" s="302"/>
      <c r="F7399" s="302"/>
      <c r="G7399" s="302"/>
    </row>
    <row r="7400" spans="1:7" ht="25.5">
      <c r="A7400" s="450">
        <v>34584</v>
      </c>
      <c r="B7400" s="451" t="s">
        <v>11320</v>
      </c>
      <c r="C7400" s="450" t="s">
        <v>726</v>
      </c>
      <c r="D7400" s="475">
        <v>33.99</v>
      </c>
      <c r="E7400" s="302"/>
      <c r="F7400" s="302"/>
      <c r="G7400" s="302"/>
    </row>
    <row r="7401" spans="1:7" ht="51">
      <c r="A7401" s="450">
        <v>709</v>
      </c>
      <c r="B7401" s="451" t="s">
        <v>5087</v>
      </c>
      <c r="C7401" s="450" t="s">
        <v>726</v>
      </c>
      <c r="D7401" s="475">
        <v>578.34</v>
      </c>
      <c r="E7401" s="302"/>
      <c r="F7401" s="302"/>
      <c r="G7401" s="302"/>
    </row>
    <row r="7402" spans="1:7" ht="25.5">
      <c r="A7402" s="450">
        <v>34599</v>
      </c>
      <c r="B7402" s="451" t="s">
        <v>10579</v>
      </c>
      <c r="C7402" s="450" t="s">
        <v>721</v>
      </c>
      <c r="D7402" s="475">
        <v>2.27</v>
      </c>
      <c r="E7402" s="302"/>
      <c r="F7402" s="302"/>
      <c r="G7402" s="302"/>
    </row>
    <row r="7403" spans="1:7" ht="25.5">
      <c r="A7403" s="450">
        <v>34592</v>
      </c>
      <c r="B7403" s="451" t="s">
        <v>10580</v>
      </c>
      <c r="C7403" s="450" t="s">
        <v>721</v>
      </c>
      <c r="D7403" s="475">
        <v>2.5299999999999998</v>
      </c>
      <c r="E7403" s="302"/>
      <c r="F7403" s="302"/>
      <c r="G7403" s="302"/>
    </row>
    <row r="7404" spans="1:7" ht="25.5">
      <c r="A7404" s="450">
        <v>37103</v>
      </c>
      <c r="B7404" s="451" t="s">
        <v>10581</v>
      </c>
      <c r="C7404" s="450" t="s">
        <v>721</v>
      </c>
      <c r="D7404" s="475">
        <v>2.89</v>
      </c>
      <c r="E7404" s="302"/>
      <c r="F7404" s="302"/>
      <c r="G7404" s="302"/>
    </row>
    <row r="7405" spans="1:7" ht="25.5">
      <c r="A7405" s="450">
        <v>34555</v>
      </c>
      <c r="B7405" s="451" t="s">
        <v>10582</v>
      </c>
      <c r="C7405" s="450" t="s">
        <v>721</v>
      </c>
      <c r="D7405" s="475">
        <v>3.67</v>
      </c>
      <c r="E7405" s="302"/>
      <c r="F7405" s="302"/>
      <c r="G7405" s="302"/>
    </row>
    <row r="7406" spans="1:7" ht="25.5">
      <c r="A7406" s="450">
        <v>674</v>
      </c>
      <c r="B7406" s="451" t="s">
        <v>10583</v>
      </c>
      <c r="C7406" s="450" t="s">
        <v>726</v>
      </c>
      <c r="D7406" s="475">
        <v>61.27</v>
      </c>
      <c r="E7406" s="302"/>
      <c r="F7406" s="302"/>
      <c r="G7406" s="302"/>
    </row>
    <row r="7407" spans="1:7" ht="25.5">
      <c r="A7407" s="450">
        <v>34600</v>
      </c>
      <c r="B7407" s="451" t="s">
        <v>10584</v>
      </c>
      <c r="C7407" s="450" t="s">
        <v>726</v>
      </c>
      <c r="D7407" s="475">
        <v>90</v>
      </c>
      <c r="E7407" s="302"/>
      <c r="F7407" s="302"/>
      <c r="G7407" s="302"/>
    </row>
    <row r="7408" spans="1:7" ht="25.5">
      <c r="A7408" s="450">
        <v>652</v>
      </c>
      <c r="B7408" s="451" t="s">
        <v>10585</v>
      </c>
      <c r="C7408" s="450" t="s">
        <v>726</v>
      </c>
      <c r="D7408" s="475">
        <v>137.87</v>
      </c>
      <c r="E7408" s="302"/>
      <c r="F7408" s="302"/>
      <c r="G7408" s="302"/>
    </row>
    <row r="7409" spans="1:7" ht="25.5">
      <c r="A7409" s="450">
        <v>651</v>
      </c>
      <c r="B7409" s="451" t="s">
        <v>10586</v>
      </c>
      <c r="C7409" s="450" t="s">
        <v>721</v>
      </c>
      <c r="D7409" s="475">
        <v>2.79</v>
      </c>
      <c r="E7409" s="302"/>
      <c r="F7409" s="302"/>
      <c r="G7409" s="302"/>
    </row>
    <row r="7410" spans="1:7" ht="25.5">
      <c r="A7410" s="450">
        <v>654</v>
      </c>
      <c r="B7410" s="451" t="s">
        <v>10587</v>
      </c>
      <c r="C7410" s="450" t="s">
        <v>721</v>
      </c>
      <c r="D7410" s="475">
        <v>3.45</v>
      </c>
      <c r="E7410" s="302"/>
      <c r="F7410" s="302"/>
      <c r="G7410" s="302"/>
    </row>
    <row r="7411" spans="1:7" ht="25.5">
      <c r="A7411" s="450">
        <v>650</v>
      </c>
      <c r="B7411" s="451" t="s">
        <v>10588</v>
      </c>
      <c r="C7411" s="450" t="s">
        <v>721</v>
      </c>
      <c r="D7411" s="475">
        <v>2.23</v>
      </c>
      <c r="E7411" s="302"/>
      <c r="F7411" s="302"/>
      <c r="G7411" s="302"/>
    </row>
    <row r="7412" spans="1:7" ht="25.5">
      <c r="A7412" s="450">
        <v>716</v>
      </c>
      <c r="B7412" s="451" t="s">
        <v>5088</v>
      </c>
      <c r="C7412" s="450" t="s">
        <v>721</v>
      </c>
      <c r="D7412" s="475">
        <v>22.7</v>
      </c>
      <c r="E7412" s="302"/>
      <c r="F7412" s="302"/>
      <c r="G7412" s="302"/>
    </row>
    <row r="7413" spans="1:7" ht="25.5">
      <c r="A7413" s="450">
        <v>715</v>
      </c>
      <c r="B7413" s="451" t="s">
        <v>5089</v>
      </c>
      <c r="C7413" s="450" t="s">
        <v>721</v>
      </c>
      <c r="D7413" s="475">
        <v>22.45</v>
      </c>
      <c r="E7413" s="302"/>
      <c r="F7413" s="302"/>
      <c r="G7413" s="302"/>
    </row>
    <row r="7414" spans="1:7" ht="25.5">
      <c r="A7414" s="450">
        <v>718</v>
      </c>
      <c r="B7414" s="451" t="s">
        <v>5090</v>
      </c>
      <c r="C7414" s="450" t="s">
        <v>721</v>
      </c>
      <c r="D7414" s="475">
        <v>33.450000000000003</v>
      </c>
      <c r="E7414" s="302"/>
      <c r="F7414" s="302"/>
      <c r="G7414" s="302"/>
    </row>
    <row r="7415" spans="1:7" ht="25.5">
      <c r="A7415" s="450">
        <v>11981</v>
      </c>
      <c r="B7415" s="451" t="s">
        <v>5091</v>
      </c>
      <c r="C7415" s="450" t="s">
        <v>721</v>
      </c>
      <c r="D7415" s="475">
        <v>22.93</v>
      </c>
      <c r="E7415" s="302"/>
      <c r="F7415" s="302"/>
      <c r="G7415" s="302"/>
    </row>
    <row r="7416" spans="1:7" ht="25.5">
      <c r="A7416" s="450">
        <v>34586</v>
      </c>
      <c r="B7416" s="451" t="s">
        <v>5092</v>
      </c>
      <c r="C7416" s="450" t="s">
        <v>721</v>
      </c>
      <c r="D7416" s="475">
        <v>2.4300000000000002</v>
      </c>
      <c r="E7416" s="302"/>
      <c r="F7416" s="302"/>
      <c r="G7416" s="302"/>
    </row>
    <row r="7417" spans="1:7" ht="25.5">
      <c r="A7417" s="450">
        <v>38603</v>
      </c>
      <c r="B7417" s="451" t="s">
        <v>5093</v>
      </c>
      <c r="C7417" s="450" t="s">
        <v>721</v>
      </c>
      <c r="D7417" s="475">
        <v>2.95</v>
      </c>
      <c r="E7417" s="302"/>
      <c r="F7417" s="302"/>
      <c r="G7417" s="302"/>
    </row>
    <row r="7418" spans="1:7" ht="25.5">
      <c r="A7418" s="450">
        <v>34588</v>
      </c>
      <c r="B7418" s="451" t="s">
        <v>5094</v>
      </c>
      <c r="C7418" s="450" t="s">
        <v>721</v>
      </c>
      <c r="D7418" s="475">
        <v>3.18</v>
      </c>
      <c r="E7418" s="302"/>
      <c r="F7418" s="302"/>
      <c r="G7418" s="302"/>
    </row>
    <row r="7419" spans="1:7" ht="25.5">
      <c r="A7419" s="450">
        <v>34590</v>
      </c>
      <c r="B7419" s="451" t="s">
        <v>5095</v>
      </c>
      <c r="C7419" s="450" t="s">
        <v>721</v>
      </c>
      <c r="D7419" s="475">
        <v>2.9</v>
      </c>
      <c r="E7419" s="302"/>
      <c r="F7419" s="302"/>
      <c r="G7419" s="302"/>
    </row>
    <row r="7420" spans="1:7" ht="25.5">
      <c r="A7420" s="450">
        <v>34591</v>
      </c>
      <c r="B7420" s="451" t="s">
        <v>5096</v>
      </c>
      <c r="C7420" s="450" t="s">
        <v>721</v>
      </c>
      <c r="D7420" s="475">
        <v>3.93</v>
      </c>
      <c r="E7420" s="302"/>
      <c r="F7420" s="302"/>
      <c r="G7420" s="302"/>
    </row>
    <row r="7421" spans="1:7" ht="25.5">
      <c r="A7421" s="450">
        <v>41372</v>
      </c>
      <c r="B7421" s="451" t="s">
        <v>10589</v>
      </c>
      <c r="C7421" s="450" t="s">
        <v>726</v>
      </c>
      <c r="D7421" s="475">
        <v>85.99</v>
      </c>
      <c r="E7421" s="302"/>
      <c r="F7421" s="302"/>
      <c r="G7421" s="302"/>
    </row>
    <row r="7422" spans="1:7" ht="25.5">
      <c r="A7422" s="450">
        <v>41371</v>
      </c>
      <c r="B7422" s="451" t="s">
        <v>10590</v>
      </c>
      <c r="C7422" s="450" t="s">
        <v>726</v>
      </c>
      <c r="D7422" s="475">
        <v>50.83</v>
      </c>
      <c r="E7422" s="302"/>
      <c r="F7422" s="302"/>
      <c r="G7422" s="302"/>
    </row>
    <row r="7423" spans="1:7" ht="51">
      <c r="A7423" s="450">
        <v>40517</v>
      </c>
      <c r="B7423" s="451" t="s">
        <v>10591</v>
      </c>
      <c r="C7423" s="450" t="s">
        <v>726</v>
      </c>
      <c r="D7423" s="475">
        <v>46.3</v>
      </c>
      <c r="E7423" s="302"/>
      <c r="F7423" s="302"/>
      <c r="G7423" s="302"/>
    </row>
    <row r="7424" spans="1:7" ht="63.75">
      <c r="A7424" s="450">
        <v>40515</v>
      </c>
      <c r="B7424" s="451" t="s">
        <v>10592</v>
      </c>
      <c r="C7424" s="450" t="s">
        <v>726</v>
      </c>
      <c r="D7424" s="475">
        <v>104.17</v>
      </c>
      <c r="E7424" s="302"/>
      <c r="F7424" s="302"/>
      <c r="G7424" s="302"/>
    </row>
    <row r="7425" spans="1:7" ht="76.5">
      <c r="A7425" s="450">
        <v>40529</v>
      </c>
      <c r="B7425" s="451" t="s">
        <v>5097</v>
      </c>
      <c r="C7425" s="450" t="s">
        <v>726</v>
      </c>
      <c r="D7425" s="475">
        <v>66.55</v>
      </c>
      <c r="E7425" s="302"/>
      <c r="F7425" s="302"/>
      <c r="G7425" s="302"/>
    </row>
    <row r="7426" spans="1:7" ht="76.5">
      <c r="A7426" s="450">
        <v>36170</v>
      </c>
      <c r="B7426" s="451" t="s">
        <v>5098</v>
      </c>
      <c r="C7426" s="450" t="s">
        <v>726</v>
      </c>
      <c r="D7426" s="475">
        <v>55.22</v>
      </c>
      <c r="E7426" s="302"/>
      <c r="F7426" s="302"/>
      <c r="G7426" s="302"/>
    </row>
    <row r="7427" spans="1:7" ht="76.5">
      <c r="A7427" s="450">
        <v>40524</v>
      </c>
      <c r="B7427" s="451" t="s">
        <v>5099</v>
      </c>
      <c r="C7427" s="450" t="s">
        <v>726</v>
      </c>
      <c r="D7427" s="475">
        <v>65.099999999999994</v>
      </c>
      <c r="E7427" s="302"/>
      <c r="F7427" s="302"/>
      <c r="G7427" s="302"/>
    </row>
    <row r="7428" spans="1:7" ht="63.75">
      <c r="A7428" s="450">
        <v>36156</v>
      </c>
      <c r="B7428" s="451" t="s">
        <v>5100</v>
      </c>
      <c r="C7428" s="450" t="s">
        <v>726</v>
      </c>
      <c r="D7428" s="475">
        <v>50.64</v>
      </c>
      <c r="E7428" s="302"/>
      <c r="F7428" s="302"/>
      <c r="G7428" s="302"/>
    </row>
    <row r="7429" spans="1:7" ht="76.5">
      <c r="A7429" s="450">
        <v>36155</v>
      </c>
      <c r="B7429" s="451" t="s">
        <v>5101</v>
      </c>
      <c r="C7429" s="450" t="s">
        <v>726</v>
      </c>
      <c r="D7429" s="475">
        <v>43.71</v>
      </c>
      <c r="E7429" s="302"/>
      <c r="F7429" s="302"/>
      <c r="G7429" s="302"/>
    </row>
    <row r="7430" spans="1:7" ht="63.75">
      <c r="A7430" s="450">
        <v>36154</v>
      </c>
      <c r="B7430" s="451" t="s">
        <v>5102</v>
      </c>
      <c r="C7430" s="450" t="s">
        <v>726</v>
      </c>
      <c r="D7430" s="475">
        <v>60.76</v>
      </c>
      <c r="E7430" s="302"/>
      <c r="F7430" s="302"/>
      <c r="G7430" s="302"/>
    </row>
    <row r="7431" spans="1:7" ht="51">
      <c r="A7431" s="450">
        <v>695</v>
      </c>
      <c r="B7431" s="451" t="s">
        <v>5103</v>
      </c>
      <c r="C7431" s="450" t="s">
        <v>726</v>
      </c>
      <c r="D7431" s="475">
        <v>44.63</v>
      </c>
      <c r="E7431" s="302"/>
      <c r="F7431" s="302"/>
      <c r="G7431" s="302"/>
    </row>
    <row r="7432" spans="1:7" ht="51">
      <c r="A7432" s="450">
        <v>679</v>
      </c>
      <c r="B7432" s="451" t="s">
        <v>10593</v>
      </c>
      <c r="C7432" s="450" t="s">
        <v>726</v>
      </c>
      <c r="D7432" s="475">
        <v>66.55</v>
      </c>
      <c r="E7432" s="302"/>
      <c r="F7432" s="302"/>
      <c r="G7432" s="302"/>
    </row>
    <row r="7433" spans="1:7" ht="51">
      <c r="A7433" s="450">
        <v>711</v>
      </c>
      <c r="B7433" s="451" t="s">
        <v>10594</v>
      </c>
      <c r="C7433" s="450" t="s">
        <v>726</v>
      </c>
      <c r="D7433" s="475">
        <v>44.02</v>
      </c>
      <c r="E7433" s="302"/>
      <c r="F7433" s="302"/>
      <c r="G7433" s="302"/>
    </row>
    <row r="7434" spans="1:7" ht="51">
      <c r="A7434" s="450">
        <v>712</v>
      </c>
      <c r="B7434" s="451" t="s">
        <v>10595</v>
      </c>
      <c r="C7434" s="450" t="s">
        <v>726</v>
      </c>
      <c r="D7434" s="475">
        <v>55.45</v>
      </c>
      <c r="E7434" s="302"/>
      <c r="F7434" s="302"/>
      <c r="G7434" s="302"/>
    </row>
    <row r="7435" spans="1:7" ht="38.25">
      <c r="A7435" s="450">
        <v>12614</v>
      </c>
      <c r="B7435" s="451" t="s">
        <v>5104</v>
      </c>
      <c r="C7435" s="450" t="s">
        <v>721</v>
      </c>
      <c r="D7435" s="475">
        <v>18.66</v>
      </c>
      <c r="E7435" s="302"/>
      <c r="F7435" s="302"/>
      <c r="G7435" s="302"/>
    </row>
    <row r="7436" spans="1:7" ht="25.5">
      <c r="A7436" s="450">
        <v>6140</v>
      </c>
      <c r="B7436" s="451" t="s">
        <v>5105</v>
      </c>
      <c r="C7436" s="450" t="s">
        <v>721</v>
      </c>
      <c r="D7436" s="475">
        <v>3.48</v>
      </c>
      <c r="E7436" s="302"/>
      <c r="F7436" s="302"/>
      <c r="G7436" s="302"/>
    </row>
    <row r="7437" spans="1:7" ht="25.5">
      <c r="A7437" s="450">
        <v>38399</v>
      </c>
      <c r="B7437" s="451" t="s">
        <v>5106</v>
      </c>
      <c r="C7437" s="450" t="s">
        <v>721</v>
      </c>
      <c r="D7437" s="475">
        <v>197.59</v>
      </c>
      <c r="E7437" s="302"/>
      <c r="F7437" s="302"/>
      <c r="G7437" s="302"/>
    </row>
    <row r="7438" spans="1:7" ht="63.75">
      <c r="A7438" s="450">
        <v>735</v>
      </c>
      <c r="B7438" s="451" t="s">
        <v>5107</v>
      </c>
      <c r="C7438" s="450" t="s">
        <v>721</v>
      </c>
      <c r="D7438" s="475">
        <v>2101.31</v>
      </c>
      <c r="E7438" s="302"/>
      <c r="F7438" s="302"/>
      <c r="G7438" s="302"/>
    </row>
    <row r="7439" spans="1:7" ht="63.75">
      <c r="A7439" s="450">
        <v>736</v>
      </c>
      <c r="B7439" s="451" t="s">
        <v>5108</v>
      </c>
      <c r="C7439" s="450" t="s">
        <v>721</v>
      </c>
      <c r="D7439" s="475">
        <v>1766.82</v>
      </c>
      <c r="E7439" s="302"/>
      <c r="F7439" s="302"/>
      <c r="G7439" s="302"/>
    </row>
    <row r="7440" spans="1:7" ht="51">
      <c r="A7440" s="450">
        <v>729</v>
      </c>
      <c r="B7440" s="451" t="s">
        <v>5109</v>
      </c>
      <c r="C7440" s="450" t="s">
        <v>721</v>
      </c>
      <c r="D7440" s="475">
        <v>720</v>
      </c>
      <c r="E7440" s="302"/>
      <c r="F7440" s="302"/>
      <c r="G7440" s="302"/>
    </row>
    <row r="7441" spans="1:7" ht="51">
      <c r="A7441" s="450">
        <v>39925</v>
      </c>
      <c r="B7441" s="451" t="s">
        <v>5110</v>
      </c>
      <c r="C7441" s="450" t="s">
        <v>721</v>
      </c>
      <c r="D7441" s="475">
        <v>10403.93</v>
      </c>
      <c r="E7441" s="302"/>
      <c r="F7441" s="302"/>
      <c r="G7441" s="302"/>
    </row>
    <row r="7442" spans="1:7" ht="51">
      <c r="A7442" s="450">
        <v>731</v>
      </c>
      <c r="B7442" s="451" t="s">
        <v>5111</v>
      </c>
      <c r="C7442" s="450" t="s">
        <v>721</v>
      </c>
      <c r="D7442" s="475">
        <v>700.74</v>
      </c>
      <c r="E7442" s="302"/>
      <c r="F7442" s="302"/>
      <c r="G7442" s="302"/>
    </row>
    <row r="7443" spans="1:7" ht="63.75">
      <c r="A7443" s="450">
        <v>10575</v>
      </c>
      <c r="B7443" s="451" t="s">
        <v>5112</v>
      </c>
      <c r="C7443" s="450" t="s">
        <v>721</v>
      </c>
      <c r="D7443" s="475">
        <v>1093.55</v>
      </c>
      <c r="E7443" s="302"/>
      <c r="F7443" s="302"/>
      <c r="G7443" s="302"/>
    </row>
    <row r="7444" spans="1:7" ht="51">
      <c r="A7444" s="450">
        <v>733</v>
      </c>
      <c r="B7444" s="451" t="s">
        <v>5113</v>
      </c>
      <c r="C7444" s="450" t="s">
        <v>721</v>
      </c>
      <c r="D7444" s="475">
        <v>1197.31</v>
      </c>
      <c r="E7444" s="302"/>
      <c r="F7444" s="302"/>
      <c r="G7444" s="302"/>
    </row>
    <row r="7445" spans="1:7" ht="51">
      <c r="A7445" s="450">
        <v>732</v>
      </c>
      <c r="B7445" s="451" t="s">
        <v>5114</v>
      </c>
      <c r="C7445" s="450" t="s">
        <v>721</v>
      </c>
      <c r="D7445" s="475">
        <v>1181.21</v>
      </c>
      <c r="E7445" s="302"/>
      <c r="F7445" s="302"/>
      <c r="G7445" s="302"/>
    </row>
    <row r="7446" spans="1:7" ht="51">
      <c r="A7446" s="450">
        <v>737</v>
      </c>
      <c r="B7446" s="451" t="s">
        <v>5115</v>
      </c>
      <c r="C7446" s="450" t="s">
        <v>721</v>
      </c>
      <c r="D7446" s="475">
        <v>6623.88</v>
      </c>
      <c r="E7446" s="302"/>
      <c r="F7446" s="302"/>
      <c r="G7446" s="302"/>
    </row>
    <row r="7447" spans="1:7" ht="51">
      <c r="A7447" s="450">
        <v>738</v>
      </c>
      <c r="B7447" s="451" t="s">
        <v>5116</v>
      </c>
      <c r="C7447" s="450" t="s">
        <v>721</v>
      </c>
      <c r="D7447" s="475">
        <v>3071.44</v>
      </c>
      <c r="E7447" s="302"/>
      <c r="F7447" s="302"/>
      <c r="G7447" s="302"/>
    </row>
    <row r="7448" spans="1:7" ht="63.75">
      <c r="A7448" s="450">
        <v>740</v>
      </c>
      <c r="B7448" s="451" t="s">
        <v>5117</v>
      </c>
      <c r="C7448" s="450" t="s">
        <v>721</v>
      </c>
      <c r="D7448" s="475">
        <v>6231.33</v>
      </c>
      <c r="E7448" s="302"/>
      <c r="F7448" s="302"/>
      <c r="G7448" s="302"/>
    </row>
    <row r="7449" spans="1:7" ht="51">
      <c r="A7449" s="450">
        <v>734</v>
      </c>
      <c r="B7449" s="451" t="s">
        <v>5118</v>
      </c>
      <c r="C7449" s="450" t="s">
        <v>721</v>
      </c>
      <c r="D7449" s="475">
        <v>1266.25</v>
      </c>
      <c r="E7449" s="302"/>
      <c r="F7449" s="302"/>
      <c r="G7449" s="302"/>
    </row>
    <row r="7450" spans="1:7" ht="25.5">
      <c r="A7450" s="450">
        <v>39008</v>
      </c>
      <c r="B7450" s="451" t="s">
        <v>5119</v>
      </c>
      <c r="C7450" s="450" t="s">
        <v>721</v>
      </c>
      <c r="D7450" s="475">
        <v>51034.71</v>
      </c>
      <c r="E7450" s="302"/>
      <c r="F7450" s="302"/>
      <c r="G7450" s="302"/>
    </row>
    <row r="7451" spans="1:7" ht="25.5">
      <c r="A7451" s="450">
        <v>39009</v>
      </c>
      <c r="B7451" s="451" t="s">
        <v>5120</v>
      </c>
      <c r="C7451" s="450" t="s">
        <v>721</v>
      </c>
      <c r="D7451" s="475">
        <v>54677.37</v>
      </c>
      <c r="E7451" s="302"/>
      <c r="F7451" s="302"/>
      <c r="G7451" s="302"/>
    </row>
    <row r="7452" spans="1:7" ht="76.5">
      <c r="A7452" s="450">
        <v>10587</v>
      </c>
      <c r="B7452" s="451" t="s">
        <v>5121</v>
      </c>
      <c r="C7452" s="450" t="s">
        <v>721</v>
      </c>
      <c r="D7452" s="475">
        <v>2981.05</v>
      </c>
      <c r="E7452" s="302"/>
      <c r="F7452" s="302"/>
      <c r="G7452" s="302"/>
    </row>
    <row r="7453" spans="1:7" ht="76.5">
      <c r="A7453" s="450">
        <v>759</v>
      </c>
      <c r="B7453" s="451" t="s">
        <v>5122</v>
      </c>
      <c r="C7453" s="450" t="s">
        <v>721</v>
      </c>
      <c r="D7453" s="475">
        <v>4286.16</v>
      </c>
      <c r="E7453" s="302"/>
      <c r="F7453" s="302"/>
      <c r="G7453" s="302"/>
    </row>
    <row r="7454" spans="1:7" ht="76.5">
      <c r="A7454" s="450">
        <v>761</v>
      </c>
      <c r="B7454" s="451" t="s">
        <v>5123</v>
      </c>
      <c r="C7454" s="450" t="s">
        <v>721</v>
      </c>
      <c r="D7454" s="475">
        <v>7265.41</v>
      </c>
      <c r="E7454" s="302"/>
      <c r="F7454" s="302"/>
      <c r="G7454" s="302"/>
    </row>
    <row r="7455" spans="1:7" ht="76.5">
      <c r="A7455" s="450">
        <v>750</v>
      </c>
      <c r="B7455" s="451" t="s">
        <v>5124</v>
      </c>
      <c r="C7455" s="450" t="s">
        <v>721</v>
      </c>
      <c r="D7455" s="475">
        <v>6897.92</v>
      </c>
      <c r="E7455" s="302"/>
      <c r="F7455" s="302"/>
      <c r="G7455" s="302"/>
    </row>
    <row r="7456" spans="1:7" ht="76.5">
      <c r="A7456" s="450">
        <v>755</v>
      </c>
      <c r="B7456" s="451" t="s">
        <v>5125</v>
      </c>
      <c r="C7456" s="450" t="s">
        <v>721</v>
      </c>
      <c r="D7456" s="475">
        <v>28305.74</v>
      </c>
      <c r="E7456" s="302"/>
      <c r="F7456" s="302"/>
      <c r="G7456" s="302"/>
    </row>
    <row r="7457" spans="1:7" ht="76.5">
      <c r="A7457" s="450">
        <v>749</v>
      </c>
      <c r="B7457" s="451" t="s">
        <v>5126</v>
      </c>
      <c r="C7457" s="450" t="s">
        <v>721</v>
      </c>
      <c r="D7457" s="475">
        <v>10410.33</v>
      </c>
      <c r="E7457" s="302"/>
      <c r="F7457" s="302"/>
      <c r="G7457" s="302"/>
    </row>
    <row r="7458" spans="1:7" ht="76.5">
      <c r="A7458" s="450">
        <v>756</v>
      </c>
      <c r="B7458" s="451" t="s">
        <v>5127</v>
      </c>
      <c r="C7458" s="450" t="s">
        <v>721</v>
      </c>
      <c r="D7458" s="475">
        <v>30871.200000000001</v>
      </c>
      <c r="E7458" s="302"/>
      <c r="F7458" s="302"/>
      <c r="G7458" s="302"/>
    </row>
    <row r="7459" spans="1:7" ht="51">
      <c r="A7459" s="450">
        <v>757</v>
      </c>
      <c r="B7459" s="451" t="s">
        <v>5128</v>
      </c>
      <c r="C7459" s="450" t="s">
        <v>721</v>
      </c>
      <c r="D7459" s="475">
        <v>14017.5</v>
      </c>
      <c r="E7459" s="302"/>
      <c r="F7459" s="302"/>
      <c r="G7459" s="302"/>
    </row>
    <row r="7460" spans="1:7" ht="63.75">
      <c r="A7460" s="450">
        <v>10588</v>
      </c>
      <c r="B7460" s="451" t="s">
        <v>5129</v>
      </c>
      <c r="C7460" s="450" t="s">
        <v>721</v>
      </c>
      <c r="D7460" s="475">
        <v>3094.71</v>
      </c>
      <c r="E7460" s="302"/>
      <c r="F7460" s="302"/>
      <c r="G7460" s="302"/>
    </row>
    <row r="7461" spans="1:7" ht="63.75">
      <c r="A7461" s="450">
        <v>10592</v>
      </c>
      <c r="B7461" s="451" t="s">
        <v>5130</v>
      </c>
      <c r="C7461" s="450" t="s">
        <v>721</v>
      </c>
      <c r="D7461" s="475">
        <v>3738</v>
      </c>
      <c r="E7461" s="302"/>
      <c r="F7461" s="302"/>
      <c r="G7461" s="302"/>
    </row>
    <row r="7462" spans="1:7" ht="63.75">
      <c r="A7462" s="450">
        <v>10589</v>
      </c>
      <c r="B7462" s="451" t="s">
        <v>5131</v>
      </c>
      <c r="C7462" s="450" t="s">
        <v>721</v>
      </c>
      <c r="D7462" s="475">
        <v>5021.76</v>
      </c>
      <c r="E7462" s="302"/>
      <c r="F7462" s="302"/>
      <c r="G7462" s="302"/>
    </row>
    <row r="7463" spans="1:7" ht="51">
      <c r="A7463" s="450">
        <v>760</v>
      </c>
      <c r="B7463" s="451" t="s">
        <v>5132</v>
      </c>
      <c r="C7463" s="450" t="s">
        <v>721</v>
      </c>
      <c r="D7463" s="475">
        <v>28035</v>
      </c>
      <c r="E7463" s="302"/>
      <c r="F7463" s="302"/>
      <c r="G7463" s="302"/>
    </row>
    <row r="7464" spans="1:7" ht="63.75">
      <c r="A7464" s="450">
        <v>751</v>
      </c>
      <c r="B7464" s="451" t="s">
        <v>5133</v>
      </c>
      <c r="C7464" s="450" t="s">
        <v>721</v>
      </c>
      <c r="D7464" s="475">
        <v>4415.51</v>
      </c>
      <c r="E7464" s="302"/>
      <c r="F7464" s="302"/>
      <c r="G7464" s="302"/>
    </row>
    <row r="7465" spans="1:7" ht="63.75">
      <c r="A7465" s="450">
        <v>754</v>
      </c>
      <c r="B7465" s="451" t="s">
        <v>5134</v>
      </c>
      <c r="C7465" s="450" t="s">
        <v>721</v>
      </c>
      <c r="D7465" s="475">
        <v>7008.75</v>
      </c>
      <c r="E7465" s="302"/>
      <c r="F7465" s="302"/>
      <c r="G7465" s="302"/>
    </row>
    <row r="7466" spans="1:7" ht="25.5">
      <c r="A7466" s="450">
        <v>14013</v>
      </c>
      <c r="B7466" s="451" t="s">
        <v>5135</v>
      </c>
      <c r="C7466" s="450" t="s">
        <v>721</v>
      </c>
      <c r="D7466" s="475">
        <v>178991.68</v>
      </c>
      <c r="E7466" s="302"/>
      <c r="F7466" s="302"/>
      <c r="G7466" s="302"/>
    </row>
    <row r="7467" spans="1:7" ht="51">
      <c r="A7467" s="450">
        <v>39917</v>
      </c>
      <c r="B7467" s="451" t="s">
        <v>5136</v>
      </c>
      <c r="C7467" s="450" t="s">
        <v>721</v>
      </c>
      <c r="D7467" s="475">
        <v>78393</v>
      </c>
      <c r="E7467" s="302"/>
      <c r="F7467" s="302"/>
      <c r="G7467" s="302"/>
    </row>
    <row r="7468" spans="1:7" ht="25.5">
      <c r="A7468" s="450">
        <v>38167</v>
      </c>
      <c r="B7468" s="451" t="s">
        <v>11507</v>
      </c>
      <c r="C7468" s="450" t="s">
        <v>732</v>
      </c>
      <c r="D7468" s="475">
        <v>29.28</v>
      </c>
      <c r="E7468" s="302"/>
      <c r="F7468" s="302"/>
      <c r="G7468" s="302"/>
    </row>
    <row r="7469" spans="1:7">
      <c r="A7469" s="450">
        <v>36145</v>
      </c>
      <c r="B7469" s="451" t="s">
        <v>5137</v>
      </c>
      <c r="C7469" s="450" t="s">
        <v>732</v>
      </c>
      <c r="D7469" s="475">
        <v>39.74</v>
      </c>
      <c r="E7469" s="302"/>
      <c r="F7469" s="302"/>
      <c r="G7469" s="302"/>
    </row>
    <row r="7470" spans="1:7" ht="25.5">
      <c r="A7470" s="450">
        <v>12893</v>
      </c>
      <c r="B7470" s="451" t="s">
        <v>5138</v>
      </c>
      <c r="C7470" s="450" t="s">
        <v>732</v>
      </c>
      <c r="D7470" s="475">
        <v>66.239999999999995</v>
      </c>
      <c r="E7470" s="302"/>
      <c r="F7470" s="302"/>
      <c r="G7470" s="302"/>
    </row>
    <row r="7471" spans="1:7" ht="25.5">
      <c r="A7471" s="450">
        <v>11685</v>
      </c>
      <c r="B7471" s="451" t="s">
        <v>5139</v>
      </c>
      <c r="C7471" s="450" t="s">
        <v>721</v>
      </c>
      <c r="D7471" s="475">
        <v>25.71</v>
      </c>
      <c r="E7471" s="302"/>
      <c r="F7471" s="302"/>
      <c r="G7471" s="302"/>
    </row>
    <row r="7472" spans="1:7" ht="25.5">
      <c r="A7472" s="450">
        <v>11679</v>
      </c>
      <c r="B7472" s="451" t="s">
        <v>5140</v>
      </c>
      <c r="C7472" s="450" t="s">
        <v>721</v>
      </c>
      <c r="D7472" s="475">
        <v>8.3699999999999992</v>
      </c>
      <c r="E7472" s="302"/>
      <c r="F7472" s="302"/>
      <c r="G7472" s="302"/>
    </row>
    <row r="7473" spans="1:7" ht="25.5">
      <c r="A7473" s="450">
        <v>11680</v>
      </c>
      <c r="B7473" s="451" t="s">
        <v>5141</v>
      </c>
      <c r="C7473" s="450" t="s">
        <v>721</v>
      </c>
      <c r="D7473" s="475">
        <v>6.89</v>
      </c>
      <c r="E7473" s="302"/>
      <c r="F7473" s="302"/>
      <c r="G7473" s="302"/>
    </row>
    <row r="7474" spans="1:7" ht="25.5">
      <c r="A7474" s="450">
        <v>2512</v>
      </c>
      <c r="B7474" s="451" t="s">
        <v>5142</v>
      </c>
      <c r="C7474" s="450" t="s">
        <v>721</v>
      </c>
      <c r="D7474" s="475">
        <v>30.32</v>
      </c>
      <c r="E7474" s="302"/>
      <c r="F7474" s="302"/>
      <c r="G7474" s="302"/>
    </row>
    <row r="7475" spans="1:7">
      <c r="A7475" s="450">
        <v>4374</v>
      </c>
      <c r="B7475" s="451" t="s">
        <v>5143</v>
      </c>
      <c r="C7475" s="450" t="s">
        <v>721</v>
      </c>
      <c r="D7475" s="475">
        <v>0.4</v>
      </c>
      <c r="E7475" s="302"/>
      <c r="F7475" s="302"/>
      <c r="G7475" s="302"/>
    </row>
    <row r="7476" spans="1:7" ht="51">
      <c r="A7476" s="450">
        <v>7568</v>
      </c>
      <c r="B7476" s="451" t="s">
        <v>5144</v>
      </c>
      <c r="C7476" s="450" t="s">
        <v>721</v>
      </c>
      <c r="D7476" s="475">
        <v>0.67</v>
      </c>
      <c r="E7476" s="302"/>
      <c r="F7476" s="302"/>
      <c r="G7476" s="302"/>
    </row>
    <row r="7477" spans="1:7" ht="38.25">
      <c r="A7477" s="450">
        <v>7584</v>
      </c>
      <c r="B7477" s="451" t="s">
        <v>5145</v>
      </c>
      <c r="C7477" s="450" t="s">
        <v>721</v>
      </c>
      <c r="D7477" s="475">
        <v>1.02</v>
      </c>
      <c r="E7477" s="302"/>
      <c r="F7477" s="302"/>
      <c r="G7477" s="302"/>
    </row>
    <row r="7478" spans="1:7">
      <c r="A7478" s="450">
        <v>11945</v>
      </c>
      <c r="B7478" s="451" t="s">
        <v>5146</v>
      </c>
      <c r="C7478" s="450" t="s">
        <v>721</v>
      </c>
      <c r="D7478" s="475">
        <v>0.06</v>
      </c>
      <c r="E7478" s="302"/>
      <c r="F7478" s="302"/>
      <c r="G7478" s="302"/>
    </row>
    <row r="7479" spans="1:7">
      <c r="A7479" s="450">
        <v>11946</v>
      </c>
      <c r="B7479" s="451" t="s">
        <v>5147</v>
      </c>
      <c r="C7479" s="450" t="s">
        <v>721</v>
      </c>
      <c r="D7479" s="475">
        <v>7.0000000000000007E-2</v>
      </c>
      <c r="E7479" s="302"/>
      <c r="F7479" s="302"/>
      <c r="G7479" s="302"/>
    </row>
    <row r="7480" spans="1:7">
      <c r="A7480" s="450">
        <v>4375</v>
      </c>
      <c r="B7480" s="451" t="s">
        <v>5148</v>
      </c>
      <c r="C7480" s="450" t="s">
        <v>721</v>
      </c>
      <c r="D7480" s="475">
        <v>0.11</v>
      </c>
      <c r="E7480" s="302"/>
      <c r="F7480" s="302"/>
      <c r="G7480" s="302"/>
    </row>
    <row r="7481" spans="1:7" ht="38.25">
      <c r="A7481" s="450">
        <v>11950</v>
      </c>
      <c r="B7481" s="451" t="s">
        <v>5149</v>
      </c>
      <c r="C7481" s="450" t="s">
        <v>721</v>
      </c>
      <c r="D7481" s="475">
        <v>0.22</v>
      </c>
      <c r="E7481" s="302"/>
      <c r="F7481" s="302"/>
      <c r="G7481" s="302"/>
    </row>
    <row r="7482" spans="1:7">
      <c r="A7482" s="450">
        <v>4376</v>
      </c>
      <c r="B7482" s="451" t="s">
        <v>5150</v>
      </c>
      <c r="C7482" s="450" t="s">
        <v>721</v>
      </c>
      <c r="D7482" s="475">
        <v>0.21</v>
      </c>
      <c r="E7482" s="302"/>
      <c r="F7482" s="302"/>
      <c r="G7482" s="302"/>
    </row>
    <row r="7483" spans="1:7" ht="38.25">
      <c r="A7483" s="450">
        <v>7583</v>
      </c>
      <c r="B7483" s="451" t="s">
        <v>5151</v>
      </c>
      <c r="C7483" s="450" t="s">
        <v>721</v>
      </c>
      <c r="D7483" s="475">
        <v>0.46</v>
      </c>
      <c r="E7483" s="302"/>
      <c r="F7483" s="302"/>
      <c r="G7483" s="302"/>
    </row>
    <row r="7484" spans="1:7" ht="51">
      <c r="A7484" s="450">
        <v>4350</v>
      </c>
      <c r="B7484" s="451" t="s">
        <v>5152</v>
      </c>
      <c r="C7484" s="450" t="s">
        <v>721</v>
      </c>
      <c r="D7484" s="475">
        <v>0.32</v>
      </c>
      <c r="E7484" s="302"/>
      <c r="F7484" s="302"/>
      <c r="G7484" s="302"/>
    </row>
    <row r="7485" spans="1:7" ht="25.5">
      <c r="A7485" s="450">
        <v>39886</v>
      </c>
      <c r="B7485" s="451" t="s">
        <v>5153</v>
      </c>
      <c r="C7485" s="450" t="s">
        <v>721</v>
      </c>
      <c r="D7485" s="475">
        <v>5.27</v>
      </c>
      <c r="E7485" s="302"/>
      <c r="F7485" s="302"/>
      <c r="G7485" s="302"/>
    </row>
    <row r="7486" spans="1:7" ht="25.5">
      <c r="A7486" s="450">
        <v>39887</v>
      </c>
      <c r="B7486" s="451" t="s">
        <v>5154</v>
      </c>
      <c r="C7486" s="450" t="s">
        <v>721</v>
      </c>
      <c r="D7486" s="475">
        <v>7.91</v>
      </c>
      <c r="E7486" s="302"/>
      <c r="F7486" s="302"/>
      <c r="G7486" s="302"/>
    </row>
    <row r="7487" spans="1:7" ht="25.5">
      <c r="A7487" s="450">
        <v>39888</v>
      </c>
      <c r="B7487" s="451" t="s">
        <v>5155</v>
      </c>
      <c r="C7487" s="450" t="s">
        <v>721</v>
      </c>
      <c r="D7487" s="475">
        <v>18.09</v>
      </c>
      <c r="E7487" s="302"/>
      <c r="F7487" s="302"/>
      <c r="G7487" s="302"/>
    </row>
    <row r="7488" spans="1:7" ht="25.5">
      <c r="A7488" s="450">
        <v>39890</v>
      </c>
      <c r="B7488" s="451" t="s">
        <v>5156</v>
      </c>
      <c r="C7488" s="450" t="s">
        <v>721</v>
      </c>
      <c r="D7488" s="475">
        <v>30.88</v>
      </c>
      <c r="E7488" s="302"/>
      <c r="F7488" s="302"/>
      <c r="G7488" s="302"/>
    </row>
    <row r="7489" spans="1:7" ht="25.5">
      <c r="A7489" s="450">
        <v>39891</v>
      </c>
      <c r="B7489" s="451" t="s">
        <v>5157</v>
      </c>
      <c r="C7489" s="450" t="s">
        <v>721</v>
      </c>
      <c r="D7489" s="475">
        <v>43.54</v>
      </c>
      <c r="E7489" s="302"/>
      <c r="F7489" s="302"/>
      <c r="G7489" s="302"/>
    </row>
    <row r="7490" spans="1:7" ht="25.5">
      <c r="A7490" s="450">
        <v>39892</v>
      </c>
      <c r="B7490" s="451" t="s">
        <v>5158</v>
      </c>
      <c r="C7490" s="450" t="s">
        <v>721</v>
      </c>
      <c r="D7490" s="475">
        <v>135.72999999999999</v>
      </c>
      <c r="E7490" s="302"/>
      <c r="F7490" s="302"/>
      <c r="G7490" s="302"/>
    </row>
    <row r="7491" spans="1:7" ht="25.5">
      <c r="A7491" s="450">
        <v>790</v>
      </c>
      <c r="B7491" s="451" t="s">
        <v>5159</v>
      </c>
      <c r="C7491" s="450" t="s">
        <v>721</v>
      </c>
      <c r="D7491" s="475">
        <v>12.62</v>
      </c>
      <c r="E7491" s="302"/>
      <c r="F7491" s="302"/>
      <c r="G7491" s="302"/>
    </row>
    <row r="7492" spans="1:7" ht="25.5">
      <c r="A7492" s="450">
        <v>766</v>
      </c>
      <c r="B7492" s="451" t="s">
        <v>5160</v>
      </c>
      <c r="C7492" s="450" t="s">
        <v>721</v>
      </c>
      <c r="D7492" s="475">
        <v>12.62</v>
      </c>
      <c r="E7492" s="302"/>
      <c r="F7492" s="302"/>
      <c r="G7492" s="302"/>
    </row>
    <row r="7493" spans="1:7" ht="25.5">
      <c r="A7493" s="450">
        <v>791</v>
      </c>
      <c r="B7493" s="451" t="s">
        <v>5161</v>
      </c>
      <c r="C7493" s="450" t="s">
        <v>721</v>
      </c>
      <c r="D7493" s="475">
        <v>12.62</v>
      </c>
      <c r="E7493" s="302"/>
      <c r="F7493" s="302"/>
      <c r="G7493" s="302"/>
    </row>
    <row r="7494" spans="1:7" ht="25.5">
      <c r="A7494" s="450">
        <v>767</v>
      </c>
      <c r="B7494" s="451" t="s">
        <v>5162</v>
      </c>
      <c r="C7494" s="450" t="s">
        <v>721</v>
      </c>
      <c r="D7494" s="475">
        <v>12.62</v>
      </c>
      <c r="E7494" s="302"/>
      <c r="F7494" s="302"/>
      <c r="G7494" s="302"/>
    </row>
    <row r="7495" spans="1:7" ht="25.5">
      <c r="A7495" s="450">
        <v>768</v>
      </c>
      <c r="B7495" s="451" t="s">
        <v>5163</v>
      </c>
      <c r="C7495" s="450" t="s">
        <v>721</v>
      </c>
      <c r="D7495" s="475">
        <v>9.91</v>
      </c>
      <c r="E7495" s="302"/>
      <c r="F7495" s="302"/>
      <c r="G7495" s="302"/>
    </row>
    <row r="7496" spans="1:7" ht="25.5">
      <c r="A7496" s="450">
        <v>789</v>
      </c>
      <c r="B7496" s="451" t="s">
        <v>5164</v>
      </c>
      <c r="C7496" s="450" t="s">
        <v>721</v>
      </c>
      <c r="D7496" s="475">
        <v>9.6999999999999993</v>
      </c>
      <c r="E7496" s="302"/>
      <c r="F7496" s="302"/>
      <c r="G7496" s="302"/>
    </row>
    <row r="7497" spans="1:7" ht="25.5">
      <c r="A7497" s="450">
        <v>769</v>
      </c>
      <c r="B7497" s="451" t="s">
        <v>5165</v>
      </c>
      <c r="C7497" s="450" t="s">
        <v>721</v>
      </c>
      <c r="D7497" s="475">
        <v>9.91</v>
      </c>
      <c r="E7497" s="302"/>
      <c r="F7497" s="302"/>
      <c r="G7497" s="302"/>
    </row>
    <row r="7498" spans="1:7" ht="25.5">
      <c r="A7498" s="450">
        <v>770</v>
      </c>
      <c r="B7498" s="451" t="s">
        <v>5166</v>
      </c>
      <c r="C7498" s="450" t="s">
        <v>721</v>
      </c>
      <c r="D7498" s="475">
        <v>3.5</v>
      </c>
      <c r="E7498" s="302"/>
      <c r="F7498" s="302"/>
      <c r="G7498" s="302"/>
    </row>
    <row r="7499" spans="1:7" ht="25.5">
      <c r="A7499" s="450">
        <v>12394</v>
      </c>
      <c r="B7499" s="451" t="s">
        <v>5167</v>
      </c>
      <c r="C7499" s="450" t="s">
        <v>721</v>
      </c>
      <c r="D7499" s="475">
        <v>3.5</v>
      </c>
      <c r="E7499" s="302"/>
      <c r="F7499" s="302"/>
      <c r="G7499" s="302"/>
    </row>
    <row r="7500" spans="1:7" ht="25.5">
      <c r="A7500" s="450">
        <v>764</v>
      </c>
      <c r="B7500" s="451" t="s">
        <v>5168</v>
      </c>
      <c r="C7500" s="450" t="s">
        <v>721</v>
      </c>
      <c r="D7500" s="475">
        <v>6.1</v>
      </c>
      <c r="E7500" s="302"/>
      <c r="F7500" s="302"/>
      <c r="G7500" s="302"/>
    </row>
    <row r="7501" spans="1:7" ht="25.5">
      <c r="A7501" s="450">
        <v>765</v>
      </c>
      <c r="B7501" s="451" t="s">
        <v>5169</v>
      </c>
      <c r="C7501" s="450" t="s">
        <v>721</v>
      </c>
      <c r="D7501" s="475">
        <v>6.1</v>
      </c>
      <c r="E7501" s="302"/>
      <c r="F7501" s="302"/>
      <c r="G7501" s="302"/>
    </row>
    <row r="7502" spans="1:7" ht="25.5">
      <c r="A7502" s="450">
        <v>787</v>
      </c>
      <c r="B7502" s="451" t="s">
        <v>5170</v>
      </c>
      <c r="C7502" s="450" t="s">
        <v>721</v>
      </c>
      <c r="D7502" s="475">
        <v>27.25</v>
      </c>
      <c r="E7502" s="302"/>
      <c r="F7502" s="302"/>
      <c r="G7502" s="302"/>
    </row>
    <row r="7503" spans="1:7" ht="25.5">
      <c r="A7503" s="450">
        <v>774</v>
      </c>
      <c r="B7503" s="451" t="s">
        <v>5171</v>
      </c>
      <c r="C7503" s="450" t="s">
        <v>721</v>
      </c>
      <c r="D7503" s="475">
        <v>27.25</v>
      </c>
      <c r="E7503" s="302"/>
      <c r="F7503" s="302"/>
      <c r="G7503" s="302"/>
    </row>
    <row r="7504" spans="1:7" ht="25.5">
      <c r="A7504" s="450">
        <v>773</v>
      </c>
      <c r="B7504" s="451" t="s">
        <v>5172</v>
      </c>
      <c r="C7504" s="450" t="s">
        <v>721</v>
      </c>
      <c r="D7504" s="475">
        <v>27.25</v>
      </c>
      <c r="E7504" s="302"/>
      <c r="F7504" s="302"/>
      <c r="G7504" s="302"/>
    </row>
    <row r="7505" spans="1:7" ht="25.5">
      <c r="A7505" s="450">
        <v>775</v>
      </c>
      <c r="B7505" s="451" t="s">
        <v>5173</v>
      </c>
      <c r="C7505" s="450" t="s">
        <v>721</v>
      </c>
      <c r="D7505" s="475">
        <v>27.25</v>
      </c>
      <c r="E7505" s="302"/>
      <c r="F7505" s="302"/>
      <c r="G7505" s="302"/>
    </row>
    <row r="7506" spans="1:7" ht="25.5">
      <c r="A7506" s="450">
        <v>788</v>
      </c>
      <c r="B7506" s="451" t="s">
        <v>5174</v>
      </c>
      <c r="C7506" s="450" t="s">
        <v>721</v>
      </c>
      <c r="D7506" s="475">
        <v>16.93</v>
      </c>
      <c r="E7506" s="302"/>
      <c r="F7506" s="302"/>
      <c r="G7506" s="302"/>
    </row>
    <row r="7507" spans="1:7" ht="25.5">
      <c r="A7507" s="450">
        <v>772</v>
      </c>
      <c r="B7507" s="451" t="s">
        <v>5175</v>
      </c>
      <c r="C7507" s="450" t="s">
        <v>721</v>
      </c>
      <c r="D7507" s="475">
        <v>16.93</v>
      </c>
      <c r="E7507" s="302"/>
      <c r="F7507" s="302"/>
      <c r="G7507" s="302"/>
    </row>
    <row r="7508" spans="1:7" ht="25.5">
      <c r="A7508" s="450">
        <v>771</v>
      </c>
      <c r="B7508" s="451" t="s">
        <v>5176</v>
      </c>
      <c r="C7508" s="450" t="s">
        <v>721</v>
      </c>
      <c r="D7508" s="475">
        <v>16.93</v>
      </c>
      <c r="E7508" s="302"/>
      <c r="F7508" s="302"/>
      <c r="G7508" s="302"/>
    </row>
    <row r="7509" spans="1:7" ht="25.5">
      <c r="A7509" s="450">
        <v>779</v>
      </c>
      <c r="B7509" s="451" t="s">
        <v>5177</v>
      </c>
      <c r="C7509" s="450" t="s">
        <v>721</v>
      </c>
      <c r="D7509" s="475">
        <v>4.21</v>
      </c>
      <c r="E7509" s="302"/>
      <c r="F7509" s="302"/>
      <c r="G7509" s="302"/>
    </row>
    <row r="7510" spans="1:7" ht="25.5">
      <c r="A7510" s="450">
        <v>776</v>
      </c>
      <c r="B7510" s="451" t="s">
        <v>5178</v>
      </c>
      <c r="C7510" s="450" t="s">
        <v>721</v>
      </c>
      <c r="D7510" s="475">
        <v>40.17</v>
      </c>
      <c r="E7510" s="302"/>
      <c r="F7510" s="302"/>
      <c r="G7510" s="302"/>
    </row>
    <row r="7511" spans="1:7" ht="25.5">
      <c r="A7511" s="450">
        <v>777</v>
      </c>
      <c r="B7511" s="451" t="s">
        <v>5179</v>
      </c>
      <c r="C7511" s="450" t="s">
        <v>721</v>
      </c>
      <c r="D7511" s="475">
        <v>39.049999999999997</v>
      </c>
      <c r="E7511" s="302"/>
      <c r="F7511" s="302"/>
      <c r="G7511" s="302"/>
    </row>
    <row r="7512" spans="1:7" ht="25.5">
      <c r="A7512" s="450">
        <v>780</v>
      </c>
      <c r="B7512" s="451" t="s">
        <v>5180</v>
      </c>
      <c r="C7512" s="450" t="s">
        <v>721</v>
      </c>
      <c r="D7512" s="475">
        <v>39.24</v>
      </c>
      <c r="E7512" s="302"/>
      <c r="F7512" s="302"/>
      <c r="G7512" s="302"/>
    </row>
    <row r="7513" spans="1:7" ht="25.5">
      <c r="A7513" s="450">
        <v>778</v>
      </c>
      <c r="B7513" s="451" t="s">
        <v>5181</v>
      </c>
      <c r="C7513" s="450" t="s">
        <v>721</v>
      </c>
      <c r="D7513" s="475">
        <v>40.17</v>
      </c>
      <c r="E7513" s="302"/>
      <c r="F7513" s="302"/>
      <c r="G7513" s="302"/>
    </row>
    <row r="7514" spans="1:7" ht="25.5">
      <c r="A7514" s="450">
        <v>781</v>
      </c>
      <c r="B7514" s="451" t="s">
        <v>5182</v>
      </c>
      <c r="C7514" s="450" t="s">
        <v>721</v>
      </c>
      <c r="D7514" s="475">
        <v>74.209999999999994</v>
      </c>
      <c r="E7514" s="302"/>
      <c r="F7514" s="302"/>
      <c r="G7514" s="302"/>
    </row>
    <row r="7515" spans="1:7" ht="25.5">
      <c r="A7515" s="450">
        <v>786</v>
      </c>
      <c r="B7515" s="451" t="s">
        <v>5183</v>
      </c>
      <c r="C7515" s="450" t="s">
        <v>721</v>
      </c>
      <c r="D7515" s="475">
        <v>74.209999999999994</v>
      </c>
      <c r="E7515" s="302"/>
      <c r="F7515" s="302"/>
      <c r="G7515" s="302"/>
    </row>
    <row r="7516" spans="1:7" ht="25.5">
      <c r="A7516" s="450">
        <v>782</v>
      </c>
      <c r="B7516" s="451" t="s">
        <v>5184</v>
      </c>
      <c r="C7516" s="450" t="s">
        <v>721</v>
      </c>
      <c r="D7516" s="475">
        <v>74.209999999999994</v>
      </c>
      <c r="E7516" s="302"/>
      <c r="F7516" s="302"/>
      <c r="G7516" s="302"/>
    </row>
    <row r="7517" spans="1:7" ht="25.5">
      <c r="A7517" s="450">
        <v>783</v>
      </c>
      <c r="B7517" s="451" t="s">
        <v>5185</v>
      </c>
      <c r="C7517" s="450" t="s">
        <v>721</v>
      </c>
      <c r="D7517" s="475">
        <v>203.12</v>
      </c>
      <c r="E7517" s="302"/>
      <c r="F7517" s="302"/>
      <c r="G7517" s="302"/>
    </row>
    <row r="7518" spans="1:7" ht="25.5">
      <c r="A7518" s="450">
        <v>785</v>
      </c>
      <c r="B7518" s="451" t="s">
        <v>5186</v>
      </c>
      <c r="C7518" s="450" t="s">
        <v>721</v>
      </c>
      <c r="D7518" s="475">
        <v>214.61</v>
      </c>
      <c r="E7518" s="302"/>
      <c r="F7518" s="302"/>
      <c r="G7518" s="302"/>
    </row>
    <row r="7519" spans="1:7" ht="25.5">
      <c r="A7519" s="450">
        <v>784</v>
      </c>
      <c r="B7519" s="451" t="s">
        <v>5187</v>
      </c>
      <c r="C7519" s="450" t="s">
        <v>721</v>
      </c>
      <c r="D7519" s="475">
        <v>230.23</v>
      </c>
      <c r="E7519" s="302"/>
      <c r="F7519" s="302"/>
      <c r="G7519" s="302"/>
    </row>
    <row r="7520" spans="1:7" ht="38.25">
      <c r="A7520" s="450">
        <v>831</v>
      </c>
      <c r="B7520" s="451" t="s">
        <v>5188</v>
      </c>
      <c r="C7520" s="450" t="s">
        <v>721</v>
      </c>
      <c r="D7520" s="475">
        <v>73.34</v>
      </c>
      <c r="E7520" s="302"/>
      <c r="F7520" s="302"/>
      <c r="G7520" s="302"/>
    </row>
    <row r="7521" spans="1:7" ht="38.25">
      <c r="A7521" s="450">
        <v>828</v>
      </c>
      <c r="B7521" s="451" t="s">
        <v>5189</v>
      </c>
      <c r="C7521" s="450" t="s">
        <v>721</v>
      </c>
      <c r="D7521" s="475">
        <v>0.42</v>
      </c>
      <c r="E7521" s="302"/>
      <c r="F7521" s="302"/>
      <c r="G7521" s="302"/>
    </row>
    <row r="7522" spans="1:7" ht="38.25">
      <c r="A7522" s="450">
        <v>829</v>
      </c>
      <c r="B7522" s="451" t="s">
        <v>5190</v>
      </c>
      <c r="C7522" s="450" t="s">
        <v>721</v>
      </c>
      <c r="D7522" s="475">
        <v>0.88</v>
      </c>
      <c r="E7522" s="302"/>
      <c r="F7522" s="302"/>
      <c r="G7522" s="302"/>
    </row>
    <row r="7523" spans="1:7" ht="38.25">
      <c r="A7523" s="450">
        <v>812</v>
      </c>
      <c r="B7523" s="451" t="s">
        <v>5191</v>
      </c>
      <c r="C7523" s="450" t="s">
        <v>721</v>
      </c>
      <c r="D7523" s="475">
        <v>1.92</v>
      </c>
      <c r="E7523" s="302"/>
      <c r="F7523" s="302"/>
      <c r="G7523" s="302"/>
    </row>
    <row r="7524" spans="1:7" ht="38.25">
      <c r="A7524" s="450">
        <v>819</v>
      </c>
      <c r="B7524" s="451" t="s">
        <v>5192</v>
      </c>
      <c r="C7524" s="450" t="s">
        <v>721</v>
      </c>
      <c r="D7524" s="475">
        <v>3.17</v>
      </c>
      <c r="E7524" s="302"/>
      <c r="F7524" s="302"/>
      <c r="G7524" s="302"/>
    </row>
    <row r="7525" spans="1:7" ht="38.25">
      <c r="A7525" s="450">
        <v>818</v>
      </c>
      <c r="B7525" s="451" t="s">
        <v>5193</v>
      </c>
      <c r="C7525" s="450" t="s">
        <v>721</v>
      </c>
      <c r="D7525" s="475">
        <v>5.32</v>
      </c>
      <c r="E7525" s="302"/>
      <c r="F7525" s="302"/>
      <c r="G7525" s="302"/>
    </row>
    <row r="7526" spans="1:7" ht="38.25">
      <c r="A7526" s="450">
        <v>823</v>
      </c>
      <c r="B7526" s="451" t="s">
        <v>5194</v>
      </c>
      <c r="C7526" s="450" t="s">
        <v>721</v>
      </c>
      <c r="D7526" s="475">
        <v>16.04</v>
      </c>
      <c r="E7526" s="302"/>
      <c r="F7526" s="302"/>
      <c r="G7526" s="302"/>
    </row>
    <row r="7527" spans="1:7" ht="38.25">
      <c r="A7527" s="450">
        <v>830</v>
      </c>
      <c r="B7527" s="451" t="s">
        <v>5195</v>
      </c>
      <c r="C7527" s="450" t="s">
        <v>721</v>
      </c>
      <c r="D7527" s="475">
        <v>13.21</v>
      </c>
      <c r="E7527" s="302"/>
      <c r="F7527" s="302"/>
      <c r="G7527" s="302"/>
    </row>
    <row r="7528" spans="1:7" ht="38.25">
      <c r="A7528" s="450">
        <v>826</v>
      </c>
      <c r="B7528" s="451" t="s">
        <v>5196</v>
      </c>
      <c r="C7528" s="450" t="s">
        <v>721</v>
      </c>
      <c r="D7528" s="475">
        <v>41.13</v>
      </c>
      <c r="E7528" s="302"/>
      <c r="F7528" s="302"/>
      <c r="G7528" s="302"/>
    </row>
    <row r="7529" spans="1:7" ht="38.25">
      <c r="A7529" s="450">
        <v>827</v>
      </c>
      <c r="B7529" s="451" t="s">
        <v>5197</v>
      </c>
      <c r="C7529" s="450" t="s">
        <v>721</v>
      </c>
      <c r="D7529" s="475">
        <v>34.75</v>
      </c>
      <c r="E7529" s="302"/>
      <c r="F7529" s="302"/>
      <c r="G7529" s="302"/>
    </row>
    <row r="7530" spans="1:7" ht="38.25">
      <c r="A7530" s="450">
        <v>832</v>
      </c>
      <c r="B7530" s="451" t="s">
        <v>5198</v>
      </c>
      <c r="C7530" s="450" t="s">
        <v>721</v>
      </c>
      <c r="D7530" s="475">
        <v>2.4</v>
      </c>
      <c r="E7530" s="302"/>
      <c r="F7530" s="302"/>
      <c r="G7530" s="302"/>
    </row>
    <row r="7531" spans="1:7" ht="38.25">
      <c r="A7531" s="450">
        <v>833</v>
      </c>
      <c r="B7531" s="451" t="s">
        <v>5199</v>
      </c>
      <c r="C7531" s="450" t="s">
        <v>721</v>
      </c>
      <c r="D7531" s="475">
        <v>3.41</v>
      </c>
      <c r="E7531" s="302"/>
      <c r="F7531" s="302"/>
      <c r="G7531" s="302"/>
    </row>
    <row r="7532" spans="1:7" ht="38.25">
      <c r="A7532" s="450">
        <v>834</v>
      </c>
      <c r="B7532" s="451" t="s">
        <v>5200</v>
      </c>
      <c r="C7532" s="450" t="s">
        <v>721</v>
      </c>
      <c r="D7532" s="475">
        <v>3.74</v>
      </c>
      <c r="E7532" s="302"/>
      <c r="F7532" s="302"/>
      <c r="G7532" s="302"/>
    </row>
    <row r="7533" spans="1:7" ht="38.25">
      <c r="A7533" s="450">
        <v>825</v>
      </c>
      <c r="B7533" s="451" t="s">
        <v>5201</v>
      </c>
      <c r="C7533" s="450" t="s">
        <v>721</v>
      </c>
      <c r="D7533" s="475">
        <v>4.17</v>
      </c>
      <c r="E7533" s="302"/>
      <c r="F7533" s="302"/>
      <c r="G7533" s="302"/>
    </row>
    <row r="7534" spans="1:7" ht="38.25">
      <c r="A7534" s="450">
        <v>813</v>
      </c>
      <c r="B7534" s="451" t="s">
        <v>5202</v>
      </c>
      <c r="C7534" s="450" t="s">
        <v>721</v>
      </c>
      <c r="D7534" s="475">
        <v>4.0999999999999996</v>
      </c>
      <c r="E7534" s="302"/>
      <c r="F7534" s="302"/>
      <c r="G7534" s="302"/>
    </row>
    <row r="7535" spans="1:7" ht="38.25">
      <c r="A7535" s="450">
        <v>820</v>
      </c>
      <c r="B7535" s="451" t="s">
        <v>5203</v>
      </c>
      <c r="C7535" s="450" t="s">
        <v>721</v>
      </c>
      <c r="D7535" s="475">
        <v>5.2</v>
      </c>
      <c r="E7535" s="302"/>
      <c r="F7535" s="302"/>
      <c r="G7535" s="302"/>
    </row>
    <row r="7536" spans="1:7" ht="38.25">
      <c r="A7536" s="450">
        <v>816</v>
      </c>
      <c r="B7536" s="451" t="s">
        <v>5204</v>
      </c>
      <c r="C7536" s="450" t="s">
        <v>721</v>
      </c>
      <c r="D7536" s="475">
        <v>8.85</v>
      </c>
      <c r="E7536" s="302"/>
      <c r="F7536" s="302"/>
      <c r="G7536" s="302"/>
    </row>
    <row r="7537" spans="1:7" ht="38.25">
      <c r="A7537" s="450">
        <v>814</v>
      </c>
      <c r="B7537" s="451" t="s">
        <v>5205</v>
      </c>
      <c r="C7537" s="450" t="s">
        <v>721</v>
      </c>
      <c r="D7537" s="475">
        <v>10.7</v>
      </c>
      <c r="E7537" s="302"/>
      <c r="F7537" s="302"/>
      <c r="G7537" s="302"/>
    </row>
    <row r="7538" spans="1:7" ht="38.25">
      <c r="A7538" s="450">
        <v>815</v>
      </c>
      <c r="B7538" s="451" t="s">
        <v>5206</v>
      </c>
      <c r="C7538" s="450" t="s">
        <v>721</v>
      </c>
      <c r="D7538" s="475">
        <v>11.56</v>
      </c>
      <c r="E7538" s="302"/>
      <c r="F7538" s="302"/>
      <c r="G7538" s="302"/>
    </row>
    <row r="7539" spans="1:7" ht="38.25">
      <c r="A7539" s="450">
        <v>822</v>
      </c>
      <c r="B7539" s="451" t="s">
        <v>5207</v>
      </c>
      <c r="C7539" s="450" t="s">
        <v>721</v>
      </c>
      <c r="D7539" s="475">
        <v>14.08</v>
      </c>
      <c r="E7539" s="302"/>
      <c r="F7539" s="302"/>
      <c r="G7539" s="302"/>
    </row>
    <row r="7540" spans="1:7" ht="38.25">
      <c r="A7540" s="450">
        <v>821</v>
      </c>
      <c r="B7540" s="451" t="s">
        <v>5208</v>
      </c>
      <c r="C7540" s="450" t="s">
        <v>721</v>
      </c>
      <c r="D7540" s="475">
        <v>16.46</v>
      </c>
      <c r="E7540" s="302"/>
      <c r="F7540" s="302"/>
      <c r="G7540" s="302"/>
    </row>
    <row r="7541" spans="1:7" ht="38.25">
      <c r="A7541" s="450">
        <v>817</v>
      </c>
      <c r="B7541" s="451" t="s">
        <v>5209</v>
      </c>
      <c r="C7541" s="450" t="s">
        <v>721</v>
      </c>
      <c r="D7541" s="475">
        <v>19.57</v>
      </c>
      <c r="E7541" s="302"/>
      <c r="F7541" s="302"/>
      <c r="G7541" s="302"/>
    </row>
    <row r="7542" spans="1:7" ht="25.5">
      <c r="A7542" s="450">
        <v>20086</v>
      </c>
      <c r="B7542" s="451" t="s">
        <v>5210</v>
      </c>
      <c r="C7542" s="450" t="s">
        <v>721</v>
      </c>
      <c r="D7542" s="475">
        <v>2.1</v>
      </c>
      <c r="E7542" s="302"/>
      <c r="F7542" s="302"/>
      <c r="G7542" s="302"/>
    </row>
    <row r="7543" spans="1:7" ht="25.5">
      <c r="A7543" s="450">
        <v>39191</v>
      </c>
      <c r="B7543" s="451" t="s">
        <v>5211</v>
      </c>
      <c r="C7543" s="450" t="s">
        <v>721</v>
      </c>
      <c r="D7543" s="475">
        <v>13.08</v>
      </c>
      <c r="E7543" s="302"/>
      <c r="F7543" s="302"/>
      <c r="G7543" s="302"/>
    </row>
    <row r="7544" spans="1:7" ht="25.5">
      <c r="A7544" s="450">
        <v>39190</v>
      </c>
      <c r="B7544" s="451" t="s">
        <v>5212</v>
      </c>
      <c r="C7544" s="450" t="s">
        <v>721</v>
      </c>
      <c r="D7544" s="475">
        <v>13.66</v>
      </c>
      <c r="E7544" s="302"/>
      <c r="F7544" s="302"/>
      <c r="G7544" s="302"/>
    </row>
    <row r="7545" spans="1:7" ht="25.5">
      <c r="A7545" s="450">
        <v>39189</v>
      </c>
      <c r="B7545" s="451" t="s">
        <v>5213</v>
      </c>
      <c r="C7545" s="450" t="s">
        <v>721</v>
      </c>
      <c r="D7545" s="475">
        <v>14.46</v>
      </c>
      <c r="E7545" s="302"/>
      <c r="F7545" s="302"/>
      <c r="G7545" s="302"/>
    </row>
    <row r="7546" spans="1:7" ht="25.5">
      <c r="A7546" s="450">
        <v>39186</v>
      </c>
      <c r="B7546" s="451" t="s">
        <v>5214</v>
      </c>
      <c r="C7546" s="450" t="s">
        <v>721</v>
      </c>
      <c r="D7546" s="475">
        <v>12.93</v>
      </c>
      <c r="E7546" s="302"/>
      <c r="F7546" s="302"/>
      <c r="G7546" s="302"/>
    </row>
    <row r="7547" spans="1:7" ht="25.5">
      <c r="A7547" s="450">
        <v>39188</v>
      </c>
      <c r="B7547" s="451" t="s">
        <v>5215</v>
      </c>
      <c r="C7547" s="450" t="s">
        <v>721</v>
      </c>
      <c r="D7547" s="475">
        <v>10.64</v>
      </c>
      <c r="E7547" s="302"/>
      <c r="F7547" s="302"/>
      <c r="G7547" s="302"/>
    </row>
    <row r="7548" spans="1:7" ht="25.5">
      <c r="A7548" s="450">
        <v>39187</v>
      </c>
      <c r="B7548" s="451" t="s">
        <v>5216</v>
      </c>
      <c r="C7548" s="450" t="s">
        <v>721</v>
      </c>
      <c r="D7548" s="475">
        <v>11.15</v>
      </c>
      <c r="E7548" s="302"/>
      <c r="F7548" s="302"/>
      <c r="G7548" s="302"/>
    </row>
    <row r="7549" spans="1:7" ht="25.5">
      <c r="A7549" s="450">
        <v>39184</v>
      </c>
      <c r="B7549" s="451" t="s">
        <v>5217</v>
      </c>
      <c r="C7549" s="450" t="s">
        <v>721</v>
      </c>
      <c r="D7549" s="475">
        <v>4.1900000000000004</v>
      </c>
      <c r="E7549" s="302"/>
      <c r="F7549" s="302"/>
      <c r="G7549" s="302"/>
    </row>
    <row r="7550" spans="1:7" ht="25.5">
      <c r="A7550" s="450">
        <v>39185</v>
      </c>
      <c r="B7550" s="451" t="s">
        <v>5218</v>
      </c>
      <c r="C7550" s="450" t="s">
        <v>721</v>
      </c>
      <c r="D7550" s="475">
        <v>3.82</v>
      </c>
      <c r="E7550" s="302"/>
      <c r="F7550" s="302"/>
      <c r="G7550" s="302"/>
    </row>
    <row r="7551" spans="1:7" ht="25.5">
      <c r="A7551" s="450">
        <v>39198</v>
      </c>
      <c r="B7551" s="451" t="s">
        <v>5219</v>
      </c>
      <c r="C7551" s="450" t="s">
        <v>721</v>
      </c>
      <c r="D7551" s="475">
        <v>42.9</v>
      </c>
      <c r="E7551" s="302"/>
      <c r="F7551" s="302"/>
      <c r="G7551" s="302"/>
    </row>
    <row r="7552" spans="1:7" ht="25.5">
      <c r="A7552" s="450">
        <v>39197</v>
      </c>
      <c r="B7552" s="451" t="s">
        <v>5220</v>
      </c>
      <c r="C7552" s="450" t="s">
        <v>721</v>
      </c>
      <c r="D7552" s="475">
        <v>44.82</v>
      </c>
      <c r="E7552" s="302"/>
      <c r="F7552" s="302"/>
      <c r="G7552" s="302"/>
    </row>
    <row r="7553" spans="1:7" ht="25.5">
      <c r="A7553" s="450">
        <v>39196</v>
      </c>
      <c r="B7553" s="451" t="s">
        <v>5221</v>
      </c>
      <c r="C7553" s="450" t="s">
        <v>721</v>
      </c>
      <c r="D7553" s="475">
        <v>46.22</v>
      </c>
      <c r="E7553" s="302"/>
      <c r="F7553" s="302"/>
      <c r="G7553" s="302"/>
    </row>
    <row r="7554" spans="1:7" ht="25.5">
      <c r="A7554" s="450">
        <v>39199</v>
      </c>
      <c r="B7554" s="451" t="s">
        <v>5222</v>
      </c>
      <c r="C7554" s="450" t="s">
        <v>721</v>
      </c>
      <c r="D7554" s="475">
        <v>41.29</v>
      </c>
      <c r="E7554" s="302"/>
      <c r="F7554" s="302"/>
      <c r="G7554" s="302"/>
    </row>
    <row r="7555" spans="1:7" ht="25.5">
      <c r="A7555" s="450">
        <v>39195</v>
      </c>
      <c r="B7555" s="451" t="s">
        <v>5223</v>
      </c>
      <c r="C7555" s="450" t="s">
        <v>721</v>
      </c>
      <c r="D7555" s="475">
        <v>23.83</v>
      </c>
      <c r="E7555" s="302"/>
      <c r="F7555" s="302"/>
      <c r="G7555" s="302"/>
    </row>
    <row r="7556" spans="1:7" ht="25.5">
      <c r="A7556" s="450">
        <v>39194</v>
      </c>
      <c r="B7556" s="451" t="s">
        <v>5224</v>
      </c>
      <c r="C7556" s="450" t="s">
        <v>721</v>
      </c>
      <c r="D7556" s="475">
        <v>25.5</v>
      </c>
      <c r="E7556" s="302"/>
      <c r="F7556" s="302"/>
      <c r="G7556" s="302"/>
    </row>
    <row r="7557" spans="1:7" ht="25.5">
      <c r="A7557" s="450">
        <v>39193</v>
      </c>
      <c r="B7557" s="451" t="s">
        <v>5225</v>
      </c>
      <c r="C7557" s="450" t="s">
        <v>721</v>
      </c>
      <c r="D7557" s="475">
        <v>27.95</v>
      </c>
      <c r="E7557" s="302"/>
      <c r="F7557" s="302"/>
      <c r="G7557" s="302"/>
    </row>
    <row r="7558" spans="1:7" ht="25.5">
      <c r="A7558" s="450">
        <v>39192</v>
      </c>
      <c r="B7558" s="451" t="s">
        <v>5226</v>
      </c>
      <c r="C7558" s="450" t="s">
        <v>721</v>
      </c>
      <c r="D7558" s="475">
        <v>29.07</v>
      </c>
      <c r="E7558" s="302"/>
      <c r="F7558" s="302"/>
      <c r="G7558" s="302"/>
    </row>
    <row r="7559" spans="1:7" ht="25.5">
      <c r="A7559" s="450">
        <v>39920</v>
      </c>
      <c r="B7559" s="451" t="s">
        <v>5227</v>
      </c>
      <c r="C7559" s="450" t="s">
        <v>721</v>
      </c>
      <c r="D7559" s="475">
        <v>3.52</v>
      </c>
      <c r="E7559" s="302"/>
      <c r="F7559" s="302"/>
      <c r="G7559" s="302"/>
    </row>
    <row r="7560" spans="1:7" ht="25.5">
      <c r="A7560" s="450">
        <v>39201</v>
      </c>
      <c r="B7560" s="451" t="s">
        <v>5228</v>
      </c>
      <c r="C7560" s="450" t="s">
        <v>721</v>
      </c>
      <c r="D7560" s="475">
        <v>51.29</v>
      </c>
      <c r="E7560" s="302"/>
      <c r="F7560" s="302"/>
      <c r="G7560" s="302"/>
    </row>
    <row r="7561" spans="1:7" ht="25.5">
      <c r="A7561" s="450">
        <v>39200</v>
      </c>
      <c r="B7561" s="451" t="s">
        <v>5229</v>
      </c>
      <c r="C7561" s="450" t="s">
        <v>721</v>
      </c>
      <c r="D7561" s="475">
        <v>51.71</v>
      </c>
      <c r="E7561" s="302"/>
      <c r="F7561" s="302"/>
      <c r="G7561" s="302"/>
    </row>
    <row r="7562" spans="1:7" ht="25.5">
      <c r="A7562" s="450">
        <v>39203</v>
      </c>
      <c r="B7562" s="451" t="s">
        <v>5230</v>
      </c>
      <c r="C7562" s="450" t="s">
        <v>721</v>
      </c>
      <c r="D7562" s="475">
        <v>41.75</v>
      </c>
      <c r="E7562" s="302"/>
      <c r="F7562" s="302"/>
      <c r="G7562" s="302"/>
    </row>
    <row r="7563" spans="1:7" ht="25.5">
      <c r="A7563" s="450">
        <v>39202</v>
      </c>
      <c r="B7563" s="451" t="s">
        <v>5231</v>
      </c>
      <c r="C7563" s="450" t="s">
        <v>721</v>
      </c>
      <c r="D7563" s="475">
        <v>49.04</v>
      </c>
      <c r="E7563" s="302"/>
      <c r="F7563" s="302"/>
      <c r="G7563" s="302"/>
    </row>
    <row r="7564" spans="1:7" ht="25.5">
      <c r="A7564" s="450">
        <v>39205</v>
      </c>
      <c r="B7564" s="451" t="s">
        <v>5232</v>
      </c>
      <c r="C7564" s="450" t="s">
        <v>721</v>
      </c>
      <c r="D7564" s="475">
        <v>81.83</v>
      </c>
      <c r="E7564" s="302"/>
      <c r="F7564" s="302"/>
      <c r="G7564" s="302"/>
    </row>
    <row r="7565" spans="1:7" ht="25.5">
      <c r="A7565" s="450">
        <v>39204</v>
      </c>
      <c r="B7565" s="451" t="s">
        <v>5233</v>
      </c>
      <c r="C7565" s="450" t="s">
        <v>721</v>
      </c>
      <c r="D7565" s="475">
        <v>83.8</v>
      </c>
      <c r="E7565" s="302"/>
      <c r="F7565" s="302"/>
      <c r="G7565" s="302"/>
    </row>
    <row r="7566" spans="1:7" ht="25.5">
      <c r="A7566" s="450">
        <v>39206</v>
      </c>
      <c r="B7566" s="451" t="s">
        <v>5234</v>
      </c>
      <c r="C7566" s="450" t="s">
        <v>721</v>
      </c>
      <c r="D7566" s="475">
        <v>79.510000000000005</v>
      </c>
      <c r="E7566" s="302"/>
      <c r="F7566" s="302"/>
      <c r="G7566" s="302"/>
    </row>
    <row r="7567" spans="1:7">
      <c r="A7567" s="450">
        <v>797</v>
      </c>
      <c r="B7567" s="451" t="s">
        <v>5235</v>
      </c>
      <c r="C7567" s="450" t="s">
        <v>721</v>
      </c>
      <c r="D7567" s="475">
        <v>7.65</v>
      </c>
      <c r="E7567" s="302"/>
      <c r="F7567" s="302"/>
      <c r="G7567" s="302"/>
    </row>
    <row r="7568" spans="1:7">
      <c r="A7568" s="450">
        <v>798</v>
      </c>
      <c r="B7568" s="451" t="s">
        <v>5236</v>
      </c>
      <c r="C7568" s="450" t="s">
        <v>721</v>
      </c>
      <c r="D7568" s="475">
        <v>1.05</v>
      </c>
      <c r="E7568" s="302"/>
      <c r="F7568" s="302"/>
      <c r="G7568" s="302"/>
    </row>
    <row r="7569" spans="1:7" ht="25.5">
      <c r="A7569" s="450">
        <v>796</v>
      </c>
      <c r="B7569" s="451" t="s">
        <v>5237</v>
      </c>
      <c r="C7569" s="450" t="s">
        <v>721</v>
      </c>
      <c r="D7569" s="475">
        <v>7.33</v>
      </c>
      <c r="E7569" s="302"/>
      <c r="F7569" s="302"/>
      <c r="G7569" s="302"/>
    </row>
    <row r="7570" spans="1:7">
      <c r="A7570" s="450">
        <v>799</v>
      </c>
      <c r="B7570" s="451" t="s">
        <v>5238</v>
      </c>
      <c r="C7570" s="450" t="s">
        <v>721</v>
      </c>
      <c r="D7570" s="475">
        <v>3.45</v>
      </c>
      <c r="E7570" s="302"/>
      <c r="F7570" s="302"/>
      <c r="G7570" s="302"/>
    </row>
    <row r="7571" spans="1:7">
      <c r="A7571" s="450">
        <v>792</v>
      </c>
      <c r="B7571" s="451" t="s">
        <v>5239</v>
      </c>
      <c r="C7571" s="450" t="s">
        <v>721</v>
      </c>
      <c r="D7571" s="475">
        <v>3.5</v>
      </c>
      <c r="E7571" s="302"/>
      <c r="F7571" s="302"/>
      <c r="G7571" s="302"/>
    </row>
    <row r="7572" spans="1:7" ht="25.5">
      <c r="A7572" s="450">
        <v>804</v>
      </c>
      <c r="B7572" s="451" t="s">
        <v>5240</v>
      </c>
      <c r="C7572" s="450" t="s">
        <v>721</v>
      </c>
      <c r="D7572" s="475">
        <v>17.38</v>
      </c>
      <c r="E7572" s="302"/>
      <c r="F7572" s="302"/>
      <c r="G7572" s="302"/>
    </row>
    <row r="7573" spans="1:7" ht="25.5">
      <c r="A7573" s="450">
        <v>793</v>
      </c>
      <c r="B7573" s="451" t="s">
        <v>5241</v>
      </c>
      <c r="C7573" s="450" t="s">
        <v>721</v>
      </c>
      <c r="D7573" s="475">
        <v>7.46</v>
      </c>
      <c r="E7573" s="302"/>
      <c r="F7573" s="302"/>
      <c r="G7573" s="302"/>
    </row>
    <row r="7574" spans="1:7" ht="25.5">
      <c r="A7574" s="450">
        <v>801</v>
      </c>
      <c r="B7574" s="451" t="s">
        <v>5242</v>
      </c>
      <c r="C7574" s="450" t="s">
        <v>721</v>
      </c>
      <c r="D7574" s="475">
        <v>5.32</v>
      </c>
      <c r="E7574" s="302"/>
      <c r="F7574" s="302"/>
      <c r="G7574" s="302"/>
    </row>
    <row r="7575" spans="1:7">
      <c r="A7575" s="450">
        <v>794</v>
      </c>
      <c r="B7575" s="451" t="s">
        <v>5243</v>
      </c>
      <c r="C7575" s="450" t="s">
        <v>721</v>
      </c>
      <c r="D7575" s="475">
        <v>5.49</v>
      </c>
      <c r="E7575" s="302"/>
      <c r="F7575" s="302"/>
      <c r="G7575" s="302"/>
    </row>
    <row r="7576" spans="1:7">
      <c r="A7576" s="450">
        <v>802</v>
      </c>
      <c r="B7576" s="451" t="s">
        <v>5244</v>
      </c>
      <c r="C7576" s="450" t="s">
        <v>721</v>
      </c>
      <c r="D7576" s="475">
        <v>15.33</v>
      </c>
      <c r="E7576" s="302"/>
      <c r="F7576" s="302"/>
      <c r="G7576" s="302"/>
    </row>
    <row r="7577" spans="1:7" ht="25.5">
      <c r="A7577" s="450">
        <v>803</v>
      </c>
      <c r="B7577" s="451" t="s">
        <v>5245</v>
      </c>
      <c r="C7577" s="450" t="s">
        <v>721</v>
      </c>
      <c r="D7577" s="475">
        <v>13.37</v>
      </c>
      <c r="E7577" s="302"/>
      <c r="F7577" s="302"/>
      <c r="G7577" s="302"/>
    </row>
    <row r="7578" spans="1:7" ht="25.5">
      <c r="A7578" s="450">
        <v>38001</v>
      </c>
      <c r="B7578" s="451" t="s">
        <v>5246</v>
      </c>
      <c r="C7578" s="450" t="s">
        <v>721</v>
      </c>
      <c r="D7578" s="475">
        <v>1.43</v>
      </c>
      <c r="E7578" s="302"/>
      <c r="F7578" s="302"/>
      <c r="G7578" s="302"/>
    </row>
    <row r="7579" spans="1:7" ht="25.5">
      <c r="A7579" s="450">
        <v>38002</v>
      </c>
      <c r="B7579" s="451" t="s">
        <v>5247</v>
      </c>
      <c r="C7579" s="450" t="s">
        <v>721</v>
      </c>
      <c r="D7579" s="475">
        <v>2.66</v>
      </c>
      <c r="E7579" s="302"/>
      <c r="F7579" s="302"/>
      <c r="G7579" s="302"/>
    </row>
    <row r="7580" spans="1:7" ht="25.5">
      <c r="A7580" s="450">
        <v>38003</v>
      </c>
      <c r="B7580" s="451" t="s">
        <v>5248</v>
      </c>
      <c r="C7580" s="450" t="s">
        <v>721</v>
      </c>
      <c r="D7580" s="475">
        <v>31.92</v>
      </c>
      <c r="E7580" s="302"/>
      <c r="F7580" s="302"/>
      <c r="G7580" s="302"/>
    </row>
    <row r="7581" spans="1:7" ht="25.5">
      <c r="A7581" s="450">
        <v>38004</v>
      </c>
      <c r="B7581" s="451" t="s">
        <v>5249</v>
      </c>
      <c r="C7581" s="450" t="s">
        <v>721</v>
      </c>
      <c r="D7581" s="475">
        <v>42.68</v>
      </c>
      <c r="E7581" s="302"/>
      <c r="F7581" s="302"/>
      <c r="G7581" s="302"/>
    </row>
    <row r="7582" spans="1:7" ht="25.5">
      <c r="A7582" s="450">
        <v>36327</v>
      </c>
      <c r="B7582" s="451" t="s">
        <v>5250</v>
      </c>
      <c r="C7582" s="450" t="s">
        <v>721</v>
      </c>
      <c r="D7582" s="475">
        <v>2.37</v>
      </c>
      <c r="E7582" s="302"/>
      <c r="F7582" s="302"/>
      <c r="G7582" s="302"/>
    </row>
    <row r="7583" spans="1:7" ht="25.5">
      <c r="A7583" s="450">
        <v>38992</v>
      </c>
      <c r="B7583" s="451" t="s">
        <v>5251</v>
      </c>
      <c r="C7583" s="450" t="s">
        <v>721</v>
      </c>
      <c r="D7583" s="475">
        <v>3.8</v>
      </c>
      <c r="E7583" s="302"/>
      <c r="F7583" s="302"/>
      <c r="G7583" s="302"/>
    </row>
    <row r="7584" spans="1:7" ht="25.5">
      <c r="A7584" s="450">
        <v>38993</v>
      </c>
      <c r="B7584" s="451" t="s">
        <v>5252</v>
      </c>
      <c r="C7584" s="450" t="s">
        <v>721</v>
      </c>
      <c r="D7584" s="475">
        <v>10.83</v>
      </c>
      <c r="E7584" s="302"/>
      <c r="F7584" s="302"/>
      <c r="G7584" s="302"/>
    </row>
    <row r="7585" spans="1:7" ht="38.25">
      <c r="A7585" s="450">
        <v>38418</v>
      </c>
      <c r="B7585" s="451" t="s">
        <v>12194</v>
      </c>
      <c r="C7585" s="450" t="s">
        <v>721</v>
      </c>
      <c r="D7585" s="475">
        <v>6.11</v>
      </c>
      <c r="E7585" s="302"/>
      <c r="F7585" s="302"/>
      <c r="G7585" s="302"/>
    </row>
    <row r="7586" spans="1:7" ht="25.5">
      <c r="A7586" s="450">
        <v>39178</v>
      </c>
      <c r="B7586" s="451" t="s">
        <v>5253</v>
      </c>
      <c r="C7586" s="450" t="s">
        <v>721</v>
      </c>
      <c r="D7586" s="475">
        <v>1.41</v>
      </c>
      <c r="E7586" s="302"/>
      <c r="F7586" s="302"/>
      <c r="G7586" s="302"/>
    </row>
    <row r="7587" spans="1:7" ht="25.5">
      <c r="A7587" s="450">
        <v>39177</v>
      </c>
      <c r="B7587" s="451" t="s">
        <v>5254</v>
      </c>
      <c r="C7587" s="450" t="s">
        <v>721</v>
      </c>
      <c r="D7587" s="475">
        <v>1.28</v>
      </c>
      <c r="E7587" s="302"/>
      <c r="F7587" s="302"/>
      <c r="G7587" s="302"/>
    </row>
    <row r="7588" spans="1:7" ht="25.5">
      <c r="A7588" s="450">
        <v>39174</v>
      </c>
      <c r="B7588" s="451" t="s">
        <v>5255</v>
      </c>
      <c r="C7588" s="450" t="s">
        <v>721</v>
      </c>
      <c r="D7588" s="475">
        <v>0.64</v>
      </c>
      <c r="E7588" s="302"/>
      <c r="F7588" s="302"/>
      <c r="G7588" s="302"/>
    </row>
    <row r="7589" spans="1:7" ht="25.5">
      <c r="A7589" s="450">
        <v>39176</v>
      </c>
      <c r="B7589" s="451" t="s">
        <v>5256</v>
      </c>
      <c r="C7589" s="450" t="s">
        <v>721</v>
      </c>
      <c r="D7589" s="475">
        <v>0.83</v>
      </c>
      <c r="E7589" s="302"/>
      <c r="F7589" s="302"/>
      <c r="G7589" s="302"/>
    </row>
    <row r="7590" spans="1:7" ht="25.5">
      <c r="A7590" s="450">
        <v>39180</v>
      </c>
      <c r="B7590" s="451" t="s">
        <v>5257</v>
      </c>
      <c r="C7590" s="450" t="s">
        <v>721</v>
      </c>
      <c r="D7590" s="475">
        <v>3.84</v>
      </c>
      <c r="E7590" s="302"/>
      <c r="F7590" s="302"/>
      <c r="G7590" s="302"/>
    </row>
    <row r="7591" spans="1:7" ht="25.5">
      <c r="A7591" s="450">
        <v>39179</v>
      </c>
      <c r="B7591" s="451" t="s">
        <v>5258</v>
      </c>
      <c r="C7591" s="450" t="s">
        <v>721</v>
      </c>
      <c r="D7591" s="475">
        <v>3.4</v>
      </c>
      <c r="E7591" s="302"/>
      <c r="F7591" s="302"/>
      <c r="G7591" s="302"/>
    </row>
    <row r="7592" spans="1:7" ht="25.5">
      <c r="A7592" s="450">
        <v>39175</v>
      </c>
      <c r="B7592" s="451" t="s">
        <v>5259</v>
      </c>
      <c r="C7592" s="450" t="s">
        <v>721</v>
      </c>
      <c r="D7592" s="475">
        <v>0.78</v>
      </c>
      <c r="E7592" s="302"/>
      <c r="F7592" s="302"/>
      <c r="G7592" s="302"/>
    </row>
    <row r="7593" spans="1:7" ht="25.5">
      <c r="A7593" s="450">
        <v>39217</v>
      </c>
      <c r="B7593" s="451" t="s">
        <v>5260</v>
      </c>
      <c r="C7593" s="450" t="s">
        <v>721</v>
      </c>
      <c r="D7593" s="475">
        <v>0.6</v>
      </c>
      <c r="E7593" s="302"/>
      <c r="F7593" s="302"/>
      <c r="G7593" s="302"/>
    </row>
    <row r="7594" spans="1:7" ht="25.5">
      <c r="A7594" s="450">
        <v>39181</v>
      </c>
      <c r="B7594" s="451" t="s">
        <v>5261</v>
      </c>
      <c r="C7594" s="450" t="s">
        <v>721</v>
      </c>
      <c r="D7594" s="475">
        <v>5.15</v>
      </c>
      <c r="E7594" s="302"/>
      <c r="F7594" s="302"/>
      <c r="G7594" s="302"/>
    </row>
    <row r="7595" spans="1:7" ht="25.5">
      <c r="A7595" s="450">
        <v>39182</v>
      </c>
      <c r="B7595" s="451" t="s">
        <v>5262</v>
      </c>
      <c r="C7595" s="450" t="s">
        <v>721</v>
      </c>
      <c r="D7595" s="475">
        <v>7.24</v>
      </c>
      <c r="E7595" s="302"/>
      <c r="F7595" s="302"/>
      <c r="G7595" s="302"/>
    </row>
    <row r="7596" spans="1:7" ht="38.25">
      <c r="A7596" s="450">
        <v>12616</v>
      </c>
      <c r="B7596" s="451" t="s">
        <v>5263</v>
      </c>
      <c r="C7596" s="450" t="s">
        <v>721</v>
      </c>
      <c r="D7596" s="475">
        <v>5.53</v>
      </c>
      <c r="E7596" s="302"/>
      <c r="F7596" s="302"/>
      <c r="G7596" s="302"/>
    </row>
    <row r="7597" spans="1:7" ht="63.75">
      <c r="A7597" s="450">
        <v>1049</v>
      </c>
      <c r="B7597" s="451" t="s">
        <v>5264</v>
      </c>
      <c r="C7597" s="450" t="s">
        <v>721</v>
      </c>
      <c r="D7597" s="475">
        <v>6.06</v>
      </c>
      <c r="E7597" s="302"/>
      <c r="F7597" s="302"/>
      <c r="G7597" s="302"/>
    </row>
    <row r="7598" spans="1:7" ht="63.75">
      <c r="A7598" s="450">
        <v>1099</v>
      </c>
      <c r="B7598" s="451" t="s">
        <v>5265</v>
      </c>
      <c r="C7598" s="450" t="s">
        <v>721</v>
      </c>
      <c r="D7598" s="475">
        <v>4.6399999999999997</v>
      </c>
      <c r="E7598" s="302"/>
      <c r="F7598" s="302"/>
      <c r="G7598" s="302"/>
    </row>
    <row r="7599" spans="1:7" ht="63.75">
      <c r="A7599" s="450">
        <v>39678</v>
      </c>
      <c r="B7599" s="451" t="s">
        <v>5266</v>
      </c>
      <c r="C7599" s="450" t="s">
        <v>721</v>
      </c>
      <c r="D7599" s="475">
        <v>1.87</v>
      </c>
      <c r="E7599" s="302"/>
      <c r="F7599" s="302"/>
      <c r="G7599" s="302"/>
    </row>
    <row r="7600" spans="1:7" ht="63.75">
      <c r="A7600" s="450">
        <v>1050</v>
      </c>
      <c r="B7600" s="451" t="s">
        <v>5267</v>
      </c>
      <c r="C7600" s="450" t="s">
        <v>721</v>
      </c>
      <c r="D7600" s="475">
        <v>3.17</v>
      </c>
      <c r="E7600" s="302"/>
      <c r="F7600" s="302"/>
      <c r="G7600" s="302"/>
    </row>
    <row r="7601" spans="1:7" ht="63.75">
      <c r="A7601" s="450">
        <v>1101</v>
      </c>
      <c r="B7601" s="451" t="s">
        <v>5268</v>
      </c>
      <c r="C7601" s="450" t="s">
        <v>721</v>
      </c>
      <c r="D7601" s="475">
        <v>19.989999999999998</v>
      </c>
      <c r="E7601" s="302"/>
      <c r="F7601" s="302"/>
      <c r="G7601" s="302"/>
    </row>
    <row r="7602" spans="1:7" ht="63.75">
      <c r="A7602" s="450">
        <v>1100</v>
      </c>
      <c r="B7602" s="451" t="s">
        <v>5269</v>
      </c>
      <c r="C7602" s="450" t="s">
        <v>721</v>
      </c>
      <c r="D7602" s="475">
        <v>10.31</v>
      </c>
      <c r="E7602" s="302"/>
      <c r="F7602" s="302"/>
      <c r="G7602" s="302"/>
    </row>
    <row r="7603" spans="1:7" ht="63.75">
      <c r="A7603" s="450">
        <v>39679</v>
      </c>
      <c r="B7603" s="451" t="s">
        <v>5270</v>
      </c>
      <c r="C7603" s="450" t="s">
        <v>721</v>
      </c>
      <c r="D7603" s="475">
        <v>39.85</v>
      </c>
      <c r="E7603" s="302"/>
      <c r="F7603" s="302"/>
      <c r="G7603" s="302"/>
    </row>
    <row r="7604" spans="1:7" ht="63.75">
      <c r="A7604" s="450">
        <v>1098</v>
      </c>
      <c r="B7604" s="451" t="s">
        <v>5271</v>
      </c>
      <c r="C7604" s="450" t="s">
        <v>721</v>
      </c>
      <c r="D7604" s="475">
        <v>2.4700000000000002</v>
      </c>
      <c r="E7604" s="302"/>
      <c r="F7604" s="302"/>
      <c r="G7604" s="302"/>
    </row>
    <row r="7605" spans="1:7" ht="63.75">
      <c r="A7605" s="450">
        <v>1102</v>
      </c>
      <c r="B7605" s="451" t="s">
        <v>5272</v>
      </c>
      <c r="C7605" s="450" t="s">
        <v>721</v>
      </c>
      <c r="D7605" s="475">
        <v>29.81</v>
      </c>
      <c r="E7605" s="302"/>
      <c r="F7605" s="302"/>
      <c r="G7605" s="302"/>
    </row>
    <row r="7606" spans="1:7" ht="63.75">
      <c r="A7606" s="450">
        <v>1051</v>
      </c>
      <c r="B7606" s="451" t="s">
        <v>5273</v>
      </c>
      <c r="C7606" s="450" t="s">
        <v>721</v>
      </c>
      <c r="D7606" s="475">
        <v>43.34</v>
      </c>
      <c r="E7606" s="302"/>
      <c r="F7606" s="302"/>
      <c r="G7606" s="302"/>
    </row>
    <row r="7607" spans="1:7" ht="25.5">
      <c r="A7607" s="450">
        <v>37399</v>
      </c>
      <c r="B7607" s="451" t="s">
        <v>5274</v>
      </c>
      <c r="C7607" s="450" t="s">
        <v>721</v>
      </c>
      <c r="D7607" s="475">
        <v>18</v>
      </c>
      <c r="E7607" s="302"/>
      <c r="F7607" s="302"/>
      <c r="G7607" s="302"/>
    </row>
    <row r="7608" spans="1:7" ht="38.25">
      <c r="A7608" s="450">
        <v>41955</v>
      </c>
      <c r="B7608" s="451" t="s">
        <v>10596</v>
      </c>
      <c r="C7608" s="450" t="s">
        <v>718</v>
      </c>
      <c r="D7608" s="475">
        <v>62.58</v>
      </c>
      <c r="E7608" s="302"/>
      <c r="F7608" s="302"/>
      <c r="G7608" s="302"/>
    </row>
    <row r="7609" spans="1:7" ht="25.5">
      <c r="A7609" s="450">
        <v>41953</v>
      </c>
      <c r="B7609" s="451" t="s">
        <v>10597</v>
      </c>
      <c r="C7609" s="450" t="s">
        <v>718</v>
      </c>
      <c r="D7609" s="475">
        <v>59.72</v>
      </c>
      <c r="E7609" s="302"/>
      <c r="F7609" s="302"/>
      <c r="G7609" s="302"/>
    </row>
    <row r="7610" spans="1:7" ht="25.5">
      <c r="A7610" s="450">
        <v>41954</v>
      </c>
      <c r="B7610" s="451" t="s">
        <v>10598</v>
      </c>
      <c r="C7610" s="450" t="s">
        <v>718</v>
      </c>
      <c r="D7610" s="475">
        <v>59.16</v>
      </c>
      <c r="E7610" s="302"/>
      <c r="F7610" s="302"/>
      <c r="G7610" s="302"/>
    </row>
    <row r="7611" spans="1:7" ht="25.5">
      <c r="A7611" s="450">
        <v>25004</v>
      </c>
      <c r="B7611" s="451" t="s">
        <v>5275</v>
      </c>
      <c r="C7611" s="450" t="s">
        <v>718</v>
      </c>
      <c r="D7611" s="475">
        <v>19.27</v>
      </c>
      <c r="E7611" s="302"/>
      <c r="F7611" s="302"/>
      <c r="G7611" s="302"/>
    </row>
    <row r="7612" spans="1:7" ht="25.5">
      <c r="A7612" s="450">
        <v>25002</v>
      </c>
      <c r="B7612" s="451" t="s">
        <v>5276</v>
      </c>
      <c r="C7612" s="450" t="s">
        <v>718</v>
      </c>
      <c r="D7612" s="475">
        <v>19.43</v>
      </c>
      <c r="E7612" s="302"/>
      <c r="F7612" s="302"/>
      <c r="G7612" s="302"/>
    </row>
    <row r="7613" spans="1:7" ht="25.5">
      <c r="A7613" s="450">
        <v>37409</v>
      </c>
      <c r="B7613" s="451" t="s">
        <v>5277</v>
      </c>
      <c r="C7613" s="450" t="s">
        <v>718</v>
      </c>
      <c r="D7613" s="475">
        <v>19.11</v>
      </c>
      <c r="E7613" s="302"/>
      <c r="F7613" s="302"/>
      <c r="G7613" s="302"/>
    </row>
    <row r="7614" spans="1:7" ht="25.5">
      <c r="A7614" s="450">
        <v>841</v>
      </c>
      <c r="B7614" s="451" t="s">
        <v>5278</v>
      </c>
      <c r="C7614" s="450" t="s">
        <v>718</v>
      </c>
      <c r="D7614" s="475">
        <v>19.739999999999998</v>
      </c>
      <c r="E7614" s="302"/>
      <c r="F7614" s="302"/>
      <c r="G7614" s="302"/>
    </row>
    <row r="7615" spans="1:7" ht="25.5">
      <c r="A7615" s="450">
        <v>25005</v>
      </c>
      <c r="B7615" s="451" t="s">
        <v>5279</v>
      </c>
      <c r="C7615" s="450" t="s">
        <v>718</v>
      </c>
      <c r="D7615" s="475">
        <v>21.64</v>
      </c>
      <c r="E7615" s="302"/>
      <c r="F7615" s="302"/>
      <c r="G7615" s="302"/>
    </row>
    <row r="7616" spans="1:7" ht="25.5">
      <c r="A7616" s="450">
        <v>25003</v>
      </c>
      <c r="B7616" s="451" t="s">
        <v>5280</v>
      </c>
      <c r="C7616" s="450" t="s">
        <v>718</v>
      </c>
      <c r="D7616" s="475">
        <v>23.12</v>
      </c>
      <c r="E7616" s="302"/>
      <c r="F7616" s="302"/>
      <c r="G7616" s="302"/>
    </row>
    <row r="7617" spans="1:7" ht="25.5">
      <c r="A7617" s="450">
        <v>37410</v>
      </c>
      <c r="B7617" s="451" t="s">
        <v>5281</v>
      </c>
      <c r="C7617" s="450" t="s">
        <v>718</v>
      </c>
      <c r="D7617" s="475">
        <v>21.64</v>
      </c>
      <c r="E7617" s="302"/>
      <c r="F7617" s="302"/>
      <c r="G7617" s="302"/>
    </row>
    <row r="7618" spans="1:7" ht="25.5">
      <c r="A7618" s="450">
        <v>842</v>
      </c>
      <c r="B7618" s="451" t="s">
        <v>5282</v>
      </c>
      <c r="C7618" s="450" t="s">
        <v>718</v>
      </c>
      <c r="D7618" s="475">
        <v>24.35</v>
      </c>
      <c r="E7618" s="302"/>
      <c r="F7618" s="302"/>
      <c r="G7618" s="302"/>
    </row>
    <row r="7619" spans="1:7">
      <c r="A7619" s="450">
        <v>862</v>
      </c>
      <c r="B7619" s="451" t="s">
        <v>5283</v>
      </c>
      <c r="C7619" s="450" t="s">
        <v>725</v>
      </c>
      <c r="D7619" s="475">
        <v>6.88</v>
      </c>
      <c r="E7619" s="302"/>
      <c r="F7619" s="302"/>
      <c r="G7619" s="302"/>
    </row>
    <row r="7620" spans="1:7">
      <c r="A7620" s="450">
        <v>866</v>
      </c>
      <c r="B7620" s="451" t="s">
        <v>5284</v>
      </c>
      <c r="C7620" s="450" t="s">
        <v>725</v>
      </c>
      <c r="D7620" s="475">
        <v>84.58</v>
      </c>
      <c r="E7620" s="302"/>
      <c r="F7620" s="302"/>
      <c r="G7620" s="302"/>
    </row>
    <row r="7621" spans="1:7">
      <c r="A7621" s="450">
        <v>892</v>
      </c>
      <c r="B7621" s="451" t="s">
        <v>5285</v>
      </c>
      <c r="C7621" s="450" t="s">
        <v>725</v>
      </c>
      <c r="D7621" s="475">
        <v>107.56</v>
      </c>
      <c r="E7621" s="302"/>
      <c r="F7621" s="302"/>
      <c r="G7621" s="302"/>
    </row>
    <row r="7622" spans="1:7">
      <c r="A7622" s="450">
        <v>857</v>
      </c>
      <c r="B7622" s="451" t="s">
        <v>5286</v>
      </c>
      <c r="C7622" s="450" t="s">
        <v>725</v>
      </c>
      <c r="D7622" s="475">
        <v>10.95</v>
      </c>
      <c r="E7622" s="302"/>
      <c r="F7622" s="302"/>
      <c r="G7622" s="302"/>
    </row>
    <row r="7623" spans="1:7">
      <c r="A7623" s="450">
        <v>37404</v>
      </c>
      <c r="B7623" s="451" t="s">
        <v>5287</v>
      </c>
      <c r="C7623" s="450" t="s">
        <v>725</v>
      </c>
      <c r="D7623" s="475">
        <v>129.34</v>
      </c>
      <c r="E7623" s="302"/>
      <c r="F7623" s="302"/>
      <c r="G7623" s="302"/>
    </row>
    <row r="7624" spans="1:7">
      <c r="A7624" s="450">
        <v>868</v>
      </c>
      <c r="B7624" s="451" t="s">
        <v>5288</v>
      </c>
      <c r="C7624" s="450" t="s">
        <v>725</v>
      </c>
      <c r="D7624" s="475">
        <v>16.91</v>
      </c>
      <c r="E7624" s="302"/>
      <c r="F7624" s="302"/>
      <c r="G7624" s="302"/>
    </row>
    <row r="7625" spans="1:7">
      <c r="A7625" s="450">
        <v>870</v>
      </c>
      <c r="B7625" s="451" t="s">
        <v>5289</v>
      </c>
      <c r="C7625" s="450" t="s">
        <v>725</v>
      </c>
      <c r="D7625" s="475">
        <v>222.88</v>
      </c>
      <c r="E7625" s="302"/>
      <c r="F7625" s="302"/>
      <c r="G7625" s="302"/>
    </row>
    <row r="7626" spans="1:7">
      <c r="A7626" s="450">
        <v>863</v>
      </c>
      <c r="B7626" s="451" t="s">
        <v>5290</v>
      </c>
      <c r="C7626" s="450" t="s">
        <v>725</v>
      </c>
      <c r="D7626" s="475">
        <v>23.36</v>
      </c>
      <c r="E7626" s="302"/>
      <c r="F7626" s="302"/>
      <c r="G7626" s="302"/>
    </row>
    <row r="7627" spans="1:7">
      <c r="A7627" s="450">
        <v>867</v>
      </c>
      <c r="B7627" s="451" t="s">
        <v>5291</v>
      </c>
      <c r="C7627" s="450" t="s">
        <v>725</v>
      </c>
      <c r="D7627" s="475">
        <v>32.54</v>
      </c>
      <c r="E7627" s="302"/>
      <c r="F7627" s="302"/>
      <c r="G7627" s="302"/>
    </row>
    <row r="7628" spans="1:7">
      <c r="A7628" s="450">
        <v>891</v>
      </c>
      <c r="B7628" s="451" t="s">
        <v>5292</v>
      </c>
      <c r="C7628" s="450" t="s">
        <v>725</v>
      </c>
      <c r="D7628" s="475">
        <v>374.3</v>
      </c>
      <c r="E7628" s="302"/>
      <c r="F7628" s="302"/>
      <c r="G7628" s="302"/>
    </row>
    <row r="7629" spans="1:7">
      <c r="A7629" s="450">
        <v>864</v>
      </c>
      <c r="B7629" s="451" t="s">
        <v>5293</v>
      </c>
      <c r="C7629" s="450" t="s">
        <v>725</v>
      </c>
      <c r="D7629" s="475">
        <v>45.84</v>
      </c>
      <c r="E7629" s="302"/>
      <c r="F7629" s="302"/>
      <c r="G7629" s="302"/>
    </row>
    <row r="7630" spans="1:7">
      <c r="A7630" s="450">
        <v>865</v>
      </c>
      <c r="B7630" s="451" t="s">
        <v>5294</v>
      </c>
      <c r="C7630" s="450" t="s">
        <v>725</v>
      </c>
      <c r="D7630" s="475">
        <v>64.569999999999993</v>
      </c>
      <c r="E7630" s="302"/>
      <c r="F7630" s="302"/>
      <c r="G7630" s="302"/>
    </row>
    <row r="7631" spans="1:7" ht="38.25">
      <c r="A7631" s="450">
        <v>1006</v>
      </c>
      <c r="B7631" s="451" t="s">
        <v>5295</v>
      </c>
      <c r="C7631" s="450" t="s">
        <v>725</v>
      </c>
      <c r="D7631" s="475">
        <v>111.23</v>
      </c>
      <c r="E7631" s="302"/>
      <c r="F7631" s="302"/>
      <c r="G7631" s="302"/>
    </row>
    <row r="7632" spans="1:7" ht="25.5">
      <c r="A7632" s="450">
        <v>948</v>
      </c>
      <c r="B7632" s="451" t="s">
        <v>5296</v>
      </c>
      <c r="C7632" s="450" t="s">
        <v>725</v>
      </c>
      <c r="D7632" s="475">
        <v>16.079999999999998</v>
      </c>
      <c r="E7632" s="302"/>
      <c r="F7632" s="302"/>
      <c r="G7632" s="302"/>
    </row>
    <row r="7633" spans="1:7" ht="25.5">
      <c r="A7633" s="450">
        <v>947</v>
      </c>
      <c r="B7633" s="451" t="s">
        <v>5297</v>
      </c>
      <c r="C7633" s="450" t="s">
        <v>725</v>
      </c>
      <c r="D7633" s="475">
        <v>16.36</v>
      </c>
      <c r="E7633" s="302"/>
      <c r="F7633" s="302"/>
      <c r="G7633" s="302"/>
    </row>
    <row r="7634" spans="1:7" ht="25.5">
      <c r="A7634" s="450">
        <v>911</v>
      </c>
      <c r="B7634" s="451" t="s">
        <v>5298</v>
      </c>
      <c r="C7634" s="450" t="s">
        <v>725</v>
      </c>
      <c r="D7634" s="475">
        <v>23.79</v>
      </c>
      <c r="E7634" s="302"/>
      <c r="F7634" s="302"/>
      <c r="G7634" s="302"/>
    </row>
    <row r="7635" spans="1:7" ht="25.5">
      <c r="A7635" s="450">
        <v>925</v>
      </c>
      <c r="B7635" s="451" t="s">
        <v>5299</v>
      </c>
      <c r="C7635" s="450" t="s">
        <v>725</v>
      </c>
      <c r="D7635" s="475">
        <v>21.99</v>
      </c>
      <c r="E7635" s="302"/>
      <c r="F7635" s="302"/>
      <c r="G7635" s="302"/>
    </row>
    <row r="7636" spans="1:7" ht="25.5">
      <c r="A7636" s="450">
        <v>954</v>
      </c>
      <c r="B7636" s="451" t="s">
        <v>5300</v>
      </c>
      <c r="C7636" s="450" t="s">
        <v>725</v>
      </c>
      <c r="D7636" s="475">
        <v>24.29</v>
      </c>
      <c r="E7636" s="302"/>
      <c r="F7636" s="302"/>
      <c r="G7636" s="302"/>
    </row>
    <row r="7637" spans="1:7" ht="25.5">
      <c r="A7637" s="450">
        <v>901</v>
      </c>
      <c r="B7637" s="451" t="s">
        <v>5301</v>
      </c>
      <c r="C7637" s="450" t="s">
        <v>725</v>
      </c>
      <c r="D7637" s="475">
        <v>26</v>
      </c>
      <c r="E7637" s="302"/>
      <c r="F7637" s="302"/>
      <c r="G7637" s="302"/>
    </row>
    <row r="7638" spans="1:7" ht="25.5">
      <c r="A7638" s="450">
        <v>926</v>
      </c>
      <c r="B7638" s="451" t="s">
        <v>5302</v>
      </c>
      <c r="C7638" s="450" t="s">
        <v>725</v>
      </c>
      <c r="D7638" s="475">
        <v>27.47</v>
      </c>
      <c r="E7638" s="302"/>
      <c r="F7638" s="302"/>
      <c r="G7638" s="302"/>
    </row>
    <row r="7639" spans="1:7" ht="25.5">
      <c r="A7639" s="450">
        <v>912</v>
      </c>
      <c r="B7639" s="451" t="s">
        <v>5303</v>
      </c>
      <c r="C7639" s="450" t="s">
        <v>725</v>
      </c>
      <c r="D7639" s="475">
        <v>27.64</v>
      </c>
      <c r="E7639" s="302"/>
      <c r="F7639" s="302"/>
      <c r="G7639" s="302"/>
    </row>
    <row r="7640" spans="1:7" ht="25.5">
      <c r="A7640" s="450">
        <v>955</v>
      </c>
      <c r="B7640" s="451" t="s">
        <v>5304</v>
      </c>
      <c r="C7640" s="450" t="s">
        <v>725</v>
      </c>
      <c r="D7640" s="475">
        <v>32.99</v>
      </c>
      <c r="E7640" s="302"/>
      <c r="F7640" s="302"/>
      <c r="G7640" s="302"/>
    </row>
    <row r="7641" spans="1:7" ht="25.5">
      <c r="A7641" s="450">
        <v>946</v>
      </c>
      <c r="B7641" s="451" t="s">
        <v>5305</v>
      </c>
      <c r="C7641" s="450" t="s">
        <v>725</v>
      </c>
      <c r="D7641" s="475">
        <v>37.1</v>
      </c>
      <c r="E7641" s="302"/>
      <c r="F7641" s="302"/>
      <c r="G7641" s="302"/>
    </row>
    <row r="7642" spans="1:7" ht="25.5">
      <c r="A7642" s="450">
        <v>953</v>
      </c>
      <c r="B7642" s="451" t="s">
        <v>5306</v>
      </c>
      <c r="C7642" s="450" t="s">
        <v>725</v>
      </c>
      <c r="D7642" s="475">
        <v>33.76</v>
      </c>
      <c r="E7642" s="302"/>
      <c r="F7642" s="302"/>
      <c r="G7642" s="302"/>
    </row>
    <row r="7643" spans="1:7" ht="25.5">
      <c r="A7643" s="450">
        <v>902</v>
      </c>
      <c r="B7643" s="451" t="s">
        <v>5307</v>
      </c>
      <c r="C7643" s="450" t="s">
        <v>725</v>
      </c>
      <c r="D7643" s="475">
        <v>41.04</v>
      </c>
      <c r="E7643" s="302"/>
      <c r="F7643" s="302"/>
      <c r="G7643" s="302"/>
    </row>
    <row r="7644" spans="1:7" ht="25.5">
      <c r="A7644" s="450">
        <v>927</v>
      </c>
      <c r="B7644" s="451" t="s">
        <v>5308</v>
      </c>
      <c r="C7644" s="450" t="s">
        <v>725</v>
      </c>
      <c r="D7644" s="475">
        <v>39.78</v>
      </c>
      <c r="E7644" s="302"/>
      <c r="F7644" s="302"/>
      <c r="G7644" s="302"/>
    </row>
    <row r="7645" spans="1:7" ht="25.5">
      <c r="A7645" s="450">
        <v>913</v>
      </c>
      <c r="B7645" s="451" t="s">
        <v>5309</v>
      </c>
      <c r="C7645" s="450" t="s">
        <v>725</v>
      </c>
      <c r="D7645" s="475">
        <v>44.4</v>
      </c>
      <c r="E7645" s="302"/>
      <c r="F7645" s="302"/>
      <c r="G7645" s="302"/>
    </row>
    <row r="7646" spans="1:7" ht="25.5">
      <c r="A7646" s="450">
        <v>903</v>
      </c>
      <c r="B7646" s="451" t="s">
        <v>5310</v>
      </c>
      <c r="C7646" s="450" t="s">
        <v>725</v>
      </c>
      <c r="D7646" s="475">
        <v>50.24</v>
      </c>
      <c r="E7646" s="302"/>
      <c r="F7646" s="302"/>
      <c r="G7646" s="302"/>
    </row>
    <row r="7647" spans="1:7" ht="25.5">
      <c r="A7647" s="450">
        <v>945</v>
      </c>
      <c r="B7647" s="451" t="s">
        <v>5311</v>
      </c>
      <c r="C7647" s="450" t="s">
        <v>725</v>
      </c>
      <c r="D7647" s="475">
        <v>53.15</v>
      </c>
      <c r="E7647" s="302"/>
      <c r="F7647" s="302"/>
      <c r="G7647" s="302"/>
    </row>
    <row r="7648" spans="1:7" ht="25.5">
      <c r="A7648" s="450">
        <v>914</v>
      </c>
      <c r="B7648" s="451" t="s">
        <v>5312</v>
      </c>
      <c r="C7648" s="450" t="s">
        <v>725</v>
      </c>
      <c r="D7648" s="475">
        <v>54.45</v>
      </c>
      <c r="E7648" s="302"/>
      <c r="F7648" s="302"/>
      <c r="G7648" s="302"/>
    </row>
    <row r="7649" spans="1:7" ht="51">
      <c r="A7649" s="450">
        <v>993</v>
      </c>
      <c r="B7649" s="451" t="s">
        <v>5313</v>
      </c>
      <c r="C7649" s="450" t="s">
        <v>725</v>
      </c>
      <c r="D7649" s="475">
        <v>2.39</v>
      </c>
      <c r="E7649" s="302"/>
      <c r="F7649" s="302"/>
      <c r="G7649" s="302"/>
    </row>
    <row r="7650" spans="1:7" ht="51">
      <c r="A7650" s="450">
        <v>1020</v>
      </c>
      <c r="B7650" s="451" t="s">
        <v>5314</v>
      </c>
      <c r="C7650" s="450" t="s">
        <v>725</v>
      </c>
      <c r="D7650" s="475">
        <v>10.43</v>
      </c>
      <c r="E7650" s="302"/>
      <c r="F7650" s="302"/>
      <c r="G7650" s="302"/>
    </row>
    <row r="7651" spans="1:7" ht="51">
      <c r="A7651" s="450">
        <v>1017</v>
      </c>
      <c r="B7651" s="451" t="s">
        <v>5315</v>
      </c>
      <c r="C7651" s="450" t="s">
        <v>725</v>
      </c>
      <c r="D7651" s="475">
        <v>114.59</v>
      </c>
      <c r="E7651" s="302"/>
      <c r="F7651" s="302"/>
      <c r="G7651" s="302"/>
    </row>
    <row r="7652" spans="1:7" ht="51">
      <c r="A7652" s="450">
        <v>999</v>
      </c>
      <c r="B7652" s="451" t="s">
        <v>5316</v>
      </c>
      <c r="C7652" s="450" t="s">
        <v>725</v>
      </c>
      <c r="D7652" s="475">
        <v>141.97999999999999</v>
      </c>
      <c r="E7652" s="302"/>
      <c r="F7652" s="302"/>
      <c r="G7652" s="302"/>
    </row>
    <row r="7653" spans="1:7" ht="51">
      <c r="A7653" s="450">
        <v>995</v>
      </c>
      <c r="B7653" s="451" t="s">
        <v>5317</v>
      </c>
      <c r="C7653" s="450" t="s">
        <v>725</v>
      </c>
      <c r="D7653" s="475">
        <v>15.99</v>
      </c>
      <c r="E7653" s="302"/>
      <c r="F7653" s="302"/>
      <c r="G7653" s="302"/>
    </row>
    <row r="7654" spans="1:7" ht="51">
      <c r="A7654" s="450">
        <v>1000</v>
      </c>
      <c r="B7654" s="451" t="s">
        <v>5318</v>
      </c>
      <c r="C7654" s="450" t="s">
        <v>725</v>
      </c>
      <c r="D7654" s="475">
        <v>174.04</v>
      </c>
      <c r="E7654" s="302"/>
      <c r="F7654" s="302"/>
      <c r="G7654" s="302"/>
    </row>
    <row r="7655" spans="1:7" ht="51">
      <c r="A7655" s="450">
        <v>1022</v>
      </c>
      <c r="B7655" s="451" t="s">
        <v>5319</v>
      </c>
      <c r="C7655" s="450" t="s">
        <v>725</v>
      </c>
      <c r="D7655" s="475">
        <v>3.32</v>
      </c>
      <c r="E7655" s="302"/>
      <c r="F7655" s="302"/>
      <c r="G7655" s="302"/>
    </row>
    <row r="7656" spans="1:7" ht="51">
      <c r="A7656" s="450">
        <v>1015</v>
      </c>
      <c r="B7656" s="451" t="s">
        <v>5320</v>
      </c>
      <c r="C7656" s="450" t="s">
        <v>725</v>
      </c>
      <c r="D7656" s="475">
        <v>229.18</v>
      </c>
      <c r="E7656" s="302"/>
      <c r="F7656" s="302"/>
      <c r="G7656" s="302"/>
    </row>
    <row r="7657" spans="1:7" ht="51">
      <c r="A7657" s="450">
        <v>996</v>
      </c>
      <c r="B7657" s="451" t="s">
        <v>5321</v>
      </c>
      <c r="C7657" s="450" t="s">
        <v>725</v>
      </c>
      <c r="D7657" s="475">
        <v>24.35</v>
      </c>
      <c r="E7657" s="302"/>
      <c r="F7657" s="302"/>
      <c r="G7657" s="302"/>
    </row>
    <row r="7658" spans="1:7" ht="51">
      <c r="A7658" s="450">
        <v>1001</v>
      </c>
      <c r="B7658" s="451" t="s">
        <v>5322</v>
      </c>
      <c r="C7658" s="450" t="s">
        <v>725</v>
      </c>
      <c r="D7658" s="475">
        <v>286.8</v>
      </c>
      <c r="E7658" s="302"/>
      <c r="F7658" s="302"/>
      <c r="G7658" s="302"/>
    </row>
    <row r="7659" spans="1:7" ht="51">
      <c r="A7659" s="450">
        <v>1019</v>
      </c>
      <c r="B7659" s="451" t="s">
        <v>5323</v>
      </c>
      <c r="C7659" s="450" t="s">
        <v>725</v>
      </c>
      <c r="D7659" s="475">
        <v>33.56</v>
      </c>
      <c r="E7659" s="302"/>
      <c r="F7659" s="302"/>
      <c r="G7659" s="302"/>
    </row>
    <row r="7660" spans="1:7" ht="51">
      <c r="A7660" s="450">
        <v>1021</v>
      </c>
      <c r="B7660" s="451" t="s">
        <v>5324</v>
      </c>
      <c r="C7660" s="450" t="s">
        <v>725</v>
      </c>
      <c r="D7660" s="475">
        <v>4.76</v>
      </c>
      <c r="E7660" s="302"/>
      <c r="F7660" s="302"/>
      <c r="G7660" s="302"/>
    </row>
    <row r="7661" spans="1:7" ht="51">
      <c r="A7661" s="450">
        <v>39249</v>
      </c>
      <c r="B7661" s="451" t="s">
        <v>5325</v>
      </c>
      <c r="C7661" s="450" t="s">
        <v>725</v>
      </c>
      <c r="D7661" s="475">
        <v>374.14</v>
      </c>
      <c r="E7661" s="302"/>
      <c r="F7661" s="302"/>
      <c r="G7661" s="302"/>
    </row>
    <row r="7662" spans="1:7" ht="51">
      <c r="A7662" s="450">
        <v>1018</v>
      </c>
      <c r="B7662" s="451" t="s">
        <v>5326</v>
      </c>
      <c r="C7662" s="450" t="s">
        <v>725</v>
      </c>
      <c r="D7662" s="475">
        <v>47.83</v>
      </c>
      <c r="E7662" s="302"/>
      <c r="F7662" s="302"/>
      <c r="G7662" s="302"/>
    </row>
    <row r="7663" spans="1:7" ht="51">
      <c r="A7663" s="450">
        <v>39250</v>
      </c>
      <c r="B7663" s="451" t="s">
        <v>5327</v>
      </c>
      <c r="C7663" s="450" t="s">
        <v>725</v>
      </c>
      <c r="D7663" s="475">
        <v>480.61</v>
      </c>
      <c r="E7663" s="302"/>
      <c r="F7663" s="302"/>
      <c r="G7663" s="302"/>
    </row>
    <row r="7664" spans="1:7" ht="51">
      <c r="A7664" s="450">
        <v>994</v>
      </c>
      <c r="B7664" s="451" t="s">
        <v>5328</v>
      </c>
      <c r="C7664" s="450" t="s">
        <v>725</v>
      </c>
      <c r="D7664" s="475">
        <v>6.51</v>
      </c>
      <c r="E7664" s="302"/>
      <c r="F7664" s="302"/>
      <c r="G7664" s="302"/>
    </row>
    <row r="7665" spans="1:7" ht="51">
      <c r="A7665" s="450">
        <v>977</v>
      </c>
      <c r="B7665" s="451" t="s">
        <v>5329</v>
      </c>
      <c r="C7665" s="450" t="s">
        <v>725</v>
      </c>
      <c r="D7665" s="475">
        <v>66.27</v>
      </c>
      <c r="E7665" s="302"/>
      <c r="F7665" s="302"/>
      <c r="G7665" s="302"/>
    </row>
    <row r="7666" spans="1:7" ht="51">
      <c r="A7666" s="450">
        <v>998</v>
      </c>
      <c r="B7666" s="451" t="s">
        <v>5330</v>
      </c>
      <c r="C7666" s="450" t="s">
        <v>725</v>
      </c>
      <c r="D7666" s="475">
        <v>88.03</v>
      </c>
      <c r="E7666" s="302"/>
      <c r="F7666" s="302"/>
      <c r="G7666" s="302"/>
    </row>
    <row r="7667" spans="1:7" ht="38.25">
      <c r="A7667" s="450">
        <v>39251</v>
      </c>
      <c r="B7667" s="451" t="s">
        <v>5331</v>
      </c>
      <c r="C7667" s="450" t="s">
        <v>725</v>
      </c>
      <c r="D7667" s="475">
        <v>0.63</v>
      </c>
      <c r="E7667" s="302"/>
      <c r="F7667" s="302"/>
      <c r="G7667" s="302"/>
    </row>
    <row r="7668" spans="1:7" ht="38.25">
      <c r="A7668" s="450">
        <v>1011</v>
      </c>
      <c r="B7668" s="451" t="s">
        <v>5332</v>
      </c>
      <c r="C7668" s="450" t="s">
        <v>725</v>
      </c>
      <c r="D7668" s="475">
        <v>0.88</v>
      </c>
      <c r="E7668" s="302"/>
      <c r="F7668" s="302"/>
      <c r="G7668" s="302"/>
    </row>
    <row r="7669" spans="1:7" ht="38.25">
      <c r="A7669" s="450">
        <v>39252</v>
      </c>
      <c r="B7669" s="451" t="s">
        <v>5333</v>
      </c>
      <c r="C7669" s="450" t="s">
        <v>725</v>
      </c>
      <c r="D7669" s="475">
        <v>1.06</v>
      </c>
      <c r="E7669" s="302"/>
      <c r="F7669" s="302"/>
      <c r="G7669" s="302"/>
    </row>
    <row r="7670" spans="1:7" ht="38.25">
      <c r="A7670" s="450">
        <v>1013</v>
      </c>
      <c r="B7670" s="451" t="s">
        <v>5334</v>
      </c>
      <c r="C7670" s="450" t="s">
        <v>725</v>
      </c>
      <c r="D7670" s="475">
        <v>1.4</v>
      </c>
      <c r="E7670" s="302"/>
      <c r="F7670" s="302"/>
      <c r="G7670" s="302"/>
    </row>
    <row r="7671" spans="1:7" ht="38.25">
      <c r="A7671" s="450">
        <v>980</v>
      </c>
      <c r="B7671" s="451" t="s">
        <v>5335</v>
      </c>
      <c r="C7671" s="450" t="s">
        <v>725</v>
      </c>
      <c r="D7671" s="475">
        <v>9.56</v>
      </c>
      <c r="E7671" s="302"/>
      <c r="F7671" s="302"/>
      <c r="G7671" s="302"/>
    </row>
    <row r="7672" spans="1:7" ht="38.25">
      <c r="A7672" s="450">
        <v>39237</v>
      </c>
      <c r="B7672" s="451" t="s">
        <v>5336</v>
      </c>
      <c r="C7672" s="450" t="s">
        <v>725</v>
      </c>
      <c r="D7672" s="475">
        <v>113.39</v>
      </c>
      <c r="E7672" s="302"/>
      <c r="F7672" s="302"/>
      <c r="G7672" s="302"/>
    </row>
    <row r="7673" spans="1:7" ht="38.25">
      <c r="A7673" s="450">
        <v>39238</v>
      </c>
      <c r="B7673" s="451" t="s">
        <v>5337</v>
      </c>
      <c r="C7673" s="450" t="s">
        <v>725</v>
      </c>
      <c r="D7673" s="475">
        <v>141.56</v>
      </c>
      <c r="E7673" s="302"/>
      <c r="F7673" s="302"/>
      <c r="G7673" s="302"/>
    </row>
    <row r="7674" spans="1:7" ht="38.25">
      <c r="A7674" s="450">
        <v>979</v>
      </c>
      <c r="B7674" s="451" t="s">
        <v>5338</v>
      </c>
      <c r="C7674" s="450" t="s">
        <v>725</v>
      </c>
      <c r="D7674" s="475">
        <v>13.4</v>
      </c>
      <c r="E7674" s="302"/>
      <c r="F7674" s="302"/>
      <c r="G7674" s="302"/>
    </row>
    <row r="7675" spans="1:7" ht="38.25">
      <c r="A7675" s="450">
        <v>39239</v>
      </c>
      <c r="B7675" s="451" t="s">
        <v>5339</v>
      </c>
      <c r="C7675" s="450" t="s">
        <v>725</v>
      </c>
      <c r="D7675" s="475">
        <v>172.28</v>
      </c>
      <c r="E7675" s="302"/>
      <c r="F7675" s="302"/>
      <c r="G7675" s="302"/>
    </row>
    <row r="7676" spans="1:7" ht="38.25">
      <c r="A7676" s="450">
        <v>1014</v>
      </c>
      <c r="B7676" s="451" t="s">
        <v>5340</v>
      </c>
      <c r="C7676" s="450" t="s">
        <v>725</v>
      </c>
      <c r="D7676" s="475">
        <v>2.2400000000000002</v>
      </c>
      <c r="E7676" s="302"/>
      <c r="F7676" s="302"/>
      <c r="G7676" s="302"/>
    </row>
    <row r="7677" spans="1:7" ht="38.25">
      <c r="A7677" s="450">
        <v>39240</v>
      </c>
      <c r="B7677" s="451" t="s">
        <v>5341</v>
      </c>
      <c r="C7677" s="450" t="s">
        <v>725</v>
      </c>
      <c r="D7677" s="475">
        <v>227.7</v>
      </c>
      <c r="E7677" s="302"/>
      <c r="F7677" s="302"/>
      <c r="G7677" s="302"/>
    </row>
    <row r="7678" spans="1:7" ht="38.25">
      <c r="A7678" s="450">
        <v>39232</v>
      </c>
      <c r="B7678" s="451" t="s">
        <v>5342</v>
      </c>
      <c r="C7678" s="450" t="s">
        <v>725</v>
      </c>
      <c r="D7678" s="475">
        <v>23.64</v>
      </c>
      <c r="E7678" s="302"/>
      <c r="F7678" s="302"/>
      <c r="G7678" s="302"/>
    </row>
    <row r="7679" spans="1:7" ht="38.25">
      <c r="A7679" s="450">
        <v>39233</v>
      </c>
      <c r="B7679" s="451" t="s">
        <v>5343</v>
      </c>
      <c r="C7679" s="450" t="s">
        <v>725</v>
      </c>
      <c r="D7679" s="475">
        <v>32.51</v>
      </c>
      <c r="E7679" s="302"/>
      <c r="F7679" s="302"/>
      <c r="G7679" s="302"/>
    </row>
    <row r="7680" spans="1:7" ht="38.25">
      <c r="A7680" s="450">
        <v>981</v>
      </c>
      <c r="B7680" s="451" t="s">
        <v>5344</v>
      </c>
      <c r="C7680" s="450" t="s">
        <v>725</v>
      </c>
      <c r="D7680" s="475">
        <v>4</v>
      </c>
      <c r="E7680" s="302"/>
      <c r="F7680" s="302"/>
      <c r="G7680" s="302"/>
    </row>
    <row r="7681" spans="1:7" ht="38.25">
      <c r="A7681" s="450">
        <v>39234</v>
      </c>
      <c r="B7681" s="451" t="s">
        <v>5345</v>
      </c>
      <c r="C7681" s="450" t="s">
        <v>725</v>
      </c>
      <c r="D7681" s="475">
        <v>47.71</v>
      </c>
      <c r="E7681" s="302"/>
      <c r="F7681" s="302"/>
      <c r="G7681" s="302"/>
    </row>
    <row r="7682" spans="1:7" ht="38.25">
      <c r="A7682" s="450">
        <v>982</v>
      </c>
      <c r="B7682" s="451" t="s">
        <v>5346</v>
      </c>
      <c r="C7682" s="450" t="s">
        <v>725</v>
      </c>
      <c r="D7682" s="475">
        <v>5.59</v>
      </c>
      <c r="E7682" s="302"/>
      <c r="F7682" s="302"/>
      <c r="G7682" s="302"/>
    </row>
    <row r="7683" spans="1:7" ht="38.25">
      <c r="A7683" s="450">
        <v>39235</v>
      </c>
      <c r="B7683" s="451" t="s">
        <v>5347</v>
      </c>
      <c r="C7683" s="450" t="s">
        <v>725</v>
      </c>
      <c r="D7683" s="475">
        <v>67.099999999999994</v>
      </c>
      <c r="E7683" s="302"/>
      <c r="F7683" s="302"/>
      <c r="G7683" s="302"/>
    </row>
    <row r="7684" spans="1:7" ht="38.25">
      <c r="A7684" s="450">
        <v>39236</v>
      </c>
      <c r="B7684" s="451" t="s">
        <v>5348</v>
      </c>
      <c r="C7684" s="450" t="s">
        <v>725</v>
      </c>
      <c r="D7684" s="475">
        <v>87.96</v>
      </c>
      <c r="E7684" s="302"/>
      <c r="F7684" s="302"/>
      <c r="G7684" s="302"/>
    </row>
    <row r="7685" spans="1:7" ht="63.75">
      <c r="A7685" s="450">
        <v>876</v>
      </c>
      <c r="B7685" s="451" t="s">
        <v>5349</v>
      </c>
      <c r="C7685" s="450" t="s">
        <v>725</v>
      </c>
      <c r="D7685" s="475">
        <v>227.06</v>
      </c>
      <c r="E7685" s="302"/>
      <c r="F7685" s="302"/>
      <c r="G7685" s="302"/>
    </row>
    <row r="7686" spans="1:7" ht="63.75">
      <c r="A7686" s="450">
        <v>877</v>
      </c>
      <c r="B7686" s="451" t="s">
        <v>5350</v>
      </c>
      <c r="C7686" s="450" t="s">
        <v>725</v>
      </c>
      <c r="D7686" s="475">
        <v>266.93</v>
      </c>
      <c r="E7686" s="302"/>
      <c r="F7686" s="302"/>
      <c r="G7686" s="302"/>
    </row>
    <row r="7687" spans="1:7" ht="63.75">
      <c r="A7687" s="450">
        <v>882</v>
      </c>
      <c r="B7687" s="451" t="s">
        <v>5351</v>
      </c>
      <c r="C7687" s="450" t="s">
        <v>725</v>
      </c>
      <c r="D7687" s="475">
        <v>290.87</v>
      </c>
      <c r="E7687" s="302"/>
      <c r="F7687" s="302"/>
      <c r="G7687" s="302"/>
    </row>
    <row r="7688" spans="1:7" ht="63.75">
      <c r="A7688" s="450">
        <v>878</v>
      </c>
      <c r="B7688" s="451" t="s">
        <v>5352</v>
      </c>
      <c r="C7688" s="450" t="s">
        <v>725</v>
      </c>
      <c r="D7688" s="475">
        <v>361.62</v>
      </c>
      <c r="E7688" s="302"/>
      <c r="F7688" s="302"/>
      <c r="G7688" s="302"/>
    </row>
    <row r="7689" spans="1:7" ht="63.75">
      <c r="A7689" s="450">
        <v>879</v>
      </c>
      <c r="B7689" s="451" t="s">
        <v>5353</v>
      </c>
      <c r="C7689" s="450" t="s">
        <v>725</v>
      </c>
      <c r="D7689" s="475">
        <v>426.23</v>
      </c>
      <c r="E7689" s="302"/>
      <c r="F7689" s="302"/>
      <c r="G7689" s="302"/>
    </row>
    <row r="7690" spans="1:7" ht="63.75">
      <c r="A7690" s="450">
        <v>880</v>
      </c>
      <c r="B7690" s="451" t="s">
        <v>5354</v>
      </c>
      <c r="C7690" s="450" t="s">
        <v>725</v>
      </c>
      <c r="D7690" s="475">
        <v>501.51</v>
      </c>
      <c r="E7690" s="302"/>
      <c r="F7690" s="302"/>
      <c r="G7690" s="302"/>
    </row>
    <row r="7691" spans="1:7" ht="63.75">
      <c r="A7691" s="450">
        <v>873</v>
      </c>
      <c r="B7691" s="451" t="s">
        <v>5355</v>
      </c>
      <c r="C7691" s="450" t="s">
        <v>725</v>
      </c>
      <c r="D7691" s="475">
        <v>152.49</v>
      </c>
      <c r="E7691" s="302"/>
      <c r="F7691" s="302"/>
      <c r="G7691" s="302"/>
    </row>
    <row r="7692" spans="1:7" ht="63.75">
      <c r="A7692" s="450">
        <v>881</v>
      </c>
      <c r="B7692" s="451" t="s">
        <v>5356</v>
      </c>
      <c r="C7692" s="450" t="s">
        <v>725</v>
      </c>
      <c r="D7692" s="475">
        <v>685.47</v>
      </c>
      <c r="E7692" s="302"/>
      <c r="F7692" s="302"/>
      <c r="G7692" s="302"/>
    </row>
    <row r="7693" spans="1:7" ht="63.75">
      <c r="A7693" s="450">
        <v>874</v>
      </c>
      <c r="B7693" s="451" t="s">
        <v>5357</v>
      </c>
      <c r="C7693" s="450" t="s">
        <v>725</v>
      </c>
      <c r="D7693" s="475">
        <v>180.97</v>
      </c>
      <c r="E7693" s="302"/>
      <c r="F7693" s="302"/>
      <c r="G7693" s="302"/>
    </row>
    <row r="7694" spans="1:7" ht="63.75">
      <c r="A7694" s="450">
        <v>875</v>
      </c>
      <c r="B7694" s="451" t="s">
        <v>5358</v>
      </c>
      <c r="C7694" s="450" t="s">
        <v>725</v>
      </c>
      <c r="D7694" s="475">
        <v>215.91</v>
      </c>
      <c r="E7694" s="302"/>
      <c r="F7694" s="302"/>
      <c r="G7694" s="302"/>
    </row>
    <row r="7695" spans="1:7" ht="38.25">
      <c r="A7695" s="450">
        <v>983</v>
      </c>
      <c r="B7695" s="451" t="s">
        <v>5359</v>
      </c>
      <c r="C7695" s="450" t="s">
        <v>725</v>
      </c>
      <c r="D7695" s="475">
        <v>1.35</v>
      </c>
      <c r="E7695" s="302"/>
      <c r="F7695" s="302"/>
      <c r="G7695" s="302"/>
    </row>
    <row r="7696" spans="1:7" ht="38.25">
      <c r="A7696" s="450">
        <v>985</v>
      </c>
      <c r="B7696" s="451" t="s">
        <v>5360</v>
      </c>
      <c r="C7696" s="450" t="s">
        <v>725</v>
      </c>
      <c r="D7696" s="475">
        <v>10.14</v>
      </c>
      <c r="E7696" s="302"/>
      <c r="F7696" s="302"/>
      <c r="G7696" s="302"/>
    </row>
    <row r="7697" spans="1:7" ht="38.25">
      <c r="A7697" s="450">
        <v>990</v>
      </c>
      <c r="B7697" s="451" t="s">
        <v>5361</v>
      </c>
      <c r="C7697" s="450" t="s">
        <v>725</v>
      </c>
      <c r="D7697" s="475">
        <v>138.80000000000001</v>
      </c>
      <c r="E7697" s="302"/>
      <c r="F7697" s="302"/>
      <c r="G7697" s="302"/>
    </row>
    <row r="7698" spans="1:7" ht="38.25">
      <c r="A7698" s="450">
        <v>39241</v>
      </c>
      <c r="B7698" s="451" t="s">
        <v>5362</v>
      </c>
      <c r="C7698" s="450" t="s">
        <v>725</v>
      </c>
      <c r="D7698" s="475">
        <v>15.87</v>
      </c>
      <c r="E7698" s="302"/>
      <c r="F7698" s="302"/>
      <c r="G7698" s="302"/>
    </row>
    <row r="7699" spans="1:7" ht="38.25">
      <c r="A7699" s="450">
        <v>1005</v>
      </c>
      <c r="B7699" s="451" t="s">
        <v>5363</v>
      </c>
      <c r="C7699" s="450" t="s">
        <v>725</v>
      </c>
      <c r="D7699" s="475">
        <v>170.36</v>
      </c>
      <c r="E7699" s="302"/>
      <c r="F7699" s="302"/>
      <c r="G7699" s="302"/>
    </row>
    <row r="7700" spans="1:7" ht="38.25">
      <c r="A7700" s="450">
        <v>984</v>
      </c>
      <c r="B7700" s="451" t="s">
        <v>5364</v>
      </c>
      <c r="C7700" s="450" t="s">
        <v>725</v>
      </c>
      <c r="D7700" s="475">
        <v>3.5</v>
      </c>
      <c r="E7700" s="302"/>
      <c r="F7700" s="302"/>
      <c r="G7700" s="302"/>
    </row>
    <row r="7701" spans="1:7" ht="38.25">
      <c r="A7701" s="450">
        <v>991</v>
      </c>
      <c r="B7701" s="451" t="s">
        <v>5365</v>
      </c>
      <c r="C7701" s="450" t="s">
        <v>725</v>
      </c>
      <c r="D7701" s="475">
        <v>225.11</v>
      </c>
      <c r="E7701" s="302"/>
      <c r="F7701" s="302"/>
      <c r="G7701" s="302"/>
    </row>
    <row r="7702" spans="1:7" ht="38.25">
      <c r="A7702" s="450">
        <v>986</v>
      </c>
      <c r="B7702" s="451" t="s">
        <v>5366</v>
      </c>
      <c r="C7702" s="450" t="s">
        <v>725</v>
      </c>
      <c r="D7702" s="475">
        <v>24.25</v>
      </c>
      <c r="E7702" s="302"/>
      <c r="F7702" s="302"/>
      <c r="G7702" s="302"/>
    </row>
    <row r="7703" spans="1:7" ht="38.25">
      <c r="A7703" s="450">
        <v>1024</v>
      </c>
      <c r="B7703" s="451" t="s">
        <v>5367</v>
      </c>
      <c r="C7703" s="450" t="s">
        <v>725</v>
      </c>
      <c r="D7703" s="475">
        <v>278.61</v>
      </c>
      <c r="E7703" s="302"/>
      <c r="F7703" s="302"/>
      <c r="G7703" s="302"/>
    </row>
    <row r="7704" spans="1:7" ht="38.25">
      <c r="A7704" s="450">
        <v>987</v>
      </c>
      <c r="B7704" s="451" t="s">
        <v>5368</v>
      </c>
      <c r="C7704" s="450" t="s">
        <v>725</v>
      </c>
      <c r="D7704" s="475">
        <v>32.950000000000003</v>
      </c>
      <c r="E7704" s="302"/>
      <c r="F7704" s="302"/>
      <c r="G7704" s="302"/>
    </row>
    <row r="7705" spans="1:7" ht="38.25">
      <c r="A7705" s="450">
        <v>1003</v>
      </c>
      <c r="B7705" s="451" t="s">
        <v>5369</v>
      </c>
      <c r="C7705" s="450" t="s">
        <v>725</v>
      </c>
      <c r="D7705" s="475">
        <v>5.13</v>
      </c>
      <c r="E7705" s="302"/>
      <c r="F7705" s="302"/>
      <c r="G7705" s="302"/>
    </row>
    <row r="7706" spans="1:7" ht="38.25">
      <c r="A7706" s="450">
        <v>992</v>
      </c>
      <c r="B7706" s="451" t="s">
        <v>5370</v>
      </c>
      <c r="C7706" s="450" t="s">
        <v>725</v>
      </c>
      <c r="D7706" s="475">
        <v>360.47</v>
      </c>
      <c r="E7706" s="302"/>
      <c r="F7706" s="302"/>
      <c r="G7706" s="302"/>
    </row>
    <row r="7707" spans="1:7" ht="38.25">
      <c r="A7707" s="450">
        <v>1007</v>
      </c>
      <c r="B7707" s="451" t="s">
        <v>5371</v>
      </c>
      <c r="C7707" s="450" t="s">
        <v>725</v>
      </c>
      <c r="D7707" s="475">
        <v>46.75</v>
      </c>
      <c r="E7707" s="302"/>
      <c r="F7707" s="302"/>
      <c r="G7707" s="302"/>
    </row>
    <row r="7708" spans="1:7" ht="38.25">
      <c r="A7708" s="450">
        <v>39242</v>
      </c>
      <c r="B7708" s="451" t="s">
        <v>5372</v>
      </c>
      <c r="C7708" s="450" t="s">
        <v>725</v>
      </c>
      <c r="D7708" s="475">
        <v>446.63</v>
      </c>
      <c r="E7708" s="302"/>
      <c r="F7708" s="302"/>
      <c r="G7708" s="302"/>
    </row>
    <row r="7709" spans="1:7" ht="38.25">
      <c r="A7709" s="450">
        <v>1008</v>
      </c>
      <c r="B7709" s="451" t="s">
        <v>5373</v>
      </c>
      <c r="C7709" s="450" t="s">
        <v>725</v>
      </c>
      <c r="D7709" s="475">
        <v>5.82</v>
      </c>
      <c r="E7709" s="302"/>
      <c r="F7709" s="302"/>
      <c r="G7709" s="302"/>
    </row>
    <row r="7710" spans="1:7" ht="38.25">
      <c r="A7710" s="450">
        <v>988</v>
      </c>
      <c r="B7710" s="451" t="s">
        <v>5374</v>
      </c>
      <c r="C7710" s="450" t="s">
        <v>725</v>
      </c>
      <c r="D7710" s="475">
        <v>64.569999999999993</v>
      </c>
      <c r="E7710" s="302"/>
      <c r="F7710" s="302"/>
      <c r="G7710" s="302"/>
    </row>
    <row r="7711" spans="1:7" ht="38.25">
      <c r="A7711" s="450">
        <v>989</v>
      </c>
      <c r="B7711" s="451" t="s">
        <v>5375</v>
      </c>
      <c r="C7711" s="450" t="s">
        <v>725</v>
      </c>
      <c r="D7711" s="475">
        <v>87.47</v>
      </c>
      <c r="E7711" s="302"/>
      <c r="F7711" s="302"/>
      <c r="G7711" s="302"/>
    </row>
    <row r="7712" spans="1:7" ht="25.5">
      <c r="A7712" s="450">
        <v>39598</v>
      </c>
      <c r="B7712" s="451" t="s">
        <v>5376</v>
      </c>
      <c r="C7712" s="450" t="s">
        <v>725</v>
      </c>
      <c r="D7712" s="475">
        <v>1.1200000000000001</v>
      </c>
      <c r="E7712" s="302"/>
      <c r="F7712" s="302"/>
      <c r="G7712" s="302"/>
    </row>
    <row r="7713" spans="1:7" ht="25.5">
      <c r="A7713" s="450">
        <v>39599</v>
      </c>
      <c r="B7713" s="451" t="s">
        <v>5377</v>
      </c>
      <c r="C7713" s="450" t="s">
        <v>725</v>
      </c>
      <c r="D7713" s="475">
        <v>1.69</v>
      </c>
      <c r="E7713" s="302"/>
      <c r="F7713" s="302"/>
      <c r="G7713" s="302"/>
    </row>
    <row r="7714" spans="1:7" ht="25.5">
      <c r="A7714" s="450">
        <v>34602</v>
      </c>
      <c r="B7714" s="451" t="s">
        <v>5378</v>
      </c>
      <c r="C7714" s="450" t="s">
        <v>725</v>
      </c>
      <c r="D7714" s="475">
        <v>1.51</v>
      </c>
      <c r="E7714" s="302"/>
      <c r="F7714" s="302"/>
      <c r="G7714" s="302"/>
    </row>
    <row r="7715" spans="1:7" ht="25.5">
      <c r="A7715" s="450">
        <v>34603</v>
      </c>
      <c r="B7715" s="451" t="s">
        <v>5379</v>
      </c>
      <c r="C7715" s="450" t="s">
        <v>725</v>
      </c>
      <c r="D7715" s="475">
        <v>7.28</v>
      </c>
      <c r="E7715" s="302"/>
      <c r="F7715" s="302"/>
      <c r="G7715" s="302"/>
    </row>
    <row r="7716" spans="1:7" ht="25.5">
      <c r="A7716" s="450">
        <v>34607</v>
      </c>
      <c r="B7716" s="451" t="s">
        <v>5380</v>
      </c>
      <c r="C7716" s="450" t="s">
        <v>725</v>
      </c>
      <c r="D7716" s="475">
        <v>3.25</v>
      </c>
      <c r="E7716" s="302"/>
      <c r="F7716" s="302"/>
      <c r="G7716" s="302"/>
    </row>
    <row r="7717" spans="1:7" ht="25.5">
      <c r="A7717" s="450">
        <v>34609</v>
      </c>
      <c r="B7717" s="451" t="s">
        <v>5381</v>
      </c>
      <c r="C7717" s="450" t="s">
        <v>725</v>
      </c>
      <c r="D7717" s="475">
        <v>4.87</v>
      </c>
      <c r="E7717" s="302"/>
      <c r="F7717" s="302"/>
      <c r="G7717" s="302"/>
    </row>
    <row r="7718" spans="1:7" ht="25.5">
      <c r="A7718" s="450">
        <v>34618</v>
      </c>
      <c r="B7718" s="451" t="s">
        <v>5382</v>
      </c>
      <c r="C7718" s="450" t="s">
        <v>725</v>
      </c>
      <c r="D7718" s="475">
        <v>2.0099999999999998</v>
      </c>
      <c r="E7718" s="302"/>
      <c r="F7718" s="302"/>
      <c r="G7718" s="302"/>
    </row>
    <row r="7719" spans="1:7" ht="25.5">
      <c r="A7719" s="450">
        <v>34620</v>
      </c>
      <c r="B7719" s="451" t="s">
        <v>5383</v>
      </c>
      <c r="C7719" s="450" t="s">
        <v>725</v>
      </c>
      <c r="D7719" s="475">
        <v>10.050000000000001</v>
      </c>
      <c r="E7719" s="302"/>
      <c r="F7719" s="302"/>
      <c r="G7719" s="302"/>
    </row>
    <row r="7720" spans="1:7" ht="25.5">
      <c r="A7720" s="450">
        <v>34621</v>
      </c>
      <c r="B7720" s="451" t="s">
        <v>5384</v>
      </c>
      <c r="C7720" s="450" t="s">
        <v>725</v>
      </c>
      <c r="D7720" s="475">
        <v>4.66</v>
      </c>
      <c r="E7720" s="302"/>
      <c r="F7720" s="302"/>
      <c r="G7720" s="302"/>
    </row>
    <row r="7721" spans="1:7" ht="25.5">
      <c r="A7721" s="450">
        <v>34622</v>
      </c>
      <c r="B7721" s="451" t="s">
        <v>5385</v>
      </c>
      <c r="C7721" s="450" t="s">
        <v>725</v>
      </c>
      <c r="D7721" s="475">
        <v>6.6</v>
      </c>
      <c r="E7721" s="302"/>
      <c r="F7721" s="302"/>
      <c r="G7721" s="302"/>
    </row>
    <row r="7722" spans="1:7" ht="25.5">
      <c r="A7722" s="450">
        <v>34624</v>
      </c>
      <c r="B7722" s="451" t="s">
        <v>5386</v>
      </c>
      <c r="C7722" s="450" t="s">
        <v>725</v>
      </c>
      <c r="D7722" s="475">
        <v>2.56</v>
      </c>
      <c r="E7722" s="302"/>
      <c r="F7722" s="302"/>
      <c r="G7722" s="302"/>
    </row>
    <row r="7723" spans="1:7" ht="25.5">
      <c r="A7723" s="450">
        <v>34626</v>
      </c>
      <c r="B7723" s="451" t="s">
        <v>5387</v>
      </c>
      <c r="C7723" s="450" t="s">
        <v>725</v>
      </c>
      <c r="D7723" s="475">
        <v>13.82</v>
      </c>
      <c r="E7723" s="302"/>
      <c r="F7723" s="302"/>
      <c r="G7723" s="302"/>
    </row>
    <row r="7724" spans="1:7" ht="25.5">
      <c r="A7724" s="450">
        <v>34627</v>
      </c>
      <c r="B7724" s="451" t="s">
        <v>5388</v>
      </c>
      <c r="C7724" s="450" t="s">
        <v>725</v>
      </c>
      <c r="D7724" s="475">
        <v>5.95</v>
      </c>
      <c r="E7724" s="302"/>
      <c r="F7724" s="302"/>
      <c r="G7724" s="302"/>
    </row>
    <row r="7725" spans="1:7" ht="25.5">
      <c r="A7725" s="450">
        <v>34629</v>
      </c>
      <c r="B7725" s="451" t="s">
        <v>5389</v>
      </c>
      <c r="C7725" s="450" t="s">
        <v>725</v>
      </c>
      <c r="D7725" s="475">
        <v>8.7200000000000006</v>
      </c>
      <c r="E7725" s="302"/>
      <c r="F7725" s="302"/>
      <c r="G7725" s="302"/>
    </row>
    <row r="7726" spans="1:7" ht="51">
      <c r="A7726" s="450">
        <v>39257</v>
      </c>
      <c r="B7726" s="451" t="s">
        <v>5390</v>
      </c>
      <c r="C7726" s="450" t="s">
        <v>725</v>
      </c>
      <c r="D7726" s="475">
        <v>6.11</v>
      </c>
      <c r="E7726" s="302"/>
      <c r="F7726" s="302"/>
      <c r="G7726" s="302"/>
    </row>
    <row r="7727" spans="1:7" ht="51">
      <c r="A7727" s="450">
        <v>39261</v>
      </c>
      <c r="B7727" s="451" t="s">
        <v>5391</v>
      </c>
      <c r="C7727" s="450" t="s">
        <v>725</v>
      </c>
      <c r="D7727" s="475">
        <v>32.54</v>
      </c>
      <c r="E7727" s="302"/>
      <c r="F7727" s="302"/>
      <c r="G7727" s="302"/>
    </row>
    <row r="7728" spans="1:7" ht="51">
      <c r="A7728" s="450">
        <v>39268</v>
      </c>
      <c r="B7728" s="451" t="s">
        <v>5392</v>
      </c>
      <c r="C7728" s="450" t="s">
        <v>725</v>
      </c>
      <c r="D7728" s="475">
        <v>375.41</v>
      </c>
      <c r="E7728" s="302"/>
      <c r="F7728" s="302"/>
      <c r="G7728" s="302"/>
    </row>
    <row r="7729" spans="1:7" ht="51">
      <c r="A7729" s="450">
        <v>39262</v>
      </c>
      <c r="B7729" s="451" t="s">
        <v>5393</v>
      </c>
      <c r="C7729" s="450" t="s">
        <v>725</v>
      </c>
      <c r="D7729" s="475">
        <v>50.87</v>
      </c>
      <c r="E7729" s="302"/>
      <c r="F7729" s="302"/>
      <c r="G7729" s="302"/>
    </row>
    <row r="7730" spans="1:7" ht="51">
      <c r="A7730" s="450">
        <v>39258</v>
      </c>
      <c r="B7730" s="451" t="s">
        <v>5394</v>
      </c>
      <c r="C7730" s="450" t="s">
        <v>725</v>
      </c>
      <c r="D7730" s="475">
        <v>9.0500000000000007</v>
      </c>
      <c r="E7730" s="302"/>
      <c r="F7730" s="302"/>
      <c r="G7730" s="302"/>
    </row>
    <row r="7731" spans="1:7" ht="51">
      <c r="A7731" s="450">
        <v>39263</v>
      </c>
      <c r="B7731" s="451" t="s">
        <v>5395</v>
      </c>
      <c r="C7731" s="450" t="s">
        <v>725</v>
      </c>
      <c r="D7731" s="475">
        <v>78.709999999999994</v>
      </c>
      <c r="E7731" s="302"/>
      <c r="F7731" s="302"/>
      <c r="G7731" s="302"/>
    </row>
    <row r="7732" spans="1:7" ht="51">
      <c r="A7732" s="450">
        <v>39264</v>
      </c>
      <c r="B7732" s="451" t="s">
        <v>5396</v>
      </c>
      <c r="C7732" s="450" t="s">
        <v>725</v>
      </c>
      <c r="D7732" s="475">
        <v>106.59</v>
      </c>
      <c r="E7732" s="302"/>
      <c r="F7732" s="302"/>
      <c r="G7732" s="302"/>
    </row>
    <row r="7733" spans="1:7" ht="51">
      <c r="A7733" s="450">
        <v>39259</v>
      </c>
      <c r="B7733" s="451" t="s">
        <v>5397</v>
      </c>
      <c r="C7733" s="450" t="s">
        <v>725</v>
      </c>
      <c r="D7733" s="475">
        <v>13.79</v>
      </c>
      <c r="E7733" s="302"/>
      <c r="F7733" s="302"/>
      <c r="G7733" s="302"/>
    </row>
    <row r="7734" spans="1:7" ht="51">
      <c r="A7734" s="450">
        <v>39265</v>
      </c>
      <c r="B7734" s="451" t="s">
        <v>5398</v>
      </c>
      <c r="C7734" s="450" t="s">
        <v>725</v>
      </c>
      <c r="D7734" s="475">
        <v>157.01</v>
      </c>
      <c r="E7734" s="302"/>
      <c r="F7734" s="302"/>
      <c r="G7734" s="302"/>
    </row>
    <row r="7735" spans="1:7" ht="51">
      <c r="A7735" s="450">
        <v>39260</v>
      </c>
      <c r="B7735" s="451" t="s">
        <v>5399</v>
      </c>
      <c r="C7735" s="450" t="s">
        <v>725</v>
      </c>
      <c r="D7735" s="475">
        <v>19.63</v>
      </c>
      <c r="E7735" s="302"/>
      <c r="F7735" s="302"/>
      <c r="G7735" s="302"/>
    </row>
    <row r="7736" spans="1:7" ht="51">
      <c r="A7736" s="450">
        <v>39266</v>
      </c>
      <c r="B7736" s="451" t="s">
        <v>5400</v>
      </c>
      <c r="C7736" s="450" t="s">
        <v>725</v>
      </c>
      <c r="D7736" s="475">
        <v>220.31</v>
      </c>
      <c r="E7736" s="302"/>
      <c r="F7736" s="302"/>
      <c r="G7736" s="302"/>
    </row>
    <row r="7737" spans="1:7" ht="51">
      <c r="A7737" s="450">
        <v>39267</v>
      </c>
      <c r="B7737" s="451" t="s">
        <v>5401</v>
      </c>
      <c r="C7737" s="450" t="s">
        <v>725</v>
      </c>
      <c r="D7737" s="475">
        <v>288.79000000000002</v>
      </c>
      <c r="E7737" s="302"/>
      <c r="F7737" s="302"/>
      <c r="G7737" s="302"/>
    </row>
    <row r="7738" spans="1:7" ht="25.5">
      <c r="A7738" s="450">
        <v>11901</v>
      </c>
      <c r="B7738" s="451" t="s">
        <v>5402</v>
      </c>
      <c r="C7738" s="450" t="s">
        <v>725</v>
      </c>
      <c r="D7738" s="475">
        <v>0.8</v>
      </c>
      <c r="E7738" s="302"/>
      <c r="F7738" s="302"/>
      <c r="G7738" s="302"/>
    </row>
    <row r="7739" spans="1:7" ht="25.5">
      <c r="A7739" s="450">
        <v>11902</v>
      </c>
      <c r="B7739" s="451" t="s">
        <v>5403</v>
      </c>
      <c r="C7739" s="450" t="s">
        <v>725</v>
      </c>
      <c r="D7739" s="475">
        <v>1.39</v>
      </c>
      <c r="E7739" s="302"/>
      <c r="F7739" s="302"/>
      <c r="G7739" s="302"/>
    </row>
    <row r="7740" spans="1:7" ht="25.5">
      <c r="A7740" s="450">
        <v>11903</v>
      </c>
      <c r="B7740" s="451" t="s">
        <v>5404</v>
      </c>
      <c r="C7740" s="450" t="s">
        <v>725</v>
      </c>
      <c r="D7740" s="475">
        <v>2.15</v>
      </c>
      <c r="E7740" s="302"/>
      <c r="F7740" s="302"/>
      <c r="G7740" s="302"/>
    </row>
    <row r="7741" spans="1:7" ht="25.5">
      <c r="A7741" s="450">
        <v>11904</v>
      </c>
      <c r="B7741" s="451" t="s">
        <v>5405</v>
      </c>
      <c r="C7741" s="450" t="s">
        <v>725</v>
      </c>
      <c r="D7741" s="475">
        <v>2.74</v>
      </c>
      <c r="E7741" s="302"/>
      <c r="F7741" s="302"/>
      <c r="G7741" s="302"/>
    </row>
    <row r="7742" spans="1:7" ht="25.5">
      <c r="A7742" s="450">
        <v>11905</v>
      </c>
      <c r="B7742" s="451" t="s">
        <v>5406</v>
      </c>
      <c r="C7742" s="450" t="s">
        <v>725</v>
      </c>
      <c r="D7742" s="475">
        <v>3.69</v>
      </c>
      <c r="E7742" s="302"/>
      <c r="F7742" s="302"/>
      <c r="G7742" s="302"/>
    </row>
    <row r="7743" spans="1:7" ht="25.5">
      <c r="A7743" s="450">
        <v>11906</v>
      </c>
      <c r="B7743" s="451" t="s">
        <v>5407</v>
      </c>
      <c r="C7743" s="450" t="s">
        <v>725</v>
      </c>
      <c r="D7743" s="475">
        <v>4.24</v>
      </c>
      <c r="E7743" s="302"/>
      <c r="F7743" s="302"/>
      <c r="G7743" s="302"/>
    </row>
    <row r="7744" spans="1:7" ht="25.5">
      <c r="A7744" s="450">
        <v>11919</v>
      </c>
      <c r="B7744" s="451" t="s">
        <v>5408</v>
      </c>
      <c r="C7744" s="450" t="s">
        <v>725</v>
      </c>
      <c r="D7744" s="475">
        <v>8.33</v>
      </c>
      <c r="E7744" s="302"/>
      <c r="F7744" s="302"/>
      <c r="G7744" s="302"/>
    </row>
    <row r="7745" spans="1:7" ht="25.5">
      <c r="A7745" s="450">
        <v>11920</v>
      </c>
      <c r="B7745" s="451" t="s">
        <v>5409</v>
      </c>
      <c r="C7745" s="450" t="s">
        <v>725</v>
      </c>
      <c r="D7745" s="475">
        <v>16.14</v>
      </c>
      <c r="E7745" s="302"/>
      <c r="F7745" s="302"/>
      <c r="G7745" s="302"/>
    </row>
    <row r="7746" spans="1:7" ht="25.5">
      <c r="A7746" s="450">
        <v>11924</v>
      </c>
      <c r="B7746" s="451" t="s">
        <v>5410</v>
      </c>
      <c r="C7746" s="450" t="s">
        <v>725</v>
      </c>
      <c r="D7746" s="475">
        <v>156.99</v>
      </c>
      <c r="E7746" s="302"/>
      <c r="F7746" s="302"/>
      <c r="G7746" s="302"/>
    </row>
    <row r="7747" spans="1:7" ht="25.5">
      <c r="A7747" s="450">
        <v>11921</v>
      </c>
      <c r="B7747" s="451" t="s">
        <v>5411</v>
      </c>
      <c r="C7747" s="450" t="s">
        <v>725</v>
      </c>
      <c r="D7747" s="475">
        <v>21.98</v>
      </c>
      <c r="E7747" s="302"/>
      <c r="F7747" s="302"/>
      <c r="G7747" s="302"/>
    </row>
    <row r="7748" spans="1:7" ht="25.5">
      <c r="A7748" s="450">
        <v>11922</v>
      </c>
      <c r="B7748" s="451" t="s">
        <v>5412</v>
      </c>
      <c r="C7748" s="450" t="s">
        <v>725</v>
      </c>
      <c r="D7748" s="475">
        <v>39.020000000000003</v>
      </c>
      <c r="E7748" s="302"/>
      <c r="F7748" s="302"/>
      <c r="G7748" s="302"/>
    </row>
    <row r="7749" spans="1:7" ht="25.5">
      <c r="A7749" s="450">
        <v>11923</v>
      </c>
      <c r="B7749" s="451" t="s">
        <v>5413</v>
      </c>
      <c r="C7749" s="450" t="s">
        <v>725</v>
      </c>
      <c r="D7749" s="475">
        <v>63.73</v>
      </c>
      <c r="E7749" s="302"/>
      <c r="F7749" s="302"/>
      <c r="G7749" s="302"/>
    </row>
    <row r="7750" spans="1:7" ht="25.5">
      <c r="A7750" s="450">
        <v>11916</v>
      </c>
      <c r="B7750" s="451" t="s">
        <v>5414</v>
      </c>
      <c r="C7750" s="450" t="s">
        <v>725</v>
      </c>
      <c r="D7750" s="475">
        <v>10.81</v>
      </c>
      <c r="E7750" s="302"/>
      <c r="F7750" s="302"/>
      <c r="G7750" s="302"/>
    </row>
    <row r="7751" spans="1:7" ht="25.5">
      <c r="A7751" s="450">
        <v>11914</v>
      </c>
      <c r="B7751" s="451" t="s">
        <v>5415</v>
      </c>
      <c r="C7751" s="450" t="s">
        <v>725</v>
      </c>
      <c r="D7751" s="475">
        <v>78.52</v>
      </c>
      <c r="E7751" s="302"/>
      <c r="F7751" s="302"/>
      <c r="G7751" s="302"/>
    </row>
    <row r="7752" spans="1:7" ht="25.5">
      <c r="A7752" s="450">
        <v>11917</v>
      </c>
      <c r="B7752" s="451" t="s">
        <v>5416</v>
      </c>
      <c r="C7752" s="450" t="s">
        <v>725</v>
      </c>
      <c r="D7752" s="475">
        <v>18.82</v>
      </c>
      <c r="E7752" s="302"/>
      <c r="F7752" s="302"/>
      <c r="G7752" s="302"/>
    </row>
    <row r="7753" spans="1:7" ht="25.5">
      <c r="A7753" s="450">
        <v>11918</v>
      </c>
      <c r="B7753" s="451" t="s">
        <v>5417</v>
      </c>
      <c r="C7753" s="450" t="s">
        <v>725</v>
      </c>
      <c r="D7753" s="475">
        <v>25.53</v>
      </c>
      <c r="E7753" s="302"/>
      <c r="F7753" s="302"/>
      <c r="G7753" s="302"/>
    </row>
    <row r="7754" spans="1:7" ht="38.25">
      <c r="A7754" s="450">
        <v>37734</v>
      </c>
      <c r="B7754" s="451" t="s">
        <v>5418</v>
      </c>
      <c r="C7754" s="450" t="s">
        <v>721</v>
      </c>
      <c r="D7754" s="475">
        <v>63066.080000000002</v>
      </c>
      <c r="E7754" s="302"/>
      <c r="F7754" s="302"/>
      <c r="G7754" s="302"/>
    </row>
    <row r="7755" spans="1:7" ht="38.25">
      <c r="A7755" s="450">
        <v>42251</v>
      </c>
      <c r="B7755" s="451" t="s">
        <v>5419</v>
      </c>
      <c r="C7755" s="450" t="s">
        <v>721</v>
      </c>
      <c r="D7755" s="475">
        <v>71615.38</v>
      </c>
      <c r="E7755" s="302"/>
      <c r="F7755" s="302"/>
      <c r="G7755" s="302"/>
    </row>
    <row r="7756" spans="1:7" ht="38.25">
      <c r="A7756" s="450">
        <v>37733</v>
      </c>
      <c r="B7756" s="451" t="s">
        <v>5420</v>
      </c>
      <c r="C7756" s="450" t="s">
        <v>721</v>
      </c>
      <c r="D7756" s="475">
        <v>47286.71</v>
      </c>
      <c r="E7756" s="302"/>
      <c r="F7756" s="302"/>
      <c r="G7756" s="302"/>
    </row>
    <row r="7757" spans="1:7" ht="38.25">
      <c r="A7757" s="450">
        <v>37735</v>
      </c>
      <c r="B7757" s="451" t="s">
        <v>5421</v>
      </c>
      <c r="C7757" s="450" t="s">
        <v>721</v>
      </c>
      <c r="D7757" s="475">
        <v>56980.480000000003</v>
      </c>
      <c r="E7757" s="302"/>
      <c r="F7757" s="302"/>
      <c r="G7757" s="302"/>
    </row>
    <row r="7758" spans="1:7" ht="63.75">
      <c r="A7758" s="450">
        <v>5090</v>
      </c>
      <c r="B7758" s="451" t="s">
        <v>11508</v>
      </c>
      <c r="C7758" s="450" t="s">
        <v>721</v>
      </c>
      <c r="D7758" s="475">
        <v>21.49</v>
      </c>
      <c r="E7758" s="302"/>
      <c r="F7758" s="302"/>
      <c r="G7758" s="302"/>
    </row>
    <row r="7759" spans="1:7" ht="63.75">
      <c r="A7759" s="450">
        <v>5085</v>
      </c>
      <c r="B7759" s="451" t="s">
        <v>11509</v>
      </c>
      <c r="C7759" s="450" t="s">
        <v>721</v>
      </c>
      <c r="D7759" s="475">
        <v>31.99</v>
      </c>
      <c r="E7759" s="302"/>
      <c r="F7759" s="302"/>
      <c r="G7759" s="302"/>
    </row>
    <row r="7760" spans="1:7" ht="63.75">
      <c r="A7760" s="450">
        <v>43603</v>
      </c>
      <c r="B7760" s="451" t="s">
        <v>11510</v>
      </c>
      <c r="C7760" s="450" t="s">
        <v>721</v>
      </c>
      <c r="D7760" s="475">
        <v>45.7</v>
      </c>
      <c r="E7760" s="302"/>
      <c r="F7760" s="302"/>
      <c r="G7760" s="302"/>
    </row>
    <row r="7761" spans="1:7" ht="25.5">
      <c r="A7761" s="450">
        <v>38374</v>
      </c>
      <c r="B7761" s="451" t="s">
        <v>5422</v>
      </c>
      <c r="C7761" s="450" t="s">
        <v>721</v>
      </c>
      <c r="D7761" s="475">
        <v>996.29</v>
      </c>
      <c r="E7761" s="302"/>
      <c r="F7761" s="302"/>
      <c r="G7761" s="302"/>
    </row>
    <row r="7762" spans="1:7" ht="38.25">
      <c r="A7762" s="450">
        <v>20209</v>
      </c>
      <c r="B7762" s="451" t="s">
        <v>12195</v>
      </c>
      <c r="C7762" s="450" t="s">
        <v>725</v>
      </c>
      <c r="D7762" s="475">
        <v>12.45</v>
      </c>
      <c r="E7762" s="302"/>
      <c r="F7762" s="302"/>
      <c r="G7762" s="302"/>
    </row>
    <row r="7763" spans="1:7" ht="38.25">
      <c r="A7763" s="450">
        <v>20212</v>
      </c>
      <c r="B7763" s="451" t="s">
        <v>12196</v>
      </c>
      <c r="C7763" s="450" t="s">
        <v>725</v>
      </c>
      <c r="D7763" s="475">
        <v>10.42</v>
      </c>
      <c r="E7763" s="302"/>
      <c r="F7763" s="302"/>
      <c r="G7763" s="302"/>
    </row>
    <row r="7764" spans="1:7" ht="38.25">
      <c r="A7764" s="450">
        <v>4433</v>
      </c>
      <c r="B7764" s="451" t="s">
        <v>12197</v>
      </c>
      <c r="C7764" s="450" t="s">
        <v>725</v>
      </c>
      <c r="D7764" s="475">
        <v>11.92</v>
      </c>
      <c r="E7764" s="302"/>
      <c r="F7764" s="302"/>
      <c r="G7764" s="302"/>
    </row>
    <row r="7765" spans="1:7" ht="38.25">
      <c r="A7765" s="450">
        <v>4430</v>
      </c>
      <c r="B7765" s="451" t="s">
        <v>12198</v>
      </c>
      <c r="C7765" s="450" t="s">
        <v>725</v>
      </c>
      <c r="D7765" s="475">
        <v>6.1</v>
      </c>
      <c r="E7765" s="302"/>
      <c r="F7765" s="302"/>
      <c r="G7765" s="302"/>
    </row>
    <row r="7766" spans="1:7" ht="38.25">
      <c r="A7766" s="450">
        <v>4400</v>
      </c>
      <c r="B7766" s="451" t="s">
        <v>12199</v>
      </c>
      <c r="C7766" s="450" t="s">
        <v>725</v>
      </c>
      <c r="D7766" s="475">
        <v>9.6999999999999993</v>
      </c>
      <c r="E7766" s="302"/>
      <c r="F7766" s="302"/>
      <c r="G7766" s="302"/>
    </row>
    <row r="7767" spans="1:7" ht="38.25">
      <c r="A7767" s="450">
        <v>2729</v>
      </c>
      <c r="B7767" s="451" t="s">
        <v>11321</v>
      </c>
      <c r="C7767" s="450" t="s">
        <v>721</v>
      </c>
      <c r="D7767" s="475">
        <v>18.739999999999998</v>
      </c>
      <c r="E7767" s="302"/>
      <c r="F7767" s="302"/>
      <c r="G7767" s="302"/>
    </row>
    <row r="7768" spans="1:7" ht="25.5">
      <c r="A7768" s="450">
        <v>4513</v>
      </c>
      <c r="B7768" s="451" t="s">
        <v>11322</v>
      </c>
      <c r="C7768" s="450" t="s">
        <v>725</v>
      </c>
      <c r="D7768" s="475">
        <v>5.09</v>
      </c>
      <c r="E7768" s="302"/>
      <c r="F7768" s="302"/>
      <c r="G7768" s="302"/>
    </row>
    <row r="7769" spans="1:7" ht="25.5">
      <c r="A7769" s="450">
        <v>11871</v>
      </c>
      <c r="B7769" s="451" t="s">
        <v>5423</v>
      </c>
      <c r="C7769" s="450" t="s">
        <v>721</v>
      </c>
      <c r="D7769" s="475">
        <v>316</v>
      </c>
      <c r="E7769" s="302"/>
      <c r="F7769" s="302"/>
      <c r="G7769" s="302"/>
    </row>
    <row r="7770" spans="1:7" ht="25.5">
      <c r="A7770" s="450">
        <v>34636</v>
      </c>
      <c r="B7770" s="451" t="s">
        <v>5424</v>
      </c>
      <c r="C7770" s="450" t="s">
        <v>721</v>
      </c>
      <c r="D7770" s="475">
        <v>389.9</v>
      </c>
      <c r="E7770" s="302"/>
      <c r="F7770" s="302"/>
      <c r="G7770" s="302"/>
    </row>
    <row r="7771" spans="1:7" ht="25.5">
      <c r="A7771" s="450">
        <v>34639</v>
      </c>
      <c r="B7771" s="451" t="s">
        <v>5425</v>
      </c>
      <c r="C7771" s="450" t="s">
        <v>721</v>
      </c>
      <c r="D7771" s="475">
        <v>791.88</v>
      </c>
      <c r="E7771" s="302"/>
      <c r="F7771" s="302"/>
      <c r="G7771" s="302"/>
    </row>
    <row r="7772" spans="1:7" ht="25.5">
      <c r="A7772" s="450">
        <v>34640</v>
      </c>
      <c r="B7772" s="451" t="s">
        <v>5426</v>
      </c>
      <c r="C7772" s="450" t="s">
        <v>721</v>
      </c>
      <c r="D7772" s="475">
        <v>889.49</v>
      </c>
      <c r="E7772" s="302"/>
      <c r="F7772" s="302"/>
      <c r="G7772" s="302"/>
    </row>
    <row r="7773" spans="1:7" ht="25.5">
      <c r="A7773" s="450">
        <v>34637</v>
      </c>
      <c r="B7773" s="451" t="s">
        <v>5427</v>
      </c>
      <c r="C7773" s="450" t="s">
        <v>721</v>
      </c>
      <c r="D7773" s="475">
        <v>223.86</v>
      </c>
      <c r="E7773" s="302"/>
      <c r="F7773" s="302"/>
      <c r="G7773" s="302"/>
    </row>
    <row r="7774" spans="1:7" ht="25.5">
      <c r="A7774" s="450">
        <v>34638</v>
      </c>
      <c r="B7774" s="451" t="s">
        <v>5428</v>
      </c>
      <c r="C7774" s="450" t="s">
        <v>721</v>
      </c>
      <c r="D7774" s="475">
        <v>383.89</v>
      </c>
      <c r="E7774" s="302"/>
      <c r="F7774" s="302"/>
      <c r="G7774" s="302"/>
    </row>
    <row r="7775" spans="1:7" ht="25.5">
      <c r="A7775" s="450">
        <v>11868</v>
      </c>
      <c r="B7775" s="451" t="s">
        <v>5429</v>
      </c>
      <c r="C7775" s="450" t="s">
        <v>721</v>
      </c>
      <c r="D7775" s="475">
        <v>434.3</v>
      </c>
      <c r="E7775" s="302"/>
      <c r="F7775" s="302"/>
      <c r="G7775" s="302"/>
    </row>
    <row r="7776" spans="1:7" ht="25.5">
      <c r="A7776" s="450">
        <v>37106</v>
      </c>
      <c r="B7776" s="451" t="s">
        <v>5430</v>
      </c>
      <c r="C7776" s="450" t="s">
        <v>721</v>
      </c>
      <c r="D7776" s="475">
        <v>4194.83</v>
      </c>
      <c r="E7776" s="302"/>
      <c r="F7776" s="302"/>
      <c r="G7776" s="302"/>
    </row>
    <row r="7777" spans="1:7" ht="25.5">
      <c r="A7777" s="450">
        <v>11869</v>
      </c>
      <c r="B7777" s="451" t="s">
        <v>5431</v>
      </c>
      <c r="C7777" s="450" t="s">
        <v>721</v>
      </c>
      <c r="D7777" s="475">
        <v>704.64</v>
      </c>
      <c r="E7777" s="302"/>
      <c r="F7777" s="302"/>
      <c r="G7777" s="302"/>
    </row>
    <row r="7778" spans="1:7" ht="25.5">
      <c r="A7778" s="450">
        <v>37104</v>
      </c>
      <c r="B7778" s="451" t="s">
        <v>5432</v>
      </c>
      <c r="C7778" s="450" t="s">
        <v>721</v>
      </c>
      <c r="D7778" s="475">
        <v>908.33</v>
      </c>
      <c r="E7778" s="302"/>
      <c r="F7778" s="302"/>
      <c r="G7778" s="302"/>
    </row>
    <row r="7779" spans="1:7" ht="25.5">
      <c r="A7779" s="450">
        <v>37105</v>
      </c>
      <c r="B7779" s="451" t="s">
        <v>5433</v>
      </c>
      <c r="C7779" s="450" t="s">
        <v>721</v>
      </c>
      <c r="D7779" s="475">
        <v>2022.99</v>
      </c>
      <c r="E7779" s="302"/>
      <c r="F7779" s="302"/>
      <c r="G7779" s="302"/>
    </row>
    <row r="7780" spans="1:7" ht="38.25">
      <c r="A7780" s="450">
        <v>34641</v>
      </c>
      <c r="B7780" s="451" t="s">
        <v>10599</v>
      </c>
      <c r="C7780" s="450" t="s">
        <v>721</v>
      </c>
      <c r="D7780" s="475">
        <v>88.13</v>
      </c>
      <c r="E7780" s="302"/>
      <c r="F7780" s="302"/>
      <c r="G7780" s="302"/>
    </row>
    <row r="7781" spans="1:7" ht="38.25">
      <c r="A7781" s="450">
        <v>43434</v>
      </c>
      <c r="B7781" s="451" t="s">
        <v>10600</v>
      </c>
      <c r="C7781" s="450" t="s">
        <v>721</v>
      </c>
      <c r="D7781" s="475">
        <v>95.29</v>
      </c>
      <c r="E7781" s="302"/>
      <c r="F7781" s="302"/>
      <c r="G7781" s="302"/>
    </row>
    <row r="7782" spans="1:7" ht="38.25">
      <c r="A7782" s="450">
        <v>43435</v>
      </c>
      <c r="B7782" s="451" t="s">
        <v>10601</v>
      </c>
      <c r="C7782" s="450" t="s">
        <v>721</v>
      </c>
      <c r="D7782" s="475">
        <v>174.7</v>
      </c>
      <c r="E7782" s="302"/>
      <c r="F7782" s="302"/>
      <c r="G7782" s="302"/>
    </row>
    <row r="7783" spans="1:7" ht="38.25">
      <c r="A7783" s="450">
        <v>43436</v>
      </c>
      <c r="B7783" s="451" t="s">
        <v>10602</v>
      </c>
      <c r="C7783" s="450" t="s">
        <v>721</v>
      </c>
      <c r="D7783" s="475">
        <v>305.73</v>
      </c>
      <c r="E7783" s="302"/>
      <c r="F7783" s="302"/>
      <c r="G7783" s="302"/>
    </row>
    <row r="7784" spans="1:7" ht="38.25">
      <c r="A7784" s="450">
        <v>43437</v>
      </c>
      <c r="B7784" s="451" t="s">
        <v>10603</v>
      </c>
      <c r="C7784" s="450" t="s">
        <v>721</v>
      </c>
      <c r="D7784" s="475">
        <v>554.29</v>
      </c>
      <c r="E7784" s="302"/>
      <c r="F7784" s="302"/>
      <c r="G7784" s="302"/>
    </row>
    <row r="7785" spans="1:7" ht="38.25">
      <c r="A7785" s="450">
        <v>43438</v>
      </c>
      <c r="B7785" s="451" t="s">
        <v>10604</v>
      </c>
      <c r="C7785" s="450" t="s">
        <v>721</v>
      </c>
      <c r="D7785" s="475">
        <v>992.64</v>
      </c>
      <c r="E7785" s="302"/>
      <c r="F7785" s="302"/>
      <c r="G7785" s="302"/>
    </row>
    <row r="7786" spans="1:7" ht="38.25">
      <c r="A7786" s="450">
        <v>41627</v>
      </c>
      <c r="B7786" s="451" t="s">
        <v>10605</v>
      </c>
      <c r="C7786" s="450" t="s">
        <v>721</v>
      </c>
      <c r="D7786" s="475">
        <v>146.91</v>
      </c>
      <c r="E7786" s="302"/>
      <c r="F7786" s="302"/>
      <c r="G7786" s="302"/>
    </row>
    <row r="7787" spans="1:7" ht="38.25">
      <c r="A7787" s="450">
        <v>41628</v>
      </c>
      <c r="B7787" s="451" t="s">
        <v>10606</v>
      </c>
      <c r="C7787" s="450" t="s">
        <v>721</v>
      </c>
      <c r="D7787" s="475">
        <v>269.99</v>
      </c>
      <c r="E7787" s="302"/>
      <c r="F7787" s="302"/>
      <c r="G7787" s="302"/>
    </row>
    <row r="7788" spans="1:7" ht="38.25">
      <c r="A7788" s="450">
        <v>41629</v>
      </c>
      <c r="B7788" s="451" t="s">
        <v>10607</v>
      </c>
      <c r="C7788" s="450" t="s">
        <v>721</v>
      </c>
      <c r="D7788" s="475">
        <v>343.05</v>
      </c>
      <c r="E7788" s="302"/>
      <c r="F7788" s="302"/>
      <c r="G7788" s="302"/>
    </row>
    <row r="7789" spans="1:7" ht="38.25">
      <c r="A7789" s="450">
        <v>43429</v>
      </c>
      <c r="B7789" s="451" t="s">
        <v>10608</v>
      </c>
      <c r="C7789" s="450" t="s">
        <v>721</v>
      </c>
      <c r="D7789" s="475">
        <v>76.010000000000005</v>
      </c>
      <c r="E7789" s="302"/>
      <c r="F7789" s="302"/>
      <c r="G7789" s="302"/>
    </row>
    <row r="7790" spans="1:7" ht="38.25">
      <c r="A7790" s="450">
        <v>43430</v>
      </c>
      <c r="B7790" s="451" t="s">
        <v>10609</v>
      </c>
      <c r="C7790" s="450" t="s">
        <v>721</v>
      </c>
      <c r="D7790" s="475">
        <v>126.26</v>
      </c>
      <c r="E7790" s="302"/>
      <c r="F7790" s="302"/>
      <c r="G7790" s="302"/>
    </row>
    <row r="7791" spans="1:7" ht="38.25">
      <c r="A7791" s="450">
        <v>43431</v>
      </c>
      <c r="B7791" s="451" t="s">
        <v>10610</v>
      </c>
      <c r="C7791" s="450" t="s">
        <v>721</v>
      </c>
      <c r="D7791" s="475">
        <v>244.58</v>
      </c>
      <c r="E7791" s="302"/>
      <c r="F7791" s="302"/>
      <c r="G7791" s="302"/>
    </row>
    <row r="7792" spans="1:7" ht="38.25">
      <c r="A7792" s="450">
        <v>43432</v>
      </c>
      <c r="B7792" s="451" t="s">
        <v>10611</v>
      </c>
      <c r="C7792" s="450" t="s">
        <v>721</v>
      </c>
      <c r="D7792" s="475">
        <v>508.23</v>
      </c>
      <c r="E7792" s="302"/>
      <c r="F7792" s="302"/>
      <c r="G7792" s="302"/>
    </row>
    <row r="7793" spans="1:7" ht="38.25">
      <c r="A7793" s="450">
        <v>43433</v>
      </c>
      <c r="B7793" s="451" t="s">
        <v>10612</v>
      </c>
      <c r="C7793" s="450" t="s">
        <v>721</v>
      </c>
      <c r="D7793" s="475">
        <v>801.26</v>
      </c>
      <c r="E7793" s="302"/>
      <c r="F7793" s="302"/>
      <c r="G7793" s="302"/>
    </row>
    <row r="7794" spans="1:7" ht="51">
      <c r="A7794" s="450">
        <v>43094</v>
      </c>
      <c r="B7794" s="451" t="s">
        <v>10613</v>
      </c>
      <c r="C7794" s="450" t="s">
        <v>721</v>
      </c>
      <c r="D7794" s="475">
        <v>211.96</v>
      </c>
      <c r="E7794" s="302"/>
      <c r="F7794" s="302"/>
      <c r="G7794" s="302"/>
    </row>
    <row r="7795" spans="1:7" ht="51">
      <c r="A7795" s="450">
        <v>43093</v>
      </c>
      <c r="B7795" s="451" t="s">
        <v>10614</v>
      </c>
      <c r="C7795" s="450" t="s">
        <v>721</v>
      </c>
      <c r="D7795" s="475">
        <v>225.25</v>
      </c>
      <c r="E7795" s="302"/>
      <c r="F7795" s="302"/>
      <c r="G7795" s="302"/>
    </row>
    <row r="7796" spans="1:7" ht="38.25">
      <c r="A7796" s="450">
        <v>1030</v>
      </c>
      <c r="B7796" s="451" t="s">
        <v>5434</v>
      </c>
      <c r="C7796" s="450" t="s">
        <v>721</v>
      </c>
      <c r="D7796" s="475">
        <v>39.99</v>
      </c>
      <c r="E7796" s="302"/>
      <c r="F7796" s="302"/>
      <c r="G7796" s="302"/>
    </row>
    <row r="7797" spans="1:7" ht="38.25">
      <c r="A7797" s="450">
        <v>11694</v>
      </c>
      <c r="B7797" s="451" t="s">
        <v>5435</v>
      </c>
      <c r="C7797" s="450" t="s">
        <v>721</v>
      </c>
      <c r="D7797" s="475">
        <v>883.98</v>
      </c>
      <c r="E7797" s="302"/>
      <c r="F7797" s="302"/>
      <c r="G7797" s="302"/>
    </row>
    <row r="7798" spans="1:7" ht="38.25">
      <c r="A7798" s="450">
        <v>11881</v>
      </c>
      <c r="B7798" s="451" t="s">
        <v>10615</v>
      </c>
      <c r="C7798" s="450" t="s">
        <v>721</v>
      </c>
      <c r="D7798" s="475">
        <v>134.99</v>
      </c>
      <c r="E7798" s="302"/>
      <c r="F7798" s="302"/>
      <c r="G7798" s="302"/>
    </row>
    <row r="7799" spans="1:7" ht="51">
      <c r="A7799" s="450">
        <v>35277</v>
      </c>
      <c r="B7799" s="451" t="s">
        <v>5436</v>
      </c>
      <c r="C7799" s="450" t="s">
        <v>721</v>
      </c>
      <c r="D7799" s="475">
        <v>486.91</v>
      </c>
      <c r="E7799" s="302"/>
      <c r="F7799" s="302"/>
      <c r="G7799" s="302"/>
    </row>
    <row r="7800" spans="1:7" ht="76.5">
      <c r="A7800" s="450">
        <v>10521</v>
      </c>
      <c r="B7800" s="451" t="s">
        <v>5437</v>
      </c>
      <c r="C7800" s="450" t="s">
        <v>721</v>
      </c>
      <c r="D7800" s="475">
        <v>194.06</v>
      </c>
      <c r="E7800" s="302"/>
      <c r="F7800" s="302"/>
      <c r="G7800" s="302"/>
    </row>
    <row r="7801" spans="1:7" ht="76.5">
      <c r="A7801" s="450">
        <v>10885</v>
      </c>
      <c r="B7801" s="451" t="s">
        <v>5438</v>
      </c>
      <c r="C7801" s="450" t="s">
        <v>721</v>
      </c>
      <c r="D7801" s="475">
        <v>245.47</v>
      </c>
      <c r="E7801" s="302"/>
      <c r="F7801" s="302"/>
      <c r="G7801" s="302"/>
    </row>
    <row r="7802" spans="1:7" ht="76.5">
      <c r="A7802" s="450">
        <v>20962</v>
      </c>
      <c r="B7802" s="451" t="s">
        <v>5439</v>
      </c>
      <c r="C7802" s="450" t="s">
        <v>721</v>
      </c>
      <c r="D7802" s="475">
        <v>203.31</v>
      </c>
      <c r="E7802" s="302"/>
      <c r="F7802" s="302"/>
      <c r="G7802" s="302"/>
    </row>
    <row r="7803" spans="1:7" ht="76.5">
      <c r="A7803" s="450">
        <v>20963</v>
      </c>
      <c r="B7803" s="451" t="s">
        <v>5440</v>
      </c>
      <c r="C7803" s="450" t="s">
        <v>721</v>
      </c>
      <c r="D7803" s="475">
        <v>248.36</v>
      </c>
      <c r="E7803" s="302"/>
      <c r="F7803" s="302"/>
      <c r="G7803" s="302"/>
    </row>
    <row r="7804" spans="1:7">
      <c r="A7804" s="450">
        <v>2555</v>
      </c>
      <c r="B7804" s="451" t="s">
        <v>5441</v>
      </c>
      <c r="C7804" s="450" t="s">
        <v>721</v>
      </c>
      <c r="D7804" s="475">
        <v>1.52</v>
      </c>
      <c r="E7804" s="302"/>
      <c r="F7804" s="302"/>
      <c r="G7804" s="302"/>
    </row>
    <row r="7805" spans="1:7">
      <c r="A7805" s="450">
        <v>2556</v>
      </c>
      <c r="B7805" s="451" t="s">
        <v>5442</v>
      </c>
      <c r="C7805" s="450" t="s">
        <v>721</v>
      </c>
      <c r="D7805" s="475">
        <v>1.58</v>
      </c>
      <c r="E7805" s="302"/>
      <c r="F7805" s="302"/>
      <c r="G7805" s="302"/>
    </row>
    <row r="7806" spans="1:7">
      <c r="A7806" s="450">
        <v>2557</v>
      </c>
      <c r="B7806" s="451" t="s">
        <v>5443</v>
      </c>
      <c r="C7806" s="450" t="s">
        <v>721</v>
      </c>
      <c r="D7806" s="475">
        <v>3.33</v>
      </c>
      <c r="E7806" s="302"/>
      <c r="F7806" s="302"/>
      <c r="G7806" s="302"/>
    </row>
    <row r="7807" spans="1:7" ht="38.25">
      <c r="A7807" s="450">
        <v>10569</v>
      </c>
      <c r="B7807" s="451" t="s">
        <v>10616</v>
      </c>
      <c r="C7807" s="450" t="s">
        <v>721</v>
      </c>
      <c r="D7807" s="475">
        <v>3.33</v>
      </c>
      <c r="E7807" s="302"/>
      <c r="F7807" s="302"/>
      <c r="G7807" s="302"/>
    </row>
    <row r="7808" spans="1:7" ht="38.25">
      <c r="A7808" s="450">
        <v>39810</v>
      </c>
      <c r="B7808" s="451" t="s">
        <v>10617</v>
      </c>
      <c r="C7808" s="450" t="s">
        <v>721</v>
      </c>
      <c r="D7808" s="475">
        <v>28.6</v>
      </c>
      <c r="E7808" s="302"/>
      <c r="F7808" s="302"/>
      <c r="G7808" s="302"/>
    </row>
    <row r="7809" spans="1:7" ht="38.25">
      <c r="A7809" s="450">
        <v>39811</v>
      </c>
      <c r="B7809" s="451" t="s">
        <v>10618</v>
      </c>
      <c r="C7809" s="450" t="s">
        <v>721</v>
      </c>
      <c r="D7809" s="475">
        <v>34.99</v>
      </c>
      <c r="E7809" s="302"/>
      <c r="F7809" s="302"/>
      <c r="G7809" s="302"/>
    </row>
    <row r="7810" spans="1:7" ht="38.25">
      <c r="A7810" s="450">
        <v>39812</v>
      </c>
      <c r="B7810" s="451" t="s">
        <v>10619</v>
      </c>
      <c r="C7810" s="450" t="s">
        <v>721</v>
      </c>
      <c r="D7810" s="475">
        <v>57.53</v>
      </c>
      <c r="E7810" s="302"/>
      <c r="F7810" s="302"/>
      <c r="G7810" s="302"/>
    </row>
    <row r="7811" spans="1:7" ht="51">
      <c r="A7811" s="450">
        <v>43096</v>
      </c>
      <c r="B7811" s="451" t="s">
        <v>10620</v>
      </c>
      <c r="C7811" s="450" t="s">
        <v>721</v>
      </c>
      <c r="D7811" s="475">
        <v>190.7</v>
      </c>
      <c r="E7811" s="302"/>
      <c r="F7811" s="302"/>
      <c r="G7811" s="302"/>
    </row>
    <row r="7812" spans="1:7" ht="38.25">
      <c r="A7812" s="450">
        <v>43102</v>
      </c>
      <c r="B7812" s="451" t="s">
        <v>10621</v>
      </c>
      <c r="C7812" s="450" t="s">
        <v>721</v>
      </c>
      <c r="D7812" s="475">
        <v>115.95</v>
      </c>
      <c r="E7812" s="302"/>
      <c r="F7812" s="302"/>
      <c r="G7812" s="302"/>
    </row>
    <row r="7813" spans="1:7" ht="51">
      <c r="A7813" s="450">
        <v>43103</v>
      </c>
      <c r="B7813" s="451" t="s">
        <v>10622</v>
      </c>
      <c r="C7813" s="450" t="s">
        <v>721</v>
      </c>
      <c r="D7813" s="475">
        <v>170.75</v>
      </c>
      <c r="E7813" s="302"/>
      <c r="F7813" s="302"/>
      <c r="G7813" s="302"/>
    </row>
    <row r="7814" spans="1:7" ht="51">
      <c r="A7814" s="450">
        <v>43098</v>
      </c>
      <c r="B7814" s="451" t="s">
        <v>10623</v>
      </c>
      <c r="C7814" s="450" t="s">
        <v>721</v>
      </c>
      <c r="D7814" s="475">
        <v>64.59</v>
      </c>
      <c r="E7814" s="302"/>
      <c r="F7814" s="302"/>
      <c r="G7814" s="302"/>
    </row>
    <row r="7815" spans="1:7" ht="51">
      <c r="A7815" s="450">
        <v>43097</v>
      </c>
      <c r="B7815" s="451" t="s">
        <v>10624</v>
      </c>
      <c r="C7815" s="450" t="s">
        <v>721</v>
      </c>
      <c r="D7815" s="475">
        <v>38.270000000000003</v>
      </c>
      <c r="E7815" s="302"/>
      <c r="F7815" s="302"/>
      <c r="G7815" s="302"/>
    </row>
    <row r="7816" spans="1:7" ht="25.5">
      <c r="A7816" s="450">
        <v>43104</v>
      </c>
      <c r="B7816" s="451" t="s">
        <v>10625</v>
      </c>
      <c r="C7816" s="450" t="s">
        <v>721</v>
      </c>
      <c r="D7816" s="475">
        <v>452.7</v>
      </c>
      <c r="E7816" s="302"/>
      <c r="F7816" s="302"/>
      <c r="G7816" s="302"/>
    </row>
    <row r="7817" spans="1:7" ht="38.25">
      <c r="A7817" s="450">
        <v>39771</v>
      </c>
      <c r="B7817" s="451" t="s">
        <v>5444</v>
      </c>
      <c r="C7817" s="450" t="s">
        <v>721</v>
      </c>
      <c r="D7817" s="475">
        <v>32.049999999999997</v>
      </c>
      <c r="E7817" s="302"/>
      <c r="F7817" s="302"/>
      <c r="G7817" s="302"/>
    </row>
    <row r="7818" spans="1:7" ht="38.25">
      <c r="A7818" s="450">
        <v>39772</v>
      </c>
      <c r="B7818" s="451" t="s">
        <v>5445</v>
      </c>
      <c r="C7818" s="450" t="s">
        <v>721</v>
      </c>
      <c r="D7818" s="475">
        <v>62.99</v>
      </c>
      <c r="E7818" s="302"/>
      <c r="F7818" s="302"/>
      <c r="G7818" s="302"/>
    </row>
    <row r="7819" spans="1:7" ht="38.25">
      <c r="A7819" s="450">
        <v>39773</v>
      </c>
      <c r="B7819" s="451" t="s">
        <v>5446</v>
      </c>
      <c r="C7819" s="450" t="s">
        <v>721</v>
      </c>
      <c r="D7819" s="475">
        <v>101.24</v>
      </c>
      <c r="E7819" s="302"/>
      <c r="F7819" s="302"/>
      <c r="G7819" s="302"/>
    </row>
    <row r="7820" spans="1:7" ht="38.25">
      <c r="A7820" s="450">
        <v>39774</v>
      </c>
      <c r="B7820" s="451" t="s">
        <v>5447</v>
      </c>
      <c r="C7820" s="450" t="s">
        <v>721</v>
      </c>
      <c r="D7820" s="475">
        <v>151.43</v>
      </c>
      <c r="E7820" s="302"/>
      <c r="F7820" s="302"/>
      <c r="G7820" s="302"/>
    </row>
    <row r="7821" spans="1:7" ht="38.25">
      <c r="A7821" s="450">
        <v>39775</v>
      </c>
      <c r="B7821" s="451" t="s">
        <v>5448</v>
      </c>
      <c r="C7821" s="450" t="s">
        <v>721</v>
      </c>
      <c r="D7821" s="475">
        <v>202.11</v>
      </c>
      <c r="E7821" s="302"/>
      <c r="F7821" s="302"/>
      <c r="G7821" s="302"/>
    </row>
    <row r="7822" spans="1:7" ht="38.25">
      <c r="A7822" s="450">
        <v>39776</v>
      </c>
      <c r="B7822" s="451" t="s">
        <v>5449</v>
      </c>
      <c r="C7822" s="450" t="s">
        <v>721</v>
      </c>
      <c r="D7822" s="475">
        <v>244.26</v>
      </c>
      <c r="E7822" s="302"/>
      <c r="F7822" s="302"/>
      <c r="G7822" s="302"/>
    </row>
    <row r="7823" spans="1:7" ht="38.25">
      <c r="A7823" s="450">
        <v>39777</v>
      </c>
      <c r="B7823" s="451" t="s">
        <v>5450</v>
      </c>
      <c r="C7823" s="450" t="s">
        <v>721</v>
      </c>
      <c r="D7823" s="475">
        <v>309.58999999999997</v>
      </c>
      <c r="E7823" s="302"/>
      <c r="F7823" s="302"/>
      <c r="G7823" s="302"/>
    </row>
    <row r="7824" spans="1:7" ht="38.25">
      <c r="A7824" s="450">
        <v>20254</v>
      </c>
      <c r="B7824" s="451" t="s">
        <v>10626</v>
      </c>
      <c r="C7824" s="450" t="s">
        <v>721</v>
      </c>
      <c r="D7824" s="475">
        <v>22.47</v>
      </c>
      <c r="E7824" s="302"/>
      <c r="F7824" s="302"/>
      <c r="G7824" s="302"/>
    </row>
    <row r="7825" spans="1:7" ht="38.25">
      <c r="A7825" s="450">
        <v>20253</v>
      </c>
      <c r="B7825" s="451" t="s">
        <v>10627</v>
      </c>
      <c r="C7825" s="450" t="s">
        <v>721</v>
      </c>
      <c r="D7825" s="475">
        <v>73.790000000000006</v>
      </c>
      <c r="E7825" s="302"/>
      <c r="F7825" s="302"/>
      <c r="G7825" s="302"/>
    </row>
    <row r="7826" spans="1:7" ht="51">
      <c r="A7826" s="450">
        <v>11247</v>
      </c>
      <c r="B7826" s="451" t="s">
        <v>10628</v>
      </c>
      <c r="C7826" s="450" t="s">
        <v>721</v>
      </c>
      <c r="D7826" s="475">
        <v>1418.84</v>
      </c>
      <c r="E7826" s="302"/>
      <c r="F7826" s="302"/>
      <c r="G7826" s="302"/>
    </row>
    <row r="7827" spans="1:7" ht="51">
      <c r="A7827" s="450">
        <v>11250</v>
      </c>
      <c r="B7827" s="451" t="s">
        <v>10629</v>
      </c>
      <c r="C7827" s="450" t="s">
        <v>721</v>
      </c>
      <c r="D7827" s="475">
        <v>61.08</v>
      </c>
      <c r="E7827" s="302"/>
      <c r="F7827" s="302"/>
      <c r="G7827" s="302"/>
    </row>
    <row r="7828" spans="1:7" ht="51">
      <c r="A7828" s="450">
        <v>11249</v>
      </c>
      <c r="B7828" s="451" t="s">
        <v>10630</v>
      </c>
      <c r="C7828" s="450" t="s">
        <v>721</v>
      </c>
      <c r="D7828" s="475">
        <v>2771.48</v>
      </c>
      <c r="E7828" s="302"/>
      <c r="F7828" s="302"/>
      <c r="G7828" s="302"/>
    </row>
    <row r="7829" spans="1:7" ht="51">
      <c r="A7829" s="450">
        <v>11251</v>
      </c>
      <c r="B7829" s="451" t="s">
        <v>10631</v>
      </c>
      <c r="C7829" s="450" t="s">
        <v>721</v>
      </c>
      <c r="D7829" s="475">
        <v>135.30000000000001</v>
      </c>
      <c r="E7829" s="302"/>
      <c r="F7829" s="302"/>
      <c r="G7829" s="302"/>
    </row>
    <row r="7830" spans="1:7" ht="51">
      <c r="A7830" s="450">
        <v>11253</v>
      </c>
      <c r="B7830" s="451" t="s">
        <v>10632</v>
      </c>
      <c r="C7830" s="450" t="s">
        <v>721</v>
      </c>
      <c r="D7830" s="475">
        <v>224.21</v>
      </c>
      <c r="E7830" s="302"/>
      <c r="F7830" s="302"/>
      <c r="G7830" s="302"/>
    </row>
    <row r="7831" spans="1:7" ht="51">
      <c r="A7831" s="450">
        <v>11255</v>
      </c>
      <c r="B7831" s="451" t="s">
        <v>10633</v>
      </c>
      <c r="C7831" s="450" t="s">
        <v>721</v>
      </c>
      <c r="D7831" s="475">
        <v>335.19</v>
      </c>
      <c r="E7831" s="302"/>
      <c r="F7831" s="302"/>
      <c r="G7831" s="302"/>
    </row>
    <row r="7832" spans="1:7" ht="51">
      <c r="A7832" s="450">
        <v>14055</v>
      </c>
      <c r="B7832" s="451" t="s">
        <v>10634</v>
      </c>
      <c r="C7832" s="450" t="s">
        <v>721</v>
      </c>
      <c r="D7832" s="475">
        <v>674.28</v>
      </c>
      <c r="E7832" s="302"/>
      <c r="F7832" s="302"/>
      <c r="G7832" s="302"/>
    </row>
    <row r="7833" spans="1:7" ht="51">
      <c r="A7833" s="450">
        <v>11256</v>
      </c>
      <c r="B7833" s="451" t="s">
        <v>10635</v>
      </c>
      <c r="C7833" s="450" t="s">
        <v>721</v>
      </c>
      <c r="D7833" s="475">
        <v>419.86</v>
      </c>
      <c r="E7833" s="302"/>
      <c r="F7833" s="302"/>
      <c r="G7833" s="302"/>
    </row>
    <row r="7834" spans="1:7" ht="25.5">
      <c r="A7834" s="450">
        <v>1872</v>
      </c>
      <c r="B7834" s="451" t="s">
        <v>5451</v>
      </c>
      <c r="C7834" s="450" t="s">
        <v>721</v>
      </c>
      <c r="D7834" s="475">
        <v>1.6</v>
      </c>
      <c r="E7834" s="302"/>
      <c r="F7834" s="302"/>
      <c r="G7834" s="302"/>
    </row>
    <row r="7835" spans="1:7" ht="25.5">
      <c r="A7835" s="450">
        <v>1873</v>
      </c>
      <c r="B7835" s="451" t="s">
        <v>5452</v>
      </c>
      <c r="C7835" s="450" t="s">
        <v>721</v>
      </c>
      <c r="D7835" s="475">
        <v>3.18</v>
      </c>
      <c r="E7835" s="302"/>
      <c r="F7835" s="302"/>
      <c r="G7835" s="302"/>
    </row>
    <row r="7836" spans="1:7" ht="51">
      <c r="A7836" s="450">
        <v>39693</v>
      </c>
      <c r="B7836" s="451" t="s">
        <v>5453</v>
      </c>
      <c r="C7836" s="450" t="s">
        <v>721</v>
      </c>
      <c r="D7836" s="475">
        <v>2636.9</v>
      </c>
      <c r="E7836" s="302"/>
      <c r="F7836" s="302"/>
      <c r="G7836" s="302"/>
    </row>
    <row r="7837" spans="1:7" ht="38.25">
      <c r="A7837" s="450">
        <v>39692</v>
      </c>
      <c r="B7837" s="451" t="s">
        <v>5454</v>
      </c>
      <c r="C7837" s="450" t="s">
        <v>721</v>
      </c>
      <c r="D7837" s="475">
        <v>843.75</v>
      </c>
      <c r="E7837" s="302"/>
      <c r="F7837" s="302"/>
      <c r="G7837" s="302"/>
    </row>
    <row r="7838" spans="1:7" ht="38.25">
      <c r="A7838" s="450">
        <v>34643</v>
      </c>
      <c r="B7838" s="451" t="s">
        <v>5455</v>
      </c>
      <c r="C7838" s="450" t="s">
        <v>721</v>
      </c>
      <c r="D7838" s="475">
        <v>15.76</v>
      </c>
      <c r="E7838" s="302"/>
      <c r="F7838" s="302"/>
      <c r="G7838" s="302"/>
    </row>
    <row r="7839" spans="1:7" ht="51">
      <c r="A7839" s="450">
        <v>1062</v>
      </c>
      <c r="B7839" s="451" t="s">
        <v>10636</v>
      </c>
      <c r="C7839" s="450" t="s">
        <v>721</v>
      </c>
      <c r="D7839" s="475">
        <v>267.39999999999998</v>
      </c>
      <c r="E7839" s="302"/>
      <c r="F7839" s="302"/>
      <c r="G7839" s="302"/>
    </row>
    <row r="7840" spans="1:7" ht="51">
      <c r="A7840" s="450">
        <v>39686</v>
      </c>
      <c r="B7840" s="451" t="s">
        <v>10637</v>
      </c>
      <c r="C7840" s="450" t="s">
        <v>721</v>
      </c>
      <c r="D7840" s="475">
        <v>432.97</v>
      </c>
      <c r="E7840" s="302"/>
      <c r="F7840" s="302"/>
      <c r="G7840" s="302"/>
    </row>
    <row r="7841" spans="1:7" ht="63.75">
      <c r="A7841" s="450">
        <v>43095</v>
      </c>
      <c r="B7841" s="451" t="s">
        <v>10638</v>
      </c>
      <c r="C7841" s="450" t="s">
        <v>721</v>
      </c>
      <c r="D7841" s="475">
        <v>125.66</v>
      </c>
      <c r="E7841" s="302"/>
      <c r="F7841" s="302"/>
      <c r="G7841" s="302"/>
    </row>
    <row r="7842" spans="1:7" ht="38.25">
      <c r="A7842" s="450">
        <v>1871</v>
      </c>
      <c r="B7842" s="451" t="s">
        <v>5456</v>
      </c>
      <c r="C7842" s="450" t="s">
        <v>721</v>
      </c>
      <c r="D7842" s="475">
        <v>2.86</v>
      </c>
      <c r="E7842" s="302"/>
      <c r="F7842" s="302"/>
      <c r="G7842" s="302"/>
    </row>
    <row r="7843" spans="1:7" ht="38.25">
      <c r="A7843" s="450">
        <v>12001</v>
      </c>
      <c r="B7843" s="451" t="s">
        <v>5457</v>
      </c>
      <c r="C7843" s="450" t="s">
        <v>721</v>
      </c>
      <c r="D7843" s="475">
        <v>4.13</v>
      </c>
      <c r="E7843" s="302"/>
      <c r="F7843" s="302"/>
      <c r="G7843" s="302"/>
    </row>
    <row r="7844" spans="1:7" ht="25.5">
      <c r="A7844" s="450">
        <v>11882</v>
      </c>
      <c r="B7844" s="451" t="s">
        <v>10639</v>
      </c>
      <c r="C7844" s="450" t="s">
        <v>721</v>
      </c>
      <c r="D7844" s="475">
        <v>96.88</v>
      </c>
      <c r="E7844" s="302"/>
      <c r="F7844" s="302"/>
      <c r="G7844" s="302"/>
    </row>
    <row r="7845" spans="1:7" ht="51">
      <c r="A7845" s="450">
        <v>1068</v>
      </c>
      <c r="B7845" s="451" t="s">
        <v>10640</v>
      </c>
      <c r="C7845" s="450" t="s">
        <v>721</v>
      </c>
      <c r="D7845" s="475">
        <v>1763.77</v>
      </c>
      <c r="E7845" s="302"/>
      <c r="F7845" s="302"/>
      <c r="G7845" s="302"/>
    </row>
    <row r="7846" spans="1:7" ht="51">
      <c r="A7846" s="450">
        <v>39690</v>
      </c>
      <c r="B7846" s="451" t="s">
        <v>10641</v>
      </c>
      <c r="C7846" s="450" t="s">
        <v>721</v>
      </c>
      <c r="D7846" s="475">
        <v>2959.02</v>
      </c>
      <c r="E7846" s="302"/>
      <c r="F7846" s="302"/>
      <c r="G7846" s="302"/>
    </row>
    <row r="7847" spans="1:7" ht="51">
      <c r="A7847" s="450">
        <v>39691</v>
      </c>
      <c r="B7847" s="451" t="s">
        <v>10642</v>
      </c>
      <c r="C7847" s="450" t="s">
        <v>721</v>
      </c>
      <c r="D7847" s="475">
        <v>3721.62</v>
      </c>
      <c r="E7847" s="302"/>
      <c r="F7847" s="302"/>
      <c r="G7847" s="302"/>
    </row>
    <row r="7848" spans="1:7" ht="51">
      <c r="A7848" s="450">
        <v>39808</v>
      </c>
      <c r="B7848" s="451" t="s">
        <v>10643</v>
      </c>
      <c r="C7848" s="450" t="s">
        <v>721</v>
      </c>
      <c r="D7848" s="475">
        <v>65.599999999999994</v>
      </c>
      <c r="E7848" s="302"/>
      <c r="F7848" s="302"/>
      <c r="G7848" s="302"/>
    </row>
    <row r="7849" spans="1:7" ht="51">
      <c r="A7849" s="450">
        <v>39809</v>
      </c>
      <c r="B7849" s="451" t="s">
        <v>10644</v>
      </c>
      <c r="C7849" s="450" t="s">
        <v>721</v>
      </c>
      <c r="D7849" s="475">
        <v>155.61000000000001</v>
      </c>
      <c r="E7849" s="302"/>
      <c r="F7849" s="302"/>
      <c r="G7849" s="302"/>
    </row>
    <row r="7850" spans="1:7" ht="51">
      <c r="A7850" s="450">
        <v>43439</v>
      </c>
      <c r="B7850" s="451" t="s">
        <v>10645</v>
      </c>
      <c r="C7850" s="450" t="s">
        <v>721</v>
      </c>
      <c r="D7850" s="475">
        <v>444.7</v>
      </c>
      <c r="E7850" s="302"/>
      <c r="F7850" s="302"/>
      <c r="G7850" s="302"/>
    </row>
    <row r="7851" spans="1:7" ht="25.5">
      <c r="A7851" s="450">
        <v>5103</v>
      </c>
      <c r="B7851" s="451" t="s">
        <v>5458</v>
      </c>
      <c r="C7851" s="450" t="s">
        <v>721</v>
      </c>
      <c r="D7851" s="475">
        <v>14.81</v>
      </c>
      <c r="E7851" s="302"/>
      <c r="F7851" s="302"/>
      <c r="G7851" s="302"/>
    </row>
    <row r="7852" spans="1:7" ht="25.5">
      <c r="A7852" s="450">
        <v>11712</v>
      </c>
      <c r="B7852" s="451" t="s">
        <v>5459</v>
      </c>
      <c r="C7852" s="450" t="s">
        <v>721</v>
      </c>
      <c r="D7852" s="475">
        <v>34.49</v>
      </c>
      <c r="E7852" s="302"/>
      <c r="F7852" s="302"/>
      <c r="G7852" s="302"/>
    </row>
    <row r="7853" spans="1:7" ht="25.5">
      <c r="A7853" s="450">
        <v>11717</v>
      </c>
      <c r="B7853" s="451" t="s">
        <v>5460</v>
      </c>
      <c r="C7853" s="450" t="s">
        <v>721</v>
      </c>
      <c r="D7853" s="475">
        <v>37.479999999999997</v>
      </c>
      <c r="E7853" s="302"/>
      <c r="F7853" s="302"/>
      <c r="G7853" s="302"/>
    </row>
    <row r="7854" spans="1:7" ht="25.5">
      <c r="A7854" s="450">
        <v>11714</v>
      </c>
      <c r="B7854" s="451" t="s">
        <v>5461</v>
      </c>
      <c r="C7854" s="450" t="s">
        <v>721</v>
      </c>
      <c r="D7854" s="475">
        <v>46.63</v>
      </c>
      <c r="E7854" s="302"/>
      <c r="F7854" s="302"/>
      <c r="G7854" s="302"/>
    </row>
    <row r="7855" spans="1:7" ht="25.5">
      <c r="A7855" s="450">
        <v>11880</v>
      </c>
      <c r="B7855" s="451" t="s">
        <v>5462</v>
      </c>
      <c r="C7855" s="450" t="s">
        <v>721</v>
      </c>
      <c r="D7855" s="475">
        <v>96.44</v>
      </c>
      <c r="E7855" s="302"/>
      <c r="F7855" s="302"/>
      <c r="G7855" s="302"/>
    </row>
    <row r="7856" spans="1:7">
      <c r="A7856" s="450">
        <v>1106</v>
      </c>
      <c r="B7856" s="451" t="s">
        <v>5463</v>
      </c>
      <c r="C7856" s="450" t="s">
        <v>718</v>
      </c>
      <c r="D7856" s="475">
        <v>0.75</v>
      </c>
      <c r="E7856" s="302"/>
      <c r="F7856" s="302"/>
      <c r="G7856" s="302"/>
    </row>
    <row r="7857" spans="1:7">
      <c r="A7857" s="450">
        <v>11161</v>
      </c>
      <c r="B7857" s="451" t="s">
        <v>5464</v>
      </c>
      <c r="C7857" s="450" t="s">
        <v>718</v>
      </c>
      <c r="D7857" s="475">
        <v>1.25</v>
      </c>
      <c r="E7857" s="302"/>
      <c r="F7857" s="302"/>
      <c r="G7857" s="302"/>
    </row>
    <row r="7858" spans="1:7" ht="25.5">
      <c r="A7858" s="450">
        <v>1107</v>
      </c>
      <c r="B7858" s="451" t="s">
        <v>5465</v>
      </c>
      <c r="C7858" s="450" t="s">
        <v>718</v>
      </c>
      <c r="D7858" s="475">
        <v>0.63</v>
      </c>
      <c r="E7858" s="302"/>
      <c r="F7858" s="302"/>
      <c r="G7858" s="302"/>
    </row>
    <row r="7859" spans="1:7" ht="25.5">
      <c r="A7859" s="450">
        <v>25963</v>
      </c>
      <c r="B7859" s="451" t="s">
        <v>5466</v>
      </c>
      <c r="C7859" s="450" t="s">
        <v>718</v>
      </c>
      <c r="D7859" s="475">
        <v>0.11</v>
      </c>
      <c r="E7859" s="302"/>
      <c r="F7859" s="302"/>
      <c r="G7859" s="302"/>
    </row>
    <row r="7860" spans="1:7">
      <c r="A7860" s="450">
        <v>4759</v>
      </c>
      <c r="B7860" s="451" t="s">
        <v>5467</v>
      </c>
      <c r="C7860" s="450" t="s">
        <v>724</v>
      </c>
      <c r="D7860" s="475">
        <v>13.49</v>
      </c>
      <c r="E7860" s="302"/>
      <c r="F7860" s="302"/>
      <c r="G7860" s="302"/>
    </row>
    <row r="7861" spans="1:7">
      <c r="A7861" s="450">
        <v>41068</v>
      </c>
      <c r="B7861" s="451" t="s">
        <v>5468</v>
      </c>
      <c r="C7861" s="450" t="s">
        <v>839</v>
      </c>
      <c r="D7861" s="475">
        <v>2393.9899999999998</v>
      </c>
      <c r="E7861" s="302"/>
      <c r="F7861" s="302"/>
      <c r="G7861" s="302"/>
    </row>
    <row r="7862" spans="1:7" ht="25.5">
      <c r="A7862" s="450">
        <v>1108</v>
      </c>
      <c r="B7862" s="451" t="s">
        <v>5469</v>
      </c>
      <c r="C7862" s="450" t="s">
        <v>725</v>
      </c>
      <c r="D7862" s="475">
        <v>28.76</v>
      </c>
      <c r="E7862" s="302"/>
      <c r="F7862" s="302"/>
      <c r="G7862" s="302"/>
    </row>
    <row r="7863" spans="1:7" ht="25.5">
      <c r="A7863" s="450">
        <v>1117</v>
      </c>
      <c r="B7863" s="451" t="s">
        <v>5470</v>
      </c>
      <c r="C7863" s="450" t="s">
        <v>725</v>
      </c>
      <c r="D7863" s="475">
        <v>28.99</v>
      </c>
      <c r="E7863" s="302"/>
      <c r="F7863" s="302"/>
      <c r="G7863" s="302"/>
    </row>
    <row r="7864" spans="1:7" ht="25.5">
      <c r="A7864" s="450">
        <v>1118</v>
      </c>
      <c r="B7864" s="451" t="s">
        <v>5471</v>
      </c>
      <c r="C7864" s="450" t="s">
        <v>725</v>
      </c>
      <c r="D7864" s="475">
        <v>34.26</v>
      </c>
      <c r="E7864" s="302"/>
      <c r="F7864" s="302"/>
      <c r="G7864" s="302"/>
    </row>
    <row r="7865" spans="1:7" ht="25.5">
      <c r="A7865" s="450">
        <v>1110</v>
      </c>
      <c r="B7865" s="451" t="s">
        <v>5472</v>
      </c>
      <c r="C7865" s="450" t="s">
        <v>725</v>
      </c>
      <c r="D7865" s="475">
        <v>34.26</v>
      </c>
      <c r="E7865" s="302"/>
      <c r="F7865" s="302"/>
      <c r="G7865" s="302"/>
    </row>
    <row r="7866" spans="1:7" ht="38.25">
      <c r="A7866" s="450">
        <v>12618</v>
      </c>
      <c r="B7866" s="451" t="s">
        <v>5473</v>
      </c>
      <c r="C7866" s="450" t="s">
        <v>721</v>
      </c>
      <c r="D7866" s="475">
        <v>44.5</v>
      </c>
      <c r="E7866" s="302"/>
      <c r="F7866" s="302"/>
      <c r="G7866" s="302"/>
    </row>
    <row r="7867" spans="1:7" ht="25.5">
      <c r="A7867" s="450">
        <v>40784</v>
      </c>
      <c r="B7867" s="451" t="s">
        <v>10646</v>
      </c>
      <c r="C7867" s="450" t="s">
        <v>725</v>
      </c>
      <c r="D7867" s="475">
        <v>94.5</v>
      </c>
      <c r="E7867" s="302"/>
      <c r="F7867" s="302"/>
      <c r="G7867" s="302"/>
    </row>
    <row r="7868" spans="1:7" ht="25.5">
      <c r="A7868" s="450">
        <v>40782</v>
      </c>
      <c r="B7868" s="451" t="s">
        <v>10647</v>
      </c>
      <c r="C7868" s="450" t="s">
        <v>725</v>
      </c>
      <c r="D7868" s="475">
        <v>37.08</v>
      </c>
      <c r="E7868" s="302"/>
      <c r="F7868" s="302"/>
      <c r="G7868" s="302"/>
    </row>
    <row r="7869" spans="1:7" ht="25.5">
      <c r="A7869" s="450">
        <v>40783</v>
      </c>
      <c r="B7869" s="451" t="s">
        <v>10648</v>
      </c>
      <c r="C7869" s="450" t="s">
        <v>725</v>
      </c>
      <c r="D7869" s="475">
        <v>48.31</v>
      </c>
      <c r="E7869" s="302"/>
      <c r="F7869" s="302"/>
      <c r="G7869" s="302"/>
    </row>
    <row r="7870" spans="1:7" ht="25.5">
      <c r="A7870" s="450">
        <v>1109</v>
      </c>
      <c r="B7870" s="451" t="s">
        <v>5474</v>
      </c>
      <c r="C7870" s="450" t="s">
        <v>725</v>
      </c>
      <c r="D7870" s="475">
        <v>28.76</v>
      </c>
      <c r="E7870" s="302"/>
      <c r="F7870" s="302"/>
      <c r="G7870" s="302"/>
    </row>
    <row r="7871" spans="1:7" ht="25.5">
      <c r="A7871" s="450">
        <v>1119</v>
      </c>
      <c r="B7871" s="451" t="s">
        <v>5475</v>
      </c>
      <c r="C7871" s="450" t="s">
        <v>725</v>
      </c>
      <c r="D7871" s="475">
        <v>18.54</v>
      </c>
      <c r="E7871" s="302"/>
      <c r="F7871" s="302"/>
      <c r="G7871" s="302"/>
    </row>
    <row r="7872" spans="1:7" ht="38.25">
      <c r="A7872" s="450">
        <v>13115</v>
      </c>
      <c r="B7872" s="451" t="s">
        <v>10649</v>
      </c>
      <c r="C7872" s="450" t="s">
        <v>725</v>
      </c>
      <c r="D7872" s="475">
        <v>14.99</v>
      </c>
      <c r="E7872" s="302"/>
      <c r="F7872" s="302"/>
      <c r="G7872" s="302"/>
    </row>
    <row r="7873" spans="1:7" ht="38.25">
      <c r="A7873" s="450">
        <v>10541</v>
      </c>
      <c r="B7873" s="451" t="s">
        <v>10650</v>
      </c>
      <c r="C7873" s="450" t="s">
        <v>725</v>
      </c>
      <c r="D7873" s="475">
        <v>18.32</v>
      </c>
      <c r="E7873" s="302"/>
      <c r="F7873" s="302"/>
      <c r="G7873" s="302"/>
    </row>
    <row r="7874" spans="1:7" ht="38.25">
      <c r="A7874" s="450">
        <v>10542</v>
      </c>
      <c r="B7874" s="451" t="s">
        <v>10651</v>
      </c>
      <c r="C7874" s="450" t="s">
        <v>725</v>
      </c>
      <c r="D7874" s="475">
        <v>23.96</v>
      </c>
      <c r="E7874" s="302"/>
      <c r="F7874" s="302"/>
      <c r="G7874" s="302"/>
    </row>
    <row r="7875" spans="1:7" ht="38.25">
      <c r="A7875" s="450">
        <v>10543</v>
      </c>
      <c r="B7875" s="451" t="s">
        <v>10652</v>
      </c>
      <c r="C7875" s="450" t="s">
        <v>725</v>
      </c>
      <c r="D7875" s="475">
        <v>38.89</v>
      </c>
      <c r="E7875" s="302"/>
      <c r="F7875" s="302"/>
      <c r="G7875" s="302"/>
    </row>
    <row r="7876" spans="1:7" ht="38.25">
      <c r="A7876" s="450">
        <v>10544</v>
      </c>
      <c r="B7876" s="451" t="s">
        <v>10653</v>
      </c>
      <c r="C7876" s="450" t="s">
        <v>725</v>
      </c>
      <c r="D7876" s="475">
        <v>50.3</v>
      </c>
      <c r="E7876" s="302"/>
      <c r="F7876" s="302"/>
      <c r="G7876" s="302"/>
    </row>
    <row r="7877" spans="1:7" ht="38.25">
      <c r="A7877" s="450">
        <v>10545</v>
      </c>
      <c r="B7877" s="451" t="s">
        <v>10654</v>
      </c>
      <c r="C7877" s="450" t="s">
        <v>725</v>
      </c>
      <c r="D7877" s="475">
        <v>93.99</v>
      </c>
      <c r="E7877" s="302"/>
      <c r="F7877" s="302"/>
      <c r="G7877" s="302"/>
    </row>
    <row r="7878" spans="1:7" ht="25.5">
      <c r="A7878" s="450">
        <v>38365</v>
      </c>
      <c r="B7878" s="451" t="s">
        <v>5476</v>
      </c>
      <c r="C7878" s="450" t="s">
        <v>726</v>
      </c>
      <c r="D7878" s="475">
        <v>1.97</v>
      </c>
      <c r="E7878" s="302"/>
      <c r="F7878" s="302"/>
      <c r="G7878" s="302"/>
    </row>
    <row r="7879" spans="1:7" ht="51">
      <c r="A7879" s="450">
        <v>37745</v>
      </c>
      <c r="B7879" s="451" t="s">
        <v>5477</v>
      </c>
      <c r="C7879" s="450" t="s">
        <v>721</v>
      </c>
      <c r="D7879" s="475">
        <v>294300</v>
      </c>
      <c r="E7879" s="302"/>
      <c r="F7879" s="302"/>
      <c r="G7879" s="302"/>
    </row>
    <row r="7880" spans="1:7" ht="51">
      <c r="A7880" s="450">
        <v>37754</v>
      </c>
      <c r="B7880" s="451" t="s">
        <v>5478</v>
      </c>
      <c r="C7880" s="450" t="s">
        <v>721</v>
      </c>
      <c r="D7880" s="475">
        <v>307338.59999999998</v>
      </c>
      <c r="E7880" s="302"/>
      <c r="F7880" s="302"/>
      <c r="G7880" s="302"/>
    </row>
    <row r="7881" spans="1:7" ht="51">
      <c r="A7881" s="450">
        <v>37748</v>
      </c>
      <c r="B7881" s="451" t="s">
        <v>5479</v>
      </c>
      <c r="C7881" s="450" t="s">
        <v>721</v>
      </c>
      <c r="D7881" s="475">
        <v>312880.01</v>
      </c>
      <c r="E7881" s="302"/>
      <c r="F7881" s="302"/>
      <c r="G7881" s="302"/>
    </row>
    <row r="7882" spans="1:7" ht="51">
      <c r="A7882" s="450">
        <v>37761</v>
      </c>
      <c r="B7882" s="451" t="s">
        <v>5480</v>
      </c>
      <c r="C7882" s="450" t="s">
        <v>721</v>
      </c>
      <c r="D7882" s="475">
        <v>258909.48</v>
      </c>
      <c r="E7882" s="302"/>
      <c r="F7882" s="302"/>
      <c r="G7882" s="302"/>
    </row>
    <row r="7883" spans="1:7" ht="51">
      <c r="A7883" s="450">
        <v>37757</v>
      </c>
      <c r="B7883" s="451" t="s">
        <v>5481</v>
      </c>
      <c r="C7883" s="450" t="s">
        <v>721</v>
      </c>
      <c r="D7883" s="475">
        <v>360424.35</v>
      </c>
      <c r="E7883" s="302"/>
      <c r="F7883" s="302"/>
      <c r="G7883" s="302"/>
    </row>
    <row r="7884" spans="1:7" ht="51">
      <c r="A7884" s="450">
        <v>37759</v>
      </c>
      <c r="B7884" s="451" t="s">
        <v>5482</v>
      </c>
      <c r="C7884" s="450" t="s">
        <v>721</v>
      </c>
      <c r="D7884" s="475">
        <v>361821.36</v>
      </c>
      <c r="E7884" s="302"/>
      <c r="F7884" s="302"/>
      <c r="G7884" s="302"/>
    </row>
    <row r="7885" spans="1:7" ht="51">
      <c r="A7885" s="450">
        <v>37766</v>
      </c>
      <c r="B7885" s="451" t="s">
        <v>5483</v>
      </c>
      <c r="C7885" s="450" t="s">
        <v>721</v>
      </c>
      <c r="D7885" s="475">
        <v>361821.33</v>
      </c>
      <c r="E7885" s="302"/>
      <c r="F7885" s="302"/>
      <c r="G7885" s="302"/>
    </row>
    <row r="7886" spans="1:7" ht="51">
      <c r="A7886" s="450">
        <v>37752</v>
      </c>
      <c r="B7886" s="451" t="s">
        <v>5484</v>
      </c>
      <c r="C7886" s="450" t="s">
        <v>721</v>
      </c>
      <c r="D7886" s="475">
        <v>328107.24</v>
      </c>
      <c r="E7886" s="302"/>
      <c r="F7886" s="302"/>
      <c r="G7886" s="302"/>
    </row>
    <row r="7887" spans="1:7" ht="51">
      <c r="A7887" s="450">
        <v>37760</v>
      </c>
      <c r="B7887" s="451" t="s">
        <v>5485</v>
      </c>
      <c r="C7887" s="450" t="s">
        <v>721</v>
      </c>
      <c r="D7887" s="475">
        <v>345523.09</v>
      </c>
      <c r="E7887" s="302"/>
      <c r="F7887" s="302"/>
      <c r="G7887" s="302"/>
    </row>
    <row r="7888" spans="1:7" ht="51">
      <c r="A7888" s="450">
        <v>37765</v>
      </c>
      <c r="B7888" s="451" t="s">
        <v>5486</v>
      </c>
      <c r="C7888" s="450" t="s">
        <v>721</v>
      </c>
      <c r="D7888" s="475">
        <v>241214.25</v>
      </c>
      <c r="E7888" s="302"/>
      <c r="F7888" s="302"/>
      <c r="G7888" s="302"/>
    </row>
    <row r="7889" spans="1:7" ht="51">
      <c r="A7889" s="450">
        <v>37746</v>
      </c>
      <c r="B7889" s="451" t="s">
        <v>5487</v>
      </c>
      <c r="C7889" s="450" t="s">
        <v>721</v>
      </c>
      <c r="D7889" s="475">
        <v>264450.88</v>
      </c>
      <c r="E7889" s="302"/>
      <c r="F7889" s="302"/>
      <c r="G7889" s="302"/>
    </row>
    <row r="7890" spans="1:7" ht="51">
      <c r="A7890" s="450">
        <v>37750</v>
      </c>
      <c r="B7890" s="451" t="s">
        <v>5488</v>
      </c>
      <c r="C7890" s="450" t="s">
        <v>721</v>
      </c>
      <c r="D7890" s="475">
        <v>263519.57</v>
      </c>
      <c r="E7890" s="302"/>
      <c r="F7890" s="302"/>
      <c r="G7890" s="302"/>
    </row>
    <row r="7891" spans="1:7" ht="51">
      <c r="A7891" s="450">
        <v>37753</v>
      </c>
      <c r="B7891" s="451" t="s">
        <v>5489</v>
      </c>
      <c r="C7891" s="450" t="s">
        <v>721</v>
      </c>
      <c r="D7891" s="475">
        <v>262588.23</v>
      </c>
      <c r="E7891" s="302"/>
      <c r="F7891" s="302"/>
      <c r="G7891" s="302"/>
    </row>
    <row r="7892" spans="1:7" ht="51">
      <c r="A7892" s="450">
        <v>37756</v>
      </c>
      <c r="B7892" s="451" t="s">
        <v>5490</v>
      </c>
      <c r="C7892" s="450" t="s">
        <v>721</v>
      </c>
      <c r="D7892" s="475">
        <v>258909.48</v>
      </c>
      <c r="E7892" s="302"/>
      <c r="F7892" s="302"/>
      <c r="G7892" s="302"/>
    </row>
    <row r="7893" spans="1:7" ht="51">
      <c r="A7893" s="450">
        <v>37755</v>
      </c>
      <c r="B7893" s="451" t="s">
        <v>5491</v>
      </c>
      <c r="C7893" s="450" t="s">
        <v>721</v>
      </c>
      <c r="D7893" s="475">
        <v>376256.95</v>
      </c>
      <c r="E7893" s="302"/>
      <c r="F7893" s="302"/>
      <c r="G7893" s="302"/>
    </row>
    <row r="7894" spans="1:7" ht="51">
      <c r="A7894" s="450">
        <v>37758</v>
      </c>
      <c r="B7894" s="451" t="s">
        <v>5492</v>
      </c>
      <c r="C7894" s="450" t="s">
        <v>721</v>
      </c>
      <c r="D7894" s="475">
        <v>424686.08000000002</v>
      </c>
      <c r="E7894" s="302"/>
      <c r="F7894" s="302"/>
      <c r="G7894" s="302"/>
    </row>
    <row r="7895" spans="1:7" ht="51">
      <c r="A7895" s="450">
        <v>37747</v>
      </c>
      <c r="B7895" s="451" t="s">
        <v>5493</v>
      </c>
      <c r="C7895" s="450" t="s">
        <v>721</v>
      </c>
      <c r="D7895" s="475">
        <v>382124.32</v>
      </c>
      <c r="E7895" s="302"/>
      <c r="F7895" s="302"/>
      <c r="G7895" s="302"/>
    </row>
    <row r="7896" spans="1:7" ht="51">
      <c r="A7896" s="450">
        <v>37767</v>
      </c>
      <c r="B7896" s="451" t="s">
        <v>5494</v>
      </c>
      <c r="C7896" s="450" t="s">
        <v>721</v>
      </c>
      <c r="D7896" s="475">
        <v>403265.51</v>
      </c>
      <c r="E7896" s="302"/>
      <c r="F7896" s="302"/>
      <c r="G7896" s="302"/>
    </row>
    <row r="7897" spans="1:7" ht="51">
      <c r="A7897" s="450">
        <v>37751</v>
      </c>
      <c r="B7897" s="451" t="s">
        <v>5495</v>
      </c>
      <c r="C7897" s="450" t="s">
        <v>721</v>
      </c>
      <c r="D7897" s="475">
        <v>403265.51</v>
      </c>
      <c r="E7897" s="302"/>
      <c r="F7897" s="302"/>
      <c r="G7897" s="302"/>
    </row>
    <row r="7898" spans="1:7" ht="63.75">
      <c r="A7898" s="450">
        <v>37749</v>
      </c>
      <c r="B7898" s="451" t="s">
        <v>5496</v>
      </c>
      <c r="C7898" s="450" t="s">
        <v>721</v>
      </c>
      <c r="D7898" s="475">
        <v>398608.86</v>
      </c>
      <c r="E7898" s="302"/>
      <c r="F7898" s="302"/>
      <c r="G7898" s="302"/>
    </row>
    <row r="7899" spans="1:7" ht="25.5">
      <c r="A7899" s="450">
        <v>1159</v>
      </c>
      <c r="B7899" s="451" t="s">
        <v>5497</v>
      </c>
      <c r="C7899" s="450" t="s">
        <v>721</v>
      </c>
      <c r="D7899" s="475">
        <v>190689.17</v>
      </c>
      <c r="E7899" s="302"/>
      <c r="F7899" s="302"/>
      <c r="G7899" s="302"/>
    </row>
    <row r="7900" spans="1:7" ht="25.5">
      <c r="A7900" s="450">
        <v>12114</v>
      </c>
      <c r="B7900" s="451" t="s">
        <v>5498</v>
      </c>
      <c r="C7900" s="450" t="s">
        <v>721</v>
      </c>
      <c r="D7900" s="475">
        <v>95.7</v>
      </c>
      <c r="E7900" s="302"/>
      <c r="F7900" s="302"/>
      <c r="G7900" s="302"/>
    </row>
    <row r="7901" spans="1:7" ht="25.5">
      <c r="A7901" s="450">
        <v>38106</v>
      </c>
      <c r="B7901" s="451" t="s">
        <v>5499</v>
      </c>
      <c r="C7901" s="450" t="s">
        <v>721</v>
      </c>
      <c r="D7901" s="475">
        <v>13</v>
      </c>
      <c r="E7901" s="302"/>
      <c r="F7901" s="302"/>
      <c r="G7901" s="302"/>
    </row>
    <row r="7902" spans="1:7" ht="38.25">
      <c r="A7902" s="450">
        <v>38085</v>
      </c>
      <c r="B7902" s="451" t="s">
        <v>5500</v>
      </c>
      <c r="C7902" s="450" t="s">
        <v>721</v>
      </c>
      <c r="D7902" s="475">
        <v>15.36</v>
      </c>
      <c r="E7902" s="302"/>
      <c r="F7902" s="302"/>
      <c r="G7902" s="302"/>
    </row>
    <row r="7903" spans="1:7" ht="25.5">
      <c r="A7903" s="450">
        <v>38599</v>
      </c>
      <c r="B7903" s="451" t="s">
        <v>10655</v>
      </c>
      <c r="C7903" s="450" t="s">
        <v>721</v>
      </c>
      <c r="D7903" s="475">
        <v>4.29</v>
      </c>
      <c r="E7903" s="302"/>
      <c r="F7903" s="302"/>
      <c r="G7903" s="302"/>
    </row>
    <row r="7904" spans="1:7" ht="25.5">
      <c r="A7904" s="450">
        <v>38596</v>
      </c>
      <c r="B7904" s="451" t="s">
        <v>10656</v>
      </c>
      <c r="C7904" s="450" t="s">
        <v>721</v>
      </c>
      <c r="D7904" s="475">
        <v>3.56</v>
      </c>
      <c r="E7904" s="302"/>
      <c r="F7904" s="302"/>
      <c r="G7904" s="302"/>
    </row>
    <row r="7905" spans="1:7" ht="25.5">
      <c r="A7905" s="450">
        <v>38600</v>
      </c>
      <c r="B7905" s="451" t="s">
        <v>10657</v>
      </c>
      <c r="C7905" s="450" t="s">
        <v>721</v>
      </c>
      <c r="D7905" s="475">
        <v>4.55</v>
      </c>
      <c r="E7905" s="302"/>
      <c r="F7905" s="302"/>
      <c r="G7905" s="302"/>
    </row>
    <row r="7906" spans="1:7" ht="25.5">
      <c r="A7906" s="450">
        <v>38597</v>
      </c>
      <c r="B7906" s="451" t="s">
        <v>10658</v>
      </c>
      <c r="C7906" s="450" t="s">
        <v>721</v>
      </c>
      <c r="D7906" s="475">
        <v>3.58</v>
      </c>
      <c r="E7906" s="302"/>
      <c r="F7906" s="302"/>
      <c r="G7906" s="302"/>
    </row>
    <row r="7907" spans="1:7" ht="25.5">
      <c r="A7907" s="450">
        <v>659</v>
      </c>
      <c r="B7907" s="451" t="s">
        <v>10659</v>
      </c>
      <c r="C7907" s="450" t="s">
        <v>721</v>
      </c>
      <c r="D7907" s="475">
        <v>2.06</v>
      </c>
      <c r="E7907" s="302"/>
      <c r="F7907" s="302"/>
      <c r="G7907" s="302"/>
    </row>
    <row r="7908" spans="1:7" ht="25.5">
      <c r="A7908" s="450">
        <v>660</v>
      </c>
      <c r="B7908" s="451" t="s">
        <v>10660</v>
      </c>
      <c r="C7908" s="450" t="s">
        <v>721</v>
      </c>
      <c r="D7908" s="475">
        <v>2.4700000000000002</v>
      </c>
      <c r="E7908" s="302"/>
      <c r="F7908" s="302"/>
      <c r="G7908" s="302"/>
    </row>
    <row r="7909" spans="1:7" ht="25.5">
      <c r="A7909" s="450">
        <v>658</v>
      </c>
      <c r="B7909" s="451" t="s">
        <v>10661</v>
      </c>
      <c r="C7909" s="450" t="s">
        <v>721</v>
      </c>
      <c r="D7909" s="475">
        <v>1.39</v>
      </c>
      <c r="E7909" s="302"/>
      <c r="F7909" s="302"/>
      <c r="G7909" s="302"/>
    </row>
    <row r="7910" spans="1:7" ht="25.5">
      <c r="A7910" s="450">
        <v>38548</v>
      </c>
      <c r="B7910" s="451" t="s">
        <v>5501</v>
      </c>
      <c r="C7910" s="450" t="s">
        <v>721</v>
      </c>
      <c r="D7910" s="475">
        <v>2.12</v>
      </c>
      <c r="E7910" s="302"/>
      <c r="F7910" s="302"/>
      <c r="G7910" s="302"/>
    </row>
    <row r="7911" spans="1:7" ht="25.5">
      <c r="A7911" s="450">
        <v>34649</v>
      </c>
      <c r="B7911" s="451" t="s">
        <v>5502</v>
      </c>
      <c r="C7911" s="450" t="s">
        <v>721</v>
      </c>
      <c r="D7911" s="475">
        <v>2.86</v>
      </c>
      <c r="E7911" s="302"/>
      <c r="F7911" s="302"/>
      <c r="G7911" s="302"/>
    </row>
    <row r="7912" spans="1:7" ht="25.5">
      <c r="A7912" s="450">
        <v>34655</v>
      </c>
      <c r="B7912" s="451" t="s">
        <v>5503</v>
      </c>
      <c r="C7912" s="450" t="s">
        <v>721</v>
      </c>
      <c r="D7912" s="475">
        <v>3.79</v>
      </c>
      <c r="E7912" s="302"/>
      <c r="F7912" s="302"/>
      <c r="G7912" s="302"/>
    </row>
    <row r="7913" spans="1:7" ht="25.5">
      <c r="A7913" s="450">
        <v>40607</v>
      </c>
      <c r="B7913" s="451" t="s">
        <v>5504</v>
      </c>
      <c r="C7913" s="450" t="s">
        <v>721</v>
      </c>
      <c r="D7913" s="475">
        <v>5.0199999999999996</v>
      </c>
      <c r="E7913" s="302"/>
      <c r="F7913" s="302"/>
      <c r="G7913" s="302"/>
    </row>
    <row r="7914" spans="1:7" ht="38.25">
      <c r="A7914" s="450">
        <v>569</v>
      </c>
      <c r="B7914" s="451" t="s">
        <v>11323</v>
      </c>
      <c r="C7914" s="450" t="s">
        <v>718</v>
      </c>
      <c r="D7914" s="475">
        <v>8.68</v>
      </c>
      <c r="E7914" s="302"/>
      <c r="F7914" s="302"/>
      <c r="G7914" s="302"/>
    </row>
    <row r="7915" spans="1:7" ht="38.25">
      <c r="A7915" s="450">
        <v>567</v>
      </c>
      <c r="B7915" s="451" t="s">
        <v>11324</v>
      </c>
      <c r="C7915" s="450" t="s">
        <v>725</v>
      </c>
      <c r="D7915" s="475">
        <v>12.68</v>
      </c>
      <c r="E7915" s="302"/>
      <c r="F7915" s="302"/>
      <c r="G7915" s="302"/>
    </row>
    <row r="7916" spans="1:7" ht="38.25">
      <c r="A7916" s="450">
        <v>574</v>
      </c>
      <c r="B7916" s="451" t="s">
        <v>11325</v>
      </c>
      <c r="C7916" s="450" t="s">
        <v>725</v>
      </c>
      <c r="D7916" s="475">
        <v>33.340000000000003</v>
      </c>
      <c r="E7916" s="302"/>
      <c r="F7916" s="302"/>
      <c r="G7916" s="302"/>
    </row>
    <row r="7917" spans="1:7" ht="38.25">
      <c r="A7917" s="450">
        <v>568</v>
      </c>
      <c r="B7917" s="451" t="s">
        <v>11326</v>
      </c>
      <c r="C7917" s="450" t="s">
        <v>725</v>
      </c>
      <c r="D7917" s="475">
        <v>70.25</v>
      </c>
      <c r="E7917" s="302"/>
      <c r="F7917" s="302"/>
      <c r="G7917" s="302"/>
    </row>
    <row r="7918" spans="1:7" ht="25.5">
      <c r="A7918" s="450">
        <v>585</v>
      </c>
      <c r="B7918" s="451" t="s">
        <v>5505</v>
      </c>
      <c r="C7918" s="450" t="s">
        <v>718</v>
      </c>
      <c r="D7918" s="475">
        <v>30.42</v>
      </c>
      <c r="E7918" s="302"/>
      <c r="F7918" s="302"/>
      <c r="G7918" s="302"/>
    </row>
    <row r="7919" spans="1:7" ht="25.5">
      <c r="A7919" s="450">
        <v>4777</v>
      </c>
      <c r="B7919" s="451" t="s">
        <v>5506</v>
      </c>
      <c r="C7919" s="450" t="s">
        <v>718</v>
      </c>
      <c r="D7919" s="475">
        <v>8.65</v>
      </c>
      <c r="E7919" s="302"/>
      <c r="F7919" s="302"/>
      <c r="G7919" s="302"/>
    </row>
    <row r="7920" spans="1:7" ht="25.5">
      <c r="A7920" s="450">
        <v>587</v>
      </c>
      <c r="B7920" s="451" t="s">
        <v>5507</v>
      </c>
      <c r="C7920" s="450" t="s">
        <v>718</v>
      </c>
      <c r="D7920" s="475">
        <v>32.6</v>
      </c>
      <c r="E7920" s="302"/>
      <c r="F7920" s="302"/>
      <c r="G7920" s="302"/>
    </row>
    <row r="7921" spans="1:7" ht="25.5">
      <c r="A7921" s="450">
        <v>590</v>
      </c>
      <c r="B7921" s="451" t="s">
        <v>5508</v>
      </c>
      <c r="C7921" s="450" t="s">
        <v>718</v>
      </c>
      <c r="D7921" s="475">
        <v>31.51</v>
      </c>
      <c r="E7921" s="302"/>
      <c r="F7921" s="302"/>
      <c r="G7921" s="302"/>
    </row>
    <row r="7922" spans="1:7" ht="25.5">
      <c r="A7922" s="450">
        <v>592</v>
      </c>
      <c r="B7922" s="451" t="s">
        <v>5509</v>
      </c>
      <c r="C7922" s="450" t="s">
        <v>718</v>
      </c>
      <c r="D7922" s="475">
        <v>32.6</v>
      </c>
      <c r="E7922" s="302"/>
      <c r="F7922" s="302"/>
      <c r="G7922" s="302"/>
    </row>
    <row r="7923" spans="1:7" ht="25.5">
      <c r="A7923" s="450">
        <v>586</v>
      </c>
      <c r="B7923" s="451" t="s">
        <v>5510</v>
      </c>
      <c r="C7923" s="450" t="s">
        <v>725</v>
      </c>
      <c r="D7923" s="475">
        <v>19.16</v>
      </c>
      <c r="E7923" s="302"/>
      <c r="F7923" s="302"/>
      <c r="G7923" s="302"/>
    </row>
    <row r="7924" spans="1:7" ht="25.5">
      <c r="A7924" s="450">
        <v>591</v>
      </c>
      <c r="B7924" s="451" t="s">
        <v>5511</v>
      </c>
      <c r="C7924" s="450" t="s">
        <v>718</v>
      </c>
      <c r="D7924" s="475">
        <v>30.42</v>
      </c>
      <c r="E7924" s="302"/>
      <c r="F7924" s="302"/>
      <c r="G7924" s="302"/>
    </row>
    <row r="7925" spans="1:7" ht="25.5">
      <c r="A7925" s="450">
        <v>588</v>
      </c>
      <c r="B7925" s="451" t="s">
        <v>5512</v>
      </c>
      <c r="C7925" s="450" t="s">
        <v>725</v>
      </c>
      <c r="D7925" s="475">
        <v>30.31</v>
      </c>
      <c r="E7925" s="302"/>
      <c r="F7925" s="302"/>
      <c r="G7925" s="302"/>
    </row>
    <row r="7926" spans="1:7">
      <c r="A7926" s="450">
        <v>589</v>
      </c>
      <c r="B7926" s="451" t="s">
        <v>5513</v>
      </c>
      <c r="C7926" s="450" t="s">
        <v>725</v>
      </c>
      <c r="D7926" s="475">
        <v>51.24</v>
      </c>
      <c r="E7926" s="302"/>
      <c r="F7926" s="302"/>
      <c r="G7926" s="302"/>
    </row>
    <row r="7927" spans="1:7">
      <c r="A7927" s="450">
        <v>584</v>
      </c>
      <c r="B7927" s="451" t="s">
        <v>5514</v>
      </c>
      <c r="C7927" s="450" t="s">
        <v>725</v>
      </c>
      <c r="D7927" s="475">
        <v>32.380000000000003</v>
      </c>
      <c r="E7927" s="302"/>
      <c r="F7927" s="302"/>
      <c r="G7927" s="302"/>
    </row>
    <row r="7928" spans="1:7" ht="25.5">
      <c r="A7928" s="450">
        <v>1165</v>
      </c>
      <c r="B7928" s="451" t="s">
        <v>5515</v>
      </c>
      <c r="C7928" s="450" t="s">
        <v>721</v>
      </c>
      <c r="D7928" s="475">
        <v>11.69</v>
      </c>
      <c r="E7928" s="302"/>
      <c r="F7928" s="302"/>
      <c r="G7928" s="302"/>
    </row>
    <row r="7929" spans="1:7" ht="25.5">
      <c r="A7929" s="450">
        <v>1164</v>
      </c>
      <c r="B7929" s="451" t="s">
        <v>5516</v>
      </c>
      <c r="C7929" s="450" t="s">
        <v>721</v>
      </c>
      <c r="D7929" s="475">
        <v>9.4700000000000006</v>
      </c>
      <c r="E7929" s="302"/>
      <c r="F7929" s="302"/>
      <c r="G7929" s="302"/>
    </row>
    <row r="7930" spans="1:7" ht="25.5">
      <c r="A7930" s="450">
        <v>1162</v>
      </c>
      <c r="B7930" s="451" t="s">
        <v>5517</v>
      </c>
      <c r="C7930" s="450" t="s">
        <v>721</v>
      </c>
      <c r="D7930" s="475">
        <v>3.29</v>
      </c>
      <c r="E7930" s="302"/>
      <c r="F7930" s="302"/>
      <c r="G7930" s="302"/>
    </row>
    <row r="7931" spans="1:7" ht="25.5">
      <c r="A7931" s="450">
        <v>12395</v>
      </c>
      <c r="B7931" s="451" t="s">
        <v>5518</v>
      </c>
      <c r="C7931" s="450" t="s">
        <v>721</v>
      </c>
      <c r="D7931" s="475">
        <v>3.2</v>
      </c>
      <c r="E7931" s="302"/>
      <c r="F7931" s="302"/>
      <c r="G7931" s="302"/>
    </row>
    <row r="7932" spans="1:7" ht="25.5">
      <c r="A7932" s="450">
        <v>1170</v>
      </c>
      <c r="B7932" s="451" t="s">
        <v>5519</v>
      </c>
      <c r="C7932" s="450" t="s">
        <v>721</v>
      </c>
      <c r="D7932" s="475">
        <v>6.2</v>
      </c>
      <c r="E7932" s="302"/>
      <c r="F7932" s="302"/>
      <c r="G7932" s="302"/>
    </row>
    <row r="7933" spans="1:7" ht="25.5">
      <c r="A7933" s="450">
        <v>1169</v>
      </c>
      <c r="B7933" s="451" t="s">
        <v>5520</v>
      </c>
      <c r="C7933" s="450" t="s">
        <v>721</v>
      </c>
      <c r="D7933" s="475">
        <v>30.47</v>
      </c>
      <c r="E7933" s="302"/>
      <c r="F7933" s="302"/>
      <c r="G7933" s="302"/>
    </row>
    <row r="7934" spans="1:7" ht="25.5">
      <c r="A7934" s="450">
        <v>1166</v>
      </c>
      <c r="B7934" s="451" t="s">
        <v>5521</v>
      </c>
      <c r="C7934" s="450" t="s">
        <v>721</v>
      </c>
      <c r="D7934" s="475">
        <v>16.89</v>
      </c>
      <c r="E7934" s="302"/>
      <c r="F7934" s="302"/>
      <c r="G7934" s="302"/>
    </row>
    <row r="7935" spans="1:7" ht="25.5">
      <c r="A7935" s="450">
        <v>1163</v>
      </c>
      <c r="B7935" s="451" t="s">
        <v>5522</v>
      </c>
      <c r="C7935" s="450" t="s">
        <v>721</v>
      </c>
      <c r="D7935" s="475">
        <v>4.25</v>
      </c>
      <c r="E7935" s="302"/>
      <c r="F7935" s="302"/>
      <c r="G7935" s="302"/>
    </row>
    <row r="7936" spans="1:7" ht="25.5">
      <c r="A7936" s="450">
        <v>12396</v>
      </c>
      <c r="B7936" s="451" t="s">
        <v>5523</v>
      </c>
      <c r="C7936" s="450" t="s">
        <v>721</v>
      </c>
      <c r="D7936" s="475">
        <v>3.2</v>
      </c>
      <c r="E7936" s="302"/>
      <c r="F7936" s="302"/>
      <c r="G7936" s="302"/>
    </row>
    <row r="7937" spans="1:7" ht="25.5">
      <c r="A7937" s="450">
        <v>1168</v>
      </c>
      <c r="B7937" s="451" t="s">
        <v>5524</v>
      </c>
      <c r="C7937" s="450" t="s">
        <v>721</v>
      </c>
      <c r="D7937" s="475">
        <v>43.44</v>
      </c>
      <c r="E7937" s="302"/>
      <c r="F7937" s="302"/>
      <c r="G7937" s="302"/>
    </row>
    <row r="7938" spans="1:7" ht="25.5">
      <c r="A7938" s="450">
        <v>1167</v>
      </c>
      <c r="B7938" s="451" t="s">
        <v>5525</v>
      </c>
      <c r="C7938" s="450" t="s">
        <v>721</v>
      </c>
      <c r="D7938" s="475">
        <v>72.66</v>
      </c>
      <c r="E7938" s="302"/>
      <c r="F7938" s="302"/>
      <c r="G7938" s="302"/>
    </row>
    <row r="7939" spans="1:7" ht="25.5">
      <c r="A7939" s="450">
        <v>36331</v>
      </c>
      <c r="B7939" s="451" t="s">
        <v>5526</v>
      </c>
      <c r="C7939" s="450" t="s">
        <v>721</v>
      </c>
      <c r="D7939" s="475">
        <v>1.83</v>
      </c>
      <c r="E7939" s="302"/>
      <c r="F7939" s="302"/>
      <c r="G7939" s="302"/>
    </row>
    <row r="7940" spans="1:7" ht="25.5">
      <c r="A7940" s="450">
        <v>36346</v>
      </c>
      <c r="B7940" s="451" t="s">
        <v>5527</v>
      </c>
      <c r="C7940" s="450" t="s">
        <v>721</v>
      </c>
      <c r="D7940" s="475">
        <v>3.15</v>
      </c>
      <c r="E7940" s="302"/>
      <c r="F7940" s="302"/>
      <c r="G7940" s="302"/>
    </row>
    <row r="7941" spans="1:7" ht="25.5">
      <c r="A7941" s="450">
        <v>1210</v>
      </c>
      <c r="B7941" s="451" t="s">
        <v>5528</v>
      </c>
      <c r="C7941" s="450" t="s">
        <v>721</v>
      </c>
      <c r="D7941" s="475">
        <v>11.85</v>
      </c>
      <c r="E7941" s="302"/>
      <c r="F7941" s="302"/>
      <c r="G7941" s="302"/>
    </row>
    <row r="7942" spans="1:7" ht="25.5">
      <c r="A7942" s="450">
        <v>1203</v>
      </c>
      <c r="B7942" s="451" t="s">
        <v>5529</v>
      </c>
      <c r="C7942" s="450" t="s">
        <v>721</v>
      </c>
      <c r="D7942" s="475">
        <v>11.48</v>
      </c>
      <c r="E7942" s="302"/>
      <c r="F7942" s="302"/>
      <c r="G7942" s="302"/>
    </row>
    <row r="7943" spans="1:7" ht="25.5">
      <c r="A7943" s="450">
        <v>1197</v>
      </c>
      <c r="B7943" s="451" t="s">
        <v>5530</v>
      </c>
      <c r="C7943" s="450" t="s">
        <v>721</v>
      </c>
      <c r="D7943" s="475">
        <v>1.47</v>
      </c>
      <c r="E7943" s="302"/>
      <c r="F7943" s="302"/>
      <c r="G7943" s="302"/>
    </row>
    <row r="7944" spans="1:7" ht="25.5">
      <c r="A7944" s="450">
        <v>1202</v>
      </c>
      <c r="B7944" s="451" t="s">
        <v>5531</v>
      </c>
      <c r="C7944" s="450" t="s">
        <v>721</v>
      </c>
      <c r="D7944" s="475">
        <v>3.95</v>
      </c>
      <c r="E7944" s="302"/>
      <c r="F7944" s="302"/>
      <c r="G7944" s="302"/>
    </row>
    <row r="7945" spans="1:7" ht="25.5">
      <c r="A7945" s="450">
        <v>1188</v>
      </c>
      <c r="B7945" s="451" t="s">
        <v>5532</v>
      </c>
      <c r="C7945" s="450" t="s">
        <v>721</v>
      </c>
      <c r="D7945" s="475">
        <v>23.34</v>
      </c>
      <c r="E7945" s="302"/>
      <c r="F7945" s="302"/>
      <c r="G7945" s="302"/>
    </row>
    <row r="7946" spans="1:7">
      <c r="A7946" s="450">
        <v>1211</v>
      </c>
      <c r="B7946" s="451" t="s">
        <v>5533</v>
      </c>
      <c r="C7946" s="450" t="s">
        <v>721</v>
      </c>
      <c r="D7946" s="475">
        <v>12.05</v>
      </c>
      <c r="E7946" s="302"/>
      <c r="F7946" s="302"/>
      <c r="G7946" s="302"/>
    </row>
    <row r="7947" spans="1:7" ht="25.5">
      <c r="A7947" s="450">
        <v>1198</v>
      </c>
      <c r="B7947" s="451" t="s">
        <v>5534</v>
      </c>
      <c r="C7947" s="450" t="s">
        <v>721</v>
      </c>
      <c r="D7947" s="475">
        <v>2.17</v>
      </c>
      <c r="E7947" s="302"/>
      <c r="F7947" s="302"/>
      <c r="G7947" s="302"/>
    </row>
    <row r="7948" spans="1:7">
      <c r="A7948" s="450">
        <v>1199</v>
      </c>
      <c r="B7948" s="451" t="s">
        <v>5535</v>
      </c>
      <c r="C7948" s="450" t="s">
        <v>721</v>
      </c>
      <c r="D7948" s="475">
        <v>30.49</v>
      </c>
      <c r="E7948" s="302"/>
      <c r="F7948" s="302"/>
      <c r="G7948" s="302"/>
    </row>
    <row r="7949" spans="1:7" ht="25.5">
      <c r="A7949" s="450">
        <v>20088</v>
      </c>
      <c r="B7949" s="451" t="s">
        <v>12200</v>
      </c>
      <c r="C7949" s="450" t="s">
        <v>721</v>
      </c>
      <c r="D7949" s="475">
        <v>14.08</v>
      </c>
      <c r="E7949" s="302"/>
      <c r="F7949" s="302"/>
      <c r="G7949" s="302"/>
    </row>
    <row r="7950" spans="1:7" ht="25.5">
      <c r="A7950" s="450">
        <v>20089</v>
      </c>
      <c r="B7950" s="451" t="s">
        <v>12201</v>
      </c>
      <c r="C7950" s="450" t="s">
        <v>721</v>
      </c>
      <c r="D7950" s="475">
        <v>67.099999999999994</v>
      </c>
      <c r="E7950" s="302"/>
      <c r="F7950" s="302"/>
      <c r="G7950" s="302"/>
    </row>
    <row r="7951" spans="1:7" ht="25.5">
      <c r="A7951" s="450">
        <v>20087</v>
      </c>
      <c r="B7951" s="451" t="s">
        <v>12202</v>
      </c>
      <c r="C7951" s="450" t="s">
        <v>721</v>
      </c>
      <c r="D7951" s="475">
        <v>10.14</v>
      </c>
      <c r="E7951" s="302"/>
      <c r="F7951" s="302"/>
      <c r="G7951" s="302"/>
    </row>
    <row r="7952" spans="1:7" ht="25.5">
      <c r="A7952" s="450">
        <v>1200</v>
      </c>
      <c r="B7952" s="451" t="s">
        <v>5536</v>
      </c>
      <c r="C7952" s="450" t="s">
        <v>721</v>
      </c>
      <c r="D7952" s="475">
        <v>8.23</v>
      </c>
      <c r="E7952" s="302"/>
      <c r="F7952" s="302"/>
      <c r="G7952" s="302"/>
    </row>
    <row r="7953" spans="1:7" ht="25.5">
      <c r="A7953" s="450">
        <v>12909</v>
      </c>
      <c r="B7953" s="451" t="s">
        <v>5537</v>
      </c>
      <c r="C7953" s="450" t="s">
        <v>721</v>
      </c>
      <c r="D7953" s="475">
        <v>3.73</v>
      </c>
      <c r="E7953" s="302"/>
      <c r="F7953" s="302"/>
      <c r="G7953" s="302"/>
    </row>
    <row r="7954" spans="1:7" ht="25.5">
      <c r="A7954" s="450">
        <v>12910</v>
      </c>
      <c r="B7954" s="451" t="s">
        <v>5538</v>
      </c>
      <c r="C7954" s="450" t="s">
        <v>721</v>
      </c>
      <c r="D7954" s="475">
        <v>6.23</v>
      </c>
      <c r="E7954" s="302"/>
      <c r="F7954" s="302"/>
      <c r="G7954" s="302"/>
    </row>
    <row r="7955" spans="1:7" ht="25.5">
      <c r="A7955" s="450">
        <v>1184</v>
      </c>
      <c r="B7955" s="451" t="s">
        <v>5539</v>
      </c>
      <c r="C7955" s="450" t="s">
        <v>721</v>
      </c>
      <c r="D7955" s="475">
        <v>74.959999999999994</v>
      </c>
      <c r="E7955" s="302"/>
      <c r="F7955" s="302"/>
      <c r="G7955" s="302"/>
    </row>
    <row r="7956" spans="1:7" ht="25.5">
      <c r="A7956" s="450">
        <v>1191</v>
      </c>
      <c r="B7956" s="451" t="s">
        <v>5540</v>
      </c>
      <c r="C7956" s="450" t="s">
        <v>721</v>
      </c>
      <c r="D7956" s="475">
        <v>1.06</v>
      </c>
      <c r="E7956" s="302"/>
      <c r="F7956" s="302"/>
      <c r="G7956" s="302"/>
    </row>
    <row r="7957" spans="1:7" ht="25.5">
      <c r="A7957" s="450">
        <v>1185</v>
      </c>
      <c r="B7957" s="451" t="s">
        <v>5541</v>
      </c>
      <c r="C7957" s="450" t="s">
        <v>721</v>
      </c>
      <c r="D7957" s="475">
        <v>1.21</v>
      </c>
      <c r="E7957" s="302"/>
      <c r="F7957" s="302"/>
      <c r="G7957" s="302"/>
    </row>
    <row r="7958" spans="1:7" ht="25.5">
      <c r="A7958" s="450">
        <v>1189</v>
      </c>
      <c r="B7958" s="451" t="s">
        <v>5542</v>
      </c>
      <c r="C7958" s="450" t="s">
        <v>721</v>
      </c>
      <c r="D7958" s="475">
        <v>2.11</v>
      </c>
      <c r="E7958" s="302"/>
      <c r="F7958" s="302"/>
      <c r="G7958" s="302"/>
    </row>
    <row r="7959" spans="1:7" ht="25.5">
      <c r="A7959" s="450">
        <v>1193</v>
      </c>
      <c r="B7959" s="451" t="s">
        <v>5543</v>
      </c>
      <c r="C7959" s="450" t="s">
        <v>721</v>
      </c>
      <c r="D7959" s="475">
        <v>4.0599999999999996</v>
      </c>
      <c r="E7959" s="302"/>
      <c r="F7959" s="302"/>
      <c r="G7959" s="302"/>
    </row>
    <row r="7960" spans="1:7" ht="25.5">
      <c r="A7960" s="450">
        <v>1194</v>
      </c>
      <c r="B7960" s="451" t="s">
        <v>5544</v>
      </c>
      <c r="C7960" s="450" t="s">
        <v>721</v>
      </c>
      <c r="D7960" s="475">
        <v>7.69</v>
      </c>
      <c r="E7960" s="302"/>
      <c r="F7960" s="302"/>
      <c r="G7960" s="302"/>
    </row>
    <row r="7961" spans="1:7" ht="25.5">
      <c r="A7961" s="450">
        <v>1195</v>
      </c>
      <c r="B7961" s="451" t="s">
        <v>5545</v>
      </c>
      <c r="C7961" s="450" t="s">
        <v>721</v>
      </c>
      <c r="D7961" s="475">
        <v>11.56</v>
      </c>
      <c r="E7961" s="302"/>
      <c r="F7961" s="302"/>
      <c r="G7961" s="302"/>
    </row>
    <row r="7962" spans="1:7" ht="25.5">
      <c r="A7962" s="450">
        <v>1204</v>
      </c>
      <c r="B7962" s="451" t="s">
        <v>5546</v>
      </c>
      <c r="C7962" s="450" t="s">
        <v>721</v>
      </c>
      <c r="D7962" s="475">
        <v>21.03</v>
      </c>
      <c r="E7962" s="302"/>
      <c r="F7962" s="302"/>
      <c r="G7962" s="302"/>
    </row>
    <row r="7963" spans="1:7" ht="25.5">
      <c r="A7963" s="450">
        <v>1205</v>
      </c>
      <c r="B7963" s="451" t="s">
        <v>5547</v>
      </c>
      <c r="C7963" s="450" t="s">
        <v>721</v>
      </c>
      <c r="D7963" s="475">
        <v>49.88</v>
      </c>
      <c r="E7963" s="302"/>
      <c r="F7963" s="302"/>
      <c r="G7963" s="302"/>
    </row>
    <row r="7964" spans="1:7" ht="25.5">
      <c r="A7964" s="450">
        <v>1207</v>
      </c>
      <c r="B7964" s="451" t="s">
        <v>5548</v>
      </c>
      <c r="C7964" s="450" t="s">
        <v>721</v>
      </c>
      <c r="D7964" s="475">
        <v>37.46</v>
      </c>
      <c r="E7964" s="302"/>
      <c r="F7964" s="302"/>
      <c r="G7964" s="302"/>
    </row>
    <row r="7965" spans="1:7" ht="25.5">
      <c r="A7965" s="450">
        <v>1206</v>
      </c>
      <c r="B7965" s="451" t="s">
        <v>5549</v>
      </c>
      <c r="C7965" s="450" t="s">
        <v>721</v>
      </c>
      <c r="D7965" s="475">
        <v>9.39</v>
      </c>
      <c r="E7965" s="302"/>
      <c r="F7965" s="302"/>
      <c r="G7965" s="302"/>
    </row>
    <row r="7966" spans="1:7" ht="25.5">
      <c r="A7966" s="450">
        <v>1183</v>
      </c>
      <c r="B7966" s="451" t="s">
        <v>5550</v>
      </c>
      <c r="C7966" s="450" t="s">
        <v>721</v>
      </c>
      <c r="D7966" s="475">
        <v>24.46</v>
      </c>
      <c r="E7966" s="302"/>
      <c r="F7966" s="302"/>
      <c r="G7966" s="302"/>
    </row>
    <row r="7967" spans="1:7" ht="25.5">
      <c r="A7967" s="450">
        <v>42685</v>
      </c>
      <c r="B7967" s="451" t="s">
        <v>5551</v>
      </c>
      <c r="C7967" s="450" t="s">
        <v>721</v>
      </c>
      <c r="D7967" s="475">
        <v>86.89</v>
      </c>
      <c r="E7967" s="302"/>
      <c r="F7967" s="302"/>
      <c r="G7967" s="302"/>
    </row>
    <row r="7968" spans="1:7" ht="25.5">
      <c r="A7968" s="450">
        <v>42686</v>
      </c>
      <c r="B7968" s="451" t="s">
        <v>5552</v>
      </c>
      <c r="C7968" s="450" t="s">
        <v>721</v>
      </c>
      <c r="D7968" s="475">
        <v>135.28</v>
      </c>
      <c r="E7968" s="302"/>
      <c r="F7968" s="302"/>
      <c r="G7968" s="302"/>
    </row>
    <row r="7969" spans="1:7" ht="25.5">
      <c r="A7969" s="450">
        <v>12894</v>
      </c>
      <c r="B7969" s="451" t="s">
        <v>5553</v>
      </c>
      <c r="C7969" s="450" t="s">
        <v>721</v>
      </c>
      <c r="D7969" s="475">
        <v>17.940000000000001</v>
      </c>
      <c r="E7969" s="302"/>
      <c r="F7969" s="302"/>
      <c r="G7969" s="302"/>
    </row>
    <row r="7970" spans="1:7" ht="38.25">
      <c r="A7970" s="450">
        <v>12895</v>
      </c>
      <c r="B7970" s="451" t="s">
        <v>5554</v>
      </c>
      <c r="C7970" s="450" t="s">
        <v>721</v>
      </c>
      <c r="D7970" s="475">
        <v>13.8</v>
      </c>
      <c r="E7970" s="302"/>
      <c r="F7970" s="302"/>
      <c r="G7970" s="302"/>
    </row>
    <row r="7971" spans="1:7" ht="51">
      <c r="A7971" s="450">
        <v>1631</v>
      </c>
      <c r="B7971" s="451" t="s">
        <v>5555</v>
      </c>
      <c r="C7971" s="450" t="s">
        <v>721</v>
      </c>
      <c r="D7971" s="475">
        <v>117.98</v>
      </c>
      <c r="E7971" s="302"/>
      <c r="F7971" s="302"/>
      <c r="G7971" s="302"/>
    </row>
    <row r="7972" spans="1:7" ht="51">
      <c r="A7972" s="450">
        <v>1633</v>
      </c>
      <c r="B7972" s="451" t="s">
        <v>5556</v>
      </c>
      <c r="C7972" s="450" t="s">
        <v>721</v>
      </c>
      <c r="D7972" s="475">
        <v>200.45</v>
      </c>
      <c r="E7972" s="302"/>
      <c r="F7972" s="302"/>
      <c r="G7972" s="302"/>
    </row>
    <row r="7973" spans="1:7" ht="25.5">
      <c r="A7973" s="450">
        <v>10818</v>
      </c>
      <c r="B7973" s="451" t="s">
        <v>5557</v>
      </c>
      <c r="C7973" s="450" t="s">
        <v>718</v>
      </c>
      <c r="D7973" s="475">
        <v>29.57</v>
      </c>
      <c r="E7973" s="302"/>
      <c r="F7973" s="302"/>
      <c r="G7973" s="302"/>
    </row>
    <row r="7974" spans="1:7" ht="76.5">
      <c r="A7974" s="450">
        <v>39359</v>
      </c>
      <c r="B7974" s="451" t="s">
        <v>5558</v>
      </c>
      <c r="C7974" s="450" t="s">
        <v>721</v>
      </c>
      <c r="D7974" s="475">
        <v>30.57</v>
      </c>
      <c r="E7974" s="302"/>
      <c r="F7974" s="302"/>
      <c r="G7974" s="302"/>
    </row>
    <row r="7975" spans="1:7" ht="76.5">
      <c r="A7975" s="450">
        <v>39360</v>
      </c>
      <c r="B7975" s="451" t="s">
        <v>5559</v>
      </c>
      <c r="C7975" s="450" t="s">
        <v>721</v>
      </c>
      <c r="D7975" s="475">
        <v>27.79</v>
      </c>
      <c r="E7975" s="302"/>
      <c r="F7975" s="302"/>
      <c r="G7975" s="302"/>
    </row>
    <row r="7976" spans="1:7" ht="25.5">
      <c r="A7976" s="450">
        <v>10710</v>
      </c>
      <c r="B7976" s="451" t="s">
        <v>5560</v>
      </c>
      <c r="C7976" s="450" t="s">
        <v>726</v>
      </c>
      <c r="D7976" s="475">
        <v>119.4</v>
      </c>
      <c r="E7976" s="302"/>
      <c r="F7976" s="302"/>
      <c r="G7976" s="302"/>
    </row>
    <row r="7977" spans="1:7" ht="25.5">
      <c r="A7977" s="450">
        <v>10709</v>
      </c>
      <c r="B7977" s="451" t="s">
        <v>5561</v>
      </c>
      <c r="C7977" s="450" t="s">
        <v>726</v>
      </c>
      <c r="D7977" s="475">
        <v>146.69</v>
      </c>
      <c r="E7977" s="302"/>
      <c r="F7977" s="302"/>
      <c r="G7977" s="302"/>
    </row>
    <row r="7978" spans="1:7" ht="38.25">
      <c r="A7978" s="450">
        <v>39636</v>
      </c>
      <c r="B7978" s="451" t="s">
        <v>5562</v>
      </c>
      <c r="C7978" s="450" t="s">
        <v>726</v>
      </c>
      <c r="D7978" s="475">
        <v>149.79</v>
      </c>
      <c r="E7978" s="302"/>
      <c r="F7978" s="302"/>
      <c r="G7978" s="302"/>
    </row>
    <row r="7979" spans="1:7" ht="38.25">
      <c r="A7979" s="450">
        <v>10708</v>
      </c>
      <c r="B7979" s="451" t="s">
        <v>5563</v>
      </c>
      <c r="C7979" s="450" t="s">
        <v>726</v>
      </c>
      <c r="D7979" s="475">
        <v>46.22</v>
      </c>
      <c r="E7979" s="302"/>
      <c r="F7979" s="302"/>
      <c r="G7979" s="302"/>
    </row>
    <row r="7980" spans="1:7" ht="38.25">
      <c r="A7980" s="450">
        <v>39635</v>
      </c>
      <c r="B7980" s="451" t="s">
        <v>5564</v>
      </c>
      <c r="C7980" s="450" t="s">
        <v>726</v>
      </c>
      <c r="D7980" s="475">
        <v>78.69</v>
      </c>
      <c r="E7980" s="302"/>
      <c r="F7980" s="302"/>
      <c r="G7980" s="302"/>
    </row>
    <row r="7981" spans="1:7">
      <c r="A7981" s="450">
        <v>6117</v>
      </c>
      <c r="B7981" s="451" t="s">
        <v>5565</v>
      </c>
      <c r="C7981" s="450" t="s">
        <v>724</v>
      </c>
      <c r="D7981" s="475">
        <v>10.75</v>
      </c>
      <c r="E7981" s="302"/>
      <c r="F7981" s="302"/>
      <c r="G7981" s="302"/>
    </row>
    <row r="7982" spans="1:7">
      <c r="A7982" s="450">
        <v>40913</v>
      </c>
      <c r="B7982" s="451" t="s">
        <v>5566</v>
      </c>
      <c r="C7982" s="450" t="s">
        <v>839</v>
      </c>
      <c r="D7982" s="475">
        <v>1907.27</v>
      </c>
      <c r="E7982" s="302"/>
      <c r="F7982" s="302"/>
      <c r="G7982" s="302"/>
    </row>
    <row r="7983" spans="1:7">
      <c r="A7983" s="450">
        <v>1214</v>
      </c>
      <c r="B7983" s="451" t="s">
        <v>5567</v>
      </c>
      <c r="C7983" s="450" t="s">
        <v>724</v>
      </c>
      <c r="D7983" s="475">
        <v>14.91</v>
      </c>
      <c r="E7983" s="302"/>
      <c r="F7983" s="302"/>
      <c r="G7983" s="302"/>
    </row>
    <row r="7984" spans="1:7">
      <c r="A7984" s="450">
        <v>40915</v>
      </c>
      <c r="B7984" s="451" t="s">
        <v>5568</v>
      </c>
      <c r="C7984" s="450" t="s">
        <v>839</v>
      </c>
      <c r="D7984" s="475">
        <v>2643.34</v>
      </c>
      <c r="E7984" s="302"/>
      <c r="F7984" s="302"/>
      <c r="G7984" s="302"/>
    </row>
    <row r="7985" spans="1:7">
      <c r="A7985" s="450">
        <v>1213</v>
      </c>
      <c r="B7985" s="451" t="s">
        <v>5569</v>
      </c>
      <c r="C7985" s="450" t="s">
        <v>724</v>
      </c>
      <c r="D7985" s="475">
        <v>13.66</v>
      </c>
      <c r="E7985" s="302"/>
      <c r="F7985" s="302"/>
      <c r="G7985" s="302"/>
    </row>
    <row r="7986" spans="1:7">
      <c r="A7986" s="450">
        <v>40914</v>
      </c>
      <c r="B7986" s="451" t="s">
        <v>5570</v>
      </c>
      <c r="C7986" s="450" t="s">
        <v>839</v>
      </c>
      <c r="D7986" s="475">
        <v>2420.84</v>
      </c>
      <c r="E7986" s="302"/>
      <c r="F7986" s="302"/>
      <c r="G7986" s="302"/>
    </row>
    <row r="7987" spans="1:7" ht="38.25">
      <c r="A7987" s="450">
        <v>5091</v>
      </c>
      <c r="B7987" s="451" t="s">
        <v>5571</v>
      </c>
      <c r="C7987" s="450" t="s">
        <v>721</v>
      </c>
      <c r="D7987" s="475">
        <v>20.98</v>
      </c>
      <c r="E7987" s="302"/>
      <c r="F7987" s="302"/>
      <c r="G7987" s="302"/>
    </row>
    <row r="7988" spans="1:7" ht="51">
      <c r="A7988" s="450">
        <v>14615</v>
      </c>
      <c r="B7988" s="451" t="s">
        <v>5572</v>
      </c>
      <c r="C7988" s="450" t="s">
        <v>721</v>
      </c>
      <c r="D7988" s="475">
        <v>4045.38</v>
      </c>
      <c r="E7988" s="302"/>
      <c r="F7988" s="302"/>
      <c r="G7988" s="302"/>
    </row>
    <row r="7989" spans="1:7" ht="25.5">
      <c r="A7989" s="450">
        <v>2711</v>
      </c>
      <c r="B7989" s="451" t="s">
        <v>5573</v>
      </c>
      <c r="C7989" s="450" t="s">
        <v>721</v>
      </c>
      <c r="D7989" s="475">
        <v>159.9</v>
      </c>
      <c r="E7989" s="302"/>
      <c r="F7989" s="302"/>
      <c r="G7989" s="302"/>
    </row>
    <row r="7990" spans="1:7" ht="51">
      <c r="A7990" s="450">
        <v>37727</v>
      </c>
      <c r="B7990" s="451" t="s">
        <v>5574</v>
      </c>
      <c r="C7990" s="450" t="s">
        <v>721</v>
      </c>
      <c r="D7990" s="475">
        <v>14700</v>
      </c>
      <c r="E7990" s="302"/>
      <c r="F7990" s="302"/>
      <c r="G7990" s="302"/>
    </row>
    <row r="7991" spans="1:7" ht="51">
      <c r="A7991" s="450">
        <v>37728</v>
      </c>
      <c r="B7991" s="451" t="s">
        <v>5575</v>
      </c>
      <c r="C7991" s="450" t="s">
        <v>721</v>
      </c>
      <c r="D7991" s="475">
        <v>19942.650000000001</v>
      </c>
      <c r="E7991" s="302"/>
      <c r="F7991" s="302"/>
      <c r="G7991" s="302"/>
    </row>
    <row r="7992" spans="1:7" ht="51">
      <c r="A7992" s="450">
        <v>37729</v>
      </c>
      <c r="B7992" s="451" t="s">
        <v>5576</v>
      </c>
      <c r="C7992" s="450" t="s">
        <v>721</v>
      </c>
      <c r="D7992" s="475">
        <v>21587.41</v>
      </c>
      <c r="E7992" s="302"/>
      <c r="F7992" s="302"/>
      <c r="G7992" s="302"/>
    </row>
    <row r="7993" spans="1:7" ht="51">
      <c r="A7993" s="450">
        <v>37730</v>
      </c>
      <c r="B7993" s="451" t="s">
        <v>5577</v>
      </c>
      <c r="C7993" s="450" t="s">
        <v>721</v>
      </c>
      <c r="D7993" s="475">
        <v>23232.16</v>
      </c>
      <c r="E7993" s="302"/>
      <c r="F7993" s="302"/>
      <c r="G7993" s="302"/>
    </row>
    <row r="7994" spans="1:7" ht="51">
      <c r="A7994" s="450">
        <v>37731</v>
      </c>
      <c r="B7994" s="451" t="s">
        <v>5578</v>
      </c>
      <c r="C7994" s="450" t="s">
        <v>721</v>
      </c>
      <c r="D7994" s="475">
        <v>24876.92</v>
      </c>
      <c r="E7994" s="302"/>
      <c r="F7994" s="302"/>
      <c r="G7994" s="302"/>
    </row>
    <row r="7995" spans="1:7" ht="51">
      <c r="A7995" s="450">
        <v>37732</v>
      </c>
      <c r="B7995" s="451" t="s">
        <v>5579</v>
      </c>
      <c r="C7995" s="450" t="s">
        <v>721</v>
      </c>
      <c r="D7995" s="475">
        <v>28372.02</v>
      </c>
      <c r="E7995" s="302"/>
      <c r="F7995" s="302"/>
      <c r="G7995" s="302"/>
    </row>
    <row r="7996" spans="1:7" ht="38.25">
      <c r="A7996" s="450">
        <v>42250</v>
      </c>
      <c r="B7996" s="451" t="s">
        <v>5580</v>
      </c>
      <c r="C7996" s="450" t="s">
        <v>727</v>
      </c>
      <c r="D7996" s="475">
        <v>2067.92</v>
      </c>
      <c r="E7996" s="302"/>
      <c r="F7996" s="302"/>
      <c r="G7996" s="302"/>
    </row>
    <row r="7997" spans="1:7" ht="51">
      <c r="A7997" s="450">
        <v>42256</v>
      </c>
      <c r="B7997" s="451" t="s">
        <v>5581</v>
      </c>
      <c r="C7997" s="450" t="s">
        <v>718</v>
      </c>
      <c r="D7997" s="475">
        <v>5.82</v>
      </c>
      <c r="E7997" s="302"/>
      <c r="F7997" s="302"/>
      <c r="G7997" s="302"/>
    </row>
    <row r="7998" spans="1:7">
      <c r="A7998" s="450">
        <v>4743</v>
      </c>
      <c r="B7998" s="451" t="s">
        <v>5582</v>
      </c>
      <c r="C7998" s="450" t="s">
        <v>719</v>
      </c>
      <c r="D7998" s="475">
        <v>44.86</v>
      </c>
      <c r="E7998" s="302"/>
      <c r="F7998" s="302"/>
      <c r="G7998" s="302"/>
    </row>
    <row r="7999" spans="1:7">
      <c r="A7999" s="450">
        <v>4744</v>
      </c>
      <c r="B7999" s="451" t="s">
        <v>5583</v>
      </c>
      <c r="C7999" s="450" t="s">
        <v>719</v>
      </c>
      <c r="D7999" s="475">
        <v>71.78</v>
      </c>
      <c r="E7999" s="302"/>
      <c r="F7999" s="302"/>
      <c r="G7999" s="302"/>
    </row>
    <row r="8000" spans="1:7">
      <c r="A8000" s="450">
        <v>4745</v>
      </c>
      <c r="B8000" s="451" t="s">
        <v>5584</v>
      </c>
      <c r="C8000" s="450" t="s">
        <v>719</v>
      </c>
      <c r="D8000" s="475">
        <v>86.09</v>
      </c>
      <c r="E8000" s="302"/>
      <c r="F8000" s="302"/>
      <c r="G8000" s="302"/>
    </row>
    <row r="8001" spans="1:7" ht="76.5">
      <c r="A8001" s="450">
        <v>36496</v>
      </c>
      <c r="B8001" s="451" t="s">
        <v>5585</v>
      </c>
      <c r="C8001" s="450" t="s">
        <v>721</v>
      </c>
      <c r="D8001" s="475">
        <v>10271.14</v>
      </c>
      <c r="E8001" s="302"/>
      <c r="F8001" s="302"/>
      <c r="G8001" s="302"/>
    </row>
    <row r="8002" spans="1:7" ht="63.75">
      <c r="A8002" s="450">
        <v>10630</v>
      </c>
      <c r="B8002" s="451" t="s">
        <v>5586</v>
      </c>
      <c r="C8002" s="450" t="s">
        <v>721</v>
      </c>
      <c r="D8002" s="475">
        <v>511853.59</v>
      </c>
      <c r="E8002" s="302"/>
      <c r="F8002" s="302"/>
      <c r="G8002" s="302"/>
    </row>
    <row r="8003" spans="1:7" ht="63.75">
      <c r="A8003" s="450">
        <v>37762</v>
      </c>
      <c r="B8003" s="451" t="s">
        <v>5587</v>
      </c>
      <c r="C8003" s="450" t="s">
        <v>721</v>
      </c>
      <c r="D8003" s="475">
        <v>438985.59</v>
      </c>
      <c r="E8003" s="302"/>
      <c r="F8003" s="302"/>
      <c r="G8003" s="302"/>
    </row>
    <row r="8004" spans="1:7" ht="63.75">
      <c r="A8004" s="450">
        <v>37763</v>
      </c>
      <c r="B8004" s="451" t="s">
        <v>5588</v>
      </c>
      <c r="C8004" s="450" t="s">
        <v>721</v>
      </c>
      <c r="D8004" s="475">
        <v>444317.37</v>
      </c>
      <c r="E8004" s="302"/>
      <c r="F8004" s="302"/>
      <c r="G8004" s="302"/>
    </row>
    <row r="8005" spans="1:7" ht="51">
      <c r="A8005" s="450">
        <v>41992</v>
      </c>
      <c r="B8005" s="451" t="s">
        <v>5589</v>
      </c>
      <c r="C8005" s="450" t="s">
        <v>721</v>
      </c>
      <c r="D8005" s="475">
        <v>505100</v>
      </c>
      <c r="E8005" s="302"/>
      <c r="F8005" s="302"/>
      <c r="G8005" s="302"/>
    </row>
    <row r="8006" spans="1:7" ht="63.75">
      <c r="A8006" s="450">
        <v>13215</v>
      </c>
      <c r="B8006" s="451" t="s">
        <v>5590</v>
      </c>
      <c r="C8006" s="450" t="s">
        <v>721</v>
      </c>
      <c r="D8006" s="475">
        <v>619378.42000000004</v>
      </c>
      <c r="E8006" s="302"/>
      <c r="F8006" s="302"/>
      <c r="G8006" s="302"/>
    </row>
    <row r="8007" spans="1:7" ht="25.5">
      <c r="A8007" s="450">
        <v>4235</v>
      </c>
      <c r="B8007" s="451" t="s">
        <v>5591</v>
      </c>
      <c r="C8007" s="450" t="s">
        <v>724</v>
      </c>
      <c r="D8007" s="475">
        <v>8.4</v>
      </c>
      <c r="E8007" s="302"/>
      <c r="F8007" s="302"/>
      <c r="G8007" s="302"/>
    </row>
    <row r="8008" spans="1:7" ht="25.5">
      <c r="A8008" s="450">
        <v>40976</v>
      </c>
      <c r="B8008" s="451" t="s">
        <v>5592</v>
      </c>
      <c r="C8008" s="450" t="s">
        <v>839</v>
      </c>
      <c r="D8008" s="475">
        <v>1489.88</v>
      </c>
      <c r="E8008" s="302"/>
      <c r="F8008" s="302"/>
      <c r="G8008" s="302"/>
    </row>
    <row r="8009" spans="1:7" ht="38.25">
      <c r="A8009" s="450">
        <v>39013</v>
      </c>
      <c r="B8009" s="451" t="s">
        <v>5593</v>
      </c>
      <c r="C8009" s="450" t="s">
        <v>721</v>
      </c>
      <c r="D8009" s="475">
        <v>1.22</v>
      </c>
      <c r="E8009" s="302"/>
      <c r="F8009" s="302"/>
      <c r="G8009" s="302"/>
    </row>
    <row r="8010" spans="1:7" ht="63.75">
      <c r="A8010" s="450">
        <v>43091</v>
      </c>
      <c r="B8010" s="451" t="s">
        <v>10662</v>
      </c>
      <c r="C8010" s="450" t="s">
        <v>721</v>
      </c>
      <c r="D8010" s="475">
        <v>5248.72</v>
      </c>
      <c r="E8010" s="302"/>
      <c r="F8010" s="302"/>
      <c r="G8010" s="302"/>
    </row>
    <row r="8011" spans="1:7" ht="63.75">
      <c r="A8011" s="450">
        <v>43092</v>
      </c>
      <c r="B8011" s="451" t="s">
        <v>10663</v>
      </c>
      <c r="C8011" s="450" t="s">
        <v>721</v>
      </c>
      <c r="D8011" s="475">
        <v>6998.3</v>
      </c>
      <c r="E8011" s="302"/>
      <c r="F8011" s="302"/>
      <c r="G8011" s="302"/>
    </row>
    <row r="8012" spans="1:7" ht="63.75">
      <c r="A8012" s="450">
        <v>43089</v>
      </c>
      <c r="B8012" s="451" t="s">
        <v>10664</v>
      </c>
      <c r="C8012" s="450" t="s">
        <v>721</v>
      </c>
      <c r="D8012" s="475">
        <v>1219.6500000000001</v>
      </c>
      <c r="E8012" s="302"/>
      <c r="F8012" s="302"/>
      <c r="G8012" s="302"/>
    </row>
    <row r="8013" spans="1:7" ht="63.75">
      <c r="A8013" s="450">
        <v>43090</v>
      </c>
      <c r="B8013" s="451" t="s">
        <v>10665</v>
      </c>
      <c r="C8013" s="450" t="s">
        <v>721</v>
      </c>
      <c r="D8013" s="475">
        <v>2691.65</v>
      </c>
      <c r="E8013" s="302"/>
      <c r="F8013" s="302"/>
      <c r="G8013" s="302"/>
    </row>
    <row r="8014" spans="1:7">
      <c r="A8014" s="450">
        <v>41967</v>
      </c>
      <c r="B8014" s="451" t="s">
        <v>5594</v>
      </c>
      <c r="C8014" s="450" t="s">
        <v>720</v>
      </c>
      <c r="D8014" s="475">
        <v>7.03</v>
      </c>
      <c r="E8014" s="302"/>
      <c r="F8014" s="302"/>
      <c r="G8014" s="302"/>
    </row>
    <row r="8015" spans="1:7" ht="38.25">
      <c r="A8015" s="450">
        <v>12760</v>
      </c>
      <c r="B8015" s="451" t="s">
        <v>5595</v>
      </c>
      <c r="C8015" s="450" t="s">
        <v>726</v>
      </c>
      <c r="D8015" s="475">
        <v>1445.02</v>
      </c>
      <c r="E8015" s="302"/>
      <c r="F8015" s="302"/>
      <c r="G8015" s="302"/>
    </row>
    <row r="8016" spans="1:7" ht="38.25">
      <c r="A8016" s="450">
        <v>12759</v>
      </c>
      <c r="B8016" s="451" t="s">
        <v>5596</v>
      </c>
      <c r="C8016" s="450" t="s">
        <v>726</v>
      </c>
      <c r="D8016" s="475">
        <v>963.33</v>
      </c>
      <c r="E8016" s="302"/>
      <c r="F8016" s="302"/>
      <c r="G8016" s="302"/>
    </row>
    <row r="8017" spans="1:7" ht="51">
      <c r="A8017" s="450">
        <v>43105</v>
      </c>
      <c r="B8017" s="451" t="s">
        <v>10666</v>
      </c>
      <c r="C8017" s="450" t="s">
        <v>718</v>
      </c>
      <c r="D8017" s="475">
        <v>37.4</v>
      </c>
      <c r="E8017" s="302"/>
      <c r="F8017" s="302"/>
      <c r="G8017" s="302"/>
    </row>
    <row r="8018" spans="1:7" ht="38.25">
      <c r="A8018" s="450">
        <v>40424</v>
      </c>
      <c r="B8018" s="451" t="s">
        <v>5597</v>
      </c>
      <c r="C8018" s="450" t="s">
        <v>718</v>
      </c>
      <c r="D8018" s="475">
        <v>9.5</v>
      </c>
      <c r="E8018" s="302"/>
      <c r="F8018" s="302"/>
      <c r="G8018" s="302"/>
    </row>
    <row r="8019" spans="1:7" ht="25.5">
      <c r="A8019" s="450">
        <v>1325</v>
      </c>
      <c r="B8019" s="451" t="s">
        <v>5598</v>
      </c>
      <c r="C8019" s="450" t="s">
        <v>718</v>
      </c>
      <c r="D8019" s="475">
        <v>10.41</v>
      </c>
      <c r="E8019" s="302"/>
      <c r="F8019" s="302"/>
      <c r="G8019" s="302"/>
    </row>
    <row r="8020" spans="1:7" ht="25.5">
      <c r="A8020" s="450">
        <v>1327</v>
      </c>
      <c r="B8020" s="451" t="s">
        <v>5599</v>
      </c>
      <c r="C8020" s="450" t="s">
        <v>718</v>
      </c>
      <c r="D8020" s="475">
        <v>11.08</v>
      </c>
      <c r="E8020" s="302"/>
      <c r="F8020" s="302"/>
      <c r="G8020" s="302"/>
    </row>
    <row r="8021" spans="1:7" ht="25.5">
      <c r="A8021" s="450">
        <v>1328</v>
      </c>
      <c r="B8021" s="451" t="s">
        <v>5600</v>
      </c>
      <c r="C8021" s="450" t="s">
        <v>718</v>
      </c>
      <c r="D8021" s="475">
        <v>10.43</v>
      </c>
      <c r="E8021" s="302"/>
      <c r="F8021" s="302"/>
      <c r="G8021" s="302"/>
    </row>
    <row r="8022" spans="1:7" ht="25.5">
      <c r="A8022" s="450">
        <v>1321</v>
      </c>
      <c r="B8022" s="451" t="s">
        <v>5601</v>
      </c>
      <c r="C8022" s="450" t="s">
        <v>718</v>
      </c>
      <c r="D8022" s="475">
        <v>9.66</v>
      </c>
      <c r="E8022" s="302"/>
      <c r="F8022" s="302"/>
      <c r="G8022" s="302"/>
    </row>
    <row r="8023" spans="1:7" ht="25.5">
      <c r="A8023" s="450">
        <v>1318</v>
      </c>
      <c r="B8023" s="451" t="s">
        <v>5602</v>
      </c>
      <c r="C8023" s="450" t="s">
        <v>718</v>
      </c>
      <c r="D8023" s="475">
        <v>9.67</v>
      </c>
      <c r="E8023" s="302"/>
      <c r="F8023" s="302"/>
      <c r="G8023" s="302"/>
    </row>
    <row r="8024" spans="1:7" ht="25.5">
      <c r="A8024" s="450">
        <v>1322</v>
      </c>
      <c r="B8024" s="451" t="s">
        <v>5603</v>
      </c>
      <c r="C8024" s="450" t="s">
        <v>718</v>
      </c>
      <c r="D8024" s="475">
        <v>10.210000000000001</v>
      </c>
      <c r="E8024" s="302"/>
      <c r="F8024" s="302"/>
      <c r="G8024" s="302"/>
    </row>
    <row r="8025" spans="1:7" ht="25.5">
      <c r="A8025" s="450">
        <v>1323</v>
      </c>
      <c r="B8025" s="451" t="s">
        <v>5604</v>
      </c>
      <c r="C8025" s="450" t="s">
        <v>718</v>
      </c>
      <c r="D8025" s="475">
        <v>10.210000000000001</v>
      </c>
      <c r="E8025" s="302"/>
      <c r="F8025" s="302"/>
      <c r="G8025" s="302"/>
    </row>
    <row r="8026" spans="1:7" ht="25.5">
      <c r="A8026" s="450">
        <v>1319</v>
      </c>
      <c r="B8026" s="451" t="s">
        <v>5605</v>
      </c>
      <c r="C8026" s="450" t="s">
        <v>718</v>
      </c>
      <c r="D8026" s="475">
        <v>8.61</v>
      </c>
      <c r="E8026" s="302"/>
      <c r="F8026" s="302"/>
      <c r="G8026" s="302"/>
    </row>
    <row r="8027" spans="1:7" ht="25.5">
      <c r="A8027" s="450">
        <v>11026</v>
      </c>
      <c r="B8027" s="451" t="s">
        <v>5606</v>
      </c>
      <c r="C8027" s="450" t="s">
        <v>718</v>
      </c>
      <c r="D8027" s="475">
        <v>11.84</v>
      </c>
      <c r="E8027" s="302"/>
      <c r="F8027" s="302"/>
      <c r="G8027" s="302"/>
    </row>
    <row r="8028" spans="1:7" ht="25.5">
      <c r="A8028" s="450">
        <v>11027</v>
      </c>
      <c r="B8028" s="451" t="s">
        <v>5607</v>
      </c>
      <c r="C8028" s="450" t="s">
        <v>718</v>
      </c>
      <c r="D8028" s="475">
        <v>12.32</v>
      </c>
      <c r="E8028" s="302"/>
      <c r="F8028" s="302"/>
      <c r="G8028" s="302"/>
    </row>
    <row r="8029" spans="1:7" ht="25.5">
      <c r="A8029" s="450">
        <v>11046</v>
      </c>
      <c r="B8029" s="451" t="s">
        <v>5608</v>
      </c>
      <c r="C8029" s="450" t="s">
        <v>718</v>
      </c>
      <c r="D8029" s="475">
        <v>11.8</v>
      </c>
      <c r="E8029" s="302"/>
      <c r="F8029" s="302"/>
      <c r="G8029" s="302"/>
    </row>
    <row r="8030" spans="1:7" ht="25.5">
      <c r="A8030" s="450">
        <v>11047</v>
      </c>
      <c r="B8030" s="451" t="s">
        <v>5609</v>
      </c>
      <c r="C8030" s="450" t="s">
        <v>718</v>
      </c>
      <c r="D8030" s="475">
        <v>12.87</v>
      </c>
      <c r="E8030" s="302"/>
      <c r="F8030" s="302"/>
      <c r="G8030" s="302"/>
    </row>
    <row r="8031" spans="1:7" ht="25.5">
      <c r="A8031" s="450">
        <v>43668</v>
      </c>
      <c r="B8031" s="451" t="s">
        <v>5610</v>
      </c>
      <c r="C8031" s="450" t="s">
        <v>718</v>
      </c>
      <c r="D8031" s="475">
        <v>11.35</v>
      </c>
      <c r="E8031" s="302"/>
      <c r="F8031" s="302"/>
      <c r="G8031" s="302"/>
    </row>
    <row r="8032" spans="1:7" ht="25.5">
      <c r="A8032" s="450">
        <v>11049</v>
      </c>
      <c r="B8032" s="451" t="s">
        <v>5611</v>
      </c>
      <c r="C8032" s="450" t="s">
        <v>718</v>
      </c>
      <c r="D8032" s="475">
        <v>12.3</v>
      </c>
      <c r="E8032" s="302"/>
      <c r="F8032" s="302"/>
      <c r="G8032" s="302"/>
    </row>
    <row r="8033" spans="1:7" ht="25.5">
      <c r="A8033" s="450">
        <v>43106</v>
      </c>
      <c r="B8033" s="451" t="s">
        <v>10667</v>
      </c>
      <c r="C8033" s="450" t="s">
        <v>718</v>
      </c>
      <c r="D8033" s="475">
        <v>12.37</v>
      </c>
      <c r="E8033" s="302"/>
      <c r="F8033" s="302"/>
      <c r="G8033" s="302"/>
    </row>
    <row r="8034" spans="1:7" ht="25.5">
      <c r="A8034" s="450">
        <v>11051</v>
      </c>
      <c r="B8034" s="451" t="s">
        <v>5612</v>
      </c>
      <c r="C8034" s="450" t="s">
        <v>718</v>
      </c>
      <c r="D8034" s="475">
        <v>12.91</v>
      </c>
      <c r="E8034" s="302"/>
      <c r="F8034" s="302"/>
      <c r="G8034" s="302"/>
    </row>
    <row r="8035" spans="1:7" ht="25.5">
      <c r="A8035" s="450">
        <v>11061</v>
      </c>
      <c r="B8035" s="451" t="s">
        <v>5613</v>
      </c>
      <c r="C8035" s="450" t="s">
        <v>718</v>
      </c>
      <c r="D8035" s="475">
        <v>15.49</v>
      </c>
      <c r="E8035" s="302"/>
      <c r="F8035" s="302"/>
      <c r="G8035" s="302"/>
    </row>
    <row r="8036" spans="1:7" ht="25.5">
      <c r="A8036" s="450">
        <v>43667</v>
      </c>
      <c r="B8036" s="451" t="s">
        <v>5614</v>
      </c>
      <c r="C8036" s="450" t="s">
        <v>718</v>
      </c>
      <c r="D8036" s="475">
        <v>11.26</v>
      </c>
      <c r="E8036" s="302"/>
      <c r="F8036" s="302"/>
      <c r="G8036" s="302"/>
    </row>
    <row r="8037" spans="1:7" ht="25.5">
      <c r="A8037" s="450">
        <v>1333</v>
      </c>
      <c r="B8037" s="451" t="s">
        <v>5615</v>
      </c>
      <c r="C8037" s="450" t="s">
        <v>718</v>
      </c>
      <c r="D8037" s="475">
        <v>9.3800000000000008</v>
      </c>
      <c r="E8037" s="302"/>
      <c r="F8037" s="302"/>
      <c r="G8037" s="302"/>
    </row>
    <row r="8038" spans="1:7" ht="25.5">
      <c r="A8038" s="450">
        <v>1330</v>
      </c>
      <c r="B8038" s="451" t="s">
        <v>5616</v>
      </c>
      <c r="C8038" s="450" t="s">
        <v>718</v>
      </c>
      <c r="D8038" s="475">
        <v>9.2899999999999991</v>
      </c>
      <c r="E8038" s="302"/>
      <c r="F8038" s="302"/>
      <c r="G8038" s="302"/>
    </row>
    <row r="8039" spans="1:7" ht="25.5">
      <c r="A8039" s="450">
        <v>10957</v>
      </c>
      <c r="B8039" s="451" t="s">
        <v>5617</v>
      </c>
      <c r="C8039" s="450" t="s">
        <v>718</v>
      </c>
      <c r="D8039" s="475">
        <v>10.71</v>
      </c>
      <c r="E8039" s="302"/>
      <c r="F8039" s="302"/>
      <c r="G8039" s="302"/>
    </row>
    <row r="8040" spans="1:7" ht="25.5">
      <c r="A8040" s="450">
        <v>1332</v>
      </c>
      <c r="B8040" s="451" t="s">
        <v>5618</v>
      </c>
      <c r="C8040" s="450" t="s">
        <v>718</v>
      </c>
      <c r="D8040" s="475">
        <v>9.5299999999999994</v>
      </c>
      <c r="E8040" s="302"/>
      <c r="F8040" s="302"/>
      <c r="G8040" s="302"/>
    </row>
    <row r="8041" spans="1:7" ht="25.5">
      <c r="A8041" s="450">
        <v>1334</v>
      </c>
      <c r="B8041" s="451" t="s">
        <v>5619</v>
      </c>
      <c r="C8041" s="450" t="s">
        <v>718</v>
      </c>
      <c r="D8041" s="475">
        <v>10.56</v>
      </c>
      <c r="E8041" s="302"/>
      <c r="F8041" s="302"/>
      <c r="G8041" s="302"/>
    </row>
    <row r="8042" spans="1:7" ht="25.5">
      <c r="A8042" s="450">
        <v>1335</v>
      </c>
      <c r="B8042" s="451" t="s">
        <v>5620</v>
      </c>
      <c r="C8042" s="450" t="s">
        <v>718</v>
      </c>
      <c r="D8042" s="475">
        <v>10.92</v>
      </c>
      <c r="E8042" s="302"/>
      <c r="F8042" s="302"/>
      <c r="G8042" s="302"/>
    </row>
    <row r="8043" spans="1:7" ht="25.5">
      <c r="A8043" s="450">
        <v>40425</v>
      </c>
      <c r="B8043" s="451" t="s">
        <v>5621</v>
      </c>
      <c r="C8043" s="450" t="s">
        <v>718</v>
      </c>
      <c r="D8043" s="475">
        <v>9.34</v>
      </c>
      <c r="E8043" s="302"/>
      <c r="F8043" s="302"/>
      <c r="G8043" s="302"/>
    </row>
    <row r="8044" spans="1:7" ht="25.5">
      <c r="A8044" s="450">
        <v>1337</v>
      </c>
      <c r="B8044" s="451" t="s">
        <v>5622</v>
      </c>
      <c r="C8044" s="450" t="s">
        <v>718</v>
      </c>
      <c r="D8044" s="475">
        <v>10.71</v>
      </c>
      <c r="E8044" s="302"/>
      <c r="F8044" s="302"/>
      <c r="G8044" s="302"/>
    </row>
    <row r="8045" spans="1:7" ht="25.5">
      <c r="A8045" s="450">
        <v>1338</v>
      </c>
      <c r="B8045" s="451" t="s">
        <v>5623</v>
      </c>
      <c r="C8045" s="450" t="s">
        <v>726</v>
      </c>
      <c r="D8045" s="475">
        <v>35.56</v>
      </c>
      <c r="E8045" s="302"/>
      <c r="F8045" s="302"/>
      <c r="G8045" s="302"/>
    </row>
    <row r="8046" spans="1:7" ht="25.5">
      <c r="A8046" s="450">
        <v>1340</v>
      </c>
      <c r="B8046" s="451" t="s">
        <v>5624</v>
      </c>
      <c r="C8046" s="450" t="s">
        <v>726</v>
      </c>
      <c r="D8046" s="475">
        <v>41.11</v>
      </c>
      <c r="E8046" s="302"/>
      <c r="F8046" s="302"/>
      <c r="G8046" s="302"/>
    </row>
    <row r="8047" spans="1:7" ht="25.5">
      <c r="A8047" s="450">
        <v>1341</v>
      </c>
      <c r="B8047" s="451" t="s">
        <v>5625</v>
      </c>
      <c r="C8047" s="450" t="s">
        <v>726</v>
      </c>
      <c r="D8047" s="475">
        <v>39.590000000000003</v>
      </c>
      <c r="E8047" s="302"/>
      <c r="F8047" s="302"/>
      <c r="G8047" s="302"/>
    </row>
    <row r="8048" spans="1:7" ht="25.5">
      <c r="A8048" s="450">
        <v>11134</v>
      </c>
      <c r="B8048" s="451" t="s">
        <v>5626</v>
      </c>
      <c r="C8048" s="450" t="s">
        <v>726</v>
      </c>
      <c r="D8048" s="475">
        <v>35.94</v>
      </c>
      <c r="E8048" s="302"/>
      <c r="F8048" s="302"/>
      <c r="G8048" s="302"/>
    </row>
    <row r="8049" spans="1:7" ht="25.5">
      <c r="A8049" s="450">
        <v>11135</v>
      </c>
      <c r="B8049" s="451" t="s">
        <v>5627</v>
      </c>
      <c r="C8049" s="450" t="s">
        <v>726</v>
      </c>
      <c r="D8049" s="475">
        <v>43.81</v>
      </c>
      <c r="E8049" s="302"/>
      <c r="F8049" s="302"/>
      <c r="G8049" s="302"/>
    </row>
    <row r="8050" spans="1:7" ht="25.5">
      <c r="A8050" s="450">
        <v>11136</v>
      </c>
      <c r="B8050" s="451" t="s">
        <v>5628</v>
      </c>
      <c r="C8050" s="450" t="s">
        <v>726</v>
      </c>
      <c r="D8050" s="475">
        <v>47.39</v>
      </c>
      <c r="E8050" s="302"/>
      <c r="F8050" s="302"/>
      <c r="G8050" s="302"/>
    </row>
    <row r="8051" spans="1:7" ht="25.5">
      <c r="A8051" s="450">
        <v>34743</v>
      </c>
      <c r="B8051" s="451" t="s">
        <v>5629</v>
      </c>
      <c r="C8051" s="450" t="s">
        <v>726</v>
      </c>
      <c r="D8051" s="475">
        <v>60.33</v>
      </c>
      <c r="E8051" s="302"/>
      <c r="F8051" s="302"/>
      <c r="G8051" s="302"/>
    </row>
    <row r="8052" spans="1:7" ht="25.5">
      <c r="A8052" s="450">
        <v>11137</v>
      </c>
      <c r="B8052" s="451" t="s">
        <v>5630</v>
      </c>
      <c r="C8052" s="450" t="s">
        <v>726</v>
      </c>
      <c r="D8052" s="475">
        <v>67.27</v>
      </c>
      <c r="E8052" s="302"/>
      <c r="F8052" s="302"/>
      <c r="G8052" s="302"/>
    </row>
    <row r="8053" spans="1:7" ht="25.5">
      <c r="A8053" s="450">
        <v>34745</v>
      </c>
      <c r="B8053" s="451" t="s">
        <v>5631</v>
      </c>
      <c r="C8053" s="450" t="s">
        <v>726</v>
      </c>
      <c r="D8053" s="475">
        <v>76.67</v>
      </c>
      <c r="E8053" s="302"/>
      <c r="F8053" s="302"/>
      <c r="G8053" s="302"/>
    </row>
    <row r="8054" spans="1:7" ht="25.5">
      <c r="A8054" s="450">
        <v>34746</v>
      </c>
      <c r="B8054" s="451" t="s">
        <v>5632</v>
      </c>
      <c r="C8054" s="450" t="s">
        <v>726</v>
      </c>
      <c r="D8054" s="475">
        <v>19.739999999999998</v>
      </c>
      <c r="E8054" s="302"/>
      <c r="F8054" s="302"/>
      <c r="G8054" s="302"/>
    </row>
    <row r="8055" spans="1:7" ht="25.5">
      <c r="A8055" s="450">
        <v>1360</v>
      </c>
      <c r="B8055" s="451" t="s">
        <v>5633</v>
      </c>
      <c r="C8055" s="450" t="s">
        <v>726</v>
      </c>
      <c r="D8055" s="475">
        <v>24.39</v>
      </c>
      <c r="E8055" s="302"/>
      <c r="F8055" s="302"/>
      <c r="G8055" s="302"/>
    </row>
    <row r="8056" spans="1:7" ht="38.25">
      <c r="A8056" s="450">
        <v>1346</v>
      </c>
      <c r="B8056" s="451" t="s">
        <v>5634</v>
      </c>
      <c r="C8056" s="450" t="s">
        <v>726</v>
      </c>
      <c r="D8056" s="475">
        <v>26.59</v>
      </c>
      <c r="E8056" s="302"/>
      <c r="F8056" s="302"/>
      <c r="G8056" s="302"/>
    </row>
    <row r="8057" spans="1:7" ht="38.25">
      <c r="A8057" s="450">
        <v>1345</v>
      </c>
      <c r="B8057" s="451" t="s">
        <v>5635</v>
      </c>
      <c r="C8057" s="450" t="s">
        <v>726</v>
      </c>
      <c r="D8057" s="475">
        <v>43.09</v>
      </c>
      <c r="E8057" s="302"/>
      <c r="F8057" s="302"/>
      <c r="G8057" s="302"/>
    </row>
    <row r="8058" spans="1:7" ht="38.25">
      <c r="A8058" s="450">
        <v>1347</v>
      </c>
      <c r="B8058" s="451" t="s">
        <v>5636</v>
      </c>
      <c r="C8058" s="450" t="s">
        <v>726</v>
      </c>
      <c r="D8058" s="475">
        <v>31.78</v>
      </c>
      <c r="E8058" s="302"/>
      <c r="F8058" s="302"/>
      <c r="G8058" s="302"/>
    </row>
    <row r="8059" spans="1:7" ht="38.25">
      <c r="A8059" s="450">
        <v>1355</v>
      </c>
      <c r="B8059" s="451" t="s">
        <v>5637</v>
      </c>
      <c r="C8059" s="450" t="s">
        <v>726</v>
      </c>
      <c r="D8059" s="475">
        <v>25.79</v>
      </c>
      <c r="E8059" s="302"/>
      <c r="F8059" s="302"/>
      <c r="G8059" s="302"/>
    </row>
    <row r="8060" spans="1:7" ht="38.25">
      <c r="A8060" s="450">
        <v>1358</v>
      </c>
      <c r="B8060" s="451" t="s">
        <v>5638</v>
      </c>
      <c r="C8060" s="450" t="s">
        <v>726</v>
      </c>
      <c r="D8060" s="475">
        <v>29.88</v>
      </c>
      <c r="E8060" s="302"/>
      <c r="F8060" s="302"/>
      <c r="G8060" s="302"/>
    </row>
    <row r="8061" spans="1:7" ht="25.5">
      <c r="A8061" s="450">
        <v>34659</v>
      </c>
      <c r="B8061" s="451" t="s">
        <v>5639</v>
      </c>
      <c r="C8061" s="450" t="s">
        <v>726</v>
      </c>
      <c r="D8061" s="475">
        <v>40.18</v>
      </c>
      <c r="E8061" s="302"/>
      <c r="F8061" s="302"/>
      <c r="G8061" s="302"/>
    </row>
    <row r="8062" spans="1:7" ht="25.5">
      <c r="A8062" s="450">
        <v>34514</v>
      </c>
      <c r="B8062" s="451" t="s">
        <v>5640</v>
      </c>
      <c r="C8062" s="450" t="s">
        <v>726</v>
      </c>
      <c r="D8062" s="475">
        <v>44.51</v>
      </c>
      <c r="E8062" s="302"/>
      <c r="F8062" s="302"/>
      <c r="G8062" s="302"/>
    </row>
    <row r="8063" spans="1:7" ht="25.5">
      <c r="A8063" s="450">
        <v>34660</v>
      </c>
      <c r="B8063" s="451" t="s">
        <v>5641</v>
      </c>
      <c r="C8063" s="450" t="s">
        <v>726</v>
      </c>
      <c r="D8063" s="475">
        <v>56.49</v>
      </c>
      <c r="E8063" s="302"/>
      <c r="F8063" s="302"/>
      <c r="G8063" s="302"/>
    </row>
    <row r="8064" spans="1:7" ht="25.5">
      <c r="A8064" s="450">
        <v>34661</v>
      </c>
      <c r="B8064" s="451" t="s">
        <v>5642</v>
      </c>
      <c r="C8064" s="450" t="s">
        <v>726</v>
      </c>
      <c r="D8064" s="475">
        <v>81.13</v>
      </c>
      <c r="E8064" s="302"/>
      <c r="F8064" s="302"/>
      <c r="G8064" s="302"/>
    </row>
    <row r="8065" spans="1:7" ht="25.5">
      <c r="A8065" s="450">
        <v>34667</v>
      </c>
      <c r="B8065" s="451" t="s">
        <v>5643</v>
      </c>
      <c r="C8065" s="450" t="s">
        <v>726</v>
      </c>
      <c r="D8065" s="475">
        <v>29.38</v>
      </c>
      <c r="E8065" s="302"/>
      <c r="F8065" s="302"/>
      <c r="G8065" s="302"/>
    </row>
    <row r="8066" spans="1:7" ht="25.5">
      <c r="A8066" s="450">
        <v>34668</v>
      </c>
      <c r="B8066" s="451" t="s">
        <v>5644</v>
      </c>
      <c r="C8066" s="450" t="s">
        <v>726</v>
      </c>
      <c r="D8066" s="475">
        <v>38.39</v>
      </c>
      <c r="E8066" s="302"/>
      <c r="F8066" s="302"/>
      <c r="G8066" s="302"/>
    </row>
    <row r="8067" spans="1:7" ht="25.5">
      <c r="A8067" s="450">
        <v>34741</v>
      </c>
      <c r="B8067" s="451" t="s">
        <v>5645</v>
      </c>
      <c r="C8067" s="450" t="s">
        <v>726</v>
      </c>
      <c r="D8067" s="475">
        <v>42.24</v>
      </c>
      <c r="E8067" s="302"/>
      <c r="F8067" s="302"/>
      <c r="G8067" s="302"/>
    </row>
    <row r="8068" spans="1:7" ht="25.5">
      <c r="A8068" s="450">
        <v>34664</v>
      </c>
      <c r="B8068" s="451" t="s">
        <v>5646</v>
      </c>
      <c r="C8068" s="450" t="s">
        <v>726</v>
      </c>
      <c r="D8068" s="475">
        <v>46.1</v>
      </c>
      <c r="E8068" s="302"/>
      <c r="F8068" s="302"/>
      <c r="G8068" s="302"/>
    </row>
    <row r="8069" spans="1:7" ht="25.5">
      <c r="A8069" s="450">
        <v>34665</v>
      </c>
      <c r="B8069" s="451" t="s">
        <v>5647</v>
      </c>
      <c r="C8069" s="450" t="s">
        <v>726</v>
      </c>
      <c r="D8069" s="475">
        <v>57.22</v>
      </c>
      <c r="E8069" s="302"/>
      <c r="F8069" s="302"/>
      <c r="G8069" s="302"/>
    </row>
    <row r="8070" spans="1:7" ht="25.5">
      <c r="A8070" s="450">
        <v>34666</v>
      </c>
      <c r="B8070" s="451" t="s">
        <v>5648</v>
      </c>
      <c r="C8070" s="450" t="s">
        <v>726</v>
      </c>
      <c r="D8070" s="475">
        <v>86.44</v>
      </c>
      <c r="E8070" s="302"/>
      <c r="F8070" s="302"/>
      <c r="G8070" s="302"/>
    </row>
    <row r="8071" spans="1:7" ht="25.5">
      <c r="A8071" s="450">
        <v>34669</v>
      </c>
      <c r="B8071" s="451" t="s">
        <v>5649</v>
      </c>
      <c r="C8071" s="450" t="s">
        <v>726</v>
      </c>
      <c r="D8071" s="475">
        <v>31.69</v>
      </c>
      <c r="E8071" s="302"/>
      <c r="F8071" s="302"/>
      <c r="G8071" s="302"/>
    </row>
    <row r="8072" spans="1:7" ht="25.5">
      <c r="A8072" s="450">
        <v>34670</v>
      </c>
      <c r="B8072" s="451" t="s">
        <v>5650</v>
      </c>
      <c r="C8072" s="450" t="s">
        <v>726</v>
      </c>
      <c r="D8072" s="475">
        <v>38.76</v>
      </c>
      <c r="E8072" s="302"/>
      <c r="F8072" s="302"/>
      <c r="G8072" s="302"/>
    </row>
    <row r="8073" spans="1:7" ht="25.5">
      <c r="A8073" s="450">
        <v>34671</v>
      </c>
      <c r="B8073" s="451" t="s">
        <v>5651</v>
      </c>
      <c r="C8073" s="450" t="s">
        <v>726</v>
      </c>
      <c r="D8073" s="475">
        <v>32.35</v>
      </c>
      <c r="E8073" s="302"/>
      <c r="F8073" s="302"/>
      <c r="G8073" s="302"/>
    </row>
    <row r="8074" spans="1:7" ht="25.5">
      <c r="A8074" s="450">
        <v>34672</v>
      </c>
      <c r="B8074" s="451" t="s">
        <v>5652</v>
      </c>
      <c r="C8074" s="450" t="s">
        <v>726</v>
      </c>
      <c r="D8074" s="475">
        <v>34.119999999999997</v>
      </c>
      <c r="E8074" s="302"/>
      <c r="F8074" s="302"/>
      <c r="G8074" s="302"/>
    </row>
    <row r="8075" spans="1:7" ht="25.5">
      <c r="A8075" s="450">
        <v>34673</v>
      </c>
      <c r="B8075" s="451" t="s">
        <v>5653</v>
      </c>
      <c r="C8075" s="450" t="s">
        <v>726</v>
      </c>
      <c r="D8075" s="475">
        <v>41.63</v>
      </c>
      <c r="E8075" s="302"/>
      <c r="F8075" s="302"/>
      <c r="G8075" s="302"/>
    </row>
    <row r="8076" spans="1:7" ht="25.5">
      <c r="A8076" s="450">
        <v>34674</v>
      </c>
      <c r="B8076" s="451" t="s">
        <v>5654</v>
      </c>
      <c r="C8076" s="450" t="s">
        <v>726</v>
      </c>
      <c r="D8076" s="475">
        <v>55.35</v>
      </c>
      <c r="E8076" s="302"/>
      <c r="F8076" s="302"/>
      <c r="G8076" s="302"/>
    </row>
    <row r="8077" spans="1:7" ht="25.5">
      <c r="A8077" s="450">
        <v>34675</v>
      </c>
      <c r="B8077" s="451" t="s">
        <v>5655</v>
      </c>
      <c r="C8077" s="450" t="s">
        <v>726</v>
      </c>
      <c r="D8077" s="475">
        <v>67.48</v>
      </c>
      <c r="E8077" s="302"/>
      <c r="F8077" s="302"/>
      <c r="G8077" s="302"/>
    </row>
    <row r="8078" spans="1:7">
      <c r="A8078" s="450">
        <v>34676</v>
      </c>
      <c r="B8078" s="451" t="s">
        <v>5656</v>
      </c>
      <c r="C8078" s="450" t="s">
        <v>726</v>
      </c>
      <c r="D8078" s="475">
        <v>19.43</v>
      </c>
      <c r="E8078" s="302"/>
      <c r="F8078" s="302"/>
      <c r="G8078" s="302"/>
    </row>
    <row r="8079" spans="1:7">
      <c r="A8079" s="450">
        <v>34677</v>
      </c>
      <c r="B8079" s="451" t="s">
        <v>5657</v>
      </c>
      <c r="C8079" s="450" t="s">
        <v>726</v>
      </c>
      <c r="D8079" s="475">
        <v>26.12</v>
      </c>
      <c r="E8079" s="302"/>
      <c r="F8079" s="302"/>
      <c r="G8079" s="302"/>
    </row>
    <row r="8080" spans="1:7" ht="38.25">
      <c r="A8080" s="450">
        <v>43126</v>
      </c>
      <c r="B8080" s="451" t="s">
        <v>10668</v>
      </c>
      <c r="C8080" s="450" t="s">
        <v>726</v>
      </c>
      <c r="D8080" s="475">
        <v>135.85</v>
      </c>
      <c r="E8080" s="302"/>
      <c r="F8080" s="302"/>
      <c r="G8080" s="302"/>
    </row>
    <row r="8081" spans="1:7" ht="38.25">
      <c r="A8081" s="450">
        <v>43124</v>
      </c>
      <c r="B8081" s="451" t="s">
        <v>10669</v>
      </c>
      <c r="C8081" s="450" t="s">
        <v>726</v>
      </c>
      <c r="D8081" s="475">
        <v>158.62</v>
      </c>
      <c r="E8081" s="302"/>
      <c r="F8081" s="302"/>
      <c r="G8081" s="302"/>
    </row>
    <row r="8082" spans="1:7" ht="38.25">
      <c r="A8082" s="450">
        <v>43125</v>
      </c>
      <c r="B8082" s="451" t="s">
        <v>10670</v>
      </c>
      <c r="C8082" s="450" t="s">
        <v>726</v>
      </c>
      <c r="D8082" s="475">
        <v>205.72</v>
      </c>
      <c r="E8082" s="302"/>
      <c r="F8082" s="302"/>
      <c r="G8082" s="302"/>
    </row>
    <row r="8083" spans="1:7" ht="51">
      <c r="A8083" s="450">
        <v>40623</v>
      </c>
      <c r="B8083" s="451" t="s">
        <v>5658</v>
      </c>
      <c r="C8083" s="450" t="s">
        <v>732</v>
      </c>
      <c r="D8083" s="475">
        <v>104.33</v>
      </c>
      <c r="E8083" s="302"/>
      <c r="F8083" s="302"/>
      <c r="G8083" s="302"/>
    </row>
    <row r="8084" spans="1:7" ht="38.25">
      <c r="A8084" s="450">
        <v>43701</v>
      </c>
      <c r="B8084" s="451" t="s">
        <v>10671</v>
      </c>
      <c r="C8084" s="450" t="s">
        <v>718</v>
      </c>
      <c r="D8084" s="475">
        <v>35.22</v>
      </c>
      <c r="E8084" s="302"/>
      <c r="F8084" s="302"/>
      <c r="G8084" s="302"/>
    </row>
    <row r="8085" spans="1:7" ht="51">
      <c r="A8085" s="450">
        <v>12083</v>
      </c>
      <c r="B8085" s="451" t="s">
        <v>5659</v>
      </c>
      <c r="C8085" s="450" t="s">
        <v>721</v>
      </c>
      <c r="D8085" s="475">
        <v>635.77</v>
      </c>
      <c r="E8085" s="302"/>
      <c r="F8085" s="302"/>
      <c r="G8085" s="302"/>
    </row>
    <row r="8086" spans="1:7" ht="51">
      <c r="A8086" s="450">
        <v>12081</v>
      </c>
      <c r="B8086" s="451" t="s">
        <v>5660</v>
      </c>
      <c r="C8086" s="450" t="s">
        <v>721</v>
      </c>
      <c r="D8086" s="475">
        <v>215</v>
      </c>
      <c r="E8086" s="302"/>
      <c r="F8086" s="302"/>
      <c r="G8086" s="302"/>
    </row>
    <row r="8087" spans="1:7" ht="51">
      <c r="A8087" s="450">
        <v>12082</v>
      </c>
      <c r="B8087" s="451" t="s">
        <v>5661</v>
      </c>
      <c r="C8087" s="450" t="s">
        <v>721</v>
      </c>
      <c r="D8087" s="475">
        <v>337.9</v>
      </c>
      <c r="E8087" s="302"/>
      <c r="F8087" s="302"/>
      <c r="G8087" s="302"/>
    </row>
    <row r="8088" spans="1:7" ht="51">
      <c r="A8088" s="450">
        <v>13354</v>
      </c>
      <c r="B8088" s="451" t="s">
        <v>5662</v>
      </c>
      <c r="C8088" s="450" t="s">
        <v>721</v>
      </c>
      <c r="D8088" s="475">
        <v>504.66</v>
      </c>
      <c r="E8088" s="302"/>
      <c r="F8088" s="302"/>
      <c r="G8088" s="302"/>
    </row>
    <row r="8089" spans="1:7" ht="51">
      <c r="A8089" s="450">
        <v>14057</v>
      </c>
      <c r="B8089" s="451" t="s">
        <v>5663</v>
      </c>
      <c r="C8089" s="450" t="s">
        <v>721</v>
      </c>
      <c r="D8089" s="475">
        <v>281.76</v>
      </c>
      <c r="E8089" s="302"/>
      <c r="F8089" s="302"/>
      <c r="G8089" s="302"/>
    </row>
    <row r="8090" spans="1:7" ht="51">
      <c r="A8090" s="450">
        <v>14058</v>
      </c>
      <c r="B8090" s="451" t="s">
        <v>5664</v>
      </c>
      <c r="C8090" s="450" t="s">
        <v>721</v>
      </c>
      <c r="D8090" s="475">
        <v>444.47</v>
      </c>
      <c r="E8090" s="302"/>
      <c r="F8090" s="302"/>
      <c r="G8090" s="302"/>
    </row>
    <row r="8091" spans="1:7" ht="38.25">
      <c r="A8091" s="450">
        <v>20971</v>
      </c>
      <c r="B8091" s="451" t="s">
        <v>5665</v>
      </c>
      <c r="C8091" s="450" t="s">
        <v>721</v>
      </c>
      <c r="D8091" s="475">
        <v>14.57</v>
      </c>
      <c r="E8091" s="302"/>
      <c r="F8091" s="302"/>
      <c r="G8091" s="302"/>
    </row>
    <row r="8092" spans="1:7" ht="76.5">
      <c r="A8092" s="450">
        <v>5047</v>
      </c>
      <c r="B8092" s="451" t="s">
        <v>5666</v>
      </c>
      <c r="C8092" s="450" t="s">
        <v>721</v>
      </c>
      <c r="D8092" s="475">
        <v>302.82</v>
      </c>
      <c r="E8092" s="302"/>
      <c r="F8092" s="302"/>
      <c r="G8092" s="302"/>
    </row>
    <row r="8093" spans="1:7" ht="51">
      <c r="A8093" s="450">
        <v>13369</v>
      </c>
      <c r="B8093" s="451" t="s">
        <v>5667</v>
      </c>
      <c r="C8093" s="450" t="s">
        <v>721</v>
      </c>
      <c r="D8093" s="475">
        <v>328.48</v>
      </c>
      <c r="E8093" s="302"/>
      <c r="F8093" s="302"/>
      <c r="G8093" s="302"/>
    </row>
    <row r="8094" spans="1:7" ht="51">
      <c r="A8094" s="450">
        <v>13370</v>
      </c>
      <c r="B8094" s="451" t="s">
        <v>5668</v>
      </c>
      <c r="C8094" s="450" t="s">
        <v>721</v>
      </c>
      <c r="D8094" s="475">
        <v>455.35</v>
      </c>
      <c r="E8094" s="302"/>
      <c r="F8094" s="302"/>
      <c r="G8094" s="302"/>
    </row>
    <row r="8095" spans="1:7" ht="25.5">
      <c r="A8095" s="450">
        <v>13279</v>
      </c>
      <c r="B8095" s="451" t="s">
        <v>5669</v>
      </c>
      <c r="C8095" s="450" t="s">
        <v>718</v>
      </c>
      <c r="D8095" s="475">
        <v>10.61</v>
      </c>
      <c r="E8095" s="302"/>
      <c r="F8095" s="302"/>
      <c r="G8095" s="302"/>
    </row>
    <row r="8096" spans="1:7" ht="25.5">
      <c r="A8096" s="450">
        <v>11977</v>
      </c>
      <c r="B8096" s="451" t="s">
        <v>5670</v>
      </c>
      <c r="C8096" s="450" t="s">
        <v>721</v>
      </c>
      <c r="D8096" s="475">
        <v>5.5</v>
      </c>
      <c r="E8096" s="302"/>
      <c r="F8096" s="302"/>
      <c r="G8096" s="302"/>
    </row>
    <row r="8097" spans="1:7" ht="25.5">
      <c r="A8097" s="450">
        <v>11975</v>
      </c>
      <c r="B8097" s="451" t="s">
        <v>5671</v>
      </c>
      <c r="C8097" s="450" t="s">
        <v>721</v>
      </c>
      <c r="D8097" s="475">
        <v>12.05</v>
      </c>
      <c r="E8097" s="302"/>
      <c r="F8097" s="302"/>
      <c r="G8097" s="302"/>
    </row>
    <row r="8098" spans="1:7" ht="38.25">
      <c r="A8098" s="450">
        <v>39746</v>
      </c>
      <c r="B8098" s="451" t="s">
        <v>5672</v>
      </c>
      <c r="C8098" s="450" t="s">
        <v>721</v>
      </c>
      <c r="D8098" s="475">
        <v>134.13999999999999</v>
      </c>
      <c r="E8098" s="302"/>
      <c r="F8098" s="302"/>
      <c r="G8098" s="302"/>
    </row>
    <row r="8099" spans="1:7" ht="25.5">
      <c r="A8099" s="450">
        <v>11976</v>
      </c>
      <c r="B8099" s="451" t="s">
        <v>5673</v>
      </c>
      <c r="C8099" s="450" t="s">
        <v>721</v>
      </c>
      <c r="D8099" s="475">
        <v>0.61</v>
      </c>
      <c r="E8099" s="302"/>
      <c r="F8099" s="302"/>
      <c r="G8099" s="302"/>
    </row>
    <row r="8100" spans="1:7" ht="25.5">
      <c r="A8100" s="450">
        <v>1368</v>
      </c>
      <c r="B8100" s="451" t="s">
        <v>5674</v>
      </c>
      <c r="C8100" s="450" t="s">
        <v>721</v>
      </c>
      <c r="D8100" s="475">
        <v>69.95</v>
      </c>
      <c r="E8100" s="302"/>
      <c r="F8100" s="302"/>
      <c r="G8100" s="302"/>
    </row>
    <row r="8101" spans="1:7" ht="25.5">
      <c r="A8101" s="450">
        <v>1367</v>
      </c>
      <c r="B8101" s="451" t="s">
        <v>5675</v>
      </c>
      <c r="C8101" s="450" t="s">
        <v>721</v>
      </c>
      <c r="D8101" s="475">
        <v>226.26</v>
      </c>
      <c r="E8101" s="302"/>
      <c r="F8101" s="302"/>
      <c r="G8101" s="302"/>
    </row>
    <row r="8102" spans="1:7" ht="25.5">
      <c r="A8102" s="450">
        <v>7608</v>
      </c>
      <c r="B8102" s="451" t="s">
        <v>5676</v>
      </c>
      <c r="C8102" s="450" t="s">
        <v>721</v>
      </c>
      <c r="D8102" s="475">
        <v>5.93</v>
      </c>
      <c r="E8102" s="302"/>
      <c r="F8102" s="302"/>
      <c r="G8102" s="302"/>
    </row>
    <row r="8103" spans="1:7" ht="38.25">
      <c r="A8103" s="450">
        <v>41900</v>
      </c>
      <c r="B8103" s="451" t="s">
        <v>5677</v>
      </c>
      <c r="C8103" s="450" t="s">
        <v>718</v>
      </c>
      <c r="D8103" s="475">
        <v>3.91</v>
      </c>
      <c r="E8103" s="302"/>
      <c r="F8103" s="302"/>
      <c r="G8103" s="302"/>
    </row>
    <row r="8104" spans="1:7" ht="38.25">
      <c r="A8104" s="450">
        <v>41899</v>
      </c>
      <c r="B8104" s="451" t="s">
        <v>5678</v>
      </c>
      <c r="C8104" s="450" t="s">
        <v>727</v>
      </c>
      <c r="D8104" s="475">
        <v>4209.34</v>
      </c>
      <c r="E8104" s="302"/>
      <c r="F8104" s="302"/>
      <c r="G8104" s="302"/>
    </row>
    <row r="8105" spans="1:7">
      <c r="A8105" s="450">
        <v>1380</v>
      </c>
      <c r="B8105" s="451" t="s">
        <v>5679</v>
      </c>
      <c r="C8105" s="450" t="s">
        <v>718</v>
      </c>
      <c r="D8105" s="475">
        <v>1.88</v>
      </c>
      <c r="E8105" s="302"/>
      <c r="F8105" s="302"/>
      <c r="G8105" s="302"/>
    </row>
    <row r="8106" spans="1:7" ht="25.5">
      <c r="A8106" s="450">
        <v>1375</v>
      </c>
      <c r="B8106" s="451" t="s">
        <v>5680</v>
      </c>
      <c r="C8106" s="450" t="s">
        <v>718</v>
      </c>
      <c r="D8106" s="475">
        <v>12.86</v>
      </c>
      <c r="E8106" s="302"/>
      <c r="F8106" s="302"/>
      <c r="G8106" s="302"/>
    </row>
    <row r="8107" spans="1:7">
      <c r="A8107" s="450">
        <v>1379</v>
      </c>
      <c r="B8107" s="451" t="s">
        <v>4682</v>
      </c>
      <c r="C8107" s="450" t="s">
        <v>718</v>
      </c>
      <c r="D8107" s="475">
        <v>0.6</v>
      </c>
      <c r="E8107" s="302"/>
      <c r="F8107" s="302"/>
      <c r="G8107" s="302"/>
    </row>
    <row r="8108" spans="1:7" ht="25.5">
      <c r="A8108" s="450">
        <v>13284</v>
      </c>
      <c r="B8108" s="451" t="s">
        <v>12460</v>
      </c>
      <c r="C8108" s="450" t="s">
        <v>718</v>
      </c>
      <c r="D8108" s="475">
        <v>0.6</v>
      </c>
      <c r="E8108" s="302"/>
      <c r="F8108" s="302"/>
      <c r="G8108" s="302"/>
    </row>
    <row r="8109" spans="1:7" ht="25.5">
      <c r="A8109" s="450">
        <v>25974</v>
      </c>
      <c r="B8109" s="451" t="s">
        <v>5681</v>
      </c>
      <c r="C8109" s="450" t="s">
        <v>718</v>
      </c>
      <c r="D8109" s="475">
        <v>2.2599999999999998</v>
      </c>
      <c r="E8109" s="302"/>
      <c r="F8109" s="302"/>
      <c r="G8109" s="302"/>
    </row>
    <row r="8110" spans="1:7">
      <c r="A8110" s="450">
        <v>34753</v>
      </c>
      <c r="B8110" s="451" t="s">
        <v>5682</v>
      </c>
      <c r="C8110" s="450" t="s">
        <v>718</v>
      </c>
      <c r="D8110" s="475">
        <v>0.66</v>
      </c>
      <c r="E8110" s="302"/>
      <c r="F8110" s="302"/>
      <c r="G8110" s="302"/>
    </row>
    <row r="8111" spans="1:7" ht="38.25">
      <c r="A8111" s="450">
        <v>420</v>
      </c>
      <c r="B8111" s="451" t="s">
        <v>5683</v>
      </c>
      <c r="C8111" s="450" t="s">
        <v>721</v>
      </c>
      <c r="D8111" s="475">
        <v>25.84</v>
      </c>
      <c r="E8111" s="302"/>
      <c r="F8111" s="302"/>
      <c r="G8111" s="302"/>
    </row>
    <row r="8112" spans="1:7" ht="38.25">
      <c r="A8112" s="450">
        <v>12327</v>
      </c>
      <c r="B8112" s="451" t="s">
        <v>5684</v>
      </c>
      <c r="C8112" s="450" t="s">
        <v>721</v>
      </c>
      <c r="D8112" s="475">
        <v>30.78</v>
      </c>
      <c r="E8112" s="302"/>
      <c r="F8112" s="302"/>
      <c r="G8112" s="302"/>
    </row>
    <row r="8113" spans="1:7" ht="38.25">
      <c r="A8113" s="450">
        <v>36148</v>
      </c>
      <c r="B8113" s="451" t="s">
        <v>5685</v>
      </c>
      <c r="C8113" s="450" t="s">
        <v>721</v>
      </c>
      <c r="D8113" s="475">
        <v>66.239999999999995</v>
      </c>
      <c r="E8113" s="302"/>
      <c r="F8113" s="302"/>
      <c r="G8113" s="302"/>
    </row>
    <row r="8114" spans="1:7">
      <c r="A8114" s="450">
        <v>12329</v>
      </c>
      <c r="B8114" s="451" t="s">
        <v>5686</v>
      </c>
      <c r="C8114" s="450" t="s">
        <v>718</v>
      </c>
      <c r="D8114" s="475">
        <v>100.43</v>
      </c>
      <c r="E8114" s="302"/>
      <c r="F8114" s="302"/>
      <c r="G8114" s="302"/>
    </row>
    <row r="8115" spans="1:7" ht="25.5">
      <c r="A8115" s="450">
        <v>1339</v>
      </c>
      <c r="B8115" s="451" t="s">
        <v>5687</v>
      </c>
      <c r="C8115" s="450" t="s">
        <v>718</v>
      </c>
      <c r="D8115" s="475">
        <v>35.65</v>
      </c>
      <c r="E8115" s="302"/>
      <c r="F8115" s="302"/>
      <c r="G8115" s="302"/>
    </row>
    <row r="8116" spans="1:7">
      <c r="A8116" s="450">
        <v>11849</v>
      </c>
      <c r="B8116" s="451" t="s">
        <v>5688</v>
      </c>
      <c r="C8116" s="450" t="s">
        <v>720</v>
      </c>
      <c r="D8116" s="475">
        <v>9.1999999999999993</v>
      </c>
      <c r="E8116" s="302"/>
      <c r="F8116" s="302"/>
      <c r="G8116" s="302"/>
    </row>
    <row r="8117" spans="1:7" ht="38.25">
      <c r="A8117" s="450">
        <v>37418</v>
      </c>
      <c r="B8117" s="451" t="s">
        <v>5689</v>
      </c>
      <c r="C8117" s="450" t="s">
        <v>721</v>
      </c>
      <c r="D8117" s="475">
        <v>16.71</v>
      </c>
      <c r="E8117" s="302"/>
      <c r="F8117" s="302"/>
      <c r="G8117" s="302"/>
    </row>
    <row r="8118" spans="1:7" ht="38.25">
      <c r="A8118" s="450">
        <v>37419</v>
      </c>
      <c r="B8118" s="451" t="s">
        <v>5690</v>
      </c>
      <c r="C8118" s="450" t="s">
        <v>721</v>
      </c>
      <c r="D8118" s="475">
        <v>17.16</v>
      </c>
      <c r="E8118" s="302"/>
      <c r="F8118" s="302"/>
      <c r="G8118" s="302"/>
    </row>
    <row r="8119" spans="1:7" ht="38.25">
      <c r="A8119" s="450">
        <v>1427</v>
      </c>
      <c r="B8119" s="451" t="s">
        <v>5691</v>
      </c>
      <c r="C8119" s="450" t="s">
        <v>721</v>
      </c>
      <c r="D8119" s="475">
        <v>22.03</v>
      </c>
      <c r="E8119" s="302"/>
      <c r="F8119" s="302"/>
      <c r="G8119" s="302"/>
    </row>
    <row r="8120" spans="1:7" ht="38.25">
      <c r="A8120" s="450">
        <v>1402</v>
      </c>
      <c r="B8120" s="451" t="s">
        <v>5692</v>
      </c>
      <c r="C8120" s="450" t="s">
        <v>721</v>
      </c>
      <c r="D8120" s="475">
        <v>7.62</v>
      </c>
      <c r="E8120" s="302"/>
      <c r="F8120" s="302"/>
      <c r="G8120" s="302"/>
    </row>
    <row r="8121" spans="1:7" ht="38.25">
      <c r="A8121" s="450">
        <v>1420</v>
      </c>
      <c r="B8121" s="451" t="s">
        <v>5693</v>
      </c>
      <c r="C8121" s="450" t="s">
        <v>721</v>
      </c>
      <c r="D8121" s="475">
        <v>9.8000000000000007</v>
      </c>
      <c r="E8121" s="302"/>
      <c r="F8121" s="302"/>
      <c r="G8121" s="302"/>
    </row>
    <row r="8122" spans="1:7" ht="38.25">
      <c r="A8122" s="450">
        <v>1419</v>
      </c>
      <c r="B8122" s="451" t="s">
        <v>5694</v>
      </c>
      <c r="C8122" s="450" t="s">
        <v>721</v>
      </c>
      <c r="D8122" s="475">
        <v>11.84</v>
      </c>
      <c r="E8122" s="302"/>
      <c r="F8122" s="302"/>
      <c r="G8122" s="302"/>
    </row>
    <row r="8123" spans="1:7" ht="38.25">
      <c r="A8123" s="450">
        <v>1414</v>
      </c>
      <c r="B8123" s="451" t="s">
        <v>5695</v>
      </c>
      <c r="C8123" s="450" t="s">
        <v>721</v>
      </c>
      <c r="D8123" s="475">
        <v>11.59</v>
      </c>
      <c r="E8123" s="302"/>
      <c r="F8123" s="302"/>
      <c r="G8123" s="302"/>
    </row>
    <row r="8124" spans="1:7" ht="38.25">
      <c r="A8124" s="450">
        <v>1413</v>
      </c>
      <c r="B8124" s="451" t="s">
        <v>5696</v>
      </c>
      <c r="C8124" s="450" t="s">
        <v>721</v>
      </c>
      <c r="D8124" s="475">
        <v>17.11</v>
      </c>
      <c r="E8124" s="302"/>
      <c r="F8124" s="302"/>
      <c r="G8124" s="302"/>
    </row>
    <row r="8125" spans="1:7" ht="38.25">
      <c r="A8125" s="450">
        <v>1412</v>
      </c>
      <c r="B8125" s="451" t="s">
        <v>5697</v>
      </c>
      <c r="C8125" s="450" t="s">
        <v>721</v>
      </c>
      <c r="D8125" s="475">
        <v>14.5</v>
      </c>
      <c r="E8125" s="302"/>
      <c r="F8125" s="302"/>
      <c r="G8125" s="302"/>
    </row>
    <row r="8126" spans="1:7" ht="51">
      <c r="A8126" s="450">
        <v>1411</v>
      </c>
      <c r="B8126" s="451" t="s">
        <v>5698</v>
      </c>
      <c r="C8126" s="450" t="s">
        <v>721</v>
      </c>
      <c r="D8126" s="475">
        <v>26.38</v>
      </c>
      <c r="E8126" s="302"/>
      <c r="F8126" s="302"/>
      <c r="G8126" s="302"/>
    </row>
    <row r="8127" spans="1:7" ht="51">
      <c r="A8127" s="450">
        <v>1406</v>
      </c>
      <c r="B8127" s="451" t="s">
        <v>5699</v>
      </c>
      <c r="C8127" s="450" t="s">
        <v>721</v>
      </c>
      <c r="D8127" s="475">
        <v>17.489999999999998</v>
      </c>
      <c r="E8127" s="302"/>
      <c r="F8127" s="302"/>
      <c r="G8127" s="302"/>
    </row>
    <row r="8128" spans="1:7" ht="51">
      <c r="A8128" s="450">
        <v>1407</v>
      </c>
      <c r="B8128" s="451" t="s">
        <v>5700</v>
      </c>
      <c r="C8128" s="450" t="s">
        <v>721</v>
      </c>
      <c r="D8128" s="475">
        <v>21.82</v>
      </c>
      <c r="E8128" s="302"/>
      <c r="F8128" s="302"/>
      <c r="G8128" s="302"/>
    </row>
    <row r="8129" spans="1:7" ht="51">
      <c r="A8129" s="450">
        <v>1404</v>
      </c>
      <c r="B8129" s="451" t="s">
        <v>5701</v>
      </c>
      <c r="C8129" s="450" t="s">
        <v>721</v>
      </c>
      <c r="D8129" s="475">
        <v>23.19</v>
      </c>
      <c r="E8129" s="302"/>
      <c r="F8129" s="302"/>
      <c r="G8129" s="302"/>
    </row>
    <row r="8130" spans="1:7" ht="89.25">
      <c r="A8130" s="450">
        <v>11281</v>
      </c>
      <c r="B8130" s="451" t="s">
        <v>5702</v>
      </c>
      <c r="C8130" s="450" t="s">
        <v>721</v>
      </c>
      <c r="D8130" s="475">
        <v>10395</v>
      </c>
      <c r="E8130" s="302"/>
      <c r="F8130" s="302"/>
      <c r="G8130" s="302"/>
    </row>
    <row r="8131" spans="1:7" ht="89.25">
      <c r="A8131" s="450">
        <v>1442</v>
      </c>
      <c r="B8131" s="451" t="s">
        <v>5703</v>
      </c>
      <c r="C8131" s="450" t="s">
        <v>721</v>
      </c>
      <c r="D8131" s="475">
        <v>8726.52</v>
      </c>
      <c r="E8131" s="302"/>
      <c r="F8131" s="302"/>
      <c r="G8131" s="302"/>
    </row>
    <row r="8132" spans="1:7" ht="89.25">
      <c r="A8132" s="450">
        <v>13457</v>
      </c>
      <c r="B8132" s="451" t="s">
        <v>5704</v>
      </c>
      <c r="C8132" s="450" t="s">
        <v>721</v>
      </c>
      <c r="D8132" s="475">
        <v>7532.6</v>
      </c>
      <c r="E8132" s="302"/>
      <c r="F8132" s="302"/>
      <c r="G8132" s="302"/>
    </row>
    <row r="8133" spans="1:7" ht="102">
      <c r="A8133" s="450">
        <v>40699</v>
      </c>
      <c r="B8133" s="451" t="s">
        <v>5705</v>
      </c>
      <c r="C8133" s="450" t="s">
        <v>721</v>
      </c>
      <c r="D8133" s="475">
        <v>5822.99</v>
      </c>
      <c r="E8133" s="302"/>
      <c r="F8133" s="302"/>
      <c r="G8133" s="302"/>
    </row>
    <row r="8134" spans="1:7" ht="102">
      <c r="A8134" s="450">
        <v>40701</v>
      </c>
      <c r="B8134" s="451" t="s">
        <v>5706</v>
      </c>
      <c r="C8134" s="450" t="s">
        <v>721</v>
      </c>
      <c r="D8134" s="475">
        <v>102958.47</v>
      </c>
      <c r="E8134" s="302"/>
      <c r="F8134" s="302"/>
      <c r="G8134" s="302"/>
    </row>
    <row r="8135" spans="1:7" ht="102">
      <c r="A8135" s="450">
        <v>40700</v>
      </c>
      <c r="B8135" s="451" t="s">
        <v>5707</v>
      </c>
      <c r="C8135" s="450" t="s">
        <v>721</v>
      </c>
      <c r="D8135" s="475">
        <v>13555.16</v>
      </c>
      <c r="E8135" s="302"/>
      <c r="F8135" s="302"/>
      <c r="G8135" s="302"/>
    </row>
    <row r="8136" spans="1:7" ht="38.25">
      <c r="A8136" s="450">
        <v>13458</v>
      </c>
      <c r="B8136" s="451" t="s">
        <v>5708</v>
      </c>
      <c r="C8136" s="450" t="s">
        <v>721</v>
      </c>
      <c r="D8136" s="475">
        <v>12880.76</v>
      </c>
      <c r="E8136" s="302"/>
      <c r="F8136" s="302"/>
      <c r="G8136" s="302"/>
    </row>
    <row r="8137" spans="1:7" ht="38.25">
      <c r="A8137" s="450">
        <v>36524</v>
      </c>
      <c r="B8137" s="451" t="s">
        <v>5709</v>
      </c>
      <c r="C8137" s="450" t="s">
        <v>721</v>
      </c>
      <c r="D8137" s="475">
        <v>108985.84</v>
      </c>
      <c r="E8137" s="302"/>
      <c r="F8137" s="302"/>
      <c r="G8137" s="302"/>
    </row>
    <row r="8138" spans="1:7" ht="38.25">
      <c r="A8138" s="450">
        <v>36526</v>
      </c>
      <c r="B8138" s="451" t="s">
        <v>5710</v>
      </c>
      <c r="C8138" s="450" t="s">
        <v>721</v>
      </c>
      <c r="D8138" s="475">
        <v>87825.23</v>
      </c>
      <c r="E8138" s="302"/>
      <c r="F8138" s="302"/>
      <c r="G8138" s="302"/>
    </row>
    <row r="8139" spans="1:7" ht="38.25">
      <c r="A8139" s="450">
        <v>36523</v>
      </c>
      <c r="B8139" s="451" t="s">
        <v>5711</v>
      </c>
      <c r="C8139" s="450" t="s">
        <v>721</v>
      </c>
      <c r="D8139" s="475">
        <v>188021.97</v>
      </c>
      <c r="E8139" s="302"/>
      <c r="F8139" s="302"/>
      <c r="G8139" s="302"/>
    </row>
    <row r="8140" spans="1:7" ht="38.25">
      <c r="A8140" s="450">
        <v>36527</v>
      </c>
      <c r="B8140" s="451" t="s">
        <v>5712</v>
      </c>
      <c r="C8140" s="450" t="s">
        <v>721</v>
      </c>
      <c r="D8140" s="475">
        <v>204230.58</v>
      </c>
      <c r="E8140" s="302"/>
      <c r="F8140" s="302"/>
      <c r="G8140" s="302"/>
    </row>
    <row r="8141" spans="1:7" ht="38.25">
      <c r="A8141" s="450">
        <v>13803</v>
      </c>
      <c r="B8141" s="451" t="s">
        <v>5713</v>
      </c>
      <c r="C8141" s="450" t="s">
        <v>721</v>
      </c>
      <c r="D8141" s="475">
        <v>73848</v>
      </c>
      <c r="E8141" s="302"/>
      <c r="F8141" s="302"/>
      <c r="G8141" s="302"/>
    </row>
    <row r="8142" spans="1:7" ht="38.25">
      <c r="A8142" s="450">
        <v>38642</v>
      </c>
      <c r="B8142" s="451" t="s">
        <v>5714</v>
      </c>
      <c r="C8142" s="450" t="s">
        <v>721</v>
      </c>
      <c r="D8142" s="475">
        <v>47550.12</v>
      </c>
      <c r="E8142" s="302"/>
      <c r="F8142" s="302"/>
      <c r="G8142" s="302"/>
    </row>
    <row r="8143" spans="1:7" ht="38.25">
      <c r="A8143" s="450">
        <v>36522</v>
      </c>
      <c r="B8143" s="451" t="s">
        <v>5715</v>
      </c>
      <c r="C8143" s="450" t="s">
        <v>721</v>
      </c>
      <c r="D8143" s="475">
        <v>55300.22</v>
      </c>
      <c r="E8143" s="302"/>
      <c r="F8143" s="302"/>
      <c r="G8143" s="302"/>
    </row>
    <row r="8144" spans="1:7" ht="38.25">
      <c r="A8144" s="450">
        <v>36525</v>
      </c>
      <c r="B8144" s="451" t="s">
        <v>5716</v>
      </c>
      <c r="C8144" s="450" t="s">
        <v>721</v>
      </c>
      <c r="D8144" s="475">
        <v>74059.91</v>
      </c>
      <c r="E8144" s="302"/>
      <c r="F8144" s="302"/>
      <c r="G8144" s="302"/>
    </row>
    <row r="8145" spans="1:7" ht="51">
      <c r="A8145" s="450">
        <v>41991</v>
      </c>
      <c r="B8145" s="451" t="s">
        <v>5717</v>
      </c>
      <c r="C8145" s="450" t="s">
        <v>721</v>
      </c>
      <c r="D8145" s="475">
        <v>2736.62</v>
      </c>
      <c r="E8145" s="302"/>
      <c r="F8145" s="302"/>
      <c r="G8145" s="302"/>
    </row>
    <row r="8146" spans="1:7" ht="38.25">
      <c r="A8146" s="450">
        <v>34348</v>
      </c>
      <c r="B8146" s="451" t="s">
        <v>5718</v>
      </c>
      <c r="C8146" s="450" t="s">
        <v>725</v>
      </c>
      <c r="D8146" s="475">
        <v>19.579999999999998</v>
      </c>
      <c r="E8146" s="302"/>
      <c r="F8146" s="302"/>
      <c r="G8146" s="302"/>
    </row>
    <row r="8147" spans="1:7" ht="38.25">
      <c r="A8147" s="450">
        <v>34347</v>
      </c>
      <c r="B8147" s="451" t="s">
        <v>5719</v>
      </c>
      <c r="C8147" s="450" t="s">
        <v>725</v>
      </c>
      <c r="D8147" s="475">
        <v>14</v>
      </c>
      <c r="E8147" s="302"/>
      <c r="F8147" s="302"/>
      <c r="G8147" s="302"/>
    </row>
    <row r="8148" spans="1:7" ht="38.25">
      <c r="A8148" s="450">
        <v>11146</v>
      </c>
      <c r="B8148" s="451" t="s">
        <v>5720</v>
      </c>
      <c r="C8148" s="450" t="s">
        <v>719</v>
      </c>
      <c r="D8148" s="475">
        <v>486.66</v>
      </c>
      <c r="E8148" s="302"/>
      <c r="F8148" s="302"/>
      <c r="G8148" s="302"/>
    </row>
    <row r="8149" spans="1:7" ht="38.25">
      <c r="A8149" s="450">
        <v>11147</v>
      </c>
      <c r="B8149" s="451" t="s">
        <v>5721</v>
      </c>
      <c r="C8149" s="450" t="s">
        <v>719</v>
      </c>
      <c r="D8149" s="475">
        <v>505.71</v>
      </c>
      <c r="E8149" s="302"/>
      <c r="F8149" s="302"/>
      <c r="G8149" s="302"/>
    </row>
    <row r="8150" spans="1:7" ht="38.25">
      <c r="A8150" s="450">
        <v>34872</v>
      </c>
      <c r="B8150" s="451" t="s">
        <v>5722</v>
      </c>
      <c r="C8150" s="450" t="s">
        <v>719</v>
      </c>
      <c r="D8150" s="475">
        <v>511.39</v>
      </c>
      <c r="E8150" s="302"/>
      <c r="F8150" s="302"/>
      <c r="G8150" s="302"/>
    </row>
    <row r="8151" spans="1:7" ht="38.25">
      <c r="A8151" s="450">
        <v>34491</v>
      </c>
      <c r="B8151" s="451" t="s">
        <v>5723</v>
      </c>
      <c r="C8151" s="450" t="s">
        <v>719</v>
      </c>
      <c r="D8151" s="475">
        <v>526.22</v>
      </c>
      <c r="E8151" s="302"/>
      <c r="F8151" s="302"/>
      <c r="G8151" s="302"/>
    </row>
    <row r="8152" spans="1:7" ht="51">
      <c r="A8152" s="450">
        <v>34770</v>
      </c>
      <c r="B8152" s="451" t="s">
        <v>5724</v>
      </c>
      <c r="C8152" s="450" t="s">
        <v>727</v>
      </c>
      <c r="D8152" s="475">
        <v>348.21</v>
      </c>
      <c r="E8152" s="302"/>
      <c r="F8152" s="302"/>
      <c r="G8152" s="302"/>
    </row>
    <row r="8153" spans="1:7" ht="51">
      <c r="A8153" s="450">
        <v>1518</v>
      </c>
      <c r="B8153" s="451" t="s">
        <v>5725</v>
      </c>
      <c r="C8153" s="450" t="s">
        <v>727</v>
      </c>
      <c r="D8153" s="475">
        <v>355</v>
      </c>
      <c r="E8153" s="302"/>
      <c r="F8153" s="302"/>
      <c r="G8153" s="302"/>
    </row>
    <row r="8154" spans="1:7" ht="51">
      <c r="A8154" s="450">
        <v>41965</v>
      </c>
      <c r="B8154" s="451" t="s">
        <v>5726</v>
      </c>
      <c r="C8154" s="450" t="s">
        <v>727</v>
      </c>
      <c r="D8154" s="475">
        <v>343.92</v>
      </c>
      <c r="E8154" s="302"/>
      <c r="F8154" s="302"/>
      <c r="G8154" s="302"/>
    </row>
    <row r="8155" spans="1:7" ht="51">
      <c r="A8155" s="450">
        <v>34492</v>
      </c>
      <c r="B8155" s="451" t="s">
        <v>5727</v>
      </c>
      <c r="C8155" s="450" t="s">
        <v>719</v>
      </c>
      <c r="D8155" s="475">
        <v>432.5</v>
      </c>
      <c r="E8155" s="302"/>
      <c r="F8155" s="302"/>
      <c r="G8155" s="302"/>
    </row>
    <row r="8156" spans="1:7" ht="51">
      <c r="A8156" s="450">
        <v>1524</v>
      </c>
      <c r="B8156" s="451" t="s">
        <v>5728</v>
      </c>
      <c r="C8156" s="450" t="s">
        <v>719</v>
      </c>
      <c r="D8156" s="475">
        <v>432.5</v>
      </c>
      <c r="E8156" s="302"/>
      <c r="F8156" s="302"/>
      <c r="G8156" s="302"/>
    </row>
    <row r="8157" spans="1:7" ht="51">
      <c r="A8157" s="450">
        <v>38404</v>
      </c>
      <c r="B8157" s="451" t="s">
        <v>5729</v>
      </c>
      <c r="C8157" s="450" t="s">
        <v>719</v>
      </c>
      <c r="D8157" s="475">
        <v>447.98</v>
      </c>
      <c r="E8157" s="302"/>
      <c r="F8157" s="302"/>
      <c r="G8157" s="302"/>
    </row>
    <row r="8158" spans="1:7" ht="51">
      <c r="A8158" s="450">
        <v>39849</v>
      </c>
      <c r="B8158" s="451" t="s">
        <v>5730</v>
      </c>
      <c r="C8158" s="450" t="s">
        <v>719</v>
      </c>
      <c r="D8158" s="475">
        <v>513.39</v>
      </c>
      <c r="E8158" s="302"/>
      <c r="F8158" s="302"/>
      <c r="G8158" s="302"/>
    </row>
    <row r="8159" spans="1:7" ht="51">
      <c r="A8159" s="450">
        <v>38464</v>
      </c>
      <c r="B8159" s="451" t="s">
        <v>5731</v>
      </c>
      <c r="C8159" s="450" t="s">
        <v>719</v>
      </c>
      <c r="D8159" s="475">
        <v>520.84</v>
      </c>
      <c r="E8159" s="302"/>
      <c r="F8159" s="302"/>
      <c r="G8159" s="302"/>
    </row>
    <row r="8160" spans="1:7" ht="51">
      <c r="A8160" s="450">
        <v>34493</v>
      </c>
      <c r="B8160" s="451" t="s">
        <v>5732</v>
      </c>
      <c r="C8160" s="450" t="s">
        <v>719</v>
      </c>
      <c r="D8160" s="475">
        <v>444.68</v>
      </c>
      <c r="E8160" s="302"/>
      <c r="F8160" s="302"/>
      <c r="G8160" s="302"/>
    </row>
    <row r="8161" spans="1:7" ht="51">
      <c r="A8161" s="450">
        <v>1527</v>
      </c>
      <c r="B8161" s="451" t="s">
        <v>5733</v>
      </c>
      <c r="C8161" s="450" t="s">
        <v>719</v>
      </c>
      <c r="D8161" s="475">
        <v>481.75</v>
      </c>
      <c r="E8161" s="302"/>
      <c r="F8161" s="302"/>
      <c r="G8161" s="302"/>
    </row>
    <row r="8162" spans="1:7" ht="51">
      <c r="A8162" s="450">
        <v>38405</v>
      </c>
      <c r="B8162" s="451" t="s">
        <v>5734</v>
      </c>
      <c r="C8162" s="450" t="s">
        <v>719</v>
      </c>
      <c r="D8162" s="475">
        <v>461.8</v>
      </c>
      <c r="E8162" s="302"/>
      <c r="F8162" s="302"/>
      <c r="G8162" s="302"/>
    </row>
    <row r="8163" spans="1:7" ht="51">
      <c r="A8163" s="450">
        <v>38408</v>
      </c>
      <c r="B8163" s="451" t="s">
        <v>5735</v>
      </c>
      <c r="C8163" s="450" t="s">
        <v>719</v>
      </c>
      <c r="D8163" s="475">
        <v>511.17</v>
      </c>
      <c r="E8163" s="302"/>
      <c r="F8163" s="302"/>
      <c r="G8163" s="302"/>
    </row>
    <row r="8164" spans="1:7" ht="51">
      <c r="A8164" s="450">
        <v>34494</v>
      </c>
      <c r="B8164" s="451" t="s">
        <v>5736</v>
      </c>
      <c r="C8164" s="450" t="s">
        <v>719</v>
      </c>
      <c r="D8164" s="475">
        <v>459.51</v>
      </c>
      <c r="E8164" s="302"/>
      <c r="F8164" s="302"/>
      <c r="G8164" s="302"/>
    </row>
    <row r="8165" spans="1:7" ht="51">
      <c r="A8165" s="450">
        <v>1525</v>
      </c>
      <c r="B8165" s="451" t="s">
        <v>5737</v>
      </c>
      <c r="C8165" s="450" t="s">
        <v>719</v>
      </c>
      <c r="D8165" s="475">
        <v>496.57</v>
      </c>
      <c r="E8165" s="302"/>
      <c r="F8165" s="302"/>
      <c r="G8165" s="302"/>
    </row>
    <row r="8166" spans="1:7" ht="51">
      <c r="A8166" s="450">
        <v>38406</v>
      </c>
      <c r="B8166" s="451" t="s">
        <v>5738</v>
      </c>
      <c r="C8166" s="450" t="s">
        <v>719</v>
      </c>
      <c r="D8166" s="475">
        <v>487.63</v>
      </c>
      <c r="E8166" s="302"/>
      <c r="F8166" s="302"/>
      <c r="G8166" s="302"/>
    </row>
    <row r="8167" spans="1:7" ht="51">
      <c r="A8167" s="450">
        <v>38409</v>
      </c>
      <c r="B8167" s="451" t="s">
        <v>5739</v>
      </c>
      <c r="C8167" s="450" t="s">
        <v>719</v>
      </c>
      <c r="D8167" s="475">
        <v>514.65</v>
      </c>
      <c r="E8167" s="302"/>
      <c r="F8167" s="302"/>
      <c r="G8167" s="302"/>
    </row>
    <row r="8168" spans="1:7" ht="51">
      <c r="A8168" s="450">
        <v>43360</v>
      </c>
      <c r="B8168" s="451" t="s">
        <v>10672</v>
      </c>
      <c r="C8168" s="450" t="s">
        <v>719</v>
      </c>
      <c r="D8168" s="475">
        <v>536.63</v>
      </c>
      <c r="E8168" s="302"/>
      <c r="F8168" s="302"/>
      <c r="G8168" s="302"/>
    </row>
    <row r="8169" spans="1:7" ht="51">
      <c r="A8169" s="450">
        <v>34495</v>
      </c>
      <c r="B8169" s="451" t="s">
        <v>5740</v>
      </c>
      <c r="C8169" s="450" t="s">
        <v>719</v>
      </c>
      <c r="D8169" s="475">
        <v>474.33</v>
      </c>
      <c r="E8169" s="302"/>
      <c r="F8169" s="302"/>
      <c r="G8169" s="302"/>
    </row>
    <row r="8170" spans="1:7" ht="51">
      <c r="A8170" s="450">
        <v>11145</v>
      </c>
      <c r="B8170" s="451" t="s">
        <v>5741</v>
      </c>
      <c r="C8170" s="450" t="s">
        <v>719</v>
      </c>
      <c r="D8170" s="475">
        <v>511.39</v>
      </c>
      <c r="E8170" s="302"/>
      <c r="F8170" s="302"/>
      <c r="G8170" s="302"/>
    </row>
    <row r="8171" spans="1:7" ht="51">
      <c r="A8171" s="450">
        <v>34496</v>
      </c>
      <c r="B8171" s="451" t="s">
        <v>5742</v>
      </c>
      <c r="C8171" s="450" t="s">
        <v>719</v>
      </c>
      <c r="D8171" s="475">
        <v>494.81</v>
      </c>
      <c r="E8171" s="302"/>
      <c r="F8171" s="302"/>
      <c r="G8171" s="302"/>
    </row>
    <row r="8172" spans="1:7" ht="51">
      <c r="A8172" s="450">
        <v>34479</v>
      </c>
      <c r="B8172" s="451" t="s">
        <v>5743</v>
      </c>
      <c r="C8172" s="450" t="s">
        <v>719</v>
      </c>
      <c r="D8172" s="475">
        <v>526.22</v>
      </c>
      <c r="E8172" s="302"/>
      <c r="F8172" s="302"/>
      <c r="G8172" s="302"/>
    </row>
    <row r="8173" spans="1:7" ht="51">
      <c r="A8173" s="450">
        <v>34481</v>
      </c>
      <c r="B8173" s="451" t="s">
        <v>5744</v>
      </c>
      <c r="C8173" s="450" t="s">
        <v>719</v>
      </c>
      <c r="D8173" s="475">
        <v>549.83000000000004</v>
      </c>
      <c r="E8173" s="302"/>
      <c r="F8173" s="302"/>
      <c r="G8173" s="302"/>
    </row>
    <row r="8174" spans="1:7" ht="51">
      <c r="A8174" s="450">
        <v>34483</v>
      </c>
      <c r="B8174" s="451" t="s">
        <v>5745</v>
      </c>
      <c r="C8174" s="450" t="s">
        <v>719</v>
      </c>
      <c r="D8174" s="475">
        <v>587.45000000000005</v>
      </c>
      <c r="E8174" s="302"/>
      <c r="F8174" s="302"/>
      <c r="G8174" s="302"/>
    </row>
    <row r="8175" spans="1:7" ht="51">
      <c r="A8175" s="450">
        <v>34485</v>
      </c>
      <c r="B8175" s="451" t="s">
        <v>5746</v>
      </c>
      <c r="C8175" s="450" t="s">
        <v>719</v>
      </c>
      <c r="D8175" s="475">
        <v>628.22</v>
      </c>
      <c r="E8175" s="302"/>
      <c r="F8175" s="302"/>
      <c r="G8175" s="302"/>
    </row>
    <row r="8176" spans="1:7" ht="38.25">
      <c r="A8176" s="450">
        <v>14041</v>
      </c>
      <c r="B8176" s="451" t="s">
        <v>5747</v>
      </c>
      <c r="C8176" s="450" t="s">
        <v>719</v>
      </c>
      <c r="D8176" s="475">
        <v>408.37</v>
      </c>
      <c r="E8176" s="302"/>
      <c r="F8176" s="302"/>
      <c r="G8176" s="302"/>
    </row>
    <row r="8177" spans="1:7" ht="38.25">
      <c r="A8177" s="450">
        <v>1523</v>
      </c>
      <c r="B8177" s="451" t="s">
        <v>5748</v>
      </c>
      <c r="C8177" s="450" t="s">
        <v>719</v>
      </c>
      <c r="D8177" s="475">
        <v>415.04</v>
      </c>
      <c r="E8177" s="302"/>
      <c r="F8177" s="302"/>
      <c r="G8177" s="302"/>
    </row>
    <row r="8178" spans="1:7" ht="38.25">
      <c r="A8178" s="450">
        <v>14052</v>
      </c>
      <c r="B8178" s="451" t="s">
        <v>5749</v>
      </c>
      <c r="C8178" s="450" t="s">
        <v>721</v>
      </c>
      <c r="D8178" s="475">
        <v>8.3699999999999992</v>
      </c>
      <c r="E8178" s="302"/>
      <c r="F8178" s="302"/>
      <c r="G8178" s="302"/>
    </row>
    <row r="8179" spans="1:7" ht="38.25">
      <c r="A8179" s="450">
        <v>14054</v>
      </c>
      <c r="B8179" s="451" t="s">
        <v>5750</v>
      </c>
      <c r="C8179" s="450" t="s">
        <v>721</v>
      </c>
      <c r="D8179" s="475">
        <v>10.88</v>
      </c>
      <c r="E8179" s="302"/>
      <c r="F8179" s="302"/>
      <c r="G8179" s="302"/>
    </row>
    <row r="8180" spans="1:7" ht="38.25">
      <c r="A8180" s="450">
        <v>14053</v>
      </c>
      <c r="B8180" s="451" t="s">
        <v>5751</v>
      </c>
      <c r="C8180" s="450" t="s">
        <v>721</v>
      </c>
      <c r="D8180" s="475">
        <v>8.5</v>
      </c>
      <c r="E8180" s="302"/>
      <c r="F8180" s="302"/>
      <c r="G8180" s="302"/>
    </row>
    <row r="8181" spans="1:7" ht="38.25">
      <c r="A8181" s="450">
        <v>2558</v>
      </c>
      <c r="B8181" s="451" t="s">
        <v>5752</v>
      </c>
      <c r="C8181" s="450" t="s">
        <v>721</v>
      </c>
      <c r="D8181" s="475">
        <v>6.4</v>
      </c>
      <c r="E8181" s="302"/>
      <c r="F8181" s="302"/>
      <c r="G8181" s="302"/>
    </row>
    <row r="8182" spans="1:7" ht="38.25">
      <c r="A8182" s="450">
        <v>2560</v>
      </c>
      <c r="B8182" s="451" t="s">
        <v>5753</v>
      </c>
      <c r="C8182" s="450" t="s">
        <v>721</v>
      </c>
      <c r="D8182" s="475">
        <v>11.26</v>
      </c>
      <c r="E8182" s="302"/>
      <c r="F8182" s="302"/>
      <c r="G8182" s="302"/>
    </row>
    <row r="8183" spans="1:7" ht="38.25">
      <c r="A8183" s="450">
        <v>2559</v>
      </c>
      <c r="B8183" s="451" t="s">
        <v>5754</v>
      </c>
      <c r="C8183" s="450" t="s">
        <v>721</v>
      </c>
      <c r="D8183" s="475">
        <v>9.01</v>
      </c>
      <c r="E8183" s="302"/>
      <c r="F8183" s="302"/>
      <c r="G8183" s="302"/>
    </row>
    <row r="8184" spans="1:7" ht="38.25">
      <c r="A8184" s="450">
        <v>2592</v>
      </c>
      <c r="B8184" s="451" t="s">
        <v>5755</v>
      </c>
      <c r="C8184" s="450" t="s">
        <v>721</v>
      </c>
      <c r="D8184" s="475">
        <v>149.36000000000001</v>
      </c>
      <c r="E8184" s="302"/>
      <c r="F8184" s="302"/>
      <c r="G8184" s="302"/>
    </row>
    <row r="8185" spans="1:7" ht="38.25">
      <c r="A8185" s="450">
        <v>2566</v>
      </c>
      <c r="B8185" s="451" t="s">
        <v>5756</v>
      </c>
      <c r="C8185" s="450" t="s">
        <v>721</v>
      </c>
      <c r="D8185" s="475">
        <v>15.03</v>
      </c>
      <c r="E8185" s="302"/>
      <c r="F8185" s="302"/>
      <c r="G8185" s="302"/>
    </row>
    <row r="8186" spans="1:7" ht="38.25">
      <c r="A8186" s="450">
        <v>2589</v>
      </c>
      <c r="B8186" s="451" t="s">
        <v>5757</v>
      </c>
      <c r="C8186" s="450" t="s">
        <v>721</v>
      </c>
      <c r="D8186" s="475">
        <v>19.98</v>
      </c>
      <c r="E8186" s="302"/>
      <c r="F8186" s="302"/>
      <c r="G8186" s="302"/>
    </row>
    <row r="8187" spans="1:7" ht="38.25">
      <c r="A8187" s="450">
        <v>2591</v>
      </c>
      <c r="B8187" s="451" t="s">
        <v>5758</v>
      </c>
      <c r="C8187" s="450" t="s">
        <v>721</v>
      </c>
      <c r="D8187" s="475">
        <v>7.28</v>
      </c>
      <c r="E8187" s="302"/>
      <c r="F8187" s="302"/>
      <c r="G8187" s="302"/>
    </row>
    <row r="8188" spans="1:7" ht="38.25">
      <c r="A8188" s="450">
        <v>2590</v>
      </c>
      <c r="B8188" s="451" t="s">
        <v>5759</v>
      </c>
      <c r="C8188" s="450" t="s">
        <v>721</v>
      </c>
      <c r="D8188" s="475">
        <v>12.26</v>
      </c>
      <c r="E8188" s="302"/>
      <c r="F8188" s="302"/>
      <c r="G8188" s="302"/>
    </row>
    <row r="8189" spans="1:7" ht="38.25">
      <c r="A8189" s="450">
        <v>2567</v>
      </c>
      <c r="B8189" s="451" t="s">
        <v>5760</v>
      </c>
      <c r="C8189" s="450" t="s">
        <v>721</v>
      </c>
      <c r="D8189" s="475">
        <v>29.3</v>
      </c>
      <c r="E8189" s="302"/>
      <c r="F8189" s="302"/>
      <c r="G8189" s="302"/>
    </row>
    <row r="8190" spans="1:7" ht="38.25">
      <c r="A8190" s="450">
        <v>2565</v>
      </c>
      <c r="B8190" s="451" t="s">
        <v>5761</v>
      </c>
      <c r="C8190" s="450" t="s">
        <v>721</v>
      </c>
      <c r="D8190" s="475">
        <v>7.3</v>
      </c>
      <c r="E8190" s="302"/>
      <c r="F8190" s="302"/>
      <c r="G8190" s="302"/>
    </row>
    <row r="8191" spans="1:7" ht="38.25">
      <c r="A8191" s="450">
        <v>2568</v>
      </c>
      <c r="B8191" s="451" t="s">
        <v>5762</v>
      </c>
      <c r="C8191" s="450" t="s">
        <v>721</v>
      </c>
      <c r="D8191" s="475">
        <v>81.38</v>
      </c>
      <c r="E8191" s="302"/>
      <c r="F8191" s="302"/>
      <c r="G8191" s="302"/>
    </row>
    <row r="8192" spans="1:7" ht="38.25">
      <c r="A8192" s="450">
        <v>2594</v>
      </c>
      <c r="B8192" s="451" t="s">
        <v>5763</v>
      </c>
      <c r="C8192" s="450" t="s">
        <v>721</v>
      </c>
      <c r="D8192" s="475">
        <v>135.57</v>
      </c>
      <c r="E8192" s="302"/>
      <c r="F8192" s="302"/>
      <c r="G8192" s="302"/>
    </row>
    <row r="8193" spans="1:7" ht="38.25">
      <c r="A8193" s="450">
        <v>2587</v>
      </c>
      <c r="B8193" s="451" t="s">
        <v>5764</v>
      </c>
      <c r="C8193" s="450" t="s">
        <v>721</v>
      </c>
      <c r="D8193" s="475">
        <v>23.1</v>
      </c>
      <c r="E8193" s="302"/>
      <c r="F8193" s="302"/>
      <c r="G8193" s="302"/>
    </row>
    <row r="8194" spans="1:7" ht="38.25">
      <c r="A8194" s="450">
        <v>2588</v>
      </c>
      <c r="B8194" s="451" t="s">
        <v>5765</v>
      </c>
      <c r="C8194" s="450" t="s">
        <v>721</v>
      </c>
      <c r="D8194" s="475">
        <v>18.350000000000001</v>
      </c>
      <c r="E8194" s="302"/>
      <c r="F8194" s="302"/>
      <c r="G8194" s="302"/>
    </row>
    <row r="8195" spans="1:7" ht="38.25">
      <c r="A8195" s="450">
        <v>2569</v>
      </c>
      <c r="B8195" s="451" t="s">
        <v>5766</v>
      </c>
      <c r="C8195" s="450" t="s">
        <v>721</v>
      </c>
      <c r="D8195" s="475">
        <v>7.07</v>
      </c>
      <c r="E8195" s="302"/>
      <c r="F8195" s="302"/>
      <c r="G8195" s="302"/>
    </row>
    <row r="8196" spans="1:7" ht="38.25">
      <c r="A8196" s="450">
        <v>2570</v>
      </c>
      <c r="B8196" s="451" t="s">
        <v>5767</v>
      </c>
      <c r="C8196" s="450" t="s">
        <v>721</v>
      </c>
      <c r="D8196" s="475">
        <v>11.85</v>
      </c>
      <c r="E8196" s="302"/>
      <c r="F8196" s="302"/>
      <c r="G8196" s="302"/>
    </row>
    <row r="8197" spans="1:7" ht="38.25">
      <c r="A8197" s="450">
        <v>2571</v>
      </c>
      <c r="B8197" s="451" t="s">
        <v>5768</v>
      </c>
      <c r="C8197" s="450" t="s">
        <v>721</v>
      </c>
      <c r="D8197" s="475">
        <v>35.19</v>
      </c>
      <c r="E8197" s="302"/>
      <c r="F8197" s="302"/>
      <c r="G8197" s="302"/>
    </row>
    <row r="8198" spans="1:7" ht="38.25">
      <c r="A8198" s="450">
        <v>2593</v>
      </c>
      <c r="B8198" s="451" t="s">
        <v>5769</v>
      </c>
      <c r="C8198" s="450" t="s">
        <v>721</v>
      </c>
      <c r="D8198" s="475">
        <v>7.54</v>
      </c>
      <c r="E8198" s="302"/>
      <c r="F8198" s="302"/>
      <c r="G8198" s="302"/>
    </row>
    <row r="8199" spans="1:7" ht="38.25">
      <c r="A8199" s="450">
        <v>2572</v>
      </c>
      <c r="B8199" s="451" t="s">
        <v>5770</v>
      </c>
      <c r="C8199" s="450" t="s">
        <v>721</v>
      </c>
      <c r="D8199" s="475">
        <v>104.07</v>
      </c>
      <c r="E8199" s="302"/>
      <c r="F8199" s="302"/>
      <c r="G8199" s="302"/>
    </row>
    <row r="8200" spans="1:7" ht="38.25">
      <c r="A8200" s="450">
        <v>2595</v>
      </c>
      <c r="B8200" s="451" t="s">
        <v>5771</v>
      </c>
      <c r="C8200" s="450" t="s">
        <v>721</v>
      </c>
      <c r="D8200" s="475">
        <v>162.36000000000001</v>
      </c>
      <c r="E8200" s="302"/>
      <c r="F8200" s="302"/>
      <c r="G8200" s="302"/>
    </row>
    <row r="8201" spans="1:7" ht="38.25">
      <c r="A8201" s="450">
        <v>2576</v>
      </c>
      <c r="B8201" s="451" t="s">
        <v>5772</v>
      </c>
      <c r="C8201" s="450" t="s">
        <v>721</v>
      </c>
      <c r="D8201" s="475">
        <v>27.68</v>
      </c>
      <c r="E8201" s="302"/>
      <c r="F8201" s="302"/>
      <c r="G8201" s="302"/>
    </row>
    <row r="8202" spans="1:7" ht="38.25">
      <c r="A8202" s="450">
        <v>2575</v>
      </c>
      <c r="B8202" s="451" t="s">
        <v>5773</v>
      </c>
      <c r="C8202" s="450" t="s">
        <v>721</v>
      </c>
      <c r="D8202" s="475">
        <v>20.81</v>
      </c>
      <c r="E8202" s="302"/>
      <c r="F8202" s="302"/>
      <c r="G8202" s="302"/>
    </row>
    <row r="8203" spans="1:7" ht="38.25">
      <c r="A8203" s="450">
        <v>2573</v>
      </c>
      <c r="B8203" s="451" t="s">
        <v>5774</v>
      </c>
      <c r="C8203" s="450" t="s">
        <v>721</v>
      </c>
      <c r="D8203" s="475">
        <v>8.64</v>
      </c>
      <c r="E8203" s="302"/>
      <c r="F8203" s="302"/>
      <c r="G8203" s="302"/>
    </row>
    <row r="8204" spans="1:7" ht="38.25">
      <c r="A8204" s="450">
        <v>2586</v>
      </c>
      <c r="B8204" s="451" t="s">
        <v>5775</v>
      </c>
      <c r="C8204" s="450" t="s">
        <v>721</v>
      </c>
      <c r="D8204" s="475">
        <v>14</v>
      </c>
      <c r="E8204" s="302"/>
      <c r="F8204" s="302"/>
      <c r="G8204" s="302"/>
    </row>
    <row r="8205" spans="1:7" ht="38.25">
      <c r="A8205" s="450">
        <v>2577</v>
      </c>
      <c r="B8205" s="451" t="s">
        <v>5776</v>
      </c>
      <c r="C8205" s="450" t="s">
        <v>721</v>
      </c>
      <c r="D8205" s="475">
        <v>37.5</v>
      </c>
      <c r="E8205" s="302"/>
      <c r="F8205" s="302"/>
      <c r="G8205" s="302"/>
    </row>
    <row r="8206" spans="1:7" ht="38.25">
      <c r="A8206" s="450">
        <v>2574</v>
      </c>
      <c r="B8206" s="451" t="s">
        <v>5777</v>
      </c>
      <c r="C8206" s="450" t="s">
        <v>721</v>
      </c>
      <c r="D8206" s="475">
        <v>8.69</v>
      </c>
      <c r="E8206" s="302"/>
      <c r="F8206" s="302"/>
      <c r="G8206" s="302"/>
    </row>
    <row r="8207" spans="1:7" ht="38.25">
      <c r="A8207" s="450">
        <v>2578</v>
      </c>
      <c r="B8207" s="451" t="s">
        <v>5778</v>
      </c>
      <c r="C8207" s="450" t="s">
        <v>721</v>
      </c>
      <c r="D8207" s="475">
        <v>117.09</v>
      </c>
      <c r="E8207" s="302"/>
      <c r="F8207" s="302"/>
      <c r="G8207" s="302"/>
    </row>
    <row r="8208" spans="1:7" ht="38.25">
      <c r="A8208" s="450">
        <v>2585</v>
      </c>
      <c r="B8208" s="451" t="s">
        <v>5779</v>
      </c>
      <c r="C8208" s="450" t="s">
        <v>721</v>
      </c>
      <c r="D8208" s="475">
        <v>160.68</v>
      </c>
      <c r="E8208" s="302"/>
      <c r="F8208" s="302"/>
      <c r="G8208" s="302"/>
    </row>
    <row r="8209" spans="1:7" ht="38.25">
      <c r="A8209" s="450">
        <v>12008</v>
      </c>
      <c r="B8209" s="451" t="s">
        <v>5780</v>
      </c>
      <c r="C8209" s="450" t="s">
        <v>721</v>
      </c>
      <c r="D8209" s="475">
        <v>86.21</v>
      </c>
      <c r="E8209" s="302"/>
      <c r="F8209" s="302"/>
      <c r="G8209" s="302"/>
    </row>
    <row r="8210" spans="1:7" ht="38.25">
      <c r="A8210" s="450">
        <v>2582</v>
      </c>
      <c r="B8210" s="451" t="s">
        <v>5781</v>
      </c>
      <c r="C8210" s="450" t="s">
        <v>721</v>
      </c>
      <c r="D8210" s="475">
        <v>25.67</v>
      </c>
      <c r="E8210" s="302"/>
      <c r="F8210" s="302"/>
      <c r="G8210" s="302"/>
    </row>
    <row r="8211" spans="1:7" ht="38.25">
      <c r="A8211" s="450">
        <v>2597</v>
      </c>
      <c r="B8211" s="451" t="s">
        <v>5782</v>
      </c>
      <c r="C8211" s="450" t="s">
        <v>721</v>
      </c>
      <c r="D8211" s="475">
        <v>22</v>
      </c>
      <c r="E8211" s="302"/>
      <c r="F8211" s="302"/>
      <c r="G8211" s="302"/>
    </row>
    <row r="8212" spans="1:7" ht="38.25">
      <c r="A8212" s="450">
        <v>2579</v>
      </c>
      <c r="B8212" s="451" t="s">
        <v>5783</v>
      </c>
      <c r="C8212" s="450" t="s">
        <v>721</v>
      </c>
      <c r="D8212" s="475">
        <v>10.47</v>
      </c>
      <c r="E8212" s="302"/>
      <c r="F8212" s="302"/>
      <c r="G8212" s="302"/>
    </row>
    <row r="8213" spans="1:7" ht="38.25">
      <c r="A8213" s="450">
        <v>2581</v>
      </c>
      <c r="B8213" s="451" t="s">
        <v>5784</v>
      </c>
      <c r="C8213" s="450" t="s">
        <v>721</v>
      </c>
      <c r="D8213" s="475">
        <v>13.4</v>
      </c>
      <c r="E8213" s="302"/>
      <c r="F8213" s="302"/>
      <c r="G8213" s="302"/>
    </row>
    <row r="8214" spans="1:7" ht="38.25">
      <c r="A8214" s="450">
        <v>2596</v>
      </c>
      <c r="B8214" s="451" t="s">
        <v>5785</v>
      </c>
      <c r="C8214" s="450" t="s">
        <v>721</v>
      </c>
      <c r="D8214" s="475">
        <v>39.64</v>
      </c>
      <c r="E8214" s="302"/>
      <c r="F8214" s="302"/>
      <c r="G8214" s="302"/>
    </row>
    <row r="8215" spans="1:7" ht="38.25">
      <c r="A8215" s="450">
        <v>2580</v>
      </c>
      <c r="B8215" s="451" t="s">
        <v>5786</v>
      </c>
      <c r="C8215" s="450" t="s">
        <v>721</v>
      </c>
      <c r="D8215" s="475">
        <v>11.48</v>
      </c>
      <c r="E8215" s="302"/>
      <c r="F8215" s="302"/>
      <c r="G8215" s="302"/>
    </row>
    <row r="8216" spans="1:7" ht="38.25">
      <c r="A8216" s="450">
        <v>2583</v>
      </c>
      <c r="B8216" s="451" t="s">
        <v>5787</v>
      </c>
      <c r="C8216" s="450" t="s">
        <v>721</v>
      </c>
      <c r="D8216" s="475">
        <v>96.42</v>
      </c>
      <c r="E8216" s="302"/>
      <c r="F8216" s="302"/>
      <c r="G8216" s="302"/>
    </row>
    <row r="8217" spans="1:7" ht="38.25">
      <c r="A8217" s="450">
        <v>2584</v>
      </c>
      <c r="B8217" s="451" t="s">
        <v>5788</v>
      </c>
      <c r="C8217" s="450" t="s">
        <v>721</v>
      </c>
      <c r="D8217" s="475">
        <v>160.52000000000001</v>
      </c>
      <c r="E8217" s="302"/>
      <c r="F8217" s="302"/>
      <c r="G8217" s="302"/>
    </row>
    <row r="8218" spans="1:7" ht="25.5">
      <c r="A8218" s="450">
        <v>12010</v>
      </c>
      <c r="B8218" s="451" t="s">
        <v>5789</v>
      </c>
      <c r="C8218" s="450" t="s">
        <v>721</v>
      </c>
      <c r="D8218" s="475">
        <v>6.72</v>
      </c>
      <c r="E8218" s="302"/>
      <c r="F8218" s="302"/>
      <c r="G8218" s="302"/>
    </row>
    <row r="8219" spans="1:7" ht="25.5">
      <c r="A8219" s="450">
        <v>39329</v>
      </c>
      <c r="B8219" s="451" t="s">
        <v>5790</v>
      </c>
      <c r="C8219" s="450" t="s">
        <v>721</v>
      </c>
      <c r="D8219" s="475">
        <v>7.03</v>
      </c>
      <c r="E8219" s="302"/>
      <c r="F8219" s="302"/>
      <c r="G8219" s="302"/>
    </row>
    <row r="8220" spans="1:7" ht="25.5">
      <c r="A8220" s="450">
        <v>39330</v>
      </c>
      <c r="B8220" s="451" t="s">
        <v>5791</v>
      </c>
      <c r="C8220" s="450" t="s">
        <v>721</v>
      </c>
      <c r="D8220" s="475">
        <v>7.39</v>
      </c>
      <c r="E8220" s="302"/>
      <c r="F8220" s="302"/>
      <c r="G8220" s="302"/>
    </row>
    <row r="8221" spans="1:7" ht="25.5">
      <c r="A8221" s="450">
        <v>39332</v>
      </c>
      <c r="B8221" s="451" t="s">
        <v>5792</v>
      </c>
      <c r="C8221" s="450" t="s">
        <v>721</v>
      </c>
      <c r="D8221" s="475">
        <v>8.26</v>
      </c>
      <c r="E8221" s="302"/>
      <c r="F8221" s="302"/>
      <c r="G8221" s="302"/>
    </row>
    <row r="8222" spans="1:7" ht="25.5">
      <c r="A8222" s="450">
        <v>39331</v>
      </c>
      <c r="B8222" s="451" t="s">
        <v>5793</v>
      </c>
      <c r="C8222" s="450" t="s">
        <v>721</v>
      </c>
      <c r="D8222" s="475">
        <v>6.58</v>
      </c>
      <c r="E8222" s="302"/>
      <c r="F8222" s="302"/>
      <c r="G8222" s="302"/>
    </row>
    <row r="8223" spans="1:7" ht="25.5">
      <c r="A8223" s="450">
        <v>39333</v>
      </c>
      <c r="B8223" s="451" t="s">
        <v>5794</v>
      </c>
      <c r="C8223" s="450" t="s">
        <v>721</v>
      </c>
      <c r="D8223" s="475">
        <v>6.41</v>
      </c>
      <c r="E8223" s="302"/>
      <c r="F8223" s="302"/>
      <c r="G8223" s="302"/>
    </row>
    <row r="8224" spans="1:7" ht="25.5">
      <c r="A8224" s="450">
        <v>39335</v>
      </c>
      <c r="B8224" s="451" t="s">
        <v>5795</v>
      </c>
      <c r="C8224" s="450" t="s">
        <v>721</v>
      </c>
      <c r="D8224" s="475">
        <v>7.42</v>
      </c>
      <c r="E8224" s="302"/>
      <c r="F8224" s="302"/>
      <c r="G8224" s="302"/>
    </row>
    <row r="8225" spans="1:7" ht="25.5">
      <c r="A8225" s="450">
        <v>39334</v>
      </c>
      <c r="B8225" s="451" t="s">
        <v>5796</v>
      </c>
      <c r="C8225" s="450" t="s">
        <v>721</v>
      </c>
      <c r="D8225" s="475">
        <v>5.9</v>
      </c>
      <c r="E8225" s="302"/>
      <c r="F8225" s="302"/>
      <c r="G8225" s="302"/>
    </row>
    <row r="8226" spans="1:7" ht="25.5">
      <c r="A8226" s="450">
        <v>12016</v>
      </c>
      <c r="B8226" s="451" t="s">
        <v>5797</v>
      </c>
      <c r="C8226" s="450" t="s">
        <v>721</v>
      </c>
      <c r="D8226" s="475">
        <v>7.41</v>
      </c>
      <c r="E8226" s="302"/>
      <c r="F8226" s="302"/>
      <c r="G8226" s="302"/>
    </row>
    <row r="8227" spans="1:7" ht="25.5">
      <c r="A8227" s="450">
        <v>12015</v>
      </c>
      <c r="B8227" s="451" t="s">
        <v>5798</v>
      </c>
      <c r="C8227" s="450" t="s">
        <v>721</v>
      </c>
      <c r="D8227" s="475">
        <v>8.6199999999999992</v>
      </c>
      <c r="E8227" s="302"/>
      <c r="F8227" s="302"/>
      <c r="G8227" s="302"/>
    </row>
    <row r="8228" spans="1:7" ht="25.5">
      <c r="A8228" s="450">
        <v>12020</v>
      </c>
      <c r="B8228" s="451" t="s">
        <v>5799</v>
      </c>
      <c r="C8228" s="450" t="s">
        <v>721</v>
      </c>
      <c r="D8228" s="475">
        <v>7.41</v>
      </c>
      <c r="E8228" s="302"/>
      <c r="F8228" s="302"/>
      <c r="G8228" s="302"/>
    </row>
    <row r="8229" spans="1:7" ht="25.5">
      <c r="A8229" s="450">
        <v>12019</v>
      </c>
      <c r="B8229" s="451" t="s">
        <v>5800</v>
      </c>
      <c r="C8229" s="450" t="s">
        <v>721</v>
      </c>
      <c r="D8229" s="475">
        <v>8.6199999999999992</v>
      </c>
      <c r="E8229" s="302"/>
      <c r="F8229" s="302"/>
      <c r="G8229" s="302"/>
    </row>
    <row r="8230" spans="1:7" ht="25.5">
      <c r="A8230" s="450">
        <v>39336</v>
      </c>
      <c r="B8230" s="451" t="s">
        <v>5801</v>
      </c>
      <c r="C8230" s="450" t="s">
        <v>721</v>
      </c>
      <c r="D8230" s="475">
        <v>7.39</v>
      </c>
      <c r="E8230" s="302"/>
      <c r="F8230" s="302"/>
      <c r="G8230" s="302"/>
    </row>
    <row r="8231" spans="1:7" ht="25.5">
      <c r="A8231" s="450">
        <v>39338</v>
      </c>
      <c r="B8231" s="451" t="s">
        <v>5802</v>
      </c>
      <c r="C8231" s="450" t="s">
        <v>721</v>
      </c>
      <c r="D8231" s="475">
        <v>8.26</v>
      </c>
      <c r="E8231" s="302"/>
      <c r="F8231" s="302"/>
      <c r="G8231" s="302"/>
    </row>
    <row r="8232" spans="1:7" ht="25.5">
      <c r="A8232" s="450">
        <v>39337</v>
      </c>
      <c r="B8232" s="451" t="s">
        <v>5803</v>
      </c>
      <c r="C8232" s="450" t="s">
        <v>721</v>
      </c>
      <c r="D8232" s="475">
        <v>6.58</v>
      </c>
      <c r="E8232" s="302"/>
      <c r="F8232" s="302"/>
      <c r="G8232" s="302"/>
    </row>
    <row r="8233" spans="1:7">
      <c r="A8233" s="450">
        <v>39341</v>
      </c>
      <c r="B8233" s="451" t="s">
        <v>5804</v>
      </c>
      <c r="C8233" s="450" t="s">
        <v>721</v>
      </c>
      <c r="D8233" s="475">
        <v>10.77</v>
      </c>
      <c r="E8233" s="302"/>
      <c r="F8233" s="302"/>
      <c r="G8233" s="302"/>
    </row>
    <row r="8234" spans="1:7" ht="25.5">
      <c r="A8234" s="450">
        <v>39340</v>
      </c>
      <c r="B8234" s="451" t="s">
        <v>5805</v>
      </c>
      <c r="C8234" s="450" t="s">
        <v>721</v>
      </c>
      <c r="D8234" s="475">
        <v>7.91</v>
      </c>
      <c r="E8234" s="302"/>
      <c r="F8234" s="302"/>
      <c r="G8234" s="302"/>
    </row>
    <row r="8235" spans="1:7" ht="25.5">
      <c r="A8235" s="450">
        <v>12025</v>
      </c>
      <c r="B8235" s="451" t="s">
        <v>5806</v>
      </c>
      <c r="C8235" s="450" t="s">
        <v>721</v>
      </c>
      <c r="D8235" s="475">
        <v>8.17</v>
      </c>
      <c r="E8235" s="302"/>
      <c r="F8235" s="302"/>
      <c r="G8235" s="302"/>
    </row>
    <row r="8236" spans="1:7" ht="25.5">
      <c r="A8236" s="450">
        <v>39342</v>
      </c>
      <c r="B8236" s="451" t="s">
        <v>5807</v>
      </c>
      <c r="C8236" s="450" t="s">
        <v>721</v>
      </c>
      <c r="D8236" s="475">
        <v>10.77</v>
      </c>
      <c r="E8236" s="302"/>
      <c r="F8236" s="302"/>
      <c r="G8236" s="302"/>
    </row>
    <row r="8237" spans="1:7" ht="25.5">
      <c r="A8237" s="450">
        <v>39343</v>
      </c>
      <c r="B8237" s="451" t="s">
        <v>5808</v>
      </c>
      <c r="C8237" s="450" t="s">
        <v>721</v>
      </c>
      <c r="D8237" s="475">
        <v>9.1</v>
      </c>
      <c r="E8237" s="302"/>
      <c r="F8237" s="302"/>
      <c r="G8237" s="302"/>
    </row>
    <row r="8238" spans="1:7">
      <c r="A8238" s="450">
        <v>39345</v>
      </c>
      <c r="B8238" s="451" t="s">
        <v>5809</v>
      </c>
      <c r="C8238" s="450" t="s">
        <v>721</v>
      </c>
      <c r="D8238" s="475">
        <v>12.31</v>
      </c>
      <c r="E8238" s="302"/>
      <c r="F8238" s="302"/>
      <c r="G8238" s="302"/>
    </row>
    <row r="8239" spans="1:7" ht="25.5">
      <c r="A8239" s="450">
        <v>39344</v>
      </c>
      <c r="B8239" s="451" t="s">
        <v>5810</v>
      </c>
      <c r="C8239" s="450" t="s">
        <v>721</v>
      </c>
      <c r="D8239" s="475">
        <v>8.7899999999999991</v>
      </c>
      <c r="E8239" s="302"/>
      <c r="F8239" s="302"/>
      <c r="G8239" s="302"/>
    </row>
    <row r="8240" spans="1:7" ht="25.5">
      <c r="A8240" s="450">
        <v>12623</v>
      </c>
      <c r="B8240" s="451" t="s">
        <v>5811</v>
      </c>
      <c r="C8240" s="450" t="s">
        <v>725</v>
      </c>
      <c r="D8240" s="475">
        <v>11.59</v>
      </c>
      <c r="E8240" s="302"/>
      <c r="F8240" s="302"/>
      <c r="G8240" s="302"/>
    </row>
    <row r="8241" spans="1:7" ht="25.5">
      <c r="A8241" s="450">
        <v>34498</v>
      </c>
      <c r="B8241" s="451" t="s">
        <v>5812</v>
      </c>
      <c r="C8241" s="450" t="s">
        <v>721</v>
      </c>
      <c r="D8241" s="475">
        <v>86.11</v>
      </c>
      <c r="E8241" s="302"/>
      <c r="F8241" s="302"/>
      <c r="G8241" s="302"/>
    </row>
    <row r="8242" spans="1:7" ht="25.5">
      <c r="A8242" s="450">
        <v>13244</v>
      </c>
      <c r="B8242" s="451" t="s">
        <v>5813</v>
      </c>
      <c r="C8242" s="450" t="s">
        <v>721</v>
      </c>
      <c r="D8242" s="475">
        <v>36.25</v>
      </c>
      <c r="E8242" s="302"/>
      <c r="F8242" s="302"/>
      <c r="G8242" s="302"/>
    </row>
    <row r="8243" spans="1:7" ht="38.25">
      <c r="A8243" s="450">
        <v>38998</v>
      </c>
      <c r="B8243" s="451" t="s">
        <v>5814</v>
      </c>
      <c r="C8243" s="450" t="s">
        <v>721</v>
      </c>
      <c r="D8243" s="475">
        <v>13.31</v>
      </c>
      <c r="E8243" s="302"/>
      <c r="F8243" s="302"/>
      <c r="G8243" s="302"/>
    </row>
    <row r="8244" spans="1:7" ht="38.25">
      <c r="A8244" s="450">
        <v>38999</v>
      </c>
      <c r="B8244" s="451" t="s">
        <v>5815</v>
      </c>
      <c r="C8244" s="450" t="s">
        <v>721</v>
      </c>
      <c r="D8244" s="475">
        <v>22.03</v>
      </c>
      <c r="E8244" s="302"/>
      <c r="F8244" s="302"/>
      <c r="G8244" s="302"/>
    </row>
    <row r="8245" spans="1:7" ht="38.25">
      <c r="A8245" s="450">
        <v>38996</v>
      </c>
      <c r="B8245" s="451" t="s">
        <v>5816</v>
      </c>
      <c r="C8245" s="450" t="s">
        <v>721</v>
      </c>
      <c r="D8245" s="475">
        <v>19.23</v>
      </c>
      <c r="E8245" s="302"/>
      <c r="F8245" s="302"/>
      <c r="G8245" s="302"/>
    </row>
    <row r="8246" spans="1:7" ht="38.25">
      <c r="A8246" s="450">
        <v>38997</v>
      </c>
      <c r="B8246" s="451" t="s">
        <v>5817</v>
      </c>
      <c r="C8246" s="450" t="s">
        <v>721</v>
      </c>
      <c r="D8246" s="475">
        <v>31.13</v>
      </c>
      <c r="E8246" s="302"/>
      <c r="F8246" s="302"/>
      <c r="G8246" s="302"/>
    </row>
    <row r="8247" spans="1:7" ht="25.5">
      <c r="A8247" s="450">
        <v>39862</v>
      </c>
      <c r="B8247" s="451" t="s">
        <v>5818</v>
      </c>
      <c r="C8247" s="450" t="s">
        <v>721</v>
      </c>
      <c r="D8247" s="475">
        <v>12.33</v>
      </c>
      <c r="E8247" s="302"/>
      <c r="F8247" s="302"/>
      <c r="G8247" s="302"/>
    </row>
    <row r="8248" spans="1:7" ht="25.5">
      <c r="A8248" s="450">
        <v>39863</v>
      </c>
      <c r="B8248" s="451" t="s">
        <v>5819</v>
      </c>
      <c r="C8248" s="450" t="s">
        <v>721</v>
      </c>
      <c r="D8248" s="475">
        <v>12.5</v>
      </c>
      <c r="E8248" s="302"/>
      <c r="F8248" s="302"/>
      <c r="G8248" s="302"/>
    </row>
    <row r="8249" spans="1:7" ht="25.5">
      <c r="A8249" s="450">
        <v>39864</v>
      </c>
      <c r="B8249" s="451" t="s">
        <v>5820</v>
      </c>
      <c r="C8249" s="450" t="s">
        <v>721</v>
      </c>
      <c r="D8249" s="475">
        <v>15.51</v>
      </c>
      <c r="E8249" s="302"/>
      <c r="F8249" s="302"/>
      <c r="G8249" s="302"/>
    </row>
    <row r="8250" spans="1:7" ht="25.5">
      <c r="A8250" s="450">
        <v>39865</v>
      </c>
      <c r="B8250" s="451" t="s">
        <v>5821</v>
      </c>
      <c r="C8250" s="450" t="s">
        <v>721</v>
      </c>
      <c r="D8250" s="475">
        <v>21.86</v>
      </c>
      <c r="E8250" s="302"/>
      <c r="F8250" s="302"/>
      <c r="G8250" s="302"/>
    </row>
    <row r="8251" spans="1:7" ht="38.25">
      <c r="A8251" s="450">
        <v>2517</v>
      </c>
      <c r="B8251" s="451" t="s">
        <v>5822</v>
      </c>
      <c r="C8251" s="450" t="s">
        <v>721</v>
      </c>
      <c r="D8251" s="475">
        <v>15.99</v>
      </c>
      <c r="E8251" s="302"/>
      <c r="F8251" s="302"/>
      <c r="G8251" s="302"/>
    </row>
    <row r="8252" spans="1:7" ht="38.25">
      <c r="A8252" s="450">
        <v>2522</v>
      </c>
      <c r="B8252" s="451" t="s">
        <v>5823</v>
      </c>
      <c r="C8252" s="450" t="s">
        <v>721</v>
      </c>
      <c r="D8252" s="475">
        <v>10.33</v>
      </c>
      <c r="E8252" s="302"/>
      <c r="F8252" s="302"/>
      <c r="G8252" s="302"/>
    </row>
    <row r="8253" spans="1:7" ht="38.25">
      <c r="A8253" s="450">
        <v>2548</v>
      </c>
      <c r="B8253" s="451" t="s">
        <v>5824</v>
      </c>
      <c r="C8253" s="450" t="s">
        <v>721</v>
      </c>
      <c r="D8253" s="475">
        <v>6.35</v>
      </c>
      <c r="E8253" s="302"/>
      <c r="F8253" s="302"/>
      <c r="G8253" s="302"/>
    </row>
    <row r="8254" spans="1:7" ht="38.25">
      <c r="A8254" s="450">
        <v>2516</v>
      </c>
      <c r="B8254" s="451" t="s">
        <v>5825</v>
      </c>
      <c r="C8254" s="450" t="s">
        <v>721</v>
      </c>
      <c r="D8254" s="475">
        <v>8.3000000000000007</v>
      </c>
      <c r="E8254" s="302"/>
      <c r="F8254" s="302"/>
      <c r="G8254" s="302"/>
    </row>
    <row r="8255" spans="1:7" ht="38.25">
      <c r="A8255" s="450">
        <v>2518</v>
      </c>
      <c r="B8255" s="451" t="s">
        <v>5826</v>
      </c>
      <c r="C8255" s="450" t="s">
        <v>721</v>
      </c>
      <c r="D8255" s="475">
        <v>76.12</v>
      </c>
      <c r="E8255" s="302"/>
      <c r="F8255" s="302"/>
      <c r="G8255" s="302"/>
    </row>
    <row r="8256" spans="1:7" ht="38.25">
      <c r="A8256" s="450">
        <v>2521</v>
      </c>
      <c r="B8256" s="451" t="s">
        <v>5827</v>
      </c>
      <c r="C8256" s="450" t="s">
        <v>721</v>
      </c>
      <c r="D8256" s="475">
        <v>32.4</v>
      </c>
      <c r="E8256" s="302"/>
      <c r="F8256" s="302"/>
      <c r="G8256" s="302"/>
    </row>
    <row r="8257" spans="1:7" ht="38.25">
      <c r="A8257" s="450">
        <v>2515</v>
      </c>
      <c r="B8257" s="451" t="s">
        <v>5828</v>
      </c>
      <c r="C8257" s="450" t="s">
        <v>721</v>
      </c>
      <c r="D8257" s="475">
        <v>6.9</v>
      </c>
      <c r="E8257" s="302"/>
      <c r="F8257" s="302"/>
      <c r="G8257" s="302"/>
    </row>
    <row r="8258" spans="1:7" ht="38.25">
      <c r="A8258" s="450">
        <v>2519</v>
      </c>
      <c r="B8258" s="451" t="s">
        <v>5829</v>
      </c>
      <c r="C8258" s="450" t="s">
        <v>721</v>
      </c>
      <c r="D8258" s="475">
        <v>91.79</v>
      </c>
      <c r="E8258" s="302"/>
      <c r="F8258" s="302"/>
      <c r="G8258" s="302"/>
    </row>
    <row r="8259" spans="1:7" ht="38.25">
      <c r="A8259" s="450">
        <v>2520</v>
      </c>
      <c r="B8259" s="451" t="s">
        <v>5830</v>
      </c>
      <c r="C8259" s="450" t="s">
        <v>721</v>
      </c>
      <c r="D8259" s="475">
        <v>168.95</v>
      </c>
      <c r="E8259" s="302"/>
      <c r="F8259" s="302"/>
      <c r="G8259" s="302"/>
    </row>
    <row r="8260" spans="1:7" ht="38.25">
      <c r="A8260" s="450">
        <v>1602</v>
      </c>
      <c r="B8260" s="451" t="s">
        <v>5831</v>
      </c>
      <c r="C8260" s="450" t="s">
        <v>721</v>
      </c>
      <c r="D8260" s="475">
        <v>38.14</v>
      </c>
      <c r="E8260" s="302"/>
      <c r="F8260" s="302"/>
      <c r="G8260" s="302"/>
    </row>
    <row r="8261" spans="1:7" ht="38.25">
      <c r="A8261" s="450">
        <v>1601</v>
      </c>
      <c r="B8261" s="451" t="s">
        <v>5832</v>
      </c>
      <c r="C8261" s="450" t="s">
        <v>721</v>
      </c>
      <c r="D8261" s="475">
        <v>33.99</v>
      </c>
      <c r="E8261" s="302"/>
      <c r="F8261" s="302"/>
      <c r="G8261" s="302"/>
    </row>
    <row r="8262" spans="1:7" ht="38.25">
      <c r="A8262" s="450">
        <v>1598</v>
      </c>
      <c r="B8262" s="451" t="s">
        <v>5833</v>
      </c>
      <c r="C8262" s="450" t="s">
        <v>721</v>
      </c>
      <c r="D8262" s="475">
        <v>10.06</v>
      </c>
      <c r="E8262" s="302"/>
      <c r="F8262" s="302"/>
      <c r="G8262" s="302"/>
    </row>
    <row r="8263" spans="1:7" ht="38.25">
      <c r="A8263" s="450">
        <v>1600</v>
      </c>
      <c r="B8263" s="451" t="s">
        <v>5834</v>
      </c>
      <c r="C8263" s="450" t="s">
        <v>721</v>
      </c>
      <c r="D8263" s="475">
        <v>14.85</v>
      </c>
      <c r="E8263" s="302"/>
      <c r="F8263" s="302"/>
      <c r="G8263" s="302"/>
    </row>
    <row r="8264" spans="1:7" ht="38.25">
      <c r="A8264" s="450">
        <v>1603</v>
      </c>
      <c r="B8264" s="451" t="s">
        <v>5835</v>
      </c>
      <c r="C8264" s="450" t="s">
        <v>721</v>
      </c>
      <c r="D8264" s="475">
        <v>57.59</v>
      </c>
      <c r="E8264" s="302"/>
      <c r="F8264" s="302"/>
      <c r="G8264" s="302"/>
    </row>
    <row r="8265" spans="1:7" ht="38.25">
      <c r="A8265" s="450">
        <v>1599</v>
      </c>
      <c r="B8265" s="451" t="s">
        <v>5836</v>
      </c>
      <c r="C8265" s="450" t="s">
        <v>721</v>
      </c>
      <c r="D8265" s="475">
        <v>11.67</v>
      </c>
      <c r="E8265" s="302"/>
      <c r="F8265" s="302"/>
      <c r="G8265" s="302"/>
    </row>
    <row r="8266" spans="1:7" ht="38.25">
      <c r="A8266" s="450">
        <v>1597</v>
      </c>
      <c r="B8266" s="451" t="s">
        <v>5837</v>
      </c>
      <c r="C8266" s="450" t="s">
        <v>721</v>
      </c>
      <c r="D8266" s="475">
        <v>9.4600000000000009</v>
      </c>
      <c r="E8266" s="302"/>
      <c r="F8266" s="302"/>
      <c r="G8266" s="302"/>
    </row>
    <row r="8267" spans="1:7">
      <c r="A8267" s="450">
        <v>39600</v>
      </c>
      <c r="B8267" s="451" t="s">
        <v>5838</v>
      </c>
      <c r="C8267" s="450" t="s">
        <v>721</v>
      </c>
      <c r="D8267" s="475">
        <v>9.59</v>
      </c>
      <c r="E8267" s="302"/>
      <c r="F8267" s="302"/>
      <c r="G8267" s="302"/>
    </row>
    <row r="8268" spans="1:7">
      <c r="A8268" s="450">
        <v>39601</v>
      </c>
      <c r="B8268" s="451" t="s">
        <v>5839</v>
      </c>
      <c r="C8268" s="450" t="s">
        <v>721</v>
      </c>
      <c r="D8268" s="475">
        <v>16.68</v>
      </c>
      <c r="E8268" s="302"/>
      <c r="F8268" s="302"/>
      <c r="G8268" s="302"/>
    </row>
    <row r="8269" spans="1:7">
      <c r="A8269" s="450">
        <v>39602</v>
      </c>
      <c r="B8269" s="451" t="s">
        <v>5840</v>
      </c>
      <c r="C8269" s="450" t="s">
        <v>721</v>
      </c>
      <c r="D8269" s="475">
        <v>1.0900000000000001</v>
      </c>
      <c r="E8269" s="302"/>
      <c r="F8269" s="302"/>
      <c r="G8269" s="302"/>
    </row>
    <row r="8270" spans="1:7">
      <c r="A8270" s="450">
        <v>39603</v>
      </c>
      <c r="B8270" s="451" t="s">
        <v>5841</v>
      </c>
      <c r="C8270" s="450" t="s">
        <v>721</v>
      </c>
      <c r="D8270" s="475">
        <v>1.88</v>
      </c>
      <c r="E8270" s="302"/>
      <c r="F8270" s="302"/>
      <c r="G8270" s="302"/>
    </row>
    <row r="8271" spans="1:7" ht="38.25">
      <c r="A8271" s="450">
        <v>11821</v>
      </c>
      <c r="B8271" s="451" t="s">
        <v>5842</v>
      </c>
      <c r="C8271" s="450" t="s">
        <v>721</v>
      </c>
      <c r="D8271" s="475">
        <v>7.77</v>
      </c>
      <c r="E8271" s="302"/>
      <c r="F8271" s="302"/>
      <c r="G8271" s="302"/>
    </row>
    <row r="8272" spans="1:7" ht="38.25">
      <c r="A8272" s="450">
        <v>1562</v>
      </c>
      <c r="B8272" s="451" t="s">
        <v>5843</v>
      </c>
      <c r="C8272" s="450" t="s">
        <v>721</v>
      </c>
      <c r="D8272" s="475">
        <v>12.72</v>
      </c>
      <c r="E8272" s="302"/>
      <c r="F8272" s="302"/>
      <c r="G8272" s="302"/>
    </row>
    <row r="8273" spans="1:7" ht="38.25">
      <c r="A8273" s="450">
        <v>1563</v>
      </c>
      <c r="B8273" s="451" t="s">
        <v>5844</v>
      </c>
      <c r="C8273" s="450" t="s">
        <v>721</v>
      </c>
      <c r="D8273" s="475">
        <v>17.07</v>
      </c>
      <c r="E8273" s="302"/>
      <c r="F8273" s="302"/>
      <c r="G8273" s="302"/>
    </row>
    <row r="8274" spans="1:7" ht="25.5">
      <c r="A8274" s="450">
        <v>11856</v>
      </c>
      <c r="B8274" s="451" t="s">
        <v>5845</v>
      </c>
      <c r="C8274" s="450" t="s">
        <v>721</v>
      </c>
      <c r="D8274" s="475">
        <v>5.09</v>
      </c>
      <c r="E8274" s="302"/>
      <c r="F8274" s="302"/>
      <c r="G8274" s="302"/>
    </row>
    <row r="8275" spans="1:7" ht="25.5">
      <c r="A8275" s="450">
        <v>11857</v>
      </c>
      <c r="B8275" s="451" t="s">
        <v>5846</v>
      </c>
      <c r="C8275" s="450" t="s">
        <v>721</v>
      </c>
      <c r="D8275" s="475">
        <v>26.79</v>
      </c>
      <c r="E8275" s="302"/>
      <c r="F8275" s="302"/>
      <c r="G8275" s="302"/>
    </row>
    <row r="8276" spans="1:7" ht="25.5">
      <c r="A8276" s="450">
        <v>11858</v>
      </c>
      <c r="B8276" s="451" t="s">
        <v>5847</v>
      </c>
      <c r="C8276" s="450" t="s">
        <v>721</v>
      </c>
      <c r="D8276" s="475">
        <v>33.25</v>
      </c>
      <c r="E8276" s="302"/>
      <c r="F8276" s="302"/>
      <c r="G8276" s="302"/>
    </row>
    <row r="8277" spans="1:7" ht="25.5">
      <c r="A8277" s="450">
        <v>1539</v>
      </c>
      <c r="B8277" s="451" t="s">
        <v>5848</v>
      </c>
      <c r="C8277" s="450" t="s">
        <v>721</v>
      </c>
      <c r="D8277" s="475">
        <v>5.98</v>
      </c>
      <c r="E8277" s="302"/>
      <c r="F8277" s="302"/>
      <c r="G8277" s="302"/>
    </row>
    <row r="8278" spans="1:7" ht="25.5">
      <c r="A8278" s="450">
        <v>11859</v>
      </c>
      <c r="B8278" s="451" t="s">
        <v>5849</v>
      </c>
      <c r="C8278" s="450" t="s">
        <v>721</v>
      </c>
      <c r="D8278" s="475">
        <v>45.23</v>
      </c>
      <c r="E8278" s="302"/>
      <c r="F8278" s="302"/>
      <c r="G8278" s="302"/>
    </row>
    <row r="8279" spans="1:7" ht="25.5">
      <c r="A8279" s="450">
        <v>1550</v>
      </c>
      <c r="B8279" s="451" t="s">
        <v>5850</v>
      </c>
      <c r="C8279" s="450" t="s">
        <v>721</v>
      </c>
      <c r="D8279" s="475">
        <v>6.31</v>
      </c>
      <c r="E8279" s="302"/>
      <c r="F8279" s="302"/>
      <c r="G8279" s="302"/>
    </row>
    <row r="8280" spans="1:7" ht="25.5">
      <c r="A8280" s="450">
        <v>11854</v>
      </c>
      <c r="B8280" s="451" t="s">
        <v>5851</v>
      </c>
      <c r="C8280" s="450" t="s">
        <v>721</v>
      </c>
      <c r="D8280" s="475">
        <v>7.88</v>
      </c>
      <c r="E8280" s="302"/>
      <c r="F8280" s="302"/>
      <c r="G8280" s="302"/>
    </row>
    <row r="8281" spans="1:7" ht="25.5">
      <c r="A8281" s="450">
        <v>11862</v>
      </c>
      <c r="B8281" s="451" t="s">
        <v>5852</v>
      </c>
      <c r="C8281" s="450" t="s">
        <v>721</v>
      </c>
      <c r="D8281" s="475">
        <v>11.06</v>
      </c>
      <c r="E8281" s="302"/>
      <c r="F8281" s="302"/>
      <c r="G8281" s="302"/>
    </row>
    <row r="8282" spans="1:7" ht="25.5">
      <c r="A8282" s="450">
        <v>11863</v>
      </c>
      <c r="B8282" s="451" t="s">
        <v>5853</v>
      </c>
      <c r="C8282" s="450" t="s">
        <v>721</v>
      </c>
      <c r="D8282" s="475">
        <v>4.46</v>
      </c>
      <c r="E8282" s="302"/>
      <c r="F8282" s="302"/>
      <c r="G8282" s="302"/>
    </row>
    <row r="8283" spans="1:7" ht="25.5">
      <c r="A8283" s="450">
        <v>11855</v>
      </c>
      <c r="B8283" s="451" t="s">
        <v>5854</v>
      </c>
      <c r="C8283" s="450" t="s">
        <v>721</v>
      </c>
      <c r="D8283" s="475">
        <v>16.510000000000002</v>
      </c>
      <c r="E8283" s="302"/>
      <c r="F8283" s="302"/>
      <c r="G8283" s="302"/>
    </row>
    <row r="8284" spans="1:7" ht="25.5">
      <c r="A8284" s="450">
        <v>11864</v>
      </c>
      <c r="B8284" s="451" t="s">
        <v>5855</v>
      </c>
      <c r="C8284" s="450" t="s">
        <v>721</v>
      </c>
      <c r="D8284" s="475">
        <v>24.96</v>
      </c>
      <c r="E8284" s="302"/>
      <c r="F8284" s="302"/>
      <c r="G8284" s="302"/>
    </row>
    <row r="8285" spans="1:7" ht="51">
      <c r="A8285" s="450">
        <v>2527</v>
      </c>
      <c r="B8285" s="451" t="s">
        <v>5856</v>
      </c>
      <c r="C8285" s="450" t="s">
        <v>721</v>
      </c>
      <c r="D8285" s="475">
        <v>5.72</v>
      </c>
      <c r="E8285" s="302"/>
      <c r="F8285" s="302"/>
      <c r="G8285" s="302"/>
    </row>
    <row r="8286" spans="1:7" ht="51">
      <c r="A8286" s="450">
        <v>2526</v>
      </c>
      <c r="B8286" s="451" t="s">
        <v>5857</v>
      </c>
      <c r="C8286" s="450" t="s">
        <v>721</v>
      </c>
      <c r="D8286" s="475">
        <v>3.66</v>
      </c>
      <c r="E8286" s="302"/>
      <c r="F8286" s="302"/>
      <c r="G8286" s="302"/>
    </row>
    <row r="8287" spans="1:7" ht="51">
      <c r="A8287" s="450">
        <v>2487</v>
      </c>
      <c r="B8287" s="451" t="s">
        <v>5858</v>
      </c>
      <c r="C8287" s="450" t="s">
        <v>721</v>
      </c>
      <c r="D8287" s="475">
        <v>1.25</v>
      </c>
      <c r="E8287" s="302"/>
      <c r="F8287" s="302"/>
      <c r="G8287" s="302"/>
    </row>
    <row r="8288" spans="1:7" ht="51">
      <c r="A8288" s="450">
        <v>2483</v>
      </c>
      <c r="B8288" s="451" t="s">
        <v>5859</v>
      </c>
      <c r="C8288" s="450" t="s">
        <v>721</v>
      </c>
      <c r="D8288" s="475">
        <v>2.61</v>
      </c>
      <c r="E8288" s="302"/>
      <c r="F8288" s="302"/>
      <c r="G8288" s="302"/>
    </row>
    <row r="8289" spans="1:7" ht="51">
      <c r="A8289" s="450">
        <v>2528</v>
      </c>
      <c r="B8289" s="451" t="s">
        <v>5860</v>
      </c>
      <c r="C8289" s="450" t="s">
        <v>721</v>
      </c>
      <c r="D8289" s="475">
        <v>14.4</v>
      </c>
      <c r="E8289" s="302"/>
      <c r="F8289" s="302"/>
      <c r="G8289" s="302"/>
    </row>
    <row r="8290" spans="1:7" ht="51">
      <c r="A8290" s="450">
        <v>2489</v>
      </c>
      <c r="B8290" s="451" t="s">
        <v>5861</v>
      </c>
      <c r="C8290" s="450" t="s">
        <v>721</v>
      </c>
      <c r="D8290" s="475">
        <v>6.34</v>
      </c>
      <c r="E8290" s="302"/>
      <c r="F8290" s="302"/>
      <c r="G8290" s="302"/>
    </row>
    <row r="8291" spans="1:7" ht="51">
      <c r="A8291" s="450">
        <v>2488</v>
      </c>
      <c r="B8291" s="451" t="s">
        <v>5862</v>
      </c>
      <c r="C8291" s="450" t="s">
        <v>721</v>
      </c>
      <c r="D8291" s="475">
        <v>1.46</v>
      </c>
      <c r="E8291" s="302"/>
      <c r="F8291" s="302"/>
      <c r="G8291" s="302"/>
    </row>
    <row r="8292" spans="1:7" ht="51">
      <c r="A8292" s="450">
        <v>2484</v>
      </c>
      <c r="B8292" s="451" t="s">
        <v>5863</v>
      </c>
      <c r="C8292" s="450" t="s">
        <v>721</v>
      </c>
      <c r="D8292" s="475">
        <v>20.92</v>
      </c>
      <c r="E8292" s="302"/>
      <c r="F8292" s="302"/>
      <c r="G8292" s="302"/>
    </row>
    <row r="8293" spans="1:7" ht="51">
      <c r="A8293" s="450">
        <v>2485</v>
      </c>
      <c r="B8293" s="451" t="s">
        <v>5864</v>
      </c>
      <c r="C8293" s="450" t="s">
        <v>721</v>
      </c>
      <c r="D8293" s="475">
        <v>32.79</v>
      </c>
      <c r="E8293" s="302"/>
      <c r="F8293" s="302"/>
      <c r="G8293" s="302"/>
    </row>
    <row r="8294" spans="1:7" ht="25.5">
      <c r="A8294" s="450">
        <v>38005</v>
      </c>
      <c r="B8294" s="451" t="s">
        <v>5865</v>
      </c>
      <c r="C8294" s="450" t="s">
        <v>721</v>
      </c>
      <c r="D8294" s="475">
        <v>26.21</v>
      </c>
      <c r="E8294" s="302"/>
      <c r="F8294" s="302"/>
      <c r="G8294" s="302"/>
    </row>
    <row r="8295" spans="1:7" ht="25.5">
      <c r="A8295" s="450">
        <v>38006</v>
      </c>
      <c r="B8295" s="451" t="s">
        <v>5866</v>
      </c>
      <c r="C8295" s="450" t="s">
        <v>721</v>
      </c>
      <c r="D8295" s="475">
        <v>32.17</v>
      </c>
      <c r="E8295" s="302"/>
      <c r="F8295" s="302"/>
      <c r="G8295" s="302"/>
    </row>
    <row r="8296" spans="1:7" ht="25.5">
      <c r="A8296" s="450">
        <v>38428</v>
      </c>
      <c r="B8296" s="451" t="s">
        <v>5867</v>
      </c>
      <c r="C8296" s="450" t="s">
        <v>721</v>
      </c>
      <c r="D8296" s="475">
        <v>30.13</v>
      </c>
      <c r="E8296" s="302"/>
      <c r="F8296" s="302"/>
      <c r="G8296" s="302"/>
    </row>
    <row r="8297" spans="1:7" ht="25.5">
      <c r="A8297" s="450">
        <v>38007</v>
      </c>
      <c r="B8297" s="451" t="s">
        <v>5868</v>
      </c>
      <c r="C8297" s="450" t="s">
        <v>721</v>
      </c>
      <c r="D8297" s="475">
        <v>49.23</v>
      </c>
      <c r="E8297" s="302"/>
      <c r="F8297" s="302"/>
      <c r="G8297" s="302"/>
    </row>
    <row r="8298" spans="1:7" ht="25.5">
      <c r="A8298" s="450">
        <v>38008</v>
      </c>
      <c r="B8298" s="451" t="s">
        <v>5869</v>
      </c>
      <c r="C8298" s="450" t="s">
        <v>721</v>
      </c>
      <c r="D8298" s="475">
        <v>198.28</v>
      </c>
      <c r="E8298" s="302"/>
      <c r="F8298" s="302"/>
      <c r="G8298" s="302"/>
    </row>
    <row r="8299" spans="1:7" ht="25.5">
      <c r="A8299" s="450">
        <v>38009</v>
      </c>
      <c r="B8299" s="451" t="s">
        <v>5870</v>
      </c>
      <c r="C8299" s="450" t="s">
        <v>721</v>
      </c>
      <c r="D8299" s="475">
        <v>242.33</v>
      </c>
      <c r="E8299" s="302"/>
      <c r="F8299" s="302"/>
      <c r="G8299" s="302"/>
    </row>
    <row r="8300" spans="1:7" ht="38.25">
      <c r="A8300" s="450">
        <v>39279</v>
      </c>
      <c r="B8300" s="451" t="s">
        <v>5871</v>
      </c>
      <c r="C8300" s="450" t="s">
        <v>721</v>
      </c>
      <c r="D8300" s="475">
        <v>13.59</v>
      </c>
      <c r="E8300" s="302"/>
      <c r="F8300" s="302"/>
      <c r="G8300" s="302"/>
    </row>
    <row r="8301" spans="1:7" ht="38.25">
      <c r="A8301" s="450">
        <v>38845</v>
      </c>
      <c r="B8301" s="451" t="s">
        <v>5872</v>
      </c>
      <c r="C8301" s="450" t="s">
        <v>721</v>
      </c>
      <c r="D8301" s="475">
        <v>19.66</v>
      </c>
      <c r="E8301" s="302"/>
      <c r="F8301" s="302"/>
      <c r="G8301" s="302"/>
    </row>
    <row r="8302" spans="1:7" ht="38.25">
      <c r="A8302" s="450">
        <v>39280</v>
      </c>
      <c r="B8302" s="451" t="s">
        <v>5873</v>
      </c>
      <c r="C8302" s="450" t="s">
        <v>721</v>
      </c>
      <c r="D8302" s="475">
        <v>17.62</v>
      </c>
      <c r="E8302" s="302"/>
      <c r="F8302" s="302"/>
      <c r="G8302" s="302"/>
    </row>
    <row r="8303" spans="1:7" ht="38.25">
      <c r="A8303" s="450">
        <v>39281</v>
      </c>
      <c r="B8303" s="451" t="s">
        <v>5874</v>
      </c>
      <c r="C8303" s="450" t="s">
        <v>721</v>
      </c>
      <c r="D8303" s="475">
        <v>23.2</v>
      </c>
      <c r="E8303" s="302"/>
      <c r="F8303" s="302"/>
      <c r="G8303" s="302"/>
    </row>
    <row r="8304" spans="1:7" ht="38.25">
      <c r="A8304" s="450">
        <v>38849</v>
      </c>
      <c r="B8304" s="451" t="s">
        <v>5875</v>
      </c>
      <c r="C8304" s="450" t="s">
        <v>721</v>
      </c>
      <c r="D8304" s="475">
        <v>19.87</v>
      </c>
      <c r="E8304" s="302"/>
      <c r="F8304" s="302"/>
      <c r="G8304" s="302"/>
    </row>
    <row r="8305" spans="1:7" ht="38.25">
      <c r="A8305" s="450">
        <v>39282</v>
      </c>
      <c r="B8305" s="451" t="s">
        <v>5876</v>
      </c>
      <c r="C8305" s="450" t="s">
        <v>721</v>
      </c>
      <c r="D8305" s="475">
        <v>23.75</v>
      </c>
      <c r="E8305" s="302"/>
      <c r="F8305" s="302"/>
      <c r="G8305" s="302"/>
    </row>
    <row r="8306" spans="1:7" ht="38.25">
      <c r="A8306" s="450">
        <v>38852</v>
      </c>
      <c r="B8306" s="451" t="s">
        <v>5877</v>
      </c>
      <c r="C8306" s="450" t="s">
        <v>721</v>
      </c>
      <c r="D8306" s="475">
        <v>32.31</v>
      </c>
      <c r="E8306" s="302"/>
      <c r="F8306" s="302"/>
      <c r="G8306" s="302"/>
    </row>
    <row r="8307" spans="1:7" ht="38.25">
      <c r="A8307" s="450">
        <v>38844</v>
      </c>
      <c r="B8307" s="451" t="s">
        <v>5878</v>
      </c>
      <c r="C8307" s="450" t="s">
        <v>721</v>
      </c>
      <c r="D8307" s="475">
        <v>9.93</v>
      </c>
      <c r="E8307" s="302"/>
      <c r="F8307" s="302"/>
      <c r="G8307" s="302"/>
    </row>
    <row r="8308" spans="1:7" ht="38.25">
      <c r="A8308" s="450">
        <v>38846</v>
      </c>
      <c r="B8308" s="451" t="s">
        <v>5879</v>
      </c>
      <c r="C8308" s="450" t="s">
        <v>721</v>
      </c>
      <c r="D8308" s="475">
        <v>10.86</v>
      </c>
      <c r="E8308" s="302"/>
      <c r="F8308" s="302"/>
      <c r="G8308" s="302"/>
    </row>
    <row r="8309" spans="1:7" ht="38.25">
      <c r="A8309" s="450">
        <v>38847</v>
      </c>
      <c r="B8309" s="451" t="s">
        <v>5880</v>
      </c>
      <c r="C8309" s="450" t="s">
        <v>721</v>
      </c>
      <c r="D8309" s="475">
        <v>13.36</v>
      </c>
      <c r="E8309" s="302"/>
      <c r="F8309" s="302"/>
      <c r="G8309" s="302"/>
    </row>
    <row r="8310" spans="1:7" ht="38.25">
      <c r="A8310" s="450">
        <v>38850</v>
      </c>
      <c r="B8310" s="451" t="s">
        <v>5881</v>
      </c>
      <c r="C8310" s="450" t="s">
        <v>721</v>
      </c>
      <c r="D8310" s="475">
        <v>18.57</v>
      </c>
      <c r="E8310" s="302"/>
      <c r="F8310" s="302"/>
      <c r="G8310" s="302"/>
    </row>
    <row r="8311" spans="1:7" ht="38.25">
      <c r="A8311" s="450">
        <v>38848</v>
      </c>
      <c r="B8311" s="451" t="s">
        <v>5882</v>
      </c>
      <c r="C8311" s="450" t="s">
        <v>721</v>
      </c>
      <c r="D8311" s="475">
        <v>15.53</v>
      </c>
      <c r="E8311" s="302"/>
      <c r="F8311" s="302"/>
      <c r="G8311" s="302"/>
    </row>
    <row r="8312" spans="1:7" ht="38.25">
      <c r="A8312" s="450">
        <v>38851</v>
      </c>
      <c r="B8312" s="451" t="s">
        <v>5883</v>
      </c>
      <c r="C8312" s="450" t="s">
        <v>721</v>
      </c>
      <c r="D8312" s="475">
        <v>28.24</v>
      </c>
      <c r="E8312" s="302"/>
      <c r="F8312" s="302"/>
      <c r="G8312" s="302"/>
    </row>
    <row r="8313" spans="1:7" ht="25.5">
      <c r="A8313" s="450">
        <v>38860</v>
      </c>
      <c r="B8313" s="451" t="s">
        <v>5884</v>
      </c>
      <c r="C8313" s="450" t="s">
        <v>721</v>
      </c>
      <c r="D8313" s="475">
        <v>7.98</v>
      </c>
      <c r="E8313" s="302"/>
      <c r="F8313" s="302"/>
      <c r="G8313" s="302"/>
    </row>
    <row r="8314" spans="1:7" ht="25.5">
      <c r="A8314" s="450">
        <v>38861</v>
      </c>
      <c r="B8314" s="451" t="s">
        <v>5885</v>
      </c>
      <c r="C8314" s="450" t="s">
        <v>721</v>
      </c>
      <c r="D8314" s="475">
        <v>10.74</v>
      </c>
      <c r="E8314" s="302"/>
      <c r="F8314" s="302"/>
      <c r="G8314" s="302"/>
    </row>
    <row r="8315" spans="1:7" ht="25.5">
      <c r="A8315" s="450">
        <v>38862</v>
      </c>
      <c r="B8315" s="451" t="s">
        <v>5886</v>
      </c>
      <c r="C8315" s="450" t="s">
        <v>721</v>
      </c>
      <c r="D8315" s="475">
        <v>9.0500000000000007</v>
      </c>
      <c r="E8315" s="302"/>
      <c r="F8315" s="302"/>
      <c r="G8315" s="302"/>
    </row>
    <row r="8316" spans="1:7" ht="25.5">
      <c r="A8316" s="450">
        <v>38863</v>
      </c>
      <c r="B8316" s="451" t="s">
        <v>5887</v>
      </c>
      <c r="C8316" s="450" t="s">
        <v>721</v>
      </c>
      <c r="D8316" s="475">
        <v>10.4</v>
      </c>
      <c r="E8316" s="302"/>
      <c r="F8316" s="302"/>
      <c r="G8316" s="302"/>
    </row>
    <row r="8317" spans="1:7" ht="25.5">
      <c r="A8317" s="450">
        <v>38865</v>
      </c>
      <c r="B8317" s="451" t="s">
        <v>5888</v>
      </c>
      <c r="C8317" s="450" t="s">
        <v>721</v>
      </c>
      <c r="D8317" s="475">
        <v>14.12</v>
      </c>
      <c r="E8317" s="302"/>
      <c r="F8317" s="302"/>
      <c r="G8317" s="302"/>
    </row>
    <row r="8318" spans="1:7" ht="25.5">
      <c r="A8318" s="450">
        <v>38864</v>
      </c>
      <c r="B8318" s="451" t="s">
        <v>5889</v>
      </c>
      <c r="C8318" s="450" t="s">
        <v>721</v>
      </c>
      <c r="D8318" s="475">
        <v>21.59</v>
      </c>
      <c r="E8318" s="302"/>
      <c r="F8318" s="302"/>
      <c r="G8318" s="302"/>
    </row>
    <row r="8319" spans="1:7" ht="25.5">
      <c r="A8319" s="450">
        <v>38866</v>
      </c>
      <c r="B8319" s="451" t="s">
        <v>5890</v>
      </c>
      <c r="C8319" s="450" t="s">
        <v>721</v>
      </c>
      <c r="D8319" s="475">
        <v>15.2</v>
      </c>
      <c r="E8319" s="302"/>
      <c r="F8319" s="302"/>
      <c r="G8319" s="302"/>
    </row>
    <row r="8320" spans="1:7" ht="25.5">
      <c r="A8320" s="450">
        <v>38868</v>
      </c>
      <c r="B8320" s="451" t="s">
        <v>5891</v>
      </c>
      <c r="C8320" s="450" t="s">
        <v>721</v>
      </c>
      <c r="D8320" s="475">
        <v>25.34</v>
      </c>
      <c r="E8320" s="302"/>
      <c r="F8320" s="302"/>
      <c r="G8320" s="302"/>
    </row>
    <row r="8321" spans="1:7" ht="38.25">
      <c r="A8321" s="450">
        <v>38853</v>
      </c>
      <c r="B8321" s="451" t="s">
        <v>5892</v>
      </c>
      <c r="C8321" s="450" t="s">
        <v>721</v>
      </c>
      <c r="D8321" s="475">
        <v>8.18</v>
      </c>
      <c r="E8321" s="302"/>
      <c r="F8321" s="302"/>
      <c r="G8321" s="302"/>
    </row>
    <row r="8322" spans="1:7" ht="38.25">
      <c r="A8322" s="450">
        <v>38854</v>
      </c>
      <c r="B8322" s="451" t="s">
        <v>5893</v>
      </c>
      <c r="C8322" s="450" t="s">
        <v>721</v>
      </c>
      <c r="D8322" s="475">
        <v>11.19</v>
      </c>
      <c r="E8322" s="302"/>
      <c r="F8322" s="302"/>
      <c r="G8322" s="302"/>
    </row>
    <row r="8323" spans="1:7" ht="38.25">
      <c r="A8323" s="450">
        <v>38855</v>
      </c>
      <c r="B8323" s="451" t="s">
        <v>5894</v>
      </c>
      <c r="C8323" s="450" t="s">
        <v>721</v>
      </c>
      <c r="D8323" s="475">
        <v>8.3000000000000007</v>
      </c>
      <c r="E8323" s="302"/>
      <c r="F8323" s="302"/>
      <c r="G8323" s="302"/>
    </row>
    <row r="8324" spans="1:7" ht="38.25">
      <c r="A8324" s="450">
        <v>38856</v>
      </c>
      <c r="B8324" s="451" t="s">
        <v>5895</v>
      </c>
      <c r="C8324" s="450" t="s">
        <v>721</v>
      </c>
      <c r="D8324" s="475">
        <v>13.33</v>
      </c>
      <c r="E8324" s="302"/>
      <c r="F8324" s="302"/>
      <c r="G8324" s="302"/>
    </row>
    <row r="8325" spans="1:7" ht="38.25">
      <c r="A8325" s="450">
        <v>38857</v>
      </c>
      <c r="B8325" s="451" t="s">
        <v>5896</v>
      </c>
      <c r="C8325" s="450" t="s">
        <v>721</v>
      </c>
      <c r="D8325" s="475">
        <v>17.63</v>
      </c>
      <c r="E8325" s="302"/>
      <c r="F8325" s="302"/>
      <c r="G8325" s="302"/>
    </row>
    <row r="8326" spans="1:7" ht="38.25">
      <c r="A8326" s="450">
        <v>38858</v>
      </c>
      <c r="B8326" s="451" t="s">
        <v>5897</v>
      </c>
      <c r="C8326" s="450" t="s">
        <v>721</v>
      </c>
      <c r="D8326" s="475">
        <v>16.03</v>
      </c>
      <c r="E8326" s="302"/>
      <c r="F8326" s="302"/>
      <c r="G8326" s="302"/>
    </row>
    <row r="8327" spans="1:7" ht="38.25">
      <c r="A8327" s="450">
        <v>38859</v>
      </c>
      <c r="B8327" s="451" t="s">
        <v>5898</v>
      </c>
      <c r="C8327" s="450" t="s">
        <v>721</v>
      </c>
      <c r="D8327" s="475">
        <v>25.96</v>
      </c>
      <c r="E8327" s="302"/>
      <c r="F8327" s="302"/>
      <c r="G8327" s="302"/>
    </row>
    <row r="8328" spans="1:7" ht="89.25">
      <c r="A8328" s="450">
        <v>3104</v>
      </c>
      <c r="B8328" s="451" t="s">
        <v>11511</v>
      </c>
      <c r="C8328" s="450" t="s">
        <v>728</v>
      </c>
      <c r="D8328" s="475">
        <v>115.24</v>
      </c>
      <c r="E8328" s="302"/>
      <c r="F8328" s="302"/>
      <c r="G8328" s="302"/>
    </row>
    <row r="8329" spans="1:7" ht="38.25">
      <c r="A8329" s="450">
        <v>1607</v>
      </c>
      <c r="B8329" s="451" t="s">
        <v>5899</v>
      </c>
      <c r="C8329" s="450" t="s">
        <v>728</v>
      </c>
      <c r="D8329" s="475">
        <v>0.22</v>
      </c>
      <c r="E8329" s="302"/>
      <c r="F8329" s="302"/>
      <c r="G8329" s="302"/>
    </row>
    <row r="8330" spans="1:7" ht="51">
      <c r="A8330" s="450">
        <v>38169</v>
      </c>
      <c r="B8330" s="451" t="s">
        <v>5900</v>
      </c>
      <c r="C8330" s="450" t="s">
        <v>728</v>
      </c>
      <c r="D8330" s="475">
        <v>84.93</v>
      </c>
      <c r="E8330" s="302"/>
      <c r="F8330" s="302"/>
      <c r="G8330" s="302"/>
    </row>
    <row r="8331" spans="1:7" ht="38.25">
      <c r="A8331" s="450">
        <v>6142</v>
      </c>
      <c r="B8331" s="451" t="s">
        <v>5901</v>
      </c>
      <c r="C8331" s="450" t="s">
        <v>721</v>
      </c>
      <c r="D8331" s="475">
        <v>7.56</v>
      </c>
      <c r="E8331" s="302"/>
      <c r="F8331" s="302"/>
      <c r="G8331" s="302"/>
    </row>
    <row r="8332" spans="1:7" ht="38.25">
      <c r="A8332" s="450">
        <v>11686</v>
      </c>
      <c r="B8332" s="451" t="s">
        <v>5902</v>
      </c>
      <c r="C8332" s="450" t="s">
        <v>721</v>
      </c>
      <c r="D8332" s="475">
        <v>10.5</v>
      </c>
      <c r="E8332" s="302"/>
      <c r="F8332" s="302"/>
      <c r="G8332" s="302"/>
    </row>
    <row r="8333" spans="1:7" ht="38.25">
      <c r="A8333" s="450">
        <v>37598</v>
      </c>
      <c r="B8333" s="451" t="s">
        <v>5903</v>
      </c>
      <c r="C8333" s="450" t="s">
        <v>721</v>
      </c>
      <c r="D8333" s="475">
        <v>23.97</v>
      </c>
      <c r="E8333" s="302"/>
      <c r="F8333" s="302"/>
      <c r="G8333" s="302"/>
    </row>
    <row r="8334" spans="1:7" ht="63.75">
      <c r="A8334" s="450">
        <v>25398</v>
      </c>
      <c r="B8334" s="451" t="s">
        <v>5904</v>
      </c>
      <c r="C8334" s="450" t="s">
        <v>721</v>
      </c>
      <c r="D8334" s="475">
        <v>4364.3900000000003</v>
      </c>
      <c r="E8334" s="302"/>
      <c r="F8334" s="302"/>
      <c r="G8334" s="302"/>
    </row>
    <row r="8335" spans="1:7" ht="76.5">
      <c r="A8335" s="450">
        <v>25399</v>
      </c>
      <c r="B8335" s="451" t="s">
        <v>5905</v>
      </c>
      <c r="C8335" s="450" t="s">
        <v>721</v>
      </c>
      <c r="D8335" s="475">
        <v>2649.56</v>
      </c>
      <c r="E8335" s="302"/>
      <c r="F8335" s="302"/>
      <c r="G8335" s="302"/>
    </row>
    <row r="8336" spans="1:7" ht="51">
      <c r="A8336" s="450">
        <v>43440</v>
      </c>
      <c r="B8336" s="451" t="s">
        <v>10673</v>
      </c>
      <c r="C8336" s="450" t="s">
        <v>721</v>
      </c>
      <c r="D8336" s="475">
        <v>383.55</v>
      </c>
      <c r="E8336" s="302"/>
      <c r="F8336" s="302"/>
      <c r="G8336" s="302"/>
    </row>
    <row r="8337" spans="1:7" ht="51">
      <c r="A8337" s="450">
        <v>10667</v>
      </c>
      <c r="B8337" s="451" t="s">
        <v>5906</v>
      </c>
      <c r="C8337" s="450" t="s">
        <v>721</v>
      </c>
      <c r="D8337" s="475">
        <v>13865</v>
      </c>
      <c r="E8337" s="302"/>
      <c r="F8337" s="302"/>
      <c r="G8337" s="302"/>
    </row>
    <row r="8338" spans="1:7" ht="38.25">
      <c r="A8338" s="450">
        <v>1613</v>
      </c>
      <c r="B8338" s="451" t="s">
        <v>5907</v>
      </c>
      <c r="C8338" s="450" t="s">
        <v>721</v>
      </c>
      <c r="D8338" s="475">
        <v>1184.0999999999999</v>
      </c>
      <c r="E8338" s="302"/>
      <c r="F8338" s="302"/>
      <c r="G8338" s="302"/>
    </row>
    <row r="8339" spans="1:7" ht="38.25">
      <c r="A8339" s="450">
        <v>1626</v>
      </c>
      <c r="B8339" s="451" t="s">
        <v>5908</v>
      </c>
      <c r="C8339" s="450" t="s">
        <v>721</v>
      </c>
      <c r="D8339" s="475">
        <v>1770.97</v>
      </c>
      <c r="E8339" s="302"/>
      <c r="F8339" s="302"/>
      <c r="G8339" s="302"/>
    </row>
    <row r="8340" spans="1:7" ht="38.25">
      <c r="A8340" s="450">
        <v>1625</v>
      </c>
      <c r="B8340" s="451" t="s">
        <v>5909</v>
      </c>
      <c r="C8340" s="450" t="s">
        <v>721</v>
      </c>
      <c r="D8340" s="475">
        <v>123.69</v>
      </c>
      <c r="E8340" s="302"/>
      <c r="F8340" s="302"/>
      <c r="G8340" s="302"/>
    </row>
    <row r="8341" spans="1:7" ht="38.25">
      <c r="A8341" s="450">
        <v>1622</v>
      </c>
      <c r="B8341" s="451" t="s">
        <v>5910</v>
      </c>
      <c r="C8341" s="450" t="s">
        <v>721</v>
      </c>
      <c r="D8341" s="475">
        <v>3996.36</v>
      </c>
      <c r="E8341" s="302"/>
      <c r="F8341" s="302"/>
      <c r="G8341" s="302"/>
    </row>
    <row r="8342" spans="1:7" ht="38.25">
      <c r="A8342" s="450">
        <v>1620</v>
      </c>
      <c r="B8342" s="451" t="s">
        <v>5911</v>
      </c>
      <c r="C8342" s="450" t="s">
        <v>721</v>
      </c>
      <c r="D8342" s="475">
        <v>260.57</v>
      </c>
      <c r="E8342" s="302"/>
      <c r="F8342" s="302"/>
      <c r="G8342" s="302"/>
    </row>
    <row r="8343" spans="1:7" ht="38.25">
      <c r="A8343" s="450">
        <v>1629</v>
      </c>
      <c r="B8343" s="451" t="s">
        <v>5912</v>
      </c>
      <c r="C8343" s="450" t="s">
        <v>721</v>
      </c>
      <c r="D8343" s="475">
        <v>9726.19</v>
      </c>
      <c r="E8343" s="302"/>
      <c r="F8343" s="302"/>
      <c r="G8343" s="302"/>
    </row>
    <row r="8344" spans="1:7" ht="38.25">
      <c r="A8344" s="450">
        <v>1627</v>
      </c>
      <c r="B8344" s="451" t="s">
        <v>5913</v>
      </c>
      <c r="C8344" s="450" t="s">
        <v>721</v>
      </c>
      <c r="D8344" s="475">
        <v>498.07</v>
      </c>
      <c r="E8344" s="302"/>
      <c r="F8344" s="302"/>
      <c r="G8344" s="302"/>
    </row>
    <row r="8345" spans="1:7" ht="38.25">
      <c r="A8345" s="450">
        <v>1623</v>
      </c>
      <c r="B8345" s="451" t="s">
        <v>5914</v>
      </c>
      <c r="C8345" s="450" t="s">
        <v>721</v>
      </c>
      <c r="D8345" s="475">
        <v>100.88</v>
      </c>
      <c r="E8345" s="302"/>
      <c r="F8345" s="302"/>
      <c r="G8345" s="302"/>
    </row>
    <row r="8346" spans="1:7" ht="38.25">
      <c r="A8346" s="450">
        <v>1619</v>
      </c>
      <c r="B8346" s="451" t="s">
        <v>5915</v>
      </c>
      <c r="C8346" s="450" t="s">
        <v>721</v>
      </c>
      <c r="D8346" s="475">
        <v>138.76</v>
      </c>
      <c r="E8346" s="302"/>
      <c r="F8346" s="302"/>
      <c r="G8346" s="302"/>
    </row>
    <row r="8347" spans="1:7" ht="38.25">
      <c r="A8347" s="450">
        <v>1630</v>
      </c>
      <c r="B8347" s="451" t="s">
        <v>5916</v>
      </c>
      <c r="C8347" s="450" t="s">
        <v>721</v>
      </c>
      <c r="D8347" s="475">
        <v>3055.3</v>
      </c>
      <c r="E8347" s="302"/>
      <c r="F8347" s="302"/>
      <c r="G8347" s="302"/>
    </row>
    <row r="8348" spans="1:7" ht="38.25">
      <c r="A8348" s="450">
        <v>1616</v>
      </c>
      <c r="B8348" s="451" t="s">
        <v>5917</v>
      </c>
      <c r="C8348" s="450" t="s">
        <v>721</v>
      </c>
      <c r="D8348" s="475">
        <v>4699.1000000000004</v>
      </c>
      <c r="E8348" s="302"/>
      <c r="F8348" s="302"/>
      <c r="G8348" s="302"/>
    </row>
    <row r="8349" spans="1:7" ht="38.25">
      <c r="A8349" s="450">
        <v>1614</v>
      </c>
      <c r="B8349" s="451" t="s">
        <v>5918</v>
      </c>
      <c r="C8349" s="450" t="s">
        <v>721</v>
      </c>
      <c r="D8349" s="475">
        <v>214.76</v>
      </c>
      <c r="E8349" s="302"/>
      <c r="F8349" s="302"/>
      <c r="G8349" s="302"/>
    </row>
    <row r="8350" spans="1:7" ht="38.25">
      <c r="A8350" s="450">
        <v>1617</v>
      </c>
      <c r="B8350" s="451" t="s">
        <v>5919</v>
      </c>
      <c r="C8350" s="450" t="s">
        <v>721</v>
      </c>
      <c r="D8350" s="475">
        <v>5609.71</v>
      </c>
      <c r="E8350" s="302"/>
      <c r="F8350" s="302"/>
      <c r="G8350" s="302"/>
    </row>
    <row r="8351" spans="1:7" ht="38.25">
      <c r="A8351" s="450">
        <v>1621</v>
      </c>
      <c r="B8351" s="451" t="s">
        <v>5920</v>
      </c>
      <c r="C8351" s="450" t="s">
        <v>721</v>
      </c>
      <c r="D8351" s="475">
        <v>384.1</v>
      </c>
      <c r="E8351" s="302"/>
      <c r="F8351" s="302"/>
      <c r="G8351" s="302"/>
    </row>
    <row r="8352" spans="1:7" ht="38.25">
      <c r="A8352" s="450">
        <v>1624</v>
      </c>
      <c r="B8352" s="451" t="s">
        <v>5921</v>
      </c>
      <c r="C8352" s="450" t="s">
        <v>721</v>
      </c>
      <c r="D8352" s="475">
        <v>13788.95</v>
      </c>
      <c r="E8352" s="302"/>
      <c r="F8352" s="302"/>
      <c r="G8352" s="302"/>
    </row>
    <row r="8353" spans="1:7" ht="38.25">
      <c r="A8353" s="450">
        <v>1615</v>
      </c>
      <c r="B8353" s="451" t="s">
        <v>5922</v>
      </c>
      <c r="C8353" s="450" t="s">
        <v>721</v>
      </c>
      <c r="D8353" s="475">
        <v>721.28</v>
      </c>
      <c r="E8353" s="302"/>
      <c r="F8353" s="302"/>
      <c r="G8353" s="302"/>
    </row>
    <row r="8354" spans="1:7" ht="38.25">
      <c r="A8354" s="450">
        <v>1612</v>
      </c>
      <c r="B8354" s="451" t="s">
        <v>5923</v>
      </c>
      <c r="C8354" s="450" t="s">
        <v>721</v>
      </c>
      <c r="D8354" s="475">
        <v>95</v>
      </c>
      <c r="E8354" s="302"/>
      <c r="F8354" s="302"/>
      <c r="G8354" s="302"/>
    </row>
    <row r="8355" spans="1:7" ht="38.25">
      <c r="A8355" s="450">
        <v>1618</v>
      </c>
      <c r="B8355" s="451" t="s">
        <v>5924</v>
      </c>
      <c r="C8355" s="450" t="s">
        <v>721</v>
      </c>
      <c r="D8355" s="475">
        <v>991.15</v>
      </c>
      <c r="E8355" s="302"/>
      <c r="F8355" s="302"/>
      <c r="G8355" s="302"/>
    </row>
    <row r="8356" spans="1:7" ht="25.5">
      <c r="A8356" s="450">
        <v>14211</v>
      </c>
      <c r="B8356" s="451" t="s">
        <v>5925</v>
      </c>
      <c r="C8356" s="450" t="s">
        <v>721</v>
      </c>
      <c r="D8356" s="475">
        <v>22.97</v>
      </c>
      <c r="E8356" s="302"/>
      <c r="F8356" s="302"/>
      <c r="G8356" s="302"/>
    </row>
    <row r="8357" spans="1:7">
      <c r="A8357" s="450">
        <v>34500</v>
      </c>
      <c r="B8357" s="451" t="s">
        <v>5926</v>
      </c>
      <c r="C8357" s="450" t="s">
        <v>724</v>
      </c>
      <c r="D8357" s="475">
        <v>114.58</v>
      </c>
      <c r="E8357" s="302"/>
      <c r="F8357" s="302"/>
      <c r="G8357" s="302"/>
    </row>
    <row r="8358" spans="1:7" ht="25.5">
      <c r="A8358" s="450">
        <v>40934</v>
      </c>
      <c r="B8358" s="451" t="s">
        <v>5927</v>
      </c>
      <c r="C8358" s="450" t="s">
        <v>839</v>
      </c>
      <c r="D8358" s="475">
        <v>20298.95</v>
      </c>
      <c r="E8358" s="302"/>
      <c r="F8358" s="302"/>
      <c r="G8358" s="302"/>
    </row>
    <row r="8359" spans="1:7" ht="25.5">
      <c r="A8359" s="450">
        <v>38200</v>
      </c>
      <c r="B8359" s="451" t="s">
        <v>5928</v>
      </c>
      <c r="C8359" s="450" t="s">
        <v>842</v>
      </c>
      <c r="D8359" s="475">
        <v>589.02</v>
      </c>
      <c r="E8359" s="302"/>
      <c r="F8359" s="302"/>
      <c r="G8359" s="302"/>
    </row>
    <row r="8360" spans="1:7" ht="38.25">
      <c r="A8360" s="450">
        <v>39269</v>
      </c>
      <c r="B8360" s="451" t="s">
        <v>5929</v>
      </c>
      <c r="C8360" s="450" t="s">
        <v>725</v>
      </c>
      <c r="D8360" s="475">
        <v>1.35</v>
      </c>
      <c r="E8360" s="302"/>
      <c r="F8360" s="302"/>
      <c r="G8360" s="302"/>
    </row>
    <row r="8361" spans="1:7" ht="38.25">
      <c r="A8361" s="450">
        <v>11889</v>
      </c>
      <c r="B8361" s="451" t="s">
        <v>5930</v>
      </c>
      <c r="C8361" s="450" t="s">
        <v>725</v>
      </c>
      <c r="D8361" s="475">
        <v>1.87</v>
      </c>
      <c r="E8361" s="302"/>
      <c r="F8361" s="302"/>
      <c r="G8361" s="302"/>
    </row>
    <row r="8362" spans="1:7" ht="38.25">
      <c r="A8362" s="450">
        <v>39270</v>
      </c>
      <c r="B8362" s="451" t="s">
        <v>5931</v>
      </c>
      <c r="C8362" s="450" t="s">
        <v>725</v>
      </c>
      <c r="D8362" s="475">
        <v>2.2400000000000002</v>
      </c>
      <c r="E8362" s="302"/>
      <c r="F8362" s="302"/>
      <c r="G8362" s="302"/>
    </row>
    <row r="8363" spans="1:7" ht="38.25">
      <c r="A8363" s="450">
        <v>11890</v>
      </c>
      <c r="B8363" s="451" t="s">
        <v>5932</v>
      </c>
      <c r="C8363" s="450" t="s">
        <v>725</v>
      </c>
      <c r="D8363" s="475">
        <v>2.91</v>
      </c>
      <c r="E8363" s="302"/>
      <c r="F8363" s="302"/>
      <c r="G8363" s="302"/>
    </row>
    <row r="8364" spans="1:7" ht="38.25">
      <c r="A8364" s="450">
        <v>11891</v>
      </c>
      <c r="B8364" s="451" t="s">
        <v>5933</v>
      </c>
      <c r="C8364" s="450" t="s">
        <v>725</v>
      </c>
      <c r="D8364" s="475">
        <v>4.79</v>
      </c>
      <c r="E8364" s="302"/>
      <c r="F8364" s="302"/>
      <c r="G8364" s="302"/>
    </row>
    <row r="8365" spans="1:7" ht="38.25">
      <c r="A8365" s="450">
        <v>11892</v>
      </c>
      <c r="B8365" s="451" t="s">
        <v>5934</v>
      </c>
      <c r="C8365" s="450" t="s">
        <v>725</v>
      </c>
      <c r="D8365" s="475">
        <v>7.39</v>
      </c>
      <c r="E8365" s="302"/>
      <c r="F8365" s="302"/>
      <c r="G8365" s="302"/>
    </row>
    <row r="8366" spans="1:7">
      <c r="A8366" s="450">
        <v>37601</v>
      </c>
      <c r="B8366" s="451" t="s">
        <v>5935</v>
      </c>
      <c r="C8366" s="450" t="s">
        <v>725</v>
      </c>
      <c r="D8366" s="475">
        <v>5.32</v>
      </c>
      <c r="E8366" s="302"/>
      <c r="F8366" s="302"/>
      <c r="G8366" s="302"/>
    </row>
    <row r="8367" spans="1:7">
      <c r="A8367" s="450">
        <v>1634</v>
      </c>
      <c r="B8367" s="451" t="s">
        <v>5936</v>
      </c>
      <c r="C8367" s="450" t="s">
        <v>725</v>
      </c>
      <c r="D8367" s="475">
        <v>5.5</v>
      </c>
      <c r="E8367" s="302"/>
      <c r="F8367" s="302"/>
      <c r="G8367" s="302"/>
    </row>
    <row r="8368" spans="1:7" ht="38.25">
      <c r="A8368" s="450">
        <v>5086</v>
      </c>
      <c r="B8368" s="451" t="s">
        <v>5937</v>
      </c>
      <c r="C8368" s="450" t="s">
        <v>718</v>
      </c>
      <c r="D8368" s="475">
        <v>35.159999999999997</v>
      </c>
      <c r="E8368" s="302"/>
      <c r="F8368" s="302"/>
      <c r="G8368" s="302"/>
    </row>
    <row r="8369" spans="1:7" ht="51">
      <c r="A8369" s="450">
        <v>11280</v>
      </c>
      <c r="B8369" s="451" t="s">
        <v>5938</v>
      </c>
      <c r="C8369" s="450" t="s">
        <v>721</v>
      </c>
      <c r="D8369" s="475">
        <v>12564.56</v>
      </c>
      <c r="E8369" s="302"/>
      <c r="F8369" s="302"/>
      <c r="G8369" s="302"/>
    </row>
    <row r="8370" spans="1:7" ht="38.25">
      <c r="A8370" s="450">
        <v>40519</v>
      </c>
      <c r="B8370" s="451" t="s">
        <v>5939</v>
      </c>
      <c r="C8370" s="450" t="s">
        <v>721</v>
      </c>
      <c r="D8370" s="475">
        <v>103577.94</v>
      </c>
      <c r="E8370" s="302"/>
      <c r="F8370" s="302"/>
      <c r="G8370" s="302"/>
    </row>
    <row r="8371" spans="1:7" ht="25.5">
      <c r="A8371" s="450">
        <v>39869</v>
      </c>
      <c r="B8371" s="451" t="s">
        <v>5940</v>
      </c>
      <c r="C8371" s="450" t="s">
        <v>721</v>
      </c>
      <c r="D8371" s="475">
        <v>12.24</v>
      </c>
      <c r="E8371" s="302"/>
      <c r="F8371" s="302"/>
      <c r="G8371" s="302"/>
    </row>
    <row r="8372" spans="1:7" ht="25.5">
      <c r="A8372" s="450">
        <v>39870</v>
      </c>
      <c r="B8372" s="451" t="s">
        <v>5941</v>
      </c>
      <c r="C8372" s="450" t="s">
        <v>721</v>
      </c>
      <c r="D8372" s="475">
        <v>18.72</v>
      </c>
      <c r="E8372" s="302"/>
      <c r="F8372" s="302"/>
      <c r="G8372" s="302"/>
    </row>
    <row r="8373" spans="1:7" ht="25.5">
      <c r="A8373" s="450">
        <v>39871</v>
      </c>
      <c r="B8373" s="451" t="s">
        <v>5942</v>
      </c>
      <c r="C8373" s="450" t="s">
        <v>721</v>
      </c>
      <c r="D8373" s="475">
        <v>20.99</v>
      </c>
      <c r="E8373" s="302"/>
      <c r="F8373" s="302"/>
      <c r="G8373" s="302"/>
    </row>
    <row r="8374" spans="1:7" ht="25.5">
      <c r="A8374" s="450">
        <v>12722</v>
      </c>
      <c r="B8374" s="451" t="s">
        <v>5943</v>
      </c>
      <c r="C8374" s="450" t="s">
        <v>721</v>
      </c>
      <c r="D8374" s="475">
        <v>702.38</v>
      </c>
      <c r="E8374" s="302"/>
      <c r="F8374" s="302"/>
      <c r="G8374" s="302"/>
    </row>
    <row r="8375" spans="1:7" ht="25.5">
      <c r="A8375" s="450">
        <v>12714</v>
      </c>
      <c r="B8375" s="451" t="s">
        <v>5944</v>
      </c>
      <c r="C8375" s="450" t="s">
        <v>721</v>
      </c>
      <c r="D8375" s="475">
        <v>4.58</v>
      </c>
      <c r="E8375" s="302"/>
      <c r="F8375" s="302"/>
      <c r="G8375" s="302"/>
    </row>
    <row r="8376" spans="1:7" ht="25.5">
      <c r="A8376" s="450">
        <v>12715</v>
      </c>
      <c r="B8376" s="451" t="s">
        <v>5945</v>
      </c>
      <c r="C8376" s="450" t="s">
        <v>721</v>
      </c>
      <c r="D8376" s="475">
        <v>10.35</v>
      </c>
      <c r="E8376" s="302"/>
      <c r="F8376" s="302"/>
      <c r="G8376" s="302"/>
    </row>
    <row r="8377" spans="1:7" ht="25.5">
      <c r="A8377" s="450">
        <v>12716</v>
      </c>
      <c r="B8377" s="451" t="s">
        <v>5946</v>
      </c>
      <c r="C8377" s="450" t="s">
        <v>721</v>
      </c>
      <c r="D8377" s="475">
        <v>17.78</v>
      </c>
      <c r="E8377" s="302"/>
      <c r="F8377" s="302"/>
      <c r="G8377" s="302"/>
    </row>
    <row r="8378" spans="1:7" ht="25.5">
      <c r="A8378" s="450">
        <v>12717</v>
      </c>
      <c r="B8378" s="451" t="s">
        <v>5947</v>
      </c>
      <c r="C8378" s="450" t="s">
        <v>721</v>
      </c>
      <c r="D8378" s="475">
        <v>34.94</v>
      </c>
      <c r="E8378" s="302"/>
      <c r="F8378" s="302"/>
      <c r="G8378" s="302"/>
    </row>
    <row r="8379" spans="1:7" ht="25.5">
      <c r="A8379" s="450">
        <v>12718</v>
      </c>
      <c r="B8379" s="451" t="s">
        <v>5948</v>
      </c>
      <c r="C8379" s="450" t="s">
        <v>721</v>
      </c>
      <c r="D8379" s="475">
        <v>53.63</v>
      </c>
      <c r="E8379" s="302"/>
      <c r="F8379" s="302"/>
      <c r="G8379" s="302"/>
    </row>
    <row r="8380" spans="1:7" ht="25.5">
      <c r="A8380" s="450">
        <v>12719</v>
      </c>
      <c r="B8380" s="451" t="s">
        <v>5949</v>
      </c>
      <c r="C8380" s="450" t="s">
        <v>721</v>
      </c>
      <c r="D8380" s="475">
        <v>85.13</v>
      </c>
      <c r="E8380" s="302"/>
      <c r="F8380" s="302"/>
      <c r="G8380" s="302"/>
    </row>
    <row r="8381" spans="1:7" ht="25.5">
      <c r="A8381" s="450">
        <v>12720</v>
      </c>
      <c r="B8381" s="451" t="s">
        <v>5950</v>
      </c>
      <c r="C8381" s="450" t="s">
        <v>721</v>
      </c>
      <c r="D8381" s="475">
        <v>296.43</v>
      </c>
      <c r="E8381" s="302"/>
      <c r="F8381" s="302"/>
      <c r="G8381" s="302"/>
    </row>
    <row r="8382" spans="1:7" ht="25.5">
      <c r="A8382" s="450">
        <v>12721</v>
      </c>
      <c r="B8382" s="451" t="s">
        <v>5951</v>
      </c>
      <c r="C8382" s="450" t="s">
        <v>721</v>
      </c>
      <c r="D8382" s="475">
        <v>284.25</v>
      </c>
      <c r="E8382" s="302"/>
      <c r="F8382" s="302"/>
      <c r="G8382" s="302"/>
    </row>
    <row r="8383" spans="1:7" ht="25.5">
      <c r="A8383" s="450">
        <v>3468</v>
      </c>
      <c r="B8383" s="451" t="s">
        <v>5952</v>
      </c>
      <c r="C8383" s="450" t="s">
        <v>721</v>
      </c>
      <c r="D8383" s="475">
        <v>25.87</v>
      </c>
      <c r="E8383" s="302"/>
      <c r="F8383" s="302"/>
      <c r="G8383" s="302"/>
    </row>
    <row r="8384" spans="1:7" ht="25.5">
      <c r="A8384" s="450">
        <v>3465</v>
      </c>
      <c r="B8384" s="451" t="s">
        <v>5953</v>
      </c>
      <c r="C8384" s="450" t="s">
        <v>721</v>
      </c>
      <c r="D8384" s="475">
        <v>25.87</v>
      </c>
      <c r="E8384" s="302"/>
      <c r="F8384" s="302"/>
      <c r="G8384" s="302"/>
    </row>
    <row r="8385" spans="1:7" ht="25.5">
      <c r="A8385" s="450">
        <v>12403</v>
      </c>
      <c r="B8385" s="451" t="s">
        <v>5954</v>
      </c>
      <c r="C8385" s="450" t="s">
        <v>721</v>
      </c>
      <c r="D8385" s="475">
        <v>18.440000000000001</v>
      </c>
      <c r="E8385" s="302"/>
      <c r="F8385" s="302"/>
      <c r="G8385" s="302"/>
    </row>
    <row r="8386" spans="1:7" ht="25.5">
      <c r="A8386" s="450">
        <v>3463</v>
      </c>
      <c r="B8386" s="451" t="s">
        <v>5955</v>
      </c>
      <c r="C8386" s="450" t="s">
        <v>721</v>
      </c>
      <c r="D8386" s="475">
        <v>10.77</v>
      </c>
      <c r="E8386" s="302"/>
      <c r="F8386" s="302"/>
      <c r="G8386" s="302"/>
    </row>
    <row r="8387" spans="1:7" ht="25.5">
      <c r="A8387" s="450">
        <v>3464</v>
      </c>
      <c r="B8387" s="451" t="s">
        <v>5956</v>
      </c>
      <c r="C8387" s="450" t="s">
        <v>721</v>
      </c>
      <c r="D8387" s="475">
        <v>10.77</v>
      </c>
      <c r="E8387" s="302"/>
      <c r="F8387" s="302"/>
      <c r="G8387" s="302"/>
    </row>
    <row r="8388" spans="1:7" ht="25.5">
      <c r="A8388" s="450">
        <v>3466</v>
      </c>
      <c r="B8388" s="451" t="s">
        <v>5957</v>
      </c>
      <c r="C8388" s="450" t="s">
        <v>721</v>
      </c>
      <c r="D8388" s="475">
        <v>65.7</v>
      </c>
      <c r="E8388" s="302"/>
      <c r="F8388" s="302"/>
      <c r="G8388" s="302"/>
    </row>
    <row r="8389" spans="1:7" ht="25.5">
      <c r="A8389" s="450">
        <v>3467</v>
      </c>
      <c r="B8389" s="451" t="s">
        <v>5958</v>
      </c>
      <c r="C8389" s="450" t="s">
        <v>721</v>
      </c>
      <c r="D8389" s="475">
        <v>37.1</v>
      </c>
      <c r="E8389" s="302"/>
      <c r="F8389" s="302"/>
      <c r="G8389" s="302"/>
    </row>
    <row r="8390" spans="1:7" ht="25.5">
      <c r="A8390" s="450">
        <v>3462</v>
      </c>
      <c r="B8390" s="451" t="s">
        <v>5959</v>
      </c>
      <c r="C8390" s="450" t="s">
        <v>721</v>
      </c>
      <c r="D8390" s="475">
        <v>7.11</v>
      </c>
      <c r="E8390" s="302"/>
      <c r="F8390" s="302"/>
      <c r="G8390" s="302"/>
    </row>
    <row r="8391" spans="1:7" ht="25.5">
      <c r="A8391" s="450">
        <v>3446</v>
      </c>
      <c r="B8391" s="451" t="s">
        <v>5960</v>
      </c>
      <c r="C8391" s="450" t="s">
        <v>721</v>
      </c>
      <c r="D8391" s="475">
        <v>21.87</v>
      </c>
      <c r="E8391" s="302"/>
      <c r="F8391" s="302"/>
      <c r="G8391" s="302"/>
    </row>
    <row r="8392" spans="1:7" ht="25.5">
      <c r="A8392" s="450">
        <v>3445</v>
      </c>
      <c r="B8392" s="451" t="s">
        <v>5961</v>
      </c>
      <c r="C8392" s="450" t="s">
        <v>721</v>
      </c>
      <c r="D8392" s="475">
        <v>17.86</v>
      </c>
      <c r="E8392" s="302"/>
      <c r="F8392" s="302"/>
      <c r="G8392" s="302"/>
    </row>
    <row r="8393" spans="1:7" ht="25.5">
      <c r="A8393" s="450">
        <v>3441</v>
      </c>
      <c r="B8393" s="451" t="s">
        <v>5962</v>
      </c>
      <c r="C8393" s="450" t="s">
        <v>721</v>
      </c>
      <c r="D8393" s="475">
        <v>5.04</v>
      </c>
      <c r="E8393" s="302"/>
      <c r="F8393" s="302"/>
      <c r="G8393" s="302"/>
    </row>
    <row r="8394" spans="1:7" ht="25.5">
      <c r="A8394" s="450">
        <v>3444</v>
      </c>
      <c r="B8394" s="451" t="s">
        <v>5963</v>
      </c>
      <c r="C8394" s="450" t="s">
        <v>721</v>
      </c>
      <c r="D8394" s="475">
        <v>10.99</v>
      </c>
      <c r="E8394" s="302"/>
      <c r="F8394" s="302"/>
      <c r="G8394" s="302"/>
    </row>
    <row r="8395" spans="1:7" ht="25.5">
      <c r="A8395" s="450">
        <v>12402</v>
      </c>
      <c r="B8395" s="451" t="s">
        <v>5964</v>
      </c>
      <c r="C8395" s="450" t="s">
        <v>721</v>
      </c>
      <c r="D8395" s="475">
        <v>61.49</v>
      </c>
      <c r="E8395" s="302"/>
      <c r="F8395" s="302"/>
      <c r="G8395" s="302"/>
    </row>
    <row r="8396" spans="1:7" ht="25.5">
      <c r="A8396" s="450">
        <v>3447</v>
      </c>
      <c r="B8396" s="451" t="s">
        <v>5965</v>
      </c>
      <c r="C8396" s="450" t="s">
        <v>721</v>
      </c>
      <c r="D8396" s="475">
        <v>31.81</v>
      </c>
      <c r="E8396" s="302"/>
      <c r="F8396" s="302"/>
      <c r="G8396" s="302"/>
    </row>
    <row r="8397" spans="1:7" ht="25.5">
      <c r="A8397" s="450">
        <v>3442</v>
      </c>
      <c r="B8397" s="451" t="s">
        <v>5966</v>
      </c>
      <c r="C8397" s="450" t="s">
        <v>721</v>
      </c>
      <c r="D8397" s="475">
        <v>7.54</v>
      </c>
      <c r="E8397" s="302"/>
      <c r="F8397" s="302"/>
      <c r="G8397" s="302"/>
    </row>
    <row r="8398" spans="1:7" ht="25.5">
      <c r="A8398" s="450">
        <v>3448</v>
      </c>
      <c r="B8398" s="451" t="s">
        <v>5967</v>
      </c>
      <c r="C8398" s="450" t="s">
        <v>721</v>
      </c>
      <c r="D8398" s="475">
        <v>89.9</v>
      </c>
      <c r="E8398" s="302"/>
      <c r="F8398" s="302"/>
      <c r="G8398" s="302"/>
    </row>
    <row r="8399" spans="1:7" ht="25.5">
      <c r="A8399" s="450">
        <v>3449</v>
      </c>
      <c r="B8399" s="451" t="s">
        <v>5968</v>
      </c>
      <c r="C8399" s="450" t="s">
        <v>721</v>
      </c>
      <c r="D8399" s="475">
        <v>157.52000000000001</v>
      </c>
      <c r="E8399" s="302"/>
      <c r="F8399" s="302"/>
      <c r="G8399" s="302"/>
    </row>
    <row r="8400" spans="1:7" ht="25.5">
      <c r="A8400" s="450">
        <v>37438</v>
      </c>
      <c r="B8400" s="451" t="s">
        <v>5969</v>
      </c>
      <c r="C8400" s="450" t="s">
        <v>721</v>
      </c>
      <c r="D8400" s="475">
        <v>181.32</v>
      </c>
      <c r="E8400" s="302"/>
      <c r="F8400" s="302"/>
      <c r="G8400" s="302"/>
    </row>
    <row r="8401" spans="1:7" ht="25.5">
      <c r="A8401" s="450">
        <v>37439</v>
      </c>
      <c r="B8401" s="451" t="s">
        <v>5970</v>
      </c>
      <c r="C8401" s="450" t="s">
        <v>721</v>
      </c>
      <c r="D8401" s="475">
        <v>1185.46</v>
      </c>
      <c r="E8401" s="302"/>
      <c r="F8401" s="302"/>
      <c r="G8401" s="302"/>
    </row>
    <row r="8402" spans="1:7" ht="25.5">
      <c r="A8402" s="450">
        <v>37435</v>
      </c>
      <c r="B8402" s="451" t="s">
        <v>5971</v>
      </c>
      <c r="C8402" s="450" t="s">
        <v>721</v>
      </c>
      <c r="D8402" s="475">
        <v>21.31</v>
      </c>
      <c r="E8402" s="302"/>
      <c r="F8402" s="302"/>
      <c r="G8402" s="302"/>
    </row>
    <row r="8403" spans="1:7" ht="25.5">
      <c r="A8403" s="450">
        <v>37436</v>
      </c>
      <c r="B8403" s="451" t="s">
        <v>5972</v>
      </c>
      <c r="C8403" s="450" t="s">
        <v>721</v>
      </c>
      <c r="D8403" s="475">
        <v>25.14</v>
      </c>
      <c r="E8403" s="302"/>
      <c r="F8403" s="302"/>
      <c r="G8403" s="302"/>
    </row>
    <row r="8404" spans="1:7" ht="25.5">
      <c r="A8404" s="450">
        <v>37437</v>
      </c>
      <c r="B8404" s="451" t="s">
        <v>5973</v>
      </c>
      <c r="C8404" s="450" t="s">
        <v>721</v>
      </c>
      <c r="D8404" s="475">
        <v>36.369999999999997</v>
      </c>
      <c r="E8404" s="302"/>
      <c r="F8404" s="302"/>
      <c r="G8404" s="302"/>
    </row>
    <row r="8405" spans="1:7" ht="25.5">
      <c r="A8405" s="450">
        <v>3473</v>
      </c>
      <c r="B8405" s="451" t="s">
        <v>5974</v>
      </c>
      <c r="C8405" s="450" t="s">
        <v>721</v>
      </c>
      <c r="D8405" s="475">
        <v>24.73</v>
      </c>
      <c r="E8405" s="302"/>
      <c r="F8405" s="302"/>
      <c r="G8405" s="302"/>
    </row>
    <row r="8406" spans="1:7" ht="25.5">
      <c r="A8406" s="450">
        <v>3474</v>
      </c>
      <c r="B8406" s="451" t="s">
        <v>5975</v>
      </c>
      <c r="C8406" s="450" t="s">
        <v>721</v>
      </c>
      <c r="D8406" s="475">
        <v>20.39</v>
      </c>
      <c r="E8406" s="302"/>
      <c r="F8406" s="302"/>
      <c r="G8406" s="302"/>
    </row>
    <row r="8407" spans="1:7" ht="25.5">
      <c r="A8407" s="450">
        <v>3450</v>
      </c>
      <c r="B8407" s="451" t="s">
        <v>5976</v>
      </c>
      <c r="C8407" s="450" t="s">
        <v>721</v>
      </c>
      <c r="D8407" s="475">
        <v>5.91</v>
      </c>
      <c r="E8407" s="302"/>
      <c r="F8407" s="302"/>
      <c r="G8407" s="302"/>
    </row>
    <row r="8408" spans="1:7" ht="25.5">
      <c r="A8408" s="450">
        <v>3443</v>
      </c>
      <c r="B8408" s="451" t="s">
        <v>5977</v>
      </c>
      <c r="C8408" s="450" t="s">
        <v>721</v>
      </c>
      <c r="D8408" s="475">
        <v>12.68</v>
      </c>
      <c r="E8408" s="302"/>
      <c r="F8408" s="302"/>
      <c r="G8408" s="302"/>
    </row>
    <row r="8409" spans="1:7" ht="25.5">
      <c r="A8409" s="450">
        <v>3453</v>
      </c>
      <c r="B8409" s="451" t="s">
        <v>5978</v>
      </c>
      <c r="C8409" s="450" t="s">
        <v>721</v>
      </c>
      <c r="D8409" s="475">
        <v>72.19</v>
      </c>
      <c r="E8409" s="302"/>
      <c r="F8409" s="302"/>
      <c r="G8409" s="302"/>
    </row>
    <row r="8410" spans="1:7" ht="25.5">
      <c r="A8410" s="450">
        <v>3452</v>
      </c>
      <c r="B8410" s="451" t="s">
        <v>5979</v>
      </c>
      <c r="C8410" s="450" t="s">
        <v>721</v>
      </c>
      <c r="D8410" s="475">
        <v>35.630000000000003</v>
      </c>
      <c r="E8410" s="302"/>
      <c r="F8410" s="302"/>
      <c r="G8410" s="302"/>
    </row>
    <row r="8411" spans="1:7" ht="25.5">
      <c r="A8411" s="450">
        <v>3451</v>
      </c>
      <c r="B8411" s="451" t="s">
        <v>5980</v>
      </c>
      <c r="C8411" s="450" t="s">
        <v>721</v>
      </c>
      <c r="D8411" s="475">
        <v>7.07</v>
      </c>
      <c r="E8411" s="302"/>
      <c r="F8411" s="302"/>
      <c r="G8411" s="302"/>
    </row>
    <row r="8412" spans="1:7" ht="25.5">
      <c r="A8412" s="450">
        <v>3454</v>
      </c>
      <c r="B8412" s="451" t="s">
        <v>5981</v>
      </c>
      <c r="C8412" s="450" t="s">
        <v>721</v>
      </c>
      <c r="D8412" s="475">
        <v>109.8</v>
      </c>
      <c r="E8412" s="302"/>
      <c r="F8412" s="302"/>
      <c r="G8412" s="302"/>
    </row>
    <row r="8413" spans="1:7" ht="25.5">
      <c r="A8413" s="450">
        <v>3458</v>
      </c>
      <c r="B8413" s="451" t="s">
        <v>5982</v>
      </c>
      <c r="C8413" s="450" t="s">
        <v>721</v>
      </c>
      <c r="D8413" s="475">
        <v>19.82</v>
      </c>
      <c r="E8413" s="302"/>
      <c r="F8413" s="302"/>
      <c r="G8413" s="302"/>
    </row>
    <row r="8414" spans="1:7" ht="25.5">
      <c r="A8414" s="450">
        <v>3457</v>
      </c>
      <c r="B8414" s="451" t="s">
        <v>5983</v>
      </c>
      <c r="C8414" s="450" t="s">
        <v>721</v>
      </c>
      <c r="D8414" s="475">
        <v>14.88</v>
      </c>
      <c r="E8414" s="302"/>
      <c r="F8414" s="302"/>
      <c r="G8414" s="302"/>
    </row>
    <row r="8415" spans="1:7" ht="25.5">
      <c r="A8415" s="450">
        <v>3455</v>
      </c>
      <c r="B8415" s="451" t="s">
        <v>5984</v>
      </c>
      <c r="C8415" s="450" t="s">
        <v>721</v>
      </c>
      <c r="D8415" s="475">
        <v>4.22</v>
      </c>
      <c r="E8415" s="302"/>
      <c r="F8415" s="302"/>
      <c r="G8415" s="302"/>
    </row>
    <row r="8416" spans="1:7" ht="25.5">
      <c r="A8416" s="450">
        <v>3472</v>
      </c>
      <c r="B8416" s="451" t="s">
        <v>5985</v>
      </c>
      <c r="C8416" s="450" t="s">
        <v>721</v>
      </c>
      <c r="D8416" s="475">
        <v>9.49</v>
      </c>
      <c r="E8416" s="302"/>
      <c r="F8416" s="302"/>
      <c r="G8416" s="302"/>
    </row>
    <row r="8417" spans="1:7" ht="25.5">
      <c r="A8417" s="450">
        <v>3470</v>
      </c>
      <c r="B8417" s="451" t="s">
        <v>5986</v>
      </c>
      <c r="C8417" s="450" t="s">
        <v>721</v>
      </c>
      <c r="D8417" s="475">
        <v>55.36</v>
      </c>
      <c r="E8417" s="302"/>
      <c r="F8417" s="302"/>
      <c r="G8417" s="302"/>
    </row>
    <row r="8418" spans="1:7" ht="25.5">
      <c r="A8418" s="450">
        <v>3471</v>
      </c>
      <c r="B8418" s="451" t="s">
        <v>5987</v>
      </c>
      <c r="C8418" s="450" t="s">
        <v>721</v>
      </c>
      <c r="D8418" s="475">
        <v>30.42</v>
      </c>
      <c r="E8418" s="302"/>
      <c r="F8418" s="302"/>
      <c r="G8418" s="302"/>
    </row>
    <row r="8419" spans="1:7" ht="25.5">
      <c r="A8419" s="450">
        <v>3456</v>
      </c>
      <c r="B8419" s="451" t="s">
        <v>5988</v>
      </c>
      <c r="C8419" s="450" t="s">
        <v>721</v>
      </c>
      <c r="D8419" s="475">
        <v>6.32</v>
      </c>
      <c r="E8419" s="302"/>
      <c r="F8419" s="302"/>
      <c r="G8419" s="302"/>
    </row>
    <row r="8420" spans="1:7" ht="25.5">
      <c r="A8420" s="450">
        <v>3459</v>
      </c>
      <c r="B8420" s="451" t="s">
        <v>5989</v>
      </c>
      <c r="C8420" s="450" t="s">
        <v>721</v>
      </c>
      <c r="D8420" s="475">
        <v>78.08</v>
      </c>
      <c r="E8420" s="302"/>
      <c r="F8420" s="302"/>
      <c r="G8420" s="302"/>
    </row>
    <row r="8421" spans="1:7" ht="25.5">
      <c r="A8421" s="450">
        <v>3469</v>
      </c>
      <c r="B8421" s="451" t="s">
        <v>5990</v>
      </c>
      <c r="C8421" s="450" t="s">
        <v>721</v>
      </c>
      <c r="D8421" s="475">
        <v>148.49</v>
      </c>
      <c r="E8421" s="302"/>
      <c r="F8421" s="302"/>
      <c r="G8421" s="302"/>
    </row>
    <row r="8422" spans="1:7" ht="25.5">
      <c r="A8422" s="450">
        <v>3460</v>
      </c>
      <c r="B8422" s="451" t="s">
        <v>5991</v>
      </c>
      <c r="C8422" s="450" t="s">
        <v>721</v>
      </c>
      <c r="D8422" s="475">
        <v>216.67</v>
      </c>
      <c r="E8422" s="302"/>
      <c r="F8422" s="302"/>
      <c r="G8422" s="302"/>
    </row>
    <row r="8423" spans="1:7" ht="25.5">
      <c r="A8423" s="450">
        <v>3461</v>
      </c>
      <c r="B8423" s="451" t="s">
        <v>5992</v>
      </c>
      <c r="C8423" s="450" t="s">
        <v>721</v>
      </c>
      <c r="D8423" s="475">
        <v>553.80999999999995</v>
      </c>
      <c r="E8423" s="302"/>
      <c r="F8423" s="302"/>
      <c r="G8423" s="302"/>
    </row>
    <row r="8424" spans="1:7" ht="25.5">
      <c r="A8424" s="450">
        <v>37433</v>
      </c>
      <c r="B8424" s="451" t="s">
        <v>5993</v>
      </c>
      <c r="C8424" s="450" t="s">
        <v>721</v>
      </c>
      <c r="D8424" s="475">
        <v>181.32</v>
      </c>
      <c r="E8424" s="302"/>
      <c r="F8424" s="302"/>
      <c r="G8424" s="302"/>
    </row>
    <row r="8425" spans="1:7" ht="25.5">
      <c r="A8425" s="450">
        <v>37430</v>
      </c>
      <c r="B8425" s="451" t="s">
        <v>5994</v>
      </c>
      <c r="C8425" s="450" t="s">
        <v>721</v>
      </c>
      <c r="D8425" s="475">
        <v>22.72</v>
      </c>
      <c r="E8425" s="302"/>
      <c r="F8425" s="302"/>
      <c r="G8425" s="302"/>
    </row>
    <row r="8426" spans="1:7" ht="25.5">
      <c r="A8426" s="450">
        <v>37434</v>
      </c>
      <c r="B8426" s="451" t="s">
        <v>5995</v>
      </c>
      <c r="C8426" s="450" t="s">
        <v>721</v>
      </c>
      <c r="D8426" s="475">
        <v>1690.63</v>
      </c>
      <c r="E8426" s="302"/>
      <c r="F8426" s="302"/>
      <c r="G8426" s="302"/>
    </row>
    <row r="8427" spans="1:7" ht="25.5">
      <c r="A8427" s="450">
        <v>37431</v>
      </c>
      <c r="B8427" s="451" t="s">
        <v>5996</v>
      </c>
      <c r="C8427" s="450" t="s">
        <v>721</v>
      </c>
      <c r="D8427" s="475">
        <v>30.82</v>
      </c>
      <c r="E8427" s="302"/>
      <c r="F8427" s="302"/>
      <c r="G8427" s="302"/>
    </row>
    <row r="8428" spans="1:7" ht="25.5">
      <c r="A8428" s="450">
        <v>37432</v>
      </c>
      <c r="B8428" s="451" t="s">
        <v>5997</v>
      </c>
      <c r="C8428" s="450" t="s">
        <v>721</v>
      </c>
      <c r="D8428" s="475">
        <v>56.85</v>
      </c>
      <c r="E8428" s="302"/>
      <c r="F8428" s="302"/>
      <c r="G8428" s="302"/>
    </row>
    <row r="8429" spans="1:7" ht="38.25">
      <c r="A8429" s="450">
        <v>37413</v>
      </c>
      <c r="B8429" s="451" t="s">
        <v>5998</v>
      </c>
      <c r="C8429" s="450" t="s">
        <v>721</v>
      </c>
      <c r="D8429" s="475">
        <v>3.83</v>
      </c>
      <c r="E8429" s="302"/>
      <c r="F8429" s="302"/>
      <c r="G8429" s="302"/>
    </row>
    <row r="8430" spans="1:7" ht="38.25">
      <c r="A8430" s="450">
        <v>37414</v>
      </c>
      <c r="B8430" s="451" t="s">
        <v>5999</v>
      </c>
      <c r="C8430" s="450" t="s">
        <v>721</v>
      </c>
      <c r="D8430" s="475">
        <v>4.34</v>
      </c>
      <c r="E8430" s="302"/>
      <c r="F8430" s="302"/>
      <c r="G8430" s="302"/>
    </row>
    <row r="8431" spans="1:7" ht="38.25">
      <c r="A8431" s="450">
        <v>37415</v>
      </c>
      <c r="B8431" s="451" t="s">
        <v>6000</v>
      </c>
      <c r="C8431" s="450" t="s">
        <v>721</v>
      </c>
      <c r="D8431" s="475">
        <v>7.9</v>
      </c>
      <c r="E8431" s="302"/>
      <c r="F8431" s="302"/>
      <c r="G8431" s="302"/>
    </row>
    <row r="8432" spans="1:7" ht="38.25">
      <c r="A8432" s="450">
        <v>37416</v>
      </c>
      <c r="B8432" s="451" t="s">
        <v>6001</v>
      </c>
      <c r="C8432" s="450" t="s">
        <v>721</v>
      </c>
      <c r="D8432" s="475">
        <v>3.58</v>
      </c>
      <c r="E8432" s="302"/>
      <c r="F8432" s="302"/>
      <c r="G8432" s="302"/>
    </row>
    <row r="8433" spans="1:7" ht="38.25">
      <c r="A8433" s="450">
        <v>37417</v>
      </c>
      <c r="B8433" s="451" t="s">
        <v>6002</v>
      </c>
      <c r="C8433" s="450" t="s">
        <v>721</v>
      </c>
      <c r="D8433" s="475">
        <v>5.15</v>
      </c>
      <c r="E8433" s="302"/>
      <c r="F8433" s="302"/>
      <c r="G8433" s="302"/>
    </row>
    <row r="8434" spans="1:7" ht="51">
      <c r="A8434" s="450">
        <v>43590</v>
      </c>
      <c r="B8434" s="451" t="s">
        <v>11512</v>
      </c>
      <c r="C8434" s="450" t="s">
        <v>721</v>
      </c>
      <c r="D8434" s="475">
        <v>163.46</v>
      </c>
      <c r="E8434" s="302"/>
      <c r="F8434" s="302"/>
      <c r="G8434" s="302"/>
    </row>
    <row r="8435" spans="1:7" ht="51">
      <c r="A8435" s="450">
        <v>43589</v>
      </c>
      <c r="B8435" s="451" t="s">
        <v>11513</v>
      </c>
      <c r="C8435" s="450" t="s">
        <v>721</v>
      </c>
      <c r="D8435" s="475">
        <v>29.57</v>
      </c>
      <c r="E8435" s="302"/>
      <c r="F8435" s="302"/>
      <c r="G8435" s="302"/>
    </row>
    <row r="8436" spans="1:7" ht="25.5">
      <c r="A8436" s="450">
        <v>34519</v>
      </c>
      <c r="B8436" s="451" t="s">
        <v>6003</v>
      </c>
      <c r="C8436" s="450" t="s">
        <v>721</v>
      </c>
      <c r="D8436" s="475">
        <v>104.92</v>
      </c>
      <c r="E8436" s="302"/>
      <c r="F8436" s="302"/>
      <c r="G8436" s="302"/>
    </row>
    <row r="8437" spans="1:7" ht="25.5">
      <c r="A8437" s="450">
        <v>1649</v>
      </c>
      <c r="B8437" s="451" t="s">
        <v>6004</v>
      </c>
      <c r="C8437" s="450" t="s">
        <v>721</v>
      </c>
      <c r="D8437" s="475">
        <v>46.75</v>
      </c>
      <c r="E8437" s="302"/>
      <c r="F8437" s="302"/>
      <c r="G8437" s="302"/>
    </row>
    <row r="8438" spans="1:7" ht="25.5">
      <c r="A8438" s="450">
        <v>1653</v>
      </c>
      <c r="B8438" s="451" t="s">
        <v>6005</v>
      </c>
      <c r="C8438" s="450" t="s">
        <v>721</v>
      </c>
      <c r="D8438" s="475">
        <v>36.619999999999997</v>
      </c>
      <c r="E8438" s="302"/>
      <c r="F8438" s="302"/>
      <c r="G8438" s="302"/>
    </row>
    <row r="8439" spans="1:7" ht="25.5">
      <c r="A8439" s="450">
        <v>1647</v>
      </c>
      <c r="B8439" s="451" t="s">
        <v>6006</v>
      </c>
      <c r="C8439" s="450" t="s">
        <v>721</v>
      </c>
      <c r="D8439" s="475">
        <v>13.11</v>
      </c>
      <c r="E8439" s="302"/>
      <c r="F8439" s="302"/>
      <c r="G8439" s="302"/>
    </row>
    <row r="8440" spans="1:7" ht="25.5">
      <c r="A8440" s="450">
        <v>1648</v>
      </c>
      <c r="B8440" s="451" t="s">
        <v>6007</v>
      </c>
      <c r="C8440" s="450" t="s">
        <v>721</v>
      </c>
      <c r="D8440" s="475">
        <v>25.18</v>
      </c>
      <c r="E8440" s="302"/>
      <c r="F8440" s="302"/>
      <c r="G8440" s="302"/>
    </row>
    <row r="8441" spans="1:7" ht="25.5">
      <c r="A8441" s="450">
        <v>1651</v>
      </c>
      <c r="B8441" s="451" t="s">
        <v>6008</v>
      </c>
      <c r="C8441" s="450" t="s">
        <v>721</v>
      </c>
      <c r="D8441" s="475">
        <v>116.81</v>
      </c>
      <c r="E8441" s="302"/>
      <c r="F8441" s="302"/>
      <c r="G8441" s="302"/>
    </row>
    <row r="8442" spans="1:7" ht="25.5">
      <c r="A8442" s="450">
        <v>1650</v>
      </c>
      <c r="B8442" s="451" t="s">
        <v>6009</v>
      </c>
      <c r="C8442" s="450" t="s">
        <v>721</v>
      </c>
      <c r="D8442" s="475">
        <v>64.569999999999993</v>
      </c>
      <c r="E8442" s="302"/>
      <c r="F8442" s="302"/>
      <c r="G8442" s="302"/>
    </row>
    <row r="8443" spans="1:7" ht="25.5">
      <c r="A8443" s="450">
        <v>1654</v>
      </c>
      <c r="B8443" s="451" t="s">
        <v>6010</v>
      </c>
      <c r="C8443" s="450" t="s">
        <v>721</v>
      </c>
      <c r="D8443" s="475">
        <v>18</v>
      </c>
      <c r="E8443" s="302"/>
      <c r="F8443" s="302"/>
      <c r="G8443" s="302"/>
    </row>
    <row r="8444" spans="1:7" ht="25.5">
      <c r="A8444" s="450">
        <v>1652</v>
      </c>
      <c r="B8444" s="451" t="s">
        <v>6011</v>
      </c>
      <c r="C8444" s="450" t="s">
        <v>721</v>
      </c>
      <c r="D8444" s="475">
        <v>167.65</v>
      </c>
      <c r="E8444" s="302"/>
      <c r="F8444" s="302"/>
      <c r="G8444" s="302"/>
    </row>
    <row r="8445" spans="1:7" ht="25.5">
      <c r="A8445" s="450">
        <v>10510</v>
      </c>
      <c r="B8445" s="451" t="s">
        <v>11327</v>
      </c>
      <c r="C8445" s="450" t="s">
        <v>721</v>
      </c>
      <c r="D8445" s="475">
        <v>97.05</v>
      </c>
      <c r="E8445" s="302"/>
      <c r="F8445" s="302"/>
      <c r="G8445" s="302"/>
    </row>
    <row r="8446" spans="1:7" ht="25.5">
      <c r="A8446" s="450">
        <v>1747</v>
      </c>
      <c r="B8446" s="451" t="s">
        <v>6012</v>
      </c>
      <c r="C8446" s="450" t="s">
        <v>721</v>
      </c>
      <c r="D8446" s="475">
        <v>198.22</v>
      </c>
      <c r="E8446" s="302"/>
      <c r="F8446" s="302"/>
      <c r="G8446" s="302"/>
    </row>
    <row r="8447" spans="1:7" ht="25.5">
      <c r="A8447" s="450">
        <v>1744</v>
      </c>
      <c r="B8447" s="451" t="s">
        <v>6013</v>
      </c>
      <c r="C8447" s="450" t="s">
        <v>721</v>
      </c>
      <c r="D8447" s="475">
        <v>137.30000000000001</v>
      </c>
      <c r="E8447" s="302"/>
      <c r="F8447" s="302"/>
      <c r="G8447" s="302"/>
    </row>
    <row r="8448" spans="1:7" ht="25.5">
      <c r="A8448" s="450">
        <v>1743</v>
      </c>
      <c r="B8448" s="451" t="s">
        <v>6014</v>
      </c>
      <c r="C8448" s="450" t="s">
        <v>721</v>
      </c>
      <c r="D8448" s="475">
        <v>180.3</v>
      </c>
      <c r="E8448" s="302"/>
      <c r="F8448" s="302"/>
      <c r="G8448" s="302"/>
    </row>
    <row r="8449" spans="1:7" ht="51">
      <c r="A8449" s="450">
        <v>39640</v>
      </c>
      <c r="B8449" s="451" t="s">
        <v>6015</v>
      </c>
      <c r="C8449" s="450" t="s">
        <v>721</v>
      </c>
      <c r="D8449" s="475">
        <v>8.61</v>
      </c>
      <c r="E8449" s="302"/>
      <c r="F8449" s="302"/>
      <c r="G8449" s="302"/>
    </row>
    <row r="8450" spans="1:7" ht="51">
      <c r="A8450" s="450">
        <v>11013</v>
      </c>
      <c r="B8450" s="451" t="s">
        <v>6016</v>
      </c>
      <c r="C8450" s="450" t="s">
        <v>721</v>
      </c>
      <c r="D8450" s="475">
        <v>17.72</v>
      </c>
      <c r="E8450" s="302"/>
      <c r="F8450" s="302"/>
      <c r="G8450" s="302"/>
    </row>
    <row r="8451" spans="1:7" ht="51">
      <c r="A8451" s="450">
        <v>11017</v>
      </c>
      <c r="B8451" s="451" t="s">
        <v>6017</v>
      </c>
      <c r="C8451" s="450" t="s">
        <v>721</v>
      </c>
      <c r="D8451" s="475">
        <v>7.56</v>
      </c>
      <c r="E8451" s="302"/>
      <c r="F8451" s="302"/>
      <c r="G8451" s="302"/>
    </row>
    <row r="8452" spans="1:7" ht="38.25">
      <c r="A8452" s="450">
        <v>20236</v>
      </c>
      <c r="B8452" s="451" t="s">
        <v>6018</v>
      </c>
      <c r="C8452" s="450" t="s">
        <v>721</v>
      </c>
      <c r="D8452" s="475">
        <v>33.299999999999997</v>
      </c>
      <c r="E8452" s="302"/>
      <c r="F8452" s="302"/>
      <c r="G8452" s="302"/>
    </row>
    <row r="8453" spans="1:7" ht="38.25">
      <c r="A8453" s="450">
        <v>7215</v>
      </c>
      <c r="B8453" s="451" t="s">
        <v>6019</v>
      </c>
      <c r="C8453" s="450" t="s">
        <v>721</v>
      </c>
      <c r="D8453" s="475">
        <v>28.51</v>
      </c>
      <c r="E8453" s="302"/>
      <c r="F8453" s="302"/>
      <c r="G8453" s="302"/>
    </row>
    <row r="8454" spans="1:7" ht="38.25">
      <c r="A8454" s="450">
        <v>7216</v>
      </c>
      <c r="B8454" s="451" t="s">
        <v>6020</v>
      </c>
      <c r="C8454" s="450" t="s">
        <v>721</v>
      </c>
      <c r="D8454" s="475">
        <v>119.17</v>
      </c>
      <c r="E8454" s="302"/>
      <c r="F8454" s="302"/>
      <c r="G8454" s="302"/>
    </row>
    <row r="8455" spans="1:7" ht="38.25">
      <c r="A8455" s="450">
        <v>20235</v>
      </c>
      <c r="B8455" s="451" t="s">
        <v>6021</v>
      </c>
      <c r="C8455" s="450" t="s">
        <v>721</v>
      </c>
      <c r="D8455" s="475">
        <v>60.25</v>
      </c>
      <c r="E8455" s="302"/>
      <c r="F8455" s="302"/>
      <c r="G8455" s="302"/>
    </row>
    <row r="8456" spans="1:7" ht="38.25">
      <c r="A8456" s="450">
        <v>7181</v>
      </c>
      <c r="B8456" s="451" t="s">
        <v>6022</v>
      </c>
      <c r="C8456" s="450" t="s">
        <v>721</v>
      </c>
      <c r="D8456" s="475">
        <v>3.86</v>
      </c>
      <c r="E8456" s="302"/>
      <c r="F8456" s="302"/>
      <c r="G8456" s="302"/>
    </row>
    <row r="8457" spans="1:7" ht="38.25">
      <c r="A8457" s="450">
        <v>40742</v>
      </c>
      <c r="B8457" s="451" t="s">
        <v>10674</v>
      </c>
      <c r="C8457" s="450" t="s">
        <v>721</v>
      </c>
      <c r="D8457" s="475">
        <v>8.34</v>
      </c>
      <c r="E8457" s="302"/>
      <c r="F8457" s="302"/>
      <c r="G8457" s="302"/>
    </row>
    <row r="8458" spans="1:7" ht="38.25">
      <c r="A8458" s="450">
        <v>7214</v>
      </c>
      <c r="B8458" s="451" t="s">
        <v>6023</v>
      </c>
      <c r="C8458" s="450" t="s">
        <v>721</v>
      </c>
      <c r="D8458" s="475">
        <v>40.83</v>
      </c>
      <c r="E8458" s="302"/>
      <c r="F8458" s="302"/>
      <c r="G8458" s="302"/>
    </row>
    <row r="8459" spans="1:7" ht="38.25">
      <c r="A8459" s="450">
        <v>7219</v>
      </c>
      <c r="B8459" s="451" t="s">
        <v>6024</v>
      </c>
      <c r="C8459" s="450" t="s">
        <v>721</v>
      </c>
      <c r="D8459" s="475">
        <v>42.26</v>
      </c>
      <c r="E8459" s="302"/>
      <c r="F8459" s="302"/>
      <c r="G8459" s="302"/>
    </row>
    <row r="8460" spans="1:7" ht="25.5">
      <c r="A8460" s="450">
        <v>37972</v>
      </c>
      <c r="B8460" s="451" t="s">
        <v>6025</v>
      </c>
      <c r="C8460" s="450" t="s">
        <v>721</v>
      </c>
      <c r="D8460" s="475">
        <v>9.39</v>
      </c>
      <c r="E8460" s="302"/>
      <c r="F8460" s="302"/>
      <c r="G8460" s="302"/>
    </row>
    <row r="8461" spans="1:7" ht="25.5">
      <c r="A8461" s="450">
        <v>37973</v>
      </c>
      <c r="B8461" s="451" t="s">
        <v>6026</v>
      </c>
      <c r="C8461" s="450" t="s">
        <v>721</v>
      </c>
      <c r="D8461" s="475">
        <v>15.03</v>
      </c>
      <c r="E8461" s="302"/>
      <c r="F8461" s="302"/>
      <c r="G8461" s="302"/>
    </row>
    <row r="8462" spans="1:7" ht="25.5">
      <c r="A8462" s="450">
        <v>37971</v>
      </c>
      <c r="B8462" s="451" t="s">
        <v>6027</v>
      </c>
      <c r="C8462" s="450" t="s">
        <v>721</v>
      </c>
      <c r="D8462" s="475">
        <v>5.64</v>
      </c>
      <c r="E8462" s="302"/>
      <c r="F8462" s="302"/>
      <c r="G8462" s="302"/>
    </row>
    <row r="8463" spans="1:7" ht="25.5">
      <c r="A8463" s="450">
        <v>20094</v>
      </c>
      <c r="B8463" s="451" t="s">
        <v>6028</v>
      </c>
      <c r="C8463" s="450" t="s">
        <v>721</v>
      </c>
      <c r="D8463" s="475">
        <v>28.08</v>
      </c>
      <c r="E8463" s="302"/>
      <c r="F8463" s="302"/>
      <c r="G8463" s="302"/>
    </row>
    <row r="8464" spans="1:7" ht="25.5">
      <c r="A8464" s="450">
        <v>20095</v>
      </c>
      <c r="B8464" s="451" t="s">
        <v>6029</v>
      </c>
      <c r="C8464" s="450" t="s">
        <v>721</v>
      </c>
      <c r="D8464" s="475">
        <v>35.76</v>
      </c>
      <c r="E8464" s="302"/>
      <c r="F8464" s="302"/>
      <c r="G8464" s="302"/>
    </row>
    <row r="8465" spans="1:7" ht="25.5">
      <c r="A8465" s="450">
        <v>1954</v>
      </c>
      <c r="B8465" s="451" t="s">
        <v>6030</v>
      </c>
      <c r="C8465" s="450" t="s">
        <v>721</v>
      </c>
      <c r="D8465" s="475">
        <v>133.69999999999999</v>
      </c>
      <c r="E8465" s="302"/>
      <c r="F8465" s="302"/>
      <c r="G8465" s="302"/>
    </row>
    <row r="8466" spans="1:7" ht="25.5">
      <c r="A8466" s="450">
        <v>1926</v>
      </c>
      <c r="B8466" s="451" t="s">
        <v>6031</v>
      </c>
      <c r="C8466" s="450" t="s">
        <v>721</v>
      </c>
      <c r="D8466" s="475">
        <v>1.76</v>
      </c>
      <c r="E8466" s="302"/>
      <c r="F8466" s="302"/>
      <c r="G8466" s="302"/>
    </row>
    <row r="8467" spans="1:7" ht="25.5">
      <c r="A8467" s="450">
        <v>1927</v>
      </c>
      <c r="B8467" s="451" t="s">
        <v>6032</v>
      </c>
      <c r="C8467" s="450" t="s">
        <v>721</v>
      </c>
      <c r="D8467" s="475">
        <v>2.33</v>
      </c>
      <c r="E8467" s="302"/>
      <c r="F8467" s="302"/>
      <c r="G8467" s="302"/>
    </row>
    <row r="8468" spans="1:7" ht="25.5">
      <c r="A8468" s="450">
        <v>1923</v>
      </c>
      <c r="B8468" s="451" t="s">
        <v>6033</v>
      </c>
      <c r="C8468" s="450" t="s">
        <v>721</v>
      </c>
      <c r="D8468" s="475">
        <v>3.81</v>
      </c>
      <c r="E8468" s="302"/>
      <c r="F8468" s="302"/>
      <c r="G8468" s="302"/>
    </row>
    <row r="8469" spans="1:7" ht="25.5">
      <c r="A8469" s="450">
        <v>1929</v>
      </c>
      <c r="B8469" s="451" t="s">
        <v>6034</v>
      </c>
      <c r="C8469" s="450" t="s">
        <v>721</v>
      </c>
      <c r="D8469" s="475">
        <v>6.24</v>
      </c>
      <c r="E8469" s="302"/>
      <c r="F8469" s="302"/>
      <c r="G8469" s="302"/>
    </row>
    <row r="8470" spans="1:7" ht="25.5">
      <c r="A8470" s="450">
        <v>1930</v>
      </c>
      <c r="B8470" s="451" t="s">
        <v>6035</v>
      </c>
      <c r="C8470" s="450" t="s">
        <v>721</v>
      </c>
      <c r="D8470" s="475">
        <v>12.11</v>
      </c>
      <c r="E8470" s="302"/>
      <c r="F8470" s="302"/>
      <c r="G8470" s="302"/>
    </row>
    <row r="8471" spans="1:7" ht="25.5">
      <c r="A8471" s="450">
        <v>1924</v>
      </c>
      <c r="B8471" s="451" t="s">
        <v>6036</v>
      </c>
      <c r="C8471" s="450" t="s">
        <v>721</v>
      </c>
      <c r="D8471" s="475">
        <v>20.87</v>
      </c>
      <c r="E8471" s="302"/>
      <c r="F8471" s="302"/>
      <c r="G8471" s="302"/>
    </row>
    <row r="8472" spans="1:7" ht="25.5">
      <c r="A8472" s="450">
        <v>1922</v>
      </c>
      <c r="B8472" s="451" t="s">
        <v>6037</v>
      </c>
      <c r="C8472" s="450" t="s">
        <v>721</v>
      </c>
      <c r="D8472" s="475">
        <v>31</v>
      </c>
      <c r="E8472" s="302"/>
      <c r="F8472" s="302"/>
      <c r="G8472" s="302"/>
    </row>
    <row r="8473" spans="1:7" ht="25.5">
      <c r="A8473" s="450">
        <v>1953</v>
      </c>
      <c r="B8473" s="451" t="s">
        <v>6038</v>
      </c>
      <c r="C8473" s="450" t="s">
        <v>721</v>
      </c>
      <c r="D8473" s="475">
        <v>54.17</v>
      </c>
      <c r="E8473" s="302"/>
      <c r="F8473" s="302"/>
      <c r="G8473" s="302"/>
    </row>
    <row r="8474" spans="1:7" ht="25.5">
      <c r="A8474" s="450">
        <v>1962</v>
      </c>
      <c r="B8474" s="451" t="s">
        <v>6039</v>
      </c>
      <c r="C8474" s="450" t="s">
        <v>721</v>
      </c>
      <c r="D8474" s="475">
        <v>177.23</v>
      </c>
      <c r="E8474" s="302"/>
      <c r="F8474" s="302"/>
      <c r="G8474" s="302"/>
    </row>
    <row r="8475" spans="1:7" ht="25.5">
      <c r="A8475" s="450">
        <v>1955</v>
      </c>
      <c r="B8475" s="451" t="s">
        <v>6040</v>
      </c>
      <c r="C8475" s="450" t="s">
        <v>721</v>
      </c>
      <c r="D8475" s="475">
        <v>2.34</v>
      </c>
      <c r="E8475" s="302"/>
      <c r="F8475" s="302"/>
      <c r="G8475" s="302"/>
    </row>
    <row r="8476" spans="1:7" ht="25.5">
      <c r="A8476" s="450">
        <v>1956</v>
      </c>
      <c r="B8476" s="451" t="s">
        <v>6041</v>
      </c>
      <c r="C8476" s="450" t="s">
        <v>721</v>
      </c>
      <c r="D8476" s="475">
        <v>3.02</v>
      </c>
      <c r="E8476" s="302"/>
      <c r="F8476" s="302"/>
      <c r="G8476" s="302"/>
    </row>
    <row r="8477" spans="1:7" ht="25.5">
      <c r="A8477" s="450">
        <v>1957</v>
      </c>
      <c r="B8477" s="451" t="s">
        <v>6042</v>
      </c>
      <c r="C8477" s="450" t="s">
        <v>721</v>
      </c>
      <c r="D8477" s="475">
        <v>6.87</v>
      </c>
      <c r="E8477" s="302"/>
      <c r="F8477" s="302"/>
      <c r="G8477" s="302"/>
    </row>
    <row r="8478" spans="1:7" ht="25.5">
      <c r="A8478" s="450">
        <v>1958</v>
      </c>
      <c r="B8478" s="451" t="s">
        <v>6043</v>
      </c>
      <c r="C8478" s="450" t="s">
        <v>721</v>
      </c>
      <c r="D8478" s="475">
        <v>12.19</v>
      </c>
      <c r="E8478" s="302"/>
      <c r="F8478" s="302"/>
      <c r="G8478" s="302"/>
    </row>
    <row r="8479" spans="1:7" ht="25.5">
      <c r="A8479" s="450">
        <v>1959</v>
      </c>
      <c r="B8479" s="451" t="s">
        <v>6044</v>
      </c>
      <c r="C8479" s="450" t="s">
        <v>721</v>
      </c>
      <c r="D8479" s="475">
        <v>14.87</v>
      </c>
      <c r="E8479" s="302"/>
      <c r="F8479" s="302"/>
      <c r="G8479" s="302"/>
    </row>
    <row r="8480" spans="1:7" ht="25.5">
      <c r="A8480" s="450">
        <v>1925</v>
      </c>
      <c r="B8480" s="451" t="s">
        <v>6045</v>
      </c>
      <c r="C8480" s="450" t="s">
        <v>721</v>
      </c>
      <c r="D8480" s="475">
        <v>36.75</v>
      </c>
      <c r="E8480" s="302"/>
      <c r="F8480" s="302"/>
      <c r="G8480" s="302"/>
    </row>
    <row r="8481" spans="1:7" ht="25.5">
      <c r="A8481" s="450">
        <v>1960</v>
      </c>
      <c r="B8481" s="451" t="s">
        <v>6046</v>
      </c>
      <c r="C8481" s="450" t="s">
        <v>721</v>
      </c>
      <c r="D8481" s="475">
        <v>52.25</v>
      </c>
      <c r="E8481" s="302"/>
      <c r="F8481" s="302"/>
      <c r="G8481" s="302"/>
    </row>
    <row r="8482" spans="1:7" ht="25.5">
      <c r="A8482" s="450">
        <v>1961</v>
      </c>
      <c r="B8482" s="451" t="s">
        <v>6047</v>
      </c>
      <c r="C8482" s="450" t="s">
        <v>721</v>
      </c>
      <c r="D8482" s="475">
        <v>75.08</v>
      </c>
      <c r="E8482" s="302"/>
      <c r="F8482" s="302"/>
      <c r="G8482" s="302"/>
    </row>
    <row r="8483" spans="1:7" ht="25.5">
      <c r="A8483" s="450">
        <v>38426</v>
      </c>
      <c r="B8483" s="451" t="s">
        <v>12203</v>
      </c>
      <c r="C8483" s="450" t="s">
        <v>721</v>
      </c>
      <c r="D8483" s="475">
        <v>23.05</v>
      </c>
      <c r="E8483" s="302"/>
      <c r="F8483" s="302"/>
      <c r="G8483" s="302"/>
    </row>
    <row r="8484" spans="1:7" ht="25.5">
      <c r="A8484" s="450">
        <v>38423</v>
      </c>
      <c r="B8484" s="451" t="s">
        <v>12204</v>
      </c>
      <c r="C8484" s="450" t="s">
        <v>721</v>
      </c>
      <c r="D8484" s="475">
        <v>52.29</v>
      </c>
      <c r="E8484" s="302"/>
      <c r="F8484" s="302"/>
      <c r="G8484" s="302"/>
    </row>
    <row r="8485" spans="1:7" ht="25.5">
      <c r="A8485" s="450">
        <v>38421</v>
      </c>
      <c r="B8485" s="451" t="s">
        <v>12205</v>
      </c>
      <c r="C8485" s="450" t="s">
        <v>721</v>
      </c>
      <c r="D8485" s="475">
        <v>24.68</v>
      </c>
      <c r="E8485" s="302"/>
      <c r="F8485" s="302"/>
      <c r="G8485" s="302"/>
    </row>
    <row r="8486" spans="1:7" ht="25.5">
      <c r="A8486" s="450">
        <v>38422</v>
      </c>
      <c r="B8486" s="451" t="s">
        <v>12206</v>
      </c>
      <c r="C8486" s="450" t="s">
        <v>721</v>
      </c>
      <c r="D8486" s="475">
        <v>36.08</v>
      </c>
      <c r="E8486" s="302"/>
      <c r="F8486" s="302"/>
      <c r="G8486" s="302"/>
    </row>
    <row r="8487" spans="1:7" ht="38.25">
      <c r="A8487" s="450">
        <v>39866</v>
      </c>
      <c r="B8487" s="451" t="s">
        <v>6048</v>
      </c>
      <c r="C8487" s="450" t="s">
        <v>721</v>
      </c>
      <c r="D8487" s="475">
        <v>16.21</v>
      </c>
      <c r="E8487" s="302"/>
      <c r="F8487" s="302"/>
      <c r="G8487" s="302"/>
    </row>
    <row r="8488" spans="1:7" ht="38.25">
      <c r="A8488" s="450">
        <v>39867</v>
      </c>
      <c r="B8488" s="451" t="s">
        <v>6049</v>
      </c>
      <c r="C8488" s="450" t="s">
        <v>721</v>
      </c>
      <c r="D8488" s="475">
        <v>36.049999999999997</v>
      </c>
      <c r="E8488" s="302"/>
      <c r="F8488" s="302"/>
      <c r="G8488" s="302"/>
    </row>
    <row r="8489" spans="1:7" ht="38.25">
      <c r="A8489" s="450">
        <v>39868</v>
      </c>
      <c r="B8489" s="451" t="s">
        <v>6050</v>
      </c>
      <c r="C8489" s="450" t="s">
        <v>721</v>
      </c>
      <c r="D8489" s="475">
        <v>64.94</v>
      </c>
      <c r="E8489" s="302"/>
      <c r="F8489" s="302"/>
      <c r="G8489" s="302"/>
    </row>
    <row r="8490" spans="1:7" ht="25.5">
      <c r="A8490" s="450">
        <v>37999</v>
      </c>
      <c r="B8490" s="451" t="s">
        <v>6051</v>
      </c>
      <c r="C8490" s="450" t="s">
        <v>721</v>
      </c>
      <c r="D8490" s="475">
        <v>9</v>
      </c>
      <c r="E8490" s="302"/>
      <c r="F8490" s="302"/>
      <c r="G8490" s="302"/>
    </row>
    <row r="8491" spans="1:7" ht="25.5">
      <c r="A8491" s="450">
        <v>38000</v>
      </c>
      <c r="B8491" s="451" t="s">
        <v>6052</v>
      </c>
      <c r="C8491" s="450" t="s">
        <v>721</v>
      </c>
      <c r="D8491" s="475">
        <v>11.91</v>
      </c>
      <c r="E8491" s="302"/>
      <c r="F8491" s="302"/>
      <c r="G8491" s="302"/>
    </row>
    <row r="8492" spans="1:7" ht="25.5">
      <c r="A8492" s="450">
        <v>38129</v>
      </c>
      <c r="B8492" s="451" t="s">
        <v>6053</v>
      </c>
      <c r="C8492" s="450" t="s">
        <v>721</v>
      </c>
      <c r="D8492" s="475">
        <v>4.0599999999999996</v>
      </c>
      <c r="E8492" s="302"/>
      <c r="F8492" s="302"/>
      <c r="G8492" s="302"/>
    </row>
    <row r="8493" spans="1:7" ht="25.5">
      <c r="A8493" s="450">
        <v>38025</v>
      </c>
      <c r="B8493" s="451" t="s">
        <v>6054</v>
      </c>
      <c r="C8493" s="450" t="s">
        <v>721</v>
      </c>
      <c r="D8493" s="475">
        <v>6.78</v>
      </c>
      <c r="E8493" s="302"/>
      <c r="F8493" s="302"/>
      <c r="G8493" s="302"/>
    </row>
    <row r="8494" spans="1:7" ht="25.5">
      <c r="A8494" s="450">
        <v>38026</v>
      </c>
      <c r="B8494" s="451" t="s">
        <v>6055</v>
      </c>
      <c r="C8494" s="450" t="s">
        <v>721</v>
      </c>
      <c r="D8494" s="475">
        <v>18.170000000000002</v>
      </c>
      <c r="E8494" s="302"/>
      <c r="F8494" s="302"/>
      <c r="G8494" s="302"/>
    </row>
    <row r="8495" spans="1:7" ht="25.5">
      <c r="A8495" s="450">
        <v>1858</v>
      </c>
      <c r="B8495" s="451" t="s">
        <v>6056</v>
      </c>
      <c r="C8495" s="450" t="s">
        <v>721</v>
      </c>
      <c r="D8495" s="475">
        <v>39.32</v>
      </c>
      <c r="E8495" s="302"/>
      <c r="F8495" s="302"/>
      <c r="G8495" s="302"/>
    </row>
    <row r="8496" spans="1:7" ht="25.5">
      <c r="A8496" s="450">
        <v>1844</v>
      </c>
      <c r="B8496" s="451" t="s">
        <v>6057</v>
      </c>
      <c r="C8496" s="450" t="s">
        <v>721</v>
      </c>
      <c r="D8496" s="475">
        <v>144.97999999999999</v>
      </c>
      <c r="E8496" s="302"/>
      <c r="F8496" s="302"/>
      <c r="G8496" s="302"/>
    </row>
    <row r="8497" spans="1:7" ht="25.5">
      <c r="A8497" s="450">
        <v>1863</v>
      </c>
      <c r="B8497" s="451" t="s">
        <v>6058</v>
      </c>
      <c r="C8497" s="450" t="s">
        <v>721</v>
      </c>
      <c r="D8497" s="475">
        <v>57.06</v>
      </c>
      <c r="E8497" s="302"/>
      <c r="F8497" s="302"/>
      <c r="G8497" s="302"/>
    </row>
    <row r="8498" spans="1:7" ht="25.5">
      <c r="A8498" s="450">
        <v>1865</v>
      </c>
      <c r="B8498" s="451" t="s">
        <v>6059</v>
      </c>
      <c r="C8498" s="450" t="s">
        <v>721</v>
      </c>
      <c r="D8498" s="475">
        <v>208.18</v>
      </c>
      <c r="E8498" s="302"/>
      <c r="F8498" s="302"/>
      <c r="G8498" s="302"/>
    </row>
    <row r="8499" spans="1:7" ht="25.5">
      <c r="A8499" s="450">
        <v>36355</v>
      </c>
      <c r="B8499" s="451" t="s">
        <v>6060</v>
      </c>
      <c r="C8499" s="450" t="s">
        <v>721</v>
      </c>
      <c r="D8499" s="475">
        <v>7.36</v>
      </c>
      <c r="E8499" s="302"/>
      <c r="F8499" s="302"/>
      <c r="G8499" s="302"/>
    </row>
    <row r="8500" spans="1:7" ht="25.5">
      <c r="A8500" s="450">
        <v>36356</v>
      </c>
      <c r="B8500" s="451" t="s">
        <v>6061</v>
      </c>
      <c r="C8500" s="450" t="s">
        <v>721</v>
      </c>
      <c r="D8500" s="475">
        <v>12.38</v>
      </c>
      <c r="E8500" s="302"/>
      <c r="F8500" s="302"/>
      <c r="G8500" s="302"/>
    </row>
    <row r="8501" spans="1:7" ht="25.5">
      <c r="A8501" s="450">
        <v>1932</v>
      </c>
      <c r="B8501" s="451" t="s">
        <v>6062</v>
      </c>
      <c r="C8501" s="450" t="s">
        <v>721</v>
      </c>
      <c r="D8501" s="475">
        <v>8.91</v>
      </c>
      <c r="E8501" s="302"/>
      <c r="F8501" s="302"/>
      <c r="G8501" s="302"/>
    </row>
    <row r="8502" spans="1:7" ht="25.5">
      <c r="A8502" s="450">
        <v>1933</v>
      </c>
      <c r="B8502" s="451" t="s">
        <v>6063</v>
      </c>
      <c r="C8502" s="450" t="s">
        <v>721</v>
      </c>
      <c r="D8502" s="475">
        <v>3.92</v>
      </c>
      <c r="E8502" s="302"/>
      <c r="F8502" s="302"/>
      <c r="G8502" s="302"/>
    </row>
    <row r="8503" spans="1:7" ht="25.5">
      <c r="A8503" s="450">
        <v>1951</v>
      </c>
      <c r="B8503" s="451" t="s">
        <v>6064</v>
      </c>
      <c r="C8503" s="450" t="s">
        <v>721</v>
      </c>
      <c r="D8503" s="475">
        <v>17.420000000000002</v>
      </c>
      <c r="E8503" s="302"/>
      <c r="F8503" s="302"/>
      <c r="G8503" s="302"/>
    </row>
    <row r="8504" spans="1:7" ht="25.5">
      <c r="A8504" s="450">
        <v>1966</v>
      </c>
      <c r="B8504" s="451" t="s">
        <v>6065</v>
      </c>
      <c r="C8504" s="450" t="s">
        <v>721</v>
      </c>
      <c r="D8504" s="475">
        <v>20.05</v>
      </c>
      <c r="E8504" s="302"/>
      <c r="F8504" s="302"/>
      <c r="G8504" s="302"/>
    </row>
    <row r="8505" spans="1:7" ht="25.5">
      <c r="A8505" s="450">
        <v>1952</v>
      </c>
      <c r="B8505" s="451" t="s">
        <v>6066</v>
      </c>
      <c r="C8505" s="450" t="s">
        <v>721</v>
      </c>
      <c r="D8505" s="475">
        <v>75.290000000000006</v>
      </c>
      <c r="E8505" s="302"/>
      <c r="F8505" s="302"/>
      <c r="G8505" s="302"/>
    </row>
    <row r="8506" spans="1:7" ht="25.5">
      <c r="A8506" s="450">
        <v>20104</v>
      </c>
      <c r="B8506" s="451" t="s">
        <v>6067</v>
      </c>
      <c r="C8506" s="450" t="s">
        <v>721</v>
      </c>
      <c r="D8506" s="475">
        <v>556.29999999999995</v>
      </c>
      <c r="E8506" s="302"/>
      <c r="F8506" s="302"/>
      <c r="G8506" s="302"/>
    </row>
    <row r="8507" spans="1:7" ht="25.5">
      <c r="A8507" s="450">
        <v>20105</v>
      </c>
      <c r="B8507" s="451" t="s">
        <v>6068</v>
      </c>
      <c r="C8507" s="450" t="s">
        <v>721</v>
      </c>
      <c r="D8507" s="475">
        <v>866.49</v>
      </c>
      <c r="E8507" s="302"/>
      <c r="F8507" s="302"/>
      <c r="G8507" s="302"/>
    </row>
    <row r="8508" spans="1:7" ht="25.5">
      <c r="A8508" s="450">
        <v>1965</v>
      </c>
      <c r="B8508" s="451" t="s">
        <v>6069</v>
      </c>
      <c r="C8508" s="450" t="s">
        <v>721</v>
      </c>
      <c r="D8508" s="475">
        <v>40.64</v>
      </c>
      <c r="E8508" s="302"/>
      <c r="F8508" s="302"/>
      <c r="G8508" s="302"/>
    </row>
    <row r="8509" spans="1:7" ht="25.5">
      <c r="A8509" s="450">
        <v>10765</v>
      </c>
      <c r="B8509" s="451" t="s">
        <v>6070</v>
      </c>
      <c r="C8509" s="450" t="s">
        <v>721</v>
      </c>
      <c r="D8509" s="475">
        <v>10.27</v>
      </c>
      <c r="E8509" s="302"/>
      <c r="F8509" s="302"/>
      <c r="G8509" s="302"/>
    </row>
    <row r="8510" spans="1:7" ht="25.5">
      <c r="A8510" s="450">
        <v>10767</v>
      </c>
      <c r="B8510" s="451" t="s">
        <v>6071</v>
      </c>
      <c r="C8510" s="450" t="s">
        <v>721</v>
      </c>
      <c r="D8510" s="475">
        <v>33.659999999999997</v>
      </c>
      <c r="E8510" s="302"/>
      <c r="F8510" s="302"/>
      <c r="G8510" s="302"/>
    </row>
    <row r="8511" spans="1:7" ht="25.5">
      <c r="A8511" s="450">
        <v>1970</v>
      </c>
      <c r="B8511" s="451" t="s">
        <v>6072</v>
      </c>
      <c r="C8511" s="450" t="s">
        <v>721</v>
      </c>
      <c r="D8511" s="475">
        <v>42.18</v>
      </c>
      <c r="E8511" s="302"/>
      <c r="F8511" s="302"/>
      <c r="G8511" s="302"/>
    </row>
    <row r="8512" spans="1:7" ht="25.5">
      <c r="A8512" s="450">
        <v>1967</v>
      </c>
      <c r="B8512" s="451" t="s">
        <v>6073</v>
      </c>
      <c r="C8512" s="450" t="s">
        <v>721</v>
      </c>
      <c r="D8512" s="475">
        <v>4.6900000000000004</v>
      </c>
      <c r="E8512" s="302"/>
      <c r="F8512" s="302"/>
      <c r="G8512" s="302"/>
    </row>
    <row r="8513" spans="1:7" ht="25.5">
      <c r="A8513" s="450">
        <v>1968</v>
      </c>
      <c r="B8513" s="451" t="s">
        <v>6074</v>
      </c>
      <c r="C8513" s="450" t="s">
        <v>721</v>
      </c>
      <c r="D8513" s="475">
        <v>9.83</v>
      </c>
      <c r="E8513" s="302"/>
      <c r="F8513" s="302"/>
      <c r="G8513" s="302"/>
    </row>
    <row r="8514" spans="1:7" ht="25.5">
      <c r="A8514" s="450">
        <v>1969</v>
      </c>
      <c r="B8514" s="451" t="s">
        <v>6075</v>
      </c>
      <c r="C8514" s="450" t="s">
        <v>721</v>
      </c>
      <c r="D8514" s="475">
        <v>28.93</v>
      </c>
      <c r="E8514" s="302"/>
      <c r="F8514" s="302"/>
      <c r="G8514" s="302"/>
    </row>
    <row r="8515" spans="1:7" ht="25.5">
      <c r="A8515" s="450">
        <v>1839</v>
      </c>
      <c r="B8515" s="451" t="s">
        <v>6076</v>
      </c>
      <c r="C8515" s="450" t="s">
        <v>721</v>
      </c>
      <c r="D8515" s="475">
        <v>157.88999999999999</v>
      </c>
      <c r="E8515" s="302"/>
      <c r="F8515" s="302"/>
      <c r="G8515" s="302"/>
    </row>
    <row r="8516" spans="1:7" ht="25.5">
      <c r="A8516" s="450">
        <v>1835</v>
      </c>
      <c r="B8516" s="451" t="s">
        <v>6077</v>
      </c>
      <c r="C8516" s="450" t="s">
        <v>721</v>
      </c>
      <c r="D8516" s="475">
        <v>33.57</v>
      </c>
      <c r="E8516" s="302"/>
      <c r="F8516" s="302"/>
      <c r="G8516" s="302"/>
    </row>
    <row r="8517" spans="1:7" ht="25.5">
      <c r="A8517" s="450">
        <v>1823</v>
      </c>
      <c r="B8517" s="451" t="s">
        <v>6078</v>
      </c>
      <c r="C8517" s="450" t="s">
        <v>721</v>
      </c>
      <c r="D8517" s="475">
        <v>64.900000000000006</v>
      </c>
      <c r="E8517" s="302"/>
      <c r="F8517" s="302"/>
      <c r="G8517" s="302"/>
    </row>
    <row r="8518" spans="1:7" ht="25.5">
      <c r="A8518" s="450">
        <v>1827</v>
      </c>
      <c r="B8518" s="451" t="s">
        <v>6079</v>
      </c>
      <c r="C8518" s="450" t="s">
        <v>721</v>
      </c>
      <c r="D8518" s="475">
        <v>156.36000000000001</v>
      </c>
      <c r="E8518" s="302"/>
      <c r="F8518" s="302"/>
      <c r="G8518" s="302"/>
    </row>
    <row r="8519" spans="1:7" ht="25.5">
      <c r="A8519" s="450">
        <v>1831</v>
      </c>
      <c r="B8519" s="451" t="s">
        <v>6080</v>
      </c>
      <c r="C8519" s="450" t="s">
        <v>721</v>
      </c>
      <c r="D8519" s="475">
        <v>34.130000000000003</v>
      </c>
      <c r="E8519" s="302"/>
      <c r="F8519" s="302"/>
      <c r="G8519" s="302"/>
    </row>
    <row r="8520" spans="1:7" ht="25.5">
      <c r="A8520" s="450">
        <v>1825</v>
      </c>
      <c r="B8520" s="451" t="s">
        <v>6081</v>
      </c>
      <c r="C8520" s="450" t="s">
        <v>721</v>
      </c>
      <c r="D8520" s="475">
        <v>84.24</v>
      </c>
      <c r="E8520" s="302"/>
      <c r="F8520" s="302"/>
      <c r="G8520" s="302"/>
    </row>
    <row r="8521" spans="1:7" ht="25.5">
      <c r="A8521" s="450">
        <v>1828</v>
      </c>
      <c r="B8521" s="451" t="s">
        <v>6082</v>
      </c>
      <c r="C8521" s="450" t="s">
        <v>721</v>
      </c>
      <c r="D8521" s="475">
        <v>190.8</v>
      </c>
      <c r="E8521" s="302"/>
      <c r="F8521" s="302"/>
      <c r="G8521" s="302"/>
    </row>
    <row r="8522" spans="1:7" ht="25.5">
      <c r="A8522" s="450">
        <v>1845</v>
      </c>
      <c r="B8522" s="451" t="s">
        <v>6083</v>
      </c>
      <c r="C8522" s="450" t="s">
        <v>721</v>
      </c>
      <c r="D8522" s="475">
        <v>42.77</v>
      </c>
      <c r="E8522" s="302"/>
      <c r="F8522" s="302"/>
      <c r="G8522" s="302"/>
    </row>
    <row r="8523" spans="1:7" ht="25.5">
      <c r="A8523" s="450">
        <v>1824</v>
      </c>
      <c r="B8523" s="451" t="s">
        <v>6084</v>
      </c>
      <c r="C8523" s="450" t="s">
        <v>721</v>
      </c>
      <c r="D8523" s="475">
        <v>100.98</v>
      </c>
      <c r="E8523" s="302"/>
      <c r="F8523" s="302"/>
      <c r="G8523" s="302"/>
    </row>
    <row r="8524" spans="1:7" ht="25.5">
      <c r="A8524" s="450">
        <v>1941</v>
      </c>
      <c r="B8524" s="451" t="s">
        <v>6085</v>
      </c>
      <c r="C8524" s="450" t="s">
        <v>721</v>
      </c>
      <c r="D8524" s="475">
        <v>26.19</v>
      </c>
      <c r="E8524" s="302"/>
      <c r="F8524" s="302"/>
      <c r="G8524" s="302"/>
    </row>
    <row r="8525" spans="1:7" ht="25.5">
      <c r="A8525" s="450">
        <v>1940</v>
      </c>
      <c r="B8525" s="451" t="s">
        <v>6086</v>
      </c>
      <c r="C8525" s="450" t="s">
        <v>721</v>
      </c>
      <c r="D8525" s="475">
        <v>19.8</v>
      </c>
      <c r="E8525" s="302"/>
      <c r="F8525" s="302"/>
      <c r="G8525" s="302"/>
    </row>
    <row r="8526" spans="1:7" ht="25.5">
      <c r="A8526" s="450">
        <v>1937</v>
      </c>
      <c r="B8526" s="451" t="s">
        <v>6087</v>
      </c>
      <c r="C8526" s="450" t="s">
        <v>721</v>
      </c>
      <c r="D8526" s="475">
        <v>4.1100000000000003</v>
      </c>
      <c r="E8526" s="302"/>
      <c r="F8526" s="302"/>
      <c r="G8526" s="302"/>
    </row>
    <row r="8527" spans="1:7" ht="25.5">
      <c r="A8527" s="450">
        <v>1939</v>
      </c>
      <c r="B8527" s="451" t="s">
        <v>6088</v>
      </c>
      <c r="C8527" s="450" t="s">
        <v>721</v>
      </c>
      <c r="D8527" s="475">
        <v>8.14</v>
      </c>
      <c r="E8527" s="302"/>
      <c r="F8527" s="302"/>
      <c r="G8527" s="302"/>
    </row>
    <row r="8528" spans="1:7" ht="25.5">
      <c r="A8528" s="450">
        <v>1942</v>
      </c>
      <c r="B8528" s="451" t="s">
        <v>6089</v>
      </c>
      <c r="C8528" s="450" t="s">
        <v>721</v>
      </c>
      <c r="D8528" s="475">
        <v>37.380000000000003</v>
      </c>
      <c r="E8528" s="302"/>
      <c r="F8528" s="302"/>
      <c r="G8528" s="302"/>
    </row>
    <row r="8529" spans="1:7" ht="25.5">
      <c r="A8529" s="450">
        <v>1938</v>
      </c>
      <c r="B8529" s="451" t="s">
        <v>6090</v>
      </c>
      <c r="C8529" s="450" t="s">
        <v>721</v>
      </c>
      <c r="D8529" s="475">
        <v>5.2</v>
      </c>
      <c r="E8529" s="302"/>
      <c r="F8529" s="302"/>
      <c r="G8529" s="302"/>
    </row>
    <row r="8530" spans="1:7" ht="38.25">
      <c r="A8530" s="450">
        <v>42692</v>
      </c>
      <c r="B8530" s="451" t="s">
        <v>6091</v>
      </c>
      <c r="C8530" s="450" t="s">
        <v>721</v>
      </c>
      <c r="D8530" s="475">
        <v>461.88</v>
      </c>
      <c r="E8530" s="302"/>
      <c r="F8530" s="302"/>
      <c r="G8530" s="302"/>
    </row>
    <row r="8531" spans="1:7" ht="38.25">
      <c r="A8531" s="450">
        <v>42693</v>
      </c>
      <c r="B8531" s="451" t="s">
        <v>6092</v>
      </c>
      <c r="C8531" s="450" t="s">
        <v>721</v>
      </c>
      <c r="D8531" s="475">
        <v>759.77</v>
      </c>
      <c r="E8531" s="302"/>
      <c r="F8531" s="302"/>
      <c r="G8531" s="302"/>
    </row>
    <row r="8532" spans="1:7" ht="38.25">
      <c r="A8532" s="450">
        <v>42695</v>
      </c>
      <c r="B8532" s="451" t="s">
        <v>6093</v>
      </c>
      <c r="C8532" s="450" t="s">
        <v>721</v>
      </c>
      <c r="D8532" s="475">
        <v>577.69000000000005</v>
      </c>
      <c r="E8532" s="302"/>
      <c r="F8532" s="302"/>
      <c r="G8532" s="302"/>
    </row>
    <row r="8533" spans="1:7" ht="38.25">
      <c r="A8533" s="450">
        <v>42694</v>
      </c>
      <c r="B8533" s="451" t="s">
        <v>6094</v>
      </c>
      <c r="C8533" s="450" t="s">
        <v>721</v>
      </c>
      <c r="D8533" s="475">
        <v>854.04</v>
      </c>
      <c r="E8533" s="302"/>
      <c r="F8533" s="302"/>
      <c r="G8533" s="302"/>
    </row>
    <row r="8534" spans="1:7" ht="38.25">
      <c r="A8534" s="450">
        <v>20097</v>
      </c>
      <c r="B8534" s="451" t="s">
        <v>12207</v>
      </c>
      <c r="C8534" s="450" t="s">
        <v>721</v>
      </c>
      <c r="D8534" s="475">
        <v>39.85</v>
      </c>
      <c r="E8534" s="302"/>
      <c r="F8534" s="302"/>
      <c r="G8534" s="302"/>
    </row>
    <row r="8535" spans="1:7" ht="38.25">
      <c r="A8535" s="450">
        <v>20098</v>
      </c>
      <c r="B8535" s="451" t="s">
        <v>12208</v>
      </c>
      <c r="C8535" s="450" t="s">
        <v>721</v>
      </c>
      <c r="D8535" s="475">
        <v>134.37</v>
      </c>
      <c r="E8535" s="302"/>
      <c r="F8535" s="302"/>
      <c r="G8535" s="302"/>
    </row>
    <row r="8536" spans="1:7" ht="38.25">
      <c r="A8536" s="450">
        <v>20096</v>
      </c>
      <c r="B8536" s="451" t="s">
        <v>12209</v>
      </c>
      <c r="C8536" s="450" t="s">
        <v>721</v>
      </c>
      <c r="D8536" s="475">
        <v>26.07</v>
      </c>
      <c r="E8536" s="302"/>
      <c r="F8536" s="302"/>
      <c r="G8536" s="302"/>
    </row>
    <row r="8537" spans="1:7" ht="25.5">
      <c r="A8537" s="450">
        <v>1964</v>
      </c>
      <c r="B8537" s="451" t="s">
        <v>6095</v>
      </c>
      <c r="C8537" s="450" t="s">
        <v>721</v>
      </c>
      <c r="D8537" s="475">
        <v>24.1</v>
      </c>
      <c r="E8537" s="302"/>
      <c r="F8537" s="302"/>
      <c r="G8537" s="302"/>
    </row>
    <row r="8538" spans="1:7" ht="25.5">
      <c r="A8538" s="450">
        <v>1880</v>
      </c>
      <c r="B8538" s="451" t="s">
        <v>6096</v>
      </c>
      <c r="C8538" s="450" t="s">
        <v>721</v>
      </c>
      <c r="D8538" s="475">
        <v>2.2000000000000002</v>
      </c>
      <c r="E8538" s="302"/>
      <c r="F8538" s="302"/>
      <c r="G8538" s="302"/>
    </row>
    <row r="8539" spans="1:7" ht="25.5">
      <c r="A8539" s="450">
        <v>39274</v>
      </c>
      <c r="B8539" s="451" t="s">
        <v>6097</v>
      </c>
      <c r="C8539" s="450" t="s">
        <v>721</v>
      </c>
      <c r="D8539" s="475">
        <v>1.7</v>
      </c>
      <c r="E8539" s="302"/>
      <c r="F8539" s="302"/>
      <c r="G8539" s="302"/>
    </row>
    <row r="8540" spans="1:7" ht="38.25">
      <c r="A8540" s="450">
        <v>2628</v>
      </c>
      <c r="B8540" s="451" t="s">
        <v>6098</v>
      </c>
      <c r="C8540" s="450" t="s">
        <v>721</v>
      </c>
      <c r="D8540" s="475">
        <v>203.73</v>
      </c>
      <c r="E8540" s="302"/>
      <c r="F8540" s="302"/>
      <c r="G8540" s="302"/>
    </row>
    <row r="8541" spans="1:7" ht="38.25">
      <c r="A8541" s="450">
        <v>2622</v>
      </c>
      <c r="B8541" s="451" t="s">
        <v>6099</v>
      </c>
      <c r="C8541" s="450" t="s">
        <v>721</v>
      </c>
      <c r="D8541" s="475">
        <v>4.84</v>
      </c>
      <c r="E8541" s="302"/>
      <c r="F8541" s="302"/>
      <c r="G8541" s="302"/>
    </row>
    <row r="8542" spans="1:7" ht="38.25">
      <c r="A8542" s="450">
        <v>2623</v>
      </c>
      <c r="B8542" s="451" t="s">
        <v>6100</v>
      </c>
      <c r="C8542" s="450" t="s">
        <v>721</v>
      </c>
      <c r="D8542" s="475">
        <v>5.82</v>
      </c>
      <c r="E8542" s="302"/>
      <c r="F8542" s="302"/>
      <c r="G8542" s="302"/>
    </row>
    <row r="8543" spans="1:7" ht="38.25">
      <c r="A8543" s="450">
        <v>2624</v>
      </c>
      <c r="B8543" s="451" t="s">
        <v>6101</v>
      </c>
      <c r="C8543" s="450" t="s">
        <v>721</v>
      </c>
      <c r="D8543" s="475">
        <v>9.26</v>
      </c>
      <c r="E8543" s="302"/>
      <c r="F8543" s="302"/>
      <c r="G8543" s="302"/>
    </row>
    <row r="8544" spans="1:7" ht="38.25">
      <c r="A8544" s="450">
        <v>2625</v>
      </c>
      <c r="B8544" s="451" t="s">
        <v>6102</v>
      </c>
      <c r="C8544" s="450" t="s">
        <v>721</v>
      </c>
      <c r="D8544" s="475">
        <v>19.55</v>
      </c>
      <c r="E8544" s="302"/>
      <c r="F8544" s="302"/>
      <c r="G8544" s="302"/>
    </row>
    <row r="8545" spans="1:7" ht="38.25">
      <c r="A8545" s="450">
        <v>2626</v>
      </c>
      <c r="B8545" s="451" t="s">
        <v>6103</v>
      </c>
      <c r="C8545" s="450" t="s">
        <v>721</v>
      </c>
      <c r="D8545" s="475">
        <v>28.64</v>
      </c>
      <c r="E8545" s="302"/>
      <c r="F8545" s="302"/>
      <c r="G8545" s="302"/>
    </row>
    <row r="8546" spans="1:7" ht="38.25">
      <c r="A8546" s="450">
        <v>2630</v>
      </c>
      <c r="B8546" s="451" t="s">
        <v>6104</v>
      </c>
      <c r="C8546" s="450" t="s">
        <v>721</v>
      </c>
      <c r="D8546" s="475">
        <v>43.56</v>
      </c>
      <c r="E8546" s="302"/>
      <c r="F8546" s="302"/>
      <c r="G8546" s="302"/>
    </row>
    <row r="8547" spans="1:7" ht="38.25">
      <c r="A8547" s="450">
        <v>2627</v>
      </c>
      <c r="B8547" s="451" t="s">
        <v>6105</v>
      </c>
      <c r="C8547" s="450" t="s">
        <v>721</v>
      </c>
      <c r="D8547" s="475">
        <v>76.739999999999995</v>
      </c>
      <c r="E8547" s="302"/>
      <c r="F8547" s="302"/>
      <c r="G8547" s="302"/>
    </row>
    <row r="8548" spans="1:7" ht="38.25">
      <c r="A8548" s="450">
        <v>2629</v>
      </c>
      <c r="B8548" s="451" t="s">
        <v>6106</v>
      </c>
      <c r="C8548" s="450" t="s">
        <v>721</v>
      </c>
      <c r="D8548" s="475">
        <v>103.79</v>
      </c>
      <c r="E8548" s="302"/>
      <c r="F8548" s="302"/>
      <c r="G8548" s="302"/>
    </row>
    <row r="8549" spans="1:7" ht="25.5">
      <c r="A8549" s="450">
        <v>12033</v>
      </c>
      <c r="B8549" s="451" t="s">
        <v>6107</v>
      </c>
      <c r="C8549" s="450" t="s">
        <v>721</v>
      </c>
      <c r="D8549" s="475">
        <v>7.02</v>
      </c>
      <c r="E8549" s="302"/>
      <c r="F8549" s="302"/>
      <c r="G8549" s="302"/>
    </row>
    <row r="8550" spans="1:7" ht="25.5">
      <c r="A8550" s="450">
        <v>40408</v>
      </c>
      <c r="B8550" s="451" t="s">
        <v>6108</v>
      </c>
      <c r="C8550" s="450" t="s">
        <v>721</v>
      </c>
      <c r="D8550" s="475">
        <v>4.6100000000000003</v>
      </c>
      <c r="E8550" s="302"/>
      <c r="F8550" s="302"/>
      <c r="G8550" s="302"/>
    </row>
    <row r="8551" spans="1:7" ht="25.5">
      <c r="A8551" s="450">
        <v>40409</v>
      </c>
      <c r="B8551" s="451" t="s">
        <v>6109</v>
      </c>
      <c r="C8551" s="450" t="s">
        <v>721</v>
      </c>
      <c r="D8551" s="475">
        <v>1.63</v>
      </c>
      <c r="E8551" s="302"/>
      <c r="F8551" s="302"/>
      <c r="G8551" s="302"/>
    </row>
    <row r="8552" spans="1:7" ht="25.5">
      <c r="A8552" s="450">
        <v>39276</v>
      </c>
      <c r="B8552" s="451" t="s">
        <v>6110</v>
      </c>
      <c r="C8552" s="450" t="s">
        <v>721</v>
      </c>
      <c r="D8552" s="475">
        <v>4.1500000000000004</v>
      </c>
      <c r="E8552" s="302"/>
      <c r="F8552" s="302"/>
      <c r="G8552" s="302"/>
    </row>
    <row r="8553" spans="1:7" ht="25.5">
      <c r="A8553" s="450">
        <v>39277</v>
      </c>
      <c r="B8553" s="451" t="s">
        <v>6111</v>
      </c>
      <c r="C8553" s="450" t="s">
        <v>721</v>
      </c>
      <c r="D8553" s="475">
        <v>11.22</v>
      </c>
      <c r="E8553" s="302"/>
      <c r="F8553" s="302"/>
      <c r="G8553" s="302"/>
    </row>
    <row r="8554" spans="1:7" ht="25.5">
      <c r="A8554" s="450">
        <v>12034</v>
      </c>
      <c r="B8554" s="451" t="s">
        <v>6112</v>
      </c>
      <c r="C8554" s="450" t="s">
        <v>721</v>
      </c>
      <c r="D8554" s="475">
        <v>3.18</v>
      </c>
      <c r="E8554" s="302"/>
      <c r="F8554" s="302"/>
      <c r="G8554" s="302"/>
    </row>
    <row r="8555" spans="1:7" ht="25.5">
      <c r="A8555" s="450">
        <v>39879</v>
      </c>
      <c r="B8555" s="451" t="s">
        <v>6113</v>
      </c>
      <c r="C8555" s="450" t="s">
        <v>721</v>
      </c>
      <c r="D8555" s="475">
        <v>4.5599999999999996</v>
      </c>
      <c r="E8555" s="302"/>
      <c r="F8555" s="302"/>
      <c r="G8555" s="302"/>
    </row>
    <row r="8556" spans="1:7" ht="25.5">
      <c r="A8556" s="450">
        <v>39880</v>
      </c>
      <c r="B8556" s="451" t="s">
        <v>6114</v>
      </c>
      <c r="C8556" s="450" t="s">
        <v>721</v>
      </c>
      <c r="D8556" s="475">
        <v>10.09</v>
      </c>
      <c r="E8556" s="302"/>
      <c r="F8556" s="302"/>
      <c r="G8556" s="302"/>
    </row>
    <row r="8557" spans="1:7" ht="25.5">
      <c r="A8557" s="450">
        <v>39881</v>
      </c>
      <c r="B8557" s="451" t="s">
        <v>6115</v>
      </c>
      <c r="C8557" s="450" t="s">
        <v>721</v>
      </c>
      <c r="D8557" s="475">
        <v>16.2</v>
      </c>
      <c r="E8557" s="302"/>
      <c r="F8557" s="302"/>
      <c r="G8557" s="302"/>
    </row>
    <row r="8558" spans="1:7" ht="25.5">
      <c r="A8558" s="450">
        <v>39882</v>
      </c>
      <c r="B8558" s="451" t="s">
        <v>6116</v>
      </c>
      <c r="C8558" s="450" t="s">
        <v>721</v>
      </c>
      <c r="D8558" s="475">
        <v>42.67</v>
      </c>
      <c r="E8558" s="302"/>
      <c r="F8558" s="302"/>
      <c r="G8558" s="302"/>
    </row>
    <row r="8559" spans="1:7" ht="25.5">
      <c r="A8559" s="450">
        <v>39883</v>
      </c>
      <c r="B8559" s="451" t="s">
        <v>6117</v>
      </c>
      <c r="C8559" s="450" t="s">
        <v>721</v>
      </c>
      <c r="D8559" s="475">
        <v>68.14</v>
      </c>
      <c r="E8559" s="302"/>
      <c r="F8559" s="302"/>
      <c r="G8559" s="302"/>
    </row>
    <row r="8560" spans="1:7" ht="25.5">
      <c r="A8560" s="450">
        <v>39884</v>
      </c>
      <c r="B8560" s="451" t="s">
        <v>6118</v>
      </c>
      <c r="C8560" s="450" t="s">
        <v>721</v>
      </c>
      <c r="D8560" s="475">
        <v>101.2</v>
      </c>
      <c r="E8560" s="302"/>
      <c r="F8560" s="302"/>
      <c r="G8560" s="302"/>
    </row>
    <row r="8561" spans="1:7" ht="25.5">
      <c r="A8561" s="450">
        <v>39885</v>
      </c>
      <c r="B8561" s="451" t="s">
        <v>6119</v>
      </c>
      <c r="C8561" s="450" t="s">
        <v>721</v>
      </c>
      <c r="D8561" s="475">
        <v>240.53</v>
      </c>
      <c r="E8561" s="302"/>
      <c r="F8561" s="302"/>
      <c r="G8561" s="302"/>
    </row>
    <row r="8562" spans="1:7" ht="25.5">
      <c r="A8562" s="450">
        <v>1777</v>
      </c>
      <c r="B8562" s="451" t="s">
        <v>6120</v>
      </c>
      <c r="C8562" s="450" t="s">
        <v>721</v>
      </c>
      <c r="D8562" s="475">
        <v>50.41</v>
      </c>
      <c r="E8562" s="302"/>
      <c r="F8562" s="302"/>
      <c r="G8562" s="302"/>
    </row>
    <row r="8563" spans="1:7" ht="25.5">
      <c r="A8563" s="450">
        <v>1819</v>
      </c>
      <c r="B8563" s="451" t="s">
        <v>6121</v>
      </c>
      <c r="C8563" s="450" t="s">
        <v>721</v>
      </c>
      <c r="D8563" s="475">
        <v>36.67</v>
      </c>
      <c r="E8563" s="302"/>
      <c r="F8563" s="302"/>
      <c r="G8563" s="302"/>
    </row>
    <row r="8564" spans="1:7" ht="25.5">
      <c r="A8564" s="450">
        <v>1775</v>
      </c>
      <c r="B8564" s="451" t="s">
        <v>6122</v>
      </c>
      <c r="C8564" s="450" t="s">
        <v>721</v>
      </c>
      <c r="D8564" s="475">
        <v>10.97</v>
      </c>
      <c r="E8564" s="302"/>
      <c r="F8564" s="302"/>
      <c r="G8564" s="302"/>
    </row>
    <row r="8565" spans="1:7" ht="25.5">
      <c r="A8565" s="450">
        <v>1776</v>
      </c>
      <c r="B8565" s="451" t="s">
        <v>6123</v>
      </c>
      <c r="C8565" s="450" t="s">
        <v>721</v>
      </c>
      <c r="D8565" s="475">
        <v>29.84</v>
      </c>
      <c r="E8565" s="302"/>
      <c r="F8565" s="302"/>
      <c r="G8565" s="302"/>
    </row>
    <row r="8566" spans="1:7" ht="25.5">
      <c r="A8566" s="450">
        <v>1778</v>
      </c>
      <c r="B8566" s="451" t="s">
        <v>6124</v>
      </c>
      <c r="C8566" s="450" t="s">
        <v>721</v>
      </c>
      <c r="D8566" s="475">
        <v>122.02</v>
      </c>
      <c r="E8566" s="302"/>
      <c r="F8566" s="302"/>
      <c r="G8566" s="302"/>
    </row>
    <row r="8567" spans="1:7" ht="25.5">
      <c r="A8567" s="450">
        <v>1818</v>
      </c>
      <c r="B8567" s="451" t="s">
        <v>6125</v>
      </c>
      <c r="C8567" s="450" t="s">
        <v>721</v>
      </c>
      <c r="D8567" s="475">
        <v>80.989999999999995</v>
      </c>
      <c r="E8567" s="302"/>
      <c r="F8567" s="302"/>
      <c r="G8567" s="302"/>
    </row>
    <row r="8568" spans="1:7" ht="25.5">
      <c r="A8568" s="450">
        <v>1820</v>
      </c>
      <c r="B8568" s="451" t="s">
        <v>6126</v>
      </c>
      <c r="C8568" s="450" t="s">
        <v>721</v>
      </c>
      <c r="D8568" s="475">
        <v>15.84</v>
      </c>
      <c r="E8568" s="302"/>
      <c r="F8568" s="302"/>
      <c r="G8568" s="302"/>
    </row>
    <row r="8569" spans="1:7" ht="25.5">
      <c r="A8569" s="450">
        <v>1779</v>
      </c>
      <c r="B8569" s="451" t="s">
        <v>6127</v>
      </c>
      <c r="C8569" s="450" t="s">
        <v>721</v>
      </c>
      <c r="D8569" s="475">
        <v>177.46</v>
      </c>
      <c r="E8569" s="302"/>
      <c r="F8569" s="302"/>
      <c r="G8569" s="302"/>
    </row>
    <row r="8570" spans="1:7" ht="25.5">
      <c r="A8570" s="450">
        <v>1780</v>
      </c>
      <c r="B8570" s="451" t="s">
        <v>6128</v>
      </c>
      <c r="C8570" s="450" t="s">
        <v>721</v>
      </c>
      <c r="D8570" s="475">
        <v>365.84</v>
      </c>
      <c r="E8570" s="302"/>
      <c r="F8570" s="302"/>
      <c r="G8570" s="302"/>
    </row>
    <row r="8571" spans="1:7" ht="25.5">
      <c r="A8571" s="450">
        <v>1783</v>
      </c>
      <c r="B8571" s="451" t="s">
        <v>6129</v>
      </c>
      <c r="C8571" s="450" t="s">
        <v>721</v>
      </c>
      <c r="D8571" s="475">
        <v>38.68</v>
      </c>
      <c r="E8571" s="302"/>
      <c r="F8571" s="302"/>
      <c r="G8571" s="302"/>
    </row>
    <row r="8572" spans="1:7" ht="25.5">
      <c r="A8572" s="450">
        <v>1782</v>
      </c>
      <c r="B8572" s="451" t="s">
        <v>6130</v>
      </c>
      <c r="C8572" s="450" t="s">
        <v>721</v>
      </c>
      <c r="D8572" s="475">
        <v>30.58</v>
      </c>
      <c r="E8572" s="302"/>
      <c r="F8572" s="302"/>
      <c r="G8572" s="302"/>
    </row>
    <row r="8573" spans="1:7" ht="25.5">
      <c r="A8573" s="450">
        <v>1817</v>
      </c>
      <c r="B8573" s="451" t="s">
        <v>6131</v>
      </c>
      <c r="C8573" s="450" t="s">
        <v>721</v>
      </c>
      <c r="D8573" s="475">
        <v>9.11</v>
      </c>
      <c r="E8573" s="302"/>
      <c r="F8573" s="302"/>
      <c r="G8573" s="302"/>
    </row>
    <row r="8574" spans="1:7" ht="25.5">
      <c r="A8574" s="450">
        <v>1781</v>
      </c>
      <c r="B8574" s="451" t="s">
        <v>6132</v>
      </c>
      <c r="C8574" s="450" t="s">
        <v>721</v>
      </c>
      <c r="D8574" s="475">
        <v>19.920000000000002</v>
      </c>
      <c r="E8574" s="302"/>
      <c r="F8574" s="302"/>
      <c r="G8574" s="302"/>
    </row>
    <row r="8575" spans="1:7" ht="25.5">
      <c r="A8575" s="450">
        <v>1784</v>
      </c>
      <c r="B8575" s="451" t="s">
        <v>6133</v>
      </c>
      <c r="C8575" s="450" t="s">
        <v>721</v>
      </c>
      <c r="D8575" s="475">
        <v>109.22</v>
      </c>
      <c r="E8575" s="302"/>
      <c r="F8575" s="302"/>
      <c r="G8575" s="302"/>
    </row>
    <row r="8576" spans="1:7" ht="25.5">
      <c r="A8576" s="450">
        <v>1810</v>
      </c>
      <c r="B8576" s="451" t="s">
        <v>6134</v>
      </c>
      <c r="C8576" s="450" t="s">
        <v>721</v>
      </c>
      <c r="D8576" s="475">
        <v>60.58</v>
      </c>
      <c r="E8576" s="302"/>
      <c r="F8576" s="302"/>
      <c r="G8576" s="302"/>
    </row>
    <row r="8577" spans="1:7" ht="25.5">
      <c r="A8577" s="450">
        <v>1811</v>
      </c>
      <c r="B8577" s="451" t="s">
        <v>6135</v>
      </c>
      <c r="C8577" s="450" t="s">
        <v>721</v>
      </c>
      <c r="D8577" s="475">
        <v>13.1</v>
      </c>
      <c r="E8577" s="302"/>
      <c r="F8577" s="302"/>
      <c r="G8577" s="302"/>
    </row>
    <row r="8578" spans="1:7" ht="25.5">
      <c r="A8578" s="450">
        <v>1812</v>
      </c>
      <c r="B8578" s="451" t="s">
        <v>6136</v>
      </c>
      <c r="C8578" s="450" t="s">
        <v>721</v>
      </c>
      <c r="D8578" s="475">
        <v>152.93</v>
      </c>
      <c r="E8578" s="302"/>
      <c r="F8578" s="302"/>
      <c r="G8578" s="302"/>
    </row>
    <row r="8579" spans="1:7" ht="25.5">
      <c r="A8579" s="450">
        <v>40386</v>
      </c>
      <c r="B8579" s="451" t="s">
        <v>6137</v>
      </c>
      <c r="C8579" s="450" t="s">
        <v>721</v>
      </c>
      <c r="D8579" s="475">
        <v>59.12</v>
      </c>
      <c r="E8579" s="302"/>
      <c r="F8579" s="302"/>
      <c r="G8579" s="302"/>
    </row>
    <row r="8580" spans="1:7" ht="25.5">
      <c r="A8580" s="450">
        <v>40384</v>
      </c>
      <c r="B8580" s="451" t="s">
        <v>6138</v>
      </c>
      <c r="C8580" s="450" t="s">
        <v>721</v>
      </c>
      <c r="D8580" s="475">
        <v>40.47</v>
      </c>
      <c r="E8580" s="302"/>
      <c r="F8580" s="302"/>
      <c r="G8580" s="302"/>
    </row>
    <row r="8581" spans="1:7" ht="25.5">
      <c r="A8581" s="450">
        <v>40379</v>
      </c>
      <c r="B8581" s="451" t="s">
        <v>6139</v>
      </c>
      <c r="C8581" s="450" t="s">
        <v>721</v>
      </c>
      <c r="D8581" s="475">
        <v>13.99</v>
      </c>
      <c r="E8581" s="302"/>
      <c r="F8581" s="302"/>
      <c r="G8581" s="302"/>
    </row>
    <row r="8582" spans="1:7" ht="25.5">
      <c r="A8582" s="450">
        <v>40423</v>
      </c>
      <c r="B8582" s="451" t="s">
        <v>6140</v>
      </c>
      <c r="C8582" s="450" t="s">
        <v>721</v>
      </c>
      <c r="D8582" s="475">
        <v>26.48</v>
      </c>
      <c r="E8582" s="302"/>
      <c r="F8582" s="302"/>
      <c r="G8582" s="302"/>
    </row>
    <row r="8583" spans="1:7" ht="25.5">
      <c r="A8583" s="450">
        <v>40389</v>
      </c>
      <c r="B8583" s="451" t="s">
        <v>6141</v>
      </c>
      <c r="C8583" s="450" t="s">
        <v>721</v>
      </c>
      <c r="D8583" s="475">
        <v>167.93</v>
      </c>
      <c r="E8583" s="302"/>
      <c r="F8583" s="302"/>
      <c r="G8583" s="302"/>
    </row>
    <row r="8584" spans="1:7" ht="25.5">
      <c r="A8584" s="450">
        <v>40388</v>
      </c>
      <c r="B8584" s="451" t="s">
        <v>6142</v>
      </c>
      <c r="C8584" s="450" t="s">
        <v>721</v>
      </c>
      <c r="D8584" s="475">
        <v>84.06</v>
      </c>
      <c r="E8584" s="302"/>
      <c r="F8584" s="302"/>
      <c r="G8584" s="302"/>
    </row>
    <row r="8585" spans="1:7" ht="25.5">
      <c r="A8585" s="450">
        <v>40381</v>
      </c>
      <c r="B8585" s="451" t="s">
        <v>6143</v>
      </c>
      <c r="C8585" s="450" t="s">
        <v>721</v>
      </c>
      <c r="D8585" s="475">
        <v>18.66</v>
      </c>
      <c r="E8585" s="302"/>
      <c r="F8585" s="302"/>
      <c r="G8585" s="302"/>
    </row>
    <row r="8586" spans="1:7" ht="25.5">
      <c r="A8586" s="450">
        <v>40391</v>
      </c>
      <c r="B8586" s="451" t="s">
        <v>6144</v>
      </c>
      <c r="C8586" s="450" t="s">
        <v>721</v>
      </c>
      <c r="D8586" s="475">
        <v>435.87</v>
      </c>
      <c r="E8586" s="302"/>
      <c r="F8586" s="302"/>
      <c r="G8586" s="302"/>
    </row>
    <row r="8587" spans="1:7" ht="25.5">
      <c r="A8587" s="450">
        <v>40414</v>
      </c>
      <c r="B8587" s="451" t="s">
        <v>6145</v>
      </c>
      <c r="C8587" s="450" t="s">
        <v>721</v>
      </c>
      <c r="D8587" s="475">
        <v>20.93</v>
      </c>
      <c r="E8587" s="302"/>
      <c r="F8587" s="302"/>
      <c r="G8587" s="302"/>
    </row>
    <row r="8588" spans="1:7" ht="25.5">
      <c r="A8588" s="450">
        <v>40416</v>
      </c>
      <c r="B8588" s="451" t="s">
        <v>6146</v>
      </c>
      <c r="C8588" s="450" t="s">
        <v>721</v>
      </c>
      <c r="D8588" s="475">
        <v>28.93</v>
      </c>
      <c r="E8588" s="302"/>
      <c r="F8588" s="302"/>
      <c r="G8588" s="302"/>
    </row>
    <row r="8589" spans="1:7" ht="25.5">
      <c r="A8589" s="450">
        <v>40418</v>
      </c>
      <c r="B8589" s="451" t="s">
        <v>6147</v>
      </c>
      <c r="C8589" s="450" t="s">
        <v>721</v>
      </c>
      <c r="D8589" s="475">
        <v>34.51</v>
      </c>
      <c r="E8589" s="302"/>
      <c r="F8589" s="302"/>
      <c r="G8589" s="302"/>
    </row>
    <row r="8590" spans="1:7" ht="38.25">
      <c r="A8590" s="450">
        <v>2609</v>
      </c>
      <c r="B8590" s="451" t="s">
        <v>6148</v>
      </c>
      <c r="C8590" s="450" t="s">
        <v>721</v>
      </c>
      <c r="D8590" s="475">
        <v>4.54</v>
      </c>
      <c r="E8590" s="302"/>
      <c r="F8590" s="302"/>
      <c r="G8590" s="302"/>
    </row>
    <row r="8591" spans="1:7" ht="38.25">
      <c r="A8591" s="450">
        <v>2634</v>
      </c>
      <c r="B8591" s="451" t="s">
        <v>6149</v>
      </c>
      <c r="C8591" s="450" t="s">
        <v>721</v>
      </c>
      <c r="D8591" s="475">
        <v>5.97</v>
      </c>
      <c r="E8591" s="302"/>
      <c r="F8591" s="302"/>
      <c r="G8591" s="302"/>
    </row>
    <row r="8592" spans="1:7" ht="38.25">
      <c r="A8592" s="450">
        <v>2611</v>
      </c>
      <c r="B8592" s="451" t="s">
        <v>6150</v>
      </c>
      <c r="C8592" s="450" t="s">
        <v>721</v>
      </c>
      <c r="D8592" s="475">
        <v>16.82</v>
      </c>
      <c r="E8592" s="302"/>
      <c r="F8592" s="302"/>
      <c r="G8592" s="302"/>
    </row>
    <row r="8593" spans="1:7" ht="25.5">
      <c r="A8593" s="450">
        <v>34359</v>
      </c>
      <c r="B8593" s="451" t="s">
        <v>6151</v>
      </c>
      <c r="C8593" s="450" t="s">
        <v>721</v>
      </c>
      <c r="D8593" s="475">
        <v>9.67</v>
      </c>
      <c r="E8593" s="302"/>
      <c r="F8593" s="302"/>
      <c r="G8593" s="302"/>
    </row>
    <row r="8594" spans="1:7" ht="25.5">
      <c r="A8594" s="450">
        <v>1789</v>
      </c>
      <c r="B8594" s="451" t="s">
        <v>6152</v>
      </c>
      <c r="C8594" s="450" t="s">
        <v>721</v>
      </c>
      <c r="D8594" s="475">
        <v>48.38</v>
      </c>
      <c r="E8594" s="302"/>
      <c r="F8594" s="302"/>
      <c r="G8594" s="302"/>
    </row>
    <row r="8595" spans="1:7" ht="25.5">
      <c r="A8595" s="450">
        <v>1788</v>
      </c>
      <c r="B8595" s="451" t="s">
        <v>6153</v>
      </c>
      <c r="C8595" s="450" t="s">
        <v>721</v>
      </c>
      <c r="D8595" s="475">
        <v>38.78</v>
      </c>
      <c r="E8595" s="302"/>
      <c r="F8595" s="302"/>
      <c r="G8595" s="302"/>
    </row>
    <row r="8596" spans="1:7" ht="25.5">
      <c r="A8596" s="450">
        <v>1786</v>
      </c>
      <c r="B8596" s="451" t="s">
        <v>6154</v>
      </c>
      <c r="C8596" s="450" t="s">
        <v>721</v>
      </c>
      <c r="D8596" s="475">
        <v>9.6300000000000008</v>
      </c>
      <c r="E8596" s="302"/>
      <c r="F8596" s="302"/>
      <c r="G8596" s="302"/>
    </row>
    <row r="8597" spans="1:7" ht="25.5">
      <c r="A8597" s="450">
        <v>1787</v>
      </c>
      <c r="B8597" s="451" t="s">
        <v>6155</v>
      </c>
      <c r="C8597" s="450" t="s">
        <v>721</v>
      </c>
      <c r="D8597" s="475">
        <v>23.06</v>
      </c>
      <c r="E8597" s="302"/>
      <c r="F8597" s="302"/>
      <c r="G8597" s="302"/>
    </row>
    <row r="8598" spans="1:7" ht="25.5">
      <c r="A8598" s="450">
        <v>1791</v>
      </c>
      <c r="B8598" s="451" t="s">
        <v>6156</v>
      </c>
      <c r="C8598" s="450" t="s">
        <v>721</v>
      </c>
      <c r="D8598" s="475">
        <v>139.83000000000001</v>
      </c>
      <c r="E8598" s="302"/>
      <c r="F8598" s="302"/>
      <c r="G8598" s="302"/>
    </row>
    <row r="8599" spans="1:7" ht="25.5">
      <c r="A8599" s="450">
        <v>1790</v>
      </c>
      <c r="B8599" s="451" t="s">
        <v>6157</v>
      </c>
      <c r="C8599" s="450" t="s">
        <v>721</v>
      </c>
      <c r="D8599" s="475">
        <v>80.569999999999993</v>
      </c>
      <c r="E8599" s="302"/>
      <c r="F8599" s="302"/>
      <c r="G8599" s="302"/>
    </row>
    <row r="8600" spans="1:7" ht="25.5">
      <c r="A8600" s="450">
        <v>1813</v>
      </c>
      <c r="B8600" s="451" t="s">
        <v>6158</v>
      </c>
      <c r="C8600" s="450" t="s">
        <v>721</v>
      </c>
      <c r="D8600" s="475">
        <v>15.28</v>
      </c>
      <c r="E8600" s="302"/>
      <c r="F8600" s="302"/>
      <c r="G8600" s="302"/>
    </row>
    <row r="8601" spans="1:7" ht="25.5">
      <c r="A8601" s="450">
        <v>1792</v>
      </c>
      <c r="B8601" s="451" t="s">
        <v>6159</v>
      </c>
      <c r="C8601" s="450" t="s">
        <v>721</v>
      </c>
      <c r="D8601" s="475">
        <v>188.74</v>
      </c>
      <c r="E8601" s="302"/>
      <c r="F8601" s="302"/>
      <c r="G8601" s="302"/>
    </row>
    <row r="8602" spans="1:7" ht="25.5">
      <c r="A8602" s="450">
        <v>1793</v>
      </c>
      <c r="B8602" s="451" t="s">
        <v>6160</v>
      </c>
      <c r="C8602" s="450" t="s">
        <v>721</v>
      </c>
      <c r="D8602" s="475">
        <v>381.39</v>
      </c>
      <c r="E8602" s="302"/>
      <c r="F8602" s="302"/>
      <c r="G8602" s="302"/>
    </row>
    <row r="8603" spans="1:7" ht="25.5">
      <c r="A8603" s="450">
        <v>1809</v>
      </c>
      <c r="B8603" s="451" t="s">
        <v>6161</v>
      </c>
      <c r="C8603" s="450" t="s">
        <v>721</v>
      </c>
      <c r="D8603" s="475">
        <v>45.36</v>
      </c>
      <c r="E8603" s="302"/>
      <c r="F8603" s="302"/>
      <c r="G8603" s="302"/>
    </row>
    <row r="8604" spans="1:7" ht="25.5">
      <c r="A8604" s="450">
        <v>1814</v>
      </c>
      <c r="B8604" s="451" t="s">
        <v>6162</v>
      </c>
      <c r="C8604" s="450" t="s">
        <v>721</v>
      </c>
      <c r="D8604" s="475">
        <v>37.26</v>
      </c>
      <c r="E8604" s="302"/>
      <c r="F8604" s="302"/>
      <c r="G8604" s="302"/>
    </row>
    <row r="8605" spans="1:7" ht="25.5">
      <c r="A8605" s="450">
        <v>1803</v>
      </c>
      <c r="B8605" s="451" t="s">
        <v>6163</v>
      </c>
      <c r="C8605" s="450" t="s">
        <v>721</v>
      </c>
      <c r="D8605" s="475">
        <v>9.42</v>
      </c>
      <c r="E8605" s="302"/>
      <c r="F8605" s="302"/>
      <c r="G8605" s="302"/>
    </row>
    <row r="8606" spans="1:7" ht="25.5">
      <c r="A8606" s="450">
        <v>1805</v>
      </c>
      <c r="B8606" s="451" t="s">
        <v>6164</v>
      </c>
      <c r="C8606" s="450" t="s">
        <v>721</v>
      </c>
      <c r="D8606" s="475">
        <v>21.62</v>
      </c>
      <c r="E8606" s="302"/>
      <c r="F8606" s="302"/>
      <c r="G8606" s="302"/>
    </row>
    <row r="8607" spans="1:7" ht="25.5">
      <c r="A8607" s="450">
        <v>1821</v>
      </c>
      <c r="B8607" s="451" t="s">
        <v>6165</v>
      </c>
      <c r="C8607" s="450" t="s">
        <v>721</v>
      </c>
      <c r="D8607" s="475">
        <v>127.75</v>
      </c>
      <c r="E8607" s="302"/>
      <c r="F8607" s="302"/>
      <c r="G8607" s="302"/>
    </row>
    <row r="8608" spans="1:7" ht="25.5">
      <c r="A8608" s="450">
        <v>1806</v>
      </c>
      <c r="B8608" s="451" t="s">
        <v>6166</v>
      </c>
      <c r="C8608" s="450" t="s">
        <v>721</v>
      </c>
      <c r="D8608" s="475">
        <v>76.040000000000006</v>
      </c>
      <c r="E8608" s="302"/>
      <c r="F8608" s="302"/>
      <c r="G8608" s="302"/>
    </row>
    <row r="8609" spans="1:7" ht="25.5">
      <c r="A8609" s="450">
        <v>1804</v>
      </c>
      <c r="B8609" s="451" t="s">
        <v>6167</v>
      </c>
      <c r="C8609" s="450" t="s">
        <v>721</v>
      </c>
      <c r="D8609" s="475">
        <v>13.4</v>
      </c>
      <c r="E8609" s="302"/>
      <c r="F8609" s="302"/>
      <c r="G8609" s="302"/>
    </row>
    <row r="8610" spans="1:7" ht="25.5">
      <c r="A8610" s="450">
        <v>1807</v>
      </c>
      <c r="B8610" s="451" t="s">
        <v>6168</v>
      </c>
      <c r="C8610" s="450" t="s">
        <v>721</v>
      </c>
      <c r="D8610" s="475">
        <v>182.71</v>
      </c>
      <c r="E8610" s="302"/>
      <c r="F8610" s="302"/>
      <c r="G8610" s="302"/>
    </row>
    <row r="8611" spans="1:7" ht="25.5">
      <c r="A8611" s="450">
        <v>1808</v>
      </c>
      <c r="B8611" s="451" t="s">
        <v>6169</v>
      </c>
      <c r="C8611" s="450" t="s">
        <v>721</v>
      </c>
      <c r="D8611" s="475">
        <v>366.29</v>
      </c>
      <c r="E8611" s="302"/>
      <c r="F8611" s="302"/>
      <c r="G8611" s="302"/>
    </row>
    <row r="8612" spans="1:7" ht="25.5">
      <c r="A8612" s="450">
        <v>1797</v>
      </c>
      <c r="B8612" s="451" t="s">
        <v>6170</v>
      </c>
      <c r="C8612" s="450" t="s">
        <v>721</v>
      </c>
      <c r="D8612" s="475">
        <v>54.93</v>
      </c>
      <c r="E8612" s="302"/>
      <c r="F8612" s="302"/>
      <c r="G8612" s="302"/>
    </row>
    <row r="8613" spans="1:7" ht="25.5">
      <c r="A8613" s="450">
        <v>1796</v>
      </c>
      <c r="B8613" s="451" t="s">
        <v>6171</v>
      </c>
      <c r="C8613" s="450" t="s">
        <v>721</v>
      </c>
      <c r="D8613" s="475">
        <v>42.14</v>
      </c>
      <c r="E8613" s="302"/>
      <c r="F8613" s="302"/>
      <c r="G8613" s="302"/>
    </row>
    <row r="8614" spans="1:7" ht="25.5">
      <c r="A8614" s="450">
        <v>1794</v>
      </c>
      <c r="B8614" s="451" t="s">
        <v>6172</v>
      </c>
      <c r="C8614" s="450" t="s">
        <v>721</v>
      </c>
      <c r="D8614" s="475">
        <v>10.06</v>
      </c>
      <c r="E8614" s="302"/>
      <c r="F8614" s="302"/>
      <c r="G8614" s="302"/>
    </row>
    <row r="8615" spans="1:7" ht="25.5">
      <c r="A8615" s="450">
        <v>1816</v>
      </c>
      <c r="B8615" s="451" t="s">
        <v>6173</v>
      </c>
      <c r="C8615" s="450" t="s">
        <v>721</v>
      </c>
      <c r="D8615" s="475">
        <v>22.68</v>
      </c>
      <c r="E8615" s="302"/>
      <c r="F8615" s="302"/>
      <c r="G8615" s="302"/>
    </row>
    <row r="8616" spans="1:7" ht="25.5">
      <c r="A8616" s="450">
        <v>1815</v>
      </c>
      <c r="B8616" s="451" t="s">
        <v>6174</v>
      </c>
      <c r="C8616" s="450" t="s">
        <v>721</v>
      </c>
      <c r="D8616" s="475">
        <v>174.19</v>
      </c>
      <c r="E8616" s="302"/>
      <c r="F8616" s="302"/>
      <c r="G8616" s="302"/>
    </row>
    <row r="8617" spans="1:7" ht="25.5">
      <c r="A8617" s="450">
        <v>1798</v>
      </c>
      <c r="B8617" s="451" t="s">
        <v>6175</v>
      </c>
      <c r="C8617" s="450" t="s">
        <v>721</v>
      </c>
      <c r="D8617" s="475">
        <v>77.94</v>
      </c>
      <c r="E8617" s="302"/>
      <c r="F8617" s="302"/>
      <c r="G8617" s="302"/>
    </row>
    <row r="8618" spans="1:7" ht="25.5">
      <c r="A8618" s="450">
        <v>1795</v>
      </c>
      <c r="B8618" s="451" t="s">
        <v>6176</v>
      </c>
      <c r="C8618" s="450" t="s">
        <v>721</v>
      </c>
      <c r="D8618" s="475">
        <v>13.93</v>
      </c>
      <c r="E8618" s="302"/>
      <c r="F8618" s="302"/>
      <c r="G8618" s="302"/>
    </row>
    <row r="8619" spans="1:7" ht="25.5">
      <c r="A8619" s="450">
        <v>1799</v>
      </c>
      <c r="B8619" s="451" t="s">
        <v>6177</v>
      </c>
      <c r="C8619" s="450" t="s">
        <v>721</v>
      </c>
      <c r="D8619" s="475">
        <v>226.86</v>
      </c>
      <c r="E8619" s="302"/>
      <c r="F8619" s="302"/>
      <c r="G8619" s="302"/>
    </row>
    <row r="8620" spans="1:7" ht="25.5">
      <c r="A8620" s="450">
        <v>1800</v>
      </c>
      <c r="B8620" s="451" t="s">
        <v>6178</v>
      </c>
      <c r="C8620" s="450" t="s">
        <v>721</v>
      </c>
      <c r="D8620" s="475">
        <v>433.12</v>
      </c>
      <c r="E8620" s="302"/>
      <c r="F8620" s="302"/>
      <c r="G8620" s="302"/>
    </row>
    <row r="8621" spans="1:7" ht="25.5">
      <c r="A8621" s="450">
        <v>1802</v>
      </c>
      <c r="B8621" s="451" t="s">
        <v>6179</v>
      </c>
      <c r="C8621" s="450" t="s">
        <v>721</v>
      </c>
      <c r="D8621" s="475">
        <v>1083.4100000000001</v>
      </c>
      <c r="E8621" s="302"/>
      <c r="F8621" s="302"/>
      <c r="G8621" s="302"/>
    </row>
    <row r="8622" spans="1:7" ht="38.25">
      <c r="A8622" s="450">
        <v>40385</v>
      </c>
      <c r="B8622" s="451" t="s">
        <v>6180</v>
      </c>
      <c r="C8622" s="450" t="s">
        <v>721</v>
      </c>
      <c r="D8622" s="475">
        <v>59.12</v>
      </c>
      <c r="E8622" s="302"/>
      <c r="F8622" s="302"/>
      <c r="G8622" s="302"/>
    </row>
    <row r="8623" spans="1:7" ht="38.25">
      <c r="A8623" s="450">
        <v>40383</v>
      </c>
      <c r="B8623" s="451" t="s">
        <v>6181</v>
      </c>
      <c r="C8623" s="450" t="s">
        <v>721</v>
      </c>
      <c r="D8623" s="475">
        <v>40.47</v>
      </c>
      <c r="E8623" s="302"/>
      <c r="F8623" s="302"/>
      <c r="G8623" s="302"/>
    </row>
    <row r="8624" spans="1:7" ht="25.5">
      <c r="A8624" s="450">
        <v>40378</v>
      </c>
      <c r="B8624" s="451" t="s">
        <v>6182</v>
      </c>
      <c r="C8624" s="450" t="s">
        <v>721</v>
      </c>
      <c r="D8624" s="475">
        <v>13.99</v>
      </c>
      <c r="E8624" s="302"/>
      <c r="F8624" s="302"/>
      <c r="G8624" s="302"/>
    </row>
    <row r="8625" spans="1:7" ht="25.5">
      <c r="A8625" s="450">
        <v>40382</v>
      </c>
      <c r="B8625" s="451" t="s">
        <v>6183</v>
      </c>
      <c r="C8625" s="450" t="s">
        <v>721</v>
      </c>
      <c r="D8625" s="475">
        <v>26.48</v>
      </c>
      <c r="E8625" s="302"/>
      <c r="F8625" s="302"/>
      <c r="G8625" s="302"/>
    </row>
    <row r="8626" spans="1:7" ht="38.25">
      <c r="A8626" s="450">
        <v>40422</v>
      </c>
      <c r="B8626" s="451" t="s">
        <v>6184</v>
      </c>
      <c r="C8626" s="450" t="s">
        <v>721</v>
      </c>
      <c r="D8626" s="475">
        <v>180.4</v>
      </c>
      <c r="E8626" s="302"/>
      <c r="F8626" s="302"/>
      <c r="G8626" s="302"/>
    </row>
    <row r="8627" spans="1:7" ht="25.5">
      <c r="A8627" s="450">
        <v>40387</v>
      </c>
      <c r="B8627" s="451" t="s">
        <v>6185</v>
      </c>
      <c r="C8627" s="450" t="s">
        <v>721</v>
      </c>
      <c r="D8627" s="475">
        <v>91.85</v>
      </c>
      <c r="E8627" s="302"/>
      <c r="F8627" s="302"/>
      <c r="G8627" s="302"/>
    </row>
    <row r="8628" spans="1:7" ht="25.5">
      <c r="A8628" s="450">
        <v>40380</v>
      </c>
      <c r="B8628" s="451" t="s">
        <v>6186</v>
      </c>
      <c r="C8628" s="450" t="s">
        <v>721</v>
      </c>
      <c r="D8628" s="475">
        <v>18.66</v>
      </c>
      <c r="E8628" s="302"/>
      <c r="F8628" s="302"/>
      <c r="G8628" s="302"/>
    </row>
    <row r="8629" spans="1:7" ht="25.5">
      <c r="A8629" s="450">
        <v>40390</v>
      </c>
      <c r="B8629" s="451" t="s">
        <v>6187</v>
      </c>
      <c r="C8629" s="450" t="s">
        <v>721</v>
      </c>
      <c r="D8629" s="475">
        <v>379.94</v>
      </c>
      <c r="E8629" s="302"/>
      <c r="F8629" s="302"/>
      <c r="G8629" s="302"/>
    </row>
    <row r="8630" spans="1:7" ht="25.5">
      <c r="A8630" s="450">
        <v>40413</v>
      </c>
      <c r="B8630" s="451" t="s">
        <v>6188</v>
      </c>
      <c r="C8630" s="450" t="s">
        <v>721</v>
      </c>
      <c r="D8630" s="475">
        <v>22.74</v>
      </c>
      <c r="E8630" s="302"/>
      <c r="F8630" s="302"/>
      <c r="G8630" s="302"/>
    </row>
    <row r="8631" spans="1:7" ht="25.5">
      <c r="A8631" s="450">
        <v>40415</v>
      </c>
      <c r="B8631" s="451" t="s">
        <v>6189</v>
      </c>
      <c r="C8631" s="450" t="s">
        <v>721</v>
      </c>
      <c r="D8631" s="475">
        <v>32.4</v>
      </c>
      <c r="E8631" s="302"/>
      <c r="F8631" s="302"/>
      <c r="G8631" s="302"/>
    </row>
    <row r="8632" spans="1:7" ht="25.5">
      <c r="A8632" s="450">
        <v>40417</v>
      </c>
      <c r="B8632" s="451" t="s">
        <v>6190</v>
      </c>
      <c r="C8632" s="450" t="s">
        <v>721</v>
      </c>
      <c r="D8632" s="475">
        <v>38.22</v>
      </c>
      <c r="E8632" s="302"/>
      <c r="F8632" s="302"/>
      <c r="G8632" s="302"/>
    </row>
    <row r="8633" spans="1:7" ht="25.5">
      <c r="A8633" s="450">
        <v>39271</v>
      </c>
      <c r="B8633" s="451" t="s">
        <v>6191</v>
      </c>
      <c r="C8633" s="450" t="s">
        <v>721</v>
      </c>
      <c r="D8633" s="475">
        <v>1.41</v>
      </c>
      <c r="E8633" s="302"/>
      <c r="F8633" s="302"/>
      <c r="G8633" s="302"/>
    </row>
    <row r="8634" spans="1:7" ht="25.5">
      <c r="A8634" s="450">
        <v>39273</v>
      </c>
      <c r="B8634" s="451" t="s">
        <v>6192</v>
      </c>
      <c r="C8634" s="450" t="s">
        <v>721</v>
      </c>
      <c r="D8634" s="475">
        <v>2.4</v>
      </c>
      <c r="E8634" s="302"/>
      <c r="F8634" s="302"/>
      <c r="G8634" s="302"/>
    </row>
    <row r="8635" spans="1:7" ht="25.5">
      <c r="A8635" s="450">
        <v>39272</v>
      </c>
      <c r="B8635" s="451" t="s">
        <v>6193</v>
      </c>
      <c r="C8635" s="450" t="s">
        <v>721</v>
      </c>
      <c r="D8635" s="475">
        <v>1.73</v>
      </c>
      <c r="E8635" s="302"/>
      <c r="F8635" s="302"/>
      <c r="G8635" s="302"/>
    </row>
    <row r="8636" spans="1:7" ht="25.5">
      <c r="A8636" s="450">
        <v>1875</v>
      </c>
      <c r="B8636" s="451" t="s">
        <v>6194</v>
      </c>
      <c r="C8636" s="450" t="s">
        <v>721</v>
      </c>
      <c r="D8636" s="475">
        <v>3.84</v>
      </c>
      <c r="E8636" s="302"/>
      <c r="F8636" s="302"/>
      <c r="G8636" s="302"/>
    </row>
    <row r="8637" spans="1:7" ht="25.5">
      <c r="A8637" s="450">
        <v>1874</v>
      </c>
      <c r="B8637" s="451" t="s">
        <v>6195</v>
      </c>
      <c r="C8637" s="450" t="s">
        <v>721</v>
      </c>
      <c r="D8637" s="475">
        <v>3.17</v>
      </c>
      <c r="E8637" s="302"/>
      <c r="F8637" s="302"/>
      <c r="G8637" s="302"/>
    </row>
    <row r="8638" spans="1:7" ht="25.5">
      <c r="A8638" s="450">
        <v>1870</v>
      </c>
      <c r="B8638" s="451" t="s">
        <v>6196</v>
      </c>
      <c r="C8638" s="450" t="s">
        <v>721</v>
      </c>
      <c r="D8638" s="475">
        <v>1.83</v>
      </c>
      <c r="E8638" s="302"/>
      <c r="F8638" s="302"/>
      <c r="G8638" s="302"/>
    </row>
    <row r="8639" spans="1:7" ht="25.5">
      <c r="A8639" s="450">
        <v>1884</v>
      </c>
      <c r="B8639" s="451" t="s">
        <v>6197</v>
      </c>
      <c r="C8639" s="450" t="s">
        <v>721</v>
      </c>
      <c r="D8639" s="475">
        <v>2.81</v>
      </c>
      <c r="E8639" s="302"/>
      <c r="F8639" s="302"/>
      <c r="G8639" s="302"/>
    </row>
    <row r="8640" spans="1:7" ht="25.5">
      <c r="A8640" s="450">
        <v>1887</v>
      </c>
      <c r="B8640" s="451" t="s">
        <v>6198</v>
      </c>
      <c r="C8640" s="450" t="s">
        <v>721</v>
      </c>
      <c r="D8640" s="475">
        <v>15.91</v>
      </c>
      <c r="E8640" s="302"/>
      <c r="F8640" s="302"/>
      <c r="G8640" s="302"/>
    </row>
    <row r="8641" spans="1:7" ht="25.5">
      <c r="A8641" s="450">
        <v>1876</v>
      </c>
      <c r="B8641" s="451" t="s">
        <v>6199</v>
      </c>
      <c r="C8641" s="450" t="s">
        <v>721</v>
      </c>
      <c r="D8641" s="475">
        <v>6.23</v>
      </c>
      <c r="E8641" s="302"/>
      <c r="F8641" s="302"/>
      <c r="G8641" s="302"/>
    </row>
    <row r="8642" spans="1:7" ht="25.5">
      <c r="A8642" s="450">
        <v>1879</v>
      </c>
      <c r="B8642" s="451" t="s">
        <v>6200</v>
      </c>
      <c r="C8642" s="450" t="s">
        <v>721</v>
      </c>
      <c r="D8642" s="475">
        <v>1.85</v>
      </c>
      <c r="E8642" s="302"/>
      <c r="F8642" s="302"/>
      <c r="G8642" s="302"/>
    </row>
    <row r="8643" spans="1:7" ht="25.5">
      <c r="A8643" s="450">
        <v>1877</v>
      </c>
      <c r="B8643" s="451" t="s">
        <v>6201</v>
      </c>
      <c r="C8643" s="450" t="s">
        <v>721</v>
      </c>
      <c r="D8643" s="475">
        <v>15.93</v>
      </c>
      <c r="E8643" s="302"/>
      <c r="F8643" s="302"/>
      <c r="G8643" s="302"/>
    </row>
    <row r="8644" spans="1:7" ht="25.5">
      <c r="A8644" s="450">
        <v>1878</v>
      </c>
      <c r="B8644" s="451" t="s">
        <v>6202</v>
      </c>
      <c r="C8644" s="450" t="s">
        <v>721</v>
      </c>
      <c r="D8644" s="475">
        <v>32.01</v>
      </c>
      <c r="E8644" s="302"/>
      <c r="F8644" s="302"/>
      <c r="G8644" s="302"/>
    </row>
    <row r="8645" spans="1:7" ht="38.25">
      <c r="A8645" s="450">
        <v>2621</v>
      </c>
      <c r="B8645" s="451" t="s">
        <v>6203</v>
      </c>
      <c r="C8645" s="450" t="s">
        <v>721</v>
      </c>
      <c r="D8645" s="475">
        <v>143.94</v>
      </c>
      <c r="E8645" s="302"/>
      <c r="F8645" s="302"/>
      <c r="G8645" s="302"/>
    </row>
    <row r="8646" spans="1:7" ht="38.25">
      <c r="A8646" s="450">
        <v>2616</v>
      </c>
      <c r="B8646" s="451" t="s">
        <v>6204</v>
      </c>
      <c r="C8646" s="450" t="s">
        <v>721</v>
      </c>
      <c r="D8646" s="475">
        <v>4.07</v>
      </c>
      <c r="E8646" s="302"/>
      <c r="F8646" s="302"/>
      <c r="G8646" s="302"/>
    </row>
    <row r="8647" spans="1:7" ht="38.25">
      <c r="A8647" s="450">
        <v>2633</v>
      </c>
      <c r="B8647" s="451" t="s">
        <v>6205</v>
      </c>
      <c r="C8647" s="450" t="s">
        <v>721</v>
      </c>
      <c r="D8647" s="475">
        <v>4.6100000000000003</v>
      </c>
      <c r="E8647" s="302"/>
      <c r="F8647" s="302"/>
      <c r="G8647" s="302"/>
    </row>
    <row r="8648" spans="1:7" ht="38.25">
      <c r="A8648" s="450">
        <v>2617</v>
      </c>
      <c r="B8648" s="451" t="s">
        <v>6206</v>
      </c>
      <c r="C8648" s="450" t="s">
        <v>721</v>
      </c>
      <c r="D8648" s="475">
        <v>6.26</v>
      </c>
      <c r="E8648" s="302"/>
      <c r="F8648" s="302"/>
      <c r="G8648" s="302"/>
    </row>
    <row r="8649" spans="1:7" ht="38.25">
      <c r="A8649" s="450">
        <v>2618</v>
      </c>
      <c r="B8649" s="451" t="s">
        <v>6207</v>
      </c>
      <c r="C8649" s="450" t="s">
        <v>721</v>
      </c>
      <c r="D8649" s="475">
        <v>14.26</v>
      </c>
      <c r="E8649" s="302"/>
      <c r="F8649" s="302"/>
      <c r="G8649" s="302"/>
    </row>
    <row r="8650" spans="1:7" ht="38.25">
      <c r="A8650" s="450">
        <v>2632</v>
      </c>
      <c r="B8650" s="451" t="s">
        <v>6208</v>
      </c>
      <c r="C8650" s="450" t="s">
        <v>721</v>
      </c>
      <c r="D8650" s="475">
        <v>17.39</v>
      </c>
      <c r="E8650" s="302"/>
      <c r="F8650" s="302"/>
      <c r="G8650" s="302"/>
    </row>
    <row r="8651" spans="1:7" ht="38.25">
      <c r="A8651" s="450">
        <v>2631</v>
      </c>
      <c r="B8651" s="451" t="s">
        <v>6209</v>
      </c>
      <c r="C8651" s="450" t="s">
        <v>721</v>
      </c>
      <c r="D8651" s="475">
        <v>25.53</v>
      </c>
      <c r="E8651" s="302"/>
      <c r="F8651" s="302"/>
      <c r="G8651" s="302"/>
    </row>
    <row r="8652" spans="1:7" ht="38.25">
      <c r="A8652" s="450">
        <v>2619</v>
      </c>
      <c r="B8652" s="451" t="s">
        <v>6210</v>
      </c>
      <c r="C8652" s="450" t="s">
        <v>721</v>
      </c>
      <c r="D8652" s="475">
        <v>64.64</v>
      </c>
      <c r="E8652" s="302"/>
      <c r="F8652" s="302"/>
      <c r="G8652" s="302"/>
    </row>
    <row r="8653" spans="1:7" ht="38.25">
      <c r="A8653" s="450">
        <v>2620</v>
      </c>
      <c r="B8653" s="451" t="s">
        <v>6211</v>
      </c>
      <c r="C8653" s="450" t="s">
        <v>721</v>
      </c>
      <c r="D8653" s="475">
        <v>84.87</v>
      </c>
      <c r="E8653" s="302"/>
      <c r="F8653" s="302"/>
      <c r="G8653" s="302"/>
    </row>
    <row r="8654" spans="1:7">
      <c r="A8654" s="450">
        <v>25968</v>
      </c>
      <c r="B8654" s="451" t="s">
        <v>6212</v>
      </c>
      <c r="C8654" s="450" t="s">
        <v>721</v>
      </c>
      <c r="D8654" s="475">
        <v>38.25</v>
      </c>
      <c r="E8654" s="302"/>
      <c r="F8654" s="302"/>
      <c r="G8654" s="302"/>
    </row>
    <row r="8655" spans="1:7" ht="38.25">
      <c r="A8655" s="450">
        <v>38369</v>
      </c>
      <c r="B8655" s="451" t="s">
        <v>6213</v>
      </c>
      <c r="C8655" s="450" t="s">
        <v>721</v>
      </c>
      <c r="D8655" s="475">
        <v>16</v>
      </c>
      <c r="E8655" s="302"/>
      <c r="F8655" s="302"/>
      <c r="G8655" s="302"/>
    </row>
    <row r="8656" spans="1:7" ht="25.5">
      <c r="A8656" s="450">
        <v>38370</v>
      </c>
      <c r="B8656" s="451" t="s">
        <v>6214</v>
      </c>
      <c r="C8656" s="450" t="s">
        <v>721</v>
      </c>
      <c r="D8656" s="475">
        <v>16</v>
      </c>
      <c r="E8656" s="302"/>
      <c r="F8656" s="302"/>
      <c r="G8656" s="302"/>
    </row>
    <row r="8657" spans="1:7">
      <c r="A8657" s="450">
        <v>38372</v>
      </c>
      <c r="B8657" s="451" t="s">
        <v>6215</v>
      </c>
      <c r="C8657" s="450" t="s">
        <v>721</v>
      </c>
      <c r="D8657" s="475">
        <v>20.29</v>
      </c>
      <c r="E8657" s="302"/>
      <c r="F8657" s="302"/>
      <c r="G8657" s="302"/>
    </row>
    <row r="8658" spans="1:7">
      <c r="A8658" s="450">
        <v>2357</v>
      </c>
      <c r="B8658" s="451" t="s">
        <v>6216</v>
      </c>
      <c r="C8658" s="450" t="s">
        <v>724</v>
      </c>
      <c r="D8658" s="475">
        <v>16.03</v>
      </c>
      <c r="E8658" s="302"/>
      <c r="F8658" s="302"/>
      <c r="G8658" s="302"/>
    </row>
    <row r="8659" spans="1:7">
      <c r="A8659" s="450">
        <v>40806</v>
      </c>
      <c r="B8659" s="451" t="s">
        <v>6217</v>
      </c>
      <c r="C8659" s="450" t="s">
        <v>839</v>
      </c>
      <c r="D8659" s="475">
        <v>2841.35</v>
      </c>
      <c r="E8659" s="302"/>
      <c r="F8659" s="302"/>
      <c r="G8659" s="302"/>
    </row>
    <row r="8660" spans="1:7">
      <c r="A8660" s="450">
        <v>2355</v>
      </c>
      <c r="B8660" s="451" t="s">
        <v>6218</v>
      </c>
      <c r="C8660" s="450" t="s">
        <v>724</v>
      </c>
      <c r="D8660" s="475">
        <v>21.26</v>
      </c>
      <c r="E8660" s="302"/>
      <c r="F8660" s="302"/>
      <c r="G8660" s="302"/>
    </row>
    <row r="8661" spans="1:7">
      <c r="A8661" s="450">
        <v>40805</v>
      </c>
      <c r="B8661" s="451" t="s">
        <v>6219</v>
      </c>
      <c r="C8661" s="450" t="s">
        <v>839</v>
      </c>
      <c r="D8661" s="475">
        <v>3766.89</v>
      </c>
      <c r="E8661" s="302"/>
      <c r="F8661" s="302"/>
      <c r="G8661" s="302"/>
    </row>
    <row r="8662" spans="1:7">
      <c r="A8662" s="450">
        <v>2358</v>
      </c>
      <c r="B8662" s="451" t="s">
        <v>6220</v>
      </c>
      <c r="C8662" s="450" t="s">
        <v>724</v>
      </c>
      <c r="D8662" s="475">
        <v>16.989999999999998</v>
      </c>
      <c r="E8662" s="302"/>
      <c r="F8662" s="302"/>
      <c r="G8662" s="302"/>
    </row>
    <row r="8663" spans="1:7">
      <c r="A8663" s="450">
        <v>40807</v>
      </c>
      <c r="B8663" s="451" t="s">
        <v>6221</v>
      </c>
      <c r="C8663" s="450" t="s">
        <v>839</v>
      </c>
      <c r="D8663" s="475">
        <v>3010.99</v>
      </c>
      <c r="E8663" s="302"/>
      <c r="F8663" s="302"/>
      <c r="G8663" s="302"/>
    </row>
    <row r="8664" spans="1:7">
      <c r="A8664" s="450">
        <v>2359</v>
      </c>
      <c r="B8664" s="451" t="s">
        <v>6222</v>
      </c>
      <c r="C8664" s="450" t="s">
        <v>724</v>
      </c>
      <c r="D8664" s="475">
        <v>16.97</v>
      </c>
      <c r="E8664" s="302"/>
      <c r="F8664" s="302"/>
      <c r="G8664" s="302"/>
    </row>
    <row r="8665" spans="1:7">
      <c r="A8665" s="450">
        <v>40808</v>
      </c>
      <c r="B8665" s="451" t="s">
        <v>6223</v>
      </c>
      <c r="C8665" s="450" t="s">
        <v>839</v>
      </c>
      <c r="D8665" s="475">
        <v>3010.14</v>
      </c>
      <c r="E8665" s="302"/>
      <c r="F8665" s="302"/>
      <c r="G8665" s="302"/>
    </row>
    <row r="8666" spans="1:7">
      <c r="A8666" s="450">
        <v>43144</v>
      </c>
      <c r="B8666" s="451" t="s">
        <v>10675</v>
      </c>
      <c r="C8666" s="450" t="s">
        <v>718</v>
      </c>
      <c r="D8666" s="475">
        <v>28.53</v>
      </c>
      <c r="E8666" s="302"/>
      <c r="F8666" s="302"/>
      <c r="G8666" s="302"/>
    </row>
    <row r="8667" spans="1:7" ht="25.5">
      <c r="A8667" s="450">
        <v>39397</v>
      </c>
      <c r="B8667" s="451" t="s">
        <v>6224</v>
      </c>
      <c r="C8667" s="450" t="s">
        <v>720</v>
      </c>
      <c r="D8667" s="475">
        <v>13</v>
      </c>
      <c r="E8667" s="302"/>
      <c r="F8667" s="302"/>
      <c r="G8667" s="302"/>
    </row>
    <row r="8668" spans="1:7" ht="38.25">
      <c r="A8668" s="450">
        <v>2692</v>
      </c>
      <c r="B8668" s="451" t="s">
        <v>6225</v>
      </c>
      <c r="C8668" s="450" t="s">
        <v>720</v>
      </c>
      <c r="D8668" s="475">
        <v>5.24</v>
      </c>
      <c r="E8668" s="302"/>
      <c r="F8668" s="302"/>
      <c r="G8668" s="302"/>
    </row>
    <row r="8669" spans="1:7">
      <c r="A8669" s="450">
        <v>5330</v>
      </c>
      <c r="B8669" s="451" t="s">
        <v>6226</v>
      </c>
      <c r="C8669" s="450" t="s">
        <v>720</v>
      </c>
      <c r="D8669" s="475">
        <v>35.49</v>
      </c>
      <c r="E8669" s="302"/>
      <c r="F8669" s="302"/>
      <c r="G8669" s="302"/>
    </row>
    <row r="8670" spans="1:7" ht="25.5">
      <c r="A8670" s="450">
        <v>26017</v>
      </c>
      <c r="B8670" s="451" t="s">
        <v>6227</v>
      </c>
      <c r="C8670" s="450" t="s">
        <v>721</v>
      </c>
      <c r="D8670" s="475">
        <v>36.200000000000003</v>
      </c>
      <c r="E8670" s="302"/>
      <c r="F8670" s="302"/>
      <c r="G8670" s="302"/>
    </row>
    <row r="8671" spans="1:7" ht="25.5">
      <c r="A8671" s="450">
        <v>25931</v>
      </c>
      <c r="B8671" s="451" t="s">
        <v>6228</v>
      </c>
      <c r="C8671" s="450" t="s">
        <v>721</v>
      </c>
      <c r="D8671" s="475">
        <v>115.05</v>
      </c>
      <c r="E8671" s="302"/>
      <c r="F8671" s="302"/>
      <c r="G8671" s="302"/>
    </row>
    <row r="8672" spans="1:7" ht="38.25">
      <c r="A8672" s="450">
        <v>38140</v>
      </c>
      <c r="B8672" s="451" t="s">
        <v>6229</v>
      </c>
      <c r="C8672" s="450" t="s">
        <v>721</v>
      </c>
      <c r="D8672" s="475">
        <v>27.9</v>
      </c>
      <c r="E8672" s="302"/>
      <c r="F8672" s="302"/>
      <c r="G8672" s="302"/>
    </row>
    <row r="8673" spans="1:7" ht="38.25">
      <c r="A8673" s="450">
        <v>13887</v>
      </c>
      <c r="B8673" s="451" t="s">
        <v>6230</v>
      </c>
      <c r="C8673" s="450" t="s">
        <v>721</v>
      </c>
      <c r="D8673" s="475">
        <v>660.55</v>
      </c>
      <c r="E8673" s="302"/>
      <c r="F8673" s="302"/>
      <c r="G8673" s="302"/>
    </row>
    <row r="8674" spans="1:7" ht="25.5">
      <c r="A8674" s="450">
        <v>26018</v>
      </c>
      <c r="B8674" s="451" t="s">
        <v>6231</v>
      </c>
      <c r="C8674" s="450" t="s">
        <v>721</v>
      </c>
      <c r="D8674" s="475">
        <v>29.4</v>
      </c>
      <c r="E8674" s="302"/>
      <c r="F8674" s="302"/>
      <c r="G8674" s="302"/>
    </row>
    <row r="8675" spans="1:7" ht="38.25">
      <c r="A8675" s="450">
        <v>26019</v>
      </c>
      <c r="B8675" s="451" t="s">
        <v>6232</v>
      </c>
      <c r="C8675" s="450" t="s">
        <v>721</v>
      </c>
      <c r="D8675" s="475">
        <v>27.77</v>
      </c>
      <c r="E8675" s="302"/>
      <c r="F8675" s="302"/>
      <c r="G8675" s="302"/>
    </row>
    <row r="8676" spans="1:7" ht="25.5">
      <c r="A8676" s="450">
        <v>26020</v>
      </c>
      <c r="B8676" s="451" t="s">
        <v>6233</v>
      </c>
      <c r="C8676" s="450" t="s">
        <v>721</v>
      </c>
      <c r="D8676" s="475">
        <v>7.24</v>
      </c>
      <c r="E8676" s="302"/>
      <c r="F8676" s="302"/>
      <c r="G8676" s="302"/>
    </row>
    <row r="8677" spans="1:7" ht="25.5">
      <c r="A8677" s="450">
        <v>34544</v>
      </c>
      <c r="B8677" s="451" t="s">
        <v>6234</v>
      </c>
      <c r="C8677" s="450" t="s">
        <v>721</v>
      </c>
      <c r="D8677" s="475">
        <v>1285.6400000000001</v>
      </c>
      <c r="E8677" s="302"/>
      <c r="F8677" s="302"/>
      <c r="G8677" s="302"/>
    </row>
    <row r="8678" spans="1:7" ht="38.25">
      <c r="A8678" s="450">
        <v>34729</v>
      </c>
      <c r="B8678" s="451" t="s">
        <v>6235</v>
      </c>
      <c r="C8678" s="450" t="s">
        <v>721</v>
      </c>
      <c r="D8678" s="475">
        <v>1011.35</v>
      </c>
      <c r="E8678" s="302"/>
      <c r="F8678" s="302"/>
      <c r="G8678" s="302"/>
    </row>
    <row r="8679" spans="1:7" ht="38.25">
      <c r="A8679" s="450">
        <v>34734</v>
      </c>
      <c r="B8679" s="451" t="s">
        <v>6236</v>
      </c>
      <c r="C8679" s="450" t="s">
        <v>721</v>
      </c>
      <c r="D8679" s="475">
        <v>1565.9</v>
      </c>
      <c r="E8679" s="302"/>
      <c r="F8679" s="302"/>
      <c r="G8679" s="302"/>
    </row>
    <row r="8680" spans="1:7" ht="38.25">
      <c r="A8680" s="450">
        <v>34738</v>
      </c>
      <c r="B8680" s="451" t="s">
        <v>6237</v>
      </c>
      <c r="C8680" s="450" t="s">
        <v>721</v>
      </c>
      <c r="D8680" s="475">
        <v>3658.43</v>
      </c>
      <c r="E8680" s="302"/>
      <c r="F8680" s="302"/>
      <c r="G8680" s="302"/>
    </row>
    <row r="8681" spans="1:7">
      <c r="A8681" s="450">
        <v>2391</v>
      </c>
      <c r="B8681" s="451" t="s">
        <v>6238</v>
      </c>
      <c r="C8681" s="450" t="s">
        <v>721</v>
      </c>
      <c r="D8681" s="475">
        <v>297.55</v>
      </c>
      <c r="E8681" s="302"/>
      <c r="F8681" s="302"/>
      <c r="G8681" s="302"/>
    </row>
    <row r="8682" spans="1:7" ht="25.5">
      <c r="A8682" s="450">
        <v>2374</v>
      </c>
      <c r="B8682" s="451" t="s">
        <v>6239</v>
      </c>
      <c r="C8682" s="450" t="s">
        <v>721</v>
      </c>
      <c r="D8682" s="475">
        <v>337.56</v>
      </c>
      <c r="E8682" s="302"/>
      <c r="F8682" s="302"/>
      <c r="G8682" s="302"/>
    </row>
    <row r="8683" spans="1:7" ht="25.5">
      <c r="A8683" s="450">
        <v>2377</v>
      </c>
      <c r="B8683" s="451" t="s">
        <v>6240</v>
      </c>
      <c r="C8683" s="450" t="s">
        <v>721</v>
      </c>
      <c r="D8683" s="475">
        <v>473.73</v>
      </c>
      <c r="E8683" s="302"/>
      <c r="F8683" s="302"/>
      <c r="G8683" s="302"/>
    </row>
    <row r="8684" spans="1:7" ht="25.5">
      <c r="A8684" s="450">
        <v>2393</v>
      </c>
      <c r="B8684" s="451" t="s">
        <v>6241</v>
      </c>
      <c r="C8684" s="450" t="s">
        <v>721</v>
      </c>
      <c r="D8684" s="475">
        <v>793.33</v>
      </c>
      <c r="E8684" s="302"/>
      <c r="F8684" s="302"/>
      <c r="G8684" s="302"/>
    </row>
    <row r="8685" spans="1:7" ht="25.5">
      <c r="A8685" s="450">
        <v>34705</v>
      </c>
      <c r="B8685" s="451" t="s">
        <v>6242</v>
      </c>
      <c r="C8685" s="450" t="s">
        <v>721</v>
      </c>
      <c r="D8685" s="475">
        <v>693.88</v>
      </c>
      <c r="E8685" s="302"/>
      <c r="F8685" s="302"/>
      <c r="G8685" s="302"/>
    </row>
    <row r="8686" spans="1:7" ht="25.5">
      <c r="A8686" s="450">
        <v>34707</v>
      </c>
      <c r="B8686" s="451" t="s">
        <v>6243</v>
      </c>
      <c r="C8686" s="450" t="s">
        <v>721</v>
      </c>
      <c r="D8686" s="475">
        <v>1285.77</v>
      </c>
      <c r="E8686" s="302"/>
      <c r="F8686" s="302"/>
      <c r="G8686" s="302"/>
    </row>
    <row r="8687" spans="1:7" ht="25.5">
      <c r="A8687" s="450">
        <v>2378</v>
      </c>
      <c r="B8687" s="451" t="s">
        <v>6244</v>
      </c>
      <c r="C8687" s="450" t="s">
        <v>721</v>
      </c>
      <c r="D8687" s="475">
        <v>1089.74</v>
      </c>
      <c r="E8687" s="302"/>
      <c r="F8687" s="302"/>
      <c r="G8687" s="302"/>
    </row>
    <row r="8688" spans="1:7" ht="25.5">
      <c r="A8688" s="450">
        <v>2379</v>
      </c>
      <c r="B8688" s="451" t="s">
        <v>6245</v>
      </c>
      <c r="C8688" s="450" t="s">
        <v>721</v>
      </c>
      <c r="D8688" s="475">
        <v>1089.74</v>
      </c>
      <c r="E8688" s="302"/>
      <c r="F8688" s="302"/>
      <c r="G8688" s="302"/>
    </row>
    <row r="8689" spans="1:7" ht="25.5">
      <c r="A8689" s="450">
        <v>2376</v>
      </c>
      <c r="B8689" s="451" t="s">
        <v>6246</v>
      </c>
      <c r="C8689" s="450" t="s">
        <v>721</v>
      </c>
      <c r="D8689" s="475">
        <v>1794.8</v>
      </c>
      <c r="E8689" s="302"/>
      <c r="F8689" s="302"/>
      <c r="G8689" s="302"/>
    </row>
    <row r="8690" spans="1:7" ht="25.5">
      <c r="A8690" s="450">
        <v>2394</v>
      </c>
      <c r="B8690" s="451" t="s">
        <v>6247</v>
      </c>
      <c r="C8690" s="450" t="s">
        <v>721</v>
      </c>
      <c r="D8690" s="475">
        <v>3836.96</v>
      </c>
      <c r="E8690" s="302"/>
      <c r="F8690" s="302"/>
      <c r="G8690" s="302"/>
    </row>
    <row r="8691" spans="1:7" ht="25.5">
      <c r="A8691" s="450">
        <v>34686</v>
      </c>
      <c r="B8691" s="451" t="s">
        <v>6248</v>
      </c>
      <c r="C8691" s="450" t="s">
        <v>721</v>
      </c>
      <c r="D8691" s="475">
        <v>11.52</v>
      </c>
      <c r="E8691" s="302"/>
      <c r="F8691" s="302"/>
      <c r="G8691" s="302"/>
    </row>
    <row r="8692" spans="1:7">
      <c r="A8692" s="450">
        <v>34616</v>
      </c>
      <c r="B8692" s="451" t="s">
        <v>6249</v>
      </c>
      <c r="C8692" s="450" t="s">
        <v>721</v>
      </c>
      <c r="D8692" s="475">
        <v>44.52</v>
      </c>
      <c r="E8692" s="302"/>
      <c r="F8692" s="302"/>
      <c r="G8692" s="302"/>
    </row>
    <row r="8693" spans="1:7">
      <c r="A8693" s="450">
        <v>34623</v>
      </c>
      <c r="B8693" s="451" t="s">
        <v>6250</v>
      </c>
      <c r="C8693" s="450" t="s">
        <v>721</v>
      </c>
      <c r="D8693" s="475">
        <v>43.84</v>
      </c>
      <c r="E8693" s="302"/>
      <c r="F8693" s="302"/>
      <c r="G8693" s="302"/>
    </row>
    <row r="8694" spans="1:7">
      <c r="A8694" s="450">
        <v>34628</v>
      </c>
      <c r="B8694" s="451" t="s">
        <v>6251</v>
      </c>
      <c r="C8694" s="450" t="s">
        <v>721</v>
      </c>
      <c r="D8694" s="475">
        <v>62.79</v>
      </c>
      <c r="E8694" s="302"/>
      <c r="F8694" s="302"/>
      <c r="G8694" s="302"/>
    </row>
    <row r="8695" spans="1:7" ht="25.5">
      <c r="A8695" s="450">
        <v>34653</v>
      </c>
      <c r="B8695" s="451" t="s">
        <v>6252</v>
      </c>
      <c r="C8695" s="450" t="s">
        <v>721</v>
      </c>
      <c r="D8695" s="475">
        <v>7.76</v>
      </c>
      <c r="E8695" s="302"/>
      <c r="F8695" s="302"/>
      <c r="G8695" s="302"/>
    </row>
    <row r="8696" spans="1:7">
      <c r="A8696" s="450">
        <v>34688</v>
      </c>
      <c r="B8696" s="451" t="s">
        <v>6253</v>
      </c>
      <c r="C8696" s="450" t="s">
        <v>721</v>
      </c>
      <c r="D8696" s="475">
        <v>14.07</v>
      </c>
      <c r="E8696" s="302"/>
      <c r="F8696" s="302"/>
      <c r="G8696" s="302"/>
    </row>
    <row r="8697" spans="1:7" ht="25.5">
      <c r="A8697" s="450">
        <v>34709</v>
      </c>
      <c r="B8697" s="451" t="s">
        <v>6254</v>
      </c>
      <c r="C8697" s="450" t="s">
        <v>721</v>
      </c>
      <c r="D8697" s="475">
        <v>54.55</v>
      </c>
      <c r="E8697" s="302"/>
      <c r="F8697" s="302"/>
      <c r="G8697" s="302"/>
    </row>
    <row r="8698" spans="1:7">
      <c r="A8698" s="450">
        <v>34714</v>
      </c>
      <c r="B8698" s="451" t="s">
        <v>6255</v>
      </c>
      <c r="C8698" s="450" t="s">
        <v>721</v>
      </c>
      <c r="D8698" s="475">
        <v>65.150000000000006</v>
      </c>
      <c r="E8698" s="302"/>
      <c r="F8698" s="302"/>
      <c r="G8698" s="302"/>
    </row>
    <row r="8699" spans="1:7" ht="25.5">
      <c r="A8699" s="450">
        <v>2388</v>
      </c>
      <c r="B8699" s="451" t="s">
        <v>6256</v>
      </c>
      <c r="C8699" s="450" t="s">
        <v>721</v>
      </c>
      <c r="D8699" s="475">
        <v>54.14</v>
      </c>
      <c r="E8699" s="302"/>
      <c r="F8699" s="302"/>
      <c r="G8699" s="302"/>
    </row>
    <row r="8700" spans="1:7" ht="25.5">
      <c r="A8700" s="450">
        <v>34606</v>
      </c>
      <c r="B8700" s="451" t="s">
        <v>6257</v>
      </c>
      <c r="C8700" s="450" t="s">
        <v>721</v>
      </c>
      <c r="D8700" s="475">
        <v>83.05</v>
      </c>
      <c r="E8700" s="302"/>
      <c r="F8700" s="302"/>
      <c r="G8700" s="302"/>
    </row>
    <row r="8701" spans="1:7" ht="25.5">
      <c r="A8701" s="450">
        <v>34689</v>
      </c>
      <c r="B8701" s="451" t="s">
        <v>6258</v>
      </c>
      <c r="C8701" s="450" t="s">
        <v>721</v>
      </c>
      <c r="D8701" s="475">
        <v>26.44</v>
      </c>
      <c r="E8701" s="302"/>
      <c r="F8701" s="302"/>
      <c r="G8701" s="302"/>
    </row>
    <row r="8702" spans="1:7" ht="25.5">
      <c r="A8702" s="450">
        <v>2370</v>
      </c>
      <c r="B8702" s="451" t="s">
        <v>6259</v>
      </c>
      <c r="C8702" s="450" t="s">
        <v>721</v>
      </c>
      <c r="D8702" s="475">
        <v>10.06</v>
      </c>
      <c r="E8702" s="302"/>
      <c r="F8702" s="302"/>
      <c r="G8702" s="302"/>
    </row>
    <row r="8703" spans="1:7" ht="25.5">
      <c r="A8703" s="450">
        <v>2386</v>
      </c>
      <c r="B8703" s="451" t="s">
        <v>6260</v>
      </c>
      <c r="C8703" s="450" t="s">
        <v>721</v>
      </c>
      <c r="D8703" s="475">
        <v>16.87</v>
      </c>
      <c r="E8703" s="302"/>
      <c r="F8703" s="302"/>
      <c r="G8703" s="302"/>
    </row>
    <row r="8704" spans="1:7" ht="25.5">
      <c r="A8704" s="450">
        <v>2392</v>
      </c>
      <c r="B8704" s="451" t="s">
        <v>6261</v>
      </c>
      <c r="C8704" s="450" t="s">
        <v>721</v>
      </c>
      <c r="D8704" s="475">
        <v>67.53</v>
      </c>
      <c r="E8704" s="302"/>
      <c r="F8704" s="302"/>
      <c r="G8704" s="302"/>
    </row>
    <row r="8705" spans="1:7" ht="25.5">
      <c r="A8705" s="450">
        <v>2373</v>
      </c>
      <c r="B8705" s="451" t="s">
        <v>6262</v>
      </c>
      <c r="C8705" s="450" t="s">
        <v>721</v>
      </c>
      <c r="D8705" s="475">
        <v>95.14</v>
      </c>
      <c r="E8705" s="302"/>
      <c r="F8705" s="302"/>
      <c r="G8705" s="302"/>
    </row>
    <row r="8706" spans="1:7" ht="38.25">
      <c r="A8706" s="450">
        <v>39465</v>
      </c>
      <c r="B8706" s="451" t="s">
        <v>6263</v>
      </c>
      <c r="C8706" s="450" t="s">
        <v>721</v>
      </c>
      <c r="D8706" s="475">
        <v>58.12</v>
      </c>
      <c r="E8706" s="302"/>
      <c r="F8706" s="302"/>
      <c r="G8706" s="302"/>
    </row>
    <row r="8707" spans="1:7" ht="38.25">
      <c r="A8707" s="450">
        <v>39466</v>
      </c>
      <c r="B8707" s="451" t="s">
        <v>6264</v>
      </c>
      <c r="C8707" s="450" t="s">
        <v>721</v>
      </c>
      <c r="D8707" s="475">
        <v>65.39</v>
      </c>
      <c r="E8707" s="302"/>
      <c r="F8707" s="302"/>
      <c r="G8707" s="302"/>
    </row>
    <row r="8708" spans="1:7" ht="38.25">
      <c r="A8708" s="450">
        <v>39467</v>
      </c>
      <c r="B8708" s="451" t="s">
        <v>6265</v>
      </c>
      <c r="C8708" s="450" t="s">
        <v>721</v>
      </c>
      <c r="D8708" s="475">
        <v>83.64</v>
      </c>
      <c r="E8708" s="302"/>
      <c r="F8708" s="302"/>
      <c r="G8708" s="302"/>
    </row>
    <row r="8709" spans="1:7" ht="38.25">
      <c r="A8709" s="450">
        <v>39468</v>
      </c>
      <c r="B8709" s="451" t="s">
        <v>6266</v>
      </c>
      <c r="C8709" s="450" t="s">
        <v>721</v>
      </c>
      <c r="D8709" s="475">
        <v>148.66999999999999</v>
      </c>
      <c r="E8709" s="302"/>
      <c r="F8709" s="302"/>
      <c r="G8709" s="302"/>
    </row>
    <row r="8710" spans="1:7" ht="38.25">
      <c r="A8710" s="450">
        <v>39469</v>
      </c>
      <c r="B8710" s="451" t="s">
        <v>6267</v>
      </c>
      <c r="C8710" s="450" t="s">
        <v>721</v>
      </c>
      <c r="D8710" s="475">
        <v>60.56</v>
      </c>
      <c r="E8710" s="302"/>
      <c r="F8710" s="302"/>
      <c r="G8710" s="302"/>
    </row>
    <row r="8711" spans="1:7" ht="38.25">
      <c r="A8711" s="450">
        <v>39470</v>
      </c>
      <c r="B8711" s="451" t="s">
        <v>6268</v>
      </c>
      <c r="C8711" s="450" t="s">
        <v>721</v>
      </c>
      <c r="D8711" s="475">
        <v>74.41</v>
      </c>
      <c r="E8711" s="302"/>
      <c r="F8711" s="302"/>
      <c r="G8711" s="302"/>
    </row>
    <row r="8712" spans="1:7" ht="38.25">
      <c r="A8712" s="450">
        <v>39471</v>
      </c>
      <c r="B8712" s="451" t="s">
        <v>6269</v>
      </c>
      <c r="C8712" s="450" t="s">
        <v>721</v>
      </c>
      <c r="D8712" s="475">
        <v>89.42</v>
      </c>
      <c r="E8712" s="302"/>
      <c r="F8712" s="302"/>
      <c r="G8712" s="302"/>
    </row>
    <row r="8713" spans="1:7" ht="38.25">
      <c r="A8713" s="450">
        <v>39472</v>
      </c>
      <c r="B8713" s="451" t="s">
        <v>6270</v>
      </c>
      <c r="C8713" s="450" t="s">
        <v>721</v>
      </c>
      <c r="D8713" s="475">
        <v>155.37</v>
      </c>
      <c r="E8713" s="302"/>
      <c r="F8713" s="302"/>
      <c r="G8713" s="302"/>
    </row>
    <row r="8714" spans="1:7" ht="38.25">
      <c r="A8714" s="450">
        <v>39473</v>
      </c>
      <c r="B8714" s="451" t="s">
        <v>6271</v>
      </c>
      <c r="C8714" s="450" t="s">
        <v>721</v>
      </c>
      <c r="D8714" s="475">
        <v>100.37</v>
      </c>
      <c r="E8714" s="302"/>
      <c r="F8714" s="302"/>
      <c r="G8714" s="302"/>
    </row>
    <row r="8715" spans="1:7" ht="38.25">
      <c r="A8715" s="450">
        <v>39474</v>
      </c>
      <c r="B8715" s="451" t="s">
        <v>6272</v>
      </c>
      <c r="C8715" s="450" t="s">
        <v>721</v>
      </c>
      <c r="D8715" s="475">
        <v>106.99</v>
      </c>
      <c r="E8715" s="302"/>
      <c r="F8715" s="302"/>
      <c r="G8715" s="302"/>
    </row>
    <row r="8716" spans="1:7" ht="38.25">
      <c r="A8716" s="450">
        <v>39475</v>
      </c>
      <c r="B8716" s="451" t="s">
        <v>6273</v>
      </c>
      <c r="C8716" s="450" t="s">
        <v>721</v>
      </c>
      <c r="D8716" s="475">
        <v>121.4</v>
      </c>
      <c r="E8716" s="302"/>
      <c r="F8716" s="302"/>
      <c r="G8716" s="302"/>
    </row>
    <row r="8717" spans="1:7" ht="38.25">
      <c r="A8717" s="450">
        <v>39476</v>
      </c>
      <c r="B8717" s="451" t="s">
        <v>6274</v>
      </c>
      <c r="C8717" s="450" t="s">
        <v>721</v>
      </c>
      <c r="D8717" s="475">
        <v>228.52</v>
      </c>
      <c r="E8717" s="302"/>
      <c r="F8717" s="302"/>
      <c r="G8717" s="302"/>
    </row>
    <row r="8718" spans="1:7" ht="38.25">
      <c r="A8718" s="450">
        <v>39477</v>
      </c>
      <c r="B8718" s="451" t="s">
        <v>6275</v>
      </c>
      <c r="C8718" s="450" t="s">
        <v>721</v>
      </c>
      <c r="D8718" s="475">
        <v>111.97</v>
      </c>
      <c r="E8718" s="302"/>
      <c r="F8718" s="302"/>
      <c r="G8718" s="302"/>
    </row>
    <row r="8719" spans="1:7" ht="38.25">
      <c r="A8719" s="450">
        <v>39478</v>
      </c>
      <c r="B8719" s="451" t="s">
        <v>6276</v>
      </c>
      <c r="C8719" s="450" t="s">
        <v>721</v>
      </c>
      <c r="D8719" s="475">
        <v>115.43</v>
      </c>
      <c r="E8719" s="302"/>
      <c r="F8719" s="302"/>
      <c r="G8719" s="302"/>
    </row>
    <row r="8720" spans="1:7" ht="38.25">
      <c r="A8720" s="450">
        <v>39479</v>
      </c>
      <c r="B8720" s="451" t="s">
        <v>6277</v>
      </c>
      <c r="C8720" s="450" t="s">
        <v>721</v>
      </c>
      <c r="D8720" s="475">
        <v>136.01</v>
      </c>
      <c r="E8720" s="302"/>
      <c r="F8720" s="302"/>
      <c r="G8720" s="302"/>
    </row>
    <row r="8721" spans="1:7" ht="38.25">
      <c r="A8721" s="450">
        <v>39480</v>
      </c>
      <c r="B8721" s="451" t="s">
        <v>6278</v>
      </c>
      <c r="C8721" s="450" t="s">
        <v>721</v>
      </c>
      <c r="D8721" s="475">
        <v>280.64999999999998</v>
      </c>
      <c r="E8721" s="302"/>
      <c r="F8721" s="302"/>
      <c r="G8721" s="302"/>
    </row>
    <row r="8722" spans="1:7" ht="25.5">
      <c r="A8722" s="450">
        <v>39459</v>
      </c>
      <c r="B8722" s="451" t="s">
        <v>6279</v>
      </c>
      <c r="C8722" s="450" t="s">
        <v>721</v>
      </c>
      <c r="D8722" s="475">
        <v>238.2</v>
      </c>
      <c r="E8722" s="302"/>
      <c r="F8722" s="302"/>
      <c r="G8722" s="302"/>
    </row>
    <row r="8723" spans="1:7" ht="25.5">
      <c r="A8723" s="450">
        <v>39445</v>
      </c>
      <c r="B8723" s="451" t="s">
        <v>6280</v>
      </c>
      <c r="C8723" s="450" t="s">
        <v>721</v>
      </c>
      <c r="D8723" s="475">
        <v>119.6</v>
      </c>
      <c r="E8723" s="302"/>
      <c r="F8723" s="302"/>
      <c r="G8723" s="302"/>
    </row>
    <row r="8724" spans="1:7" ht="25.5">
      <c r="A8724" s="450">
        <v>39446</v>
      </c>
      <c r="B8724" s="451" t="s">
        <v>6281</v>
      </c>
      <c r="C8724" s="450" t="s">
        <v>721</v>
      </c>
      <c r="D8724" s="475">
        <v>121.73</v>
      </c>
      <c r="E8724" s="302"/>
      <c r="F8724" s="302"/>
      <c r="G8724" s="302"/>
    </row>
    <row r="8725" spans="1:7" ht="25.5">
      <c r="A8725" s="450">
        <v>39447</v>
      </c>
      <c r="B8725" s="451" t="s">
        <v>6282</v>
      </c>
      <c r="C8725" s="450" t="s">
        <v>721</v>
      </c>
      <c r="D8725" s="475">
        <v>130.16999999999999</v>
      </c>
      <c r="E8725" s="302"/>
      <c r="F8725" s="302"/>
      <c r="G8725" s="302"/>
    </row>
    <row r="8726" spans="1:7" ht="25.5">
      <c r="A8726" s="450">
        <v>39448</v>
      </c>
      <c r="B8726" s="451" t="s">
        <v>6283</v>
      </c>
      <c r="C8726" s="450" t="s">
        <v>721</v>
      </c>
      <c r="D8726" s="475">
        <v>221.97</v>
      </c>
      <c r="E8726" s="302"/>
      <c r="F8726" s="302"/>
      <c r="G8726" s="302"/>
    </row>
    <row r="8727" spans="1:7" ht="25.5">
      <c r="A8727" s="450">
        <v>39450</v>
      </c>
      <c r="B8727" s="451" t="s">
        <v>6284</v>
      </c>
      <c r="C8727" s="450" t="s">
        <v>721</v>
      </c>
      <c r="D8727" s="475">
        <v>135.41999999999999</v>
      </c>
      <c r="E8727" s="302"/>
      <c r="F8727" s="302"/>
      <c r="G8727" s="302"/>
    </row>
    <row r="8728" spans="1:7" ht="25.5">
      <c r="A8728" s="450">
        <v>39451</v>
      </c>
      <c r="B8728" s="451" t="s">
        <v>6285</v>
      </c>
      <c r="C8728" s="450" t="s">
        <v>721</v>
      </c>
      <c r="D8728" s="475">
        <v>147.71</v>
      </c>
      <c r="E8728" s="302"/>
      <c r="F8728" s="302"/>
      <c r="G8728" s="302"/>
    </row>
    <row r="8729" spans="1:7" ht="25.5">
      <c r="A8729" s="450">
        <v>39452</v>
      </c>
      <c r="B8729" s="451" t="s">
        <v>6286</v>
      </c>
      <c r="C8729" s="450" t="s">
        <v>721</v>
      </c>
      <c r="D8729" s="475">
        <v>148.59</v>
      </c>
      <c r="E8729" s="302"/>
      <c r="F8729" s="302"/>
      <c r="G8729" s="302"/>
    </row>
    <row r="8730" spans="1:7" ht="25.5">
      <c r="A8730" s="450">
        <v>39523</v>
      </c>
      <c r="B8730" s="451" t="s">
        <v>6287</v>
      </c>
      <c r="C8730" s="450" t="s">
        <v>721</v>
      </c>
      <c r="D8730" s="475">
        <v>248.67</v>
      </c>
      <c r="E8730" s="302"/>
      <c r="F8730" s="302"/>
      <c r="G8730" s="302"/>
    </row>
    <row r="8731" spans="1:7" ht="25.5">
      <c r="A8731" s="450">
        <v>39449</v>
      </c>
      <c r="B8731" s="451" t="s">
        <v>6288</v>
      </c>
      <c r="C8731" s="450" t="s">
        <v>721</v>
      </c>
      <c r="D8731" s="475">
        <v>275.38</v>
      </c>
      <c r="E8731" s="302"/>
      <c r="F8731" s="302"/>
      <c r="G8731" s="302"/>
    </row>
    <row r="8732" spans="1:7" ht="25.5">
      <c r="A8732" s="450">
        <v>39455</v>
      </c>
      <c r="B8732" s="451" t="s">
        <v>6289</v>
      </c>
      <c r="C8732" s="450" t="s">
        <v>721</v>
      </c>
      <c r="D8732" s="475">
        <v>136.26</v>
      </c>
      <c r="E8732" s="302"/>
      <c r="F8732" s="302"/>
      <c r="G8732" s="302"/>
    </row>
    <row r="8733" spans="1:7" ht="25.5">
      <c r="A8733" s="450">
        <v>39456</v>
      </c>
      <c r="B8733" s="451" t="s">
        <v>6290</v>
      </c>
      <c r="C8733" s="450" t="s">
        <v>721</v>
      </c>
      <c r="D8733" s="475">
        <v>136.36000000000001</v>
      </c>
      <c r="E8733" s="302"/>
      <c r="F8733" s="302"/>
      <c r="G8733" s="302"/>
    </row>
    <row r="8734" spans="1:7" ht="25.5">
      <c r="A8734" s="450">
        <v>39457</v>
      </c>
      <c r="B8734" s="451" t="s">
        <v>6291</v>
      </c>
      <c r="C8734" s="450" t="s">
        <v>721</v>
      </c>
      <c r="D8734" s="475">
        <v>148.66</v>
      </c>
      <c r="E8734" s="302"/>
      <c r="F8734" s="302"/>
      <c r="G8734" s="302"/>
    </row>
    <row r="8735" spans="1:7" ht="25.5">
      <c r="A8735" s="450">
        <v>39458</v>
      </c>
      <c r="B8735" s="451" t="s">
        <v>6292</v>
      </c>
      <c r="C8735" s="450" t="s">
        <v>721</v>
      </c>
      <c r="D8735" s="475">
        <v>277.41000000000003</v>
      </c>
      <c r="E8735" s="302"/>
      <c r="F8735" s="302"/>
      <c r="G8735" s="302"/>
    </row>
    <row r="8736" spans="1:7" ht="25.5">
      <c r="A8736" s="450">
        <v>39464</v>
      </c>
      <c r="B8736" s="451" t="s">
        <v>6293</v>
      </c>
      <c r="C8736" s="450" t="s">
        <v>721</v>
      </c>
      <c r="D8736" s="475">
        <v>446.1</v>
      </c>
      <c r="E8736" s="302"/>
      <c r="F8736" s="302"/>
      <c r="G8736" s="302"/>
    </row>
    <row r="8737" spans="1:7" ht="25.5">
      <c r="A8737" s="450">
        <v>39460</v>
      </c>
      <c r="B8737" s="451" t="s">
        <v>6294</v>
      </c>
      <c r="C8737" s="450" t="s">
        <v>721</v>
      </c>
      <c r="D8737" s="475">
        <v>169.19</v>
      </c>
      <c r="E8737" s="302"/>
      <c r="F8737" s="302"/>
      <c r="G8737" s="302"/>
    </row>
    <row r="8738" spans="1:7" ht="25.5">
      <c r="A8738" s="450">
        <v>39461</v>
      </c>
      <c r="B8738" s="451" t="s">
        <v>6295</v>
      </c>
      <c r="C8738" s="450" t="s">
        <v>721</v>
      </c>
      <c r="D8738" s="475">
        <v>198.26</v>
      </c>
      <c r="E8738" s="302"/>
      <c r="F8738" s="302"/>
      <c r="G8738" s="302"/>
    </row>
    <row r="8739" spans="1:7" ht="25.5">
      <c r="A8739" s="450">
        <v>39462</v>
      </c>
      <c r="B8739" s="451" t="s">
        <v>6296</v>
      </c>
      <c r="C8739" s="450" t="s">
        <v>721</v>
      </c>
      <c r="D8739" s="475">
        <v>191.07</v>
      </c>
      <c r="E8739" s="302"/>
      <c r="F8739" s="302"/>
      <c r="G8739" s="302"/>
    </row>
    <row r="8740" spans="1:7" ht="25.5">
      <c r="A8740" s="450">
        <v>39463</v>
      </c>
      <c r="B8740" s="451" t="s">
        <v>6297</v>
      </c>
      <c r="C8740" s="450" t="s">
        <v>721</v>
      </c>
      <c r="D8740" s="475">
        <v>442.64</v>
      </c>
      <c r="E8740" s="302"/>
      <c r="F8740" s="302"/>
      <c r="G8740" s="302"/>
    </row>
    <row r="8741" spans="1:7" ht="25.5">
      <c r="A8741" s="450">
        <v>26039</v>
      </c>
      <c r="B8741" s="451" t="s">
        <v>6298</v>
      </c>
      <c r="C8741" s="450" t="s">
        <v>721</v>
      </c>
      <c r="D8741" s="475">
        <v>282304.84999999998</v>
      </c>
      <c r="E8741" s="302"/>
      <c r="F8741" s="302"/>
      <c r="G8741" s="302"/>
    </row>
    <row r="8742" spans="1:7" ht="38.25">
      <c r="A8742" s="450">
        <v>2401</v>
      </c>
      <c r="B8742" s="451" t="s">
        <v>6299</v>
      </c>
      <c r="C8742" s="450" t="s">
        <v>721</v>
      </c>
      <c r="D8742" s="475">
        <v>64933.24</v>
      </c>
      <c r="E8742" s="302"/>
      <c r="F8742" s="302"/>
      <c r="G8742" s="302"/>
    </row>
    <row r="8743" spans="1:7" ht="38.25">
      <c r="A8743" s="450">
        <v>38870</v>
      </c>
      <c r="B8743" s="451" t="s">
        <v>6300</v>
      </c>
      <c r="C8743" s="450" t="s">
        <v>721</v>
      </c>
      <c r="D8743" s="475">
        <v>46.47</v>
      </c>
      <c r="E8743" s="302"/>
      <c r="F8743" s="302"/>
      <c r="G8743" s="302"/>
    </row>
    <row r="8744" spans="1:7" ht="38.25">
      <c r="A8744" s="450">
        <v>38869</v>
      </c>
      <c r="B8744" s="451" t="s">
        <v>6301</v>
      </c>
      <c r="C8744" s="450" t="s">
        <v>721</v>
      </c>
      <c r="D8744" s="475">
        <v>40.99</v>
      </c>
      <c r="E8744" s="302"/>
      <c r="F8744" s="302"/>
      <c r="G8744" s="302"/>
    </row>
    <row r="8745" spans="1:7" ht="38.25">
      <c r="A8745" s="450">
        <v>38872</v>
      </c>
      <c r="B8745" s="451" t="s">
        <v>6302</v>
      </c>
      <c r="C8745" s="450" t="s">
        <v>721</v>
      </c>
      <c r="D8745" s="475">
        <v>63.47</v>
      </c>
      <c r="E8745" s="302"/>
      <c r="F8745" s="302"/>
      <c r="G8745" s="302"/>
    </row>
    <row r="8746" spans="1:7" ht="38.25">
      <c r="A8746" s="450">
        <v>38871</v>
      </c>
      <c r="B8746" s="451" t="s">
        <v>6303</v>
      </c>
      <c r="C8746" s="450" t="s">
        <v>721</v>
      </c>
      <c r="D8746" s="475">
        <v>51.06</v>
      </c>
      <c r="E8746" s="302"/>
      <c r="F8746" s="302"/>
      <c r="G8746" s="302"/>
    </row>
    <row r="8747" spans="1:7" ht="38.25">
      <c r="A8747" s="450">
        <v>39283</v>
      </c>
      <c r="B8747" s="451" t="s">
        <v>6304</v>
      </c>
      <c r="C8747" s="450" t="s">
        <v>721</v>
      </c>
      <c r="D8747" s="475">
        <v>159.03</v>
      </c>
      <c r="E8747" s="302"/>
      <c r="F8747" s="302"/>
      <c r="G8747" s="302"/>
    </row>
    <row r="8748" spans="1:7" ht="38.25">
      <c r="A8748" s="450">
        <v>39284</v>
      </c>
      <c r="B8748" s="451" t="s">
        <v>6305</v>
      </c>
      <c r="C8748" s="450" t="s">
        <v>721</v>
      </c>
      <c r="D8748" s="475">
        <v>172.34</v>
      </c>
      <c r="E8748" s="302"/>
      <c r="F8748" s="302"/>
      <c r="G8748" s="302"/>
    </row>
    <row r="8749" spans="1:7" ht="38.25">
      <c r="A8749" s="450">
        <v>39285</v>
      </c>
      <c r="B8749" s="451" t="s">
        <v>6306</v>
      </c>
      <c r="C8749" s="450" t="s">
        <v>721</v>
      </c>
      <c r="D8749" s="475">
        <v>174.82</v>
      </c>
      <c r="E8749" s="302"/>
      <c r="F8749" s="302"/>
      <c r="G8749" s="302"/>
    </row>
    <row r="8750" spans="1:7" ht="38.25">
      <c r="A8750" s="450">
        <v>39286</v>
      </c>
      <c r="B8750" s="451" t="s">
        <v>6307</v>
      </c>
      <c r="C8750" s="450" t="s">
        <v>721</v>
      </c>
      <c r="D8750" s="475">
        <v>171.01</v>
      </c>
      <c r="E8750" s="302"/>
      <c r="F8750" s="302"/>
      <c r="G8750" s="302"/>
    </row>
    <row r="8751" spans="1:7" ht="38.25">
      <c r="A8751" s="450">
        <v>39287</v>
      </c>
      <c r="B8751" s="451" t="s">
        <v>6308</v>
      </c>
      <c r="C8751" s="450" t="s">
        <v>721</v>
      </c>
      <c r="D8751" s="475">
        <v>200.8</v>
      </c>
      <c r="E8751" s="302"/>
      <c r="F8751" s="302"/>
      <c r="G8751" s="302"/>
    </row>
    <row r="8752" spans="1:7" ht="38.25">
      <c r="A8752" s="450">
        <v>39288</v>
      </c>
      <c r="B8752" s="451" t="s">
        <v>6309</v>
      </c>
      <c r="C8752" s="450" t="s">
        <v>721</v>
      </c>
      <c r="D8752" s="475">
        <v>214.3</v>
      </c>
      <c r="E8752" s="302"/>
      <c r="F8752" s="302"/>
      <c r="G8752" s="302"/>
    </row>
    <row r="8753" spans="1:7" ht="51">
      <c r="A8753" s="450">
        <v>25976</v>
      </c>
      <c r="B8753" s="451" t="s">
        <v>6310</v>
      </c>
      <c r="C8753" s="450" t="s">
        <v>726</v>
      </c>
      <c r="D8753" s="475">
        <v>468.42</v>
      </c>
      <c r="E8753" s="302"/>
      <c r="F8753" s="302"/>
      <c r="G8753" s="302"/>
    </row>
    <row r="8754" spans="1:7" ht="25.5">
      <c r="A8754" s="450">
        <v>10629</v>
      </c>
      <c r="B8754" s="451" t="s">
        <v>6311</v>
      </c>
      <c r="C8754" s="450" t="s">
        <v>726</v>
      </c>
      <c r="D8754" s="475">
        <v>525.88</v>
      </c>
      <c r="E8754" s="302"/>
      <c r="F8754" s="302"/>
      <c r="G8754" s="302"/>
    </row>
    <row r="8755" spans="1:7" ht="25.5">
      <c r="A8755" s="450">
        <v>10698</v>
      </c>
      <c r="B8755" s="451" t="s">
        <v>6312</v>
      </c>
      <c r="C8755" s="450" t="s">
        <v>726</v>
      </c>
      <c r="D8755" s="475">
        <v>166.43</v>
      </c>
      <c r="E8755" s="302"/>
      <c r="F8755" s="302"/>
      <c r="G8755" s="302"/>
    </row>
    <row r="8756" spans="1:7" ht="51">
      <c r="A8756" s="450">
        <v>40521</v>
      </c>
      <c r="B8756" s="451" t="s">
        <v>6313</v>
      </c>
      <c r="C8756" s="450" t="s">
        <v>721</v>
      </c>
      <c r="D8756" s="475">
        <v>109775.96</v>
      </c>
      <c r="E8756" s="302"/>
      <c r="F8756" s="302"/>
      <c r="G8756" s="302"/>
    </row>
    <row r="8757" spans="1:7" ht="38.25">
      <c r="A8757" s="450">
        <v>2432</v>
      </c>
      <c r="B8757" s="451" t="s">
        <v>6314</v>
      </c>
      <c r="C8757" s="450" t="s">
        <v>721</v>
      </c>
      <c r="D8757" s="475">
        <v>18.28</v>
      </c>
      <c r="E8757" s="302"/>
      <c r="F8757" s="302"/>
      <c r="G8757" s="302"/>
    </row>
    <row r="8758" spans="1:7" ht="38.25">
      <c r="A8758" s="450">
        <v>2433</v>
      </c>
      <c r="B8758" s="451" t="s">
        <v>6315</v>
      </c>
      <c r="C8758" s="450" t="s">
        <v>721</v>
      </c>
      <c r="D8758" s="475">
        <v>6.19</v>
      </c>
      <c r="E8758" s="302"/>
      <c r="F8758" s="302"/>
      <c r="G8758" s="302"/>
    </row>
    <row r="8759" spans="1:7" ht="38.25">
      <c r="A8759" s="450">
        <v>2420</v>
      </c>
      <c r="B8759" s="451" t="s">
        <v>6316</v>
      </c>
      <c r="C8759" s="450" t="s">
        <v>721</v>
      </c>
      <c r="D8759" s="475">
        <v>10.63</v>
      </c>
      <c r="E8759" s="302"/>
      <c r="F8759" s="302"/>
      <c r="G8759" s="302"/>
    </row>
    <row r="8760" spans="1:7" ht="38.25">
      <c r="A8760" s="450">
        <v>11447</v>
      </c>
      <c r="B8760" s="451" t="s">
        <v>6317</v>
      </c>
      <c r="C8760" s="450" t="s">
        <v>721</v>
      </c>
      <c r="D8760" s="475">
        <v>21.02</v>
      </c>
      <c r="E8760" s="302"/>
      <c r="F8760" s="302"/>
      <c r="G8760" s="302"/>
    </row>
    <row r="8761" spans="1:7" ht="25.5">
      <c r="A8761" s="450">
        <v>11451</v>
      </c>
      <c r="B8761" s="451" t="s">
        <v>6318</v>
      </c>
      <c r="C8761" s="450" t="s">
        <v>721</v>
      </c>
      <c r="D8761" s="475">
        <v>56.35</v>
      </c>
      <c r="E8761" s="302"/>
      <c r="F8761" s="302"/>
      <c r="G8761" s="302"/>
    </row>
    <row r="8762" spans="1:7" ht="25.5">
      <c r="A8762" s="450">
        <v>11116</v>
      </c>
      <c r="B8762" s="451" t="s">
        <v>6319</v>
      </c>
      <c r="C8762" s="450" t="s">
        <v>721</v>
      </c>
      <c r="D8762" s="475">
        <v>554.5</v>
      </c>
      <c r="E8762" s="302"/>
      <c r="F8762" s="302"/>
      <c r="G8762" s="302"/>
    </row>
    <row r="8763" spans="1:7" ht="25.5">
      <c r="A8763" s="450">
        <v>38411</v>
      </c>
      <c r="B8763" s="451" t="s">
        <v>6320</v>
      </c>
      <c r="C8763" s="450" t="s">
        <v>721</v>
      </c>
      <c r="D8763" s="475">
        <v>1387.02</v>
      </c>
      <c r="E8763" s="302"/>
      <c r="F8763" s="302"/>
      <c r="G8763" s="302"/>
    </row>
    <row r="8764" spans="1:7" ht="25.5">
      <c r="A8764" s="450">
        <v>1370</v>
      </c>
      <c r="B8764" s="451" t="s">
        <v>6321</v>
      </c>
      <c r="C8764" s="450" t="s">
        <v>721</v>
      </c>
      <c r="D8764" s="475">
        <v>95.25</v>
      </c>
      <c r="E8764" s="302"/>
      <c r="F8764" s="302"/>
      <c r="G8764" s="302"/>
    </row>
    <row r="8765" spans="1:7" ht="25.5">
      <c r="A8765" s="450">
        <v>38189</v>
      </c>
      <c r="B8765" s="451" t="s">
        <v>6322</v>
      </c>
      <c r="C8765" s="450" t="s">
        <v>721</v>
      </c>
      <c r="D8765" s="475">
        <v>190.16</v>
      </c>
      <c r="E8765" s="302"/>
      <c r="F8765" s="302"/>
      <c r="G8765" s="302"/>
    </row>
    <row r="8766" spans="1:7" ht="25.5">
      <c r="A8766" s="450">
        <v>38190</v>
      </c>
      <c r="B8766" s="451" t="s">
        <v>6323</v>
      </c>
      <c r="C8766" s="450" t="s">
        <v>721</v>
      </c>
      <c r="D8766" s="475">
        <v>427.63</v>
      </c>
      <c r="E8766" s="302"/>
      <c r="F8766" s="302"/>
      <c r="G8766" s="302"/>
    </row>
    <row r="8767" spans="1:7" ht="38.25">
      <c r="A8767" s="450">
        <v>36516</v>
      </c>
      <c r="B8767" s="451" t="s">
        <v>6324</v>
      </c>
      <c r="C8767" s="450" t="s">
        <v>721</v>
      </c>
      <c r="D8767" s="475">
        <v>92406.52</v>
      </c>
      <c r="E8767" s="302"/>
      <c r="F8767" s="302"/>
      <c r="G8767" s="302"/>
    </row>
    <row r="8768" spans="1:7" ht="25.5">
      <c r="A8768" s="450">
        <v>34777</v>
      </c>
      <c r="B8768" s="451" t="s">
        <v>10676</v>
      </c>
      <c r="C8768" s="450" t="s">
        <v>721</v>
      </c>
      <c r="D8768" s="475">
        <v>3.23</v>
      </c>
      <c r="E8768" s="302"/>
      <c r="F8768" s="302"/>
      <c r="G8768" s="302"/>
    </row>
    <row r="8769" spans="1:7" ht="38.25">
      <c r="A8769" s="450">
        <v>7272</v>
      </c>
      <c r="B8769" s="451" t="s">
        <v>10677</v>
      </c>
      <c r="C8769" s="450" t="s">
        <v>721</v>
      </c>
      <c r="D8769" s="475">
        <v>2.73</v>
      </c>
      <c r="E8769" s="302"/>
      <c r="F8769" s="302"/>
      <c r="G8769" s="302"/>
    </row>
    <row r="8770" spans="1:7" ht="25.5">
      <c r="A8770" s="450">
        <v>10605</v>
      </c>
      <c r="B8770" s="451" t="s">
        <v>6325</v>
      </c>
      <c r="C8770" s="450" t="s">
        <v>721</v>
      </c>
      <c r="D8770" s="475">
        <v>3.9</v>
      </c>
      <c r="E8770" s="302"/>
      <c r="F8770" s="302"/>
      <c r="G8770" s="302"/>
    </row>
    <row r="8771" spans="1:7" ht="25.5">
      <c r="A8771" s="450">
        <v>10604</v>
      </c>
      <c r="B8771" s="451" t="s">
        <v>6326</v>
      </c>
      <c r="C8771" s="450" t="s">
        <v>721</v>
      </c>
      <c r="D8771" s="475">
        <v>9.1</v>
      </c>
      <c r="E8771" s="302"/>
      <c r="F8771" s="302"/>
      <c r="G8771" s="302"/>
    </row>
    <row r="8772" spans="1:7" ht="25.5">
      <c r="A8772" s="450">
        <v>672</v>
      </c>
      <c r="B8772" s="451" t="s">
        <v>6327</v>
      </c>
      <c r="C8772" s="450" t="s">
        <v>721</v>
      </c>
      <c r="D8772" s="475">
        <v>12.51</v>
      </c>
      <c r="E8772" s="302"/>
      <c r="F8772" s="302"/>
      <c r="G8772" s="302"/>
    </row>
    <row r="8773" spans="1:7" ht="25.5">
      <c r="A8773" s="450">
        <v>668</v>
      </c>
      <c r="B8773" s="451" t="s">
        <v>6328</v>
      </c>
      <c r="C8773" s="450" t="s">
        <v>721</v>
      </c>
      <c r="D8773" s="475">
        <v>15.1</v>
      </c>
      <c r="E8773" s="302"/>
      <c r="F8773" s="302"/>
      <c r="G8773" s="302"/>
    </row>
    <row r="8774" spans="1:7" ht="25.5">
      <c r="A8774" s="450">
        <v>10578</v>
      </c>
      <c r="B8774" s="451" t="s">
        <v>6329</v>
      </c>
      <c r="C8774" s="450" t="s">
        <v>721</v>
      </c>
      <c r="D8774" s="475">
        <v>17.59</v>
      </c>
      <c r="E8774" s="302"/>
      <c r="F8774" s="302"/>
      <c r="G8774" s="302"/>
    </row>
    <row r="8775" spans="1:7" ht="25.5">
      <c r="A8775" s="450">
        <v>666</v>
      </c>
      <c r="B8775" s="451" t="s">
        <v>6330</v>
      </c>
      <c r="C8775" s="450" t="s">
        <v>721</v>
      </c>
      <c r="D8775" s="475">
        <v>19.559999999999999</v>
      </c>
      <c r="E8775" s="302"/>
      <c r="F8775" s="302"/>
      <c r="G8775" s="302"/>
    </row>
    <row r="8776" spans="1:7" ht="25.5">
      <c r="A8776" s="450">
        <v>665</v>
      </c>
      <c r="B8776" s="451" t="s">
        <v>6331</v>
      </c>
      <c r="C8776" s="450" t="s">
        <v>721</v>
      </c>
      <c r="D8776" s="475">
        <v>26.16</v>
      </c>
      <c r="E8776" s="302"/>
      <c r="F8776" s="302"/>
      <c r="G8776" s="302"/>
    </row>
    <row r="8777" spans="1:7" ht="25.5">
      <c r="A8777" s="450">
        <v>10577</v>
      </c>
      <c r="B8777" s="451" t="s">
        <v>6332</v>
      </c>
      <c r="C8777" s="450" t="s">
        <v>721</v>
      </c>
      <c r="D8777" s="475">
        <v>23.21</v>
      </c>
      <c r="E8777" s="302"/>
      <c r="F8777" s="302"/>
      <c r="G8777" s="302"/>
    </row>
    <row r="8778" spans="1:7" ht="25.5">
      <c r="A8778" s="450">
        <v>10583</v>
      </c>
      <c r="B8778" s="451" t="s">
        <v>6333</v>
      </c>
      <c r="C8778" s="450" t="s">
        <v>721</v>
      </c>
      <c r="D8778" s="475">
        <v>12.06</v>
      </c>
      <c r="E8778" s="302"/>
      <c r="F8778" s="302"/>
      <c r="G8778" s="302"/>
    </row>
    <row r="8779" spans="1:7" ht="25.5">
      <c r="A8779" s="450">
        <v>10579</v>
      </c>
      <c r="B8779" s="451" t="s">
        <v>6334</v>
      </c>
      <c r="C8779" s="450" t="s">
        <v>721</v>
      </c>
      <c r="D8779" s="475">
        <v>21.01</v>
      </c>
      <c r="E8779" s="302"/>
      <c r="F8779" s="302"/>
      <c r="G8779" s="302"/>
    </row>
    <row r="8780" spans="1:7" ht="25.5">
      <c r="A8780" s="450">
        <v>10582</v>
      </c>
      <c r="B8780" s="451" t="s">
        <v>6335</v>
      </c>
      <c r="C8780" s="450" t="s">
        <v>721</v>
      </c>
      <c r="D8780" s="475">
        <v>10.61</v>
      </c>
      <c r="E8780" s="302"/>
      <c r="F8780" s="302"/>
      <c r="G8780" s="302"/>
    </row>
    <row r="8781" spans="1:7">
      <c r="A8781" s="450">
        <v>2436</v>
      </c>
      <c r="B8781" s="451" t="s">
        <v>6336</v>
      </c>
      <c r="C8781" s="450" t="s">
        <v>724</v>
      </c>
      <c r="D8781" s="475">
        <v>14.12</v>
      </c>
      <c r="E8781" s="302"/>
      <c r="F8781" s="302"/>
      <c r="G8781" s="302"/>
    </row>
    <row r="8782" spans="1:7">
      <c r="A8782" s="450">
        <v>40918</v>
      </c>
      <c r="B8782" s="451" t="s">
        <v>6337</v>
      </c>
      <c r="C8782" s="450" t="s">
        <v>839</v>
      </c>
      <c r="D8782" s="475">
        <v>2502.29</v>
      </c>
      <c r="E8782" s="302"/>
      <c r="F8782" s="302"/>
      <c r="G8782" s="302"/>
    </row>
    <row r="8783" spans="1:7">
      <c r="A8783" s="450">
        <v>2439</v>
      </c>
      <c r="B8783" s="451" t="s">
        <v>6338</v>
      </c>
      <c r="C8783" s="450" t="s">
        <v>724</v>
      </c>
      <c r="D8783" s="475">
        <v>14.12</v>
      </c>
      <c r="E8783" s="302"/>
      <c r="F8783" s="302"/>
      <c r="G8783" s="302"/>
    </row>
    <row r="8784" spans="1:7" ht="25.5">
      <c r="A8784" s="450">
        <v>40923</v>
      </c>
      <c r="B8784" s="451" t="s">
        <v>6339</v>
      </c>
      <c r="C8784" s="450" t="s">
        <v>839</v>
      </c>
      <c r="D8784" s="475">
        <v>2502.29</v>
      </c>
      <c r="E8784" s="302"/>
      <c r="F8784" s="302"/>
      <c r="G8784" s="302"/>
    </row>
    <row r="8785" spans="1:7" ht="25.5">
      <c r="A8785" s="450">
        <v>10998</v>
      </c>
      <c r="B8785" s="451" t="s">
        <v>6340</v>
      </c>
      <c r="C8785" s="450" t="s">
        <v>718</v>
      </c>
      <c r="D8785" s="475">
        <v>17.82</v>
      </c>
      <c r="E8785" s="302"/>
      <c r="F8785" s="302"/>
      <c r="G8785" s="302"/>
    </row>
    <row r="8786" spans="1:7" ht="25.5">
      <c r="A8786" s="450">
        <v>11002</v>
      </c>
      <c r="B8786" s="451" t="s">
        <v>6341</v>
      </c>
      <c r="C8786" s="450" t="s">
        <v>718</v>
      </c>
      <c r="D8786" s="475">
        <v>16.32</v>
      </c>
      <c r="E8786" s="302"/>
      <c r="F8786" s="302"/>
      <c r="G8786" s="302"/>
    </row>
    <row r="8787" spans="1:7" ht="25.5">
      <c r="A8787" s="450">
        <v>10999</v>
      </c>
      <c r="B8787" s="451" t="s">
        <v>6342</v>
      </c>
      <c r="C8787" s="450" t="s">
        <v>718</v>
      </c>
      <c r="D8787" s="475">
        <v>15.68</v>
      </c>
      <c r="E8787" s="302"/>
      <c r="F8787" s="302"/>
      <c r="G8787" s="302"/>
    </row>
    <row r="8788" spans="1:7" ht="25.5">
      <c r="A8788" s="450">
        <v>10997</v>
      </c>
      <c r="B8788" s="451" t="s">
        <v>6343</v>
      </c>
      <c r="C8788" s="450" t="s">
        <v>718</v>
      </c>
      <c r="D8788" s="475">
        <v>17</v>
      </c>
      <c r="E8788" s="302"/>
      <c r="F8788" s="302"/>
      <c r="G8788" s="302"/>
    </row>
    <row r="8789" spans="1:7" ht="25.5">
      <c r="A8789" s="450">
        <v>2685</v>
      </c>
      <c r="B8789" s="451" t="s">
        <v>6344</v>
      </c>
      <c r="C8789" s="450" t="s">
        <v>725</v>
      </c>
      <c r="D8789" s="475">
        <v>4.47</v>
      </c>
      <c r="E8789" s="302"/>
      <c r="F8789" s="302"/>
      <c r="G8789" s="302"/>
    </row>
    <row r="8790" spans="1:7" ht="25.5">
      <c r="A8790" s="450">
        <v>2680</v>
      </c>
      <c r="B8790" s="451" t="s">
        <v>6345</v>
      </c>
      <c r="C8790" s="450" t="s">
        <v>725</v>
      </c>
      <c r="D8790" s="475">
        <v>6.55</v>
      </c>
      <c r="E8790" s="302"/>
      <c r="F8790" s="302"/>
      <c r="G8790" s="302"/>
    </row>
    <row r="8791" spans="1:7" ht="25.5">
      <c r="A8791" s="450">
        <v>2684</v>
      </c>
      <c r="B8791" s="451" t="s">
        <v>6346</v>
      </c>
      <c r="C8791" s="450" t="s">
        <v>725</v>
      </c>
      <c r="D8791" s="475">
        <v>5.96</v>
      </c>
      <c r="E8791" s="302"/>
      <c r="F8791" s="302"/>
      <c r="G8791" s="302"/>
    </row>
    <row r="8792" spans="1:7" ht="25.5">
      <c r="A8792" s="450">
        <v>2673</v>
      </c>
      <c r="B8792" s="451" t="s">
        <v>6347</v>
      </c>
      <c r="C8792" s="450" t="s">
        <v>725</v>
      </c>
      <c r="D8792" s="475">
        <v>2.2999999999999998</v>
      </c>
      <c r="E8792" s="302"/>
      <c r="F8792" s="302"/>
      <c r="G8792" s="302"/>
    </row>
    <row r="8793" spans="1:7" ht="25.5">
      <c r="A8793" s="450">
        <v>2681</v>
      </c>
      <c r="B8793" s="451" t="s">
        <v>6348</v>
      </c>
      <c r="C8793" s="450" t="s">
        <v>725</v>
      </c>
      <c r="D8793" s="475">
        <v>10.7</v>
      </c>
      <c r="E8793" s="302"/>
      <c r="F8793" s="302"/>
      <c r="G8793" s="302"/>
    </row>
    <row r="8794" spans="1:7" ht="25.5">
      <c r="A8794" s="450">
        <v>2682</v>
      </c>
      <c r="B8794" s="451" t="s">
        <v>6349</v>
      </c>
      <c r="C8794" s="450" t="s">
        <v>725</v>
      </c>
      <c r="D8794" s="475">
        <v>15.61</v>
      </c>
      <c r="E8794" s="302"/>
      <c r="F8794" s="302"/>
      <c r="G8794" s="302"/>
    </row>
    <row r="8795" spans="1:7" ht="25.5">
      <c r="A8795" s="450">
        <v>2686</v>
      </c>
      <c r="B8795" s="451" t="s">
        <v>6350</v>
      </c>
      <c r="C8795" s="450" t="s">
        <v>725</v>
      </c>
      <c r="D8795" s="475">
        <v>19.579999999999998</v>
      </c>
      <c r="E8795" s="302"/>
      <c r="F8795" s="302"/>
      <c r="G8795" s="302"/>
    </row>
    <row r="8796" spans="1:7" ht="25.5">
      <c r="A8796" s="450">
        <v>2674</v>
      </c>
      <c r="B8796" s="451" t="s">
        <v>6351</v>
      </c>
      <c r="C8796" s="450" t="s">
        <v>725</v>
      </c>
      <c r="D8796" s="475">
        <v>2.86</v>
      </c>
      <c r="E8796" s="302"/>
      <c r="F8796" s="302"/>
      <c r="G8796" s="302"/>
    </row>
    <row r="8797" spans="1:7" ht="25.5">
      <c r="A8797" s="450">
        <v>2683</v>
      </c>
      <c r="B8797" s="451" t="s">
        <v>6352</v>
      </c>
      <c r="C8797" s="450" t="s">
        <v>725</v>
      </c>
      <c r="D8797" s="475">
        <v>30.85</v>
      </c>
      <c r="E8797" s="302"/>
      <c r="F8797" s="302"/>
      <c r="G8797" s="302"/>
    </row>
    <row r="8798" spans="1:7" ht="25.5">
      <c r="A8798" s="450">
        <v>2676</v>
      </c>
      <c r="B8798" s="451" t="s">
        <v>6353</v>
      </c>
      <c r="C8798" s="450" t="s">
        <v>725</v>
      </c>
      <c r="D8798" s="475">
        <v>1.33</v>
      </c>
      <c r="E8798" s="302"/>
      <c r="F8798" s="302"/>
      <c r="G8798" s="302"/>
    </row>
    <row r="8799" spans="1:7" ht="25.5">
      <c r="A8799" s="450">
        <v>2678</v>
      </c>
      <c r="B8799" s="451" t="s">
        <v>6354</v>
      </c>
      <c r="C8799" s="450" t="s">
        <v>725</v>
      </c>
      <c r="D8799" s="475">
        <v>1.67</v>
      </c>
      <c r="E8799" s="302"/>
      <c r="F8799" s="302"/>
      <c r="G8799" s="302"/>
    </row>
    <row r="8800" spans="1:7" ht="25.5">
      <c r="A8800" s="450">
        <v>2679</v>
      </c>
      <c r="B8800" s="451" t="s">
        <v>6355</v>
      </c>
      <c r="C8800" s="450" t="s">
        <v>725</v>
      </c>
      <c r="D8800" s="475">
        <v>2.58</v>
      </c>
      <c r="E8800" s="302"/>
      <c r="F8800" s="302"/>
      <c r="G8800" s="302"/>
    </row>
    <row r="8801" spans="1:7" ht="25.5">
      <c r="A8801" s="450">
        <v>12070</v>
      </c>
      <c r="B8801" s="451" t="s">
        <v>6356</v>
      </c>
      <c r="C8801" s="450" t="s">
        <v>725</v>
      </c>
      <c r="D8801" s="475">
        <v>3.59</v>
      </c>
      <c r="E8801" s="302"/>
      <c r="F8801" s="302"/>
      <c r="G8801" s="302"/>
    </row>
    <row r="8802" spans="1:7" ht="25.5">
      <c r="A8802" s="450">
        <v>2675</v>
      </c>
      <c r="B8802" s="451" t="s">
        <v>6357</v>
      </c>
      <c r="C8802" s="450" t="s">
        <v>725</v>
      </c>
      <c r="D8802" s="475">
        <v>4.67</v>
      </c>
      <c r="E8802" s="302"/>
      <c r="F8802" s="302"/>
      <c r="G8802" s="302"/>
    </row>
    <row r="8803" spans="1:7" ht="25.5">
      <c r="A8803" s="450">
        <v>12067</v>
      </c>
      <c r="B8803" s="451" t="s">
        <v>6358</v>
      </c>
      <c r="C8803" s="450" t="s">
        <v>725</v>
      </c>
      <c r="D8803" s="475">
        <v>6.34</v>
      </c>
      <c r="E8803" s="302"/>
      <c r="F8803" s="302"/>
      <c r="G8803" s="302"/>
    </row>
    <row r="8804" spans="1:7" ht="25.5">
      <c r="A8804" s="450">
        <v>40401</v>
      </c>
      <c r="B8804" s="451" t="s">
        <v>6359</v>
      </c>
      <c r="C8804" s="450" t="s">
        <v>725</v>
      </c>
      <c r="D8804" s="475">
        <v>2.2000000000000002</v>
      </c>
      <c r="E8804" s="302"/>
      <c r="F8804" s="302"/>
      <c r="G8804" s="302"/>
    </row>
    <row r="8805" spans="1:7" ht="25.5">
      <c r="A8805" s="450">
        <v>40402</v>
      </c>
      <c r="B8805" s="451" t="s">
        <v>6360</v>
      </c>
      <c r="C8805" s="450" t="s">
        <v>725</v>
      </c>
      <c r="D8805" s="475">
        <v>2.83</v>
      </c>
      <c r="E8805" s="302"/>
      <c r="F8805" s="302"/>
      <c r="G8805" s="302"/>
    </row>
    <row r="8806" spans="1:7" ht="25.5">
      <c r="A8806" s="450">
        <v>40400</v>
      </c>
      <c r="B8806" s="451" t="s">
        <v>6361</v>
      </c>
      <c r="C8806" s="450" t="s">
        <v>725</v>
      </c>
      <c r="D8806" s="475">
        <v>1.49</v>
      </c>
      <c r="E8806" s="302"/>
      <c r="F8806" s="302"/>
      <c r="G8806" s="302"/>
    </row>
    <row r="8807" spans="1:7" ht="51">
      <c r="A8807" s="450">
        <v>2504</v>
      </c>
      <c r="B8807" s="451" t="s">
        <v>6362</v>
      </c>
      <c r="C8807" s="450" t="s">
        <v>725</v>
      </c>
      <c r="D8807" s="475">
        <v>10.46</v>
      </c>
      <c r="E8807" s="302"/>
      <c r="F8807" s="302"/>
      <c r="G8807" s="302"/>
    </row>
    <row r="8808" spans="1:7" ht="51">
      <c r="A8808" s="450">
        <v>2501</v>
      </c>
      <c r="B8808" s="451" t="s">
        <v>6363</v>
      </c>
      <c r="C8808" s="450" t="s">
        <v>725</v>
      </c>
      <c r="D8808" s="475">
        <v>13.72</v>
      </c>
      <c r="E8808" s="302"/>
      <c r="F8808" s="302"/>
      <c r="G8808" s="302"/>
    </row>
    <row r="8809" spans="1:7" ht="51">
      <c r="A8809" s="450">
        <v>2502</v>
      </c>
      <c r="B8809" s="451" t="s">
        <v>6364</v>
      </c>
      <c r="C8809" s="450" t="s">
        <v>725</v>
      </c>
      <c r="D8809" s="475">
        <v>20.7</v>
      </c>
      <c r="E8809" s="302"/>
      <c r="F8809" s="302"/>
      <c r="G8809" s="302"/>
    </row>
    <row r="8810" spans="1:7" ht="51">
      <c r="A8810" s="450">
        <v>2503</v>
      </c>
      <c r="B8810" s="451" t="s">
        <v>6365</v>
      </c>
      <c r="C8810" s="450" t="s">
        <v>725</v>
      </c>
      <c r="D8810" s="475">
        <v>26.64</v>
      </c>
      <c r="E8810" s="302"/>
      <c r="F8810" s="302"/>
      <c r="G8810" s="302"/>
    </row>
    <row r="8811" spans="1:7" ht="51">
      <c r="A8811" s="450">
        <v>2500</v>
      </c>
      <c r="B8811" s="451" t="s">
        <v>6366</v>
      </c>
      <c r="C8811" s="450" t="s">
        <v>725</v>
      </c>
      <c r="D8811" s="475">
        <v>35.49</v>
      </c>
      <c r="E8811" s="302"/>
      <c r="F8811" s="302"/>
      <c r="G8811" s="302"/>
    </row>
    <row r="8812" spans="1:7" ht="51">
      <c r="A8812" s="450">
        <v>2505</v>
      </c>
      <c r="B8812" s="451" t="s">
        <v>6367</v>
      </c>
      <c r="C8812" s="450" t="s">
        <v>725</v>
      </c>
      <c r="D8812" s="475">
        <v>55.31</v>
      </c>
      <c r="E8812" s="302"/>
      <c r="F8812" s="302"/>
      <c r="G8812" s="302"/>
    </row>
    <row r="8813" spans="1:7" ht="25.5">
      <c r="A8813" s="450">
        <v>12056</v>
      </c>
      <c r="B8813" s="451" t="s">
        <v>6368</v>
      </c>
      <c r="C8813" s="450" t="s">
        <v>725</v>
      </c>
      <c r="D8813" s="475">
        <v>22.35</v>
      </c>
      <c r="E8813" s="302"/>
      <c r="F8813" s="302"/>
      <c r="G8813" s="302"/>
    </row>
    <row r="8814" spans="1:7" ht="25.5">
      <c r="A8814" s="450">
        <v>12057</v>
      </c>
      <c r="B8814" s="451" t="s">
        <v>6369</v>
      </c>
      <c r="C8814" s="450" t="s">
        <v>725</v>
      </c>
      <c r="D8814" s="475">
        <v>18.98</v>
      </c>
      <c r="E8814" s="302"/>
      <c r="F8814" s="302"/>
      <c r="G8814" s="302"/>
    </row>
    <row r="8815" spans="1:7" ht="25.5">
      <c r="A8815" s="450">
        <v>12059</v>
      </c>
      <c r="B8815" s="451" t="s">
        <v>6370</v>
      </c>
      <c r="C8815" s="450" t="s">
        <v>725</v>
      </c>
      <c r="D8815" s="475">
        <v>6.66</v>
      </c>
      <c r="E8815" s="302"/>
      <c r="F8815" s="302"/>
      <c r="G8815" s="302"/>
    </row>
    <row r="8816" spans="1:7" ht="25.5">
      <c r="A8816" s="450">
        <v>12058</v>
      </c>
      <c r="B8816" s="451" t="s">
        <v>6371</v>
      </c>
      <c r="C8816" s="450" t="s">
        <v>725</v>
      </c>
      <c r="D8816" s="475">
        <v>11.83</v>
      </c>
      <c r="E8816" s="302"/>
      <c r="F8816" s="302"/>
      <c r="G8816" s="302"/>
    </row>
    <row r="8817" spans="1:7" ht="25.5">
      <c r="A8817" s="450">
        <v>12060</v>
      </c>
      <c r="B8817" s="451" t="s">
        <v>6372</v>
      </c>
      <c r="C8817" s="450" t="s">
        <v>725</v>
      </c>
      <c r="D8817" s="475">
        <v>49.32</v>
      </c>
      <c r="E8817" s="302"/>
      <c r="F8817" s="302"/>
      <c r="G8817" s="302"/>
    </row>
    <row r="8818" spans="1:7" ht="25.5">
      <c r="A8818" s="450">
        <v>12061</v>
      </c>
      <c r="B8818" s="451" t="s">
        <v>6373</v>
      </c>
      <c r="C8818" s="450" t="s">
        <v>725</v>
      </c>
      <c r="D8818" s="475">
        <v>30.12</v>
      </c>
      <c r="E8818" s="302"/>
      <c r="F8818" s="302"/>
      <c r="G8818" s="302"/>
    </row>
    <row r="8819" spans="1:7" ht="25.5">
      <c r="A8819" s="450">
        <v>12062</v>
      </c>
      <c r="B8819" s="451" t="s">
        <v>6374</v>
      </c>
      <c r="C8819" s="450" t="s">
        <v>725</v>
      </c>
      <c r="D8819" s="475">
        <v>55.54</v>
      </c>
      <c r="E8819" s="302"/>
      <c r="F8819" s="302"/>
      <c r="G8819" s="302"/>
    </row>
    <row r="8820" spans="1:7" ht="38.25">
      <c r="A8820" s="450">
        <v>21137</v>
      </c>
      <c r="B8820" s="451" t="s">
        <v>6375</v>
      </c>
      <c r="C8820" s="450" t="s">
        <v>725</v>
      </c>
      <c r="D8820" s="475">
        <v>9.65</v>
      </c>
      <c r="E8820" s="302"/>
      <c r="F8820" s="302"/>
      <c r="G8820" s="302"/>
    </row>
    <row r="8821" spans="1:7" ht="25.5">
      <c r="A8821" s="450">
        <v>2687</v>
      </c>
      <c r="B8821" s="451" t="s">
        <v>6376</v>
      </c>
      <c r="C8821" s="450" t="s">
        <v>725</v>
      </c>
      <c r="D8821" s="475">
        <v>1.1599999999999999</v>
      </c>
      <c r="E8821" s="302"/>
      <c r="F8821" s="302"/>
      <c r="G8821" s="302"/>
    </row>
    <row r="8822" spans="1:7" ht="25.5">
      <c r="A8822" s="450">
        <v>2689</v>
      </c>
      <c r="B8822" s="451" t="s">
        <v>6377</v>
      </c>
      <c r="C8822" s="450" t="s">
        <v>725</v>
      </c>
      <c r="D8822" s="475">
        <v>1.39</v>
      </c>
      <c r="E8822" s="302"/>
      <c r="F8822" s="302"/>
      <c r="G8822" s="302"/>
    </row>
    <row r="8823" spans="1:7" ht="25.5">
      <c r="A8823" s="450">
        <v>2688</v>
      </c>
      <c r="B8823" s="451" t="s">
        <v>6378</v>
      </c>
      <c r="C8823" s="450" t="s">
        <v>725</v>
      </c>
      <c r="D8823" s="475">
        <v>1.5</v>
      </c>
      <c r="E8823" s="302"/>
      <c r="F8823" s="302"/>
      <c r="G8823" s="302"/>
    </row>
    <row r="8824" spans="1:7" ht="25.5">
      <c r="A8824" s="450">
        <v>2690</v>
      </c>
      <c r="B8824" s="451" t="s">
        <v>6379</v>
      </c>
      <c r="C8824" s="450" t="s">
        <v>725</v>
      </c>
      <c r="D8824" s="475">
        <v>2.57</v>
      </c>
      <c r="E8824" s="302"/>
      <c r="F8824" s="302"/>
      <c r="G8824" s="302"/>
    </row>
    <row r="8825" spans="1:7" ht="38.25">
      <c r="A8825" s="450">
        <v>39243</v>
      </c>
      <c r="B8825" s="451" t="s">
        <v>6380</v>
      </c>
      <c r="C8825" s="450" t="s">
        <v>725</v>
      </c>
      <c r="D8825" s="475">
        <v>1.69</v>
      </c>
      <c r="E8825" s="302"/>
      <c r="F8825" s="302"/>
      <c r="G8825" s="302"/>
    </row>
    <row r="8826" spans="1:7" ht="38.25">
      <c r="A8826" s="450">
        <v>39244</v>
      </c>
      <c r="B8826" s="451" t="s">
        <v>6381</v>
      </c>
      <c r="C8826" s="450" t="s">
        <v>725</v>
      </c>
      <c r="D8826" s="475">
        <v>2.29</v>
      </c>
      <c r="E8826" s="302"/>
      <c r="F8826" s="302"/>
      <c r="G8826" s="302"/>
    </row>
    <row r="8827" spans="1:7" ht="38.25">
      <c r="A8827" s="450">
        <v>39245</v>
      </c>
      <c r="B8827" s="451" t="s">
        <v>6382</v>
      </c>
      <c r="C8827" s="450" t="s">
        <v>725</v>
      </c>
      <c r="D8827" s="475">
        <v>4.41</v>
      </c>
      <c r="E8827" s="302"/>
      <c r="F8827" s="302"/>
      <c r="G8827" s="302"/>
    </row>
    <row r="8828" spans="1:7" ht="38.25">
      <c r="A8828" s="450">
        <v>39254</v>
      </c>
      <c r="B8828" s="451" t="s">
        <v>6383</v>
      </c>
      <c r="C8828" s="450" t="s">
        <v>725</v>
      </c>
      <c r="D8828" s="475">
        <v>6.6</v>
      </c>
      <c r="E8828" s="302"/>
      <c r="F8828" s="302"/>
      <c r="G8828" s="302"/>
    </row>
    <row r="8829" spans="1:7" ht="38.25">
      <c r="A8829" s="450">
        <v>39255</v>
      </c>
      <c r="B8829" s="451" t="s">
        <v>6384</v>
      </c>
      <c r="C8829" s="450" t="s">
        <v>725</v>
      </c>
      <c r="D8829" s="475">
        <v>12.22</v>
      </c>
      <c r="E8829" s="302"/>
      <c r="F8829" s="302"/>
      <c r="G8829" s="302"/>
    </row>
    <row r="8830" spans="1:7" ht="38.25">
      <c r="A8830" s="450">
        <v>39253</v>
      </c>
      <c r="B8830" s="451" t="s">
        <v>6385</v>
      </c>
      <c r="C8830" s="450" t="s">
        <v>725</v>
      </c>
      <c r="D8830" s="475">
        <v>8.42</v>
      </c>
      <c r="E8830" s="302"/>
      <c r="F8830" s="302"/>
      <c r="G8830" s="302"/>
    </row>
    <row r="8831" spans="1:7" ht="51">
      <c r="A8831" s="450">
        <v>2446</v>
      </c>
      <c r="B8831" s="451" t="s">
        <v>6386</v>
      </c>
      <c r="C8831" s="450" t="s">
        <v>725</v>
      </c>
      <c r="D8831" s="475">
        <v>5.5</v>
      </c>
      <c r="E8831" s="302"/>
      <c r="F8831" s="302"/>
      <c r="G8831" s="302"/>
    </row>
    <row r="8832" spans="1:7" ht="51">
      <c r="A8832" s="450">
        <v>2442</v>
      </c>
      <c r="B8832" s="451" t="s">
        <v>6387</v>
      </c>
      <c r="C8832" s="450" t="s">
        <v>725</v>
      </c>
      <c r="D8832" s="475">
        <v>7.7</v>
      </c>
      <c r="E8832" s="302"/>
      <c r="F8832" s="302"/>
      <c r="G8832" s="302"/>
    </row>
    <row r="8833" spans="1:7" ht="51">
      <c r="A8833" s="450">
        <v>39246</v>
      </c>
      <c r="B8833" s="451" t="s">
        <v>6388</v>
      </c>
      <c r="C8833" s="450" t="s">
        <v>725</v>
      </c>
      <c r="D8833" s="475">
        <v>3.83</v>
      </c>
      <c r="E8833" s="302"/>
      <c r="F8833" s="302"/>
      <c r="G8833" s="302"/>
    </row>
    <row r="8834" spans="1:7" ht="51">
      <c r="A8834" s="450">
        <v>39247</v>
      </c>
      <c r="B8834" s="451" t="s">
        <v>6389</v>
      </c>
      <c r="C8834" s="450" t="s">
        <v>725</v>
      </c>
      <c r="D8834" s="475">
        <v>3.34</v>
      </c>
      <c r="E8834" s="302"/>
      <c r="F8834" s="302"/>
      <c r="G8834" s="302"/>
    </row>
    <row r="8835" spans="1:7" ht="51">
      <c r="A8835" s="450">
        <v>39248</v>
      </c>
      <c r="B8835" s="451" t="s">
        <v>6390</v>
      </c>
      <c r="C8835" s="450" t="s">
        <v>725</v>
      </c>
      <c r="D8835" s="475">
        <v>10.74</v>
      </c>
      <c r="E8835" s="302"/>
      <c r="F8835" s="302"/>
      <c r="G8835" s="302"/>
    </row>
    <row r="8836" spans="1:7">
      <c r="A8836" s="450">
        <v>2438</v>
      </c>
      <c r="B8836" s="451" t="s">
        <v>6391</v>
      </c>
      <c r="C8836" s="450" t="s">
        <v>724</v>
      </c>
      <c r="D8836" s="475">
        <v>14.27</v>
      </c>
      <c r="E8836" s="302"/>
      <c r="F8836" s="302"/>
      <c r="G8836" s="302"/>
    </row>
    <row r="8837" spans="1:7">
      <c r="A8837" s="450">
        <v>40922</v>
      </c>
      <c r="B8837" s="451" t="s">
        <v>6392</v>
      </c>
      <c r="C8837" s="450" t="s">
        <v>839</v>
      </c>
      <c r="D8837" s="475">
        <v>2530.11</v>
      </c>
      <c r="E8837" s="302"/>
      <c r="F8837" s="302"/>
      <c r="G8837" s="302"/>
    </row>
    <row r="8838" spans="1:7" ht="76.5">
      <c r="A8838" s="450">
        <v>36486</v>
      </c>
      <c r="B8838" s="451" t="s">
        <v>6393</v>
      </c>
      <c r="C8838" s="450" t="s">
        <v>721</v>
      </c>
      <c r="D8838" s="475">
        <v>45931.11</v>
      </c>
      <c r="E8838" s="302"/>
      <c r="F8838" s="302"/>
      <c r="G8838" s="302"/>
    </row>
    <row r="8839" spans="1:7" ht="63.75">
      <c r="A8839" s="450">
        <v>37777</v>
      </c>
      <c r="B8839" s="451" t="s">
        <v>6394</v>
      </c>
      <c r="C8839" s="450" t="s">
        <v>721</v>
      </c>
      <c r="D8839" s="475">
        <v>216242.81</v>
      </c>
      <c r="E8839" s="302"/>
      <c r="F8839" s="302"/>
      <c r="G8839" s="302"/>
    </row>
    <row r="8840" spans="1:7" ht="25.5">
      <c r="A8840" s="450">
        <v>12624</v>
      </c>
      <c r="B8840" s="451" t="s">
        <v>6395</v>
      </c>
      <c r="C8840" s="450" t="s">
        <v>721</v>
      </c>
      <c r="D8840" s="475">
        <v>11.13</v>
      </c>
      <c r="E8840" s="302"/>
      <c r="F8840" s="302"/>
      <c r="G8840" s="302"/>
    </row>
    <row r="8841" spans="1:7">
      <c r="A8841" s="450">
        <v>517</v>
      </c>
      <c r="B8841" s="451" t="s">
        <v>6396</v>
      </c>
      <c r="C8841" s="450" t="s">
        <v>720</v>
      </c>
      <c r="D8841" s="475">
        <v>7.53</v>
      </c>
      <c r="E8841" s="302"/>
      <c r="F8841" s="302"/>
      <c r="G8841" s="302"/>
    </row>
    <row r="8842" spans="1:7" ht="38.25">
      <c r="A8842" s="450">
        <v>41904</v>
      </c>
      <c r="B8842" s="451" t="s">
        <v>6397</v>
      </c>
      <c r="C8842" s="450" t="s">
        <v>727</v>
      </c>
      <c r="D8842" s="475">
        <v>2715.8</v>
      </c>
      <c r="E8842" s="302"/>
      <c r="F8842" s="302"/>
      <c r="G8842" s="302"/>
    </row>
    <row r="8843" spans="1:7" ht="38.25">
      <c r="A8843" s="450">
        <v>41905</v>
      </c>
      <c r="B8843" s="451" t="s">
        <v>6398</v>
      </c>
      <c r="C8843" s="450" t="s">
        <v>718</v>
      </c>
      <c r="D8843" s="475">
        <v>2.52</v>
      </c>
      <c r="E8843" s="302"/>
      <c r="F8843" s="302"/>
      <c r="G8843" s="302"/>
    </row>
    <row r="8844" spans="1:7" ht="38.25">
      <c r="A8844" s="450">
        <v>41903</v>
      </c>
      <c r="B8844" s="451" t="s">
        <v>6399</v>
      </c>
      <c r="C8844" s="450" t="s">
        <v>718</v>
      </c>
      <c r="D8844" s="475">
        <v>2.63</v>
      </c>
      <c r="E8844" s="302"/>
      <c r="F8844" s="302"/>
      <c r="G8844" s="302"/>
    </row>
    <row r="8845" spans="1:7" ht="38.25">
      <c r="A8845" s="450">
        <v>37534</v>
      </c>
      <c r="B8845" s="451" t="s">
        <v>6400</v>
      </c>
      <c r="C8845" s="450" t="s">
        <v>718</v>
      </c>
      <c r="D8845" s="475">
        <v>20.16</v>
      </c>
      <c r="E8845" s="302"/>
      <c r="F8845" s="302"/>
      <c r="G8845" s="302"/>
    </row>
    <row r="8846" spans="1:7" ht="38.25">
      <c r="A8846" s="450">
        <v>37535</v>
      </c>
      <c r="B8846" s="451" t="s">
        <v>6401</v>
      </c>
      <c r="C8846" s="450" t="s">
        <v>718</v>
      </c>
      <c r="D8846" s="475">
        <v>20.16</v>
      </c>
      <c r="E8846" s="302"/>
      <c r="F8846" s="302"/>
      <c r="G8846" s="302"/>
    </row>
    <row r="8847" spans="1:7" ht="38.25">
      <c r="A8847" s="450">
        <v>37533</v>
      </c>
      <c r="B8847" s="451" t="s">
        <v>6402</v>
      </c>
      <c r="C8847" s="450" t="s">
        <v>718</v>
      </c>
      <c r="D8847" s="475">
        <v>20.16</v>
      </c>
      <c r="E8847" s="302"/>
      <c r="F8847" s="302"/>
      <c r="G8847" s="302"/>
    </row>
    <row r="8848" spans="1:7" ht="38.25">
      <c r="A8848" s="450">
        <v>37537</v>
      </c>
      <c r="B8848" s="451" t="s">
        <v>6403</v>
      </c>
      <c r="C8848" s="450" t="s">
        <v>718</v>
      </c>
      <c r="D8848" s="475">
        <v>15.26</v>
      </c>
      <c r="E8848" s="302"/>
      <c r="F8848" s="302"/>
      <c r="G8848" s="302"/>
    </row>
    <row r="8849" spans="1:7" ht="38.25">
      <c r="A8849" s="450">
        <v>37536</v>
      </c>
      <c r="B8849" s="451" t="s">
        <v>6404</v>
      </c>
      <c r="C8849" s="450" t="s">
        <v>718</v>
      </c>
      <c r="D8849" s="475">
        <v>15.26</v>
      </c>
      <c r="E8849" s="302"/>
      <c r="F8849" s="302"/>
      <c r="G8849" s="302"/>
    </row>
    <row r="8850" spans="1:7" ht="38.25">
      <c r="A8850" s="450">
        <v>37532</v>
      </c>
      <c r="B8850" s="451" t="s">
        <v>6405</v>
      </c>
      <c r="C8850" s="450" t="s">
        <v>718</v>
      </c>
      <c r="D8850" s="475">
        <v>15.26</v>
      </c>
      <c r="E8850" s="302"/>
      <c r="F8850" s="302"/>
      <c r="G8850" s="302"/>
    </row>
    <row r="8851" spans="1:7">
      <c r="A8851" s="450">
        <v>2696</v>
      </c>
      <c r="B8851" s="451" t="s">
        <v>6406</v>
      </c>
      <c r="C8851" s="450" t="s">
        <v>724</v>
      </c>
      <c r="D8851" s="475">
        <v>14.12</v>
      </c>
      <c r="E8851" s="302"/>
      <c r="F8851" s="302"/>
      <c r="G8851" s="302"/>
    </row>
    <row r="8852" spans="1:7" ht="25.5">
      <c r="A8852" s="450">
        <v>40928</v>
      </c>
      <c r="B8852" s="451" t="s">
        <v>6407</v>
      </c>
      <c r="C8852" s="450" t="s">
        <v>839</v>
      </c>
      <c r="D8852" s="475">
        <v>2502.29</v>
      </c>
      <c r="E8852" s="302"/>
      <c r="F8852" s="302"/>
      <c r="G8852" s="302"/>
    </row>
    <row r="8853" spans="1:7">
      <c r="A8853" s="450">
        <v>4083</v>
      </c>
      <c r="B8853" s="451" t="s">
        <v>6408</v>
      </c>
      <c r="C8853" s="450" t="s">
        <v>724</v>
      </c>
      <c r="D8853" s="475">
        <v>18.28</v>
      </c>
      <c r="E8853" s="302"/>
      <c r="F8853" s="302"/>
      <c r="G8853" s="302"/>
    </row>
    <row r="8854" spans="1:7">
      <c r="A8854" s="450">
        <v>40818</v>
      </c>
      <c r="B8854" s="451" t="s">
        <v>6409</v>
      </c>
      <c r="C8854" s="450" t="s">
        <v>839</v>
      </c>
      <c r="D8854" s="475">
        <v>3238.65</v>
      </c>
      <c r="E8854" s="302"/>
      <c r="F8854" s="302"/>
      <c r="G8854" s="302"/>
    </row>
    <row r="8855" spans="1:7" ht="25.5">
      <c r="A8855" s="450">
        <v>43146</v>
      </c>
      <c r="B8855" s="451" t="s">
        <v>10678</v>
      </c>
      <c r="C8855" s="450" t="s">
        <v>718</v>
      </c>
      <c r="D8855" s="475">
        <v>6.72</v>
      </c>
      <c r="E8855" s="302"/>
      <c r="F8855" s="302"/>
      <c r="G8855" s="302"/>
    </row>
    <row r="8856" spans="1:7" ht="25.5">
      <c r="A8856" s="450">
        <v>2705</v>
      </c>
      <c r="B8856" s="451" t="s">
        <v>6410</v>
      </c>
      <c r="C8856" s="450" t="s">
        <v>729</v>
      </c>
      <c r="D8856" s="475">
        <v>0.82</v>
      </c>
      <c r="E8856" s="302"/>
      <c r="F8856" s="302"/>
      <c r="G8856" s="302"/>
    </row>
    <row r="8857" spans="1:7" ht="38.25">
      <c r="A8857" s="450">
        <v>14250</v>
      </c>
      <c r="B8857" s="451" t="s">
        <v>6411</v>
      </c>
      <c r="C8857" s="450" t="s">
        <v>729</v>
      </c>
      <c r="D8857" s="475">
        <v>0.84</v>
      </c>
      <c r="E8857" s="302"/>
      <c r="F8857" s="302"/>
      <c r="G8857" s="302"/>
    </row>
    <row r="8858" spans="1:7">
      <c r="A8858" s="450">
        <v>11683</v>
      </c>
      <c r="B8858" s="451" t="s">
        <v>6412</v>
      </c>
      <c r="C8858" s="450" t="s">
        <v>721</v>
      </c>
      <c r="D8858" s="475">
        <v>36.46</v>
      </c>
      <c r="E8858" s="302"/>
      <c r="F8858" s="302"/>
      <c r="G8858" s="302"/>
    </row>
    <row r="8859" spans="1:7">
      <c r="A8859" s="450">
        <v>11684</v>
      </c>
      <c r="B8859" s="451" t="s">
        <v>6413</v>
      </c>
      <c r="C8859" s="450" t="s">
        <v>721</v>
      </c>
      <c r="D8859" s="475">
        <v>39.909999999999997</v>
      </c>
      <c r="E8859" s="302"/>
      <c r="F8859" s="302"/>
      <c r="G8859" s="302"/>
    </row>
    <row r="8860" spans="1:7" ht="25.5">
      <c r="A8860" s="450">
        <v>6141</v>
      </c>
      <c r="B8860" s="451" t="s">
        <v>6414</v>
      </c>
      <c r="C8860" s="450" t="s">
        <v>721</v>
      </c>
      <c r="D8860" s="475">
        <v>3.87</v>
      </c>
      <c r="E8860" s="302"/>
      <c r="F8860" s="302"/>
      <c r="G8860" s="302"/>
    </row>
    <row r="8861" spans="1:7" ht="25.5">
      <c r="A8861" s="450">
        <v>11681</v>
      </c>
      <c r="B8861" s="451" t="s">
        <v>6415</v>
      </c>
      <c r="C8861" s="450" t="s">
        <v>721</v>
      </c>
      <c r="D8861" s="475">
        <v>6.47</v>
      </c>
      <c r="E8861" s="302"/>
      <c r="F8861" s="302"/>
      <c r="G8861" s="302"/>
    </row>
    <row r="8862" spans="1:7">
      <c r="A8862" s="450">
        <v>2706</v>
      </c>
      <c r="B8862" s="451" t="s">
        <v>6416</v>
      </c>
      <c r="C8862" s="450" t="s">
        <v>724</v>
      </c>
      <c r="D8862" s="475">
        <v>78.16</v>
      </c>
      <c r="E8862" s="302"/>
      <c r="F8862" s="302"/>
      <c r="G8862" s="302"/>
    </row>
    <row r="8863" spans="1:7" ht="25.5">
      <c r="A8863" s="450">
        <v>40811</v>
      </c>
      <c r="B8863" s="451" t="s">
        <v>6417</v>
      </c>
      <c r="C8863" s="450" t="s">
        <v>839</v>
      </c>
      <c r="D8863" s="475">
        <v>13847.35</v>
      </c>
      <c r="E8863" s="302"/>
      <c r="F8863" s="302"/>
      <c r="G8863" s="302"/>
    </row>
    <row r="8864" spans="1:7">
      <c r="A8864" s="450">
        <v>2707</v>
      </c>
      <c r="B8864" s="451" t="s">
        <v>6418</v>
      </c>
      <c r="C8864" s="450" t="s">
        <v>724</v>
      </c>
      <c r="D8864" s="475">
        <v>88.96</v>
      </c>
      <c r="E8864" s="302"/>
      <c r="F8864" s="302"/>
      <c r="G8864" s="302"/>
    </row>
    <row r="8865" spans="1:7" ht="25.5">
      <c r="A8865" s="450">
        <v>40813</v>
      </c>
      <c r="B8865" s="451" t="s">
        <v>6419</v>
      </c>
      <c r="C8865" s="450" t="s">
        <v>839</v>
      </c>
      <c r="D8865" s="475">
        <v>15761.12</v>
      </c>
      <c r="E8865" s="302"/>
      <c r="F8865" s="302"/>
      <c r="G8865" s="302"/>
    </row>
    <row r="8866" spans="1:7">
      <c r="A8866" s="450">
        <v>2708</v>
      </c>
      <c r="B8866" s="451" t="s">
        <v>6420</v>
      </c>
      <c r="C8866" s="450" t="s">
        <v>724</v>
      </c>
      <c r="D8866" s="475">
        <v>121.6</v>
      </c>
      <c r="E8866" s="302"/>
      <c r="F8866" s="302"/>
      <c r="G8866" s="302"/>
    </row>
    <row r="8867" spans="1:7" ht="25.5">
      <c r="A8867" s="450">
        <v>40814</v>
      </c>
      <c r="B8867" s="451" t="s">
        <v>6421</v>
      </c>
      <c r="C8867" s="450" t="s">
        <v>839</v>
      </c>
      <c r="D8867" s="475">
        <v>21545.040000000001</v>
      </c>
      <c r="E8867" s="302"/>
      <c r="F8867" s="302"/>
      <c r="G8867" s="302"/>
    </row>
    <row r="8868" spans="1:7">
      <c r="A8868" s="450">
        <v>34779</v>
      </c>
      <c r="B8868" s="451" t="s">
        <v>6422</v>
      </c>
      <c r="C8868" s="450" t="s">
        <v>724</v>
      </c>
      <c r="D8868" s="475">
        <v>79.3</v>
      </c>
      <c r="E8868" s="302"/>
      <c r="F8868" s="302"/>
      <c r="G8868" s="302"/>
    </row>
    <row r="8869" spans="1:7">
      <c r="A8869" s="450">
        <v>40936</v>
      </c>
      <c r="B8869" s="451" t="s">
        <v>6423</v>
      </c>
      <c r="C8869" s="450" t="s">
        <v>839</v>
      </c>
      <c r="D8869" s="475">
        <v>14049.35</v>
      </c>
      <c r="E8869" s="302"/>
      <c r="F8869" s="302"/>
      <c r="G8869" s="302"/>
    </row>
    <row r="8870" spans="1:7">
      <c r="A8870" s="450">
        <v>34780</v>
      </c>
      <c r="B8870" s="451" t="s">
        <v>6424</v>
      </c>
      <c r="C8870" s="450" t="s">
        <v>724</v>
      </c>
      <c r="D8870" s="475">
        <v>89.45</v>
      </c>
      <c r="E8870" s="302"/>
      <c r="F8870" s="302"/>
      <c r="G8870" s="302"/>
    </row>
    <row r="8871" spans="1:7">
      <c r="A8871" s="450">
        <v>40937</v>
      </c>
      <c r="B8871" s="451" t="s">
        <v>6425</v>
      </c>
      <c r="C8871" s="450" t="s">
        <v>839</v>
      </c>
      <c r="D8871" s="475">
        <v>15850.44</v>
      </c>
      <c r="E8871" s="302"/>
      <c r="F8871" s="302"/>
      <c r="G8871" s="302"/>
    </row>
    <row r="8872" spans="1:7">
      <c r="A8872" s="450">
        <v>34782</v>
      </c>
      <c r="B8872" s="451" t="s">
        <v>6426</v>
      </c>
      <c r="C8872" s="450" t="s">
        <v>724</v>
      </c>
      <c r="D8872" s="475">
        <v>122.6</v>
      </c>
      <c r="E8872" s="302"/>
      <c r="F8872" s="302"/>
      <c r="G8872" s="302"/>
    </row>
    <row r="8873" spans="1:7">
      <c r="A8873" s="450">
        <v>40938</v>
      </c>
      <c r="B8873" s="451" t="s">
        <v>6427</v>
      </c>
      <c r="C8873" s="450" t="s">
        <v>839</v>
      </c>
      <c r="D8873" s="475">
        <v>21721.53</v>
      </c>
      <c r="E8873" s="302"/>
      <c r="F8873" s="302"/>
      <c r="G8873" s="302"/>
    </row>
    <row r="8874" spans="1:7">
      <c r="A8874" s="450">
        <v>34783</v>
      </c>
      <c r="B8874" s="451" t="s">
        <v>6428</v>
      </c>
      <c r="C8874" s="450" t="s">
        <v>724</v>
      </c>
      <c r="D8874" s="475">
        <v>74.540000000000006</v>
      </c>
      <c r="E8874" s="302"/>
      <c r="F8874" s="302"/>
      <c r="G8874" s="302"/>
    </row>
    <row r="8875" spans="1:7">
      <c r="A8875" s="450">
        <v>40939</v>
      </c>
      <c r="B8875" s="451" t="s">
        <v>6429</v>
      </c>
      <c r="C8875" s="450" t="s">
        <v>839</v>
      </c>
      <c r="D8875" s="475">
        <v>13208.12</v>
      </c>
      <c r="E8875" s="302"/>
      <c r="F8875" s="302"/>
      <c r="G8875" s="302"/>
    </row>
    <row r="8876" spans="1:7">
      <c r="A8876" s="450">
        <v>34785</v>
      </c>
      <c r="B8876" s="451" t="s">
        <v>6430</v>
      </c>
      <c r="C8876" s="450" t="s">
        <v>724</v>
      </c>
      <c r="D8876" s="475">
        <v>73.8</v>
      </c>
      <c r="E8876" s="302"/>
      <c r="F8876" s="302"/>
      <c r="G8876" s="302"/>
    </row>
    <row r="8877" spans="1:7">
      <c r="A8877" s="450">
        <v>40940</v>
      </c>
      <c r="B8877" s="451" t="s">
        <v>6431</v>
      </c>
      <c r="C8877" s="450" t="s">
        <v>839</v>
      </c>
      <c r="D8877" s="475">
        <v>13078.04</v>
      </c>
      <c r="E8877" s="302"/>
      <c r="F8877" s="302"/>
      <c r="G8877" s="302"/>
    </row>
    <row r="8878" spans="1:7">
      <c r="A8878" s="450">
        <v>38403</v>
      </c>
      <c r="B8878" s="451" t="s">
        <v>6432</v>
      </c>
      <c r="C8878" s="450" t="s">
        <v>721</v>
      </c>
      <c r="D8878" s="475">
        <v>39.61</v>
      </c>
      <c r="E8878" s="302"/>
      <c r="F8878" s="302"/>
      <c r="G8878" s="302"/>
    </row>
    <row r="8879" spans="1:7" ht="25.5">
      <c r="A8879" s="450">
        <v>43482</v>
      </c>
      <c r="B8879" s="451" t="s">
        <v>6433</v>
      </c>
      <c r="C8879" s="450" t="s">
        <v>724</v>
      </c>
      <c r="D8879" s="475">
        <v>0.57999999999999996</v>
      </c>
      <c r="E8879" s="302"/>
      <c r="F8879" s="302"/>
      <c r="G8879" s="302"/>
    </row>
    <row r="8880" spans="1:7" ht="38.25">
      <c r="A8880" s="450">
        <v>43494</v>
      </c>
      <c r="B8880" s="451" t="s">
        <v>10679</v>
      </c>
      <c r="C8880" s="450" t="s">
        <v>839</v>
      </c>
      <c r="D8880" s="475">
        <v>108.8</v>
      </c>
      <c r="E8880" s="302"/>
      <c r="F8880" s="302"/>
      <c r="G8880" s="302"/>
    </row>
    <row r="8881" spans="1:7" ht="38.25">
      <c r="A8881" s="450">
        <v>43483</v>
      </c>
      <c r="B8881" s="451" t="s">
        <v>6434</v>
      </c>
      <c r="C8881" s="450" t="s">
        <v>724</v>
      </c>
      <c r="D8881" s="475">
        <v>1.05</v>
      </c>
      <c r="E8881" s="302"/>
      <c r="F8881" s="302"/>
      <c r="G8881" s="302"/>
    </row>
    <row r="8882" spans="1:7" ht="38.25">
      <c r="A8882" s="450">
        <v>43495</v>
      </c>
      <c r="B8882" s="451" t="s">
        <v>6435</v>
      </c>
      <c r="C8882" s="450" t="s">
        <v>839</v>
      </c>
      <c r="D8882" s="475">
        <v>197.14</v>
      </c>
      <c r="E8882" s="302"/>
      <c r="F8882" s="302"/>
      <c r="G8882" s="302"/>
    </row>
    <row r="8883" spans="1:7" ht="25.5">
      <c r="A8883" s="450">
        <v>43484</v>
      </c>
      <c r="B8883" s="451" t="s">
        <v>6436</v>
      </c>
      <c r="C8883" s="450" t="s">
        <v>724</v>
      </c>
      <c r="D8883" s="475">
        <v>0.91</v>
      </c>
      <c r="E8883" s="302"/>
      <c r="F8883" s="302"/>
      <c r="G8883" s="302"/>
    </row>
    <row r="8884" spans="1:7" ht="38.25">
      <c r="A8884" s="450">
        <v>43496</v>
      </c>
      <c r="B8884" s="451" t="s">
        <v>6437</v>
      </c>
      <c r="C8884" s="450" t="s">
        <v>839</v>
      </c>
      <c r="D8884" s="475">
        <v>171.87</v>
      </c>
      <c r="E8884" s="302"/>
      <c r="F8884" s="302"/>
      <c r="G8884" s="302"/>
    </row>
    <row r="8885" spans="1:7" ht="25.5">
      <c r="A8885" s="450">
        <v>43485</v>
      </c>
      <c r="B8885" s="451" t="s">
        <v>6438</v>
      </c>
      <c r="C8885" s="450" t="s">
        <v>724</v>
      </c>
      <c r="D8885" s="475">
        <v>0.8</v>
      </c>
      <c r="E8885" s="302"/>
      <c r="F8885" s="302"/>
      <c r="G8885" s="302"/>
    </row>
    <row r="8886" spans="1:7" ht="38.25">
      <c r="A8886" s="450">
        <v>43497</v>
      </c>
      <c r="B8886" s="451" t="s">
        <v>6439</v>
      </c>
      <c r="C8886" s="450" t="s">
        <v>839</v>
      </c>
      <c r="D8886" s="475">
        <v>151.31</v>
      </c>
      <c r="E8886" s="302"/>
      <c r="F8886" s="302"/>
      <c r="G8886" s="302"/>
    </row>
    <row r="8887" spans="1:7" ht="38.25">
      <c r="A8887" s="450">
        <v>43487</v>
      </c>
      <c r="B8887" s="451" t="s">
        <v>6440</v>
      </c>
      <c r="C8887" s="450" t="s">
        <v>724</v>
      </c>
      <c r="D8887" s="475">
        <v>0.94</v>
      </c>
      <c r="E8887" s="302"/>
      <c r="F8887" s="302"/>
      <c r="G8887" s="302"/>
    </row>
    <row r="8888" spans="1:7" ht="38.25">
      <c r="A8888" s="450">
        <v>43499</v>
      </c>
      <c r="B8888" s="451" t="s">
        <v>10680</v>
      </c>
      <c r="C8888" s="450" t="s">
        <v>839</v>
      </c>
      <c r="D8888" s="475">
        <v>177.24</v>
      </c>
      <c r="E8888" s="302"/>
      <c r="F8888" s="302"/>
      <c r="G8888" s="302"/>
    </row>
    <row r="8889" spans="1:7" ht="38.25">
      <c r="A8889" s="450">
        <v>43486</v>
      </c>
      <c r="B8889" s="451" t="s">
        <v>6441</v>
      </c>
      <c r="C8889" s="450" t="s">
        <v>724</v>
      </c>
      <c r="D8889" s="475">
        <v>0.55000000000000004</v>
      </c>
      <c r="E8889" s="302"/>
      <c r="F8889" s="302"/>
      <c r="G8889" s="302"/>
    </row>
    <row r="8890" spans="1:7" ht="38.25">
      <c r="A8890" s="450">
        <v>43498</v>
      </c>
      <c r="B8890" s="451" t="s">
        <v>6442</v>
      </c>
      <c r="C8890" s="450" t="s">
        <v>839</v>
      </c>
      <c r="D8890" s="475">
        <v>103.22</v>
      </c>
      <c r="E8890" s="302"/>
      <c r="F8890" s="302"/>
      <c r="G8890" s="302"/>
    </row>
    <row r="8891" spans="1:7" ht="38.25">
      <c r="A8891" s="450">
        <v>43488</v>
      </c>
      <c r="B8891" s="451" t="s">
        <v>6443</v>
      </c>
      <c r="C8891" s="450" t="s">
        <v>724</v>
      </c>
      <c r="D8891" s="475">
        <v>0.63</v>
      </c>
      <c r="E8891" s="302"/>
      <c r="F8891" s="302"/>
      <c r="G8891" s="302"/>
    </row>
    <row r="8892" spans="1:7" ht="38.25">
      <c r="A8892" s="450">
        <v>43500</v>
      </c>
      <c r="B8892" s="451" t="s">
        <v>6444</v>
      </c>
      <c r="C8892" s="450" t="s">
        <v>839</v>
      </c>
      <c r="D8892" s="475">
        <v>119.49</v>
      </c>
      <c r="E8892" s="302"/>
      <c r="F8892" s="302"/>
      <c r="G8892" s="302"/>
    </row>
    <row r="8893" spans="1:7" ht="25.5">
      <c r="A8893" s="450">
        <v>43489</v>
      </c>
      <c r="B8893" s="451" t="s">
        <v>6445</v>
      </c>
      <c r="C8893" s="450" t="s">
        <v>724</v>
      </c>
      <c r="D8893" s="475">
        <v>0.95</v>
      </c>
      <c r="E8893" s="302"/>
      <c r="F8893" s="302"/>
      <c r="G8893" s="302"/>
    </row>
    <row r="8894" spans="1:7" ht="38.25">
      <c r="A8894" s="450">
        <v>43501</v>
      </c>
      <c r="B8894" s="451" t="s">
        <v>6446</v>
      </c>
      <c r="C8894" s="450" t="s">
        <v>839</v>
      </c>
      <c r="D8894" s="475">
        <v>178.44</v>
      </c>
      <c r="E8894" s="302"/>
      <c r="F8894" s="302"/>
      <c r="G8894" s="302"/>
    </row>
    <row r="8895" spans="1:7" ht="25.5">
      <c r="A8895" s="450">
        <v>43490</v>
      </c>
      <c r="B8895" s="451" t="s">
        <v>6447</v>
      </c>
      <c r="C8895" s="450" t="s">
        <v>724</v>
      </c>
      <c r="D8895" s="475">
        <v>1.33</v>
      </c>
      <c r="E8895" s="302"/>
      <c r="F8895" s="302"/>
      <c r="G8895" s="302"/>
    </row>
    <row r="8896" spans="1:7" ht="25.5">
      <c r="A8896" s="450">
        <v>43502</v>
      </c>
      <c r="B8896" s="451" t="s">
        <v>6448</v>
      </c>
      <c r="C8896" s="450" t="s">
        <v>839</v>
      </c>
      <c r="D8896" s="475">
        <v>250.26</v>
      </c>
      <c r="E8896" s="302"/>
      <c r="F8896" s="302"/>
      <c r="G8896" s="302"/>
    </row>
    <row r="8897" spans="1:7" ht="25.5">
      <c r="A8897" s="450">
        <v>43491</v>
      </c>
      <c r="B8897" s="451" t="s">
        <v>6449</v>
      </c>
      <c r="C8897" s="450" t="s">
        <v>724</v>
      </c>
      <c r="D8897" s="475">
        <v>1.01</v>
      </c>
      <c r="E8897" s="302"/>
      <c r="F8897" s="302"/>
      <c r="G8897" s="302"/>
    </row>
    <row r="8898" spans="1:7" ht="38.25">
      <c r="A8898" s="450">
        <v>43503</v>
      </c>
      <c r="B8898" s="451" t="s">
        <v>6450</v>
      </c>
      <c r="C8898" s="450" t="s">
        <v>839</v>
      </c>
      <c r="D8898" s="475">
        <v>191.25</v>
      </c>
      <c r="E8898" s="302"/>
      <c r="F8898" s="302"/>
      <c r="G8898" s="302"/>
    </row>
    <row r="8899" spans="1:7" ht="25.5">
      <c r="A8899" s="450">
        <v>43492</v>
      </c>
      <c r="B8899" s="451" t="s">
        <v>6451</v>
      </c>
      <c r="C8899" s="450" t="s">
        <v>724</v>
      </c>
      <c r="D8899" s="475">
        <v>1.3</v>
      </c>
      <c r="E8899" s="302"/>
      <c r="F8899" s="302"/>
      <c r="G8899" s="302"/>
    </row>
    <row r="8900" spans="1:7" ht="38.25">
      <c r="A8900" s="450">
        <v>43504</v>
      </c>
      <c r="B8900" s="451" t="s">
        <v>6452</v>
      </c>
      <c r="C8900" s="450" t="s">
        <v>839</v>
      </c>
      <c r="D8900" s="475">
        <v>244.54</v>
      </c>
      <c r="E8900" s="302"/>
      <c r="F8900" s="302"/>
      <c r="G8900" s="302"/>
    </row>
    <row r="8901" spans="1:7" ht="25.5">
      <c r="A8901" s="450">
        <v>43493</v>
      </c>
      <c r="B8901" s="451" t="s">
        <v>6453</v>
      </c>
      <c r="C8901" s="450" t="s">
        <v>724</v>
      </c>
      <c r="D8901" s="475">
        <v>0.52</v>
      </c>
      <c r="E8901" s="302"/>
      <c r="F8901" s="302"/>
      <c r="G8901" s="302"/>
    </row>
    <row r="8902" spans="1:7" ht="38.25">
      <c r="A8902" s="450">
        <v>43505</v>
      </c>
      <c r="B8902" s="451" t="s">
        <v>6454</v>
      </c>
      <c r="C8902" s="450" t="s">
        <v>839</v>
      </c>
      <c r="D8902" s="475">
        <v>98.01</v>
      </c>
      <c r="E8902" s="302"/>
      <c r="F8902" s="302"/>
      <c r="G8902" s="302"/>
    </row>
    <row r="8903" spans="1:7" ht="63.75">
      <c r="A8903" s="450">
        <v>37774</v>
      </c>
      <c r="B8903" s="451" t="s">
        <v>6455</v>
      </c>
      <c r="C8903" s="450" t="s">
        <v>721</v>
      </c>
      <c r="D8903" s="475">
        <v>229881.24</v>
      </c>
      <c r="E8903" s="302"/>
      <c r="F8903" s="302"/>
      <c r="G8903" s="302"/>
    </row>
    <row r="8904" spans="1:7" ht="76.5">
      <c r="A8904" s="450">
        <v>38630</v>
      </c>
      <c r="B8904" s="451" t="s">
        <v>6456</v>
      </c>
      <c r="C8904" s="450" t="s">
        <v>721</v>
      </c>
      <c r="D8904" s="475">
        <v>1504453.12</v>
      </c>
      <c r="E8904" s="302"/>
      <c r="F8904" s="302"/>
      <c r="G8904" s="302"/>
    </row>
    <row r="8905" spans="1:7" ht="89.25">
      <c r="A8905" s="450">
        <v>38629</v>
      </c>
      <c r="B8905" s="451" t="s">
        <v>6457</v>
      </c>
      <c r="C8905" s="450" t="s">
        <v>721</v>
      </c>
      <c r="D8905" s="475">
        <v>2239453.12</v>
      </c>
      <c r="E8905" s="302"/>
      <c r="F8905" s="302"/>
      <c r="G8905" s="302"/>
    </row>
    <row r="8906" spans="1:7" ht="25.5">
      <c r="A8906" s="450">
        <v>38476</v>
      </c>
      <c r="B8906" s="451" t="s">
        <v>6458</v>
      </c>
      <c r="C8906" s="450" t="s">
        <v>721</v>
      </c>
      <c r="D8906" s="475">
        <v>297.70999999999998</v>
      </c>
      <c r="E8906" s="302"/>
      <c r="F8906" s="302"/>
      <c r="G8906" s="302"/>
    </row>
    <row r="8907" spans="1:7" ht="25.5">
      <c r="A8907" s="450">
        <v>38477</v>
      </c>
      <c r="B8907" s="451" t="s">
        <v>6459</v>
      </c>
      <c r="C8907" s="450" t="s">
        <v>721</v>
      </c>
      <c r="D8907" s="475">
        <v>843.11</v>
      </c>
      <c r="E8907" s="302"/>
      <c r="F8907" s="302"/>
      <c r="G8907" s="302"/>
    </row>
    <row r="8908" spans="1:7" ht="51">
      <c r="A8908" s="450">
        <v>40635</v>
      </c>
      <c r="B8908" s="451" t="s">
        <v>6460</v>
      </c>
      <c r="C8908" s="450" t="s">
        <v>721</v>
      </c>
      <c r="D8908" s="475">
        <v>586265</v>
      </c>
      <c r="E8908" s="302"/>
      <c r="F8908" s="302"/>
      <c r="G8908" s="302"/>
    </row>
    <row r="8909" spans="1:7" ht="38.25">
      <c r="A8909" s="450">
        <v>36483</v>
      </c>
      <c r="B8909" s="451" t="s">
        <v>6461</v>
      </c>
      <c r="C8909" s="450" t="s">
        <v>721</v>
      </c>
      <c r="D8909" s="475">
        <v>531250</v>
      </c>
      <c r="E8909" s="302"/>
      <c r="F8909" s="302"/>
      <c r="G8909" s="302"/>
    </row>
    <row r="8910" spans="1:7" ht="38.25">
      <c r="A8910" s="450">
        <v>14525</v>
      </c>
      <c r="B8910" s="451" t="s">
        <v>6462</v>
      </c>
      <c r="C8910" s="450" t="s">
        <v>721</v>
      </c>
      <c r="D8910" s="475">
        <v>556250</v>
      </c>
      <c r="E8910" s="302"/>
      <c r="F8910" s="302"/>
      <c r="G8910" s="302"/>
    </row>
    <row r="8911" spans="1:7" ht="38.25">
      <c r="A8911" s="450">
        <v>36482</v>
      </c>
      <c r="B8911" s="451" t="s">
        <v>6463</v>
      </c>
      <c r="C8911" s="450" t="s">
        <v>721</v>
      </c>
      <c r="D8911" s="475">
        <v>477061.85</v>
      </c>
      <c r="E8911" s="302"/>
      <c r="F8911" s="302"/>
      <c r="G8911" s="302"/>
    </row>
    <row r="8912" spans="1:7" ht="38.25">
      <c r="A8912" s="450">
        <v>36408</v>
      </c>
      <c r="B8912" s="451" t="s">
        <v>6464</v>
      </c>
      <c r="C8912" s="450" t="s">
        <v>721</v>
      </c>
      <c r="D8912" s="475">
        <v>570000</v>
      </c>
      <c r="E8912" s="302"/>
      <c r="F8912" s="302"/>
      <c r="G8912" s="302"/>
    </row>
    <row r="8913" spans="1:7" ht="38.25">
      <c r="A8913" s="450">
        <v>2723</v>
      </c>
      <c r="B8913" s="451" t="s">
        <v>6465</v>
      </c>
      <c r="C8913" s="450" t="s">
        <v>721</v>
      </c>
      <c r="D8913" s="475">
        <v>437500</v>
      </c>
      <c r="E8913" s="302"/>
      <c r="F8913" s="302"/>
      <c r="G8913" s="302"/>
    </row>
    <row r="8914" spans="1:7" ht="38.25">
      <c r="A8914" s="450">
        <v>36481</v>
      </c>
      <c r="B8914" s="451" t="s">
        <v>6466</v>
      </c>
      <c r="C8914" s="450" t="s">
        <v>721</v>
      </c>
      <c r="D8914" s="475">
        <v>521875</v>
      </c>
      <c r="E8914" s="302"/>
      <c r="F8914" s="302"/>
      <c r="G8914" s="302"/>
    </row>
    <row r="8915" spans="1:7" ht="38.25">
      <c r="A8915" s="450">
        <v>10685</v>
      </c>
      <c r="B8915" s="451" t="s">
        <v>6467</v>
      </c>
      <c r="C8915" s="450" t="s">
        <v>721</v>
      </c>
      <c r="D8915" s="475">
        <v>500000</v>
      </c>
      <c r="E8915" s="302"/>
      <c r="F8915" s="302"/>
      <c r="G8915" s="302"/>
    </row>
    <row r="8916" spans="1:7" ht="63.75">
      <c r="A8916" s="450">
        <v>40636</v>
      </c>
      <c r="B8916" s="451" t="s">
        <v>6468</v>
      </c>
      <c r="C8916" s="450" t="s">
        <v>721</v>
      </c>
      <c r="D8916" s="475">
        <v>564390</v>
      </c>
      <c r="E8916" s="302"/>
      <c r="F8916" s="302"/>
      <c r="G8916" s="302"/>
    </row>
    <row r="8917" spans="1:7" ht="25.5">
      <c r="A8917" s="450">
        <v>4111</v>
      </c>
      <c r="B8917" s="451" t="s">
        <v>6469</v>
      </c>
      <c r="C8917" s="450" t="s">
        <v>721</v>
      </c>
      <c r="D8917" s="475">
        <v>37.81</v>
      </c>
      <c r="E8917" s="302"/>
      <c r="F8917" s="302"/>
      <c r="G8917" s="302"/>
    </row>
    <row r="8918" spans="1:7" ht="38.25">
      <c r="A8918" s="450">
        <v>26021</v>
      </c>
      <c r="B8918" s="451" t="s">
        <v>6470</v>
      </c>
      <c r="C8918" s="450" t="s">
        <v>721</v>
      </c>
      <c r="D8918" s="475">
        <v>66.84</v>
      </c>
      <c r="E8918" s="302"/>
      <c r="F8918" s="302"/>
      <c r="G8918" s="302"/>
    </row>
    <row r="8919" spans="1:7" ht="25.5">
      <c r="A8919" s="450">
        <v>12</v>
      </c>
      <c r="B8919" s="451" t="s">
        <v>6471</v>
      </c>
      <c r="C8919" s="450" t="s">
        <v>721</v>
      </c>
      <c r="D8919" s="475">
        <v>12.99</v>
      </c>
      <c r="E8919" s="302"/>
      <c r="F8919" s="302"/>
      <c r="G8919" s="302"/>
    </row>
    <row r="8920" spans="1:7" ht="38.25">
      <c r="A8920" s="450">
        <v>37554</v>
      </c>
      <c r="B8920" s="451" t="s">
        <v>6472</v>
      </c>
      <c r="C8920" s="450" t="s">
        <v>721</v>
      </c>
      <c r="D8920" s="475">
        <v>179.68</v>
      </c>
      <c r="E8920" s="302"/>
      <c r="F8920" s="302"/>
      <c r="G8920" s="302"/>
    </row>
    <row r="8921" spans="1:7" ht="38.25">
      <c r="A8921" s="450">
        <v>37555</v>
      </c>
      <c r="B8921" s="451" t="s">
        <v>6473</v>
      </c>
      <c r="C8921" s="450" t="s">
        <v>721</v>
      </c>
      <c r="D8921" s="475">
        <v>218.57</v>
      </c>
      <c r="E8921" s="302"/>
      <c r="F8921" s="302"/>
      <c r="G8921" s="302"/>
    </row>
    <row r="8922" spans="1:7" ht="51">
      <c r="A8922" s="450">
        <v>10902</v>
      </c>
      <c r="B8922" s="451" t="s">
        <v>6474</v>
      </c>
      <c r="C8922" s="450" t="s">
        <v>721</v>
      </c>
      <c r="D8922" s="475">
        <v>54.84</v>
      </c>
      <c r="E8922" s="302"/>
      <c r="F8922" s="302"/>
      <c r="G8922" s="302"/>
    </row>
    <row r="8923" spans="1:7" ht="51">
      <c r="A8923" s="450">
        <v>20965</v>
      </c>
      <c r="B8923" s="451" t="s">
        <v>6475</v>
      </c>
      <c r="C8923" s="450" t="s">
        <v>721</v>
      </c>
      <c r="D8923" s="475">
        <v>55.35</v>
      </c>
      <c r="E8923" s="302"/>
      <c r="F8923" s="302"/>
      <c r="G8923" s="302"/>
    </row>
    <row r="8924" spans="1:7" ht="51">
      <c r="A8924" s="450">
        <v>20966</v>
      </c>
      <c r="B8924" s="451" t="s">
        <v>6476</v>
      </c>
      <c r="C8924" s="450" t="s">
        <v>721</v>
      </c>
      <c r="D8924" s="475">
        <v>59.6</v>
      </c>
      <c r="E8924" s="302"/>
      <c r="F8924" s="302"/>
      <c r="G8924" s="302"/>
    </row>
    <row r="8925" spans="1:7" ht="51">
      <c r="A8925" s="450">
        <v>10903</v>
      </c>
      <c r="B8925" s="451" t="s">
        <v>6477</v>
      </c>
      <c r="C8925" s="450" t="s">
        <v>721</v>
      </c>
      <c r="D8925" s="475">
        <v>90.34</v>
      </c>
      <c r="E8925" s="302"/>
      <c r="F8925" s="302"/>
      <c r="G8925" s="302"/>
    </row>
    <row r="8926" spans="1:7" ht="51">
      <c r="A8926" s="450">
        <v>20967</v>
      </c>
      <c r="B8926" s="451" t="s">
        <v>6478</v>
      </c>
      <c r="C8926" s="450" t="s">
        <v>721</v>
      </c>
      <c r="D8926" s="475">
        <v>90.34</v>
      </c>
      <c r="E8926" s="302"/>
      <c r="F8926" s="302"/>
      <c r="G8926" s="302"/>
    </row>
    <row r="8927" spans="1:7" ht="51">
      <c r="A8927" s="450">
        <v>20968</v>
      </c>
      <c r="B8927" s="451" t="s">
        <v>6479</v>
      </c>
      <c r="C8927" s="450" t="s">
        <v>721</v>
      </c>
      <c r="D8927" s="475">
        <v>99.08</v>
      </c>
      <c r="E8927" s="302"/>
      <c r="F8927" s="302"/>
      <c r="G8927" s="302"/>
    </row>
    <row r="8928" spans="1:7" ht="38.25">
      <c r="A8928" s="450">
        <v>11359</v>
      </c>
      <c r="B8928" s="451" t="s">
        <v>6480</v>
      </c>
      <c r="C8928" s="450" t="s">
        <v>721</v>
      </c>
      <c r="D8928" s="475">
        <v>909.45</v>
      </c>
      <c r="E8928" s="302"/>
      <c r="F8928" s="302"/>
      <c r="G8928" s="302"/>
    </row>
    <row r="8929" spans="1:7" ht="38.25">
      <c r="A8929" s="450">
        <v>39017</v>
      </c>
      <c r="B8929" s="451" t="s">
        <v>4684</v>
      </c>
      <c r="C8929" s="450" t="s">
        <v>721</v>
      </c>
      <c r="D8929" s="475">
        <v>0.18</v>
      </c>
      <c r="E8929" s="302"/>
      <c r="F8929" s="302"/>
      <c r="G8929" s="302"/>
    </row>
    <row r="8930" spans="1:7" ht="38.25">
      <c r="A8930" s="450">
        <v>39315</v>
      </c>
      <c r="B8930" s="451" t="s">
        <v>6481</v>
      </c>
      <c r="C8930" s="450" t="s">
        <v>721</v>
      </c>
      <c r="D8930" s="475">
        <v>0.28999999999999998</v>
      </c>
      <c r="E8930" s="302"/>
      <c r="F8930" s="302"/>
      <c r="G8930" s="302"/>
    </row>
    <row r="8931" spans="1:7" ht="38.25">
      <c r="A8931" s="450">
        <v>39016</v>
      </c>
      <c r="B8931" s="451" t="s">
        <v>6482</v>
      </c>
      <c r="C8931" s="450" t="s">
        <v>721</v>
      </c>
      <c r="D8931" s="475">
        <v>0.28999999999999998</v>
      </c>
      <c r="E8931" s="302"/>
      <c r="F8931" s="302"/>
      <c r="G8931" s="302"/>
    </row>
    <row r="8932" spans="1:7" ht="38.25">
      <c r="A8932" s="450">
        <v>40432</v>
      </c>
      <c r="B8932" s="451" t="s">
        <v>6483</v>
      </c>
      <c r="C8932" s="450" t="s">
        <v>721</v>
      </c>
      <c r="D8932" s="475">
        <v>2.2799999999999998</v>
      </c>
      <c r="E8932" s="302"/>
      <c r="F8932" s="302"/>
      <c r="G8932" s="302"/>
    </row>
    <row r="8933" spans="1:7" ht="51">
      <c r="A8933" s="450">
        <v>39481</v>
      </c>
      <c r="B8933" s="451" t="s">
        <v>6484</v>
      </c>
      <c r="C8933" s="450" t="s">
        <v>721</v>
      </c>
      <c r="D8933" s="475">
        <v>1.43</v>
      </c>
      <c r="E8933" s="302"/>
      <c r="F8933" s="302"/>
      <c r="G8933" s="302"/>
    </row>
    <row r="8934" spans="1:7" ht="25.5">
      <c r="A8934" s="450">
        <v>40433</v>
      </c>
      <c r="B8934" s="451" t="s">
        <v>6485</v>
      </c>
      <c r="C8934" s="450" t="s">
        <v>721</v>
      </c>
      <c r="D8934" s="475">
        <v>1.26</v>
      </c>
      <c r="E8934" s="302"/>
      <c r="F8934" s="302"/>
      <c r="G8934" s="302"/>
    </row>
    <row r="8935" spans="1:7" ht="38.25">
      <c r="A8935" s="450">
        <v>20219</v>
      </c>
      <c r="B8935" s="451" t="s">
        <v>6486</v>
      </c>
      <c r="C8935" s="450" t="s">
        <v>721</v>
      </c>
      <c r="D8935" s="475">
        <v>83700</v>
      </c>
      <c r="E8935" s="302"/>
      <c r="F8935" s="302"/>
      <c r="G8935" s="302"/>
    </row>
    <row r="8936" spans="1:7" ht="63.75">
      <c r="A8936" s="450">
        <v>36484</v>
      </c>
      <c r="B8936" s="451" t="s">
        <v>6487</v>
      </c>
      <c r="C8936" s="450" t="s">
        <v>721</v>
      </c>
      <c r="D8936" s="475">
        <v>177679.85</v>
      </c>
      <c r="E8936" s="302"/>
      <c r="F8936" s="302"/>
      <c r="G8936" s="302"/>
    </row>
    <row r="8937" spans="1:7" ht="25.5">
      <c r="A8937" s="450">
        <v>38367</v>
      </c>
      <c r="B8937" s="451" t="s">
        <v>6488</v>
      </c>
      <c r="C8937" s="450" t="s">
        <v>721</v>
      </c>
      <c r="D8937" s="475">
        <v>15.99</v>
      </c>
      <c r="E8937" s="302"/>
      <c r="F8937" s="302"/>
      <c r="G8937" s="302"/>
    </row>
    <row r="8938" spans="1:7">
      <c r="A8938" s="450">
        <v>38368</v>
      </c>
      <c r="B8938" s="451" t="s">
        <v>6489</v>
      </c>
      <c r="C8938" s="450" t="s">
        <v>721</v>
      </c>
      <c r="D8938" s="475">
        <v>7.89</v>
      </c>
      <c r="E8938" s="302"/>
      <c r="F8938" s="302"/>
      <c r="G8938" s="302"/>
    </row>
    <row r="8939" spans="1:7" ht="25.5">
      <c r="A8939" s="450">
        <v>38091</v>
      </c>
      <c r="B8939" s="451" t="s">
        <v>6490</v>
      </c>
      <c r="C8939" s="450" t="s">
        <v>721</v>
      </c>
      <c r="D8939" s="475">
        <v>1.71</v>
      </c>
      <c r="E8939" s="302"/>
      <c r="F8939" s="302"/>
      <c r="G8939" s="302"/>
    </row>
    <row r="8940" spans="1:7" ht="25.5">
      <c r="A8940" s="450">
        <v>38095</v>
      </c>
      <c r="B8940" s="451" t="s">
        <v>6491</v>
      </c>
      <c r="C8940" s="450" t="s">
        <v>721</v>
      </c>
      <c r="D8940" s="475">
        <v>3.62</v>
      </c>
      <c r="E8940" s="302"/>
      <c r="F8940" s="302"/>
      <c r="G8940" s="302"/>
    </row>
    <row r="8941" spans="1:7" ht="25.5">
      <c r="A8941" s="450">
        <v>38092</v>
      </c>
      <c r="B8941" s="451" t="s">
        <v>6492</v>
      </c>
      <c r="C8941" s="450" t="s">
        <v>721</v>
      </c>
      <c r="D8941" s="475">
        <v>1.62</v>
      </c>
      <c r="E8941" s="302"/>
      <c r="F8941" s="302"/>
      <c r="G8941" s="302"/>
    </row>
    <row r="8942" spans="1:7" ht="25.5">
      <c r="A8942" s="450">
        <v>38093</v>
      </c>
      <c r="B8942" s="451" t="s">
        <v>6493</v>
      </c>
      <c r="C8942" s="450" t="s">
        <v>721</v>
      </c>
      <c r="D8942" s="475">
        <v>1.68</v>
      </c>
      <c r="E8942" s="302"/>
      <c r="F8942" s="302"/>
      <c r="G8942" s="302"/>
    </row>
    <row r="8943" spans="1:7" ht="25.5">
      <c r="A8943" s="450">
        <v>38096</v>
      </c>
      <c r="B8943" s="451" t="s">
        <v>6494</v>
      </c>
      <c r="C8943" s="450" t="s">
        <v>721</v>
      </c>
      <c r="D8943" s="475">
        <v>3.89</v>
      </c>
      <c r="E8943" s="302"/>
      <c r="F8943" s="302"/>
      <c r="G8943" s="302"/>
    </row>
    <row r="8944" spans="1:7" ht="25.5">
      <c r="A8944" s="450">
        <v>38094</v>
      </c>
      <c r="B8944" s="451" t="s">
        <v>6495</v>
      </c>
      <c r="C8944" s="450" t="s">
        <v>721</v>
      </c>
      <c r="D8944" s="475">
        <v>2.0499999999999998</v>
      </c>
      <c r="E8944" s="302"/>
      <c r="F8944" s="302"/>
      <c r="G8944" s="302"/>
    </row>
    <row r="8945" spans="1:7" ht="25.5">
      <c r="A8945" s="450">
        <v>38097</v>
      </c>
      <c r="B8945" s="451" t="s">
        <v>6496</v>
      </c>
      <c r="C8945" s="450" t="s">
        <v>721</v>
      </c>
      <c r="D8945" s="475">
        <v>4.17</v>
      </c>
      <c r="E8945" s="302"/>
      <c r="F8945" s="302"/>
      <c r="G8945" s="302"/>
    </row>
    <row r="8946" spans="1:7" ht="25.5">
      <c r="A8946" s="450">
        <v>38098</v>
      </c>
      <c r="B8946" s="451" t="s">
        <v>6497</v>
      </c>
      <c r="C8946" s="450" t="s">
        <v>721</v>
      </c>
      <c r="D8946" s="475">
        <v>4.17</v>
      </c>
      <c r="E8946" s="302"/>
      <c r="F8946" s="302"/>
      <c r="G8946" s="302"/>
    </row>
    <row r="8947" spans="1:7">
      <c r="A8947" s="450">
        <v>11186</v>
      </c>
      <c r="B8947" s="451" t="s">
        <v>6498</v>
      </c>
      <c r="C8947" s="450" t="s">
        <v>726</v>
      </c>
      <c r="D8947" s="475">
        <v>420.78</v>
      </c>
      <c r="E8947" s="302"/>
      <c r="F8947" s="302"/>
      <c r="G8947" s="302"/>
    </row>
    <row r="8948" spans="1:7" ht="51">
      <c r="A8948" s="450">
        <v>11558</v>
      </c>
      <c r="B8948" s="451" t="s">
        <v>6499</v>
      </c>
      <c r="C8948" s="450" t="s">
        <v>732</v>
      </c>
      <c r="D8948" s="475">
        <v>15.4</v>
      </c>
      <c r="E8948" s="302"/>
      <c r="F8948" s="302"/>
      <c r="G8948" s="302"/>
    </row>
    <row r="8949" spans="1:7" ht="51">
      <c r="A8949" s="450">
        <v>11557</v>
      </c>
      <c r="B8949" s="451" t="s">
        <v>6500</v>
      </c>
      <c r="C8949" s="450" t="s">
        <v>732</v>
      </c>
      <c r="D8949" s="475">
        <v>39</v>
      </c>
      <c r="E8949" s="302"/>
      <c r="F8949" s="302"/>
      <c r="G8949" s="302"/>
    </row>
    <row r="8950" spans="1:7">
      <c r="A8950" s="450">
        <v>2759</v>
      </c>
      <c r="B8950" s="451" t="s">
        <v>6501</v>
      </c>
      <c r="C8950" s="450" t="s">
        <v>721</v>
      </c>
      <c r="D8950" s="475">
        <v>6.09</v>
      </c>
      <c r="E8950" s="302"/>
      <c r="F8950" s="302"/>
      <c r="G8950" s="302"/>
    </row>
    <row r="8951" spans="1:7" ht="25.5">
      <c r="A8951" s="450">
        <v>38124</v>
      </c>
      <c r="B8951" s="451" t="s">
        <v>6502</v>
      </c>
      <c r="C8951" s="450" t="s">
        <v>721</v>
      </c>
      <c r="D8951" s="475">
        <v>29.9</v>
      </c>
      <c r="E8951" s="302"/>
      <c r="F8951" s="302"/>
      <c r="G8951" s="302"/>
    </row>
    <row r="8952" spans="1:7" ht="25.5">
      <c r="A8952" s="450">
        <v>38380</v>
      </c>
      <c r="B8952" s="451" t="s">
        <v>6503</v>
      </c>
      <c r="C8952" s="450" t="s">
        <v>721</v>
      </c>
      <c r="D8952" s="475">
        <v>25.41</v>
      </c>
      <c r="E8952" s="302"/>
      <c r="F8952" s="302"/>
      <c r="G8952" s="302"/>
    </row>
    <row r="8953" spans="1:7" ht="38.25">
      <c r="A8953" s="450">
        <v>20059</v>
      </c>
      <c r="B8953" s="451" t="s">
        <v>6504</v>
      </c>
      <c r="C8953" s="450" t="s">
        <v>721</v>
      </c>
      <c r="D8953" s="475">
        <v>15.79</v>
      </c>
      <c r="E8953" s="302"/>
      <c r="F8953" s="302"/>
      <c r="G8953" s="302"/>
    </row>
    <row r="8954" spans="1:7" ht="63.75">
      <c r="A8954" s="450">
        <v>42429</v>
      </c>
      <c r="B8954" s="451" t="s">
        <v>6505</v>
      </c>
      <c r="C8954" s="450" t="s">
        <v>721</v>
      </c>
      <c r="D8954" s="475">
        <v>5157.55</v>
      </c>
      <c r="E8954" s="302"/>
      <c r="F8954" s="302"/>
      <c r="G8954" s="302"/>
    </row>
    <row r="8955" spans="1:7">
      <c r="A8955" s="450">
        <v>39616</v>
      </c>
      <c r="B8955" s="451" t="s">
        <v>10681</v>
      </c>
      <c r="C8955" s="450" t="s">
        <v>721</v>
      </c>
      <c r="D8955" s="475">
        <v>480.9</v>
      </c>
      <c r="E8955" s="302"/>
      <c r="F8955" s="302"/>
      <c r="G8955" s="302"/>
    </row>
    <row r="8956" spans="1:7">
      <c r="A8956" s="450">
        <v>39618</v>
      </c>
      <c r="B8956" s="451" t="s">
        <v>10682</v>
      </c>
      <c r="C8956" s="450" t="s">
        <v>721</v>
      </c>
      <c r="D8956" s="475">
        <v>872.27</v>
      </c>
      <c r="E8956" s="302"/>
      <c r="F8956" s="302"/>
      <c r="G8956" s="302"/>
    </row>
    <row r="8957" spans="1:7">
      <c r="A8957" s="450">
        <v>39619</v>
      </c>
      <c r="B8957" s="451" t="s">
        <v>10683</v>
      </c>
      <c r="C8957" s="450" t="s">
        <v>721</v>
      </c>
      <c r="D8957" s="475">
        <v>1194.6600000000001</v>
      </c>
      <c r="E8957" s="302"/>
      <c r="F8957" s="302"/>
      <c r="G8957" s="302"/>
    </row>
    <row r="8958" spans="1:7">
      <c r="A8958" s="450">
        <v>39613</v>
      </c>
      <c r="B8958" s="451" t="s">
        <v>10684</v>
      </c>
      <c r="C8958" s="450" t="s">
        <v>721</v>
      </c>
      <c r="D8958" s="475">
        <v>191.02</v>
      </c>
      <c r="E8958" s="302"/>
      <c r="F8958" s="302"/>
      <c r="G8958" s="302"/>
    </row>
    <row r="8959" spans="1:7">
      <c r="A8959" s="450">
        <v>39614</v>
      </c>
      <c r="B8959" s="451" t="s">
        <v>10685</v>
      </c>
      <c r="C8959" s="450" t="s">
        <v>721</v>
      </c>
      <c r="D8959" s="475">
        <v>278.69</v>
      </c>
      <c r="E8959" s="302"/>
      <c r="F8959" s="302"/>
      <c r="G8959" s="302"/>
    </row>
    <row r="8960" spans="1:7" ht="63.75">
      <c r="A8960" s="450">
        <v>38538</v>
      </c>
      <c r="B8960" s="451" t="s">
        <v>6506</v>
      </c>
      <c r="C8960" s="450" t="s">
        <v>725</v>
      </c>
      <c r="D8960" s="475">
        <v>56.5</v>
      </c>
      <c r="E8960" s="302"/>
      <c r="F8960" s="302"/>
      <c r="G8960" s="302"/>
    </row>
    <row r="8961" spans="1:7" ht="51">
      <c r="A8961" s="450">
        <v>38539</v>
      </c>
      <c r="B8961" s="451" t="s">
        <v>6507</v>
      </c>
      <c r="C8961" s="450" t="s">
        <v>725</v>
      </c>
      <c r="D8961" s="475">
        <v>76.83</v>
      </c>
      <c r="E8961" s="302"/>
      <c r="F8961" s="302"/>
      <c r="G8961" s="302"/>
    </row>
    <row r="8962" spans="1:7" ht="51">
      <c r="A8962" s="450">
        <v>38540</v>
      </c>
      <c r="B8962" s="451" t="s">
        <v>6508</v>
      </c>
      <c r="C8962" s="450" t="s">
        <v>725</v>
      </c>
      <c r="D8962" s="475">
        <v>196.9</v>
      </c>
      <c r="E8962" s="302"/>
      <c r="F8962" s="302"/>
      <c r="G8962" s="302"/>
    </row>
    <row r="8963" spans="1:7">
      <c r="A8963" s="450">
        <v>38384</v>
      </c>
      <c r="B8963" s="451" t="s">
        <v>6509</v>
      </c>
      <c r="C8963" s="450" t="s">
        <v>721</v>
      </c>
      <c r="D8963" s="475">
        <v>20.440000000000001</v>
      </c>
      <c r="E8963" s="302"/>
      <c r="F8963" s="302"/>
      <c r="G8963" s="302"/>
    </row>
    <row r="8964" spans="1:7">
      <c r="A8964" s="450">
        <v>13</v>
      </c>
      <c r="B8964" s="451" t="s">
        <v>6510</v>
      </c>
      <c r="C8964" s="450" t="s">
        <v>718</v>
      </c>
      <c r="D8964" s="475">
        <v>20</v>
      </c>
      <c r="E8964" s="302"/>
      <c r="F8964" s="302"/>
      <c r="G8964" s="302"/>
    </row>
    <row r="8965" spans="1:7">
      <c r="A8965" s="450">
        <v>2762</v>
      </c>
      <c r="B8965" s="451" t="s">
        <v>6511</v>
      </c>
      <c r="C8965" s="450" t="s">
        <v>725</v>
      </c>
      <c r="D8965" s="475">
        <v>7.61</v>
      </c>
      <c r="E8965" s="302"/>
      <c r="F8965" s="302"/>
      <c r="G8965" s="302"/>
    </row>
    <row r="8966" spans="1:7" ht="38.25">
      <c r="A8966" s="450">
        <v>21142</v>
      </c>
      <c r="B8966" s="451" t="s">
        <v>6512</v>
      </c>
      <c r="C8966" s="450" t="s">
        <v>721</v>
      </c>
      <c r="D8966" s="475">
        <v>28.05</v>
      </c>
      <c r="E8966" s="302"/>
      <c r="F8966" s="302"/>
      <c r="G8966" s="302"/>
    </row>
    <row r="8967" spans="1:7">
      <c r="A8967" s="450">
        <v>4223</v>
      </c>
      <c r="B8967" s="451" t="s">
        <v>6513</v>
      </c>
      <c r="C8967" s="450" t="s">
        <v>720</v>
      </c>
      <c r="D8967" s="475">
        <v>3.61</v>
      </c>
      <c r="E8967" s="302"/>
      <c r="F8967" s="302"/>
      <c r="G8967" s="302"/>
    </row>
    <row r="8968" spans="1:7">
      <c r="A8968" s="450">
        <v>37372</v>
      </c>
      <c r="B8968" s="451" t="s">
        <v>6514</v>
      </c>
      <c r="C8968" s="450" t="s">
        <v>724</v>
      </c>
      <c r="D8968" s="475">
        <v>0.55000000000000004</v>
      </c>
      <c r="E8968" s="302"/>
      <c r="F8968" s="302"/>
      <c r="G8968" s="302"/>
    </row>
    <row r="8969" spans="1:7">
      <c r="A8969" s="450">
        <v>40863</v>
      </c>
      <c r="B8969" s="451" t="s">
        <v>6515</v>
      </c>
      <c r="C8969" s="450" t="s">
        <v>839</v>
      </c>
      <c r="D8969" s="475">
        <v>103.7</v>
      </c>
      <c r="E8969" s="302"/>
      <c r="F8969" s="302"/>
      <c r="G8969" s="302"/>
    </row>
    <row r="8970" spans="1:7" ht="25.5">
      <c r="A8970" s="450">
        <v>38475</v>
      </c>
      <c r="B8970" s="451" t="s">
        <v>6516</v>
      </c>
      <c r="C8970" s="450" t="s">
        <v>721</v>
      </c>
      <c r="D8970" s="475">
        <v>29.3</v>
      </c>
      <c r="E8970" s="302"/>
      <c r="F8970" s="302"/>
      <c r="G8970" s="302"/>
    </row>
    <row r="8971" spans="1:7">
      <c r="A8971" s="450">
        <v>38474</v>
      </c>
      <c r="B8971" s="451" t="s">
        <v>6517</v>
      </c>
      <c r="C8971" s="450" t="s">
        <v>721</v>
      </c>
      <c r="D8971" s="475">
        <v>36.229999999999997</v>
      </c>
      <c r="E8971" s="302"/>
      <c r="F8971" s="302"/>
      <c r="G8971" s="302"/>
    </row>
    <row r="8972" spans="1:7" ht="25.5">
      <c r="A8972" s="450">
        <v>10886</v>
      </c>
      <c r="B8972" s="451" t="s">
        <v>6518</v>
      </c>
      <c r="C8972" s="450" t="s">
        <v>721</v>
      </c>
      <c r="D8972" s="475">
        <v>144.68</v>
      </c>
      <c r="E8972" s="302"/>
      <c r="F8972" s="302"/>
      <c r="G8972" s="302"/>
    </row>
    <row r="8973" spans="1:7" ht="25.5">
      <c r="A8973" s="450">
        <v>10888</v>
      </c>
      <c r="B8973" s="451" t="s">
        <v>6519</v>
      </c>
      <c r="C8973" s="450" t="s">
        <v>721</v>
      </c>
      <c r="D8973" s="475">
        <v>457.89</v>
      </c>
      <c r="E8973" s="302"/>
      <c r="F8973" s="302"/>
      <c r="G8973" s="302"/>
    </row>
    <row r="8974" spans="1:7" ht="25.5">
      <c r="A8974" s="450">
        <v>10889</v>
      </c>
      <c r="B8974" s="451" t="s">
        <v>6520</v>
      </c>
      <c r="C8974" s="450" t="s">
        <v>721</v>
      </c>
      <c r="D8974" s="475">
        <v>496.05</v>
      </c>
      <c r="E8974" s="302"/>
      <c r="F8974" s="302"/>
      <c r="G8974" s="302"/>
    </row>
    <row r="8975" spans="1:7" ht="25.5">
      <c r="A8975" s="450">
        <v>10890</v>
      </c>
      <c r="B8975" s="451" t="s">
        <v>6521</v>
      </c>
      <c r="C8975" s="450" t="s">
        <v>721</v>
      </c>
      <c r="D8975" s="475">
        <v>228.94</v>
      </c>
      <c r="E8975" s="302"/>
      <c r="F8975" s="302"/>
      <c r="G8975" s="302"/>
    </row>
    <row r="8976" spans="1:7" ht="25.5">
      <c r="A8976" s="450">
        <v>10891</v>
      </c>
      <c r="B8976" s="451" t="s">
        <v>6522</v>
      </c>
      <c r="C8976" s="450" t="s">
        <v>721</v>
      </c>
      <c r="D8976" s="475">
        <v>139.91</v>
      </c>
      <c r="E8976" s="302"/>
      <c r="F8976" s="302"/>
      <c r="G8976" s="302"/>
    </row>
    <row r="8977" spans="1:7" ht="25.5">
      <c r="A8977" s="450">
        <v>10892</v>
      </c>
      <c r="B8977" s="451" t="s">
        <v>6523</v>
      </c>
      <c r="C8977" s="450" t="s">
        <v>721</v>
      </c>
      <c r="D8977" s="475">
        <v>165.35</v>
      </c>
      <c r="E8977" s="302"/>
      <c r="F8977" s="302"/>
      <c r="G8977" s="302"/>
    </row>
    <row r="8978" spans="1:7" ht="25.5">
      <c r="A8978" s="450">
        <v>20977</v>
      </c>
      <c r="B8978" s="451" t="s">
        <v>6524</v>
      </c>
      <c r="C8978" s="450" t="s">
        <v>721</v>
      </c>
      <c r="D8978" s="475">
        <v>197.14</v>
      </c>
      <c r="E8978" s="302"/>
      <c r="F8978" s="302"/>
      <c r="G8978" s="302"/>
    </row>
    <row r="8979" spans="1:7" ht="25.5">
      <c r="A8979" s="450">
        <v>3073</v>
      </c>
      <c r="B8979" s="451" t="s">
        <v>6525</v>
      </c>
      <c r="C8979" s="450" t="s">
        <v>721</v>
      </c>
      <c r="D8979" s="475">
        <v>229.97</v>
      </c>
      <c r="E8979" s="302"/>
      <c r="F8979" s="302"/>
      <c r="G8979" s="302"/>
    </row>
    <row r="8980" spans="1:7" ht="25.5">
      <c r="A8980" s="450">
        <v>3068</v>
      </c>
      <c r="B8980" s="451" t="s">
        <v>6526</v>
      </c>
      <c r="C8980" s="450" t="s">
        <v>721</v>
      </c>
      <c r="D8980" s="475">
        <v>45.97</v>
      </c>
      <c r="E8980" s="302"/>
      <c r="F8980" s="302"/>
      <c r="G8980" s="302"/>
    </row>
    <row r="8981" spans="1:7" ht="25.5">
      <c r="A8981" s="450">
        <v>3074</v>
      </c>
      <c r="B8981" s="451" t="s">
        <v>6527</v>
      </c>
      <c r="C8981" s="450" t="s">
        <v>721</v>
      </c>
      <c r="D8981" s="475">
        <v>145.18</v>
      </c>
      <c r="E8981" s="302"/>
      <c r="F8981" s="302"/>
      <c r="G8981" s="302"/>
    </row>
    <row r="8982" spans="1:7" ht="25.5">
      <c r="A8982" s="450">
        <v>3076</v>
      </c>
      <c r="B8982" s="451" t="s">
        <v>6528</v>
      </c>
      <c r="C8982" s="450" t="s">
        <v>721</v>
      </c>
      <c r="D8982" s="475">
        <v>189.06</v>
      </c>
      <c r="E8982" s="302"/>
      <c r="F8982" s="302"/>
      <c r="G8982" s="302"/>
    </row>
    <row r="8983" spans="1:7" ht="25.5">
      <c r="A8983" s="450">
        <v>3072</v>
      </c>
      <c r="B8983" s="451" t="s">
        <v>6529</v>
      </c>
      <c r="C8983" s="450" t="s">
        <v>721</v>
      </c>
      <c r="D8983" s="475">
        <v>47.63</v>
      </c>
      <c r="E8983" s="302"/>
      <c r="F8983" s="302"/>
      <c r="G8983" s="302"/>
    </row>
    <row r="8984" spans="1:7" ht="25.5">
      <c r="A8984" s="450">
        <v>3075</v>
      </c>
      <c r="B8984" s="451" t="s">
        <v>6530</v>
      </c>
      <c r="C8984" s="450" t="s">
        <v>721</v>
      </c>
      <c r="D8984" s="475">
        <v>119.47</v>
      </c>
      <c r="E8984" s="302"/>
      <c r="F8984" s="302"/>
      <c r="G8984" s="302"/>
    </row>
    <row r="8985" spans="1:7" ht="25.5">
      <c r="A8985" s="450">
        <v>10780</v>
      </c>
      <c r="B8985" s="451" t="s">
        <v>6531</v>
      </c>
      <c r="C8985" s="450" t="s">
        <v>721</v>
      </c>
      <c r="D8985" s="475">
        <v>10.1</v>
      </c>
      <c r="E8985" s="302"/>
      <c r="F8985" s="302"/>
      <c r="G8985" s="302"/>
    </row>
    <row r="8986" spans="1:7" ht="25.5">
      <c r="A8986" s="450">
        <v>10781</v>
      </c>
      <c r="B8986" s="451" t="s">
        <v>6532</v>
      </c>
      <c r="C8986" s="450" t="s">
        <v>721</v>
      </c>
      <c r="D8986" s="475">
        <v>16.2</v>
      </c>
      <c r="E8986" s="302"/>
      <c r="F8986" s="302"/>
      <c r="G8986" s="302"/>
    </row>
    <row r="8987" spans="1:7" ht="25.5">
      <c r="A8987" s="450">
        <v>20106</v>
      </c>
      <c r="B8987" s="451" t="s">
        <v>6533</v>
      </c>
      <c r="C8987" s="450" t="s">
        <v>721</v>
      </c>
      <c r="D8987" s="475">
        <v>5.34</v>
      </c>
      <c r="E8987" s="302"/>
      <c r="F8987" s="302"/>
      <c r="G8987" s="302"/>
    </row>
    <row r="8988" spans="1:7" ht="25.5">
      <c r="A8988" s="450">
        <v>20107</v>
      </c>
      <c r="B8988" s="451" t="s">
        <v>6534</v>
      </c>
      <c r="C8988" s="450" t="s">
        <v>721</v>
      </c>
      <c r="D8988" s="475">
        <v>6.11</v>
      </c>
      <c r="E8988" s="302"/>
      <c r="F8988" s="302"/>
      <c r="G8988" s="302"/>
    </row>
    <row r="8989" spans="1:7" ht="25.5">
      <c r="A8989" s="450">
        <v>20108</v>
      </c>
      <c r="B8989" s="451" t="s">
        <v>6535</v>
      </c>
      <c r="C8989" s="450" t="s">
        <v>721</v>
      </c>
      <c r="D8989" s="475">
        <v>8.07</v>
      </c>
      <c r="E8989" s="302"/>
      <c r="F8989" s="302"/>
      <c r="G8989" s="302"/>
    </row>
    <row r="8990" spans="1:7" ht="25.5">
      <c r="A8990" s="450">
        <v>20109</v>
      </c>
      <c r="B8990" s="451" t="s">
        <v>6536</v>
      </c>
      <c r="C8990" s="450" t="s">
        <v>721</v>
      </c>
      <c r="D8990" s="475">
        <v>10.1</v>
      </c>
      <c r="E8990" s="302"/>
      <c r="F8990" s="302"/>
      <c r="G8990" s="302"/>
    </row>
    <row r="8991" spans="1:7" ht="51">
      <c r="A8991" s="450">
        <v>43612</v>
      </c>
      <c r="B8991" s="451" t="s">
        <v>11514</v>
      </c>
      <c r="C8991" s="450" t="s">
        <v>728</v>
      </c>
      <c r="D8991" s="475">
        <v>72.790000000000006</v>
      </c>
      <c r="E8991" s="302"/>
      <c r="F8991" s="302"/>
      <c r="G8991" s="302"/>
    </row>
    <row r="8992" spans="1:7" ht="51">
      <c r="A8992" s="450">
        <v>43613</v>
      </c>
      <c r="B8992" s="451" t="s">
        <v>11515</v>
      </c>
      <c r="C8992" s="450" t="s">
        <v>728</v>
      </c>
      <c r="D8992" s="475">
        <v>60.26</v>
      </c>
      <c r="E8992" s="302"/>
      <c r="F8992" s="302"/>
      <c r="G8992" s="302"/>
    </row>
    <row r="8993" spans="1:7" ht="51">
      <c r="A8993" s="450">
        <v>11480</v>
      </c>
      <c r="B8993" s="451" t="s">
        <v>11516</v>
      </c>
      <c r="C8993" s="450" t="s">
        <v>728</v>
      </c>
      <c r="D8993" s="475">
        <v>92.48</v>
      </c>
      <c r="E8993" s="302"/>
      <c r="F8993" s="302"/>
      <c r="G8993" s="302"/>
    </row>
    <row r="8994" spans="1:7" ht="76.5">
      <c r="A8994" s="450">
        <v>11469</v>
      </c>
      <c r="B8994" s="451" t="s">
        <v>11517</v>
      </c>
      <c r="C8994" s="450" t="s">
        <v>721</v>
      </c>
      <c r="D8994" s="475">
        <v>9.8699999999999992</v>
      </c>
      <c r="E8994" s="302"/>
      <c r="F8994" s="302"/>
      <c r="G8994" s="302"/>
    </row>
    <row r="8995" spans="1:7" ht="38.25">
      <c r="A8995" s="450">
        <v>11468</v>
      </c>
      <c r="B8995" s="451" t="s">
        <v>11518</v>
      </c>
      <c r="C8995" s="450" t="s">
        <v>721</v>
      </c>
      <c r="D8995" s="475">
        <v>9.8800000000000008</v>
      </c>
      <c r="E8995" s="302"/>
      <c r="F8995" s="302"/>
      <c r="G8995" s="302"/>
    </row>
    <row r="8996" spans="1:7" ht="38.25">
      <c r="A8996" s="450">
        <v>11484</v>
      </c>
      <c r="B8996" s="451" t="s">
        <v>11519</v>
      </c>
      <c r="C8996" s="450" t="s">
        <v>721</v>
      </c>
      <c r="D8996" s="475">
        <v>43.38</v>
      </c>
      <c r="E8996" s="302"/>
      <c r="F8996" s="302"/>
      <c r="G8996" s="302"/>
    </row>
    <row r="8997" spans="1:7" ht="38.25">
      <c r="A8997" s="450">
        <v>38155</v>
      </c>
      <c r="B8997" s="451" t="s">
        <v>11520</v>
      </c>
      <c r="C8997" s="450" t="s">
        <v>721</v>
      </c>
      <c r="D8997" s="475">
        <v>67.36</v>
      </c>
      <c r="E8997" s="302"/>
      <c r="F8997" s="302"/>
      <c r="G8997" s="302"/>
    </row>
    <row r="8998" spans="1:7" ht="51">
      <c r="A8998" s="450">
        <v>11467</v>
      </c>
      <c r="B8998" s="451" t="s">
        <v>11521</v>
      </c>
      <c r="C8998" s="450" t="s">
        <v>721</v>
      </c>
      <c r="D8998" s="475">
        <v>15.39</v>
      </c>
      <c r="E8998" s="302"/>
      <c r="F8998" s="302"/>
      <c r="G8998" s="302"/>
    </row>
    <row r="8999" spans="1:7" ht="76.5">
      <c r="A8999" s="450">
        <v>38153</v>
      </c>
      <c r="B8999" s="451" t="s">
        <v>11522</v>
      </c>
      <c r="C8999" s="450" t="s">
        <v>728</v>
      </c>
      <c r="D8999" s="475">
        <v>39.31</v>
      </c>
      <c r="E8999" s="302"/>
      <c r="F8999" s="302"/>
      <c r="G8999" s="302"/>
    </row>
    <row r="9000" spans="1:7" ht="76.5">
      <c r="A9000" s="450">
        <v>43607</v>
      </c>
      <c r="B9000" s="451" t="s">
        <v>11523</v>
      </c>
      <c r="C9000" s="450" t="s">
        <v>721</v>
      </c>
      <c r="D9000" s="475">
        <v>74.36</v>
      </c>
      <c r="E9000" s="302"/>
      <c r="F9000" s="302"/>
      <c r="G9000" s="302"/>
    </row>
    <row r="9001" spans="1:7" ht="76.5">
      <c r="A9001" s="450">
        <v>3080</v>
      </c>
      <c r="B9001" s="451" t="s">
        <v>11524</v>
      </c>
      <c r="C9001" s="450" t="s">
        <v>728</v>
      </c>
      <c r="D9001" s="475">
        <v>50</v>
      </c>
      <c r="E9001" s="302"/>
      <c r="F9001" s="302"/>
      <c r="G9001" s="302"/>
    </row>
    <row r="9002" spans="1:7" ht="76.5">
      <c r="A9002" s="450">
        <v>3081</v>
      </c>
      <c r="B9002" s="451" t="s">
        <v>11525</v>
      </c>
      <c r="C9002" s="450" t="s">
        <v>728</v>
      </c>
      <c r="D9002" s="475">
        <v>98.92</v>
      </c>
      <c r="E9002" s="302"/>
      <c r="F9002" s="302"/>
      <c r="G9002" s="302"/>
    </row>
    <row r="9003" spans="1:7" ht="76.5">
      <c r="A9003" s="450">
        <v>3090</v>
      </c>
      <c r="B9003" s="451" t="s">
        <v>11526</v>
      </c>
      <c r="C9003" s="450" t="s">
        <v>728</v>
      </c>
      <c r="D9003" s="475">
        <v>44.63</v>
      </c>
      <c r="E9003" s="302"/>
      <c r="F9003" s="302"/>
      <c r="G9003" s="302"/>
    </row>
    <row r="9004" spans="1:7" ht="76.5">
      <c r="A9004" s="450">
        <v>43611</v>
      </c>
      <c r="B9004" s="451" t="s">
        <v>11527</v>
      </c>
      <c r="C9004" s="450" t="s">
        <v>728</v>
      </c>
      <c r="D9004" s="475">
        <v>74.05</v>
      </c>
      <c r="E9004" s="302"/>
      <c r="F9004" s="302"/>
      <c r="G9004" s="302"/>
    </row>
    <row r="9005" spans="1:7" ht="63.75">
      <c r="A9005" s="450">
        <v>3103</v>
      </c>
      <c r="B9005" s="451" t="s">
        <v>11528</v>
      </c>
      <c r="C9005" s="450" t="s">
        <v>721</v>
      </c>
      <c r="D9005" s="475">
        <v>37</v>
      </c>
      <c r="E9005" s="302"/>
      <c r="F9005" s="302"/>
      <c r="G9005" s="302"/>
    </row>
    <row r="9006" spans="1:7" ht="76.5">
      <c r="A9006" s="450">
        <v>3097</v>
      </c>
      <c r="B9006" s="451" t="s">
        <v>11529</v>
      </c>
      <c r="C9006" s="450" t="s">
        <v>728</v>
      </c>
      <c r="D9006" s="475">
        <v>55.98</v>
      </c>
      <c r="E9006" s="302"/>
      <c r="F9006" s="302"/>
      <c r="G9006" s="302"/>
    </row>
    <row r="9007" spans="1:7" ht="76.5">
      <c r="A9007" s="450">
        <v>3099</v>
      </c>
      <c r="B9007" s="451" t="s">
        <v>11530</v>
      </c>
      <c r="C9007" s="450" t="s">
        <v>728</v>
      </c>
      <c r="D9007" s="475">
        <v>89.64</v>
      </c>
      <c r="E9007" s="302"/>
      <c r="F9007" s="302"/>
      <c r="G9007" s="302"/>
    </row>
    <row r="9008" spans="1:7" ht="76.5">
      <c r="A9008" s="450">
        <v>38151</v>
      </c>
      <c r="B9008" s="451" t="s">
        <v>11531</v>
      </c>
      <c r="C9008" s="450" t="s">
        <v>728</v>
      </c>
      <c r="D9008" s="475">
        <v>64.98</v>
      </c>
      <c r="E9008" s="302"/>
      <c r="F9008" s="302"/>
      <c r="G9008" s="302"/>
    </row>
    <row r="9009" spans="1:7" ht="76.5">
      <c r="A9009" s="450">
        <v>38152</v>
      </c>
      <c r="B9009" s="451" t="s">
        <v>11532</v>
      </c>
      <c r="C9009" s="450" t="s">
        <v>728</v>
      </c>
      <c r="D9009" s="475">
        <v>104.83</v>
      </c>
      <c r="E9009" s="302"/>
      <c r="F9009" s="302"/>
      <c r="G9009" s="302"/>
    </row>
    <row r="9010" spans="1:7" ht="76.5">
      <c r="A9010" s="450">
        <v>43610</v>
      </c>
      <c r="B9010" s="451" t="s">
        <v>11533</v>
      </c>
      <c r="C9010" s="450" t="s">
        <v>721</v>
      </c>
      <c r="D9010" s="475">
        <v>55.54</v>
      </c>
      <c r="E9010" s="302"/>
      <c r="F9010" s="302"/>
      <c r="G9010" s="302"/>
    </row>
    <row r="9011" spans="1:7" ht="76.5">
      <c r="A9011" s="450">
        <v>3093</v>
      </c>
      <c r="B9011" s="451" t="s">
        <v>11534</v>
      </c>
      <c r="C9011" s="450" t="s">
        <v>728</v>
      </c>
      <c r="D9011" s="475">
        <v>89.64</v>
      </c>
      <c r="E9011" s="302"/>
      <c r="F9011" s="302"/>
      <c r="G9011" s="302"/>
    </row>
    <row r="9012" spans="1:7" ht="51">
      <c r="A9012" s="450">
        <v>38165</v>
      </c>
      <c r="B9012" s="451" t="s">
        <v>6537</v>
      </c>
      <c r="C9012" s="450" t="s">
        <v>728</v>
      </c>
      <c r="D9012" s="475">
        <v>74.11</v>
      </c>
      <c r="E9012" s="302"/>
      <c r="F9012" s="302"/>
      <c r="G9012" s="302"/>
    </row>
    <row r="9013" spans="1:7" ht="38.25">
      <c r="A9013" s="450">
        <v>38177</v>
      </c>
      <c r="B9013" s="451" t="s">
        <v>11535</v>
      </c>
      <c r="C9013" s="450" t="s">
        <v>721</v>
      </c>
      <c r="D9013" s="475">
        <v>22.02</v>
      </c>
      <c r="E9013" s="302"/>
      <c r="F9013" s="302"/>
      <c r="G9013" s="302"/>
    </row>
    <row r="9014" spans="1:7" ht="38.25">
      <c r="A9014" s="450">
        <v>11458</v>
      </c>
      <c r="B9014" s="451" t="s">
        <v>6538</v>
      </c>
      <c r="C9014" s="450" t="s">
        <v>721</v>
      </c>
      <c r="D9014" s="475">
        <v>26.29</v>
      </c>
      <c r="E9014" s="302"/>
      <c r="F9014" s="302"/>
      <c r="G9014" s="302"/>
    </row>
    <row r="9015" spans="1:7" ht="76.5">
      <c r="A9015" s="450">
        <v>3108</v>
      </c>
      <c r="B9015" s="451" t="s">
        <v>11536</v>
      </c>
      <c r="C9015" s="450" t="s">
        <v>721</v>
      </c>
      <c r="D9015" s="475">
        <v>111.76</v>
      </c>
      <c r="E9015" s="302"/>
      <c r="F9015" s="302"/>
      <c r="G9015" s="302"/>
    </row>
    <row r="9016" spans="1:7" ht="76.5">
      <c r="A9016" s="450">
        <v>3105</v>
      </c>
      <c r="B9016" s="451" t="s">
        <v>11537</v>
      </c>
      <c r="C9016" s="450" t="s">
        <v>721</v>
      </c>
      <c r="D9016" s="475">
        <v>146.18</v>
      </c>
      <c r="E9016" s="302"/>
      <c r="F9016" s="302"/>
      <c r="G9016" s="302"/>
    </row>
    <row r="9017" spans="1:7" ht="63.75">
      <c r="A9017" s="450">
        <v>38178</v>
      </c>
      <c r="B9017" s="451" t="s">
        <v>11538</v>
      </c>
      <c r="C9017" s="450" t="s">
        <v>721</v>
      </c>
      <c r="D9017" s="475">
        <v>24.23</v>
      </c>
      <c r="E9017" s="302"/>
      <c r="F9017" s="302"/>
      <c r="G9017" s="302"/>
    </row>
    <row r="9018" spans="1:7" ht="63.75">
      <c r="A9018" s="450">
        <v>43575</v>
      </c>
      <c r="B9018" s="451" t="s">
        <v>11539</v>
      </c>
      <c r="C9018" s="450" t="s">
        <v>721</v>
      </c>
      <c r="D9018" s="475">
        <v>52.5</v>
      </c>
      <c r="E9018" s="302"/>
      <c r="F9018" s="302"/>
      <c r="G9018" s="302"/>
    </row>
    <row r="9019" spans="1:7" ht="63.75">
      <c r="A9019" s="450">
        <v>43577</v>
      </c>
      <c r="B9019" s="451" t="s">
        <v>11540</v>
      </c>
      <c r="C9019" s="450" t="s">
        <v>721</v>
      </c>
      <c r="D9019" s="475">
        <v>91.27</v>
      </c>
      <c r="E9019" s="302"/>
      <c r="F9019" s="302"/>
      <c r="G9019" s="302"/>
    </row>
    <row r="9020" spans="1:7" ht="38.25">
      <c r="A9020" s="450">
        <v>42481</v>
      </c>
      <c r="B9020" s="451" t="s">
        <v>6539</v>
      </c>
      <c r="C9020" s="450" t="s">
        <v>726</v>
      </c>
      <c r="D9020" s="475">
        <v>29.26</v>
      </c>
      <c r="E9020" s="302"/>
      <c r="F9020" s="302"/>
      <c r="G9020" s="302"/>
    </row>
    <row r="9021" spans="1:7" ht="38.25">
      <c r="A9021" s="450">
        <v>43458</v>
      </c>
      <c r="B9021" s="451" t="s">
        <v>6540</v>
      </c>
      <c r="C9021" s="450" t="s">
        <v>724</v>
      </c>
      <c r="D9021" s="475">
        <v>0.04</v>
      </c>
      <c r="E9021" s="302"/>
      <c r="F9021" s="302"/>
      <c r="G9021" s="302"/>
    </row>
    <row r="9022" spans="1:7" ht="38.25">
      <c r="A9022" s="450">
        <v>43470</v>
      </c>
      <c r="B9022" s="451" t="s">
        <v>6541</v>
      </c>
      <c r="C9022" s="450" t="s">
        <v>839</v>
      </c>
      <c r="D9022" s="475">
        <v>7.9</v>
      </c>
      <c r="E9022" s="302"/>
      <c r="F9022" s="302"/>
      <c r="G9022" s="302"/>
    </row>
    <row r="9023" spans="1:7" ht="38.25">
      <c r="A9023" s="450">
        <v>43459</v>
      </c>
      <c r="B9023" s="451" t="s">
        <v>6542</v>
      </c>
      <c r="C9023" s="450" t="s">
        <v>724</v>
      </c>
      <c r="D9023" s="475">
        <v>0.38</v>
      </c>
      <c r="E9023" s="302"/>
      <c r="F9023" s="302"/>
      <c r="G9023" s="302"/>
    </row>
    <row r="9024" spans="1:7" ht="38.25">
      <c r="A9024" s="450">
        <v>43471</v>
      </c>
      <c r="B9024" s="451" t="s">
        <v>6543</v>
      </c>
      <c r="C9024" s="450" t="s">
        <v>839</v>
      </c>
      <c r="D9024" s="475">
        <v>71.44</v>
      </c>
      <c r="E9024" s="302"/>
      <c r="F9024" s="302"/>
      <c r="G9024" s="302"/>
    </row>
    <row r="9025" spans="1:7" ht="38.25">
      <c r="A9025" s="450">
        <v>43460</v>
      </c>
      <c r="B9025" s="451" t="s">
        <v>6544</v>
      </c>
      <c r="C9025" s="450" t="s">
        <v>724</v>
      </c>
      <c r="D9025" s="475">
        <v>0.62</v>
      </c>
      <c r="E9025" s="302"/>
      <c r="F9025" s="302"/>
      <c r="G9025" s="302"/>
    </row>
    <row r="9026" spans="1:7" ht="38.25">
      <c r="A9026" s="450">
        <v>43472</v>
      </c>
      <c r="B9026" s="451" t="s">
        <v>6545</v>
      </c>
      <c r="C9026" s="450" t="s">
        <v>839</v>
      </c>
      <c r="D9026" s="475">
        <v>117.38</v>
      </c>
      <c r="E9026" s="302"/>
      <c r="F9026" s="302"/>
      <c r="G9026" s="302"/>
    </row>
    <row r="9027" spans="1:7" ht="38.25">
      <c r="A9027" s="450">
        <v>43461</v>
      </c>
      <c r="B9027" s="451" t="s">
        <v>6546</v>
      </c>
      <c r="C9027" s="450" t="s">
        <v>724</v>
      </c>
      <c r="D9027" s="475">
        <v>0.28000000000000003</v>
      </c>
      <c r="E9027" s="302"/>
      <c r="F9027" s="302"/>
      <c r="G9027" s="302"/>
    </row>
    <row r="9028" spans="1:7" ht="38.25">
      <c r="A9028" s="450">
        <v>43473</v>
      </c>
      <c r="B9028" s="451" t="s">
        <v>6547</v>
      </c>
      <c r="C9028" s="450" t="s">
        <v>839</v>
      </c>
      <c r="D9028" s="475">
        <v>53.34</v>
      </c>
      <c r="E9028" s="302"/>
      <c r="F9028" s="302"/>
      <c r="G9028" s="302"/>
    </row>
    <row r="9029" spans="1:7" ht="38.25">
      <c r="A9029" s="450">
        <v>43463</v>
      </c>
      <c r="B9029" s="451" t="s">
        <v>6548</v>
      </c>
      <c r="C9029" s="450" t="s">
        <v>724</v>
      </c>
      <c r="D9029" s="475">
        <v>0.08</v>
      </c>
      <c r="E9029" s="302"/>
      <c r="F9029" s="302"/>
      <c r="G9029" s="302"/>
    </row>
    <row r="9030" spans="1:7" ht="38.25">
      <c r="A9030" s="450">
        <v>43475</v>
      </c>
      <c r="B9030" s="451" t="s">
        <v>10686</v>
      </c>
      <c r="C9030" s="450" t="s">
        <v>839</v>
      </c>
      <c r="D9030" s="475">
        <v>14.97</v>
      </c>
      <c r="E9030" s="302"/>
      <c r="F9030" s="302"/>
      <c r="G9030" s="302"/>
    </row>
    <row r="9031" spans="1:7" ht="38.25">
      <c r="A9031" s="450">
        <v>43462</v>
      </c>
      <c r="B9031" s="451" t="s">
        <v>6549</v>
      </c>
      <c r="C9031" s="450" t="s">
        <v>724</v>
      </c>
      <c r="D9031" s="475">
        <v>0.01</v>
      </c>
      <c r="E9031" s="302"/>
      <c r="F9031" s="302"/>
      <c r="G9031" s="302"/>
    </row>
    <row r="9032" spans="1:7" ht="38.25">
      <c r="A9032" s="450">
        <v>43474</v>
      </c>
      <c r="B9032" s="451" t="s">
        <v>6550</v>
      </c>
      <c r="C9032" s="450" t="s">
        <v>839</v>
      </c>
      <c r="D9032" s="475">
        <v>1.6</v>
      </c>
      <c r="E9032" s="302"/>
      <c r="F9032" s="302"/>
      <c r="G9032" s="302"/>
    </row>
    <row r="9033" spans="1:7" ht="38.25">
      <c r="A9033" s="450">
        <v>43464</v>
      </c>
      <c r="B9033" s="451" t="s">
        <v>6551</v>
      </c>
      <c r="C9033" s="450" t="s">
        <v>724</v>
      </c>
      <c r="D9033" s="475">
        <v>0.01</v>
      </c>
      <c r="E9033" s="302"/>
      <c r="F9033" s="302"/>
      <c r="G9033" s="302"/>
    </row>
    <row r="9034" spans="1:7" ht="38.25">
      <c r="A9034" s="450">
        <v>43476</v>
      </c>
      <c r="B9034" s="451" t="s">
        <v>6552</v>
      </c>
      <c r="C9034" s="450" t="s">
        <v>839</v>
      </c>
      <c r="D9034" s="475">
        <v>0.01</v>
      </c>
      <c r="E9034" s="302"/>
      <c r="F9034" s="302"/>
      <c r="G9034" s="302"/>
    </row>
    <row r="9035" spans="1:7" ht="38.25">
      <c r="A9035" s="450">
        <v>43465</v>
      </c>
      <c r="B9035" s="451" t="s">
        <v>6553</v>
      </c>
      <c r="C9035" s="450" t="s">
        <v>724</v>
      </c>
      <c r="D9035" s="475">
        <v>0.57999999999999996</v>
      </c>
      <c r="E9035" s="302"/>
      <c r="F9035" s="302"/>
      <c r="G9035" s="302"/>
    </row>
    <row r="9036" spans="1:7" ht="38.25">
      <c r="A9036" s="450">
        <v>43477</v>
      </c>
      <c r="B9036" s="451" t="s">
        <v>6554</v>
      </c>
      <c r="C9036" s="450" t="s">
        <v>839</v>
      </c>
      <c r="D9036" s="475">
        <v>110.22</v>
      </c>
      <c r="E9036" s="302"/>
      <c r="F9036" s="302"/>
      <c r="G9036" s="302"/>
    </row>
    <row r="9037" spans="1:7" ht="38.25">
      <c r="A9037" s="450">
        <v>43466</v>
      </c>
      <c r="B9037" s="451" t="s">
        <v>6555</v>
      </c>
      <c r="C9037" s="450" t="s">
        <v>724</v>
      </c>
      <c r="D9037" s="475">
        <v>1.27</v>
      </c>
      <c r="E9037" s="302"/>
      <c r="F9037" s="302"/>
      <c r="G9037" s="302"/>
    </row>
    <row r="9038" spans="1:7" ht="38.25">
      <c r="A9038" s="450">
        <v>43478</v>
      </c>
      <c r="B9038" s="451" t="s">
        <v>6556</v>
      </c>
      <c r="C9038" s="450" t="s">
        <v>839</v>
      </c>
      <c r="D9038" s="475">
        <v>240.1</v>
      </c>
      <c r="E9038" s="302"/>
      <c r="F9038" s="302"/>
      <c r="G9038" s="302"/>
    </row>
    <row r="9039" spans="1:7" ht="38.25">
      <c r="A9039" s="450">
        <v>43467</v>
      </c>
      <c r="B9039" s="451" t="s">
        <v>6557</v>
      </c>
      <c r="C9039" s="450" t="s">
        <v>724</v>
      </c>
      <c r="D9039" s="475">
        <v>0.41</v>
      </c>
      <c r="E9039" s="302"/>
      <c r="F9039" s="302"/>
      <c r="G9039" s="302"/>
    </row>
    <row r="9040" spans="1:7" ht="38.25">
      <c r="A9040" s="450">
        <v>43479</v>
      </c>
      <c r="B9040" s="451" t="s">
        <v>6558</v>
      </c>
      <c r="C9040" s="450" t="s">
        <v>839</v>
      </c>
      <c r="D9040" s="475">
        <v>76.97</v>
      </c>
      <c r="E9040" s="302"/>
      <c r="F9040" s="302"/>
      <c r="G9040" s="302"/>
    </row>
    <row r="9041" spans="1:7" ht="38.25">
      <c r="A9041" s="450">
        <v>43468</v>
      </c>
      <c r="B9041" s="451" t="s">
        <v>6559</v>
      </c>
      <c r="C9041" s="450" t="s">
        <v>724</v>
      </c>
      <c r="D9041" s="475">
        <v>0.89</v>
      </c>
      <c r="E9041" s="302"/>
      <c r="F9041" s="302"/>
      <c r="G9041" s="302"/>
    </row>
    <row r="9042" spans="1:7" ht="38.25">
      <c r="A9042" s="450">
        <v>43480</v>
      </c>
      <c r="B9042" s="451" t="s">
        <v>6560</v>
      </c>
      <c r="C9042" s="450" t="s">
        <v>839</v>
      </c>
      <c r="D9042" s="475">
        <v>167.28</v>
      </c>
      <c r="E9042" s="302"/>
      <c r="F9042" s="302"/>
      <c r="G9042" s="302"/>
    </row>
    <row r="9043" spans="1:7" ht="38.25">
      <c r="A9043" s="450">
        <v>43469</v>
      </c>
      <c r="B9043" s="451" t="s">
        <v>6561</v>
      </c>
      <c r="C9043" s="450" t="s">
        <v>724</v>
      </c>
      <c r="D9043" s="475">
        <v>0.06</v>
      </c>
      <c r="E9043" s="302"/>
      <c r="F9043" s="302"/>
      <c r="G9043" s="302"/>
    </row>
    <row r="9044" spans="1:7" ht="38.25">
      <c r="A9044" s="450">
        <v>43481</v>
      </c>
      <c r="B9044" s="451" t="s">
        <v>6562</v>
      </c>
      <c r="C9044" s="450" t="s">
        <v>839</v>
      </c>
      <c r="D9044" s="475">
        <v>10.78</v>
      </c>
      <c r="E9044" s="302"/>
      <c r="F9044" s="302"/>
      <c r="G9044" s="302"/>
    </row>
    <row r="9045" spans="1:7" ht="63.75">
      <c r="A9045" s="450">
        <v>3119</v>
      </c>
      <c r="B9045" s="451" t="s">
        <v>11541</v>
      </c>
      <c r="C9045" s="450" t="s">
        <v>721</v>
      </c>
      <c r="D9045" s="475">
        <v>2.84</v>
      </c>
      <c r="E9045" s="302"/>
      <c r="F9045" s="302"/>
      <c r="G9045" s="302"/>
    </row>
    <row r="9046" spans="1:7" ht="51">
      <c r="A9046" s="450">
        <v>3122</v>
      </c>
      <c r="B9046" s="451" t="s">
        <v>11542</v>
      </c>
      <c r="C9046" s="450" t="s">
        <v>721</v>
      </c>
      <c r="D9046" s="475">
        <v>5.79</v>
      </c>
      <c r="E9046" s="302"/>
      <c r="F9046" s="302"/>
      <c r="G9046" s="302"/>
    </row>
    <row r="9047" spans="1:7" ht="51">
      <c r="A9047" s="450">
        <v>3121</v>
      </c>
      <c r="B9047" s="451" t="s">
        <v>11543</v>
      </c>
      <c r="C9047" s="450" t="s">
        <v>721</v>
      </c>
      <c r="D9047" s="475">
        <v>6.56</v>
      </c>
      <c r="E9047" s="302"/>
      <c r="F9047" s="302"/>
      <c r="G9047" s="302"/>
    </row>
    <row r="9048" spans="1:7" ht="51">
      <c r="A9048" s="450">
        <v>3120</v>
      </c>
      <c r="B9048" s="451" t="s">
        <v>11544</v>
      </c>
      <c r="C9048" s="450" t="s">
        <v>721</v>
      </c>
      <c r="D9048" s="475">
        <v>12.44</v>
      </c>
      <c r="E9048" s="302"/>
      <c r="F9048" s="302"/>
      <c r="G9048" s="302"/>
    </row>
    <row r="9049" spans="1:7" ht="51">
      <c r="A9049" s="450">
        <v>11455</v>
      </c>
      <c r="B9049" s="451" t="s">
        <v>11545</v>
      </c>
      <c r="C9049" s="450" t="s">
        <v>721</v>
      </c>
      <c r="D9049" s="475">
        <v>18</v>
      </c>
      <c r="E9049" s="302"/>
      <c r="F9049" s="302"/>
      <c r="G9049" s="302"/>
    </row>
    <row r="9050" spans="1:7" ht="51">
      <c r="A9050" s="450">
        <v>11456</v>
      </c>
      <c r="B9050" s="451" t="s">
        <v>11546</v>
      </c>
      <c r="C9050" s="450" t="s">
        <v>721</v>
      </c>
      <c r="D9050" s="475">
        <v>21.51</v>
      </c>
      <c r="E9050" s="302"/>
      <c r="F9050" s="302"/>
      <c r="G9050" s="302"/>
    </row>
    <row r="9051" spans="1:7" ht="76.5">
      <c r="A9051" s="450">
        <v>3107</v>
      </c>
      <c r="B9051" s="451" t="s">
        <v>11547</v>
      </c>
      <c r="C9051" s="450" t="s">
        <v>721</v>
      </c>
      <c r="D9051" s="475">
        <v>9.07</v>
      </c>
      <c r="E9051" s="302"/>
      <c r="F9051" s="302"/>
      <c r="G9051" s="302"/>
    </row>
    <row r="9052" spans="1:7" ht="76.5">
      <c r="A9052" s="450">
        <v>43583</v>
      </c>
      <c r="B9052" s="451" t="s">
        <v>11548</v>
      </c>
      <c r="C9052" s="450" t="s">
        <v>721</v>
      </c>
      <c r="D9052" s="475">
        <v>10.23</v>
      </c>
      <c r="E9052" s="302"/>
      <c r="F9052" s="302"/>
      <c r="G9052" s="302"/>
    </row>
    <row r="9053" spans="1:7" ht="63.75">
      <c r="A9053" s="450">
        <v>43586</v>
      </c>
      <c r="B9053" s="451" t="s">
        <v>11549</v>
      </c>
      <c r="C9053" s="450" t="s">
        <v>721</v>
      </c>
      <c r="D9053" s="475">
        <v>10.49</v>
      </c>
      <c r="E9053" s="302"/>
      <c r="F9053" s="302"/>
      <c r="G9053" s="302"/>
    </row>
    <row r="9054" spans="1:7" ht="76.5">
      <c r="A9054" s="450">
        <v>11461</v>
      </c>
      <c r="B9054" s="451" t="s">
        <v>11550</v>
      </c>
      <c r="C9054" s="450" t="s">
        <v>721</v>
      </c>
      <c r="D9054" s="475">
        <v>11.43</v>
      </c>
      <c r="E9054" s="302"/>
      <c r="F9054" s="302"/>
      <c r="G9054" s="302"/>
    </row>
    <row r="9055" spans="1:7" ht="63.75">
      <c r="A9055" s="450">
        <v>43587</v>
      </c>
      <c r="B9055" s="451" t="s">
        <v>11551</v>
      </c>
      <c r="C9055" s="450" t="s">
        <v>721</v>
      </c>
      <c r="D9055" s="475">
        <v>13.19</v>
      </c>
      <c r="E9055" s="302"/>
      <c r="F9055" s="302"/>
      <c r="G9055" s="302"/>
    </row>
    <row r="9056" spans="1:7" ht="76.5">
      <c r="A9056" s="450">
        <v>3106</v>
      </c>
      <c r="B9056" s="451" t="s">
        <v>11552</v>
      </c>
      <c r="C9056" s="450" t="s">
        <v>721</v>
      </c>
      <c r="D9056" s="475">
        <v>16.73</v>
      </c>
      <c r="E9056" s="302"/>
      <c r="F9056" s="302"/>
      <c r="G9056" s="302"/>
    </row>
    <row r="9057" spans="1:7">
      <c r="A9057" s="450">
        <v>25951</v>
      </c>
      <c r="B9057" s="451" t="s">
        <v>6563</v>
      </c>
      <c r="C9057" s="450" t="s">
        <v>718</v>
      </c>
      <c r="D9057" s="475">
        <v>2.64</v>
      </c>
      <c r="E9057" s="302"/>
      <c r="F9057" s="302"/>
      <c r="G9057" s="302"/>
    </row>
    <row r="9058" spans="1:7">
      <c r="A9058" s="450">
        <v>3123</v>
      </c>
      <c r="B9058" s="451" t="s">
        <v>6564</v>
      </c>
      <c r="C9058" s="450" t="s">
        <v>718</v>
      </c>
      <c r="D9058" s="475">
        <v>2.46</v>
      </c>
      <c r="E9058" s="302"/>
      <c r="F9058" s="302"/>
      <c r="G9058" s="302"/>
    </row>
    <row r="9059" spans="1:7">
      <c r="A9059" s="450">
        <v>38125</v>
      </c>
      <c r="B9059" s="451" t="s">
        <v>6565</v>
      </c>
      <c r="C9059" s="450" t="s">
        <v>718</v>
      </c>
      <c r="D9059" s="475">
        <v>0.85</v>
      </c>
      <c r="E9059" s="302"/>
      <c r="F9059" s="302"/>
      <c r="G9059" s="302"/>
    </row>
    <row r="9060" spans="1:7" ht="51">
      <c r="A9060" s="450">
        <v>39014</v>
      </c>
      <c r="B9060" s="451" t="s">
        <v>6566</v>
      </c>
      <c r="C9060" s="450" t="s">
        <v>718</v>
      </c>
      <c r="D9060" s="475">
        <v>8.64</v>
      </c>
      <c r="E9060" s="302"/>
      <c r="F9060" s="302"/>
      <c r="G9060" s="302"/>
    </row>
    <row r="9061" spans="1:7" ht="38.25">
      <c r="A9061" s="450">
        <v>39365</v>
      </c>
      <c r="B9061" s="451" t="s">
        <v>6567</v>
      </c>
      <c r="C9061" s="450" t="s">
        <v>721</v>
      </c>
      <c r="D9061" s="475">
        <v>1048.2</v>
      </c>
      <c r="E9061" s="302"/>
      <c r="F9061" s="302"/>
      <c r="G9061" s="302"/>
    </row>
    <row r="9062" spans="1:7" ht="38.25">
      <c r="A9062" s="450">
        <v>39366</v>
      </c>
      <c r="B9062" s="451" t="s">
        <v>6568</v>
      </c>
      <c r="C9062" s="450" t="s">
        <v>721</v>
      </c>
      <c r="D9062" s="475">
        <v>2683.83</v>
      </c>
      <c r="E9062" s="302"/>
      <c r="F9062" s="302"/>
      <c r="G9062" s="302"/>
    </row>
    <row r="9063" spans="1:7" ht="38.25">
      <c r="A9063" s="450">
        <v>39367</v>
      </c>
      <c r="B9063" s="451" t="s">
        <v>6569</v>
      </c>
      <c r="C9063" s="450" t="s">
        <v>721</v>
      </c>
      <c r="D9063" s="475">
        <v>3668.31</v>
      </c>
      <c r="E9063" s="302"/>
      <c r="F9063" s="302"/>
      <c r="G9063" s="302"/>
    </row>
    <row r="9064" spans="1:7" ht="25.5">
      <c r="A9064" s="450">
        <v>37394</v>
      </c>
      <c r="B9064" s="451" t="s">
        <v>6570</v>
      </c>
      <c r="C9064" s="450" t="s">
        <v>841</v>
      </c>
      <c r="D9064" s="475">
        <v>40.49</v>
      </c>
      <c r="E9064" s="302"/>
      <c r="F9064" s="302"/>
      <c r="G9064" s="302"/>
    </row>
    <row r="9065" spans="1:7" ht="25.5">
      <c r="A9065" s="450">
        <v>14146</v>
      </c>
      <c r="B9065" s="451" t="s">
        <v>6571</v>
      </c>
      <c r="C9065" s="450" t="s">
        <v>841</v>
      </c>
      <c r="D9065" s="475">
        <v>65.12</v>
      </c>
      <c r="E9065" s="302"/>
      <c r="F9065" s="302"/>
      <c r="G9065" s="302"/>
    </row>
    <row r="9066" spans="1:7" ht="25.5">
      <c r="A9066" s="450">
        <v>38134</v>
      </c>
      <c r="B9066" s="451" t="s">
        <v>6572</v>
      </c>
      <c r="C9066" s="450" t="s">
        <v>718</v>
      </c>
      <c r="D9066" s="475">
        <v>71.16</v>
      </c>
      <c r="E9066" s="302"/>
      <c r="F9066" s="302"/>
      <c r="G9066" s="302"/>
    </row>
    <row r="9067" spans="1:7" ht="25.5">
      <c r="A9067" s="450">
        <v>38132</v>
      </c>
      <c r="B9067" s="451" t="s">
        <v>6573</v>
      </c>
      <c r="C9067" s="450" t="s">
        <v>718</v>
      </c>
      <c r="D9067" s="475">
        <v>72.58</v>
      </c>
      <c r="E9067" s="302"/>
      <c r="F9067" s="302"/>
      <c r="G9067" s="302"/>
    </row>
    <row r="9068" spans="1:7" ht="25.5">
      <c r="A9068" s="450">
        <v>38133</v>
      </c>
      <c r="B9068" s="451" t="s">
        <v>6574</v>
      </c>
      <c r="C9068" s="450" t="s">
        <v>718</v>
      </c>
      <c r="D9068" s="475">
        <v>70.2</v>
      </c>
      <c r="E9068" s="302"/>
      <c r="F9068" s="302"/>
      <c r="G9068" s="302"/>
    </row>
    <row r="9069" spans="1:7" ht="38.25">
      <c r="A9069" s="450">
        <v>938</v>
      </c>
      <c r="B9069" s="451" t="s">
        <v>6575</v>
      </c>
      <c r="C9069" s="450" t="s">
        <v>725</v>
      </c>
      <c r="D9069" s="475">
        <v>1.44</v>
      </c>
      <c r="E9069" s="302"/>
      <c r="F9069" s="302"/>
      <c r="G9069" s="302"/>
    </row>
    <row r="9070" spans="1:7" ht="38.25">
      <c r="A9070" s="450">
        <v>937</v>
      </c>
      <c r="B9070" s="451" t="s">
        <v>6576</v>
      </c>
      <c r="C9070" s="450" t="s">
        <v>725</v>
      </c>
      <c r="D9070" s="475">
        <v>8.89</v>
      </c>
      <c r="E9070" s="302"/>
      <c r="F9070" s="302"/>
      <c r="G9070" s="302"/>
    </row>
    <row r="9071" spans="1:7" ht="38.25">
      <c r="A9071" s="450">
        <v>939</v>
      </c>
      <c r="B9071" s="451" t="s">
        <v>6577</v>
      </c>
      <c r="C9071" s="450" t="s">
        <v>725</v>
      </c>
      <c r="D9071" s="475">
        <v>2.2999999999999998</v>
      </c>
      <c r="E9071" s="302"/>
      <c r="F9071" s="302"/>
      <c r="G9071" s="302"/>
    </row>
    <row r="9072" spans="1:7" ht="38.25">
      <c r="A9072" s="450">
        <v>944</v>
      </c>
      <c r="B9072" s="451" t="s">
        <v>6578</v>
      </c>
      <c r="C9072" s="450" t="s">
        <v>725</v>
      </c>
      <c r="D9072" s="475">
        <v>3.93</v>
      </c>
      <c r="E9072" s="302"/>
      <c r="F9072" s="302"/>
      <c r="G9072" s="302"/>
    </row>
    <row r="9073" spans="1:7" ht="38.25">
      <c r="A9073" s="450">
        <v>940</v>
      </c>
      <c r="B9073" s="451" t="s">
        <v>6579</v>
      </c>
      <c r="C9073" s="450" t="s">
        <v>725</v>
      </c>
      <c r="D9073" s="475">
        <v>5.43</v>
      </c>
      <c r="E9073" s="302"/>
      <c r="F9073" s="302"/>
      <c r="G9073" s="302"/>
    </row>
    <row r="9074" spans="1:7" ht="38.25">
      <c r="A9074" s="450">
        <v>936</v>
      </c>
      <c r="B9074" s="451" t="s">
        <v>6580</v>
      </c>
      <c r="C9074" s="450" t="s">
        <v>725</v>
      </c>
      <c r="D9074" s="475">
        <v>1.71</v>
      </c>
      <c r="E9074" s="302"/>
      <c r="F9074" s="302"/>
      <c r="G9074" s="302"/>
    </row>
    <row r="9075" spans="1:7" ht="38.25">
      <c r="A9075" s="450">
        <v>935</v>
      </c>
      <c r="B9075" s="451" t="s">
        <v>6581</v>
      </c>
      <c r="C9075" s="450" t="s">
        <v>725</v>
      </c>
      <c r="D9075" s="475">
        <v>1.3</v>
      </c>
      <c r="E9075" s="302"/>
      <c r="F9075" s="302"/>
      <c r="G9075" s="302"/>
    </row>
    <row r="9076" spans="1:7" ht="25.5">
      <c r="A9076" s="450">
        <v>406</v>
      </c>
      <c r="B9076" s="451" t="s">
        <v>6582</v>
      </c>
      <c r="C9076" s="450" t="s">
        <v>721</v>
      </c>
      <c r="D9076" s="475">
        <v>85.65</v>
      </c>
      <c r="E9076" s="302"/>
      <c r="F9076" s="302"/>
      <c r="G9076" s="302"/>
    </row>
    <row r="9077" spans="1:7" ht="25.5">
      <c r="A9077" s="450">
        <v>42529</v>
      </c>
      <c r="B9077" s="451" t="s">
        <v>6583</v>
      </c>
      <c r="C9077" s="450" t="s">
        <v>725</v>
      </c>
      <c r="D9077" s="475">
        <v>1.32</v>
      </c>
      <c r="E9077" s="302"/>
      <c r="F9077" s="302"/>
      <c r="G9077" s="302"/>
    </row>
    <row r="9078" spans="1:7" ht="38.25">
      <c r="A9078" s="450">
        <v>39634</v>
      </c>
      <c r="B9078" s="451" t="s">
        <v>3680</v>
      </c>
      <c r="C9078" s="450" t="s">
        <v>725</v>
      </c>
      <c r="D9078" s="475">
        <v>9.68</v>
      </c>
      <c r="E9078" s="302"/>
      <c r="F9078" s="302"/>
      <c r="G9078" s="302"/>
    </row>
    <row r="9079" spans="1:7" ht="25.5">
      <c r="A9079" s="450">
        <v>39701</v>
      </c>
      <c r="B9079" s="451" t="s">
        <v>6584</v>
      </c>
      <c r="C9079" s="450" t="s">
        <v>721</v>
      </c>
      <c r="D9079" s="475">
        <v>91.4</v>
      </c>
      <c r="E9079" s="302"/>
      <c r="F9079" s="302"/>
      <c r="G9079" s="302"/>
    </row>
    <row r="9080" spans="1:7">
      <c r="A9080" s="450">
        <v>12815</v>
      </c>
      <c r="B9080" s="451" t="s">
        <v>6585</v>
      </c>
      <c r="C9080" s="450" t="s">
        <v>721</v>
      </c>
      <c r="D9080" s="475">
        <v>9</v>
      </c>
      <c r="E9080" s="302"/>
      <c r="F9080" s="302"/>
      <c r="G9080" s="302"/>
    </row>
    <row r="9081" spans="1:7" ht="25.5">
      <c r="A9081" s="450">
        <v>407</v>
      </c>
      <c r="B9081" s="451" t="s">
        <v>6586</v>
      </c>
      <c r="C9081" s="450" t="s">
        <v>718</v>
      </c>
      <c r="D9081" s="475">
        <v>52.16</v>
      </c>
      <c r="E9081" s="302"/>
      <c r="F9081" s="302"/>
      <c r="G9081" s="302"/>
    </row>
    <row r="9082" spans="1:7" ht="38.25">
      <c r="A9082" s="450">
        <v>39431</v>
      </c>
      <c r="B9082" s="451" t="s">
        <v>6587</v>
      </c>
      <c r="C9082" s="450" t="s">
        <v>725</v>
      </c>
      <c r="D9082" s="475">
        <v>0.21</v>
      </c>
      <c r="E9082" s="302"/>
      <c r="F9082" s="302"/>
      <c r="G9082" s="302"/>
    </row>
    <row r="9083" spans="1:7" ht="38.25">
      <c r="A9083" s="450">
        <v>39432</v>
      </c>
      <c r="B9083" s="451" t="s">
        <v>6588</v>
      </c>
      <c r="C9083" s="450" t="s">
        <v>725</v>
      </c>
      <c r="D9083" s="475">
        <v>2.77</v>
      </c>
      <c r="E9083" s="302"/>
      <c r="F9083" s="302"/>
      <c r="G9083" s="302"/>
    </row>
    <row r="9084" spans="1:7" ht="25.5">
      <c r="A9084" s="450">
        <v>20111</v>
      </c>
      <c r="B9084" s="451" t="s">
        <v>6589</v>
      </c>
      <c r="C9084" s="450" t="s">
        <v>721</v>
      </c>
      <c r="D9084" s="475">
        <v>10</v>
      </c>
      <c r="E9084" s="302"/>
      <c r="F9084" s="302"/>
      <c r="G9084" s="302"/>
    </row>
    <row r="9085" spans="1:7" ht="25.5">
      <c r="A9085" s="450">
        <v>21127</v>
      </c>
      <c r="B9085" s="451" t="s">
        <v>6590</v>
      </c>
      <c r="C9085" s="450" t="s">
        <v>721</v>
      </c>
      <c r="D9085" s="475">
        <v>3.78</v>
      </c>
      <c r="E9085" s="302"/>
      <c r="F9085" s="302"/>
      <c r="G9085" s="302"/>
    </row>
    <row r="9086" spans="1:7" ht="25.5">
      <c r="A9086" s="450">
        <v>404</v>
      </c>
      <c r="B9086" s="451" t="s">
        <v>6591</v>
      </c>
      <c r="C9086" s="450" t="s">
        <v>725</v>
      </c>
      <c r="D9086" s="475">
        <v>1.36</v>
      </c>
      <c r="E9086" s="302"/>
      <c r="F9086" s="302"/>
      <c r="G9086" s="302"/>
    </row>
    <row r="9087" spans="1:7" ht="25.5">
      <c r="A9087" s="450">
        <v>14151</v>
      </c>
      <c r="B9087" s="451" t="s">
        <v>6592</v>
      </c>
      <c r="C9087" s="450" t="s">
        <v>721</v>
      </c>
      <c r="D9087" s="475">
        <v>46.8</v>
      </c>
      <c r="E9087" s="302"/>
      <c r="F9087" s="302"/>
      <c r="G9087" s="302"/>
    </row>
    <row r="9088" spans="1:7" ht="25.5">
      <c r="A9088" s="450">
        <v>14153</v>
      </c>
      <c r="B9088" s="451" t="s">
        <v>6593</v>
      </c>
      <c r="C9088" s="450" t="s">
        <v>721</v>
      </c>
      <c r="D9088" s="475">
        <v>52.91</v>
      </c>
      <c r="E9088" s="302"/>
      <c r="F9088" s="302"/>
      <c r="G9088" s="302"/>
    </row>
    <row r="9089" spans="1:7" ht="25.5">
      <c r="A9089" s="450">
        <v>14152</v>
      </c>
      <c r="B9089" s="451" t="s">
        <v>6594</v>
      </c>
      <c r="C9089" s="450" t="s">
        <v>721</v>
      </c>
      <c r="D9089" s="475">
        <v>40.61</v>
      </c>
      <c r="E9089" s="302"/>
      <c r="F9089" s="302"/>
      <c r="G9089" s="302"/>
    </row>
    <row r="9090" spans="1:7" ht="25.5">
      <c r="A9090" s="450">
        <v>14154</v>
      </c>
      <c r="B9090" s="451" t="s">
        <v>6595</v>
      </c>
      <c r="C9090" s="450" t="s">
        <v>721</v>
      </c>
      <c r="D9090" s="475">
        <v>142.16</v>
      </c>
      <c r="E9090" s="302"/>
      <c r="F9090" s="302"/>
      <c r="G9090" s="302"/>
    </row>
    <row r="9091" spans="1:7" ht="38.25">
      <c r="A9091" s="450">
        <v>42015</v>
      </c>
      <c r="B9091" s="451" t="s">
        <v>6596</v>
      </c>
      <c r="C9091" s="450" t="s">
        <v>725</v>
      </c>
      <c r="D9091" s="475">
        <v>1.6</v>
      </c>
      <c r="E9091" s="302"/>
      <c r="F9091" s="302"/>
      <c r="G9091" s="302"/>
    </row>
    <row r="9092" spans="1:7" ht="25.5">
      <c r="A9092" s="450">
        <v>3146</v>
      </c>
      <c r="B9092" s="451" t="s">
        <v>3669</v>
      </c>
      <c r="C9092" s="450" t="s">
        <v>721</v>
      </c>
      <c r="D9092" s="475">
        <v>4.97</v>
      </c>
      <c r="E9092" s="302"/>
      <c r="F9092" s="302"/>
      <c r="G9092" s="302"/>
    </row>
    <row r="9093" spans="1:7" ht="25.5">
      <c r="A9093" s="450">
        <v>3143</v>
      </c>
      <c r="B9093" s="451" t="s">
        <v>6597</v>
      </c>
      <c r="C9093" s="450" t="s">
        <v>721</v>
      </c>
      <c r="D9093" s="475">
        <v>11.3</v>
      </c>
      <c r="E9093" s="302"/>
      <c r="F9093" s="302"/>
      <c r="G9093" s="302"/>
    </row>
    <row r="9094" spans="1:7" ht="25.5">
      <c r="A9094" s="450">
        <v>3148</v>
      </c>
      <c r="B9094" s="451" t="s">
        <v>3670</v>
      </c>
      <c r="C9094" s="450" t="s">
        <v>721</v>
      </c>
      <c r="D9094" s="475">
        <v>18.329999999999998</v>
      </c>
      <c r="E9094" s="302"/>
      <c r="F9094" s="302"/>
      <c r="G9094" s="302"/>
    </row>
    <row r="9095" spans="1:7" ht="38.25">
      <c r="A9095" s="450">
        <v>4310</v>
      </c>
      <c r="B9095" s="451" t="s">
        <v>6598</v>
      </c>
      <c r="C9095" s="450" t="s">
        <v>721</v>
      </c>
      <c r="D9095" s="475">
        <v>2.68</v>
      </c>
      <c r="E9095" s="302"/>
      <c r="F9095" s="302"/>
      <c r="G9095" s="302"/>
    </row>
    <row r="9096" spans="1:7" ht="25.5">
      <c r="A9096" s="450">
        <v>4311</v>
      </c>
      <c r="B9096" s="451" t="s">
        <v>6599</v>
      </c>
      <c r="C9096" s="450" t="s">
        <v>721</v>
      </c>
      <c r="D9096" s="475">
        <v>1.88</v>
      </c>
      <c r="E9096" s="302"/>
      <c r="F9096" s="302"/>
      <c r="G9096" s="302"/>
    </row>
    <row r="9097" spans="1:7" ht="38.25">
      <c r="A9097" s="450">
        <v>4312</v>
      </c>
      <c r="B9097" s="451" t="s">
        <v>6600</v>
      </c>
      <c r="C9097" s="450" t="s">
        <v>721</v>
      </c>
      <c r="D9097" s="475">
        <v>2.64</v>
      </c>
      <c r="E9097" s="302"/>
      <c r="F9097" s="302"/>
      <c r="G9097" s="302"/>
    </row>
    <row r="9098" spans="1:7">
      <c r="A9098" s="450">
        <v>13261</v>
      </c>
      <c r="B9098" s="451" t="s">
        <v>6601</v>
      </c>
      <c r="C9098" s="450" t="s">
        <v>721</v>
      </c>
      <c r="D9098" s="475">
        <v>3.07</v>
      </c>
      <c r="E9098" s="302"/>
      <c r="F9098" s="302"/>
      <c r="G9098" s="302"/>
    </row>
    <row r="9099" spans="1:7" ht="25.5">
      <c r="A9099" s="450">
        <v>3255</v>
      </c>
      <c r="B9099" s="451" t="s">
        <v>6602</v>
      </c>
      <c r="C9099" s="450" t="s">
        <v>721</v>
      </c>
      <c r="D9099" s="475">
        <v>7.47</v>
      </c>
      <c r="E9099" s="302"/>
      <c r="F9099" s="302"/>
      <c r="G9099" s="302"/>
    </row>
    <row r="9100" spans="1:7" ht="25.5">
      <c r="A9100" s="450">
        <v>3254</v>
      </c>
      <c r="B9100" s="451" t="s">
        <v>6603</v>
      </c>
      <c r="C9100" s="450" t="s">
        <v>721</v>
      </c>
      <c r="D9100" s="475">
        <v>121.37</v>
      </c>
      <c r="E9100" s="302"/>
      <c r="F9100" s="302"/>
      <c r="G9100" s="302"/>
    </row>
    <row r="9101" spans="1:7" ht="25.5">
      <c r="A9101" s="450">
        <v>3259</v>
      </c>
      <c r="B9101" s="451" t="s">
        <v>6604</v>
      </c>
      <c r="C9101" s="450" t="s">
        <v>721</v>
      </c>
      <c r="D9101" s="475">
        <v>14.58</v>
      </c>
      <c r="E9101" s="302"/>
      <c r="F9101" s="302"/>
      <c r="G9101" s="302"/>
    </row>
    <row r="9102" spans="1:7" ht="25.5">
      <c r="A9102" s="450">
        <v>3258</v>
      </c>
      <c r="B9102" s="451" t="s">
        <v>6605</v>
      </c>
      <c r="C9102" s="450" t="s">
        <v>721</v>
      </c>
      <c r="D9102" s="475">
        <v>8.81</v>
      </c>
      <c r="E9102" s="302"/>
      <c r="F9102" s="302"/>
      <c r="G9102" s="302"/>
    </row>
    <row r="9103" spans="1:7" ht="25.5">
      <c r="A9103" s="450">
        <v>3251</v>
      </c>
      <c r="B9103" s="451" t="s">
        <v>6606</v>
      </c>
      <c r="C9103" s="450" t="s">
        <v>721</v>
      </c>
      <c r="D9103" s="475">
        <v>5.19</v>
      </c>
      <c r="E9103" s="302"/>
      <c r="F9103" s="302"/>
      <c r="G9103" s="302"/>
    </row>
    <row r="9104" spans="1:7" ht="25.5">
      <c r="A9104" s="450">
        <v>3256</v>
      </c>
      <c r="B9104" s="451" t="s">
        <v>6607</v>
      </c>
      <c r="C9104" s="450" t="s">
        <v>721</v>
      </c>
      <c r="D9104" s="475">
        <v>9.84</v>
      </c>
      <c r="E9104" s="302"/>
      <c r="F9104" s="302"/>
      <c r="G9104" s="302"/>
    </row>
    <row r="9105" spans="1:7" ht="25.5">
      <c r="A9105" s="450">
        <v>3261</v>
      </c>
      <c r="B9105" s="451" t="s">
        <v>6608</v>
      </c>
      <c r="C9105" s="450" t="s">
        <v>721</v>
      </c>
      <c r="D9105" s="475">
        <v>107.33</v>
      </c>
      <c r="E9105" s="302"/>
      <c r="F9105" s="302"/>
      <c r="G9105" s="302"/>
    </row>
    <row r="9106" spans="1:7" ht="25.5">
      <c r="A9106" s="450">
        <v>3260</v>
      </c>
      <c r="B9106" s="451" t="s">
        <v>6609</v>
      </c>
      <c r="C9106" s="450" t="s">
        <v>721</v>
      </c>
      <c r="D9106" s="475">
        <v>18.440000000000001</v>
      </c>
      <c r="E9106" s="302"/>
      <c r="F9106" s="302"/>
      <c r="G9106" s="302"/>
    </row>
    <row r="9107" spans="1:7" ht="25.5">
      <c r="A9107" s="450">
        <v>3272</v>
      </c>
      <c r="B9107" s="451" t="s">
        <v>6610</v>
      </c>
      <c r="C9107" s="450" t="s">
        <v>721</v>
      </c>
      <c r="D9107" s="475">
        <v>32.229999999999997</v>
      </c>
      <c r="E9107" s="302"/>
      <c r="F9107" s="302"/>
      <c r="G9107" s="302"/>
    </row>
    <row r="9108" spans="1:7" ht="25.5">
      <c r="A9108" s="450">
        <v>3265</v>
      </c>
      <c r="B9108" s="451" t="s">
        <v>6611</v>
      </c>
      <c r="C9108" s="450" t="s">
        <v>721</v>
      </c>
      <c r="D9108" s="475">
        <v>25.61</v>
      </c>
      <c r="E9108" s="302"/>
      <c r="F9108" s="302"/>
      <c r="G9108" s="302"/>
    </row>
    <row r="9109" spans="1:7" ht="25.5">
      <c r="A9109" s="450">
        <v>3262</v>
      </c>
      <c r="B9109" s="451" t="s">
        <v>6612</v>
      </c>
      <c r="C9109" s="450" t="s">
        <v>721</v>
      </c>
      <c r="D9109" s="475">
        <v>11.21</v>
      </c>
      <c r="E9109" s="302"/>
      <c r="F9109" s="302"/>
      <c r="G9109" s="302"/>
    </row>
    <row r="9110" spans="1:7" ht="25.5">
      <c r="A9110" s="450">
        <v>3264</v>
      </c>
      <c r="B9110" s="451" t="s">
        <v>6613</v>
      </c>
      <c r="C9110" s="450" t="s">
        <v>721</v>
      </c>
      <c r="D9110" s="475">
        <v>18.41</v>
      </c>
      <c r="E9110" s="302"/>
      <c r="F9110" s="302"/>
      <c r="G9110" s="302"/>
    </row>
    <row r="9111" spans="1:7" ht="25.5">
      <c r="A9111" s="450">
        <v>3267</v>
      </c>
      <c r="B9111" s="451" t="s">
        <v>6614</v>
      </c>
      <c r="C9111" s="450" t="s">
        <v>721</v>
      </c>
      <c r="D9111" s="475">
        <v>60.14</v>
      </c>
      <c r="E9111" s="302"/>
      <c r="F9111" s="302"/>
      <c r="G9111" s="302"/>
    </row>
    <row r="9112" spans="1:7" ht="25.5">
      <c r="A9112" s="450">
        <v>3266</v>
      </c>
      <c r="B9112" s="451" t="s">
        <v>6615</v>
      </c>
      <c r="C9112" s="450" t="s">
        <v>721</v>
      </c>
      <c r="D9112" s="475">
        <v>38.26</v>
      </c>
      <c r="E9112" s="302"/>
      <c r="F9112" s="302"/>
      <c r="G9112" s="302"/>
    </row>
    <row r="9113" spans="1:7" ht="25.5">
      <c r="A9113" s="450">
        <v>3263</v>
      </c>
      <c r="B9113" s="451" t="s">
        <v>6616</v>
      </c>
      <c r="C9113" s="450" t="s">
        <v>721</v>
      </c>
      <c r="D9113" s="475">
        <v>15.31</v>
      </c>
      <c r="E9113" s="302"/>
      <c r="F9113" s="302"/>
      <c r="G9113" s="302"/>
    </row>
    <row r="9114" spans="1:7" ht="25.5">
      <c r="A9114" s="450">
        <v>3268</v>
      </c>
      <c r="B9114" s="451" t="s">
        <v>6617</v>
      </c>
      <c r="C9114" s="450" t="s">
        <v>721</v>
      </c>
      <c r="D9114" s="475">
        <v>81.319999999999993</v>
      </c>
      <c r="E9114" s="302"/>
      <c r="F9114" s="302"/>
      <c r="G9114" s="302"/>
    </row>
    <row r="9115" spans="1:7" ht="25.5">
      <c r="A9115" s="450">
        <v>3271</v>
      </c>
      <c r="B9115" s="451" t="s">
        <v>6618</v>
      </c>
      <c r="C9115" s="450" t="s">
        <v>721</v>
      </c>
      <c r="D9115" s="475">
        <v>120.22</v>
      </c>
      <c r="E9115" s="302"/>
      <c r="F9115" s="302"/>
      <c r="G9115" s="302"/>
    </row>
    <row r="9116" spans="1:7" ht="25.5">
      <c r="A9116" s="450">
        <v>3270</v>
      </c>
      <c r="B9116" s="451" t="s">
        <v>6619</v>
      </c>
      <c r="C9116" s="450" t="s">
        <v>721</v>
      </c>
      <c r="D9116" s="475">
        <v>201.98</v>
      </c>
      <c r="E9116" s="302"/>
      <c r="F9116" s="302"/>
      <c r="G9116" s="302"/>
    </row>
    <row r="9117" spans="1:7" ht="51">
      <c r="A9117" s="450">
        <v>3275</v>
      </c>
      <c r="B9117" s="451" t="s">
        <v>6620</v>
      </c>
      <c r="C9117" s="450" t="s">
        <v>726</v>
      </c>
      <c r="D9117" s="475">
        <v>107.01</v>
      </c>
      <c r="E9117" s="302"/>
      <c r="F9117" s="302"/>
      <c r="G9117" s="302"/>
    </row>
    <row r="9118" spans="1:7" ht="51">
      <c r="A9118" s="450">
        <v>39512</v>
      </c>
      <c r="B9118" s="451" t="s">
        <v>6621</v>
      </c>
      <c r="C9118" s="450" t="s">
        <v>726</v>
      </c>
      <c r="D9118" s="475">
        <v>110.96</v>
      </c>
      <c r="E9118" s="302"/>
      <c r="F9118" s="302"/>
      <c r="G9118" s="302"/>
    </row>
    <row r="9119" spans="1:7" ht="51">
      <c r="A9119" s="450">
        <v>39511</v>
      </c>
      <c r="B9119" s="451" t="s">
        <v>6622</v>
      </c>
      <c r="C9119" s="450" t="s">
        <v>726</v>
      </c>
      <c r="D9119" s="475">
        <v>121.03</v>
      </c>
      <c r="E9119" s="302"/>
      <c r="F9119" s="302"/>
      <c r="G9119" s="302"/>
    </row>
    <row r="9120" spans="1:7" ht="63.75">
      <c r="A9120" s="450">
        <v>39513</v>
      </c>
      <c r="B9120" s="451" t="s">
        <v>6623</v>
      </c>
      <c r="C9120" s="450" t="s">
        <v>726</v>
      </c>
      <c r="D9120" s="475">
        <v>129.81</v>
      </c>
      <c r="E9120" s="302"/>
      <c r="F9120" s="302"/>
      <c r="G9120" s="302"/>
    </row>
    <row r="9121" spans="1:7" ht="38.25">
      <c r="A9121" s="450">
        <v>3286</v>
      </c>
      <c r="B9121" s="451" t="s">
        <v>6624</v>
      </c>
      <c r="C9121" s="450" t="s">
        <v>726</v>
      </c>
      <c r="D9121" s="475">
        <v>62.2</v>
      </c>
      <c r="E9121" s="302"/>
      <c r="F9121" s="302"/>
      <c r="G9121" s="302"/>
    </row>
    <row r="9122" spans="1:7" ht="51">
      <c r="A9122" s="450">
        <v>3287</v>
      </c>
      <c r="B9122" s="451" t="s">
        <v>6625</v>
      </c>
      <c r="C9122" s="450" t="s">
        <v>726</v>
      </c>
      <c r="D9122" s="475">
        <v>94</v>
      </c>
      <c r="E9122" s="302"/>
      <c r="F9122" s="302"/>
      <c r="G9122" s="302"/>
    </row>
    <row r="9123" spans="1:7" ht="38.25">
      <c r="A9123" s="450">
        <v>3283</v>
      </c>
      <c r="B9123" s="451" t="s">
        <v>6626</v>
      </c>
      <c r="C9123" s="450" t="s">
        <v>726</v>
      </c>
      <c r="D9123" s="475">
        <v>19.739999999999998</v>
      </c>
      <c r="E9123" s="302"/>
      <c r="F9123" s="302"/>
      <c r="G9123" s="302"/>
    </row>
    <row r="9124" spans="1:7" ht="38.25">
      <c r="A9124" s="450">
        <v>11587</v>
      </c>
      <c r="B9124" s="451" t="s">
        <v>6627</v>
      </c>
      <c r="C9124" s="450" t="s">
        <v>726</v>
      </c>
      <c r="D9124" s="475">
        <v>73.38</v>
      </c>
      <c r="E9124" s="302"/>
      <c r="F9124" s="302"/>
      <c r="G9124" s="302"/>
    </row>
    <row r="9125" spans="1:7" ht="38.25">
      <c r="A9125" s="450">
        <v>36225</v>
      </c>
      <c r="B9125" s="451" t="s">
        <v>6628</v>
      </c>
      <c r="C9125" s="450" t="s">
        <v>726</v>
      </c>
      <c r="D9125" s="475">
        <v>29.81</v>
      </c>
      <c r="E9125" s="302"/>
      <c r="F9125" s="302"/>
      <c r="G9125" s="302"/>
    </row>
    <row r="9126" spans="1:7" ht="38.25">
      <c r="A9126" s="450">
        <v>36230</v>
      </c>
      <c r="B9126" s="451" t="s">
        <v>6629</v>
      </c>
      <c r="C9126" s="450" t="s">
        <v>726</v>
      </c>
      <c r="D9126" s="475">
        <v>21.9</v>
      </c>
      <c r="E9126" s="302"/>
      <c r="F9126" s="302"/>
      <c r="G9126" s="302"/>
    </row>
    <row r="9127" spans="1:7" ht="38.25">
      <c r="A9127" s="450">
        <v>36238</v>
      </c>
      <c r="B9127" s="451" t="s">
        <v>6630</v>
      </c>
      <c r="C9127" s="450" t="s">
        <v>726</v>
      </c>
      <c r="D9127" s="475">
        <v>21.4</v>
      </c>
      <c r="E9127" s="302"/>
      <c r="F9127" s="302"/>
      <c r="G9127" s="302"/>
    </row>
    <row r="9128" spans="1:7" ht="63.75">
      <c r="A9128" s="450">
        <v>39363</v>
      </c>
      <c r="B9128" s="451" t="s">
        <v>6631</v>
      </c>
      <c r="C9128" s="450" t="s">
        <v>721</v>
      </c>
      <c r="D9128" s="475">
        <v>4269.7299999999996</v>
      </c>
      <c r="E9128" s="302"/>
      <c r="F9128" s="302"/>
      <c r="G9128" s="302"/>
    </row>
    <row r="9129" spans="1:7" ht="63.75">
      <c r="A9129" s="450">
        <v>39361</v>
      </c>
      <c r="B9129" s="451" t="s">
        <v>6632</v>
      </c>
      <c r="C9129" s="450" t="s">
        <v>721</v>
      </c>
      <c r="D9129" s="475">
        <v>1097.93</v>
      </c>
      <c r="E9129" s="302"/>
      <c r="F9129" s="302"/>
      <c r="G9129" s="302"/>
    </row>
    <row r="9130" spans="1:7" ht="63.75">
      <c r="A9130" s="450">
        <v>39362</v>
      </c>
      <c r="B9130" s="451" t="s">
        <v>6633</v>
      </c>
      <c r="C9130" s="450" t="s">
        <v>721</v>
      </c>
      <c r="D9130" s="475">
        <v>3378.61</v>
      </c>
      <c r="E9130" s="302"/>
      <c r="F9130" s="302"/>
      <c r="G9130" s="302"/>
    </row>
    <row r="9131" spans="1:7" ht="63.75">
      <c r="A9131" s="450">
        <v>39364</v>
      </c>
      <c r="B9131" s="451" t="s">
        <v>6634</v>
      </c>
      <c r="C9131" s="450" t="s">
        <v>721</v>
      </c>
      <c r="D9131" s="475">
        <v>9759.39</v>
      </c>
      <c r="E9131" s="302"/>
      <c r="F9131" s="302"/>
      <c r="G9131" s="302"/>
    </row>
    <row r="9132" spans="1:7" ht="38.25">
      <c r="A9132" s="450">
        <v>14576</v>
      </c>
      <c r="B9132" s="451" t="s">
        <v>6635</v>
      </c>
      <c r="C9132" s="450" t="s">
        <v>721</v>
      </c>
      <c r="D9132" s="475">
        <v>4186460.85</v>
      </c>
      <c r="E9132" s="302"/>
      <c r="F9132" s="302"/>
      <c r="G9132" s="302"/>
    </row>
    <row r="9133" spans="1:7" ht="25.5">
      <c r="A9133" s="450">
        <v>13877</v>
      </c>
      <c r="B9133" s="451" t="s">
        <v>6636</v>
      </c>
      <c r="C9133" s="450" t="s">
        <v>721</v>
      </c>
      <c r="D9133" s="475">
        <v>1792161.45</v>
      </c>
      <c r="E9133" s="302"/>
      <c r="F9133" s="302"/>
      <c r="G9133" s="302"/>
    </row>
    <row r="9134" spans="1:7" ht="25.5">
      <c r="A9134" s="450">
        <v>7307</v>
      </c>
      <c r="B9134" s="451" t="s">
        <v>3674</v>
      </c>
      <c r="C9134" s="450" t="s">
        <v>720</v>
      </c>
      <c r="D9134" s="475">
        <v>26.93</v>
      </c>
      <c r="E9134" s="302"/>
      <c r="F9134" s="302"/>
      <c r="G9134" s="302"/>
    </row>
    <row r="9135" spans="1:7">
      <c r="A9135" s="450">
        <v>38122</v>
      </c>
      <c r="B9135" s="451" t="s">
        <v>6637</v>
      </c>
      <c r="C9135" s="450" t="s">
        <v>720</v>
      </c>
      <c r="D9135" s="475">
        <v>6.98</v>
      </c>
      <c r="E9135" s="302"/>
      <c r="F9135" s="302"/>
      <c r="G9135" s="302"/>
    </row>
    <row r="9136" spans="1:7" ht="38.25">
      <c r="A9136" s="450">
        <v>38633</v>
      </c>
      <c r="B9136" s="451" t="s">
        <v>6638</v>
      </c>
      <c r="C9136" s="450" t="s">
        <v>721</v>
      </c>
      <c r="D9136" s="475">
        <v>18.39</v>
      </c>
      <c r="E9136" s="302"/>
      <c r="F9136" s="302"/>
      <c r="G9136" s="302"/>
    </row>
    <row r="9137" spans="1:7" ht="38.25">
      <c r="A9137" s="450">
        <v>12344</v>
      </c>
      <c r="B9137" s="451" t="s">
        <v>6639</v>
      </c>
      <c r="C9137" s="450" t="s">
        <v>721</v>
      </c>
      <c r="D9137" s="475">
        <v>3.03</v>
      </c>
      <c r="E9137" s="302"/>
      <c r="F9137" s="302"/>
      <c r="G9137" s="302"/>
    </row>
    <row r="9138" spans="1:7" ht="38.25">
      <c r="A9138" s="450">
        <v>12343</v>
      </c>
      <c r="B9138" s="451" t="s">
        <v>6640</v>
      </c>
      <c r="C9138" s="450" t="s">
        <v>721</v>
      </c>
      <c r="D9138" s="475">
        <v>4.7</v>
      </c>
      <c r="E9138" s="302"/>
      <c r="F9138" s="302"/>
      <c r="G9138" s="302"/>
    </row>
    <row r="9139" spans="1:7" ht="38.25">
      <c r="A9139" s="450">
        <v>3295</v>
      </c>
      <c r="B9139" s="451" t="s">
        <v>6641</v>
      </c>
      <c r="C9139" s="450" t="s">
        <v>721</v>
      </c>
      <c r="D9139" s="475">
        <v>16.440000000000001</v>
      </c>
      <c r="E9139" s="302"/>
      <c r="F9139" s="302"/>
      <c r="G9139" s="302"/>
    </row>
    <row r="9140" spans="1:7" ht="38.25">
      <c r="A9140" s="450">
        <v>3302</v>
      </c>
      <c r="B9140" s="451" t="s">
        <v>6642</v>
      </c>
      <c r="C9140" s="450" t="s">
        <v>721</v>
      </c>
      <c r="D9140" s="475">
        <v>17.190000000000001</v>
      </c>
      <c r="E9140" s="302"/>
      <c r="F9140" s="302"/>
      <c r="G9140" s="302"/>
    </row>
    <row r="9141" spans="1:7" ht="38.25">
      <c r="A9141" s="450">
        <v>3297</v>
      </c>
      <c r="B9141" s="451" t="s">
        <v>6643</v>
      </c>
      <c r="C9141" s="450" t="s">
        <v>721</v>
      </c>
      <c r="D9141" s="475">
        <v>18.350000000000001</v>
      </c>
      <c r="E9141" s="302"/>
      <c r="F9141" s="302"/>
      <c r="G9141" s="302"/>
    </row>
    <row r="9142" spans="1:7" ht="38.25">
      <c r="A9142" s="450">
        <v>3294</v>
      </c>
      <c r="B9142" s="451" t="s">
        <v>6644</v>
      </c>
      <c r="C9142" s="450" t="s">
        <v>721</v>
      </c>
      <c r="D9142" s="475">
        <v>18.63</v>
      </c>
      <c r="E9142" s="302"/>
      <c r="F9142" s="302"/>
      <c r="G9142" s="302"/>
    </row>
    <row r="9143" spans="1:7" ht="38.25">
      <c r="A9143" s="450">
        <v>3292</v>
      </c>
      <c r="B9143" s="451" t="s">
        <v>6645</v>
      </c>
      <c r="C9143" s="450" t="s">
        <v>721</v>
      </c>
      <c r="D9143" s="475">
        <v>17.5</v>
      </c>
      <c r="E9143" s="302"/>
      <c r="F9143" s="302"/>
      <c r="G9143" s="302"/>
    </row>
    <row r="9144" spans="1:7" ht="38.25">
      <c r="A9144" s="450">
        <v>3298</v>
      </c>
      <c r="B9144" s="451" t="s">
        <v>6646</v>
      </c>
      <c r="C9144" s="450" t="s">
        <v>721</v>
      </c>
      <c r="D9144" s="475">
        <v>41.01</v>
      </c>
      <c r="E9144" s="302"/>
      <c r="F9144" s="302"/>
      <c r="G9144" s="302"/>
    </row>
    <row r="9145" spans="1:7" ht="38.25">
      <c r="A9145" s="450">
        <v>11596</v>
      </c>
      <c r="B9145" s="451" t="s">
        <v>6647</v>
      </c>
      <c r="C9145" s="450" t="s">
        <v>721</v>
      </c>
      <c r="D9145" s="475">
        <v>427.37</v>
      </c>
      <c r="E9145" s="302"/>
      <c r="F9145" s="302"/>
      <c r="G9145" s="302"/>
    </row>
    <row r="9146" spans="1:7" ht="38.25">
      <c r="A9146" s="450">
        <v>34802</v>
      </c>
      <c r="B9146" s="451" t="s">
        <v>6648</v>
      </c>
      <c r="C9146" s="450" t="s">
        <v>721</v>
      </c>
      <c r="D9146" s="475">
        <v>1173.69</v>
      </c>
      <c r="E9146" s="302"/>
      <c r="F9146" s="302"/>
      <c r="G9146" s="302"/>
    </row>
    <row r="9147" spans="1:7" ht="38.25">
      <c r="A9147" s="450">
        <v>11588</v>
      </c>
      <c r="B9147" s="451" t="s">
        <v>6649</v>
      </c>
      <c r="C9147" s="450" t="s">
        <v>721</v>
      </c>
      <c r="D9147" s="475">
        <v>1266.23</v>
      </c>
      <c r="E9147" s="302"/>
      <c r="F9147" s="302"/>
      <c r="G9147" s="302"/>
    </row>
    <row r="9148" spans="1:7" ht="38.25">
      <c r="A9148" s="450">
        <v>34383</v>
      </c>
      <c r="B9148" s="451" t="s">
        <v>6650</v>
      </c>
      <c r="C9148" s="450" t="s">
        <v>721</v>
      </c>
      <c r="D9148" s="475">
        <v>1392.94</v>
      </c>
      <c r="E9148" s="302"/>
      <c r="F9148" s="302"/>
      <c r="G9148" s="302"/>
    </row>
    <row r="9149" spans="1:7" ht="38.25">
      <c r="A9149" s="450">
        <v>40451</v>
      </c>
      <c r="B9149" s="451" t="s">
        <v>6651</v>
      </c>
      <c r="C9149" s="450" t="s">
        <v>726</v>
      </c>
      <c r="D9149" s="475">
        <v>112.6</v>
      </c>
      <c r="E9149" s="302"/>
      <c r="F9149" s="302"/>
      <c r="G9149" s="302"/>
    </row>
    <row r="9150" spans="1:7" ht="38.25">
      <c r="A9150" s="450">
        <v>40453</v>
      </c>
      <c r="B9150" s="451" t="s">
        <v>6652</v>
      </c>
      <c r="C9150" s="450" t="s">
        <v>726</v>
      </c>
      <c r="D9150" s="475">
        <v>121.83</v>
      </c>
      <c r="E9150" s="302"/>
      <c r="F9150" s="302"/>
      <c r="G9150" s="302"/>
    </row>
    <row r="9151" spans="1:7" ht="38.25">
      <c r="A9151" s="450">
        <v>40452</v>
      </c>
      <c r="B9151" s="451" t="s">
        <v>6653</v>
      </c>
      <c r="C9151" s="450" t="s">
        <v>726</v>
      </c>
      <c r="D9151" s="475">
        <v>133.63</v>
      </c>
      <c r="E9151" s="302"/>
      <c r="F9151" s="302"/>
      <c r="G9151" s="302"/>
    </row>
    <row r="9152" spans="1:7" ht="38.25">
      <c r="A9152" s="450">
        <v>11594</v>
      </c>
      <c r="B9152" s="451" t="s">
        <v>6654</v>
      </c>
      <c r="C9152" s="450" t="s">
        <v>721</v>
      </c>
      <c r="D9152" s="475">
        <v>403.58</v>
      </c>
      <c r="E9152" s="302"/>
      <c r="F9152" s="302"/>
      <c r="G9152" s="302"/>
    </row>
    <row r="9153" spans="1:7" ht="38.25">
      <c r="A9153" s="450">
        <v>3311</v>
      </c>
      <c r="B9153" s="451" t="s">
        <v>6655</v>
      </c>
      <c r="C9153" s="450" t="s">
        <v>719</v>
      </c>
      <c r="D9153" s="475">
        <v>403.58</v>
      </c>
      <c r="E9153" s="302"/>
      <c r="F9153" s="302"/>
      <c r="G9153" s="302"/>
    </row>
    <row r="9154" spans="1:7" ht="25.5">
      <c r="A9154" s="450">
        <v>11599</v>
      </c>
      <c r="B9154" s="451" t="s">
        <v>6656</v>
      </c>
      <c r="C9154" s="450" t="s">
        <v>721</v>
      </c>
      <c r="D9154" s="475">
        <v>536.72</v>
      </c>
      <c r="E9154" s="302"/>
      <c r="F9154" s="302"/>
      <c r="G9154" s="302"/>
    </row>
    <row r="9155" spans="1:7" ht="38.25">
      <c r="A9155" s="450">
        <v>11593</v>
      </c>
      <c r="B9155" s="451" t="s">
        <v>6657</v>
      </c>
      <c r="C9155" s="450" t="s">
        <v>721</v>
      </c>
      <c r="D9155" s="475">
        <v>752.44</v>
      </c>
      <c r="E9155" s="302"/>
      <c r="F9155" s="302"/>
      <c r="G9155" s="302"/>
    </row>
    <row r="9156" spans="1:7" ht="38.25">
      <c r="A9156" s="450">
        <v>3314</v>
      </c>
      <c r="B9156" s="451" t="s">
        <v>6658</v>
      </c>
      <c r="C9156" s="450" t="s">
        <v>719</v>
      </c>
      <c r="D9156" s="475">
        <v>538.15</v>
      </c>
      <c r="E9156" s="302"/>
      <c r="F9156" s="302"/>
      <c r="G9156" s="302"/>
    </row>
    <row r="9157" spans="1:7" ht="38.25">
      <c r="A9157" s="450">
        <v>11597</v>
      </c>
      <c r="B9157" s="451" t="s">
        <v>6659</v>
      </c>
      <c r="C9157" s="450" t="s">
        <v>721</v>
      </c>
      <c r="D9157" s="475">
        <v>625.79999999999995</v>
      </c>
      <c r="E9157" s="302"/>
      <c r="F9157" s="302"/>
      <c r="G9157" s="302"/>
    </row>
    <row r="9158" spans="1:7" ht="25.5">
      <c r="A9158" s="450">
        <v>3309</v>
      </c>
      <c r="B9158" s="451" t="s">
        <v>6660</v>
      </c>
      <c r="C9158" s="450" t="s">
        <v>719</v>
      </c>
      <c r="D9158" s="475">
        <v>427.37</v>
      </c>
      <c r="E9158" s="302"/>
      <c r="F9158" s="302"/>
      <c r="G9158" s="302"/>
    </row>
    <row r="9159" spans="1:7" ht="63.75">
      <c r="A9159" s="450">
        <v>34612</v>
      </c>
      <c r="B9159" s="451" t="s">
        <v>6661</v>
      </c>
      <c r="C9159" s="450" t="s">
        <v>721</v>
      </c>
      <c r="D9159" s="475">
        <v>774.01</v>
      </c>
      <c r="E9159" s="302"/>
      <c r="F9159" s="302"/>
      <c r="G9159" s="302"/>
    </row>
    <row r="9160" spans="1:7" ht="63.75">
      <c r="A9160" s="450">
        <v>34635</v>
      </c>
      <c r="B9160" s="451" t="s">
        <v>6662</v>
      </c>
      <c r="C9160" s="450" t="s">
        <v>721</v>
      </c>
      <c r="D9160" s="475">
        <v>995.34</v>
      </c>
      <c r="E9160" s="302"/>
      <c r="F9160" s="302"/>
      <c r="G9160" s="302"/>
    </row>
    <row r="9161" spans="1:7" ht="63.75">
      <c r="A9161" s="450">
        <v>34633</v>
      </c>
      <c r="B9161" s="451" t="s">
        <v>6663</v>
      </c>
      <c r="C9161" s="450" t="s">
        <v>721</v>
      </c>
      <c r="D9161" s="475">
        <v>1097.1300000000001</v>
      </c>
      <c r="E9161" s="302"/>
      <c r="F9161" s="302"/>
      <c r="G9161" s="302"/>
    </row>
    <row r="9162" spans="1:7" ht="51">
      <c r="A9162" s="450">
        <v>40440</v>
      </c>
      <c r="B9162" s="451" t="s">
        <v>6664</v>
      </c>
      <c r="C9162" s="450" t="s">
        <v>719</v>
      </c>
      <c r="D9162" s="475">
        <v>560.54</v>
      </c>
      <c r="E9162" s="302"/>
      <c r="F9162" s="302"/>
      <c r="G9162" s="302"/>
    </row>
    <row r="9163" spans="1:7" ht="51">
      <c r="A9163" s="450">
        <v>40441</v>
      </c>
      <c r="B9163" s="451" t="s">
        <v>6665</v>
      </c>
      <c r="C9163" s="450" t="s">
        <v>719</v>
      </c>
      <c r="D9163" s="475">
        <v>357.87</v>
      </c>
      <c r="E9163" s="302"/>
      <c r="F9163" s="302"/>
      <c r="G9163" s="302"/>
    </row>
    <row r="9164" spans="1:7" ht="63.75">
      <c r="A9164" s="450">
        <v>40449</v>
      </c>
      <c r="B9164" s="451" t="s">
        <v>6666</v>
      </c>
      <c r="C9164" s="450" t="s">
        <v>719</v>
      </c>
      <c r="D9164" s="475">
        <v>300.85000000000002</v>
      </c>
      <c r="E9164" s="302"/>
      <c r="F9164" s="302"/>
      <c r="G9164" s="302"/>
    </row>
    <row r="9165" spans="1:7" ht="38.25">
      <c r="A9165" s="450">
        <v>34800</v>
      </c>
      <c r="B9165" s="451" t="s">
        <v>6667</v>
      </c>
      <c r="C9165" s="450" t="s">
        <v>719</v>
      </c>
      <c r="D9165" s="475">
        <v>376.22</v>
      </c>
      <c r="E9165" s="302"/>
      <c r="F9165" s="302"/>
      <c r="G9165" s="302"/>
    </row>
    <row r="9166" spans="1:7" ht="38.25">
      <c r="A9166" s="450">
        <v>11592</v>
      </c>
      <c r="B9166" s="451" t="s">
        <v>6668</v>
      </c>
      <c r="C9166" s="450" t="s">
        <v>721</v>
      </c>
      <c r="D9166" s="475">
        <v>538.15</v>
      </c>
      <c r="E9166" s="302"/>
      <c r="F9166" s="302"/>
      <c r="G9166" s="302"/>
    </row>
    <row r="9167" spans="1:7" ht="38.25">
      <c r="A9167" s="450">
        <v>40438</v>
      </c>
      <c r="B9167" s="451" t="s">
        <v>6669</v>
      </c>
      <c r="C9167" s="450" t="s">
        <v>719</v>
      </c>
      <c r="D9167" s="475">
        <v>250.64</v>
      </c>
      <c r="E9167" s="302"/>
      <c r="F9167" s="302"/>
      <c r="G9167" s="302"/>
    </row>
    <row r="9168" spans="1:7" ht="38.25">
      <c r="A9168" s="450">
        <v>40436</v>
      </c>
      <c r="B9168" s="451" t="s">
        <v>6670</v>
      </c>
      <c r="C9168" s="450" t="s">
        <v>719</v>
      </c>
      <c r="D9168" s="475">
        <v>312.52999999999997</v>
      </c>
      <c r="E9168" s="302"/>
      <c r="F9168" s="302"/>
      <c r="G9168" s="302"/>
    </row>
    <row r="9169" spans="1:7" ht="51">
      <c r="A9169" s="450">
        <v>4315</v>
      </c>
      <c r="B9169" s="451" t="s">
        <v>6671</v>
      </c>
      <c r="C9169" s="450" t="s">
        <v>721</v>
      </c>
      <c r="D9169" s="475">
        <v>1.94</v>
      </c>
      <c r="E9169" s="302"/>
      <c r="F9169" s="302"/>
      <c r="G9169" s="302"/>
    </row>
    <row r="9170" spans="1:7" ht="25.5">
      <c r="A9170" s="450">
        <v>42482</v>
      </c>
      <c r="B9170" s="451" t="s">
        <v>6672</v>
      </c>
      <c r="C9170" s="450" t="s">
        <v>721</v>
      </c>
      <c r="D9170" s="475">
        <v>2.59</v>
      </c>
      <c r="E9170" s="302"/>
      <c r="F9170" s="302"/>
      <c r="G9170" s="302"/>
    </row>
    <row r="9171" spans="1:7" ht="25.5">
      <c r="A9171" s="450">
        <v>402</v>
      </c>
      <c r="B9171" s="451" t="s">
        <v>6673</v>
      </c>
      <c r="C9171" s="450" t="s">
        <v>721</v>
      </c>
      <c r="D9171" s="475">
        <v>11.51</v>
      </c>
      <c r="E9171" s="302"/>
      <c r="F9171" s="302"/>
      <c r="G9171" s="302"/>
    </row>
    <row r="9172" spans="1:7">
      <c r="A9172" s="450">
        <v>4226</v>
      </c>
      <c r="B9172" s="451" t="s">
        <v>6674</v>
      </c>
      <c r="C9172" s="450" t="s">
        <v>718</v>
      </c>
      <c r="D9172" s="475">
        <v>8.06</v>
      </c>
      <c r="E9172" s="302"/>
      <c r="F9172" s="302"/>
      <c r="G9172" s="302"/>
    </row>
    <row r="9173" spans="1:7">
      <c r="A9173" s="450">
        <v>4222</v>
      </c>
      <c r="B9173" s="451" t="s">
        <v>6675</v>
      </c>
      <c r="C9173" s="450" t="s">
        <v>720</v>
      </c>
      <c r="D9173" s="475">
        <v>5.42</v>
      </c>
      <c r="E9173" s="302"/>
      <c r="F9173" s="302"/>
      <c r="G9173" s="302"/>
    </row>
    <row r="9174" spans="1:7" ht="51">
      <c r="A9174" s="450">
        <v>34804</v>
      </c>
      <c r="B9174" s="451" t="s">
        <v>6676</v>
      </c>
      <c r="C9174" s="450" t="s">
        <v>726</v>
      </c>
      <c r="D9174" s="475">
        <v>45.43</v>
      </c>
      <c r="E9174" s="302"/>
      <c r="F9174" s="302"/>
      <c r="G9174" s="302"/>
    </row>
    <row r="9175" spans="1:7" ht="38.25">
      <c r="A9175" s="450">
        <v>4013</v>
      </c>
      <c r="B9175" s="451" t="s">
        <v>6677</v>
      </c>
      <c r="C9175" s="450" t="s">
        <v>726</v>
      </c>
      <c r="D9175" s="475">
        <v>6.44</v>
      </c>
      <c r="E9175" s="302"/>
      <c r="F9175" s="302"/>
      <c r="G9175" s="302"/>
    </row>
    <row r="9176" spans="1:7" ht="38.25">
      <c r="A9176" s="450">
        <v>4011</v>
      </c>
      <c r="B9176" s="451" t="s">
        <v>6678</v>
      </c>
      <c r="C9176" s="450" t="s">
        <v>726</v>
      </c>
      <c r="D9176" s="475">
        <v>7.2</v>
      </c>
      <c r="E9176" s="302"/>
      <c r="F9176" s="302"/>
      <c r="G9176" s="302"/>
    </row>
    <row r="9177" spans="1:7" ht="38.25">
      <c r="A9177" s="450">
        <v>4021</v>
      </c>
      <c r="B9177" s="451" t="s">
        <v>6679</v>
      </c>
      <c r="C9177" s="450" t="s">
        <v>726</v>
      </c>
      <c r="D9177" s="475">
        <v>8.98</v>
      </c>
      <c r="E9177" s="302"/>
      <c r="F9177" s="302"/>
      <c r="G9177" s="302"/>
    </row>
    <row r="9178" spans="1:7" ht="38.25">
      <c r="A9178" s="450">
        <v>4019</v>
      </c>
      <c r="B9178" s="451" t="s">
        <v>6680</v>
      </c>
      <c r="C9178" s="450" t="s">
        <v>726</v>
      </c>
      <c r="D9178" s="475">
        <v>10.78</v>
      </c>
      <c r="E9178" s="302"/>
      <c r="F9178" s="302"/>
      <c r="G9178" s="302"/>
    </row>
    <row r="9179" spans="1:7" ht="38.25">
      <c r="A9179" s="450">
        <v>4012</v>
      </c>
      <c r="B9179" s="451" t="s">
        <v>6681</v>
      </c>
      <c r="C9179" s="450" t="s">
        <v>726</v>
      </c>
      <c r="D9179" s="475">
        <v>14.44</v>
      </c>
      <c r="E9179" s="302"/>
      <c r="F9179" s="302"/>
      <c r="G9179" s="302"/>
    </row>
    <row r="9180" spans="1:7" ht="38.25">
      <c r="A9180" s="450">
        <v>4020</v>
      </c>
      <c r="B9180" s="451" t="s">
        <v>6682</v>
      </c>
      <c r="C9180" s="450" t="s">
        <v>726</v>
      </c>
      <c r="D9180" s="475">
        <v>18.09</v>
      </c>
      <c r="E9180" s="302"/>
      <c r="F9180" s="302"/>
      <c r="G9180" s="302"/>
    </row>
    <row r="9181" spans="1:7" ht="38.25">
      <c r="A9181" s="450">
        <v>4018</v>
      </c>
      <c r="B9181" s="451" t="s">
        <v>6683</v>
      </c>
      <c r="C9181" s="450" t="s">
        <v>726</v>
      </c>
      <c r="D9181" s="475">
        <v>21.67</v>
      </c>
      <c r="E9181" s="302"/>
      <c r="F9181" s="302"/>
      <c r="G9181" s="302"/>
    </row>
    <row r="9182" spans="1:7" ht="38.25">
      <c r="A9182" s="450">
        <v>36498</v>
      </c>
      <c r="B9182" s="451" t="s">
        <v>6684</v>
      </c>
      <c r="C9182" s="450" t="s">
        <v>721</v>
      </c>
      <c r="D9182" s="475">
        <v>4613.03</v>
      </c>
      <c r="E9182" s="302"/>
      <c r="F9182" s="302"/>
      <c r="G9182" s="302"/>
    </row>
    <row r="9183" spans="1:7">
      <c r="A9183" s="450">
        <v>12872</v>
      </c>
      <c r="B9183" s="451" t="s">
        <v>6685</v>
      </c>
      <c r="C9183" s="450" t="s">
        <v>724</v>
      </c>
      <c r="D9183" s="475">
        <v>13.66</v>
      </c>
      <c r="E9183" s="302"/>
      <c r="F9183" s="302"/>
      <c r="G9183" s="302"/>
    </row>
    <row r="9184" spans="1:7">
      <c r="A9184" s="450">
        <v>41075</v>
      </c>
      <c r="B9184" s="451" t="s">
        <v>6686</v>
      </c>
      <c r="C9184" s="450" t="s">
        <v>839</v>
      </c>
      <c r="D9184" s="475">
        <v>2420.84</v>
      </c>
      <c r="E9184" s="302"/>
      <c r="F9184" s="302"/>
      <c r="G9184" s="302"/>
    </row>
    <row r="9185" spans="1:7" ht="38.25">
      <c r="A9185" s="450">
        <v>3315</v>
      </c>
      <c r="B9185" s="451" t="s">
        <v>11328</v>
      </c>
      <c r="C9185" s="450" t="s">
        <v>718</v>
      </c>
      <c r="D9185" s="475">
        <v>0.53</v>
      </c>
      <c r="E9185" s="302"/>
      <c r="F9185" s="302"/>
      <c r="G9185" s="302"/>
    </row>
    <row r="9186" spans="1:7">
      <c r="A9186" s="450">
        <v>36870</v>
      </c>
      <c r="B9186" s="451" t="s">
        <v>6687</v>
      </c>
      <c r="C9186" s="450" t="s">
        <v>718</v>
      </c>
      <c r="D9186" s="475">
        <v>0.79</v>
      </c>
      <c r="E9186" s="302"/>
      <c r="F9186" s="302"/>
      <c r="G9186" s="302"/>
    </row>
    <row r="9187" spans="1:7" ht="38.25">
      <c r="A9187" s="450">
        <v>5092</v>
      </c>
      <c r="B9187" s="451" t="s">
        <v>6688</v>
      </c>
      <c r="C9187" s="450" t="s">
        <v>732</v>
      </c>
      <c r="D9187" s="475">
        <v>18.850000000000001</v>
      </c>
      <c r="E9187" s="302"/>
      <c r="F9187" s="302"/>
      <c r="G9187" s="302"/>
    </row>
    <row r="9188" spans="1:7" ht="25.5">
      <c r="A9188" s="450">
        <v>11462</v>
      </c>
      <c r="B9188" s="451" t="s">
        <v>6689</v>
      </c>
      <c r="C9188" s="450" t="s">
        <v>732</v>
      </c>
      <c r="D9188" s="475">
        <v>19.28</v>
      </c>
      <c r="E9188" s="302"/>
      <c r="F9188" s="302"/>
      <c r="G9188" s="302"/>
    </row>
    <row r="9189" spans="1:7" ht="38.25">
      <c r="A9189" s="450">
        <v>36529</v>
      </c>
      <c r="B9189" s="451" t="s">
        <v>6690</v>
      </c>
      <c r="C9189" s="450" t="s">
        <v>721</v>
      </c>
      <c r="D9189" s="475">
        <v>48469.38</v>
      </c>
      <c r="E9189" s="302"/>
      <c r="F9189" s="302"/>
      <c r="G9189" s="302"/>
    </row>
    <row r="9190" spans="1:7" ht="38.25">
      <c r="A9190" s="450">
        <v>3318</v>
      </c>
      <c r="B9190" s="451" t="s">
        <v>6691</v>
      </c>
      <c r="C9190" s="450" t="s">
        <v>721</v>
      </c>
      <c r="D9190" s="475">
        <v>38000</v>
      </c>
      <c r="E9190" s="302"/>
      <c r="F9190" s="302"/>
      <c r="G9190" s="302"/>
    </row>
    <row r="9191" spans="1:7">
      <c r="A9191" s="450">
        <v>3324</v>
      </c>
      <c r="B9191" s="451" t="s">
        <v>6692</v>
      </c>
      <c r="C9191" s="450" t="s">
        <v>726</v>
      </c>
      <c r="D9191" s="475">
        <v>6.42</v>
      </c>
      <c r="E9191" s="302"/>
      <c r="F9191" s="302"/>
      <c r="G9191" s="302"/>
    </row>
    <row r="9192" spans="1:7" ht="25.5">
      <c r="A9192" s="450">
        <v>3322</v>
      </c>
      <c r="B9192" s="451" t="s">
        <v>6693</v>
      </c>
      <c r="C9192" s="450" t="s">
        <v>726</v>
      </c>
      <c r="D9192" s="475">
        <v>9</v>
      </c>
      <c r="E9192" s="302"/>
      <c r="F9192" s="302"/>
      <c r="G9192" s="302"/>
    </row>
    <row r="9193" spans="1:7">
      <c r="A9193" s="450">
        <v>5076</v>
      </c>
      <c r="B9193" s="451" t="s">
        <v>6694</v>
      </c>
      <c r="C9193" s="450" t="s">
        <v>718</v>
      </c>
      <c r="D9193" s="475">
        <v>14.59</v>
      </c>
      <c r="E9193" s="302"/>
      <c r="F9193" s="302"/>
      <c r="G9193" s="302"/>
    </row>
    <row r="9194" spans="1:7">
      <c r="A9194" s="450">
        <v>5077</v>
      </c>
      <c r="B9194" s="451" t="s">
        <v>6695</v>
      </c>
      <c r="C9194" s="450" t="s">
        <v>718</v>
      </c>
      <c r="D9194" s="475">
        <v>16.12</v>
      </c>
      <c r="E9194" s="302"/>
      <c r="F9194" s="302"/>
      <c r="G9194" s="302"/>
    </row>
    <row r="9195" spans="1:7" ht="38.25">
      <c r="A9195" s="450">
        <v>11837</v>
      </c>
      <c r="B9195" s="451" t="s">
        <v>6696</v>
      </c>
      <c r="C9195" s="450" t="s">
        <v>721</v>
      </c>
      <c r="D9195" s="475">
        <v>41.38</v>
      </c>
      <c r="E9195" s="302"/>
      <c r="F9195" s="302"/>
      <c r="G9195" s="302"/>
    </row>
    <row r="9196" spans="1:7" ht="38.25">
      <c r="A9196" s="450">
        <v>38055</v>
      </c>
      <c r="B9196" s="451" t="s">
        <v>6697</v>
      </c>
      <c r="C9196" s="450" t="s">
        <v>721</v>
      </c>
      <c r="D9196" s="475">
        <v>3.75</v>
      </c>
      <c r="E9196" s="302"/>
      <c r="F9196" s="302"/>
      <c r="G9196" s="302"/>
    </row>
    <row r="9197" spans="1:7" ht="38.25">
      <c r="A9197" s="450">
        <v>415</v>
      </c>
      <c r="B9197" s="451" t="s">
        <v>6698</v>
      </c>
      <c r="C9197" s="450" t="s">
        <v>721</v>
      </c>
      <c r="D9197" s="475">
        <v>16.97</v>
      </c>
      <c r="E9197" s="302"/>
      <c r="F9197" s="302"/>
      <c r="G9197" s="302"/>
    </row>
    <row r="9198" spans="1:7" ht="38.25">
      <c r="A9198" s="450">
        <v>416</v>
      </c>
      <c r="B9198" s="451" t="s">
        <v>6699</v>
      </c>
      <c r="C9198" s="450" t="s">
        <v>721</v>
      </c>
      <c r="D9198" s="475">
        <v>6.21</v>
      </c>
      <c r="E9198" s="302"/>
      <c r="F9198" s="302"/>
      <c r="G9198" s="302"/>
    </row>
    <row r="9199" spans="1:7" ht="38.25">
      <c r="A9199" s="450">
        <v>425</v>
      </c>
      <c r="B9199" s="451" t="s">
        <v>6700</v>
      </c>
      <c r="C9199" s="450" t="s">
        <v>721</v>
      </c>
      <c r="D9199" s="475">
        <v>3.85</v>
      </c>
      <c r="E9199" s="302"/>
      <c r="F9199" s="302"/>
      <c r="G9199" s="302"/>
    </row>
    <row r="9200" spans="1:7" ht="38.25">
      <c r="A9200" s="450">
        <v>426</v>
      </c>
      <c r="B9200" s="451" t="s">
        <v>6701</v>
      </c>
      <c r="C9200" s="450" t="s">
        <v>721</v>
      </c>
      <c r="D9200" s="475">
        <v>21.21</v>
      </c>
      <c r="E9200" s="302"/>
      <c r="F9200" s="302"/>
      <c r="G9200" s="302"/>
    </row>
    <row r="9201" spans="1:7" ht="38.25">
      <c r="A9201" s="450">
        <v>38056</v>
      </c>
      <c r="B9201" s="451" t="s">
        <v>6702</v>
      </c>
      <c r="C9201" s="450" t="s">
        <v>721</v>
      </c>
      <c r="D9201" s="475">
        <v>20.71</v>
      </c>
      <c r="E9201" s="302"/>
      <c r="F9201" s="302"/>
      <c r="G9201" s="302"/>
    </row>
    <row r="9202" spans="1:7" ht="25.5">
      <c r="A9202" s="450">
        <v>1564</v>
      </c>
      <c r="B9202" s="451" t="s">
        <v>6703</v>
      </c>
      <c r="C9202" s="450" t="s">
        <v>721</v>
      </c>
      <c r="D9202" s="475">
        <v>7.9</v>
      </c>
      <c r="E9202" s="302"/>
      <c r="F9202" s="302"/>
      <c r="G9202" s="302"/>
    </row>
    <row r="9203" spans="1:7">
      <c r="A9203" s="450">
        <v>11032</v>
      </c>
      <c r="B9203" s="451" t="s">
        <v>6704</v>
      </c>
      <c r="C9203" s="450" t="s">
        <v>721</v>
      </c>
      <c r="D9203" s="475">
        <v>10.95</v>
      </c>
      <c r="E9203" s="302"/>
      <c r="F9203" s="302"/>
      <c r="G9203" s="302"/>
    </row>
    <row r="9204" spans="1:7" ht="38.25">
      <c r="A9204" s="450">
        <v>36786</v>
      </c>
      <c r="B9204" s="451" t="s">
        <v>6705</v>
      </c>
      <c r="C9204" s="450" t="s">
        <v>93</v>
      </c>
      <c r="D9204" s="475">
        <v>142.68</v>
      </c>
      <c r="E9204" s="302"/>
      <c r="F9204" s="302"/>
      <c r="G9204" s="302"/>
    </row>
    <row r="9205" spans="1:7" ht="25.5">
      <c r="A9205" s="450">
        <v>36785</v>
      </c>
      <c r="B9205" s="451" t="s">
        <v>6706</v>
      </c>
      <c r="C9205" s="450" t="s">
        <v>93</v>
      </c>
      <c r="D9205" s="475">
        <v>123.98</v>
      </c>
      <c r="E9205" s="302"/>
      <c r="F9205" s="302"/>
      <c r="G9205" s="302"/>
    </row>
    <row r="9206" spans="1:7" ht="38.25">
      <c r="A9206" s="450">
        <v>36782</v>
      </c>
      <c r="B9206" s="451" t="s">
        <v>6707</v>
      </c>
      <c r="C9206" s="450" t="s">
        <v>93</v>
      </c>
      <c r="D9206" s="475">
        <v>147.99</v>
      </c>
      <c r="E9206" s="302"/>
      <c r="F9206" s="302"/>
      <c r="G9206" s="302"/>
    </row>
    <row r="9207" spans="1:7" ht="38.25">
      <c r="A9207" s="450">
        <v>25930</v>
      </c>
      <c r="B9207" s="451" t="s">
        <v>6708</v>
      </c>
      <c r="C9207" s="450" t="s">
        <v>93</v>
      </c>
      <c r="D9207" s="475">
        <v>166.69</v>
      </c>
      <c r="E9207" s="302"/>
      <c r="F9207" s="302"/>
      <c r="G9207" s="302"/>
    </row>
    <row r="9208" spans="1:7" ht="38.25">
      <c r="A9208" s="450">
        <v>4824</v>
      </c>
      <c r="B9208" s="451" t="s">
        <v>6709</v>
      </c>
      <c r="C9208" s="450" t="s">
        <v>718</v>
      </c>
      <c r="D9208" s="475">
        <v>0.49</v>
      </c>
      <c r="E9208" s="302"/>
      <c r="F9208" s="302"/>
      <c r="G9208" s="302"/>
    </row>
    <row r="9209" spans="1:7" ht="38.25">
      <c r="A9209" s="450">
        <v>11795</v>
      </c>
      <c r="B9209" s="451" t="s">
        <v>6710</v>
      </c>
      <c r="C9209" s="450" t="s">
        <v>726</v>
      </c>
      <c r="D9209" s="475">
        <v>422.64</v>
      </c>
      <c r="E9209" s="302"/>
      <c r="F9209" s="302"/>
      <c r="G9209" s="302"/>
    </row>
    <row r="9210" spans="1:7">
      <c r="A9210" s="450">
        <v>134</v>
      </c>
      <c r="B9210" s="451" t="s">
        <v>6711</v>
      </c>
      <c r="C9210" s="450" t="s">
        <v>718</v>
      </c>
      <c r="D9210" s="475">
        <v>1.28</v>
      </c>
      <c r="E9210" s="302"/>
      <c r="F9210" s="302"/>
      <c r="G9210" s="302"/>
    </row>
    <row r="9211" spans="1:7">
      <c r="A9211" s="450">
        <v>4229</v>
      </c>
      <c r="B9211" s="451" t="s">
        <v>6712</v>
      </c>
      <c r="C9211" s="450" t="s">
        <v>718</v>
      </c>
      <c r="D9211" s="475">
        <v>25.44</v>
      </c>
      <c r="E9211" s="302"/>
      <c r="F9211" s="302"/>
      <c r="G9211" s="302"/>
    </row>
    <row r="9212" spans="1:7" ht="25.5">
      <c r="A9212" s="450">
        <v>11244</v>
      </c>
      <c r="B9212" s="451" t="s">
        <v>6713</v>
      </c>
      <c r="C9212" s="450" t="s">
        <v>721</v>
      </c>
      <c r="D9212" s="475">
        <v>292.55</v>
      </c>
      <c r="E9212" s="302"/>
      <c r="F9212" s="302"/>
      <c r="G9212" s="302"/>
    </row>
    <row r="9213" spans="1:7" ht="38.25">
      <c r="A9213" s="450">
        <v>11245</v>
      </c>
      <c r="B9213" s="451" t="s">
        <v>6714</v>
      </c>
      <c r="C9213" s="450" t="s">
        <v>721</v>
      </c>
      <c r="D9213" s="475">
        <v>404.65</v>
      </c>
      <c r="E9213" s="302"/>
      <c r="F9213" s="302"/>
      <c r="G9213" s="302"/>
    </row>
    <row r="9214" spans="1:7" ht="25.5">
      <c r="A9214" s="450">
        <v>11235</v>
      </c>
      <c r="B9214" s="451" t="s">
        <v>6715</v>
      </c>
      <c r="C9214" s="450" t="s">
        <v>721</v>
      </c>
      <c r="D9214" s="475">
        <v>223.25</v>
      </c>
      <c r="E9214" s="302"/>
      <c r="F9214" s="302"/>
      <c r="G9214" s="302"/>
    </row>
    <row r="9215" spans="1:7" ht="25.5">
      <c r="A9215" s="450">
        <v>11236</v>
      </c>
      <c r="B9215" s="451" t="s">
        <v>6716</v>
      </c>
      <c r="C9215" s="450" t="s">
        <v>721</v>
      </c>
      <c r="D9215" s="475">
        <v>283.72000000000003</v>
      </c>
      <c r="E9215" s="302"/>
      <c r="F9215" s="302"/>
      <c r="G9215" s="302"/>
    </row>
    <row r="9216" spans="1:7">
      <c r="A9216" s="450">
        <v>11731</v>
      </c>
      <c r="B9216" s="451" t="s">
        <v>6717</v>
      </c>
      <c r="C9216" s="450" t="s">
        <v>721</v>
      </c>
      <c r="D9216" s="475">
        <v>5.56</v>
      </c>
      <c r="E9216" s="302"/>
      <c r="F9216" s="302"/>
      <c r="G9216" s="302"/>
    </row>
    <row r="9217" spans="1:7">
      <c r="A9217" s="450">
        <v>11732</v>
      </c>
      <c r="B9217" s="451" t="s">
        <v>6718</v>
      </c>
      <c r="C9217" s="450" t="s">
        <v>721</v>
      </c>
      <c r="D9217" s="475">
        <v>28.24</v>
      </c>
      <c r="E9217" s="302"/>
      <c r="F9217" s="302"/>
      <c r="G9217" s="302"/>
    </row>
    <row r="9218" spans="1:7" ht="25.5">
      <c r="A9218" s="450">
        <v>36494</v>
      </c>
      <c r="B9218" s="451" t="s">
        <v>6719</v>
      </c>
      <c r="C9218" s="450" t="s">
        <v>721</v>
      </c>
      <c r="D9218" s="475">
        <v>471253.28</v>
      </c>
      <c r="E9218" s="302"/>
      <c r="F9218" s="302"/>
      <c r="G9218" s="302"/>
    </row>
    <row r="9219" spans="1:7" ht="25.5">
      <c r="A9219" s="450">
        <v>36493</v>
      </c>
      <c r="B9219" s="451" t="s">
        <v>6720</v>
      </c>
      <c r="C9219" s="450" t="s">
        <v>721</v>
      </c>
      <c r="D9219" s="475">
        <v>533910.81999999995</v>
      </c>
      <c r="E9219" s="302"/>
      <c r="F9219" s="302"/>
      <c r="G9219" s="302"/>
    </row>
    <row r="9220" spans="1:7" ht="25.5">
      <c r="A9220" s="450">
        <v>36492</v>
      </c>
      <c r="B9220" s="451" t="s">
        <v>6721</v>
      </c>
      <c r="C9220" s="450" t="s">
        <v>721</v>
      </c>
      <c r="D9220" s="475">
        <v>991803.82</v>
      </c>
      <c r="E9220" s="302"/>
      <c r="F9220" s="302"/>
      <c r="G9220" s="302"/>
    </row>
    <row r="9221" spans="1:7" ht="38.25">
      <c r="A9221" s="450">
        <v>13333</v>
      </c>
      <c r="B9221" s="451" t="s">
        <v>6722</v>
      </c>
      <c r="C9221" s="450" t="s">
        <v>721</v>
      </c>
      <c r="D9221" s="475">
        <v>127745.47</v>
      </c>
      <c r="E9221" s="302"/>
      <c r="F9221" s="302"/>
      <c r="G9221" s="302"/>
    </row>
    <row r="9222" spans="1:7" ht="38.25">
      <c r="A9222" s="450">
        <v>13533</v>
      </c>
      <c r="B9222" s="451" t="s">
        <v>6723</v>
      </c>
      <c r="C9222" s="450" t="s">
        <v>721</v>
      </c>
      <c r="D9222" s="475">
        <v>114190.25</v>
      </c>
      <c r="E9222" s="302"/>
      <c r="F9222" s="302"/>
      <c r="G9222" s="302"/>
    </row>
    <row r="9223" spans="1:7" ht="38.25">
      <c r="A9223" s="450">
        <v>36499</v>
      </c>
      <c r="B9223" s="451" t="s">
        <v>6724</v>
      </c>
      <c r="C9223" s="450" t="s">
        <v>721</v>
      </c>
      <c r="D9223" s="475">
        <v>2491.0300000000002</v>
      </c>
      <c r="E9223" s="302"/>
      <c r="F9223" s="302"/>
      <c r="G9223" s="302"/>
    </row>
    <row r="9224" spans="1:7" ht="51">
      <c r="A9224" s="450">
        <v>39585</v>
      </c>
      <c r="B9224" s="451" t="s">
        <v>6725</v>
      </c>
      <c r="C9224" s="450" t="s">
        <v>721</v>
      </c>
      <c r="D9224" s="475">
        <v>82485.240000000005</v>
      </c>
      <c r="E9224" s="302"/>
      <c r="F9224" s="302"/>
      <c r="G9224" s="302"/>
    </row>
    <row r="9225" spans="1:7" ht="51">
      <c r="A9225" s="450">
        <v>39586</v>
      </c>
      <c r="B9225" s="451" t="s">
        <v>6726</v>
      </c>
      <c r="C9225" s="450" t="s">
        <v>721</v>
      </c>
      <c r="D9225" s="475">
        <v>96749.6</v>
      </c>
      <c r="E9225" s="302"/>
      <c r="F9225" s="302"/>
      <c r="G9225" s="302"/>
    </row>
    <row r="9226" spans="1:7" ht="51">
      <c r="A9226" s="450">
        <v>39587</v>
      </c>
      <c r="B9226" s="451" t="s">
        <v>6727</v>
      </c>
      <c r="C9226" s="450" t="s">
        <v>721</v>
      </c>
      <c r="D9226" s="475">
        <v>117836.06</v>
      </c>
      <c r="E9226" s="302"/>
      <c r="F9226" s="302"/>
      <c r="G9226" s="302"/>
    </row>
    <row r="9227" spans="1:7" ht="51">
      <c r="A9227" s="450">
        <v>39588</v>
      </c>
      <c r="B9227" s="451" t="s">
        <v>6728</v>
      </c>
      <c r="C9227" s="450" t="s">
        <v>721</v>
      </c>
      <c r="D9227" s="475">
        <v>136441.75</v>
      </c>
      <c r="E9227" s="302"/>
      <c r="F9227" s="302"/>
      <c r="G9227" s="302"/>
    </row>
    <row r="9228" spans="1:7" ht="51">
      <c r="A9228" s="450">
        <v>39584</v>
      </c>
      <c r="B9228" s="451" t="s">
        <v>6729</v>
      </c>
      <c r="C9228" s="450" t="s">
        <v>721</v>
      </c>
      <c r="D9228" s="475">
        <v>73455.28</v>
      </c>
      <c r="E9228" s="302"/>
      <c r="F9228" s="302"/>
      <c r="G9228" s="302"/>
    </row>
    <row r="9229" spans="1:7" ht="51">
      <c r="A9229" s="450">
        <v>39590</v>
      </c>
      <c r="B9229" s="451" t="s">
        <v>6730</v>
      </c>
      <c r="C9229" s="450" t="s">
        <v>721</v>
      </c>
      <c r="D9229" s="475">
        <v>71693.94</v>
      </c>
      <c r="E9229" s="302"/>
      <c r="F9229" s="302"/>
      <c r="G9229" s="302"/>
    </row>
    <row r="9230" spans="1:7" ht="51">
      <c r="A9230" s="450">
        <v>39592</v>
      </c>
      <c r="B9230" s="451" t="s">
        <v>6731</v>
      </c>
      <c r="C9230" s="450" t="s">
        <v>721</v>
      </c>
      <c r="D9230" s="475">
        <v>103025.92</v>
      </c>
      <c r="E9230" s="302"/>
      <c r="F9230" s="302"/>
      <c r="G9230" s="302"/>
    </row>
    <row r="9231" spans="1:7" ht="51">
      <c r="A9231" s="450">
        <v>39593</v>
      </c>
      <c r="B9231" s="451" t="s">
        <v>6732</v>
      </c>
      <c r="C9231" s="450" t="s">
        <v>721</v>
      </c>
      <c r="D9231" s="475">
        <v>117836.06</v>
      </c>
      <c r="E9231" s="302"/>
      <c r="F9231" s="302"/>
      <c r="G9231" s="302"/>
    </row>
    <row r="9232" spans="1:7" ht="51">
      <c r="A9232" s="450">
        <v>14254</v>
      </c>
      <c r="B9232" s="451" t="s">
        <v>6733</v>
      </c>
      <c r="C9232" s="450" t="s">
        <v>721</v>
      </c>
      <c r="D9232" s="475">
        <v>66980.5</v>
      </c>
      <c r="E9232" s="302"/>
      <c r="F9232" s="302"/>
      <c r="G9232" s="302"/>
    </row>
    <row r="9233" spans="1:7" ht="25.5">
      <c r="A9233" s="450">
        <v>25987</v>
      </c>
      <c r="B9233" s="451" t="s">
        <v>6734</v>
      </c>
      <c r="C9233" s="450" t="s">
        <v>721</v>
      </c>
      <c r="D9233" s="475">
        <v>55934.06</v>
      </c>
      <c r="E9233" s="302"/>
      <c r="F9233" s="302"/>
      <c r="G9233" s="302"/>
    </row>
    <row r="9234" spans="1:7" ht="25.5">
      <c r="A9234" s="450">
        <v>25019</v>
      </c>
      <c r="B9234" s="451" t="s">
        <v>6735</v>
      </c>
      <c r="C9234" s="450" t="s">
        <v>721</v>
      </c>
      <c r="D9234" s="475">
        <v>95877.23</v>
      </c>
      <c r="E9234" s="302"/>
      <c r="F9234" s="302"/>
      <c r="G9234" s="302"/>
    </row>
    <row r="9235" spans="1:7" ht="25.5">
      <c r="A9235" s="450">
        <v>36501</v>
      </c>
      <c r="B9235" s="451" t="s">
        <v>6736</v>
      </c>
      <c r="C9235" s="450" t="s">
        <v>721</v>
      </c>
      <c r="D9235" s="475">
        <v>85363.78</v>
      </c>
      <c r="E9235" s="302"/>
      <c r="F9235" s="302"/>
      <c r="G9235" s="302"/>
    </row>
    <row r="9236" spans="1:7" ht="25.5">
      <c r="A9236" s="450">
        <v>25986</v>
      </c>
      <c r="B9236" s="451" t="s">
        <v>6737</v>
      </c>
      <c r="C9236" s="450" t="s">
        <v>721</v>
      </c>
      <c r="D9236" s="475">
        <v>102623.61</v>
      </c>
      <c r="E9236" s="302"/>
      <c r="F9236" s="302"/>
      <c r="G9236" s="302"/>
    </row>
    <row r="9237" spans="1:7" ht="25.5">
      <c r="A9237" s="450">
        <v>36500</v>
      </c>
      <c r="B9237" s="451" t="s">
        <v>6738</v>
      </c>
      <c r="C9237" s="450" t="s">
        <v>721</v>
      </c>
      <c r="D9237" s="475">
        <v>60324.25</v>
      </c>
      <c r="E9237" s="302"/>
      <c r="F9237" s="302"/>
      <c r="G9237" s="302"/>
    </row>
    <row r="9238" spans="1:7" ht="51">
      <c r="A9238" s="450">
        <v>20017</v>
      </c>
      <c r="B9238" s="451" t="s">
        <v>6739</v>
      </c>
      <c r="C9238" s="450" t="s">
        <v>725</v>
      </c>
      <c r="D9238" s="475">
        <v>3.39</v>
      </c>
      <c r="E9238" s="302"/>
      <c r="F9238" s="302"/>
      <c r="G9238" s="302"/>
    </row>
    <row r="9239" spans="1:7" ht="38.25">
      <c r="A9239" s="450">
        <v>20007</v>
      </c>
      <c r="B9239" s="451" t="s">
        <v>6740</v>
      </c>
      <c r="C9239" s="450" t="s">
        <v>725</v>
      </c>
      <c r="D9239" s="475">
        <v>2.6</v>
      </c>
      <c r="E9239" s="302"/>
      <c r="F9239" s="302"/>
      <c r="G9239" s="302"/>
    </row>
    <row r="9240" spans="1:7" ht="51">
      <c r="A9240" s="450">
        <v>39836</v>
      </c>
      <c r="B9240" s="451" t="s">
        <v>6741</v>
      </c>
      <c r="C9240" s="450" t="s">
        <v>723</v>
      </c>
      <c r="D9240" s="475">
        <v>178.4</v>
      </c>
      <c r="E9240" s="302"/>
      <c r="F9240" s="302"/>
      <c r="G9240" s="302"/>
    </row>
    <row r="9241" spans="1:7" ht="25.5">
      <c r="A9241" s="450">
        <v>39830</v>
      </c>
      <c r="B9241" s="451" t="s">
        <v>6742</v>
      </c>
      <c r="C9241" s="450" t="s">
        <v>723</v>
      </c>
      <c r="D9241" s="475">
        <v>203.46</v>
      </c>
      <c r="E9241" s="302"/>
      <c r="F9241" s="302"/>
      <c r="G9241" s="302"/>
    </row>
    <row r="9242" spans="1:7" ht="25.5">
      <c r="A9242" s="450">
        <v>39831</v>
      </c>
      <c r="B9242" s="451" t="s">
        <v>6743</v>
      </c>
      <c r="C9242" s="450" t="s">
        <v>723</v>
      </c>
      <c r="D9242" s="475">
        <v>203.03</v>
      </c>
      <c r="E9242" s="302"/>
      <c r="F9242" s="302"/>
      <c r="G9242" s="302"/>
    </row>
    <row r="9243" spans="1:7" ht="38.25">
      <c r="A9243" s="450">
        <v>36888</v>
      </c>
      <c r="B9243" s="451" t="s">
        <v>6744</v>
      </c>
      <c r="C9243" s="450" t="s">
        <v>725</v>
      </c>
      <c r="D9243" s="475">
        <v>15.35</v>
      </c>
      <c r="E9243" s="302"/>
      <c r="F9243" s="302"/>
      <c r="G9243" s="302"/>
    </row>
    <row r="9244" spans="1:7" ht="38.25">
      <c r="A9244" s="450">
        <v>40527</v>
      </c>
      <c r="B9244" s="451" t="s">
        <v>6745</v>
      </c>
      <c r="C9244" s="450" t="s">
        <v>721</v>
      </c>
      <c r="D9244" s="475">
        <v>2640.46</v>
      </c>
      <c r="E9244" s="302"/>
      <c r="F9244" s="302"/>
      <c r="G9244" s="302"/>
    </row>
    <row r="9245" spans="1:7" ht="38.25">
      <c r="A9245" s="450">
        <v>36497</v>
      </c>
      <c r="B9245" s="451" t="s">
        <v>6746</v>
      </c>
      <c r="C9245" s="450" t="s">
        <v>721</v>
      </c>
      <c r="D9245" s="475">
        <v>3014.37</v>
      </c>
      <c r="E9245" s="302"/>
      <c r="F9245" s="302"/>
      <c r="G9245" s="302"/>
    </row>
    <row r="9246" spans="1:7" ht="38.25">
      <c r="A9246" s="450">
        <v>36487</v>
      </c>
      <c r="B9246" s="451" t="s">
        <v>6747</v>
      </c>
      <c r="C9246" s="450" t="s">
        <v>721</v>
      </c>
      <c r="D9246" s="475">
        <v>5248.48</v>
      </c>
      <c r="E9246" s="302"/>
      <c r="F9246" s="302"/>
      <c r="G9246" s="302"/>
    </row>
    <row r="9247" spans="1:7" ht="38.25">
      <c r="A9247" s="450">
        <v>25952</v>
      </c>
      <c r="B9247" s="451" t="s">
        <v>6748</v>
      </c>
      <c r="C9247" s="450" t="s">
        <v>721</v>
      </c>
      <c r="D9247" s="475">
        <v>824058.81</v>
      </c>
      <c r="E9247" s="302"/>
      <c r="F9247" s="302"/>
      <c r="G9247" s="302"/>
    </row>
    <row r="9248" spans="1:7" ht="38.25">
      <c r="A9248" s="450">
        <v>25954</v>
      </c>
      <c r="B9248" s="451" t="s">
        <v>6749</v>
      </c>
      <c r="C9248" s="450" t="s">
        <v>721</v>
      </c>
      <c r="D9248" s="475">
        <v>1584728.48</v>
      </c>
      <c r="E9248" s="302"/>
      <c r="F9248" s="302"/>
      <c r="G9248" s="302"/>
    </row>
    <row r="9249" spans="1:7" ht="38.25">
      <c r="A9249" s="450">
        <v>25953</v>
      </c>
      <c r="B9249" s="451" t="s">
        <v>6750</v>
      </c>
      <c r="C9249" s="450" t="s">
        <v>721</v>
      </c>
      <c r="D9249" s="475">
        <v>2694038.4</v>
      </c>
      <c r="E9249" s="302"/>
      <c r="F9249" s="302"/>
      <c r="G9249" s="302"/>
    </row>
    <row r="9250" spans="1:7" ht="76.5">
      <c r="A9250" s="450">
        <v>37776</v>
      </c>
      <c r="B9250" s="451" t="s">
        <v>6751</v>
      </c>
      <c r="C9250" s="450" t="s">
        <v>721</v>
      </c>
      <c r="D9250" s="475">
        <v>165110.12</v>
      </c>
      <c r="E9250" s="302"/>
      <c r="F9250" s="302"/>
      <c r="G9250" s="302"/>
    </row>
    <row r="9251" spans="1:7" ht="76.5">
      <c r="A9251" s="450">
        <v>37775</v>
      </c>
      <c r="B9251" s="451" t="s">
        <v>6752</v>
      </c>
      <c r="C9251" s="450" t="s">
        <v>721</v>
      </c>
      <c r="D9251" s="475">
        <v>260060.93</v>
      </c>
      <c r="E9251" s="302"/>
      <c r="F9251" s="302"/>
      <c r="G9251" s="302"/>
    </row>
    <row r="9252" spans="1:7" ht="76.5">
      <c r="A9252" s="450">
        <v>36491</v>
      </c>
      <c r="B9252" s="451" t="s">
        <v>6753</v>
      </c>
      <c r="C9252" s="450" t="s">
        <v>721</v>
      </c>
      <c r="D9252" s="475">
        <v>963082.81</v>
      </c>
      <c r="E9252" s="302"/>
      <c r="F9252" s="302"/>
      <c r="G9252" s="302"/>
    </row>
    <row r="9253" spans="1:7" ht="76.5">
      <c r="A9253" s="450">
        <v>10712</v>
      </c>
      <c r="B9253" s="451" t="s">
        <v>6754</v>
      </c>
      <c r="C9253" s="450" t="s">
        <v>721</v>
      </c>
      <c r="D9253" s="475">
        <v>65015.23</v>
      </c>
      <c r="E9253" s="302"/>
      <c r="F9253" s="302"/>
      <c r="G9253" s="302"/>
    </row>
    <row r="9254" spans="1:7" ht="76.5">
      <c r="A9254" s="450">
        <v>3363</v>
      </c>
      <c r="B9254" s="451" t="s">
        <v>6755</v>
      </c>
      <c r="C9254" s="450" t="s">
        <v>721</v>
      </c>
      <c r="D9254" s="475">
        <v>91450</v>
      </c>
      <c r="E9254" s="302"/>
      <c r="F9254" s="302"/>
      <c r="G9254" s="302"/>
    </row>
    <row r="9255" spans="1:7" ht="76.5">
      <c r="A9255" s="450">
        <v>3365</v>
      </c>
      <c r="B9255" s="451" t="s">
        <v>6756</v>
      </c>
      <c r="C9255" s="450" t="s">
        <v>721</v>
      </c>
      <c r="D9255" s="475">
        <v>213764.37</v>
      </c>
      <c r="E9255" s="302"/>
      <c r="F9255" s="302"/>
      <c r="G9255" s="302"/>
    </row>
    <row r="9256" spans="1:7" ht="25.5">
      <c r="A9256" s="450">
        <v>7569</v>
      </c>
      <c r="B9256" s="451" t="s">
        <v>6757</v>
      </c>
      <c r="C9256" s="450" t="s">
        <v>721</v>
      </c>
      <c r="D9256" s="475">
        <v>53.75</v>
      </c>
      <c r="E9256" s="302"/>
      <c r="F9256" s="302"/>
      <c r="G9256" s="302"/>
    </row>
    <row r="9257" spans="1:7" ht="25.5">
      <c r="A9257" s="450">
        <v>34349</v>
      </c>
      <c r="B9257" s="451" t="s">
        <v>6758</v>
      </c>
      <c r="C9257" s="450" t="s">
        <v>721</v>
      </c>
      <c r="D9257" s="475">
        <v>23.97</v>
      </c>
      <c r="E9257" s="302"/>
      <c r="F9257" s="302"/>
      <c r="G9257" s="302"/>
    </row>
    <row r="9258" spans="1:7" ht="38.25">
      <c r="A9258" s="450">
        <v>11991</v>
      </c>
      <c r="B9258" s="451" t="s">
        <v>6759</v>
      </c>
      <c r="C9258" s="450" t="s">
        <v>721</v>
      </c>
      <c r="D9258" s="475">
        <v>47.13</v>
      </c>
      <c r="E9258" s="302"/>
      <c r="F9258" s="302"/>
      <c r="G9258" s="302"/>
    </row>
    <row r="9259" spans="1:7" ht="25.5">
      <c r="A9259" s="450">
        <v>20062</v>
      </c>
      <c r="B9259" s="451" t="s">
        <v>6760</v>
      </c>
      <c r="C9259" s="450" t="s">
        <v>721</v>
      </c>
      <c r="D9259" s="475">
        <v>13.82</v>
      </c>
      <c r="E9259" s="302"/>
      <c r="F9259" s="302"/>
      <c r="G9259" s="302"/>
    </row>
    <row r="9260" spans="1:7" ht="51">
      <c r="A9260" s="450">
        <v>11029</v>
      </c>
      <c r="B9260" s="451" t="s">
        <v>6761</v>
      </c>
      <c r="C9260" s="450" t="s">
        <v>728</v>
      </c>
      <c r="D9260" s="475">
        <v>1.68</v>
      </c>
      <c r="E9260" s="302"/>
      <c r="F9260" s="302"/>
      <c r="G9260" s="302"/>
    </row>
    <row r="9261" spans="1:7" ht="51">
      <c r="A9261" s="450">
        <v>4316</v>
      </c>
      <c r="B9261" s="451" t="s">
        <v>6762</v>
      </c>
      <c r="C9261" s="450" t="s">
        <v>721</v>
      </c>
      <c r="D9261" s="475">
        <v>1.69</v>
      </c>
      <c r="E9261" s="302"/>
      <c r="F9261" s="302"/>
      <c r="G9261" s="302"/>
    </row>
    <row r="9262" spans="1:7" ht="51">
      <c r="A9262" s="450">
        <v>4313</v>
      </c>
      <c r="B9262" s="451" t="s">
        <v>6763</v>
      </c>
      <c r="C9262" s="450" t="s">
        <v>728</v>
      </c>
      <c r="D9262" s="475">
        <v>2.4300000000000002</v>
      </c>
      <c r="E9262" s="302"/>
      <c r="F9262" s="302"/>
      <c r="G9262" s="302"/>
    </row>
    <row r="9263" spans="1:7" ht="51">
      <c r="A9263" s="450">
        <v>4317</v>
      </c>
      <c r="B9263" s="451" t="s">
        <v>6764</v>
      </c>
      <c r="C9263" s="450" t="s">
        <v>721</v>
      </c>
      <c r="D9263" s="475">
        <v>2.77</v>
      </c>
      <c r="E9263" s="302"/>
      <c r="F9263" s="302"/>
      <c r="G9263" s="302"/>
    </row>
    <row r="9264" spans="1:7" ht="51">
      <c r="A9264" s="450">
        <v>4314</v>
      </c>
      <c r="B9264" s="451" t="s">
        <v>6765</v>
      </c>
      <c r="C9264" s="450" t="s">
        <v>728</v>
      </c>
      <c r="D9264" s="475">
        <v>3.24</v>
      </c>
      <c r="E9264" s="302"/>
      <c r="F9264" s="302"/>
      <c r="G9264" s="302"/>
    </row>
    <row r="9265" spans="1:7" ht="51">
      <c r="A9265" s="450">
        <v>10921</v>
      </c>
      <c r="B9265" s="451" t="s">
        <v>6766</v>
      </c>
      <c r="C9265" s="450" t="s">
        <v>721</v>
      </c>
      <c r="D9265" s="475">
        <v>4065</v>
      </c>
      <c r="E9265" s="302"/>
      <c r="F9265" s="302"/>
      <c r="G9265" s="302"/>
    </row>
    <row r="9266" spans="1:7" ht="51">
      <c r="A9266" s="450">
        <v>10922</v>
      </c>
      <c r="B9266" s="451" t="s">
        <v>6767</v>
      </c>
      <c r="C9266" s="450" t="s">
        <v>721</v>
      </c>
      <c r="D9266" s="475">
        <v>3681.97</v>
      </c>
      <c r="E9266" s="302"/>
      <c r="F9266" s="302"/>
      <c r="G9266" s="302"/>
    </row>
    <row r="9267" spans="1:7" ht="25.5">
      <c r="A9267" s="450">
        <v>10923</v>
      </c>
      <c r="B9267" s="451" t="s">
        <v>6768</v>
      </c>
      <c r="C9267" s="450" t="s">
        <v>721</v>
      </c>
      <c r="D9267" s="475">
        <v>2176.1999999999998</v>
      </c>
      <c r="E9267" s="302"/>
      <c r="F9267" s="302"/>
      <c r="G9267" s="302"/>
    </row>
    <row r="9268" spans="1:7" ht="25.5">
      <c r="A9268" s="450">
        <v>10924</v>
      </c>
      <c r="B9268" s="451" t="s">
        <v>6769</v>
      </c>
      <c r="C9268" s="450" t="s">
        <v>721</v>
      </c>
      <c r="D9268" s="475">
        <v>2291.96</v>
      </c>
      <c r="E9268" s="302"/>
      <c r="F9268" s="302"/>
      <c r="G9268" s="302"/>
    </row>
    <row r="9269" spans="1:7" ht="51">
      <c r="A9269" s="450">
        <v>37772</v>
      </c>
      <c r="B9269" s="451" t="s">
        <v>6770</v>
      </c>
      <c r="C9269" s="450" t="s">
        <v>721</v>
      </c>
      <c r="D9269" s="475">
        <v>139524.93</v>
      </c>
      <c r="E9269" s="302"/>
      <c r="F9269" s="302"/>
      <c r="G9269" s="302"/>
    </row>
    <row r="9270" spans="1:7" ht="63.75">
      <c r="A9270" s="450">
        <v>37771</v>
      </c>
      <c r="B9270" s="451" t="s">
        <v>6771</v>
      </c>
      <c r="C9270" s="450" t="s">
        <v>721</v>
      </c>
      <c r="D9270" s="475">
        <v>148432.29999999999</v>
      </c>
      <c r="E9270" s="302"/>
      <c r="F9270" s="302"/>
      <c r="G9270" s="302"/>
    </row>
    <row r="9271" spans="1:7" ht="25.5">
      <c r="A9271" s="450">
        <v>12770</v>
      </c>
      <c r="B9271" s="451" t="s">
        <v>6772</v>
      </c>
      <c r="C9271" s="450" t="s">
        <v>721</v>
      </c>
      <c r="D9271" s="475">
        <v>440.19</v>
      </c>
      <c r="E9271" s="302"/>
      <c r="F9271" s="302"/>
      <c r="G9271" s="302"/>
    </row>
    <row r="9272" spans="1:7" ht="25.5">
      <c r="A9272" s="450">
        <v>12772</v>
      </c>
      <c r="B9272" s="451" t="s">
        <v>6773</v>
      </c>
      <c r="C9272" s="450" t="s">
        <v>721</v>
      </c>
      <c r="D9272" s="475">
        <v>731.6</v>
      </c>
      <c r="E9272" s="302"/>
      <c r="F9272" s="302"/>
      <c r="G9272" s="302"/>
    </row>
    <row r="9273" spans="1:7" ht="25.5">
      <c r="A9273" s="450">
        <v>12768</v>
      </c>
      <c r="B9273" s="451" t="s">
        <v>6774</v>
      </c>
      <c r="C9273" s="450" t="s">
        <v>721</v>
      </c>
      <c r="D9273" s="475">
        <v>1029.2</v>
      </c>
      <c r="E9273" s="302"/>
      <c r="F9273" s="302"/>
      <c r="G9273" s="302"/>
    </row>
    <row r="9274" spans="1:7" ht="25.5">
      <c r="A9274" s="450">
        <v>12775</v>
      </c>
      <c r="B9274" s="451" t="s">
        <v>6775</v>
      </c>
      <c r="C9274" s="450" t="s">
        <v>721</v>
      </c>
      <c r="D9274" s="475">
        <v>322.39</v>
      </c>
      <c r="E9274" s="302"/>
      <c r="F9274" s="302"/>
      <c r="G9274" s="302"/>
    </row>
    <row r="9275" spans="1:7" ht="25.5">
      <c r="A9275" s="450">
        <v>12769</v>
      </c>
      <c r="B9275" s="451" t="s">
        <v>6776</v>
      </c>
      <c r="C9275" s="450" t="s">
        <v>721</v>
      </c>
      <c r="D9275" s="475">
        <v>84.32</v>
      </c>
      <c r="E9275" s="302"/>
      <c r="F9275" s="302"/>
      <c r="G9275" s="302"/>
    </row>
    <row r="9276" spans="1:7" ht="25.5">
      <c r="A9276" s="450">
        <v>12773</v>
      </c>
      <c r="B9276" s="451" t="s">
        <v>6777</v>
      </c>
      <c r="C9276" s="450" t="s">
        <v>721</v>
      </c>
      <c r="D9276" s="475">
        <v>90.51</v>
      </c>
      <c r="E9276" s="302"/>
      <c r="F9276" s="302"/>
      <c r="G9276" s="302"/>
    </row>
    <row r="9277" spans="1:7" ht="25.5">
      <c r="A9277" s="450">
        <v>12774</v>
      </c>
      <c r="B9277" s="451" t="s">
        <v>6778</v>
      </c>
      <c r="C9277" s="450" t="s">
        <v>721</v>
      </c>
      <c r="D9277" s="475">
        <v>111.59</v>
      </c>
      <c r="E9277" s="302"/>
      <c r="F9277" s="302"/>
      <c r="G9277" s="302"/>
    </row>
    <row r="9278" spans="1:7" ht="25.5">
      <c r="A9278" s="450">
        <v>12776</v>
      </c>
      <c r="B9278" s="451" t="s">
        <v>6779</v>
      </c>
      <c r="C9278" s="450" t="s">
        <v>721</v>
      </c>
      <c r="D9278" s="475">
        <v>1661.6</v>
      </c>
      <c r="E9278" s="302"/>
      <c r="F9278" s="302"/>
      <c r="G9278" s="302"/>
    </row>
    <row r="9279" spans="1:7" ht="25.5">
      <c r="A9279" s="450">
        <v>12777</v>
      </c>
      <c r="B9279" s="451" t="s">
        <v>6780</v>
      </c>
      <c r="C9279" s="450" t="s">
        <v>721</v>
      </c>
      <c r="D9279" s="475">
        <v>2169.9899999999998</v>
      </c>
      <c r="E9279" s="302"/>
      <c r="F9279" s="302"/>
      <c r="G9279" s="302"/>
    </row>
    <row r="9280" spans="1:7" ht="38.25">
      <c r="A9280" s="450">
        <v>3391</v>
      </c>
      <c r="B9280" s="451" t="s">
        <v>6781</v>
      </c>
      <c r="C9280" s="450" t="s">
        <v>721</v>
      </c>
      <c r="D9280" s="475">
        <v>26.02</v>
      </c>
      <c r="E9280" s="302"/>
      <c r="F9280" s="302"/>
      <c r="G9280" s="302"/>
    </row>
    <row r="9281" spans="1:7" ht="38.25">
      <c r="A9281" s="450">
        <v>3389</v>
      </c>
      <c r="B9281" s="451" t="s">
        <v>6782</v>
      </c>
      <c r="C9281" s="450" t="s">
        <v>721</v>
      </c>
      <c r="D9281" s="475">
        <v>13.5</v>
      </c>
      <c r="E9281" s="302"/>
      <c r="F9281" s="302"/>
      <c r="G9281" s="302"/>
    </row>
    <row r="9282" spans="1:7" ht="38.25">
      <c r="A9282" s="450">
        <v>3390</v>
      </c>
      <c r="B9282" s="451" t="s">
        <v>6783</v>
      </c>
      <c r="C9282" s="450" t="s">
        <v>721</v>
      </c>
      <c r="D9282" s="475">
        <v>15.19</v>
      </c>
      <c r="E9282" s="302"/>
      <c r="F9282" s="302"/>
      <c r="G9282" s="302"/>
    </row>
    <row r="9283" spans="1:7">
      <c r="A9283" s="450">
        <v>12873</v>
      </c>
      <c r="B9283" s="451" t="s">
        <v>6784</v>
      </c>
      <c r="C9283" s="450" t="s">
        <v>724</v>
      </c>
      <c r="D9283" s="475">
        <v>14.47</v>
      </c>
      <c r="E9283" s="302"/>
      <c r="F9283" s="302"/>
      <c r="G9283" s="302"/>
    </row>
    <row r="9284" spans="1:7">
      <c r="A9284" s="450">
        <v>41076</v>
      </c>
      <c r="B9284" s="451" t="s">
        <v>6785</v>
      </c>
      <c r="C9284" s="450" t="s">
        <v>839</v>
      </c>
      <c r="D9284" s="475">
        <v>2565.5300000000002</v>
      </c>
      <c r="E9284" s="302"/>
      <c r="F9284" s="302"/>
      <c r="G9284" s="302"/>
    </row>
    <row r="9285" spans="1:7" ht="25.5">
      <c r="A9285" s="450">
        <v>140</v>
      </c>
      <c r="B9285" s="451" t="s">
        <v>6786</v>
      </c>
      <c r="C9285" s="450" t="s">
        <v>718</v>
      </c>
      <c r="D9285" s="475">
        <v>14.35</v>
      </c>
      <c r="E9285" s="302"/>
      <c r="F9285" s="302"/>
      <c r="G9285" s="302"/>
    </row>
    <row r="9286" spans="1:7" ht="38.25">
      <c r="A9286" s="450">
        <v>151</v>
      </c>
      <c r="B9286" s="451" t="s">
        <v>6787</v>
      </c>
      <c r="C9286" s="450" t="s">
        <v>720</v>
      </c>
      <c r="D9286" s="475">
        <v>21.18</v>
      </c>
      <c r="E9286" s="302"/>
      <c r="F9286" s="302"/>
      <c r="G9286" s="302"/>
    </row>
    <row r="9287" spans="1:7">
      <c r="A9287" s="450">
        <v>7340</v>
      </c>
      <c r="B9287" s="451" t="s">
        <v>6788</v>
      </c>
      <c r="C9287" s="450" t="s">
        <v>720</v>
      </c>
      <c r="D9287" s="475">
        <v>25.53</v>
      </c>
      <c r="E9287" s="302"/>
      <c r="F9287" s="302"/>
      <c r="G9287" s="302"/>
    </row>
    <row r="9288" spans="1:7" ht="25.5">
      <c r="A9288" s="450">
        <v>2701</v>
      </c>
      <c r="B9288" s="451" t="s">
        <v>6789</v>
      </c>
      <c r="C9288" s="450" t="s">
        <v>724</v>
      </c>
      <c r="D9288" s="475">
        <v>10.48</v>
      </c>
      <c r="E9288" s="302"/>
      <c r="F9288" s="302"/>
      <c r="G9288" s="302"/>
    </row>
    <row r="9289" spans="1:7" ht="25.5">
      <c r="A9289" s="450">
        <v>40929</v>
      </c>
      <c r="B9289" s="451" t="s">
        <v>6790</v>
      </c>
      <c r="C9289" s="450" t="s">
        <v>839</v>
      </c>
      <c r="D9289" s="475">
        <v>1859.92</v>
      </c>
      <c r="E9289" s="302"/>
      <c r="F9289" s="302"/>
      <c r="G9289" s="302"/>
    </row>
    <row r="9290" spans="1:7" ht="25.5">
      <c r="A9290" s="450">
        <v>38114</v>
      </c>
      <c r="B9290" s="451" t="s">
        <v>6791</v>
      </c>
      <c r="C9290" s="450" t="s">
        <v>721</v>
      </c>
      <c r="D9290" s="475">
        <v>12.57</v>
      </c>
      <c r="E9290" s="302"/>
      <c r="F9290" s="302"/>
      <c r="G9290" s="302"/>
    </row>
    <row r="9291" spans="1:7" ht="38.25">
      <c r="A9291" s="450">
        <v>38064</v>
      </c>
      <c r="B9291" s="451" t="s">
        <v>6792</v>
      </c>
      <c r="C9291" s="450" t="s">
        <v>721</v>
      </c>
      <c r="D9291" s="475">
        <v>14.06</v>
      </c>
      <c r="E9291" s="302"/>
      <c r="F9291" s="302"/>
      <c r="G9291" s="302"/>
    </row>
    <row r="9292" spans="1:7" ht="25.5">
      <c r="A9292" s="450">
        <v>38115</v>
      </c>
      <c r="B9292" s="451" t="s">
        <v>6793</v>
      </c>
      <c r="C9292" s="450" t="s">
        <v>721</v>
      </c>
      <c r="D9292" s="475">
        <v>13.42</v>
      </c>
      <c r="E9292" s="302"/>
      <c r="F9292" s="302"/>
      <c r="G9292" s="302"/>
    </row>
    <row r="9293" spans="1:7" ht="38.25">
      <c r="A9293" s="450">
        <v>38065</v>
      </c>
      <c r="B9293" s="451" t="s">
        <v>6794</v>
      </c>
      <c r="C9293" s="450" t="s">
        <v>721</v>
      </c>
      <c r="D9293" s="475">
        <v>19.940000000000001</v>
      </c>
      <c r="E9293" s="302"/>
      <c r="F9293" s="302"/>
      <c r="G9293" s="302"/>
    </row>
    <row r="9294" spans="1:7" ht="38.25">
      <c r="A9294" s="450">
        <v>38078</v>
      </c>
      <c r="B9294" s="451" t="s">
        <v>6795</v>
      </c>
      <c r="C9294" s="450" t="s">
        <v>721</v>
      </c>
      <c r="D9294" s="475">
        <v>11.64</v>
      </c>
      <c r="E9294" s="302"/>
      <c r="F9294" s="302"/>
      <c r="G9294" s="302"/>
    </row>
    <row r="9295" spans="1:7" ht="25.5">
      <c r="A9295" s="450">
        <v>38113</v>
      </c>
      <c r="B9295" s="451" t="s">
        <v>6796</v>
      </c>
      <c r="C9295" s="450" t="s">
        <v>721</v>
      </c>
      <c r="D9295" s="475">
        <v>6.32</v>
      </c>
      <c r="E9295" s="302"/>
      <c r="F9295" s="302"/>
      <c r="G9295" s="302"/>
    </row>
    <row r="9296" spans="1:7" ht="38.25">
      <c r="A9296" s="450">
        <v>38063</v>
      </c>
      <c r="B9296" s="451" t="s">
        <v>6797</v>
      </c>
      <c r="C9296" s="450" t="s">
        <v>721</v>
      </c>
      <c r="D9296" s="475">
        <v>6.78</v>
      </c>
      <c r="E9296" s="302"/>
      <c r="F9296" s="302"/>
      <c r="G9296" s="302"/>
    </row>
    <row r="9297" spans="1:7" ht="51">
      <c r="A9297" s="450">
        <v>38080</v>
      </c>
      <c r="B9297" s="451" t="s">
        <v>6798</v>
      </c>
      <c r="C9297" s="450" t="s">
        <v>721</v>
      </c>
      <c r="D9297" s="475">
        <v>20.21</v>
      </c>
      <c r="E9297" s="302"/>
      <c r="F9297" s="302"/>
      <c r="G9297" s="302"/>
    </row>
    <row r="9298" spans="1:7" ht="51">
      <c r="A9298" s="450">
        <v>38069</v>
      </c>
      <c r="B9298" s="451" t="s">
        <v>6799</v>
      </c>
      <c r="C9298" s="450" t="s">
        <v>721</v>
      </c>
      <c r="D9298" s="475">
        <v>11.05</v>
      </c>
      <c r="E9298" s="302"/>
      <c r="F9298" s="302"/>
      <c r="G9298" s="302"/>
    </row>
    <row r="9299" spans="1:7" ht="38.25">
      <c r="A9299" s="450">
        <v>38077</v>
      </c>
      <c r="B9299" s="451" t="s">
        <v>6800</v>
      </c>
      <c r="C9299" s="450" t="s">
        <v>721</v>
      </c>
      <c r="D9299" s="475">
        <v>10.8</v>
      </c>
      <c r="E9299" s="302"/>
      <c r="F9299" s="302"/>
      <c r="G9299" s="302"/>
    </row>
    <row r="9300" spans="1:7" ht="51">
      <c r="A9300" s="450">
        <v>38073</v>
      </c>
      <c r="B9300" s="451" t="s">
        <v>6801</v>
      </c>
      <c r="C9300" s="450" t="s">
        <v>721</v>
      </c>
      <c r="D9300" s="475">
        <v>16.45</v>
      </c>
      <c r="E9300" s="302"/>
      <c r="F9300" s="302"/>
      <c r="G9300" s="302"/>
    </row>
    <row r="9301" spans="1:7" ht="25.5">
      <c r="A9301" s="450">
        <v>38112</v>
      </c>
      <c r="B9301" s="451" t="s">
        <v>6802</v>
      </c>
      <c r="C9301" s="450" t="s">
        <v>721</v>
      </c>
      <c r="D9301" s="475">
        <v>4.8499999999999996</v>
      </c>
      <c r="E9301" s="302"/>
      <c r="F9301" s="302"/>
      <c r="G9301" s="302"/>
    </row>
    <row r="9302" spans="1:7" ht="38.25">
      <c r="A9302" s="450">
        <v>38062</v>
      </c>
      <c r="B9302" s="451" t="s">
        <v>6803</v>
      </c>
      <c r="C9302" s="450" t="s">
        <v>721</v>
      </c>
      <c r="D9302" s="475">
        <v>4.9800000000000004</v>
      </c>
      <c r="E9302" s="302"/>
      <c r="F9302" s="302"/>
      <c r="G9302" s="302"/>
    </row>
    <row r="9303" spans="1:7" ht="38.25">
      <c r="A9303" s="450">
        <v>12128</v>
      </c>
      <c r="B9303" s="451" t="s">
        <v>6804</v>
      </c>
      <c r="C9303" s="450" t="s">
        <v>721</v>
      </c>
      <c r="D9303" s="475">
        <v>6.66</v>
      </c>
      <c r="E9303" s="302"/>
      <c r="F9303" s="302"/>
      <c r="G9303" s="302"/>
    </row>
    <row r="9304" spans="1:7" ht="38.25">
      <c r="A9304" s="450">
        <v>12129</v>
      </c>
      <c r="B9304" s="451" t="s">
        <v>6805</v>
      </c>
      <c r="C9304" s="450" t="s">
        <v>721</v>
      </c>
      <c r="D9304" s="475">
        <v>8.8000000000000007</v>
      </c>
      <c r="E9304" s="302"/>
      <c r="F9304" s="302"/>
      <c r="G9304" s="302"/>
    </row>
    <row r="9305" spans="1:7" ht="51">
      <c r="A9305" s="450">
        <v>38081</v>
      </c>
      <c r="B9305" s="451" t="s">
        <v>6806</v>
      </c>
      <c r="C9305" s="450" t="s">
        <v>721</v>
      </c>
      <c r="D9305" s="475">
        <v>17.14</v>
      </c>
      <c r="E9305" s="302"/>
      <c r="F9305" s="302"/>
      <c r="G9305" s="302"/>
    </row>
    <row r="9306" spans="1:7" ht="38.25">
      <c r="A9306" s="450">
        <v>38070</v>
      </c>
      <c r="B9306" s="451" t="s">
        <v>6807</v>
      </c>
      <c r="C9306" s="450" t="s">
        <v>721</v>
      </c>
      <c r="D9306" s="475">
        <v>11.81</v>
      </c>
      <c r="E9306" s="302"/>
      <c r="F9306" s="302"/>
      <c r="G9306" s="302"/>
    </row>
    <row r="9307" spans="1:7" ht="38.25">
      <c r="A9307" s="450">
        <v>38074</v>
      </c>
      <c r="B9307" s="451" t="s">
        <v>6808</v>
      </c>
      <c r="C9307" s="450" t="s">
        <v>721</v>
      </c>
      <c r="D9307" s="475">
        <v>17.96</v>
      </c>
      <c r="E9307" s="302"/>
      <c r="F9307" s="302"/>
      <c r="G9307" s="302"/>
    </row>
    <row r="9308" spans="1:7" ht="51">
      <c r="A9308" s="450">
        <v>38079</v>
      </c>
      <c r="B9308" s="451" t="s">
        <v>6809</v>
      </c>
      <c r="C9308" s="450" t="s">
        <v>721</v>
      </c>
      <c r="D9308" s="475">
        <v>15.41</v>
      </c>
      <c r="E9308" s="302"/>
      <c r="F9308" s="302"/>
      <c r="G9308" s="302"/>
    </row>
    <row r="9309" spans="1:7" ht="51">
      <c r="A9309" s="450">
        <v>38072</v>
      </c>
      <c r="B9309" s="451" t="s">
        <v>6810</v>
      </c>
      <c r="C9309" s="450" t="s">
        <v>721</v>
      </c>
      <c r="D9309" s="475">
        <v>14.81</v>
      </c>
      <c r="E9309" s="302"/>
      <c r="F9309" s="302"/>
      <c r="G9309" s="302"/>
    </row>
    <row r="9310" spans="1:7" ht="38.25">
      <c r="A9310" s="450">
        <v>38068</v>
      </c>
      <c r="B9310" s="451" t="s">
        <v>6811</v>
      </c>
      <c r="C9310" s="450" t="s">
        <v>721</v>
      </c>
      <c r="D9310" s="475">
        <v>10.220000000000001</v>
      </c>
      <c r="E9310" s="302"/>
      <c r="F9310" s="302"/>
      <c r="G9310" s="302"/>
    </row>
    <row r="9311" spans="1:7" ht="38.25">
      <c r="A9311" s="450">
        <v>38071</v>
      </c>
      <c r="B9311" s="451" t="s">
        <v>6812</v>
      </c>
      <c r="C9311" s="450" t="s">
        <v>721</v>
      </c>
      <c r="D9311" s="475">
        <v>12.23</v>
      </c>
      <c r="E9311" s="302"/>
      <c r="F9311" s="302"/>
      <c r="G9311" s="302"/>
    </row>
    <row r="9312" spans="1:7" ht="51">
      <c r="A9312" s="450">
        <v>38412</v>
      </c>
      <c r="B9312" s="451" t="s">
        <v>6813</v>
      </c>
      <c r="C9312" s="450" t="s">
        <v>721</v>
      </c>
      <c r="D9312" s="475">
        <v>1999</v>
      </c>
      <c r="E9312" s="302"/>
      <c r="F9312" s="302"/>
      <c r="G9312" s="302"/>
    </row>
    <row r="9313" spans="1:7" ht="38.25">
      <c r="A9313" s="450">
        <v>3405</v>
      </c>
      <c r="B9313" s="451" t="s">
        <v>6814</v>
      </c>
      <c r="C9313" s="450" t="s">
        <v>721</v>
      </c>
      <c r="D9313" s="475">
        <v>68.180000000000007</v>
      </c>
      <c r="E9313" s="302"/>
      <c r="F9313" s="302"/>
      <c r="G9313" s="302"/>
    </row>
    <row r="9314" spans="1:7" ht="25.5">
      <c r="A9314" s="450">
        <v>3394</v>
      </c>
      <c r="B9314" s="451" t="s">
        <v>6815</v>
      </c>
      <c r="C9314" s="450" t="s">
        <v>721</v>
      </c>
      <c r="D9314" s="475">
        <v>359.91</v>
      </c>
      <c r="E9314" s="302"/>
      <c r="F9314" s="302"/>
      <c r="G9314" s="302"/>
    </row>
    <row r="9315" spans="1:7" ht="25.5">
      <c r="A9315" s="450">
        <v>3393</v>
      </c>
      <c r="B9315" s="451" t="s">
        <v>6816</v>
      </c>
      <c r="C9315" s="450" t="s">
        <v>721</v>
      </c>
      <c r="D9315" s="475">
        <v>612.79</v>
      </c>
      <c r="E9315" s="302"/>
      <c r="F9315" s="302"/>
      <c r="G9315" s="302"/>
    </row>
    <row r="9316" spans="1:7" ht="25.5">
      <c r="A9316" s="450">
        <v>3406</v>
      </c>
      <c r="B9316" s="451" t="s">
        <v>6817</v>
      </c>
      <c r="C9316" s="450" t="s">
        <v>721</v>
      </c>
      <c r="D9316" s="475">
        <v>20.87</v>
      </c>
      <c r="E9316" s="302"/>
      <c r="F9316" s="302"/>
      <c r="G9316" s="302"/>
    </row>
    <row r="9317" spans="1:7" ht="25.5">
      <c r="A9317" s="450">
        <v>3395</v>
      </c>
      <c r="B9317" s="451" t="s">
        <v>6818</v>
      </c>
      <c r="C9317" s="450" t="s">
        <v>721</v>
      </c>
      <c r="D9317" s="475">
        <v>88.04</v>
      </c>
      <c r="E9317" s="302"/>
      <c r="F9317" s="302"/>
      <c r="G9317" s="302"/>
    </row>
    <row r="9318" spans="1:7" ht="38.25">
      <c r="A9318" s="450">
        <v>3398</v>
      </c>
      <c r="B9318" s="451" t="s">
        <v>6819</v>
      </c>
      <c r="C9318" s="450" t="s">
        <v>721</v>
      </c>
      <c r="D9318" s="475">
        <v>4.18</v>
      </c>
      <c r="E9318" s="302"/>
      <c r="F9318" s="302"/>
      <c r="G9318" s="302"/>
    </row>
    <row r="9319" spans="1:7" ht="51">
      <c r="A9319" s="450">
        <v>34377</v>
      </c>
      <c r="B9319" s="451" t="s">
        <v>6820</v>
      </c>
      <c r="C9319" s="450" t="s">
        <v>721</v>
      </c>
      <c r="D9319" s="475">
        <v>347.62</v>
      </c>
      <c r="E9319" s="302"/>
      <c r="F9319" s="302"/>
      <c r="G9319" s="302"/>
    </row>
    <row r="9320" spans="1:7" ht="76.5">
      <c r="A9320" s="450">
        <v>40662</v>
      </c>
      <c r="B9320" s="451" t="s">
        <v>6821</v>
      </c>
      <c r="C9320" s="450" t="s">
        <v>721</v>
      </c>
      <c r="D9320" s="475">
        <v>214.54</v>
      </c>
      <c r="E9320" s="302"/>
      <c r="F9320" s="302"/>
      <c r="G9320" s="302"/>
    </row>
    <row r="9321" spans="1:7" ht="76.5">
      <c r="A9321" s="450">
        <v>3437</v>
      </c>
      <c r="B9321" s="451" t="s">
        <v>6822</v>
      </c>
      <c r="C9321" s="450" t="s">
        <v>726</v>
      </c>
      <c r="D9321" s="475">
        <v>595.95000000000005</v>
      </c>
      <c r="E9321" s="302"/>
      <c r="F9321" s="302"/>
      <c r="G9321" s="302"/>
    </row>
    <row r="9322" spans="1:7" ht="25.5">
      <c r="A9322" s="450">
        <v>11190</v>
      </c>
      <c r="B9322" s="451" t="s">
        <v>6823</v>
      </c>
      <c r="C9322" s="450" t="s">
        <v>721</v>
      </c>
      <c r="D9322" s="475">
        <v>171.95</v>
      </c>
      <c r="E9322" s="302"/>
      <c r="F9322" s="302"/>
      <c r="G9322" s="302"/>
    </row>
    <row r="9323" spans="1:7" ht="89.25">
      <c r="A9323" s="450">
        <v>3428</v>
      </c>
      <c r="B9323" s="451" t="s">
        <v>6824</v>
      </c>
      <c r="C9323" s="450" t="s">
        <v>726</v>
      </c>
      <c r="D9323" s="475">
        <v>884</v>
      </c>
      <c r="E9323" s="302"/>
      <c r="F9323" s="302"/>
      <c r="G9323" s="302"/>
    </row>
    <row r="9324" spans="1:7" ht="89.25">
      <c r="A9324" s="450">
        <v>3429</v>
      </c>
      <c r="B9324" s="451" t="s">
        <v>6825</v>
      </c>
      <c r="C9324" s="450" t="s">
        <v>726</v>
      </c>
      <c r="D9324" s="475">
        <v>505.07</v>
      </c>
      <c r="E9324" s="302"/>
      <c r="F9324" s="302"/>
      <c r="G9324" s="302"/>
    </row>
    <row r="9325" spans="1:7" ht="63.75">
      <c r="A9325" s="450">
        <v>34370</v>
      </c>
      <c r="B9325" s="451" t="s">
        <v>6826</v>
      </c>
      <c r="C9325" s="450" t="s">
        <v>721</v>
      </c>
      <c r="D9325" s="475">
        <v>1055.19</v>
      </c>
      <c r="E9325" s="302"/>
      <c r="F9325" s="302"/>
      <c r="G9325" s="302"/>
    </row>
    <row r="9326" spans="1:7" ht="63.75">
      <c r="A9326" s="450">
        <v>34372</v>
      </c>
      <c r="B9326" s="451" t="s">
        <v>6827</v>
      </c>
      <c r="C9326" s="450" t="s">
        <v>721</v>
      </c>
      <c r="D9326" s="475">
        <v>1467.92</v>
      </c>
      <c r="E9326" s="302"/>
      <c r="F9326" s="302"/>
      <c r="G9326" s="302"/>
    </row>
    <row r="9327" spans="1:7" ht="51">
      <c r="A9327" s="450">
        <v>36896</v>
      </c>
      <c r="B9327" s="451" t="s">
        <v>6828</v>
      </c>
      <c r="C9327" s="450" t="s">
        <v>721</v>
      </c>
      <c r="D9327" s="475">
        <v>605.45000000000005</v>
      </c>
      <c r="E9327" s="302"/>
      <c r="F9327" s="302"/>
      <c r="G9327" s="302"/>
    </row>
    <row r="9328" spans="1:7" ht="51">
      <c r="A9328" s="450">
        <v>34367</v>
      </c>
      <c r="B9328" s="451" t="s">
        <v>6829</v>
      </c>
      <c r="C9328" s="450" t="s">
        <v>721</v>
      </c>
      <c r="D9328" s="475">
        <v>711.18</v>
      </c>
      <c r="E9328" s="302"/>
      <c r="F9328" s="302"/>
      <c r="G9328" s="302"/>
    </row>
    <row r="9329" spans="1:7" ht="51">
      <c r="A9329" s="450">
        <v>36897</v>
      </c>
      <c r="B9329" s="451" t="s">
        <v>6830</v>
      </c>
      <c r="C9329" s="450" t="s">
        <v>721</v>
      </c>
      <c r="D9329" s="475">
        <v>838.64</v>
      </c>
      <c r="E9329" s="302"/>
      <c r="F9329" s="302"/>
      <c r="G9329" s="302"/>
    </row>
    <row r="9330" spans="1:7" ht="51">
      <c r="A9330" s="450">
        <v>34369</v>
      </c>
      <c r="B9330" s="451" t="s">
        <v>6831</v>
      </c>
      <c r="C9330" s="450" t="s">
        <v>721</v>
      </c>
      <c r="D9330" s="475">
        <v>993.63</v>
      </c>
      <c r="E9330" s="302"/>
      <c r="F9330" s="302"/>
      <c r="G9330" s="302"/>
    </row>
    <row r="9331" spans="1:7" ht="63.75">
      <c r="A9331" s="450">
        <v>34364</v>
      </c>
      <c r="B9331" s="451" t="s">
        <v>6832</v>
      </c>
      <c r="C9331" s="450" t="s">
        <v>721</v>
      </c>
      <c r="D9331" s="475">
        <v>971.9</v>
      </c>
      <c r="E9331" s="302"/>
      <c r="F9331" s="302"/>
      <c r="G9331" s="302"/>
    </row>
    <row r="9332" spans="1:7" ht="102">
      <c r="A9332" s="450">
        <v>40659</v>
      </c>
      <c r="B9332" s="451" t="s">
        <v>6833</v>
      </c>
      <c r="C9332" s="450" t="s">
        <v>726</v>
      </c>
      <c r="D9332" s="475">
        <v>843.19</v>
      </c>
      <c r="E9332" s="302"/>
      <c r="F9332" s="302"/>
      <c r="G9332" s="302"/>
    </row>
    <row r="9333" spans="1:7" ht="102">
      <c r="A9333" s="450">
        <v>40660</v>
      </c>
      <c r="B9333" s="451" t="s">
        <v>6834</v>
      </c>
      <c r="C9333" s="450" t="s">
        <v>726</v>
      </c>
      <c r="D9333" s="475">
        <v>1068.6400000000001</v>
      </c>
      <c r="E9333" s="302"/>
      <c r="F9333" s="302"/>
      <c r="G9333" s="302"/>
    </row>
    <row r="9334" spans="1:7" ht="102">
      <c r="A9334" s="450">
        <v>40661</v>
      </c>
      <c r="B9334" s="451" t="s">
        <v>6835</v>
      </c>
      <c r="C9334" s="450" t="s">
        <v>726</v>
      </c>
      <c r="D9334" s="475">
        <v>657.03</v>
      </c>
      <c r="E9334" s="302"/>
      <c r="F9334" s="302"/>
      <c r="G9334" s="302"/>
    </row>
    <row r="9335" spans="1:7" ht="89.25">
      <c r="A9335" s="450">
        <v>3421</v>
      </c>
      <c r="B9335" s="451" t="s">
        <v>6836</v>
      </c>
      <c r="C9335" s="450" t="s">
        <v>726</v>
      </c>
      <c r="D9335" s="475">
        <v>662.06</v>
      </c>
      <c r="E9335" s="302"/>
      <c r="F9335" s="302"/>
      <c r="G9335" s="302"/>
    </row>
    <row r="9336" spans="1:7" ht="38.25">
      <c r="A9336" s="450">
        <v>599</v>
      </c>
      <c r="B9336" s="451" t="s">
        <v>6837</v>
      </c>
      <c r="C9336" s="450" t="s">
        <v>726</v>
      </c>
      <c r="D9336" s="475">
        <v>525.05999999999995</v>
      </c>
      <c r="E9336" s="302"/>
      <c r="F9336" s="302"/>
      <c r="G9336" s="302"/>
    </row>
    <row r="9337" spans="1:7" ht="38.25">
      <c r="A9337" s="450">
        <v>34381</v>
      </c>
      <c r="B9337" s="451" t="s">
        <v>6838</v>
      </c>
      <c r="C9337" s="450" t="s">
        <v>721</v>
      </c>
      <c r="D9337" s="475">
        <v>354.86</v>
      </c>
      <c r="E9337" s="302"/>
      <c r="F9337" s="302"/>
      <c r="G9337" s="302"/>
    </row>
    <row r="9338" spans="1:7" ht="76.5">
      <c r="A9338" s="450">
        <v>3423</v>
      </c>
      <c r="B9338" s="451" t="s">
        <v>6839</v>
      </c>
      <c r="C9338" s="450" t="s">
        <v>726</v>
      </c>
      <c r="D9338" s="475">
        <v>933.66</v>
      </c>
      <c r="E9338" s="302"/>
      <c r="F9338" s="302"/>
      <c r="G9338" s="302"/>
    </row>
    <row r="9339" spans="1:7" ht="38.25">
      <c r="A9339" s="450">
        <v>34797</v>
      </c>
      <c r="B9339" s="451" t="s">
        <v>6840</v>
      </c>
      <c r="C9339" s="450" t="s">
        <v>721</v>
      </c>
      <c r="D9339" s="475">
        <v>374.53</v>
      </c>
      <c r="E9339" s="302"/>
      <c r="F9339" s="302"/>
      <c r="G9339" s="302"/>
    </row>
    <row r="9340" spans="1:7">
      <c r="A9340" s="450">
        <v>25964</v>
      </c>
      <c r="B9340" s="451" t="s">
        <v>6841</v>
      </c>
      <c r="C9340" s="450" t="s">
        <v>724</v>
      </c>
      <c r="D9340" s="475">
        <v>13.22</v>
      </c>
      <c r="E9340" s="302"/>
      <c r="F9340" s="302"/>
      <c r="G9340" s="302"/>
    </row>
    <row r="9341" spans="1:7">
      <c r="A9341" s="450">
        <v>41077</v>
      </c>
      <c r="B9341" s="451" t="s">
        <v>6842</v>
      </c>
      <c r="C9341" s="450" t="s">
        <v>839</v>
      </c>
      <c r="D9341" s="475">
        <v>2343.13</v>
      </c>
      <c r="E9341" s="302"/>
      <c r="F9341" s="302"/>
      <c r="G9341" s="302"/>
    </row>
    <row r="9342" spans="1:7" ht="38.25">
      <c r="A9342" s="450">
        <v>20159</v>
      </c>
      <c r="B9342" s="451" t="s">
        <v>12210</v>
      </c>
      <c r="C9342" s="450" t="s">
        <v>721</v>
      </c>
      <c r="D9342" s="475">
        <v>49.75</v>
      </c>
      <c r="E9342" s="302"/>
      <c r="F9342" s="302"/>
      <c r="G9342" s="302"/>
    </row>
    <row r="9343" spans="1:7" ht="25.5">
      <c r="A9343" s="450">
        <v>37963</v>
      </c>
      <c r="B9343" s="451" t="s">
        <v>6843</v>
      </c>
      <c r="C9343" s="450" t="s">
        <v>721</v>
      </c>
      <c r="D9343" s="475">
        <v>5.15</v>
      </c>
      <c r="E9343" s="302"/>
      <c r="F9343" s="302"/>
      <c r="G9343" s="302"/>
    </row>
    <row r="9344" spans="1:7" ht="25.5">
      <c r="A9344" s="450">
        <v>37964</v>
      </c>
      <c r="B9344" s="451" t="s">
        <v>6844</v>
      </c>
      <c r="C9344" s="450" t="s">
        <v>721</v>
      </c>
      <c r="D9344" s="475">
        <v>8.58</v>
      </c>
      <c r="E9344" s="302"/>
      <c r="F9344" s="302"/>
      <c r="G9344" s="302"/>
    </row>
    <row r="9345" spans="1:7" ht="25.5">
      <c r="A9345" s="450">
        <v>37965</v>
      </c>
      <c r="B9345" s="451" t="s">
        <v>6845</v>
      </c>
      <c r="C9345" s="450" t="s">
        <v>721</v>
      </c>
      <c r="D9345" s="475">
        <v>12.44</v>
      </c>
      <c r="E9345" s="302"/>
      <c r="F9345" s="302"/>
      <c r="G9345" s="302"/>
    </row>
    <row r="9346" spans="1:7" ht="25.5">
      <c r="A9346" s="450">
        <v>37966</v>
      </c>
      <c r="B9346" s="451" t="s">
        <v>6846</v>
      </c>
      <c r="C9346" s="450" t="s">
        <v>721</v>
      </c>
      <c r="D9346" s="475">
        <v>22.53</v>
      </c>
      <c r="E9346" s="302"/>
      <c r="F9346" s="302"/>
      <c r="G9346" s="302"/>
    </row>
    <row r="9347" spans="1:7" ht="25.5">
      <c r="A9347" s="450">
        <v>37967</v>
      </c>
      <c r="B9347" s="451" t="s">
        <v>6847</v>
      </c>
      <c r="C9347" s="450" t="s">
        <v>721</v>
      </c>
      <c r="D9347" s="475">
        <v>36.130000000000003</v>
      </c>
      <c r="E9347" s="302"/>
      <c r="F9347" s="302"/>
      <c r="G9347" s="302"/>
    </row>
    <row r="9348" spans="1:7" ht="25.5">
      <c r="A9348" s="450">
        <v>37968</v>
      </c>
      <c r="B9348" s="451" t="s">
        <v>6848</v>
      </c>
      <c r="C9348" s="450" t="s">
        <v>721</v>
      </c>
      <c r="D9348" s="475">
        <v>79.23</v>
      </c>
      <c r="E9348" s="302"/>
      <c r="F9348" s="302"/>
      <c r="G9348" s="302"/>
    </row>
    <row r="9349" spans="1:7" ht="25.5">
      <c r="A9349" s="450">
        <v>37969</v>
      </c>
      <c r="B9349" s="451" t="s">
        <v>6849</v>
      </c>
      <c r="C9349" s="450" t="s">
        <v>721</v>
      </c>
      <c r="D9349" s="475">
        <v>211.67</v>
      </c>
      <c r="E9349" s="302"/>
      <c r="F9349" s="302"/>
      <c r="G9349" s="302"/>
    </row>
    <row r="9350" spans="1:7" ht="25.5">
      <c r="A9350" s="450">
        <v>37970</v>
      </c>
      <c r="B9350" s="451" t="s">
        <v>6850</v>
      </c>
      <c r="C9350" s="450" t="s">
        <v>721</v>
      </c>
      <c r="D9350" s="475">
        <v>246.92</v>
      </c>
      <c r="E9350" s="302"/>
      <c r="F9350" s="302"/>
      <c r="G9350" s="302"/>
    </row>
    <row r="9351" spans="1:7" ht="25.5">
      <c r="A9351" s="450">
        <v>21118</v>
      </c>
      <c r="B9351" s="451" t="s">
        <v>6851</v>
      </c>
      <c r="C9351" s="450" t="s">
        <v>721</v>
      </c>
      <c r="D9351" s="475">
        <v>3.89</v>
      </c>
      <c r="E9351" s="302"/>
      <c r="F9351" s="302"/>
      <c r="G9351" s="302"/>
    </row>
    <row r="9352" spans="1:7" ht="25.5">
      <c r="A9352" s="450">
        <v>37956</v>
      </c>
      <c r="B9352" s="451" t="s">
        <v>6852</v>
      </c>
      <c r="C9352" s="450" t="s">
        <v>721</v>
      </c>
      <c r="D9352" s="475">
        <v>6.16</v>
      </c>
      <c r="E9352" s="302"/>
      <c r="F9352" s="302"/>
      <c r="G9352" s="302"/>
    </row>
    <row r="9353" spans="1:7" ht="25.5">
      <c r="A9353" s="450">
        <v>37957</v>
      </c>
      <c r="B9353" s="451" t="s">
        <v>6853</v>
      </c>
      <c r="C9353" s="450" t="s">
        <v>721</v>
      </c>
      <c r="D9353" s="475">
        <v>13</v>
      </c>
      <c r="E9353" s="302"/>
      <c r="F9353" s="302"/>
      <c r="G9353" s="302"/>
    </row>
    <row r="9354" spans="1:7" ht="25.5">
      <c r="A9354" s="450">
        <v>37958</v>
      </c>
      <c r="B9354" s="451" t="s">
        <v>6854</v>
      </c>
      <c r="C9354" s="450" t="s">
        <v>721</v>
      </c>
      <c r="D9354" s="475">
        <v>22.53</v>
      </c>
      <c r="E9354" s="302"/>
      <c r="F9354" s="302"/>
      <c r="G9354" s="302"/>
    </row>
    <row r="9355" spans="1:7" ht="25.5">
      <c r="A9355" s="450">
        <v>37959</v>
      </c>
      <c r="B9355" s="451" t="s">
        <v>6855</v>
      </c>
      <c r="C9355" s="450" t="s">
        <v>721</v>
      </c>
      <c r="D9355" s="475">
        <v>36.130000000000003</v>
      </c>
      <c r="E9355" s="302"/>
      <c r="F9355" s="302"/>
      <c r="G9355" s="302"/>
    </row>
    <row r="9356" spans="1:7" ht="25.5">
      <c r="A9356" s="450">
        <v>37960</v>
      </c>
      <c r="B9356" s="451" t="s">
        <v>6856</v>
      </c>
      <c r="C9356" s="450" t="s">
        <v>721</v>
      </c>
      <c r="D9356" s="475">
        <v>77.8</v>
      </c>
      <c r="E9356" s="302"/>
      <c r="F9356" s="302"/>
      <c r="G9356" s="302"/>
    </row>
    <row r="9357" spans="1:7" ht="25.5">
      <c r="A9357" s="450">
        <v>37961</v>
      </c>
      <c r="B9357" s="451" t="s">
        <v>6857</v>
      </c>
      <c r="C9357" s="450" t="s">
        <v>721</v>
      </c>
      <c r="D9357" s="475">
        <v>206.41</v>
      </c>
      <c r="E9357" s="302"/>
      <c r="F9357" s="302"/>
      <c r="G9357" s="302"/>
    </row>
    <row r="9358" spans="1:7" ht="25.5">
      <c r="A9358" s="450">
        <v>37962</v>
      </c>
      <c r="B9358" s="451" t="s">
        <v>6858</v>
      </c>
      <c r="C9358" s="450" t="s">
        <v>721</v>
      </c>
      <c r="D9358" s="475">
        <v>239.84</v>
      </c>
      <c r="E9358" s="302"/>
      <c r="F9358" s="302"/>
      <c r="G9358" s="302"/>
    </row>
    <row r="9359" spans="1:7" ht="38.25">
      <c r="A9359" s="450">
        <v>3533</v>
      </c>
      <c r="B9359" s="451" t="s">
        <v>6859</v>
      </c>
      <c r="C9359" s="450" t="s">
        <v>721</v>
      </c>
      <c r="D9359" s="475">
        <v>2.2400000000000002</v>
      </c>
      <c r="E9359" s="302"/>
      <c r="F9359" s="302"/>
      <c r="G9359" s="302"/>
    </row>
    <row r="9360" spans="1:7" ht="38.25">
      <c r="A9360" s="450">
        <v>3538</v>
      </c>
      <c r="B9360" s="451" t="s">
        <v>6860</v>
      </c>
      <c r="C9360" s="450" t="s">
        <v>721</v>
      </c>
      <c r="D9360" s="475">
        <v>3.86</v>
      </c>
      <c r="E9360" s="302"/>
      <c r="F9360" s="302"/>
      <c r="G9360" s="302"/>
    </row>
    <row r="9361" spans="1:7" ht="38.25">
      <c r="A9361" s="450">
        <v>3497</v>
      </c>
      <c r="B9361" s="451" t="s">
        <v>6861</v>
      </c>
      <c r="C9361" s="450" t="s">
        <v>721</v>
      </c>
      <c r="D9361" s="475">
        <v>14.43</v>
      </c>
      <c r="E9361" s="302"/>
      <c r="F9361" s="302"/>
      <c r="G9361" s="302"/>
    </row>
    <row r="9362" spans="1:7" ht="25.5">
      <c r="A9362" s="450">
        <v>3498</v>
      </c>
      <c r="B9362" s="451" t="s">
        <v>6862</v>
      </c>
      <c r="C9362" s="450" t="s">
        <v>721</v>
      </c>
      <c r="D9362" s="475">
        <v>4.58</v>
      </c>
      <c r="E9362" s="302"/>
      <c r="F9362" s="302"/>
      <c r="G9362" s="302"/>
    </row>
    <row r="9363" spans="1:7" ht="25.5">
      <c r="A9363" s="450">
        <v>3496</v>
      </c>
      <c r="B9363" s="451" t="s">
        <v>6863</v>
      </c>
      <c r="C9363" s="450" t="s">
        <v>721</v>
      </c>
      <c r="D9363" s="475">
        <v>3.7</v>
      </c>
      <c r="E9363" s="302"/>
      <c r="F9363" s="302"/>
      <c r="G9363" s="302"/>
    </row>
    <row r="9364" spans="1:7" ht="25.5">
      <c r="A9364" s="450">
        <v>38429</v>
      </c>
      <c r="B9364" s="451" t="s">
        <v>6864</v>
      </c>
      <c r="C9364" s="450" t="s">
        <v>721</v>
      </c>
      <c r="D9364" s="475">
        <v>13.14</v>
      </c>
      <c r="E9364" s="302"/>
      <c r="F9364" s="302"/>
      <c r="G9364" s="302"/>
    </row>
    <row r="9365" spans="1:7" ht="25.5">
      <c r="A9365" s="450">
        <v>38431</v>
      </c>
      <c r="B9365" s="451" t="s">
        <v>6865</v>
      </c>
      <c r="C9365" s="450" t="s">
        <v>721</v>
      </c>
      <c r="D9365" s="475">
        <v>20.81</v>
      </c>
      <c r="E9365" s="302"/>
      <c r="F9365" s="302"/>
      <c r="G9365" s="302"/>
    </row>
    <row r="9366" spans="1:7" ht="25.5">
      <c r="A9366" s="450">
        <v>38430</v>
      </c>
      <c r="B9366" s="451" t="s">
        <v>6866</v>
      </c>
      <c r="C9366" s="450" t="s">
        <v>721</v>
      </c>
      <c r="D9366" s="475">
        <v>26.59</v>
      </c>
      <c r="E9366" s="302"/>
      <c r="F9366" s="302"/>
      <c r="G9366" s="302"/>
    </row>
    <row r="9367" spans="1:7" ht="25.5">
      <c r="A9367" s="450">
        <v>36348</v>
      </c>
      <c r="B9367" s="451" t="s">
        <v>6867</v>
      </c>
      <c r="C9367" s="450" t="s">
        <v>721</v>
      </c>
      <c r="D9367" s="475">
        <v>1.75</v>
      </c>
      <c r="E9367" s="302"/>
      <c r="F9367" s="302"/>
      <c r="G9367" s="302"/>
    </row>
    <row r="9368" spans="1:7" ht="25.5">
      <c r="A9368" s="450">
        <v>36349</v>
      </c>
      <c r="B9368" s="451" t="s">
        <v>6868</v>
      </c>
      <c r="C9368" s="450" t="s">
        <v>721</v>
      </c>
      <c r="D9368" s="475">
        <v>2.63</v>
      </c>
      <c r="E9368" s="302"/>
      <c r="F9368" s="302"/>
      <c r="G9368" s="302"/>
    </row>
    <row r="9369" spans="1:7" ht="25.5">
      <c r="A9369" s="450">
        <v>38433</v>
      </c>
      <c r="B9369" s="451" t="s">
        <v>6869</v>
      </c>
      <c r="C9369" s="450" t="s">
        <v>721</v>
      </c>
      <c r="D9369" s="475">
        <v>4.88</v>
      </c>
      <c r="E9369" s="302"/>
      <c r="F9369" s="302"/>
      <c r="G9369" s="302"/>
    </row>
    <row r="9370" spans="1:7" ht="25.5">
      <c r="A9370" s="450">
        <v>38440</v>
      </c>
      <c r="B9370" s="451" t="s">
        <v>6870</v>
      </c>
      <c r="C9370" s="450" t="s">
        <v>721</v>
      </c>
      <c r="D9370" s="475">
        <v>168.33</v>
      </c>
      <c r="E9370" s="302"/>
      <c r="F9370" s="302"/>
      <c r="G9370" s="302"/>
    </row>
    <row r="9371" spans="1:7" ht="25.5">
      <c r="A9371" s="450">
        <v>36359</v>
      </c>
      <c r="B9371" s="451" t="s">
        <v>6871</v>
      </c>
      <c r="C9371" s="450" t="s">
        <v>721</v>
      </c>
      <c r="D9371" s="475">
        <v>2.09</v>
      </c>
      <c r="E9371" s="302"/>
      <c r="F9371" s="302"/>
      <c r="G9371" s="302"/>
    </row>
    <row r="9372" spans="1:7" ht="25.5">
      <c r="A9372" s="450">
        <v>36360</v>
      </c>
      <c r="B9372" s="451" t="s">
        <v>6872</v>
      </c>
      <c r="C9372" s="450" t="s">
        <v>721</v>
      </c>
      <c r="D9372" s="475">
        <v>3.23</v>
      </c>
      <c r="E9372" s="302"/>
      <c r="F9372" s="302"/>
      <c r="G9372" s="302"/>
    </row>
    <row r="9373" spans="1:7" ht="25.5">
      <c r="A9373" s="450">
        <v>38434</v>
      </c>
      <c r="B9373" s="451" t="s">
        <v>6873</v>
      </c>
      <c r="C9373" s="450" t="s">
        <v>721</v>
      </c>
      <c r="D9373" s="475">
        <v>4.9400000000000004</v>
      </c>
      <c r="E9373" s="302"/>
      <c r="F9373" s="302"/>
      <c r="G9373" s="302"/>
    </row>
    <row r="9374" spans="1:7" ht="25.5">
      <c r="A9374" s="450">
        <v>38435</v>
      </c>
      <c r="B9374" s="451" t="s">
        <v>6874</v>
      </c>
      <c r="C9374" s="450" t="s">
        <v>721</v>
      </c>
      <c r="D9374" s="475">
        <v>9.39</v>
      </c>
      <c r="E9374" s="302"/>
      <c r="F9374" s="302"/>
      <c r="G9374" s="302"/>
    </row>
    <row r="9375" spans="1:7" ht="25.5">
      <c r="A9375" s="450">
        <v>38436</v>
      </c>
      <c r="B9375" s="451" t="s">
        <v>6875</v>
      </c>
      <c r="C9375" s="450" t="s">
        <v>721</v>
      </c>
      <c r="D9375" s="475">
        <v>19.41</v>
      </c>
      <c r="E9375" s="302"/>
      <c r="F9375" s="302"/>
      <c r="G9375" s="302"/>
    </row>
    <row r="9376" spans="1:7" ht="25.5">
      <c r="A9376" s="450">
        <v>38437</v>
      </c>
      <c r="B9376" s="451" t="s">
        <v>6876</v>
      </c>
      <c r="C9376" s="450" t="s">
        <v>721</v>
      </c>
      <c r="D9376" s="475">
        <v>29.14</v>
      </c>
      <c r="E9376" s="302"/>
      <c r="F9376" s="302"/>
      <c r="G9376" s="302"/>
    </row>
    <row r="9377" spans="1:7" ht="25.5">
      <c r="A9377" s="450">
        <v>38438</v>
      </c>
      <c r="B9377" s="451" t="s">
        <v>6877</v>
      </c>
      <c r="C9377" s="450" t="s">
        <v>721</v>
      </c>
      <c r="D9377" s="475">
        <v>73.64</v>
      </c>
      <c r="E9377" s="302"/>
      <c r="F9377" s="302"/>
      <c r="G9377" s="302"/>
    </row>
    <row r="9378" spans="1:7" ht="25.5">
      <c r="A9378" s="450">
        <v>38439</v>
      </c>
      <c r="B9378" s="451" t="s">
        <v>6878</v>
      </c>
      <c r="C9378" s="450" t="s">
        <v>721</v>
      </c>
      <c r="D9378" s="475">
        <v>112.24</v>
      </c>
      <c r="E9378" s="302"/>
      <c r="F9378" s="302"/>
      <c r="G9378" s="302"/>
    </row>
    <row r="9379" spans="1:7" ht="25.5">
      <c r="A9379" s="450">
        <v>10836</v>
      </c>
      <c r="B9379" s="451" t="s">
        <v>6879</v>
      </c>
      <c r="C9379" s="450" t="s">
        <v>721</v>
      </c>
      <c r="D9379" s="475">
        <v>17.440000000000001</v>
      </c>
      <c r="E9379" s="302"/>
      <c r="F9379" s="302"/>
      <c r="G9379" s="302"/>
    </row>
    <row r="9380" spans="1:7" ht="25.5">
      <c r="A9380" s="450">
        <v>20128</v>
      </c>
      <c r="B9380" s="451" t="s">
        <v>6880</v>
      </c>
      <c r="C9380" s="450" t="s">
        <v>721</v>
      </c>
      <c r="D9380" s="475">
        <v>51.11</v>
      </c>
      <c r="E9380" s="302"/>
      <c r="F9380" s="302"/>
      <c r="G9380" s="302"/>
    </row>
    <row r="9381" spans="1:7" ht="25.5">
      <c r="A9381" s="450">
        <v>20131</v>
      </c>
      <c r="B9381" s="451" t="s">
        <v>6881</v>
      </c>
      <c r="C9381" s="450" t="s">
        <v>721</v>
      </c>
      <c r="D9381" s="475">
        <v>46.65</v>
      </c>
      <c r="E9381" s="302"/>
      <c r="F9381" s="302"/>
      <c r="G9381" s="302"/>
    </row>
    <row r="9382" spans="1:7" ht="25.5">
      <c r="A9382" s="450">
        <v>3521</v>
      </c>
      <c r="B9382" s="451" t="s">
        <v>6882</v>
      </c>
      <c r="C9382" s="450" t="s">
        <v>721</v>
      </c>
      <c r="D9382" s="475">
        <v>1.94</v>
      </c>
      <c r="E9382" s="302"/>
      <c r="F9382" s="302"/>
      <c r="G9382" s="302"/>
    </row>
    <row r="9383" spans="1:7" ht="25.5">
      <c r="A9383" s="450">
        <v>3531</v>
      </c>
      <c r="B9383" s="451" t="s">
        <v>6883</v>
      </c>
      <c r="C9383" s="450" t="s">
        <v>721</v>
      </c>
      <c r="D9383" s="475">
        <v>2.2000000000000002</v>
      </c>
      <c r="E9383" s="302"/>
      <c r="F9383" s="302"/>
      <c r="G9383" s="302"/>
    </row>
    <row r="9384" spans="1:7" ht="25.5">
      <c r="A9384" s="450">
        <v>3522</v>
      </c>
      <c r="B9384" s="451" t="s">
        <v>6884</v>
      </c>
      <c r="C9384" s="450" t="s">
        <v>721</v>
      </c>
      <c r="D9384" s="475">
        <v>3.27</v>
      </c>
      <c r="E9384" s="302"/>
      <c r="F9384" s="302"/>
      <c r="G9384" s="302"/>
    </row>
    <row r="9385" spans="1:7" ht="25.5">
      <c r="A9385" s="450">
        <v>3527</v>
      </c>
      <c r="B9385" s="451" t="s">
        <v>6885</v>
      </c>
      <c r="C9385" s="450" t="s">
        <v>721</v>
      </c>
      <c r="D9385" s="475">
        <v>11.26</v>
      </c>
      <c r="E9385" s="302"/>
      <c r="F9385" s="302"/>
      <c r="G9385" s="302"/>
    </row>
    <row r="9386" spans="1:7" ht="38.25">
      <c r="A9386" s="450">
        <v>10835</v>
      </c>
      <c r="B9386" s="451" t="s">
        <v>6886</v>
      </c>
      <c r="C9386" s="450" t="s">
        <v>721</v>
      </c>
      <c r="D9386" s="475">
        <v>3.65</v>
      </c>
      <c r="E9386" s="302"/>
      <c r="F9386" s="302"/>
      <c r="G9386" s="302"/>
    </row>
    <row r="9387" spans="1:7" ht="25.5">
      <c r="A9387" s="450">
        <v>3475</v>
      </c>
      <c r="B9387" s="451" t="s">
        <v>6887</v>
      </c>
      <c r="C9387" s="450" t="s">
        <v>721</v>
      </c>
      <c r="D9387" s="475">
        <v>3.78</v>
      </c>
      <c r="E9387" s="302"/>
      <c r="F9387" s="302"/>
      <c r="G9387" s="302"/>
    </row>
    <row r="9388" spans="1:7" ht="25.5">
      <c r="A9388" s="450">
        <v>3485</v>
      </c>
      <c r="B9388" s="451" t="s">
        <v>6888</v>
      </c>
      <c r="C9388" s="450" t="s">
        <v>721</v>
      </c>
      <c r="D9388" s="475">
        <v>12.09</v>
      </c>
      <c r="E9388" s="302"/>
      <c r="F9388" s="302"/>
      <c r="G9388" s="302"/>
    </row>
    <row r="9389" spans="1:7" ht="25.5">
      <c r="A9389" s="450">
        <v>3534</v>
      </c>
      <c r="B9389" s="451" t="s">
        <v>6889</v>
      </c>
      <c r="C9389" s="450" t="s">
        <v>721</v>
      </c>
      <c r="D9389" s="475">
        <v>4.78</v>
      </c>
      <c r="E9389" s="302"/>
      <c r="F9389" s="302"/>
      <c r="G9389" s="302"/>
    </row>
    <row r="9390" spans="1:7" ht="25.5">
      <c r="A9390" s="450">
        <v>3543</v>
      </c>
      <c r="B9390" s="451" t="s">
        <v>6890</v>
      </c>
      <c r="C9390" s="450" t="s">
        <v>721</v>
      </c>
      <c r="D9390" s="475">
        <v>2.4</v>
      </c>
      <c r="E9390" s="302"/>
      <c r="F9390" s="302"/>
      <c r="G9390" s="302"/>
    </row>
    <row r="9391" spans="1:7" ht="25.5">
      <c r="A9391" s="450">
        <v>3482</v>
      </c>
      <c r="B9391" s="451" t="s">
        <v>6891</v>
      </c>
      <c r="C9391" s="450" t="s">
        <v>721</v>
      </c>
      <c r="D9391" s="475">
        <v>6.08</v>
      </c>
      <c r="E9391" s="302"/>
      <c r="F9391" s="302"/>
      <c r="G9391" s="302"/>
    </row>
    <row r="9392" spans="1:7" ht="25.5">
      <c r="A9392" s="450">
        <v>3505</v>
      </c>
      <c r="B9392" s="451" t="s">
        <v>6892</v>
      </c>
      <c r="C9392" s="450" t="s">
        <v>721</v>
      </c>
      <c r="D9392" s="475">
        <v>3.44</v>
      </c>
      <c r="E9392" s="302"/>
      <c r="F9392" s="302"/>
      <c r="G9392" s="302"/>
    </row>
    <row r="9393" spans="1:7" ht="25.5">
      <c r="A9393" s="450">
        <v>3516</v>
      </c>
      <c r="B9393" s="451" t="s">
        <v>6893</v>
      </c>
      <c r="C9393" s="450" t="s">
        <v>721</v>
      </c>
      <c r="D9393" s="475">
        <v>0.95</v>
      </c>
      <c r="E9393" s="302"/>
      <c r="F9393" s="302"/>
      <c r="G9393" s="302"/>
    </row>
    <row r="9394" spans="1:7" ht="25.5">
      <c r="A9394" s="450">
        <v>3517</v>
      </c>
      <c r="B9394" s="451" t="s">
        <v>6894</v>
      </c>
      <c r="C9394" s="450" t="s">
        <v>721</v>
      </c>
      <c r="D9394" s="475">
        <v>3.33</v>
      </c>
      <c r="E9394" s="302"/>
      <c r="F9394" s="302"/>
      <c r="G9394" s="302"/>
    </row>
    <row r="9395" spans="1:7" ht="38.25">
      <c r="A9395" s="450">
        <v>3515</v>
      </c>
      <c r="B9395" s="451" t="s">
        <v>6895</v>
      </c>
      <c r="C9395" s="450" t="s">
        <v>721</v>
      </c>
      <c r="D9395" s="475">
        <v>5.58</v>
      </c>
      <c r="E9395" s="302"/>
      <c r="F9395" s="302"/>
      <c r="G9395" s="302"/>
    </row>
    <row r="9396" spans="1:7" ht="38.25">
      <c r="A9396" s="450">
        <v>20147</v>
      </c>
      <c r="B9396" s="451" t="s">
        <v>6896</v>
      </c>
      <c r="C9396" s="450" t="s">
        <v>721</v>
      </c>
      <c r="D9396" s="475">
        <v>6.01</v>
      </c>
      <c r="E9396" s="302"/>
      <c r="F9396" s="302"/>
      <c r="G9396" s="302"/>
    </row>
    <row r="9397" spans="1:7" ht="38.25">
      <c r="A9397" s="450">
        <v>3524</v>
      </c>
      <c r="B9397" s="451" t="s">
        <v>6897</v>
      </c>
      <c r="C9397" s="450" t="s">
        <v>721</v>
      </c>
      <c r="D9397" s="475">
        <v>7.12</v>
      </c>
      <c r="E9397" s="302"/>
      <c r="F9397" s="302"/>
      <c r="G9397" s="302"/>
    </row>
    <row r="9398" spans="1:7" ht="38.25">
      <c r="A9398" s="450">
        <v>3532</v>
      </c>
      <c r="B9398" s="451" t="s">
        <v>6898</v>
      </c>
      <c r="C9398" s="450" t="s">
        <v>721</v>
      </c>
      <c r="D9398" s="475">
        <v>13.04</v>
      </c>
      <c r="E9398" s="302"/>
      <c r="F9398" s="302"/>
      <c r="G9398" s="302"/>
    </row>
    <row r="9399" spans="1:7" ht="25.5">
      <c r="A9399" s="450">
        <v>3528</v>
      </c>
      <c r="B9399" s="451" t="s">
        <v>6899</v>
      </c>
      <c r="C9399" s="450" t="s">
        <v>721</v>
      </c>
      <c r="D9399" s="475">
        <v>7.52</v>
      </c>
      <c r="E9399" s="302"/>
      <c r="F9399" s="302"/>
      <c r="G9399" s="302"/>
    </row>
    <row r="9400" spans="1:7" ht="25.5">
      <c r="A9400" s="450">
        <v>37952</v>
      </c>
      <c r="B9400" s="451" t="s">
        <v>6900</v>
      </c>
      <c r="C9400" s="450" t="s">
        <v>721</v>
      </c>
      <c r="D9400" s="475">
        <v>53.59</v>
      </c>
      <c r="E9400" s="302"/>
      <c r="F9400" s="302"/>
      <c r="G9400" s="302"/>
    </row>
    <row r="9401" spans="1:7" ht="25.5">
      <c r="A9401" s="450">
        <v>37951</v>
      </c>
      <c r="B9401" s="451" t="s">
        <v>6901</v>
      </c>
      <c r="C9401" s="450" t="s">
        <v>721</v>
      </c>
      <c r="D9401" s="475">
        <v>1.95</v>
      </c>
      <c r="E9401" s="302"/>
      <c r="F9401" s="302"/>
      <c r="G9401" s="302"/>
    </row>
    <row r="9402" spans="1:7" ht="25.5">
      <c r="A9402" s="450">
        <v>3518</v>
      </c>
      <c r="B9402" s="451" t="s">
        <v>6902</v>
      </c>
      <c r="C9402" s="450" t="s">
        <v>721</v>
      </c>
      <c r="D9402" s="475">
        <v>2.85</v>
      </c>
      <c r="E9402" s="302"/>
      <c r="F9402" s="302"/>
      <c r="G9402" s="302"/>
    </row>
    <row r="9403" spans="1:7" ht="25.5">
      <c r="A9403" s="450">
        <v>3519</v>
      </c>
      <c r="B9403" s="451" t="s">
        <v>6903</v>
      </c>
      <c r="C9403" s="450" t="s">
        <v>721</v>
      </c>
      <c r="D9403" s="475">
        <v>6.76</v>
      </c>
      <c r="E9403" s="302"/>
      <c r="F9403" s="302"/>
      <c r="G9403" s="302"/>
    </row>
    <row r="9404" spans="1:7" ht="25.5">
      <c r="A9404" s="450">
        <v>3520</v>
      </c>
      <c r="B9404" s="451" t="s">
        <v>6904</v>
      </c>
      <c r="C9404" s="450" t="s">
        <v>721</v>
      </c>
      <c r="D9404" s="475">
        <v>7.57</v>
      </c>
      <c r="E9404" s="302"/>
      <c r="F9404" s="302"/>
      <c r="G9404" s="302"/>
    </row>
    <row r="9405" spans="1:7" ht="25.5">
      <c r="A9405" s="450">
        <v>37950</v>
      </c>
      <c r="B9405" s="451" t="s">
        <v>6905</v>
      </c>
      <c r="C9405" s="450" t="s">
        <v>721</v>
      </c>
      <c r="D9405" s="475">
        <v>46.65</v>
      </c>
      <c r="E9405" s="302"/>
      <c r="F9405" s="302"/>
      <c r="G9405" s="302"/>
    </row>
    <row r="9406" spans="1:7" ht="25.5">
      <c r="A9406" s="450">
        <v>37949</v>
      </c>
      <c r="B9406" s="451" t="s">
        <v>6906</v>
      </c>
      <c r="C9406" s="450" t="s">
        <v>721</v>
      </c>
      <c r="D9406" s="475">
        <v>1.71</v>
      </c>
      <c r="E9406" s="302"/>
      <c r="F9406" s="302"/>
      <c r="G9406" s="302"/>
    </row>
    <row r="9407" spans="1:7" ht="25.5">
      <c r="A9407" s="450">
        <v>3526</v>
      </c>
      <c r="B9407" s="451" t="s">
        <v>6907</v>
      </c>
      <c r="C9407" s="450" t="s">
        <v>721</v>
      </c>
      <c r="D9407" s="475">
        <v>2.29</v>
      </c>
      <c r="E9407" s="302"/>
      <c r="F9407" s="302"/>
      <c r="G9407" s="302"/>
    </row>
    <row r="9408" spans="1:7" ht="25.5">
      <c r="A9408" s="450">
        <v>3509</v>
      </c>
      <c r="B9408" s="451" t="s">
        <v>6908</v>
      </c>
      <c r="C9408" s="450" t="s">
        <v>721</v>
      </c>
      <c r="D9408" s="475">
        <v>5.95</v>
      </c>
      <c r="E9408" s="302"/>
      <c r="F9408" s="302"/>
      <c r="G9408" s="302"/>
    </row>
    <row r="9409" spans="1:7" ht="25.5">
      <c r="A9409" s="450">
        <v>3530</v>
      </c>
      <c r="B9409" s="451" t="s">
        <v>6909</v>
      </c>
      <c r="C9409" s="450" t="s">
        <v>721</v>
      </c>
      <c r="D9409" s="475">
        <v>224.43</v>
      </c>
      <c r="E9409" s="302"/>
      <c r="F9409" s="302"/>
      <c r="G9409" s="302"/>
    </row>
    <row r="9410" spans="1:7" ht="25.5">
      <c r="A9410" s="450">
        <v>3542</v>
      </c>
      <c r="B9410" s="451" t="s">
        <v>6910</v>
      </c>
      <c r="C9410" s="450" t="s">
        <v>721</v>
      </c>
      <c r="D9410" s="475">
        <v>0.52</v>
      </c>
      <c r="E9410" s="302"/>
      <c r="F9410" s="302"/>
      <c r="G9410" s="302"/>
    </row>
    <row r="9411" spans="1:7" ht="25.5">
      <c r="A9411" s="450">
        <v>3529</v>
      </c>
      <c r="B9411" s="451" t="s">
        <v>6911</v>
      </c>
      <c r="C9411" s="450" t="s">
        <v>721</v>
      </c>
      <c r="D9411" s="475">
        <v>0.72</v>
      </c>
      <c r="E9411" s="302"/>
      <c r="F9411" s="302"/>
      <c r="G9411" s="302"/>
    </row>
    <row r="9412" spans="1:7" ht="25.5">
      <c r="A9412" s="450">
        <v>3536</v>
      </c>
      <c r="B9412" s="451" t="s">
        <v>6912</v>
      </c>
      <c r="C9412" s="450" t="s">
        <v>721</v>
      </c>
      <c r="D9412" s="475">
        <v>2.15</v>
      </c>
      <c r="E9412" s="302"/>
      <c r="F9412" s="302"/>
      <c r="G9412" s="302"/>
    </row>
    <row r="9413" spans="1:7" ht="25.5">
      <c r="A9413" s="450">
        <v>3535</v>
      </c>
      <c r="B9413" s="451" t="s">
        <v>6913</v>
      </c>
      <c r="C9413" s="450" t="s">
        <v>721</v>
      </c>
      <c r="D9413" s="475">
        <v>5.0999999999999996</v>
      </c>
      <c r="E9413" s="302"/>
      <c r="F9413" s="302"/>
      <c r="G9413" s="302"/>
    </row>
    <row r="9414" spans="1:7" ht="25.5">
      <c r="A9414" s="450">
        <v>3540</v>
      </c>
      <c r="B9414" s="451" t="s">
        <v>6914</v>
      </c>
      <c r="C9414" s="450" t="s">
        <v>721</v>
      </c>
      <c r="D9414" s="475">
        <v>5.51</v>
      </c>
      <c r="E9414" s="302"/>
      <c r="F9414" s="302"/>
      <c r="G9414" s="302"/>
    </row>
    <row r="9415" spans="1:7" ht="25.5">
      <c r="A9415" s="450">
        <v>3539</v>
      </c>
      <c r="B9415" s="451" t="s">
        <v>6915</v>
      </c>
      <c r="C9415" s="450" t="s">
        <v>721</v>
      </c>
      <c r="D9415" s="475">
        <v>23.94</v>
      </c>
      <c r="E9415" s="302"/>
      <c r="F9415" s="302"/>
      <c r="G9415" s="302"/>
    </row>
    <row r="9416" spans="1:7" ht="25.5">
      <c r="A9416" s="450">
        <v>3513</v>
      </c>
      <c r="B9416" s="451" t="s">
        <v>6916</v>
      </c>
      <c r="C9416" s="450" t="s">
        <v>721</v>
      </c>
      <c r="D9416" s="475">
        <v>106.39</v>
      </c>
      <c r="E9416" s="302"/>
      <c r="F9416" s="302"/>
      <c r="G9416" s="302"/>
    </row>
    <row r="9417" spans="1:7" ht="25.5">
      <c r="A9417" s="450">
        <v>3492</v>
      </c>
      <c r="B9417" s="451" t="s">
        <v>6917</v>
      </c>
      <c r="C9417" s="450" t="s">
        <v>721</v>
      </c>
      <c r="D9417" s="475">
        <v>20.48</v>
      </c>
      <c r="E9417" s="302"/>
      <c r="F9417" s="302"/>
      <c r="G9417" s="302"/>
    </row>
    <row r="9418" spans="1:7" ht="25.5">
      <c r="A9418" s="450">
        <v>3491</v>
      </c>
      <c r="B9418" s="451" t="s">
        <v>6918</v>
      </c>
      <c r="C9418" s="450" t="s">
        <v>721</v>
      </c>
      <c r="D9418" s="475">
        <v>11.68</v>
      </c>
      <c r="E9418" s="302"/>
      <c r="F9418" s="302"/>
      <c r="G9418" s="302"/>
    </row>
    <row r="9419" spans="1:7" ht="25.5">
      <c r="A9419" s="450">
        <v>3493</v>
      </c>
      <c r="B9419" s="451" t="s">
        <v>6919</v>
      </c>
      <c r="C9419" s="450" t="s">
        <v>721</v>
      </c>
      <c r="D9419" s="475">
        <v>28</v>
      </c>
      <c r="E9419" s="302"/>
      <c r="F9419" s="302"/>
      <c r="G9419" s="302"/>
    </row>
    <row r="9420" spans="1:7" ht="25.5">
      <c r="A9420" s="450">
        <v>12628</v>
      </c>
      <c r="B9420" s="451" t="s">
        <v>6920</v>
      </c>
      <c r="C9420" s="450" t="s">
        <v>721</v>
      </c>
      <c r="D9420" s="475">
        <v>7</v>
      </c>
      <c r="E9420" s="302"/>
      <c r="F9420" s="302"/>
      <c r="G9420" s="302"/>
    </row>
    <row r="9421" spans="1:7" ht="25.5">
      <c r="A9421" s="450">
        <v>12629</v>
      </c>
      <c r="B9421" s="451" t="s">
        <v>6921</v>
      </c>
      <c r="C9421" s="450" t="s">
        <v>721</v>
      </c>
      <c r="D9421" s="475">
        <v>7.6</v>
      </c>
      <c r="E9421" s="302"/>
      <c r="F9421" s="302"/>
      <c r="G9421" s="302"/>
    </row>
    <row r="9422" spans="1:7" ht="25.5">
      <c r="A9422" s="450">
        <v>3481</v>
      </c>
      <c r="B9422" s="451" t="s">
        <v>6922</v>
      </c>
      <c r="C9422" s="450" t="s">
        <v>721</v>
      </c>
      <c r="D9422" s="475">
        <v>14.18</v>
      </c>
      <c r="E9422" s="302"/>
      <c r="F9422" s="302"/>
      <c r="G9422" s="302"/>
    </row>
    <row r="9423" spans="1:7" ht="25.5">
      <c r="A9423" s="450">
        <v>3510</v>
      </c>
      <c r="B9423" s="451" t="s">
        <v>6923</v>
      </c>
      <c r="C9423" s="450" t="s">
        <v>721</v>
      </c>
      <c r="D9423" s="475">
        <v>13.25</v>
      </c>
      <c r="E9423" s="302"/>
      <c r="F9423" s="302"/>
      <c r="G9423" s="302"/>
    </row>
    <row r="9424" spans="1:7" ht="25.5">
      <c r="A9424" s="450">
        <v>3508</v>
      </c>
      <c r="B9424" s="451" t="s">
        <v>6924</v>
      </c>
      <c r="C9424" s="450" t="s">
        <v>721</v>
      </c>
      <c r="D9424" s="475">
        <v>34.65</v>
      </c>
      <c r="E9424" s="302"/>
      <c r="F9424" s="302"/>
      <c r="G9424" s="302"/>
    </row>
    <row r="9425" spans="1:7" ht="38.25">
      <c r="A9425" s="450">
        <v>38939</v>
      </c>
      <c r="B9425" s="451" t="s">
        <v>6925</v>
      </c>
      <c r="C9425" s="450" t="s">
        <v>721</v>
      </c>
      <c r="D9425" s="475">
        <v>16.45</v>
      </c>
      <c r="E9425" s="302"/>
      <c r="F9425" s="302"/>
      <c r="G9425" s="302"/>
    </row>
    <row r="9426" spans="1:7" ht="38.25">
      <c r="A9426" s="450">
        <v>38940</v>
      </c>
      <c r="B9426" s="451" t="s">
        <v>6926</v>
      </c>
      <c r="C9426" s="450" t="s">
        <v>721</v>
      </c>
      <c r="D9426" s="475">
        <v>25.12</v>
      </c>
      <c r="E9426" s="302"/>
      <c r="F9426" s="302"/>
      <c r="G9426" s="302"/>
    </row>
    <row r="9427" spans="1:7" ht="38.25">
      <c r="A9427" s="450">
        <v>38941</v>
      </c>
      <c r="B9427" s="451" t="s">
        <v>6927</v>
      </c>
      <c r="C9427" s="450" t="s">
        <v>721</v>
      </c>
      <c r="D9427" s="475">
        <v>29.67</v>
      </c>
      <c r="E9427" s="302"/>
      <c r="F9427" s="302"/>
      <c r="G9427" s="302"/>
    </row>
    <row r="9428" spans="1:7" ht="38.25">
      <c r="A9428" s="450">
        <v>38942</v>
      </c>
      <c r="B9428" s="451" t="s">
        <v>6928</v>
      </c>
      <c r="C9428" s="450" t="s">
        <v>721</v>
      </c>
      <c r="D9428" s="475">
        <v>33.24</v>
      </c>
      <c r="E9428" s="302"/>
      <c r="F9428" s="302"/>
      <c r="G9428" s="302"/>
    </row>
    <row r="9429" spans="1:7" ht="25.5">
      <c r="A9429" s="450">
        <v>38987</v>
      </c>
      <c r="B9429" s="451" t="s">
        <v>6929</v>
      </c>
      <c r="C9429" s="450" t="s">
        <v>721</v>
      </c>
      <c r="D9429" s="475">
        <v>8.74</v>
      </c>
      <c r="E9429" s="302"/>
      <c r="F9429" s="302"/>
      <c r="G9429" s="302"/>
    </row>
    <row r="9430" spans="1:7" ht="25.5">
      <c r="A9430" s="450">
        <v>38988</v>
      </c>
      <c r="B9430" s="451" t="s">
        <v>6930</v>
      </c>
      <c r="C9430" s="450" t="s">
        <v>721</v>
      </c>
      <c r="D9430" s="475">
        <v>20.29</v>
      </c>
      <c r="E9430" s="302"/>
      <c r="F9430" s="302"/>
      <c r="G9430" s="302"/>
    </row>
    <row r="9431" spans="1:7" ht="25.5">
      <c r="A9431" s="450">
        <v>38989</v>
      </c>
      <c r="B9431" s="451" t="s">
        <v>6931</v>
      </c>
      <c r="C9431" s="450" t="s">
        <v>721</v>
      </c>
      <c r="D9431" s="475">
        <v>26.97</v>
      </c>
      <c r="E9431" s="302"/>
      <c r="F9431" s="302"/>
      <c r="G9431" s="302"/>
    </row>
    <row r="9432" spans="1:7" ht="25.5">
      <c r="A9432" s="450">
        <v>38990</v>
      </c>
      <c r="B9432" s="451" t="s">
        <v>6932</v>
      </c>
      <c r="C9432" s="450" t="s">
        <v>721</v>
      </c>
      <c r="D9432" s="475">
        <v>71.08</v>
      </c>
      <c r="E9432" s="302"/>
      <c r="F9432" s="302"/>
      <c r="G9432" s="302"/>
    </row>
    <row r="9433" spans="1:7" ht="25.5">
      <c r="A9433" s="450">
        <v>38991</v>
      </c>
      <c r="B9433" s="451" t="s">
        <v>6933</v>
      </c>
      <c r="C9433" s="450" t="s">
        <v>721</v>
      </c>
      <c r="D9433" s="475">
        <v>143.62</v>
      </c>
      <c r="E9433" s="302"/>
      <c r="F9433" s="302"/>
      <c r="G9433" s="302"/>
    </row>
    <row r="9434" spans="1:7" ht="25.5">
      <c r="A9434" s="450">
        <v>38913</v>
      </c>
      <c r="B9434" s="451" t="s">
        <v>6934</v>
      </c>
      <c r="C9434" s="450" t="s">
        <v>721</v>
      </c>
      <c r="D9434" s="475">
        <v>15.27</v>
      </c>
      <c r="E9434" s="302"/>
      <c r="F9434" s="302"/>
      <c r="G9434" s="302"/>
    </row>
    <row r="9435" spans="1:7" ht="25.5">
      <c r="A9435" s="450">
        <v>38914</v>
      </c>
      <c r="B9435" s="451" t="s">
        <v>6935</v>
      </c>
      <c r="C9435" s="450" t="s">
        <v>721</v>
      </c>
      <c r="D9435" s="475">
        <v>17.71</v>
      </c>
      <c r="E9435" s="302"/>
      <c r="F9435" s="302"/>
      <c r="G9435" s="302"/>
    </row>
    <row r="9436" spans="1:7" ht="25.5">
      <c r="A9436" s="450">
        <v>38915</v>
      </c>
      <c r="B9436" s="451" t="s">
        <v>6936</v>
      </c>
      <c r="C9436" s="450" t="s">
        <v>721</v>
      </c>
      <c r="D9436" s="475">
        <v>30.75</v>
      </c>
      <c r="E9436" s="302"/>
      <c r="F9436" s="302"/>
      <c r="G9436" s="302"/>
    </row>
    <row r="9437" spans="1:7" ht="25.5">
      <c r="A9437" s="450">
        <v>38916</v>
      </c>
      <c r="B9437" s="451" t="s">
        <v>6937</v>
      </c>
      <c r="C9437" s="450" t="s">
        <v>721</v>
      </c>
      <c r="D9437" s="475">
        <v>40.56</v>
      </c>
      <c r="E9437" s="302"/>
      <c r="F9437" s="302"/>
      <c r="G9437" s="302"/>
    </row>
    <row r="9438" spans="1:7" ht="25.5">
      <c r="A9438" s="450">
        <v>39300</v>
      </c>
      <c r="B9438" s="451" t="s">
        <v>6938</v>
      </c>
      <c r="C9438" s="450" t="s">
        <v>721</v>
      </c>
      <c r="D9438" s="475">
        <v>13.79</v>
      </c>
      <c r="E9438" s="302"/>
      <c r="F9438" s="302"/>
      <c r="G9438" s="302"/>
    </row>
    <row r="9439" spans="1:7" ht="25.5">
      <c r="A9439" s="450">
        <v>39301</v>
      </c>
      <c r="B9439" s="451" t="s">
        <v>6939</v>
      </c>
      <c r="C9439" s="450" t="s">
        <v>721</v>
      </c>
      <c r="D9439" s="475">
        <v>19.14</v>
      </c>
      <c r="E9439" s="302"/>
      <c r="F9439" s="302"/>
      <c r="G9439" s="302"/>
    </row>
    <row r="9440" spans="1:7" ht="25.5">
      <c r="A9440" s="450">
        <v>39302</v>
      </c>
      <c r="B9440" s="451" t="s">
        <v>6940</v>
      </c>
      <c r="C9440" s="450" t="s">
        <v>721</v>
      </c>
      <c r="D9440" s="475">
        <v>24.05</v>
      </c>
      <c r="E9440" s="302"/>
      <c r="F9440" s="302"/>
      <c r="G9440" s="302"/>
    </row>
    <row r="9441" spans="1:7" ht="25.5">
      <c r="A9441" s="450">
        <v>39303</v>
      </c>
      <c r="B9441" s="451" t="s">
        <v>6941</v>
      </c>
      <c r="C9441" s="450" t="s">
        <v>721</v>
      </c>
      <c r="D9441" s="475">
        <v>42.28</v>
      </c>
      <c r="E9441" s="302"/>
      <c r="F9441" s="302"/>
      <c r="G9441" s="302"/>
    </row>
    <row r="9442" spans="1:7" ht="38.25">
      <c r="A9442" s="450">
        <v>38923</v>
      </c>
      <c r="B9442" s="451" t="s">
        <v>6942</v>
      </c>
      <c r="C9442" s="450" t="s">
        <v>721</v>
      </c>
      <c r="D9442" s="475">
        <v>13.47</v>
      </c>
      <c r="E9442" s="302"/>
      <c r="F9442" s="302"/>
      <c r="G9442" s="302"/>
    </row>
    <row r="9443" spans="1:7" ht="38.25">
      <c r="A9443" s="450">
        <v>38925</v>
      </c>
      <c r="B9443" s="451" t="s">
        <v>6943</v>
      </c>
      <c r="C9443" s="450" t="s">
        <v>721</v>
      </c>
      <c r="D9443" s="475">
        <v>14.47</v>
      </c>
      <c r="E9443" s="302"/>
      <c r="F9443" s="302"/>
      <c r="G9443" s="302"/>
    </row>
    <row r="9444" spans="1:7" ht="38.25">
      <c r="A9444" s="450">
        <v>38926</v>
      </c>
      <c r="B9444" s="451" t="s">
        <v>6944</v>
      </c>
      <c r="C9444" s="450" t="s">
        <v>721</v>
      </c>
      <c r="D9444" s="475">
        <v>20.67</v>
      </c>
      <c r="E9444" s="302"/>
      <c r="F9444" s="302"/>
      <c r="G9444" s="302"/>
    </row>
    <row r="9445" spans="1:7" ht="38.25">
      <c r="A9445" s="450">
        <v>38927</v>
      </c>
      <c r="B9445" s="451" t="s">
        <v>6945</v>
      </c>
      <c r="C9445" s="450" t="s">
        <v>721</v>
      </c>
      <c r="D9445" s="475">
        <v>22.11</v>
      </c>
      <c r="E9445" s="302"/>
      <c r="F9445" s="302"/>
      <c r="G9445" s="302"/>
    </row>
    <row r="9446" spans="1:7" ht="38.25">
      <c r="A9446" s="450">
        <v>39304</v>
      </c>
      <c r="B9446" s="451" t="s">
        <v>6946</v>
      </c>
      <c r="C9446" s="450" t="s">
        <v>721</v>
      </c>
      <c r="D9446" s="475">
        <v>17.03</v>
      </c>
      <c r="E9446" s="302"/>
      <c r="F9446" s="302"/>
      <c r="G9446" s="302"/>
    </row>
    <row r="9447" spans="1:7" ht="38.25">
      <c r="A9447" s="450">
        <v>38924</v>
      </c>
      <c r="B9447" s="451" t="s">
        <v>6947</v>
      </c>
      <c r="C9447" s="450" t="s">
        <v>721</v>
      </c>
      <c r="D9447" s="475">
        <v>24.27</v>
      </c>
      <c r="E9447" s="302"/>
      <c r="F9447" s="302"/>
      <c r="G9447" s="302"/>
    </row>
    <row r="9448" spans="1:7" ht="38.25">
      <c r="A9448" s="450">
        <v>39305</v>
      </c>
      <c r="B9448" s="451" t="s">
        <v>6948</v>
      </c>
      <c r="C9448" s="450" t="s">
        <v>721</v>
      </c>
      <c r="D9448" s="475">
        <v>22.3</v>
      </c>
      <c r="E9448" s="302"/>
      <c r="F9448" s="302"/>
      <c r="G9448" s="302"/>
    </row>
    <row r="9449" spans="1:7" ht="38.25">
      <c r="A9449" s="450">
        <v>39306</v>
      </c>
      <c r="B9449" s="451" t="s">
        <v>6949</v>
      </c>
      <c r="C9449" s="450" t="s">
        <v>721</v>
      </c>
      <c r="D9449" s="475">
        <v>27.9</v>
      </c>
      <c r="E9449" s="302"/>
      <c r="F9449" s="302"/>
      <c r="G9449" s="302"/>
    </row>
    <row r="9450" spans="1:7" ht="38.25">
      <c r="A9450" s="450">
        <v>38928</v>
      </c>
      <c r="B9450" s="451" t="s">
        <v>6950</v>
      </c>
      <c r="C9450" s="450" t="s">
        <v>721</v>
      </c>
      <c r="D9450" s="475">
        <v>24.5</v>
      </c>
      <c r="E9450" s="302"/>
      <c r="F9450" s="302"/>
      <c r="G9450" s="302"/>
    </row>
    <row r="9451" spans="1:7" ht="38.25">
      <c r="A9451" s="450">
        <v>38929</v>
      </c>
      <c r="B9451" s="451" t="s">
        <v>6951</v>
      </c>
      <c r="C9451" s="450" t="s">
        <v>721</v>
      </c>
      <c r="D9451" s="475">
        <v>43.45</v>
      </c>
      <c r="E9451" s="302"/>
      <c r="F9451" s="302"/>
      <c r="G9451" s="302"/>
    </row>
    <row r="9452" spans="1:7" ht="38.25">
      <c r="A9452" s="450">
        <v>39307</v>
      </c>
      <c r="B9452" s="451" t="s">
        <v>6952</v>
      </c>
      <c r="C9452" s="450" t="s">
        <v>721</v>
      </c>
      <c r="D9452" s="475">
        <v>32.11</v>
      </c>
      <c r="E9452" s="302"/>
      <c r="F9452" s="302"/>
      <c r="G9452" s="302"/>
    </row>
    <row r="9453" spans="1:7" ht="38.25">
      <c r="A9453" s="450">
        <v>38930</v>
      </c>
      <c r="B9453" s="451" t="s">
        <v>6953</v>
      </c>
      <c r="C9453" s="450" t="s">
        <v>721</v>
      </c>
      <c r="D9453" s="475">
        <v>54.58</v>
      </c>
      <c r="E9453" s="302"/>
      <c r="F9453" s="302"/>
      <c r="G9453" s="302"/>
    </row>
    <row r="9454" spans="1:7" ht="38.25">
      <c r="A9454" s="450">
        <v>38931</v>
      </c>
      <c r="B9454" s="451" t="s">
        <v>6954</v>
      </c>
      <c r="C9454" s="450" t="s">
        <v>721</v>
      </c>
      <c r="D9454" s="475">
        <v>13.74</v>
      </c>
      <c r="E9454" s="302"/>
      <c r="F9454" s="302"/>
      <c r="G9454" s="302"/>
    </row>
    <row r="9455" spans="1:7" ht="38.25">
      <c r="A9455" s="450">
        <v>38932</v>
      </c>
      <c r="B9455" s="451" t="s">
        <v>6955</v>
      </c>
      <c r="C9455" s="450" t="s">
        <v>721</v>
      </c>
      <c r="D9455" s="475">
        <v>13.88</v>
      </c>
      <c r="E9455" s="302"/>
      <c r="F9455" s="302"/>
      <c r="G9455" s="302"/>
    </row>
    <row r="9456" spans="1:7" ht="38.25">
      <c r="A9456" s="450">
        <v>38934</v>
      </c>
      <c r="B9456" s="451" t="s">
        <v>6956</v>
      </c>
      <c r="C9456" s="450" t="s">
        <v>721</v>
      </c>
      <c r="D9456" s="475">
        <v>20.51</v>
      </c>
      <c r="E9456" s="302"/>
      <c r="F9456" s="302"/>
      <c r="G9456" s="302"/>
    </row>
    <row r="9457" spans="1:7" ht="38.25">
      <c r="A9457" s="450">
        <v>38935</v>
      </c>
      <c r="B9457" s="451" t="s">
        <v>6957</v>
      </c>
      <c r="C9457" s="450" t="s">
        <v>721</v>
      </c>
      <c r="D9457" s="475">
        <v>21.95</v>
      </c>
      <c r="E9457" s="302"/>
      <c r="F9457" s="302"/>
      <c r="G9457" s="302"/>
    </row>
    <row r="9458" spans="1:7" ht="38.25">
      <c r="A9458" s="450">
        <v>38936</v>
      </c>
      <c r="B9458" s="451" t="s">
        <v>6958</v>
      </c>
      <c r="C9458" s="450" t="s">
        <v>721</v>
      </c>
      <c r="D9458" s="475">
        <v>23.51</v>
      </c>
      <c r="E9458" s="302"/>
      <c r="F9458" s="302"/>
      <c r="G9458" s="302"/>
    </row>
    <row r="9459" spans="1:7" ht="38.25">
      <c r="A9459" s="450">
        <v>38937</v>
      </c>
      <c r="B9459" s="451" t="s">
        <v>6959</v>
      </c>
      <c r="C9459" s="450" t="s">
        <v>721</v>
      </c>
      <c r="D9459" s="475">
        <v>28.65</v>
      </c>
      <c r="E9459" s="302"/>
      <c r="F9459" s="302"/>
      <c r="G9459" s="302"/>
    </row>
    <row r="9460" spans="1:7" ht="38.25">
      <c r="A9460" s="450">
        <v>38938</v>
      </c>
      <c r="B9460" s="451" t="s">
        <v>6960</v>
      </c>
      <c r="C9460" s="450" t="s">
        <v>721</v>
      </c>
      <c r="D9460" s="475">
        <v>42.6</v>
      </c>
      <c r="E9460" s="302"/>
      <c r="F9460" s="302"/>
      <c r="G9460" s="302"/>
    </row>
    <row r="9461" spans="1:7" ht="25.5">
      <c r="A9461" s="450">
        <v>3489</v>
      </c>
      <c r="B9461" s="451" t="s">
        <v>6961</v>
      </c>
      <c r="C9461" s="450" t="s">
        <v>721</v>
      </c>
      <c r="D9461" s="475">
        <v>13.1</v>
      </c>
      <c r="E9461" s="302"/>
      <c r="F9461" s="302"/>
      <c r="G9461" s="302"/>
    </row>
    <row r="9462" spans="1:7" ht="25.5">
      <c r="A9462" s="450">
        <v>20151</v>
      </c>
      <c r="B9462" s="451" t="s">
        <v>12211</v>
      </c>
      <c r="C9462" s="450" t="s">
        <v>721</v>
      </c>
      <c r="D9462" s="475">
        <v>21.01</v>
      </c>
      <c r="E9462" s="302"/>
      <c r="F9462" s="302"/>
      <c r="G9462" s="302"/>
    </row>
    <row r="9463" spans="1:7" ht="25.5">
      <c r="A9463" s="450">
        <v>20152</v>
      </c>
      <c r="B9463" s="451" t="s">
        <v>12212</v>
      </c>
      <c r="C9463" s="450" t="s">
        <v>721</v>
      </c>
      <c r="D9463" s="475">
        <v>73.11</v>
      </c>
      <c r="E9463" s="302"/>
      <c r="F9463" s="302"/>
      <c r="G9463" s="302"/>
    </row>
    <row r="9464" spans="1:7" ht="25.5">
      <c r="A9464" s="450">
        <v>20148</v>
      </c>
      <c r="B9464" s="451" t="s">
        <v>12213</v>
      </c>
      <c r="C9464" s="450" t="s">
        <v>721</v>
      </c>
      <c r="D9464" s="475">
        <v>4.18</v>
      </c>
      <c r="E9464" s="302"/>
      <c r="F9464" s="302"/>
      <c r="G9464" s="302"/>
    </row>
    <row r="9465" spans="1:7" ht="25.5">
      <c r="A9465" s="450">
        <v>20149</v>
      </c>
      <c r="B9465" s="451" t="s">
        <v>12214</v>
      </c>
      <c r="C9465" s="450" t="s">
        <v>721</v>
      </c>
      <c r="D9465" s="475">
        <v>6.47</v>
      </c>
      <c r="E9465" s="302"/>
      <c r="F9465" s="302"/>
      <c r="G9465" s="302"/>
    </row>
    <row r="9466" spans="1:7" ht="25.5">
      <c r="A9466" s="450">
        <v>20150</v>
      </c>
      <c r="B9466" s="451" t="s">
        <v>12215</v>
      </c>
      <c r="C9466" s="450" t="s">
        <v>721</v>
      </c>
      <c r="D9466" s="475">
        <v>15.08</v>
      </c>
      <c r="E9466" s="302"/>
      <c r="F9466" s="302"/>
      <c r="G9466" s="302"/>
    </row>
    <row r="9467" spans="1:7" ht="25.5">
      <c r="A9467" s="450">
        <v>20157</v>
      </c>
      <c r="B9467" s="451" t="s">
        <v>12216</v>
      </c>
      <c r="C9467" s="450" t="s">
        <v>721</v>
      </c>
      <c r="D9467" s="475">
        <v>28.35</v>
      </c>
      <c r="E9467" s="302"/>
      <c r="F9467" s="302"/>
      <c r="G9467" s="302"/>
    </row>
    <row r="9468" spans="1:7" ht="25.5">
      <c r="A9468" s="450">
        <v>20158</v>
      </c>
      <c r="B9468" s="451" t="s">
        <v>12217</v>
      </c>
      <c r="C9468" s="450" t="s">
        <v>721</v>
      </c>
      <c r="D9468" s="475">
        <v>94.18</v>
      </c>
      <c r="E9468" s="302"/>
      <c r="F9468" s="302"/>
      <c r="G9468" s="302"/>
    </row>
    <row r="9469" spans="1:7" ht="25.5">
      <c r="A9469" s="450">
        <v>20154</v>
      </c>
      <c r="B9469" s="451" t="s">
        <v>12218</v>
      </c>
      <c r="C9469" s="450" t="s">
        <v>721</v>
      </c>
      <c r="D9469" s="475">
        <v>5.37</v>
      </c>
      <c r="E9469" s="302"/>
      <c r="F9469" s="302"/>
      <c r="G9469" s="302"/>
    </row>
    <row r="9470" spans="1:7" ht="25.5">
      <c r="A9470" s="450">
        <v>20155</v>
      </c>
      <c r="B9470" s="451" t="s">
        <v>12219</v>
      </c>
      <c r="C9470" s="450" t="s">
        <v>721</v>
      </c>
      <c r="D9470" s="475">
        <v>8.0399999999999991</v>
      </c>
      <c r="E9470" s="302"/>
      <c r="F9470" s="302"/>
      <c r="G9470" s="302"/>
    </row>
    <row r="9471" spans="1:7" ht="25.5">
      <c r="A9471" s="450">
        <v>20156</v>
      </c>
      <c r="B9471" s="451" t="s">
        <v>12220</v>
      </c>
      <c r="C9471" s="450" t="s">
        <v>721</v>
      </c>
      <c r="D9471" s="475">
        <v>18.100000000000001</v>
      </c>
      <c r="E9471" s="302"/>
      <c r="F9471" s="302"/>
      <c r="G9471" s="302"/>
    </row>
    <row r="9472" spans="1:7" ht="25.5">
      <c r="A9472" s="450">
        <v>3512</v>
      </c>
      <c r="B9472" s="451" t="s">
        <v>6962</v>
      </c>
      <c r="C9472" s="450" t="s">
        <v>721</v>
      </c>
      <c r="D9472" s="475">
        <v>205.24</v>
      </c>
      <c r="E9472" s="302"/>
      <c r="F9472" s="302"/>
      <c r="G9472" s="302"/>
    </row>
    <row r="9473" spans="1:7" ht="25.5">
      <c r="A9473" s="450">
        <v>3499</v>
      </c>
      <c r="B9473" s="451" t="s">
        <v>6963</v>
      </c>
      <c r="C9473" s="450" t="s">
        <v>721</v>
      </c>
      <c r="D9473" s="475">
        <v>0.87</v>
      </c>
      <c r="E9473" s="302"/>
      <c r="F9473" s="302"/>
      <c r="G9473" s="302"/>
    </row>
    <row r="9474" spans="1:7" ht="25.5">
      <c r="A9474" s="450">
        <v>3500</v>
      </c>
      <c r="B9474" s="451" t="s">
        <v>6964</v>
      </c>
      <c r="C9474" s="450" t="s">
        <v>721</v>
      </c>
      <c r="D9474" s="475">
        <v>1.47</v>
      </c>
      <c r="E9474" s="302"/>
      <c r="F9474" s="302"/>
      <c r="G9474" s="302"/>
    </row>
    <row r="9475" spans="1:7" ht="25.5">
      <c r="A9475" s="450">
        <v>3501</v>
      </c>
      <c r="B9475" s="451" t="s">
        <v>6965</v>
      </c>
      <c r="C9475" s="450" t="s">
        <v>721</v>
      </c>
      <c r="D9475" s="475">
        <v>4.26</v>
      </c>
      <c r="E9475" s="302"/>
      <c r="F9475" s="302"/>
      <c r="G9475" s="302"/>
    </row>
    <row r="9476" spans="1:7" ht="25.5">
      <c r="A9476" s="450">
        <v>3502</v>
      </c>
      <c r="B9476" s="451" t="s">
        <v>6966</v>
      </c>
      <c r="C9476" s="450" t="s">
        <v>721</v>
      </c>
      <c r="D9476" s="475">
        <v>6.06</v>
      </c>
      <c r="E9476" s="302"/>
      <c r="F9476" s="302"/>
      <c r="G9476" s="302"/>
    </row>
    <row r="9477" spans="1:7" ht="25.5">
      <c r="A9477" s="450">
        <v>3503</v>
      </c>
      <c r="B9477" s="451" t="s">
        <v>6967</v>
      </c>
      <c r="C9477" s="450" t="s">
        <v>721</v>
      </c>
      <c r="D9477" s="475">
        <v>7.25</v>
      </c>
      <c r="E9477" s="302"/>
      <c r="F9477" s="302"/>
      <c r="G9477" s="302"/>
    </row>
    <row r="9478" spans="1:7" ht="25.5">
      <c r="A9478" s="450">
        <v>3477</v>
      </c>
      <c r="B9478" s="451" t="s">
        <v>6968</v>
      </c>
      <c r="C9478" s="450" t="s">
        <v>721</v>
      </c>
      <c r="D9478" s="475">
        <v>28.09</v>
      </c>
      <c r="E9478" s="302"/>
      <c r="F9478" s="302"/>
      <c r="G9478" s="302"/>
    </row>
    <row r="9479" spans="1:7" ht="25.5">
      <c r="A9479" s="450">
        <v>3478</v>
      </c>
      <c r="B9479" s="451" t="s">
        <v>6969</v>
      </c>
      <c r="C9479" s="450" t="s">
        <v>721</v>
      </c>
      <c r="D9479" s="475">
        <v>64.55</v>
      </c>
      <c r="E9479" s="302"/>
      <c r="F9479" s="302"/>
      <c r="G9479" s="302"/>
    </row>
    <row r="9480" spans="1:7" ht="25.5">
      <c r="A9480" s="450">
        <v>3525</v>
      </c>
      <c r="B9480" s="451" t="s">
        <v>6970</v>
      </c>
      <c r="C9480" s="450" t="s">
        <v>721</v>
      </c>
      <c r="D9480" s="475">
        <v>76.59</v>
      </c>
      <c r="E9480" s="302"/>
      <c r="F9480" s="302"/>
      <c r="G9480" s="302"/>
    </row>
    <row r="9481" spans="1:7" ht="25.5">
      <c r="A9481" s="450">
        <v>3511</v>
      </c>
      <c r="B9481" s="451" t="s">
        <v>6971</v>
      </c>
      <c r="C9481" s="450" t="s">
        <v>721</v>
      </c>
      <c r="D9481" s="475">
        <v>89.86</v>
      </c>
      <c r="E9481" s="302"/>
      <c r="F9481" s="302"/>
      <c r="G9481" s="302"/>
    </row>
    <row r="9482" spans="1:7" ht="38.25">
      <c r="A9482" s="450">
        <v>38917</v>
      </c>
      <c r="B9482" s="451" t="s">
        <v>6972</v>
      </c>
      <c r="C9482" s="450" t="s">
        <v>721</v>
      </c>
      <c r="D9482" s="475">
        <v>13.15</v>
      </c>
      <c r="E9482" s="302"/>
      <c r="F9482" s="302"/>
      <c r="G9482" s="302"/>
    </row>
    <row r="9483" spans="1:7" ht="38.25">
      <c r="A9483" s="450">
        <v>38919</v>
      </c>
      <c r="B9483" s="451" t="s">
        <v>6973</v>
      </c>
      <c r="C9483" s="450" t="s">
        <v>721</v>
      </c>
      <c r="D9483" s="475">
        <v>19.559999999999999</v>
      </c>
      <c r="E9483" s="302"/>
      <c r="F9483" s="302"/>
      <c r="G9483" s="302"/>
    </row>
    <row r="9484" spans="1:7" ht="38.25">
      <c r="A9484" s="450">
        <v>38922</v>
      </c>
      <c r="B9484" s="451" t="s">
        <v>6974</v>
      </c>
      <c r="C9484" s="450" t="s">
        <v>721</v>
      </c>
      <c r="D9484" s="475">
        <v>25.27</v>
      </c>
      <c r="E9484" s="302"/>
      <c r="F9484" s="302"/>
      <c r="G9484" s="302"/>
    </row>
    <row r="9485" spans="1:7" ht="38.25">
      <c r="A9485" s="450">
        <v>38921</v>
      </c>
      <c r="B9485" s="451" t="s">
        <v>6975</v>
      </c>
      <c r="C9485" s="450" t="s">
        <v>721</v>
      </c>
      <c r="D9485" s="475">
        <v>31.25</v>
      </c>
      <c r="E9485" s="302"/>
      <c r="F9485" s="302"/>
      <c r="G9485" s="302"/>
    </row>
    <row r="9486" spans="1:7" ht="38.25">
      <c r="A9486" s="450">
        <v>38918</v>
      </c>
      <c r="B9486" s="451" t="s">
        <v>6976</v>
      </c>
      <c r="C9486" s="450" t="s">
        <v>721</v>
      </c>
      <c r="D9486" s="475">
        <v>29.7</v>
      </c>
      <c r="E9486" s="302"/>
      <c r="F9486" s="302"/>
      <c r="G9486" s="302"/>
    </row>
    <row r="9487" spans="1:7" ht="38.25">
      <c r="A9487" s="450">
        <v>38920</v>
      </c>
      <c r="B9487" s="451" t="s">
        <v>6977</v>
      </c>
      <c r="C9487" s="450" t="s">
        <v>721</v>
      </c>
      <c r="D9487" s="475">
        <v>37.130000000000003</v>
      </c>
      <c r="E9487" s="302"/>
      <c r="F9487" s="302"/>
      <c r="G9487" s="302"/>
    </row>
    <row r="9488" spans="1:7" ht="51">
      <c r="A9488" s="450">
        <v>12032</v>
      </c>
      <c r="B9488" s="451" t="s">
        <v>6978</v>
      </c>
      <c r="C9488" s="450" t="s">
        <v>723</v>
      </c>
      <c r="D9488" s="475">
        <v>58.68</v>
      </c>
      <c r="E9488" s="302"/>
      <c r="F9488" s="302"/>
      <c r="G9488" s="302"/>
    </row>
    <row r="9489" spans="1:7" ht="51">
      <c r="A9489" s="450">
        <v>12030</v>
      </c>
      <c r="B9489" s="451" t="s">
        <v>6979</v>
      </c>
      <c r="C9489" s="450" t="s">
        <v>723</v>
      </c>
      <c r="D9489" s="475">
        <v>55.14</v>
      </c>
      <c r="E9489" s="302"/>
      <c r="F9489" s="302"/>
      <c r="G9489" s="302"/>
    </row>
    <row r="9490" spans="1:7" ht="38.25">
      <c r="A9490" s="450">
        <v>10908</v>
      </c>
      <c r="B9490" s="451" t="s">
        <v>6980</v>
      </c>
      <c r="C9490" s="450" t="s">
        <v>721</v>
      </c>
      <c r="D9490" s="475">
        <v>15.87</v>
      </c>
      <c r="E9490" s="302"/>
      <c r="F9490" s="302"/>
      <c r="G9490" s="302"/>
    </row>
    <row r="9491" spans="1:7" ht="38.25">
      <c r="A9491" s="450">
        <v>10909</v>
      </c>
      <c r="B9491" s="451" t="s">
        <v>6981</v>
      </c>
      <c r="C9491" s="450" t="s">
        <v>721</v>
      </c>
      <c r="D9491" s="475">
        <v>25.31</v>
      </c>
      <c r="E9491" s="302"/>
      <c r="F9491" s="302"/>
      <c r="G9491" s="302"/>
    </row>
    <row r="9492" spans="1:7" ht="38.25">
      <c r="A9492" s="450">
        <v>3669</v>
      </c>
      <c r="B9492" s="451" t="s">
        <v>6982</v>
      </c>
      <c r="C9492" s="450" t="s">
        <v>721</v>
      </c>
      <c r="D9492" s="475">
        <v>10.84</v>
      </c>
      <c r="E9492" s="302"/>
      <c r="F9492" s="302"/>
      <c r="G9492" s="302"/>
    </row>
    <row r="9493" spans="1:7" ht="38.25">
      <c r="A9493" s="450">
        <v>20138</v>
      </c>
      <c r="B9493" s="451" t="s">
        <v>6983</v>
      </c>
      <c r="C9493" s="450" t="s">
        <v>721</v>
      </c>
      <c r="D9493" s="475">
        <v>53.88</v>
      </c>
      <c r="E9493" s="302"/>
      <c r="F9493" s="302"/>
      <c r="G9493" s="302"/>
    </row>
    <row r="9494" spans="1:7" ht="38.25">
      <c r="A9494" s="450">
        <v>20139</v>
      </c>
      <c r="B9494" s="451" t="s">
        <v>12221</v>
      </c>
      <c r="C9494" s="450" t="s">
        <v>721</v>
      </c>
      <c r="D9494" s="475">
        <v>90.53</v>
      </c>
      <c r="E9494" s="302"/>
      <c r="F9494" s="302"/>
      <c r="G9494" s="302"/>
    </row>
    <row r="9495" spans="1:7" ht="25.5">
      <c r="A9495" s="450">
        <v>3668</v>
      </c>
      <c r="B9495" s="451" t="s">
        <v>6984</v>
      </c>
      <c r="C9495" s="450" t="s">
        <v>721</v>
      </c>
      <c r="D9495" s="475">
        <v>35.89</v>
      </c>
      <c r="E9495" s="302"/>
      <c r="F9495" s="302"/>
      <c r="G9495" s="302"/>
    </row>
    <row r="9496" spans="1:7" ht="25.5">
      <c r="A9496" s="450">
        <v>3656</v>
      </c>
      <c r="B9496" s="451" t="s">
        <v>6985</v>
      </c>
      <c r="C9496" s="450" t="s">
        <v>721</v>
      </c>
      <c r="D9496" s="475">
        <v>17.79</v>
      </c>
      <c r="E9496" s="302"/>
      <c r="F9496" s="302"/>
      <c r="G9496" s="302"/>
    </row>
    <row r="9497" spans="1:7" ht="25.5">
      <c r="A9497" s="450">
        <v>10911</v>
      </c>
      <c r="B9497" s="451" t="s">
        <v>6986</v>
      </c>
      <c r="C9497" s="450" t="s">
        <v>721</v>
      </c>
      <c r="D9497" s="475">
        <v>19.739999999999998</v>
      </c>
      <c r="E9497" s="302"/>
      <c r="F9497" s="302"/>
      <c r="G9497" s="302"/>
    </row>
    <row r="9498" spans="1:7" ht="25.5">
      <c r="A9498" s="450">
        <v>3654</v>
      </c>
      <c r="B9498" s="451" t="s">
        <v>6987</v>
      </c>
      <c r="C9498" s="450" t="s">
        <v>721</v>
      </c>
      <c r="D9498" s="475">
        <v>4.5599999999999996</v>
      </c>
      <c r="E9498" s="302"/>
      <c r="F9498" s="302"/>
      <c r="G9498" s="302"/>
    </row>
    <row r="9499" spans="1:7" ht="25.5">
      <c r="A9499" s="450">
        <v>3664</v>
      </c>
      <c r="B9499" s="451" t="s">
        <v>6988</v>
      </c>
      <c r="C9499" s="450" t="s">
        <v>721</v>
      </c>
      <c r="D9499" s="475">
        <v>5.66</v>
      </c>
      <c r="E9499" s="302"/>
      <c r="F9499" s="302"/>
      <c r="G9499" s="302"/>
    </row>
    <row r="9500" spans="1:7" ht="25.5">
      <c r="A9500" s="450">
        <v>3657</v>
      </c>
      <c r="B9500" s="451" t="s">
        <v>6989</v>
      </c>
      <c r="C9500" s="450" t="s">
        <v>721</v>
      </c>
      <c r="D9500" s="475">
        <v>6.1</v>
      </c>
      <c r="E9500" s="302"/>
      <c r="F9500" s="302"/>
      <c r="G9500" s="302"/>
    </row>
    <row r="9501" spans="1:7" ht="38.25">
      <c r="A9501" s="450">
        <v>12625</v>
      </c>
      <c r="B9501" s="451" t="s">
        <v>6990</v>
      </c>
      <c r="C9501" s="450" t="s">
        <v>721</v>
      </c>
      <c r="D9501" s="475">
        <v>9.61</v>
      </c>
      <c r="E9501" s="302"/>
      <c r="F9501" s="302"/>
      <c r="G9501" s="302"/>
    </row>
    <row r="9502" spans="1:7" ht="25.5">
      <c r="A9502" s="450">
        <v>20136</v>
      </c>
      <c r="B9502" s="451" t="s">
        <v>6991</v>
      </c>
      <c r="C9502" s="450" t="s">
        <v>721</v>
      </c>
      <c r="D9502" s="475">
        <v>121.6</v>
      </c>
      <c r="E9502" s="302"/>
      <c r="F9502" s="302"/>
      <c r="G9502" s="302"/>
    </row>
    <row r="9503" spans="1:7" ht="38.25">
      <c r="A9503" s="450">
        <v>20144</v>
      </c>
      <c r="B9503" s="451" t="s">
        <v>12222</v>
      </c>
      <c r="C9503" s="450" t="s">
        <v>721</v>
      </c>
      <c r="D9503" s="475">
        <v>53.41</v>
      </c>
      <c r="E9503" s="302"/>
      <c r="F9503" s="302"/>
      <c r="G9503" s="302"/>
    </row>
    <row r="9504" spans="1:7" ht="25.5">
      <c r="A9504" s="450">
        <v>20143</v>
      </c>
      <c r="B9504" s="451" t="s">
        <v>12223</v>
      </c>
      <c r="C9504" s="450" t="s">
        <v>721</v>
      </c>
      <c r="D9504" s="475">
        <v>49.88</v>
      </c>
      <c r="E9504" s="302"/>
      <c r="F9504" s="302"/>
      <c r="G9504" s="302"/>
    </row>
    <row r="9505" spans="1:7" ht="38.25">
      <c r="A9505" s="450">
        <v>20145</v>
      </c>
      <c r="B9505" s="451" t="s">
        <v>12224</v>
      </c>
      <c r="C9505" s="450" t="s">
        <v>721</v>
      </c>
      <c r="D9505" s="475">
        <v>141.56</v>
      </c>
      <c r="E9505" s="302"/>
      <c r="F9505" s="302"/>
      <c r="G9505" s="302"/>
    </row>
    <row r="9506" spans="1:7" ht="38.25">
      <c r="A9506" s="450">
        <v>20146</v>
      </c>
      <c r="B9506" s="451" t="s">
        <v>12225</v>
      </c>
      <c r="C9506" s="450" t="s">
        <v>721</v>
      </c>
      <c r="D9506" s="475">
        <v>159.63</v>
      </c>
      <c r="E9506" s="302"/>
      <c r="F9506" s="302"/>
      <c r="G9506" s="302"/>
    </row>
    <row r="9507" spans="1:7" ht="25.5">
      <c r="A9507" s="450">
        <v>20140</v>
      </c>
      <c r="B9507" s="451" t="s">
        <v>12226</v>
      </c>
      <c r="C9507" s="450" t="s">
        <v>721</v>
      </c>
      <c r="D9507" s="475">
        <v>6.36</v>
      </c>
      <c r="E9507" s="302"/>
      <c r="F9507" s="302"/>
      <c r="G9507" s="302"/>
    </row>
    <row r="9508" spans="1:7" ht="25.5">
      <c r="A9508" s="450">
        <v>20141</v>
      </c>
      <c r="B9508" s="451" t="s">
        <v>12227</v>
      </c>
      <c r="C9508" s="450" t="s">
        <v>721</v>
      </c>
      <c r="D9508" s="475">
        <v>11.16</v>
      </c>
      <c r="E9508" s="302"/>
      <c r="F9508" s="302"/>
      <c r="G9508" s="302"/>
    </row>
    <row r="9509" spans="1:7" ht="25.5">
      <c r="A9509" s="450">
        <v>20142</v>
      </c>
      <c r="B9509" s="451" t="s">
        <v>12228</v>
      </c>
      <c r="C9509" s="450" t="s">
        <v>721</v>
      </c>
      <c r="D9509" s="475">
        <v>34.14</v>
      </c>
      <c r="E9509" s="302"/>
      <c r="F9509" s="302"/>
      <c r="G9509" s="302"/>
    </row>
    <row r="9510" spans="1:7" ht="25.5">
      <c r="A9510" s="450">
        <v>3659</v>
      </c>
      <c r="B9510" s="451" t="s">
        <v>6992</v>
      </c>
      <c r="C9510" s="450" t="s">
        <v>721</v>
      </c>
      <c r="D9510" s="475">
        <v>14.81</v>
      </c>
      <c r="E9510" s="302"/>
      <c r="F9510" s="302"/>
      <c r="G9510" s="302"/>
    </row>
    <row r="9511" spans="1:7" ht="25.5">
      <c r="A9511" s="450">
        <v>3660</v>
      </c>
      <c r="B9511" s="451" t="s">
        <v>6993</v>
      </c>
      <c r="C9511" s="450" t="s">
        <v>721</v>
      </c>
      <c r="D9511" s="475">
        <v>21.34</v>
      </c>
      <c r="E9511" s="302"/>
      <c r="F9511" s="302"/>
      <c r="G9511" s="302"/>
    </row>
    <row r="9512" spans="1:7" ht="25.5">
      <c r="A9512" s="450">
        <v>3662</v>
      </c>
      <c r="B9512" s="451" t="s">
        <v>6994</v>
      </c>
      <c r="C9512" s="450" t="s">
        <v>721</v>
      </c>
      <c r="D9512" s="475">
        <v>8.06</v>
      </c>
      <c r="E9512" s="302"/>
      <c r="F9512" s="302"/>
      <c r="G9512" s="302"/>
    </row>
    <row r="9513" spans="1:7" ht="25.5">
      <c r="A9513" s="450">
        <v>3661</v>
      </c>
      <c r="B9513" s="451" t="s">
        <v>6995</v>
      </c>
      <c r="C9513" s="450" t="s">
        <v>721</v>
      </c>
      <c r="D9513" s="475">
        <v>11.86</v>
      </c>
      <c r="E9513" s="302"/>
      <c r="F9513" s="302"/>
      <c r="G9513" s="302"/>
    </row>
    <row r="9514" spans="1:7" ht="25.5">
      <c r="A9514" s="450">
        <v>3658</v>
      </c>
      <c r="B9514" s="451" t="s">
        <v>6996</v>
      </c>
      <c r="C9514" s="450" t="s">
        <v>721</v>
      </c>
      <c r="D9514" s="475">
        <v>15.1</v>
      </c>
      <c r="E9514" s="302"/>
      <c r="F9514" s="302"/>
      <c r="G9514" s="302"/>
    </row>
    <row r="9515" spans="1:7" ht="25.5">
      <c r="A9515" s="450">
        <v>3670</v>
      </c>
      <c r="B9515" s="451" t="s">
        <v>6997</v>
      </c>
      <c r="C9515" s="450" t="s">
        <v>721</v>
      </c>
      <c r="D9515" s="475">
        <v>19.7</v>
      </c>
      <c r="E9515" s="302"/>
      <c r="F9515" s="302"/>
      <c r="G9515" s="302"/>
    </row>
    <row r="9516" spans="1:7" ht="25.5">
      <c r="A9516" s="450">
        <v>3666</v>
      </c>
      <c r="B9516" s="451" t="s">
        <v>6998</v>
      </c>
      <c r="C9516" s="450" t="s">
        <v>721</v>
      </c>
      <c r="D9516" s="475">
        <v>3.33</v>
      </c>
      <c r="E9516" s="302"/>
      <c r="F9516" s="302"/>
      <c r="G9516" s="302"/>
    </row>
    <row r="9517" spans="1:7">
      <c r="A9517" s="450">
        <v>14157</v>
      </c>
      <c r="B9517" s="451" t="s">
        <v>6999</v>
      </c>
      <c r="C9517" s="450" t="s">
        <v>721</v>
      </c>
      <c r="D9517" s="475">
        <v>1.21</v>
      </c>
      <c r="E9517" s="302"/>
      <c r="F9517" s="302"/>
      <c r="G9517" s="302"/>
    </row>
    <row r="9518" spans="1:7" ht="25.5">
      <c r="A9518" s="450">
        <v>3653</v>
      </c>
      <c r="B9518" s="451" t="s">
        <v>7000</v>
      </c>
      <c r="C9518" s="450" t="s">
        <v>721</v>
      </c>
      <c r="D9518" s="475">
        <v>116.3</v>
      </c>
      <c r="E9518" s="302"/>
      <c r="F9518" s="302"/>
      <c r="G9518" s="302"/>
    </row>
    <row r="9519" spans="1:7" ht="25.5">
      <c r="A9519" s="450">
        <v>3649</v>
      </c>
      <c r="B9519" s="451" t="s">
        <v>7001</v>
      </c>
      <c r="C9519" s="450" t="s">
        <v>721</v>
      </c>
      <c r="D9519" s="475">
        <v>240.89</v>
      </c>
      <c r="E9519" s="302"/>
      <c r="F9519" s="302"/>
      <c r="G9519" s="302"/>
    </row>
    <row r="9520" spans="1:7" ht="38.25">
      <c r="A9520" s="450">
        <v>42696</v>
      </c>
      <c r="B9520" s="451" t="s">
        <v>7002</v>
      </c>
      <c r="C9520" s="450" t="s">
        <v>721</v>
      </c>
      <c r="D9520" s="475">
        <v>673.99</v>
      </c>
      <c r="E9520" s="302"/>
      <c r="F9520" s="302"/>
      <c r="G9520" s="302"/>
    </row>
    <row r="9521" spans="1:7" ht="38.25">
      <c r="A9521" s="450">
        <v>42697</v>
      </c>
      <c r="B9521" s="451" t="s">
        <v>7003</v>
      </c>
      <c r="C9521" s="450" t="s">
        <v>721</v>
      </c>
      <c r="D9521" s="475">
        <v>1015.04</v>
      </c>
      <c r="E9521" s="302"/>
      <c r="F9521" s="302"/>
      <c r="G9521" s="302"/>
    </row>
    <row r="9522" spans="1:7" ht="38.25">
      <c r="A9522" s="450">
        <v>42698</v>
      </c>
      <c r="B9522" s="451" t="s">
        <v>7004</v>
      </c>
      <c r="C9522" s="450" t="s">
        <v>721</v>
      </c>
      <c r="D9522" s="475">
        <v>1413.92</v>
      </c>
      <c r="E9522" s="302"/>
      <c r="F9522" s="302"/>
      <c r="G9522" s="302"/>
    </row>
    <row r="9523" spans="1:7" ht="25.5">
      <c r="A9523" s="450">
        <v>39875</v>
      </c>
      <c r="B9523" s="451" t="s">
        <v>7005</v>
      </c>
      <c r="C9523" s="450" t="s">
        <v>721</v>
      </c>
      <c r="D9523" s="475">
        <v>576.54999999999995</v>
      </c>
      <c r="E9523" s="302"/>
      <c r="F9523" s="302"/>
      <c r="G9523" s="302"/>
    </row>
    <row r="9524" spans="1:7" ht="25.5">
      <c r="A9524" s="450">
        <v>39876</v>
      </c>
      <c r="B9524" s="451" t="s">
        <v>7006</v>
      </c>
      <c r="C9524" s="450" t="s">
        <v>721</v>
      </c>
      <c r="D9524" s="475">
        <v>721.84</v>
      </c>
      <c r="E9524" s="302"/>
      <c r="F9524" s="302"/>
      <c r="G9524" s="302"/>
    </row>
    <row r="9525" spans="1:7" ht="25.5">
      <c r="A9525" s="450">
        <v>39877</v>
      </c>
      <c r="B9525" s="451" t="s">
        <v>7007</v>
      </c>
      <c r="C9525" s="450" t="s">
        <v>721</v>
      </c>
      <c r="D9525" s="475">
        <v>1001.17</v>
      </c>
      <c r="E9525" s="302"/>
      <c r="F9525" s="302"/>
      <c r="G9525" s="302"/>
    </row>
    <row r="9526" spans="1:7" ht="25.5">
      <c r="A9526" s="450">
        <v>39878</v>
      </c>
      <c r="B9526" s="451" t="s">
        <v>7008</v>
      </c>
      <c r="C9526" s="450" t="s">
        <v>721</v>
      </c>
      <c r="D9526" s="475">
        <v>1322.38</v>
      </c>
      <c r="E9526" s="302"/>
      <c r="F9526" s="302"/>
      <c r="G9526" s="302"/>
    </row>
    <row r="9527" spans="1:7" ht="25.5">
      <c r="A9527" s="450">
        <v>39872</v>
      </c>
      <c r="B9527" s="451" t="s">
        <v>7009</v>
      </c>
      <c r="C9527" s="450" t="s">
        <v>721</v>
      </c>
      <c r="D9527" s="475">
        <v>395.38</v>
      </c>
      <c r="E9527" s="302"/>
      <c r="F9527" s="302"/>
      <c r="G9527" s="302"/>
    </row>
    <row r="9528" spans="1:7" ht="25.5">
      <c r="A9528" s="450">
        <v>39873</v>
      </c>
      <c r="B9528" s="451" t="s">
        <v>7010</v>
      </c>
      <c r="C9528" s="450" t="s">
        <v>721</v>
      </c>
      <c r="D9528" s="475">
        <v>458.62</v>
      </c>
      <c r="E9528" s="302"/>
      <c r="F9528" s="302"/>
      <c r="G9528" s="302"/>
    </row>
    <row r="9529" spans="1:7" ht="25.5">
      <c r="A9529" s="450">
        <v>39874</v>
      </c>
      <c r="B9529" s="451" t="s">
        <v>7011</v>
      </c>
      <c r="C9529" s="450" t="s">
        <v>721</v>
      </c>
      <c r="D9529" s="475">
        <v>503.74</v>
      </c>
      <c r="E9529" s="302"/>
      <c r="F9529" s="302"/>
      <c r="G9529" s="302"/>
    </row>
    <row r="9530" spans="1:7" ht="25.5">
      <c r="A9530" s="450">
        <v>3674</v>
      </c>
      <c r="B9530" s="451" t="s">
        <v>7012</v>
      </c>
      <c r="C9530" s="450" t="s">
        <v>725</v>
      </c>
      <c r="D9530" s="475">
        <v>53.01</v>
      </c>
      <c r="E9530" s="302"/>
      <c r="F9530" s="302"/>
      <c r="G9530" s="302"/>
    </row>
    <row r="9531" spans="1:7" ht="25.5">
      <c r="A9531" s="450">
        <v>3681</v>
      </c>
      <c r="B9531" s="451" t="s">
        <v>7013</v>
      </c>
      <c r="C9531" s="450" t="s">
        <v>725</v>
      </c>
      <c r="D9531" s="475">
        <v>78.87</v>
      </c>
      <c r="E9531" s="302"/>
      <c r="F9531" s="302"/>
      <c r="G9531" s="302"/>
    </row>
    <row r="9532" spans="1:7" ht="25.5">
      <c r="A9532" s="450">
        <v>3676</v>
      </c>
      <c r="B9532" s="451" t="s">
        <v>7014</v>
      </c>
      <c r="C9532" s="450" t="s">
        <v>725</v>
      </c>
      <c r="D9532" s="475">
        <v>296.81</v>
      </c>
      <c r="E9532" s="302"/>
      <c r="F9532" s="302"/>
      <c r="G9532" s="302"/>
    </row>
    <row r="9533" spans="1:7" ht="25.5">
      <c r="A9533" s="450">
        <v>3679</v>
      </c>
      <c r="B9533" s="451" t="s">
        <v>7015</v>
      </c>
      <c r="C9533" s="450" t="s">
        <v>725</v>
      </c>
      <c r="D9533" s="475">
        <v>245.56</v>
      </c>
      <c r="E9533" s="302"/>
      <c r="F9533" s="302"/>
      <c r="G9533" s="302"/>
    </row>
    <row r="9534" spans="1:7" ht="25.5">
      <c r="A9534" s="450">
        <v>3672</v>
      </c>
      <c r="B9534" s="451" t="s">
        <v>7016</v>
      </c>
      <c r="C9534" s="450" t="s">
        <v>725</v>
      </c>
      <c r="D9534" s="475">
        <v>0.83</v>
      </c>
      <c r="E9534" s="302"/>
      <c r="F9534" s="302"/>
      <c r="G9534" s="302"/>
    </row>
    <row r="9535" spans="1:7" ht="25.5">
      <c r="A9535" s="450">
        <v>3671</v>
      </c>
      <c r="B9535" s="451" t="s">
        <v>7017</v>
      </c>
      <c r="C9535" s="450" t="s">
        <v>725</v>
      </c>
      <c r="D9535" s="475">
        <v>0.79</v>
      </c>
      <c r="E9535" s="302"/>
      <c r="F9535" s="302"/>
      <c r="G9535" s="302"/>
    </row>
    <row r="9536" spans="1:7" ht="25.5">
      <c r="A9536" s="450">
        <v>3673</v>
      </c>
      <c r="B9536" s="451" t="s">
        <v>7018</v>
      </c>
      <c r="C9536" s="450" t="s">
        <v>725</v>
      </c>
      <c r="D9536" s="475">
        <v>1.24</v>
      </c>
      <c r="E9536" s="302"/>
      <c r="F9536" s="302"/>
      <c r="G9536" s="302"/>
    </row>
    <row r="9537" spans="1:7" ht="38.25">
      <c r="A9537" s="450">
        <v>38394</v>
      </c>
      <c r="B9537" s="451" t="s">
        <v>7019</v>
      </c>
      <c r="C9537" s="450" t="s">
        <v>721</v>
      </c>
      <c r="D9537" s="475">
        <v>322.58</v>
      </c>
      <c r="E9537" s="302"/>
      <c r="F9537" s="302"/>
      <c r="G9537" s="302"/>
    </row>
    <row r="9538" spans="1:7" ht="25.5">
      <c r="A9538" s="450">
        <v>3729</v>
      </c>
      <c r="B9538" s="451" t="s">
        <v>7020</v>
      </c>
      <c r="C9538" s="450" t="s">
        <v>721</v>
      </c>
      <c r="D9538" s="475">
        <v>76.2</v>
      </c>
      <c r="E9538" s="302"/>
      <c r="F9538" s="302"/>
      <c r="G9538" s="302"/>
    </row>
    <row r="9539" spans="1:7" ht="102">
      <c r="A9539" s="450">
        <v>39357</v>
      </c>
      <c r="B9539" s="451" t="s">
        <v>7021</v>
      </c>
      <c r="C9539" s="450" t="s">
        <v>721</v>
      </c>
      <c r="D9539" s="475">
        <v>119.45</v>
      </c>
      <c r="E9539" s="302"/>
      <c r="F9539" s="302"/>
      <c r="G9539" s="302"/>
    </row>
    <row r="9540" spans="1:7" ht="102">
      <c r="A9540" s="450">
        <v>39358</v>
      </c>
      <c r="B9540" s="451" t="s">
        <v>7022</v>
      </c>
      <c r="C9540" s="450" t="s">
        <v>721</v>
      </c>
      <c r="D9540" s="475">
        <v>130.97999999999999</v>
      </c>
      <c r="E9540" s="302"/>
      <c r="F9540" s="302"/>
      <c r="G9540" s="302"/>
    </row>
    <row r="9541" spans="1:7" ht="114.75">
      <c r="A9541" s="450">
        <v>39356</v>
      </c>
      <c r="B9541" s="451" t="s">
        <v>7023</v>
      </c>
      <c r="C9541" s="450" t="s">
        <v>721</v>
      </c>
      <c r="D9541" s="475">
        <v>223.46</v>
      </c>
      <c r="E9541" s="302"/>
      <c r="F9541" s="302"/>
      <c r="G9541" s="302"/>
    </row>
    <row r="9542" spans="1:7" ht="114.75">
      <c r="A9542" s="450">
        <v>39355</v>
      </c>
      <c r="B9542" s="451" t="s">
        <v>7024</v>
      </c>
      <c r="C9542" s="450" t="s">
        <v>721</v>
      </c>
      <c r="D9542" s="475">
        <v>192.29</v>
      </c>
      <c r="E9542" s="302"/>
      <c r="F9542" s="302"/>
      <c r="G9542" s="302"/>
    </row>
    <row r="9543" spans="1:7" ht="102">
      <c r="A9543" s="450">
        <v>39353</v>
      </c>
      <c r="B9543" s="451" t="s">
        <v>7025</v>
      </c>
      <c r="C9543" s="450" t="s">
        <v>721</v>
      </c>
      <c r="D9543" s="475">
        <v>263.7</v>
      </c>
      <c r="E9543" s="302"/>
      <c r="F9543" s="302"/>
      <c r="G9543" s="302"/>
    </row>
    <row r="9544" spans="1:7" ht="102">
      <c r="A9544" s="450">
        <v>39354</v>
      </c>
      <c r="B9544" s="451" t="s">
        <v>7026</v>
      </c>
      <c r="C9544" s="450" t="s">
        <v>721</v>
      </c>
      <c r="D9544" s="475">
        <v>262.82</v>
      </c>
      <c r="E9544" s="302"/>
      <c r="F9544" s="302"/>
      <c r="G9544" s="302"/>
    </row>
    <row r="9545" spans="1:7" ht="25.5">
      <c r="A9545" s="450">
        <v>39398</v>
      </c>
      <c r="B9545" s="451" t="s">
        <v>7027</v>
      </c>
      <c r="C9545" s="450" t="s">
        <v>721</v>
      </c>
      <c r="D9545" s="475">
        <v>69.86</v>
      </c>
      <c r="E9545" s="302"/>
      <c r="F9545" s="302"/>
      <c r="G9545" s="302"/>
    </row>
    <row r="9546" spans="1:7" ht="51">
      <c r="A9546" s="450">
        <v>13343</v>
      </c>
      <c r="B9546" s="451" t="s">
        <v>7028</v>
      </c>
      <c r="C9546" s="450" t="s">
        <v>721</v>
      </c>
      <c r="D9546" s="475">
        <v>22.87</v>
      </c>
      <c r="E9546" s="302"/>
      <c r="F9546" s="302"/>
      <c r="G9546" s="302"/>
    </row>
    <row r="9547" spans="1:7" ht="38.25">
      <c r="A9547" s="450">
        <v>12118</v>
      </c>
      <c r="B9547" s="451" t="s">
        <v>7029</v>
      </c>
      <c r="C9547" s="450" t="s">
        <v>721</v>
      </c>
      <c r="D9547" s="475">
        <v>15.97</v>
      </c>
      <c r="E9547" s="302"/>
      <c r="F9547" s="302"/>
      <c r="G9547" s="302"/>
    </row>
    <row r="9548" spans="1:7" ht="76.5">
      <c r="A9548" s="450">
        <v>39482</v>
      </c>
      <c r="B9548" s="451" t="s">
        <v>11553</v>
      </c>
      <c r="C9548" s="450" t="s">
        <v>721</v>
      </c>
      <c r="D9548" s="475">
        <v>545.92999999999995</v>
      </c>
      <c r="E9548" s="302"/>
      <c r="F9548" s="302"/>
      <c r="G9548" s="302"/>
    </row>
    <row r="9549" spans="1:7" ht="89.25">
      <c r="A9549" s="450">
        <v>39486</v>
      </c>
      <c r="B9549" s="451" t="s">
        <v>11554</v>
      </c>
      <c r="C9549" s="450" t="s">
        <v>721</v>
      </c>
      <c r="D9549" s="475">
        <v>445.56</v>
      </c>
      <c r="E9549" s="302"/>
      <c r="F9549" s="302"/>
      <c r="G9549" s="302"/>
    </row>
    <row r="9550" spans="1:7" ht="76.5">
      <c r="A9550" s="450">
        <v>39484</v>
      </c>
      <c r="B9550" s="451" t="s">
        <v>11555</v>
      </c>
      <c r="C9550" s="450" t="s">
        <v>721</v>
      </c>
      <c r="D9550" s="475">
        <v>545.92999999999995</v>
      </c>
      <c r="E9550" s="302"/>
      <c r="F9550" s="302"/>
      <c r="G9550" s="302"/>
    </row>
    <row r="9551" spans="1:7" ht="76.5">
      <c r="A9551" s="450">
        <v>39488</v>
      </c>
      <c r="B9551" s="451" t="s">
        <v>11556</v>
      </c>
      <c r="C9551" s="450" t="s">
        <v>721</v>
      </c>
      <c r="D9551" s="475">
        <v>452.85</v>
      </c>
      <c r="E9551" s="302"/>
      <c r="F9551" s="302"/>
      <c r="G9551" s="302"/>
    </row>
    <row r="9552" spans="1:7" ht="76.5">
      <c r="A9552" s="450">
        <v>39485</v>
      </c>
      <c r="B9552" s="451" t="s">
        <v>11557</v>
      </c>
      <c r="C9552" s="450" t="s">
        <v>721</v>
      </c>
      <c r="D9552" s="475">
        <v>545.92999999999995</v>
      </c>
      <c r="E9552" s="302"/>
      <c r="F9552" s="302"/>
      <c r="G9552" s="302"/>
    </row>
    <row r="9553" spans="1:7" ht="76.5">
      <c r="A9553" s="450">
        <v>39489</v>
      </c>
      <c r="B9553" s="451" t="s">
        <v>11558</v>
      </c>
      <c r="C9553" s="450" t="s">
        <v>721</v>
      </c>
      <c r="D9553" s="475">
        <v>460.53</v>
      </c>
      <c r="E9553" s="302"/>
      <c r="F9553" s="302"/>
      <c r="G9553" s="302"/>
    </row>
    <row r="9554" spans="1:7" ht="89.25">
      <c r="A9554" s="450">
        <v>39490</v>
      </c>
      <c r="B9554" s="451" t="s">
        <v>11559</v>
      </c>
      <c r="C9554" s="450" t="s">
        <v>721</v>
      </c>
      <c r="D9554" s="475">
        <v>686.25</v>
      </c>
      <c r="E9554" s="302"/>
      <c r="F9554" s="302"/>
      <c r="G9554" s="302"/>
    </row>
    <row r="9555" spans="1:7" ht="89.25">
      <c r="A9555" s="450">
        <v>39494</v>
      </c>
      <c r="B9555" s="451" t="s">
        <v>11560</v>
      </c>
      <c r="C9555" s="450" t="s">
        <v>721</v>
      </c>
      <c r="D9555" s="475">
        <v>492.78</v>
      </c>
      <c r="E9555" s="302"/>
      <c r="F9555" s="302"/>
      <c r="G9555" s="302"/>
    </row>
    <row r="9556" spans="1:7" ht="89.25">
      <c r="A9556" s="450">
        <v>39495</v>
      </c>
      <c r="B9556" s="451" t="s">
        <v>11561</v>
      </c>
      <c r="C9556" s="450" t="s">
        <v>721</v>
      </c>
      <c r="D9556" s="475">
        <v>555.29999999999995</v>
      </c>
      <c r="E9556" s="302"/>
      <c r="F9556" s="302"/>
      <c r="G9556" s="302"/>
    </row>
    <row r="9557" spans="1:7" ht="89.25">
      <c r="A9557" s="450">
        <v>39496</v>
      </c>
      <c r="B9557" s="451" t="s">
        <v>11562</v>
      </c>
      <c r="C9557" s="450" t="s">
        <v>721</v>
      </c>
      <c r="D9557" s="475">
        <v>610.83000000000004</v>
      </c>
      <c r="E9557" s="302"/>
      <c r="F9557" s="302"/>
      <c r="G9557" s="302"/>
    </row>
    <row r="9558" spans="1:7" ht="89.25">
      <c r="A9558" s="450">
        <v>39492</v>
      </c>
      <c r="B9558" s="451" t="s">
        <v>11563</v>
      </c>
      <c r="C9558" s="450" t="s">
        <v>721</v>
      </c>
      <c r="D9558" s="475">
        <v>707.17</v>
      </c>
      <c r="E9558" s="302"/>
      <c r="F9558" s="302"/>
      <c r="G9558" s="302"/>
    </row>
    <row r="9559" spans="1:7" ht="89.25">
      <c r="A9559" s="450">
        <v>39497</v>
      </c>
      <c r="B9559" s="451" t="s">
        <v>11564</v>
      </c>
      <c r="C9559" s="450" t="s">
        <v>721</v>
      </c>
      <c r="D9559" s="475">
        <v>638.76</v>
      </c>
      <c r="E9559" s="302"/>
      <c r="F9559" s="302"/>
      <c r="G9559" s="302"/>
    </row>
    <row r="9560" spans="1:7" ht="89.25">
      <c r="A9560" s="450">
        <v>39493</v>
      </c>
      <c r="B9560" s="451" t="s">
        <v>11565</v>
      </c>
      <c r="C9560" s="450" t="s">
        <v>721</v>
      </c>
      <c r="D9560" s="475">
        <v>758.51</v>
      </c>
      <c r="E9560" s="302"/>
      <c r="F9560" s="302"/>
      <c r="G9560" s="302"/>
    </row>
    <row r="9561" spans="1:7" ht="76.5">
      <c r="A9561" s="450">
        <v>39500</v>
      </c>
      <c r="B9561" s="451" t="s">
        <v>11566</v>
      </c>
      <c r="C9561" s="450" t="s">
        <v>721</v>
      </c>
      <c r="D9561" s="475">
        <v>827.6</v>
      </c>
      <c r="E9561" s="302"/>
      <c r="F9561" s="302"/>
      <c r="G9561" s="302"/>
    </row>
    <row r="9562" spans="1:7" ht="89.25">
      <c r="A9562" s="450">
        <v>39498</v>
      </c>
      <c r="B9562" s="451" t="s">
        <v>11567</v>
      </c>
      <c r="C9562" s="450" t="s">
        <v>721</v>
      </c>
      <c r="D9562" s="475">
        <v>1020.7</v>
      </c>
      <c r="E9562" s="302"/>
      <c r="F9562" s="302"/>
      <c r="G9562" s="302"/>
    </row>
    <row r="9563" spans="1:7" ht="76.5">
      <c r="A9563" s="450">
        <v>43628</v>
      </c>
      <c r="B9563" s="451" t="s">
        <v>11568</v>
      </c>
      <c r="C9563" s="450" t="s">
        <v>721</v>
      </c>
      <c r="D9563" s="475">
        <v>804.53</v>
      </c>
      <c r="E9563" s="302"/>
      <c r="F9563" s="302"/>
      <c r="G9563" s="302"/>
    </row>
    <row r="9564" spans="1:7" ht="76.5">
      <c r="A9564" s="450">
        <v>39501</v>
      </c>
      <c r="B9564" s="451" t="s">
        <v>11569</v>
      </c>
      <c r="C9564" s="450" t="s">
        <v>721</v>
      </c>
      <c r="D9564" s="475">
        <v>850.01</v>
      </c>
      <c r="E9564" s="302"/>
      <c r="F9564" s="302"/>
      <c r="G9564" s="302"/>
    </row>
    <row r="9565" spans="1:7" ht="89.25">
      <c r="A9565" s="450">
        <v>39499</v>
      </c>
      <c r="B9565" s="451" t="s">
        <v>11570</v>
      </c>
      <c r="C9565" s="450" t="s">
        <v>721</v>
      </c>
      <c r="D9565" s="475">
        <v>1035.2</v>
      </c>
      <c r="E9565" s="302"/>
      <c r="F9565" s="302"/>
      <c r="G9565" s="302"/>
    </row>
    <row r="9566" spans="1:7" ht="76.5">
      <c r="A9566" s="450">
        <v>43621</v>
      </c>
      <c r="B9566" s="451" t="s">
        <v>11571</v>
      </c>
      <c r="C9566" s="450" t="s">
        <v>721</v>
      </c>
      <c r="D9566" s="475">
        <v>854.82</v>
      </c>
      <c r="E9566" s="302"/>
      <c r="F9566" s="302"/>
      <c r="G9566" s="302"/>
    </row>
    <row r="9567" spans="1:7" ht="38.25">
      <c r="A9567" s="450">
        <v>3733</v>
      </c>
      <c r="B9567" s="451" t="s">
        <v>7030</v>
      </c>
      <c r="C9567" s="450" t="s">
        <v>726</v>
      </c>
      <c r="D9567" s="475">
        <v>54.83</v>
      </c>
      <c r="E9567" s="302"/>
      <c r="F9567" s="302"/>
      <c r="G9567" s="302"/>
    </row>
    <row r="9568" spans="1:7" ht="25.5">
      <c r="A9568" s="450">
        <v>3731</v>
      </c>
      <c r="B9568" s="451" t="s">
        <v>7031</v>
      </c>
      <c r="C9568" s="450" t="s">
        <v>726</v>
      </c>
      <c r="D9568" s="475">
        <v>50.9</v>
      </c>
      <c r="E9568" s="302"/>
      <c r="F9568" s="302"/>
      <c r="G9568" s="302"/>
    </row>
    <row r="9569" spans="1:7" ht="25.5">
      <c r="A9569" s="450">
        <v>38137</v>
      </c>
      <c r="B9569" s="451" t="s">
        <v>7032</v>
      </c>
      <c r="C9569" s="450" t="s">
        <v>726</v>
      </c>
      <c r="D9569" s="475">
        <v>51.2</v>
      </c>
      <c r="E9569" s="302"/>
      <c r="F9569" s="302"/>
      <c r="G9569" s="302"/>
    </row>
    <row r="9570" spans="1:7" ht="25.5">
      <c r="A9570" s="450">
        <v>38135</v>
      </c>
      <c r="B9570" s="451" t="s">
        <v>7033</v>
      </c>
      <c r="C9570" s="450" t="s">
        <v>726</v>
      </c>
      <c r="D9570" s="475">
        <v>64.900000000000006</v>
      </c>
      <c r="E9570" s="302"/>
      <c r="F9570" s="302"/>
      <c r="G9570" s="302"/>
    </row>
    <row r="9571" spans="1:7" ht="25.5">
      <c r="A9571" s="450">
        <v>38138</v>
      </c>
      <c r="B9571" s="451" t="s">
        <v>7034</v>
      </c>
      <c r="C9571" s="450" t="s">
        <v>726</v>
      </c>
      <c r="D9571" s="475">
        <v>50.27</v>
      </c>
      <c r="E9571" s="302"/>
      <c r="F9571" s="302"/>
      <c r="G9571" s="302"/>
    </row>
    <row r="9572" spans="1:7" ht="51">
      <c r="A9572" s="450">
        <v>3736</v>
      </c>
      <c r="B9572" s="451" t="s">
        <v>7035</v>
      </c>
      <c r="C9572" s="450" t="s">
        <v>726</v>
      </c>
      <c r="D9572" s="475">
        <v>59.5</v>
      </c>
      <c r="E9572" s="302"/>
      <c r="F9572" s="302"/>
      <c r="G9572" s="302"/>
    </row>
    <row r="9573" spans="1:7" ht="51">
      <c r="A9573" s="450">
        <v>3741</v>
      </c>
      <c r="B9573" s="451" t="s">
        <v>7036</v>
      </c>
      <c r="C9573" s="450" t="s">
        <v>726</v>
      </c>
      <c r="D9573" s="475">
        <v>62.02</v>
      </c>
      <c r="E9573" s="302"/>
      <c r="F9573" s="302"/>
      <c r="G9573" s="302"/>
    </row>
    <row r="9574" spans="1:7" ht="51">
      <c r="A9574" s="450">
        <v>3745</v>
      </c>
      <c r="B9574" s="451" t="s">
        <v>7037</v>
      </c>
      <c r="C9574" s="450" t="s">
        <v>726</v>
      </c>
      <c r="D9574" s="475">
        <v>66.87</v>
      </c>
      <c r="E9574" s="302"/>
      <c r="F9574" s="302"/>
      <c r="G9574" s="302"/>
    </row>
    <row r="9575" spans="1:7" ht="51">
      <c r="A9575" s="450">
        <v>3743</v>
      </c>
      <c r="B9575" s="451" t="s">
        <v>7038</v>
      </c>
      <c r="C9575" s="450" t="s">
        <v>726</v>
      </c>
      <c r="D9575" s="475">
        <v>61.8</v>
      </c>
      <c r="E9575" s="302"/>
      <c r="F9575" s="302"/>
      <c r="G9575" s="302"/>
    </row>
    <row r="9576" spans="1:7" ht="51">
      <c r="A9576" s="450">
        <v>3744</v>
      </c>
      <c r="B9576" s="451" t="s">
        <v>7039</v>
      </c>
      <c r="C9576" s="450" t="s">
        <v>726</v>
      </c>
      <c r="D9576" s="475">
        <v>68.03</v>
      </c>
      <c r="E9576" s="302"/>
      <c r="F9576" s="302"/>
      <c r="G9576" s="302"/>
    </row>
    <row r="9577" spans="1:7" ht="51">
      <c r="A9577" s="450">
        <v>3739</v>
      </c>
      <c r="B9577" s="451" t="s">
        <v>7040</v>
      </c>
      <c r="C9577" s="450" t="s">
        <v>726</v>
      </c>
      <c r="D9577" s="475">
        <v>71.489999999999995</v>
      </c>
      <c r="E9577" s="302"/>
      <c r="F9577" s="302"/>
      <c r="G9577" s="302"/>
    </row>
    <row r="9578" spans="1:7" ht="51">
      <c r="A9578" s="450">
        <v>3737</v>
      </c>
      <c r="B9578" s="451" t="s">
        <v>7041</v>
      </c>
      <c r="C9578" s="450" t="s">
        <v>726</v>
      </c>
      <c r="D9578" s="475">
        <v>74.95</v>
      </c>
      <c r="E9578" s="302"/>
      <c r="F9578" s="302"/>
      <c r="G9578" s="302"/>
    </row>
    <row r="9579" spans="1:7" ht="51">
      <c r="A9579" s="450">
        <v>3738</v>
      </c>
      <c r="B9579" s="451" t="s">
        <v>7042</v>
      </c>
      <c r="C9579" s="450" t="s">
        <v>726</v>
      </c>
      <c r="D9579" s="475">
        <v>86.48</v>
      </c>
      <c r="E9579" s="302"/>
      <c r="F9579" s="302"/>
      <c r="G9579" s="302"/>
    </row>
    <row r="9580" spans="1:7" ht="51">
      <c r="A9580" s="450">
        <v>3747</v>
      </c>
      <c r="B9580" s="451" t="s">
        <v>7043</v>
      </c>
      <c r="C9580" s="450" t="s">
        <v>726</v>
      </c>
      <c r="D9580" s="475">
        <v>68.03</v>
      </c>
      <c r="E9580" s="302"/>
      <c r="F9580" s="302"/>
      <c r="G9580" s="302"/>
    </row>
    <row r="9581" spans="1:7" ht="38.25">
      <c r="A9581" s="450">
        <v>11649</v>
      </c>
      <c r="B9581" s="451" t="s">
        <v>7044</v>
      </c>
      <c r="C9581" s="450" t="s">
        <v>721</v>
      </c>
      <c r="D9581" s="475">
        <v>493.52</v>
      </c>
      <c r="E9581" s="302"/>
      <c r="F9581" s="302"/>
      <c r="G9581" s="302"/>
    </row>
    <row r="9582" spans="1:7" ht="38.25">
      <c r="A9582" s="450">
        <v>11650</v>
      </c>
      <c r="B9582" s="451" t="s">
        <v>7045</v>
      </c>
      <c r="C9582" s="450" t="s">
        <v>721</v>
      </c>
      <c r="D9582" s="475">
        <v>841.18</v>
      </c>
      <c r="E9582" s="302"/>
      <c r="F9582" s="302"/>
      <c r="G9582" s="302"/>
    </row>
    <row r="9583" spans="1:7" ht="51">
      <c r="A9583" s="450">
        <v>3742</v>
      </c>
      <c r="B9583" s="451" t="s">
        <v>7046</v>
      </c>
      <c r="C9583" s="450" t="s">
        <v>726</v>
      </c>
      <c r="D9583" s="475">
        <v>89.71</v>
      </c>
      <c r="E9583" s="302"/>
      <c r="F9583" s="302"/>
      <c r="G9583" s="302"/>
    </row>
    <row r="9584" spans="1:7" ht="51">
      <c r="A9584" s="450">
        <v>3746</v>
      </c>
      <c r="B9584" s="451" t="s">
        <v>7047</v>
      </c>
      <c r="C9584" s="450" t="s">
        <v>726</v>
      </c>
      <c r="D9584" s="475">
        <v>104.74</v>
      </c>
      <c r="E9584" s="302"/>
      <c r="F9584" s="302"/>
      <c r="G9584" s="302"/>
    </row>
    <row r="9585" spans="1:7" ht="51">
      <c r="A9585" s="450">
        <v>21106</v>
      </c>
      <c r="B9585" s="451" t="s">
        <v>10687</v>
      </c>
      <c r="C9585" s="450" t="s">
        <v>718</v>
      </c>
      <c r="D9585" s="475">
        <v>34.81</v>
      </c>
      <c r="E9585" s="302"/>
      <c r="F9585" s="302"/>
      <c r="G9585" s="302"/>
    </row>
    <row r="9586" spans="1:7">
      <c r="A9586" s="450">
        <v>3755</v>
      </c>
      <c r="B9586" s="451" t="s">
        <v>7048</v>
      </c>
      <c r="C9586" s="450" t="s">
        <v>721</v>
      </c>
      <c r="D9586" s="475">
        <v>16.670000000000002</v>
      </c>
      <c r="E9586" s="302"/>
      <c r="F9586" s="302"/>
      <c r="G9586" s="302"/>
    </row>
    <row r="9587" spans="1:7">
      <c r="A9587" s="450">
        <v>3750</v>
      </c>
      <c r="B9587" s="451" t="s">
        <v>7049</v>
      </c>
      <c r="C9587" s="450" t="s">
        <v>721</v>
      </c>
      <c r="D9587" s="475">
        <v>22.41</v>
      </c>
      <c r="E9587" s="302"/>
      <c r="F9587" s="302"/>
      <c r="G9587" s="302"/>
    </row>
    <row r="9588" spans="1:7">
      <c r="A9588" s="450">
        <v>3756</v>
      </c>
      <c r="B9588" s="451" t="s">
        <v>7050</v>
      </c>
      <c r="C9588" s="450" t="s">
        <v>721</v>
      </c>
      <c r="D9588" s="475">
        <v>41.89</v>
      </c>
      <c r="E9588" s="302"/>
      <c r="F9588" s="302"/>
      <c r="G9588" s="302"/>
    </row>
    <row r="9589" spans="1:7" ht="25.5">
      <c r="A9589" s="450">
        <v>39377</v>
      </c>
      <c r="B9589" s="451" t="s">
        <v>7051</v>
      </c>
      <c r="C9589" s="450" t="s">
        <v>721</v>
      </c>
      <c r="D9589" s="475">
        <v>124.08</v>
      </c>
      <c r="E9589" s="302"/>
      <c r="F9589" s="302"/>
      <c r="G9589" s="302"/>
    </row>
    <row r="9590" spans="1:7" ht="25.5">
      <c r="A9590" s="450">
        <v>38191</v>
      </c>
      <c r="B9590" s="451" t="s">
        <v>7052</v>
      </c>
      <c r="C9590" s="450" t="s">
        <v>721</v>
      </c>
      <c r="D9590" s="475">
        <v>9.24</v>
      </c>
      <c r="E9590" s="302"/>
      <c r="F9590" s="302"/>
      <c r="G9590" s="302"/>
    </row>
    <row r="9591" spans="1:7" ht="25.5">
      <c r="A9591" s="450">
        <v>39381</v>
      </c>
      <c r="B9591" s="451" t="s">
        <v>7053</v>
      </c>
      <c r="C9591" s="450" t="s">
        <v>721</v>
      </c>
      <c r="D9591" s="475">
        <v>8.61</v>
      </c>
      <c r="E9591" s="302"/>
      <c r="F9591" s="302"/>
      <c r="G9591" s="302"/>
    </row>
    <row r="9592" spans="1:7" ht="25.5">
      <c r="A9592" s="450">
        <v>38780</v>
      </c>
      <c r="B9592" s="451" t="s">
        <v>7054</v>
      </c>
      <c r="C9592" s="450" t="s">
        <v>721</v>
      </c>
      <c r="D9592" s="475">
        <v>10.54</v>
      </c>
      <c r="E9592" s="302"/>
      <c r="F9592" s="302"/>
      <c r="G9592" s="302"/>
    </row>
    <row r="9593" spans="1:7" ht="25.5">
      <c r="A9593" s="450">
        <v>38781</v>
      </c>
      <c r="B9593" s="451" t="s">
        <v>7055</v>
      </c>
      <c r="C9593" s="450" t="s">
        <v>721</v>
      </c>
      <c r="D9593" s="475">
        <v>35.590000000000003</v>
      </c>
      <c r="E9593" s="302"/>
      <c r="F9593" s="302"/>
      <c r="G9593" s="302"/>
    </row>
    <row r="9594" spans="1:7" ht="25.5">
      <c r="A9594" s="450">
        <v>38192</v>
      </c>
      <c r="B9594" s="451" t="s">
        <v>7056</v>
      </c>
      <c r="C9594" s="450" t="s">
        <v>721</v>
      </c>
      <c r="D9594" s="475">
        <v>64.400000000000006</v>
      </c>
      <c r="E9594" s="302"/>
      <c r="F9594" s="302"/>
      <c r="G9594" s="302"/>
    </row>
    <row r="9595" spans="1:7" ht="25.5">
      <c r="A9595" s="450">
        <v>3753</v>
      </c>
      <c r="B9595" s="451" t="s">
        <v>7057</v>
      </c>
      <c r="C9595" s="450" t="s">
        <v>721</v>
      </c>
      <c r="D9595" s="475">
        <v>5.63</v>
      </c>
      <c r="E9595" s="302"/>
      <c r="F9595" s="302"/>
      <c r="G9595" s="302"/>
    </row>
    <row r="9596" spans="1:7" ht="25.5">
      <c r="A9596" s="450">
        <v>38782</v>
      </c>
      <c r="B9596" s="451" t="s">
        <v>7058</v>
      </c>
      <c r="C9596" s="450" t="s">
        <v>721</v>
      </c>
      <c r="D9596" s="475">
        <v>7.34</v>
      </c>
      <c r="E9596" s="302"/>
      <c r="F9596" s="302"/>
      <c r="G9596" s="302"/>
    </row>
    <row r="9597" spans="1:7" ht="25.5">
      <c r="A9597" s="450">
        <v>38778</v>
      </c>
      <c r="B9597" s="451" t="s">
        <v>7059</v>
      </c>
      <c r="C9597" s="450" t="s">
        <v>721</v>
      </c>
      <c r="D9597" s="475">
        <v>5.51</v>
      </c>
      <c r="E9597" s="302"/>
      <c r="F9597" s="302"/>
      <c r="G9597" s="302"/>
    </row>
    <row r="9598" spans="1:7" ht="25.5">
      <c r="A9598" s="450">
        <v>38779</v>
      </c>
      <c r="B9598" s="451" t="s">
        <v>7060</v>
      </c>
      <c r="C9598" s="450" t="s">
        <v>721</v>
      </c>
      <c r="D9598" s="475">
        <v>5.84</v>
      </c>
      <c r="E9598" s="302"/>
      <c r="F9598" s="302"/>
      <c r="G9598" s="302"/>
    </row>
    <row r="9599" spans="1:7" ht="25.5">
      <c r="A9599" s="450">
        <v>39388</v>
      </c>
      <c r="B9599" s="451" t="s">
        <v>7061</v>
      </c>
      <c r="C9599" s="450" t="s">
        <v>721</v>
      </c>
      <c r="D9599" s="475">
        <v>8.85</v>
      </c>
      <c r="E9599" s="302"/>
      <c r="F9599" s="302"/>
      <c r="G9599" s="302"/>
    </row>
    <row r="9600" spans="1:7" ht="25.5">
      <c r="A9600" s="450">
        <v>39387</v>
      </c>
      <c r="B9600" s="451" t="s">
        <v>7062</v>
      </c>
      <c r="C9600" s="450" t="s">
        <v>721</v>
      </c>
      <c r="D9600" s="475">
        <v>13.8</v>
      </c>
      <c r="E9600" s="302"/>
      <c r="F9600" s="302"/>
      <c r="G9600" s="302"/>
    </row>
    <row r="9601" spans="1:7" ht="25.5">
      <c r="A9601" s="450">
        <v>39386</v>
      </c>
      <c r="B9601" s="451" t="s">
        <v>7063</v>
      </c>
      <c r="C9601" s="450" t="s">
        <v>721</v>
      </c>
      <c r="D9601" s="475">
        <v>9.6199999999999992</v>
      </c>
      <c r="E9601" s="302"/>
      <c r="F9601" s="302"/>
      <c r="G9601" s="302"/>
    </row>
    <row r="9602" spans="1:7" ht="25.5">
      <c r="A9602" s="450">
        <v>38194</v>
      </c>
      <c r="B9602" s="451" t="s">
        <v>7064</v>
      </c>
      <c r="C9602" s="450" t="s">
        <v>721</v>
      </c>
      <c r="D9602" s="475">
        <v>7.2</v>
      </c>
      <c r="E9602" s="302"/>
      <c r="F9602" s="302"/>
      <c r="G9602" s="302"/>
    </row>
    <row r="9603" spans="1:7" ht="25.5">
      <c r="A9603" s="450">
        <v>38193</v>
      </c>
      <c r="B9603" s="451" t="s">
        <v>7065</v>
      </c>
      <c r="C9603" s="450" t="s">
        <v>721</v>
      </c>
      <c r="D9603" s="475">
        <v>6.25</v>
      </c>
      <c r="E9603" s="302"/>
      <c r="F9603" s="302"/>
      <c r="G9603" s="302"/>
    </row>
    <row r="9604" spans="1:7" ht="25.5">
      <c r="A9604" s="450">
        <v>12216</v>
      </c>
      <c r="B9604" s="451" t="s">
        <v>7066</v>
      </c>
      <c r="C9604" s="450" t="s">
        <v>721</v>
      </c>
      <c r="D9604" s="475">
        <v>32.200000000000003</v>
      </c>
      <c r="E9604" s="302"/>
      <c r="F9604" s="302"/>
      <c r="G9604" s="302"/>
    </row>
    <row r="9605" spans="1:7" ht="25.5">
      <c r="A9605" s="450">
        <v>3757</v>
      </c>
      <c r="B9605" s="451" t="s">
        <v>7067</v>
      </c>
      <c r="C9605" s="450" t="s">
        <v>721</v>
      </c>
      <c r="D9605" s="475">
        <v>37.24</v>
      </c>
      <c r="E9605" s="302"/>
      <c r="F9605" s="302"/>
      <c r="G9605" s="302"/>
    </row>
    <row r="9606" spans="1:7" ht="25.5">
      <c r="A9606" s="450">
        <v>3758</v>
      </c>
      <c r="B9606" s="451" t="s">
        <v>7068</v>
      </c>
      <c r="C9606" s="450" t="s">
        <v>721</v>
      </c>
      <c r="D9606" s="475">
        <v>43.42</v>
      </c>
      <c r="E9606" s="302"/>
      <c r="F9606" s="302"/>
      <c r="G9606" s="302"/>
    </row>
    <row r="9607" spans="1:7">
      <c r="A9607" s="450">
        <v>12214</v>
      </c>
      <c r="B9607" s="451" t="s">
        <v>7069</v>
      </c>
      <c r="C9607" s="450" t="s">
        <v>721</v>
      </c>
      <c r="D9607" s="475">
        <v>14.87</v>
      </c>
      <c r="E9607" s="302"/>
      <c r="F9607" s="302"/>
      <c r="G9607" s="302"/>
    </row>
    <row r="9608" spans="1:7">
      <c r="A9608" s="450">
        <v>3749</v>
      </c>
      <c r="B9608" s="451" t="s">
        <v>7070</v>
      </c>
      <c r="C9608" s="450" t="s">
        <v>721</v>
      </c>
      <c r="D9608" s="475">
        <v>26.5</v>
      </c>
      <c r="E9608" s="302"/>
      <c r="F9608" s="302"/>
      <c r="G9608" s="302"/>
    </row>
    <row r="9609" spans="1:7">
      <c r="A9609" s="450">
        <v>3751</v>
      </c>
      <c r="B9609" s="451" t="s">
        <v>7071</v>
      </c>
      <c r="C9609" s="450" t="s">
        <v>721</v>
      </c>
      <c r="D9609" s="475">
        <v>36.159999999999997</v>
      </c>
      <c r="E9609" s="302"/>
      <c r="F9609" s="302"/>
      <c r="G9609" s="302"/>
    </row>
    <row r="9610" spans="1:7" ht="25.5">
      <c r="A9610" s="450">
        <v>39376</v>
      </c>
      <c r="B9610" s="451" t="s">
        <v>7072</v>
      </c>
      <c r="C9610" s="450" t="s">
        <v>721</v>
      </c>
      <c r="D9610" s="475">
        <v>30.49</v>
      </c>
      <c r="E9610" s="302"/>
      <c r="F9610" s="302"/>
      <c r="G9610" s="302"/>
    </row>
    <row r="9611" spans="1:7" ht="25.5">
      <c r="A9611" s="450">
        <v>3752</v>
      </c>
      <c r="B9611" s="451" t="s">
        <v>7073</v>
      </c>
      <c r="C9611" s="450" t="s">
        <v>721</v>
      </c>
      <c r="D9611" s="475">
        <v>59.66</v>
      </c>
      <c r="E9611" s="302"/>
      <c r="F9611" s="302"/>
      <c r="G9611" s="302"/>
    </row>
    <row r="9612" spans="1:7" ht="63.75">
      <c r="A9612" s="450">
        <v>746</v>
      </c>
      <c r="B9612" s="451" t="s">
        <v>12461</v>
      </c>
      <c r="C9612" s="450" t="s">
        <v>721</v>
      </c>
      <c r="D9612" s="475">
        <v>3100</v>
      </c>
      <c r="E9612" s="302"/>
      <c r="F9612" s="302"/>
      <c r="G9612" s="302"/>
    </row>
    <row r="9613" spans="1:7" ht="25.5">
      <c r="A9613" s="450">
        <v>36521</v>
      </c>
      <c r="B9613" s="451" t="s">
        <v>7074</v>
      </c>
      <c r="C9613" s="450" t="s">
        <v>721</v>
      </c>
      <c r="D9613" s="475">
        <v>118.68</v>
      </c>
      <c r="E9613" s="302"/>
      <c r="F9613" s="302"/>
      <c r="G9613" s="302"/>
    </row>
    <row r="9614" spans="1:7" ht="25.5">
      <c r="A9614" s="450">
        <v>36794</v>
      </c>
      <c r="B9614" s="451" t="s">
        <v>7075</v>
      </c>
      <c r="C9614" s="450" t="s">
        <v>721</v>
      </c>
      <c r="D9614" s="475">
        <v>120.98</v>
      </c>
      <c r="E9614" s="302"/>
      <c r="F9614" s="302"/>
      <c r="G9614" s="302"/>
    </row>
    <row r="9615" spans="1:7" ht="25.5">
      <c r="A9615" s="450">
        <v>10426</v>
      </c>
      <c r="B9615" s="451" t="s">
        <v>7076</v>
      </c>
      <c r="C9615" s="450" t="s">
        <v>721</v>
      </c>
      <c r="D9615" s="475">
        <v>174.25</v>
      </c>
      <c r="E9615" s="302"/>
      <c r="F9615" s="302"/>
      <c r="G9615" s="302"/>
    </row>
    <row r="9616" spans="1:7" ht="25.5">
      <c r="A9616" s="450">
        <v>10425</v>
      </c>
      <c r="B9616" s="451" t="s">
        <v>7077</v>
      </c>
      <c r="C9616" s="450" t="s">
        <v>721</v>
      </c>
      <c r="D9616" s="475">
        <v>76.84</v>
      </c>
      <c r="E9616" s="302"/>
      <c r="F9616" s="302"/>
      <c r="G9616" s="302"/>
    </row>
    <row r="9617" spans="1:7" ht="25.5">
      <c r="A9617" s="450">
        <v>10431</v>
      </c>
      <c r="B9617" s="451" t="s">
        <v>7078</v>
      </c>
      <c r="C9617" s="450" t="s">
        <v>721</v>
      </c>
      <c r="D9617" s="475">
        <v>191.16</v>
      </c>
      <c r="E9617" s="302"/>
      <c r="F9617" s="302"/>
      <c r="G9617" s="302"/>
    </row>
    <row r="9618" spans="1:7">
      <c r="A9618" s="450">
        <v>10429</v>
      </c>
      <c r="B9618" s="451" t="s">
        <v>7079</v>
      </c>
      <c r="C9618" s="450" t="s">
        <v>721</v>
      </c>
      <c r="D9618" s="475">
        <v>91.64</v>
      </c>
      <c r="E9618" s="302"/>
      <c r="F9618" s="302"/>
      <c r="G9618" s="302"/>
    </row>
    <row r="9619" spans="1:7" ht="25.5">
      <c r="A9619" s="450">
        <v>20269</v>
      </c>
      <c r="B9619" s="451" t="s">
        <v>7080</v>
      </c>
      <c r="C9619" s="450" t="s">
        <v>721</v>
      </c>
      <c r="D9619" s="475">
        <v>75.53</v>
      </c>
      <c r="E9619" s="302"/>
      <c r="F9619" s="302"/>
      <c r="G9619" s="302"/>
    </row>
    <row r="9620" spans="1:7" ht="25.5">
      <c r="A9620" s="450">
        <v>20270</v>
      </c>
      <c r="B9620" s="451" t="s">
        <v>7081</v>
      </c>
      <c r="C9620" s="450" t="s">
        <v>721</v>
      </c>
      <c r="D9620" s="475">
        <v>82.25</v>
      </c>
      <c r="E9620" s="302"/>
      <c r="F9620" s="302"/>
      <c r="G9620" s="302"/>
    </row>
    <row r="9621" spans="1:7" ht="25.5">
      <c r="A9621" s="450">
        <v>11696</v>
      </c>
      <c r="B9621" s="451" t="s">
        <v>7082</v>
      </c>
      <c r="C9621" s="450" t="s">
        <v>721</v>
      </c>
      <c r="D9621" s="475">
        <v>120.16</v>
      </c>
      <c r="E9621" s="302"/>
      <c r="F9621" s="302"/>
      <c r="G9621" s="302"/>
    </row>
    <row r="9622" spans="1:7" ht="25.5">
      <c r="A9622" s="450">
        <v>10427</v>
      </c>
      <c r="B9622" s="451" t="s">
        <v>7083</v>
      </c>
      <c r="C9622" s="450" t="s">
        <v>721</v>
      </c>
      <c r="D9622" s="475">
        <v>215.45</v>
      </c>
      <c r="E9622" s="302"/>
      <c r="F9622" s="302"/>
      <c r="G9622" s="302"/>
    </row>
    <row r="9623" spans="1:7" ht="25.5">
      <c r="A9623" s="450">
        <v>10428</v>
      </c>
      <c r="B9623" s="451" t="s">
        <v>7084</v>
      </c>
      <c r="C9623" s="450" t="s">
        <v>721</v>
      </c>
      <c r="D9623" s="475">
        <v>218.67</v>
      </c>
      <c r="E9623" s="302"/>
      <c r="F9623" s="302"/>
      <c r="G9623" s="302"/>
    </row>
    <row r="9624" spans="1:7" ht="25.5">
      <c r="A9624" s="450">
        <v>2354</v>
      </c>
      <c r="B9624" s="451" t="s">
        <v>7085</v>
      </c>
      <c r="C9624" s="450" t="s">
        <v>724</v>
      </c>
      <c r="D9624" s="475">
        <v>9.0399999999999991</v>
      </c>
      <c r="E9624" s="302"/>
      <c r="F9624" s="302"/>
      <c r="G9624" s="302"/>
    </row>
    <row r="9625" spans="1:7" ht="25.5">
      <c r="A9625" s="450">
        <v>40932</v>
      </c>
      <c r="B9625" s="451" t="s">
        <v>7086</v>
      </c>
      <c r="C9625" s="450" t="s">
        <v>839</v>
      </c>
      <c r="D9625" s="475">
        <v>1603.89</v>
      </c>
      <c r="E9625" s="302"/>
      <c r="F9625" s="302"/>
      <c r="G9625" s="302"/>
    </row>
    <row r="9626" spans="1:7" ht="25.5">
      <c r="A9626" s="450">
        <v>10853</v>
      </c>
      <c r="B9626" s="451" t="s">
        <v>7087</v>
      </c>
      <c r="C9626" s="450" t="s">
        <v>721</v>
      </c>
      <c r="D9626" s="475">
        <v>101.22</v>
      </c>
      <c r="E9626" s="302"/>
      <c r="F9626" s="302"/>
      <c r="G9626" s="302"/>
    </row>
    <row r="9627" spans="1:7" ht="25.5">
      <c r="A9627" s="450">
        <v>5093</v>
      </c>
      <c r="B9627" s="451" t="s">
        <v>7088</v>
      </c>
      <c r="C9627" s="450" t="s">
        <v>732</v>
      </c>
      <c r="D9627" s="475">
        <v>18.649999999999999</v>
      </c>
      <c r="E9627" s="302"/>
      <c r="F9627" s="302"/>
      <c r="G9627" s="302"/>
    </row>
    <row r="9628" spans="1:7" ht="51">
      <c r="A9628" s="450">
        <v>37768</v>
      </c>
      <c r="B9628" s="451" t="s">
        <v>7089</v>
      </c>
      <c r="C9628" s="450" t="s">
        <v>721</v>
      </c>
      <c r="D9628" s="475">
        <v>120000</v>
      </c>
      <c r="E9628" s="302"/>
      <c r="F9628" s="302"/>
      <c r="G9628" s="302"/>
    </row>
    <row r="9629" spans="1:7" ht="38.25">
      <c r="A9629" s="450">
        <v>37773</v>
      </c>
      <c r="B9629" s="451" t="s">
        <v>7090</v>
      </c>
      <c r="C9629" s="450" t="s">
        <v>721</v>
      </c>
      <c r="D9629" s="475">
        <v>101900.23</v>
      </c>
      <c r="E9629" s="302"/>
      <c r="F9629" s="302"/>
      <c r="G9629" s="302"/>
    </row>
    <row r="9630" spans="1:7" ht="38.25">
      <c r="A9630" s="450">
        <v>37769</v>
      </c>
      <c r="B9630" s="451" t="s">
        <v>7091</v>
      </c>
      <c r="C9630" s="450" t="s">
        <v>721</v>
      </c>
      <c r="D9630" s="475">
        <v>170593.82</v>
      </c>
      <c r="E9630" s="302"/>
      <c r="F9630" s="302"/>
      <c r="G9630" s="302"/>
    </row>
    <row r="9631" spans="1:7" ht="38.25">
      <c r="A9631" s="450">
        <v>37770</v>
      </c>
      <c r="B9631" s="451" t="s">
        <v>7092</v>
      </c>
      <c r="C9631" s="450" t="s">
        <v>721</v>
      </c>
      <c r="D9631" s="475">
        <v>289524.93</v>
      </c>
      <c r="E9631" s="302"/>
      <c r="F9631" s="302"/>
      <c r="G9631" s="302"/>
    </row>
    <row r="9632" spans="1:7">
      <c r="A9632" s="450">
        <v>38382</v>
      </c>
      <c r="B9632" s="451" t="s">
        <v>7093</v>
      </c>
      <c r="C9632" s="450" t="s">
        <v>721</v>
      </c>
      <c r="D9632" s="475">
        <v>11.74</v>
      </c>
      <c r="E9632" s="302"/>
      <c r="F9632" s="302"/>
      <c r="G9632" s="302"/>
    </row>
    <row r="9633" spans="1:7">
      <c r="A9633" s="450">
        <v>38383</v>
      </c>
      <c r="B9633" s="451" t="s">
        <v>7094</v>
      </c>
      <c r="C9633" s="450" t="s">
        <v>721</v>
      </c>
      <c r="D9633" s="475">
        <v>2.19</v>
      </c>
      <c r="E9633" s="302"/>
      <c r="F9633" s="302"/>
      <c r="G9633" s="302"/>
    </row>
    <row r="9634" spans="1:7">
      <c r="A9634" s="450">
        <v>3768</v>
      </c>
      <c r="B9634" s="451" t="s">
        <v>7095</v>
      </c>
      <c r="C9634" s="450" t="s">
        <v>721</v>
      </c>
      <c r="D9634" s="475">
        <v>2.75</v>
      </c>
      <c r="E9634" s="302"/>
      <c r="F9634" s="302"/>
      <c r="G9634" s="302"/>
    </row>
    <row r="9635" spans="1:7" ht="25.5">
      <c r="A9635" s="450">
        <v>3767</v>
      </c>
      <c r="B9635" s="451" t="s">
        <v>3671</v>
      </c>
      <c r="C9635" s="450" t="s">
        <v>721</v>
      </c>
      <c r="D9635" s="475">
        <v>0.65</v>
      </c>
      <c r="E9635" s="302"/>
      <c r="F9635" s="302"/>
      <c r="G9635" s="302"/>
    </row>
    <row r="9636" spans="1:7" ht="25.5">
      <c r="A9636" s="450">
        <v>13192</v>
      </c>
      <c r="B9636" s="451" t="s">
        <v>7096</v>
      </c>
      <c r="C9636" s="450" t="s">
        <v>721</v>
      </c>
      <c r="D9636" s="475">
        <v>5669.4</v>
      </c>
      <c r="E9636" s="302"/>
      <c r="F9636" s="302"/>
      <c r="G9636" s="302"/>
    </row>
    <row r="9637" spans="1:7" ht="38.25">
      <c r="A9637" s="450">
        <v>38413</v>
      </c>
      <c r="B9637" s="451" t="s">
        <v>7097</v>
      </c>
      <c r="C9637" s="450" t="s">
        <v>721</v>
      </c>
      <c r="D9637" s="475">
        <v>937.63</v>
      </c>
      <c r="E9637" s="302"/>
      <c r="F9637" s="302"/>
      <c r="G9637" s="302"/>
    </row>
    <row r="9638" spans="1:7" ht="76.5">
      <c r="A9638" s="450">
        <v>42440</v>
      </c>
      <c r="B9638" s="451" t="s">
        <v>7098</v>
      </c>
      <c r="C9638" s="450" t="s">
        <v>721</v>
      </c>
      <c r="D9638" s="475">
        <v>1057.95</v>
      </c>
      <c r="E9638" s="302"/>
      <c r="F9638" s="302"/>
      <c r="G9638" s="302"/>
    </row>
    <row r="9639" spans="1:7" ht="51">
      <c r="A9639" s="450">
        <v>20193</v>
      </c>
      <c r="B9639" s="451" t="s">
        <v>7099</v>
      </c>
      <c r="C9639" s="450" t="s">
        <v>3690</v>
      </c>
      <c r="D9639" s="475">
        <v>5.74</v>
      </c>
      <c r="E9639" s="302"/>
      <c r="F9639" s="302"/>
      <c r="G9639" s="302"/>
    </row>
    <row r="9640" spans="1:7" ht="51">
      <c r="A9640" s="450">
        <v>10527</v>
      </c>
      <c r="B9640" s="451" t="s">
        <v>11572</v>
      </c>
      <c r="C9640" s="450" t="s">
        <v>3691</v>
      </c>
      <c r="D9640" s="475">
        <v>17.25</v>
      </c>
      <c r="E9640" s="302"/>
      <c r="F9640" s="302"/>
      <c r="G9640" s="302"/>
    </row>
    <row r="9641" spans="1:7" ht="51">
      <c r="A9641" s="450">
        <v>41805</v>
      </c>
      <c r="B9641" s="451" t="s">
        <v>7100</v>
      </c>
      <c r="C9641" s="450" t="s">
        <v>839</v>
      </c>
      <c r="D9641" s="475">
        <v>415</v>
      </c>
      <c r="E9641" s="302"/>
      <c r="F9641" s="302"/>
      <c r="G9641" s="302"/>
    </row>
    <row r="9642" spans="1:7" ht="38.25">
      <c r="A9642" s="450">
        <v>40271</v>
      </c>
      <c r="B9642" s="451" t="s">
        <v>7101</v>
      </c>
      <c r="C9642" s="450" t="s">
        <v>839</v>
      </c>
      <c r="D9642" s="475">
        <v>11.21</v>
      </c>
      <c r="E9642" s="302"/>
      <c r="F9642" s="302"/>
      <c r="G9642" s="302"/>
    </row>
    <row r="9643" spans="1:7" ht="38.25">
      <c r="A9643" s="450">
        <v>40287</v>
      </c>
      <c r="B9643" s="451" t="s">
        <v>7102</v>
      </c>
      <c r="C9643" s="450" t="s">
        <v>839</v>
      </c>
      <c r="D9643" s="475">
        <v>4.3099999999999996</v>
      </c>
      <c r="E9643" s="302"/>
      <c r="F9643" s="302"/>
      <c r="G9643" s="302"/>
    </row>
    <row r="9644" spans="1:7" ht="25.5">
      <c r="A9644" s="450">
        <v>40295</v>
      </c>
      <c r="B9644" s="451" t="s">
        <v>7103</v>
      </c>
      <c r="C9644" s="450" t="s">
        <v>724</v>
      </c>
      <c r="D9644" s="475">
        <v>2.5499999999999998</v>
      </c>
      <c r="E9644" s="302"/>
      <c r="F9644" s="302"/>
      <c r="G9644" s="302"/>
    </row>
    <row r="9645" spans="1:7" ht="25.5">
      <c r="A9645" s="450">
        <v>745</v>
      </c>
      <c r="B9645" s="451" t="s">
        <v>7104</v>
      </c>
      <c r="C9645" s="450" t="s">
        <v>724</v>
      </c>
      <c r="D9645" s="475">
        <v>2.7</v>
      </c>
      <c r="E9645" s="302"/>
      <c r="F9645" s="302"/>
      <c r="G9645" s="302"/>
    </row>
    <row r="9646" spans="1:7" ht="76.5">
      <c r="A9646" s="450">
        <v>4084</v>
      </c>
      <c r="B9646" s="451" t="s">
        <v>7105</v>
      </c>
      <c r="C9646" s="450" t="s">
        <v>724</v>
      </c>
      <c r="D9646" s="475">
        <v>2.2400000000000002</v>
      </c>
      <c r="E9646" s="302"/>
      <c r="F9646" s="302"/>
      <c r="G9646" s="302"/>
    </row>
    <row r="9647" spans="1:7" ht="76.5">
      <c r="A9647" s="450">
        <v>743</v>
      </c>
      <c r="B9647" s="451" t="s">
        <v>7106</v>
      </c>
      <c r="C9647" s="450" t="s">
        <v>724</v>
      </c>
      <c r="D9647" s="475">
        <v>2.2400000000000002</v>
      </c>
      <c r="E9647" s="302"/>
      <c r="F9647" s="302"/>
      <c r="G9647" s="302"/>
    </row>
    <row r="9648" spans="1:7" ht="76.5">
      <c r="A9648" s="450">
        <v>40293</v>
      </c>
      <c r="B9648" s="451" t="s">
        <v>7107</v>
      </c>
      <c r="C9648" s="450" t="s">
        <v>724</v>
      </c>
      <c r="D9648" s="475">
        <v>2.68</v>
      </c>
      <c r="E9648" s="302"/>
      <c r="F9648" s="302"/>
      <c r="G9648" s="302"/>
    </row>
    <row r="9649" spans="1:7" ht="76.5">
      <c r="A9649" s="450">
        <v>40294</v>
      </c>
      <c r="B9649" s="451" t="s">
        <v>7108</v>
      </c>
      <c r="C9649" s="450" t="s">
        <v>724</v>
      </c>
      <c r="D9649" s="475">
        <v>2.2400000000000002</v>
      </c>
      <c r="E9649" s="302"/>
      <c r="F9649" s="302"/>
      <c r="G9649" s="302"/>
    </row>
    <row r="9650" spans="1:7" ht="76.5">
      <c r="A9650" s="450">
        <v>4085</v>
      </c>
      <c r="B9650" s="451" t="s">
        <v>7109</v>
      </c>
      <c r="C9650" s="450" t="s">
        <v>724</v>
      </c>
      <c r="D9650" s="475">
        <v>3.13</v>
      </c>
      <c r="E9650" s="302"/>
      <c r="F9650" s="302"/>
      <c r="G9650" s="302"/>
    </row>
    <row r="9651" spans="1:7" ht="38.25">
      <c r="A9651" s="450">
        <v>10775</v>
      </c>
      <c r="B9651" s="451" t="s">
        <v>7110</v>
      </c>
      <c r="C9651" s="450" t="s">
        <v>839</v>
      </c>
      <c r="D9651" s="475">
        <v>585</v>
      </c>
      <c r="E9651" s="302"/>
      <c r="F9651" s="302"/>
      <c r="G9651" s="302"/>
    </row>
    <row r="9652" spans="1:7" ht="38.25">
      <c r="A9652" s="450">
        <v>10776</v>
      </c>
      <c r="B9652" s="451" t="s">
        <v>7111</v>
      </c>
      <c r="C9652" s="450" t="s">
        <v>839</v>
      </c>
      <c r="D9652" s="475">
        <v>457.03</v>
      </c>
      <c r="E9652" s="302"/>
      <c r="F9652" s="302"/>
      <c r="G9652" s="302"/>
    </row>
    <row r="9653" spans="1:7" ht="38.25">
      <c r="A9653" s="450">
        <v>10779</v>
      </c>
      <c r="B9653" s="451" t="s">
        <v>7112</v>
      </c>
      <c r="C9653" s="450" t="s">
        <v>839</v>
      </c>
      <c r="D9653" s="475">
        <v>731.25</v>
      </c>
      <c r="E9653" s="302"/>
      <c r="F9653" s="302"/>
      <c r="G9653" s="302"/>
    </row>
    <row r="9654" spans="1:7" ht="38.25">
      <c r="A9654" s="450">
        <v>10777</v>
      </c>
      <c r="B9654" s="451" t="s">
        <v>7113</v>
      </c>
      <c r="C9654" s="450" t="s">
        <v>839</v>
      </c>
      <c r="D9654" s="475">
        <v>664.21</v>
      </c>
      <c r="E9654" s="302"/>
      <c r="F9654" s="302"/>
      <c r="G9654" s="302"/>
    </row>
    <row r="9655" spans="1:7" ht="38.25">
      <c r="A9655" s="450">
        <v>10778</v>
      </c>
      <c r="B9655" s="451" t="s">
        <v>7114</v>
      </c>
      <c r="C9655" s="450" t="s">
        <v>839</v>
      </c>
      <c r="D9655" s="475">
        <v>731.25</v>
      </c>
      <c r="E9655" s="302"/>
      <c r="F9655" s="302"/>
      <c r="G9655" s="302"/>
    </row>
    <row r="9656" spans="1:7">
      <c r="A9656" s="450">
        <v>40339</v>
      </c>
      <c r="B9656" s="451" t="s">
        <v>7115</v>
      </c>
      <c r="C9656" s="450" t="s">
        <v>839</v>
      </c>
      <c r="D9656" s="475">
        <v>4.3099999999999996</v>
      </c>
      <c r="E9656" s="302"/>
      <c r="F9656" s="302"/>
      <c r="G9656" s="302"/>
    </row>
    <row r="9657" spans="1:7" ht="76.5">
      <c r="A9657" s="450">
        <v>3355</v>
      </c>
      <c r="B9657" s="451" t="s">
        <v>7116</v>
      </c>
      <c r="C9657" s="450" t="s">
        <v>724</v>
      </c>
      <c r="D9657" s="475">
        <v>24.3</v>
      </c>
      <c r="E9657" s="302"/>
      <c r="F9657" s="302"/>
      <c r="G9657" s="302"/>
    </row>
    <row r="9658" spans="1:7" ht="76.5">
      <c r="A9658" s="450">
        <v>39814</v>
      </c>
      <c r="B9658" s="451" t="s">
        <v>7117</v>
      </c>
      <c r="C9658" s="450" t="s">
        <v>724</v>
      </c>
      <c r="D9658" s="475">
        <v>45.56</v>
      </c>
      <c r="E9658" s="302"/>
      <c r="F9658" s="302"/>
      <c r="G9658" s="302"/>
    </row>
    <row r="9659" spans="1:7" ht="51">
      <c r="A9659" s="450">
        <v>10749</v>
      </c>
      <c r="B9659" s="451" t="s">
        <v>7118</v>
      </c>
      <c r="C9659" s="450" t="s">
        <v>839</v>
      </c>
      <c r="D9659" s="475">
        <v>7.9</v>
      </c>
      <c r="E9659" s="302"/>
      <c r="F9659" s="302"/>
      <c r="G9659" s="302"/>
    </row>
    <row r="9660" spans="1:7" ht="25.5">
      <c r="A9660" s="450">
        <v>40290</v>
      </c>
      <c r="B9660" s="451" t="s">
        <v>7119</v>
      </c>
      <c r="C9660" s="450" t="s">
        <v>839</v>
      </c>
      <c r="D9660" s="475">
        <v>11.38</v>
      </c>
      <c r="E9660" s="302"/>
      <c r="F9660" s="302"/>
      <c r="G9660" s="302"/>
    </row>
    <row r="9661" spans="1:7" ht="38.25">
      <c r="A9661" s="450">
        <v>3346</v>
      </c>
      <c r="B9661" s="451" t="s">
        <v>12462</v>
      </c>
      <c r="C9661" s="450" t="s">
        <v>724</v>
      </c>
      <c r="D9661" s="475">
        <v>13.5</v>
      </c>
      <c r="E9661" s="302"/>
      <c r="F9661" s="302"/>
      <c r="G9661" s="302"/>
    </row>
    <row r="9662" spans="1:7" ht="38.25">
      <c r="A9662" s="450">
        <v>3348</v>
      </c>
      <c r="B9662" s="451" t="s">
        <v>12463</v>
      </c>
      <c r="C9662" s="450" t="s">
        <v>724</v>
      </c>
      <c r="D9662" s="475">
        <v>16.149999999999999</v>
      </c>
      <c r="E9662" s="302"/>
      <c r="F9662" s="302"/>
      <c r="G9662" s="302"/>
    </row>
    <row r="9663" spans="1:7" ht="25.5">
      <c r="A9663" s="450">
        <v>39833</v>
      </c>
      <c r="B9663" s="451" t="s">
        <v>12464</v>
      </c>
      <c r="C9663" s="450" t="s">
        <v>724</v>
      </c>
      <c r="D9663" s="475">
        <v>22.12</v>
      </c>
      <c r="E9663" s="302"/>
      <c r="F9663" s="302"/>
      <c r="G9663" s="302"/>
    </row>
    <row r="9664" spans="1:7" ht="25.5">
      <c r="A9664" s="450">
        <v>7252</v>
      </c>
      <c r="B9664" s="451" t="s">
        <v>7120</v>
      </c>
      <c r="C9664" s="450" t="s">
        <v>724</v>
      </c>
      <c r="D9664" s="475">
        <v>2.25</v>
      </c>
      <c r="E9664" s="302"/>
      <c r="F9664" s="302"/>
      <c r="G9664" s="302"/>
    </row>
    <row r="9665" spans="1:7" ht="25.5">
      <c r="A9665" s="450">
        <v>4778</v>
      </c>
      <c r="B9665" s="451" t="s">
        <v>7121</v>
      </c>
      <c r="C9665" s="450" t="s">
        <v>724</v>
      </c>
      <c r="D9665" s="475">
        <v>2.7</v>
      </c>
      <c r="E9665" s="302"/>
      <c r="F9665" s="302"/>
      <c r="G9665" s="302"/>
    </row>
    <row r="9666" spans="1:7" ht="25.5">
      <c r="A9666" s="450">
        <v>4780</v>
      </c>
      <c r="B9666" s="451" t="s">
        <v>7122</v>
      </c>
      <c r="C9666" s="450" t="s">
        <v>724</v>
      </c>
      <c r="D9666" s="475">
        <v>2.92</v>
      </c>
      <c r="E9666" s="302"/>
      <c r="F9666" s="302"/>
      <c r="G9666" s="302"/>
    </row>
    <row r="9667" spans="1:7" ht="25.5">
      <c r="A9667" s="450">
        <v>10809</v>
      </c>
      <c r="B9667" s="451" t="s">
        <v>7123</v>
      </c>
      <c r="C9667" s="450" t="s">
        <v>724</v>
      </c>
      <c r="D9667" s="475">
        <v>1.24</v>
      </c>
      <c r="E9667" s="302"/>
      <c r="F9667" s="302"/>
      <c r="G9667" s="302"/>
    </row>
    <row r="9668" spans="1:7" ht="25.5">
      <c r="A9668" s="450">
        <v>10811</v>
      </c>
      <c r="B9668" s="451" t="s">
        <v>7124</v>
      </c>
      <c r="C9668" s="450" t="s">
        <v>724</v>
      </c>
      <c r="D9668" s="475">
        <v>1.06</v>
      </c>
      <c r="E9668" s="302"/>
      <c r="F9668" s="302"/>
      <c r="G9668" s="302"/>
    </row>
    <row r="9669" spans="1:7" ht="38.25">
      <c r="A9669" s="450">
        <v>7247</v>
      </c>
      <c r="B9669" s="451" t="s">
        <v>7125</v>
      </c>
      <c r="C9669" s="450" t="s">
        <v>724</v>
      </c>
      <c r="D9669" s="475">
        <v>2.25</v>
      </c>
      <c r="E9669" s="302"/>
      <c r="F9669" s="302"/>
      <c r="G9669" s="302"/>
    </row>
    <row r="9670" spans="1:7" ht="51">
      <c r="A9670" s="450">
        <v>40291</v>
      </c>
      <c r="B9670" s="451" t="s">
        <v>7126</v>
      </c>
      <c r="C9670" s="450" t="s">
        <v>839</v>
      </c>
      <c r="D9670" s="475">
        <v>601.75</v>
      </c>
      <c r="E9670" s="302"/>
      <c r="F9670" s="302"/>
      <c r="G9670" s="302"/>
    </row>
    <row r="9671" spans="1:7" ht="51">
      <c r="A9671" s="450">
        <v>40275</v>
      </c>
      <c r="B9671" s="451" t="s">
        <v>7127</v>
      </c>
      <c r="C9671" s="450" t="s">
        <v>839</v>
      </c>
      <c r="D9671" s="475">
        <v>17.25</v>
      </c>
      <c r="E9671" s="302"/>
      <c r="F9671" s="302"/>
      <c r="G9671" s="302"/>
    </row>
    <row r="9672" spans="1:7" ht="25.5">
      <c r="A9672" s="450">
        <v>42408</v>
      </c>
      <c r="B9672" s="451" t="s">
        <v>11329</v>
      </c>
      <c r="C9672" s="450" t="s">
        <v>726</v>
      </c>
      <c r="D9672" s="475">
        <v>2.0099999999999998</v>
      </c>
      <c r="E9672" s="302"/>
      <c r="F9672" s="302"/>
      <c r="G9672" s="302"/>
    </row>
    <row r="9673" spans="1:7">
      <c r="A9673" s="450">
        <v>3777</v>
      </c>
      <c r="B9673" s="451" t="s">
        <v>11330</v>
      </c>
      <c r="C9673" s="450" t="s">
        <v>726</v>
      </c>
      <c r="D9673" s="475">
        <v>1.45</v>
      </c>
      <c r="E9673" s="302"/>
      <c r="F9673" s="302"/>
      <c r="G9673" s="302"/>
    </row>
    <row r="9674" spans="1:7" ht="25.5">
      <c r="A9674" s="450">
        <v>3798</v>
      </c>
      <c r="B9674" s="451" t="s">
        <v>7128</v>
      </c>
      <c r="C9674" s="450" t="s">
        <v>721</v>
      </c>
      <c r="D9674" s="475">
        <v>64.97</v>
      </c>
      <c r="E9674" s="302"/>
      <c r="F9674" s="302"/>
      <c r="G9674" s="302"/>
    </row>
    <row r="9675" spans="1:7" ht="51">
      <c r="A9675" s="450">
        <v>38769</v>
      </c>
      <c r="B9675" s="451" t="s">
        <v>7129</v>
      </c>
      <c r="C9675" s="450" t="s">
        <v>721</v>
      </c>
      <c r="D9675" s="475">
        <v>50.74</v>
      </c>
      <c r="E9675" s="302"/>
      <c r="F9675" s="302"/>
      <c r="G9675" s="302"/>
    </row>
    <row r="9676" spans="1:7" ht="51">
      <c r="A9676" s="450">
        <v>39510</v>
      </c>
      <c r="B9676" s="451" t="s">
        <v>7130</v>
      </c>
      <c r="C9676" s="450" t="s">
        <v>721</v>
      </c>
      <c r="D9676" s="475">
        <v>205.36</v>
      </c>
      <c r="E9676" s="302"/>
      <c r="F9676" s="302"/>
      <c r="G9676" s="302"/>
    </row>
    <row r="9677" spans="1:7" ht="38.25">
      <c r="A9677" s="450">
        <v>38776</v>
      </c>
      <c r="B9677" s="451" t="s">
        <v>7131</v>
      </c>
      <c r="C9677" s="450" t="s">
        <v>721</v>
      </c>
      <c r="D9677" s="475">
        <v>217.94</v>
      </c>
      <c r="E9677" s="302"/>
      <c r="F9677" s="302"/>
      <c r="G9677" s="302"/>
    </row>
    <row r="9678" spans="1:7" ht="25.5">
      <c r="A9678" s="450">
        <v>38774</v>
      </c>
      <c r="B9678" s="451" t="s">
        <v>7132</v>
      </c>
      <c r="C9678" s="450" t="s">
        <v>721</v>
      </c>
      <c r="D9678" s="475">
        <v>18.09</v>
      </c>
      <c r="E9678" s="302"/>
      <c r="F9678" s="302"/>
      <c r="G9678" s="302"/>
    </row>
    <row r="9679" spans="1:7" ht="38.25">
      <c r="A9679" s="450">
        <v>42247</v>
      </c>
      <c r="B9679" s="451" t="s">
        <v>10688</v>
      </c>
      <c r="C9679" s="450" t="s">
        <v>721</v>
      </c>
      <c r="D9679" s="475">
        <v>617.39</v>
      </c>
      <c r="E9679" s="302"/>
      <c r="F9679" s="302"/>
      <c r="G9679" s="302"/>
    </row>
    <row r="9680" spans="1:7" ht="38.25">
      <c r="A9680" s="450">
        <v>42248</v>
      </c>
      <c r="B9680" s="451" t="s">
        <v>10689</v>
      </c>
      <c r="C9680" s="450" t="s">
        <v>721</v>
      </c>
      <c r="D9680" s="475">
        <v>717.14</v>
      </c>
      <c r="E9680" s="302"/>
      <c r="F9680" s="302"/>
      <c r="G9680" s="302"/>
    </row>
    <row r="9681" spans="1:7" ht="38.25">
      <c r="A9681" s="450">
        <v>42249</v>
      </c>
      <c r="B9681" s="451" t="s">
        <v>10690</v>
      </c>
      <c r="C9681" s="450" t="s">
        <v>721</v>
      </c>
      <c r="D9681" s="475">
        <v>1188.06</v>
      </c>
      <c r="E9681" s="302"/>
      <c r="F9681" s="302"/>
      <c r="G9681" s="302"/>
    </row>
    <row r="9682" spans="1:7" ht="38.25">
      <c r="A9682" s="450">
        <v>42244</v>
      </c>
      <c r="B9682" s="451" t="s">
        <v>10691</v>
      </c>
      <c r="C9682" s="450" t="s">
        <v>721</v>
      </c>
      <c r="D9682" s="475">
        <v>185.54</v>
      </c>
      <c r="E9682" s="302"/>
      <c r="F9682" s="302"/>
      <c r="G9682" s="302"/>
    </row>
    <row r="9683" spans="1:7" ht="38.25">
      <c r="A9683" s="450">
        <v>42245</v>
      </c>
      <c r="B9683" s="451" t="s">
        <v>10692</v>
      </c>
      <c r="C9683" s="450" t="s">
        <v>721</v>
      </c>
      <c r="D9683" s="475">
        <v>342.37</v>
      </c>
      <c r="E9683" s="302"/>
      <c r="F9683" s="302"/>
      <c r="G9683" s="302"/>
    </row>
    <row r="9684" spans="1:7" ht="38.25">
      <c r="A9684" s="450">
        <v>42246</v>
      </c>
      <c r="B9684" s="451" t="s">
        <v>10693</v>
      </c>
      <c r="C9684" s="450" t="s">
        <v>721</v>
      </c>
      <c r="D9684" s="475">
        <v>378.99</v>
      </c>
      <c r="E9684" s="302"/>
      <c r="F9684" s="302"/>
      <c r="G9684" s="302"/>
    </row>
    <row r="9685" spans="1:7" ht="38.25">
      <c r="A9685" s="450">
        <v>42243</v>
      </c>
      <c r="B9685" s="451" t="s">
        <v>10694</v>
      </c>
      <c r="C9685" s="450" t="s">
        <v>721</v>
      </c>
      <c r="D9685" s="475">
        <v>457</v>
      </c>
      <c r="E9685" s="302"/>
      <c r="F9685" s="302"/>
      <c r="G9685" s="302"/>
    </row>
    <row r="9686" spans="1:7" ht="51">
      <c r="A9686" s="450">
        <v>38889</v>
      </c>
      <c r="B9686" s="451" t="s">
        <v>7133</v>
      </c>
      <c r="C9686" s="450" t="s">
        <v>721</v>
      </c>
      <c r="D9686" s="475">
        <v>38.89</v>
      </c>
      <c r="E9686" s="302"/>
      <c r="F9686" s="302"/>
      <c r="G9686" s="302"/>
    </row>
    <row r="9687" spans="1:7" ht="51">
      <c r="A9687" s="450">
        <v>38784</v>
      </c>
      <c r="B9687" s="451" t="s">
        <v>7134</v>
      </c>
      <c r="C9687" s="450" t="s">
        <v>721</v>
      </c>
      <c r="D9687" s="475">
        <v>52.03</v>
      </c>
      <c r="E9687" s="302"/>
      <c r="F9687" s="302"/>
      <c r="G9687" s="302"/>
    </row>
    <row r="9688" spans="1:7" ht="51">
      <c r="A9688" s="450">
        <v>3788</v>
      </c>
      <c r="B9688" s="451" t="s">
        <v>7135</v>
      </c>
      <c r="C9688" s="450" t="s">
        <v>721</v>
      </c>
      <c r="D9688" s="475">
        <v>54.22</v>
      </c>
      <c r="E9688" s="302"/>
      <c r="F9688" s="302"/>
      <c r="G9688" s="302"/>
    </row>
    <row r="9689" spans="1:7" ht="51">
      <c r="A9689" s="450">
        <v>12230</v>
      </c>
      <c r="B9689" s="451" t="s">
        <v>7136</v>
      </c>
      <c r="C9689" s="450" t="s">
        <v>721</v>
      </c>
      <c r="D9689" s="475">
        <v>13.94</v>
      </c>
      <c r="E9689" s="302"/>
      <c r="F9689" s="302"/>
      <c r="G9689" s="302"/>
    </row>
    <row r="9690" spans="1:7" ht="51">
      <c r="A9690" s="450">
        <v>3780</v>
      </c>
      <c r="B9690" s="451" t="s">
        <v>7137</v>
      </c>
      <c r="C9690" s="450" t="s">
        <v>721</v>
      </c>
      <c r="D9690" s="475">
        <v>80</v>
      </c>
      <c r="E9690" s="302"/>
      <c r="F9690" s="302"/>
      <c r="G9690" s="302"/>
    </row>
    <row r="9691" spans="1:7" ht="51">
      <c r="A9691" s="450">
        <v>12231</v>
      </c>
      <c r="B9691" s="451" t="s">
        <v>7138</v>
      </c>
      <c r="C9691" s="450" t="s">
        <v>721</v>
      </c>
      <c r="D9691" s="475">
        <v>23.19</v>
      </c>
      <c r="E9691" s="302"/>
      <c r="F9691" s="302"/>
      <c r="G9691" s="302"/>
    </row>
    <row r="9692" spans="1:7" ht="51">
      <c r="A9692" s="450">
        <v>3811</v>
      </c>
      <c r="B9692" s="451" t="s">
        <v>7139</v>
      </c>
      <c r="C9692" s="450" t="s">
        <v>721</v>
      </c>
      <c r="D9692" s="475">
        <v>75.14</v>
      </c>
      <c r="E9692" s="302"/>
      <c r="F9692" s="302"/>
      <c r="G9692" s="302"/>
    </row>
    <row r="9693" spans="1:7" ht="51">
      <c r="A9693" s="450">
        <v>12232</v>
      </c>
      <c r="B9693" s="451" t="s">
        <v>7140</v>
      </c>
      <c r="C9693" s="450" t="s">
        <v>721</v>
      </c>
      <c r="D9693" s="475">
        <v>24.3</v>
      </c>
      <c r="E9693" s="302"/>
      <c r="F9693" s="302"/>
      <c r="G9693" s="302"/>
    </row>
    <row r="9694" spans="1:7" ht="51">
      <c r="A9694" s="450">
        <v>3799</v>
      </c>
      <c r="B9694" s="451" t="s">
        <v>7141</v>
      </c>
      <c r="C9694" s="450" t="s">
        <v>721</v>
      </c>
      <c r="D9694" s="475">
        <v>106.27</v>
      </c>
      <c r="E9694" s="302"/>
      <c r="F9694" s="302"/>
      <c r="G9694" s="302"/>
    </row>
    <row r="9695" spans="1:7" ht="51">
      <c r="A9695" s="450">
        <v>12239</v>
      </c>
      <c r="B9695" s="451" t="s">
        <v>7142</v>
      </c>
      <c r="C9695" s="450" t="s">
        <v>721</v>
      </c>
      <c r="D9695" s="475">
        <v>31.81</v>
      </c>
      <c r="E9695" s="302"/>
      <c r="F9695" s="302"/>
      <c r="G9695" s="302"/>
    </row>
    <row r="9696" spans="1:7" ht="38.25">
      <c r="A9696" s="450">
        <v>38773</v>
      </c>
      <c r="B9696" s="451" t="s">
        <v>7143</v>
      </c>
      <c r="C9696" s="450" t="s">
        <v>721</v>
      </c>
      <c r="D9696" s="475">
        <v>5.0999999999999996</v>
      </c>
      <c r="E9696" s="302"/>
      <c r="F9696" s="302"/>
      <c r="G9696" s="302"/>
    </row>
    <row r="9697" spans="1:7" ht="25.5">
      <c r="A9697" s="450">
        <v>12271</v>
      </c>
      <c r="B9697" s="451" t="s">
        <v>7144</v>
      </c>
      <c r="C9697" s="450" t="s">
        <v>721</v>
      </c>
      <c r="D9697" s="475">
        <v>284.54000000000002</v>
      </c>
      <c r="E9697" s="302"/>
      <c r="F9697" s="302"/>
      <c r="G9697" s="302"/>
    </row>
    <row r="9698" spans="1:7" ht="38.25">
      <c r="A9698" s="450">
        <v>38785</v>
      </c>
      <c r="B9698" s="451" t="s">
        <v>7145</v>
      </c>
      <c r="C9698" s="450" t="s">
        <v>721</v>
      </c>
      <c r="D9698" s="475">
        <v>134.71</v>
      </c>
      <c r="E9698" s="302"/>
      <c r="F9698" s="302"/>
      <c r="G9698" s="302"/>
    </row>
    <row r="9699" spans="1:7" ht="38.25">
      <c r="A9699" s="450">
        <v>38786</v>
      </c>
      <c r="B9699" s="451" t="s">
        <v>7146</v>
      </c>
      <c r="C9699" s="450" t="s">
        <v>721</v>
      </c>
      <c r="D9699" s="475">
        <v>165.94</v>
      </c>
      <c r="E9699" s="302"/>
      <c r="F9699" s="302"/>
      <c r="G9699" s="302"/>
    </row>
    <row r="9700" spans="1:7" ht="25.5">
      <c r="A9700" s="450">
        <v>39385</v>
      </c>
      <c r="B9700" s="451" t="s">
        <v>7147</v>
      </c>
      <c r="C9700" s="450" t="s">
        <v>721</v>
      </c>
      <c r="D9700" s="475">
        <v>16.54</v>
      </c>
      <c r="E9700" s="302"/>
      <c r="F9700" s="302"/>
      <c r="G9700" s="302"/>
    </row>
    <row r="9701" spans="1:7" ht="25.5">
      <c r="A9701" s="450">
        <v>39389</v>
      </c>
      <c r="B9701" s="451" t="s">
        <v>7148</v>
      </c>
      <c r="C9701" s="450" t="s">
        <v>721</v>
      </c>
      <c r="D9701" s="475">
        <v>17.95</v>
      </c>
      <c r="E9701" s="302"/>
      <c r="F9701" s="302"/>
      <c r="G9701" s="302"/>
    </row>
    <row r="9702" spans="1:7" ht="25.5">
      <c r="A9702" s="450">
        <v>39390</v>
      </c>
      <c r="B9702" s="451" t="s">
        <v>7149</v>
      </c>
      <c r="C9702" s="450" t="s">
        <v>721</v>
      </c>
      <c r="D9702" s="475">
        <v>37.619999999999997</v>
      </c>
      <c r="E9702" s="302"/>
      <c r="F9702" s="302"/>
      <c r="G9702" s="302"/>
    </row>
    <row r="9703" spans="1:7" ht="25.5">
      <c r="A9703" s="450">
        <v>39391</v>
      </c>
      <c r="B9703" s="451" t="s">
        <v>7150</v>
      </c>
      <c r="C9703" s="450" t="s">
        <v>721</v>
      </c>
      <c r="D9703" s="475">
        <v>42.24</v>
      </c>
      <c r="E9703" s="302"/>
      <c r="F9703" s="302"/>
      <c r="G9703" s="302"/>
    </row>
    <row r="9704" spans="1:7" ht="51">
      <c r="A9704" s="450">
        <v>3803</v>
      </c>
      <c r="B9704" s="451" t="s">
        <v>7151</v>
      </c>
      <c r="C9704" s="450" t="s">
        <v>721</v>
      </c>
      <c r="D9704" s="475">
        <v>48.11</v>
      </c>
      <c r="E9704" s="302"/>
      <c r="F9704" s="302"/>
      <c r="G9704" s="302"/>
    </row>
    <row r="9705" spans="1:7" ht="51">
      <c r="A9705" s="450">
        <v>38770</v>
      </c>
      <c r="B9705" s="451" t="s">
        <v>7152</v>
      </c>
      <c r="C9705" s="450" t="s">
        <v>721</v>
      </c>
      <c r="D9705" s="475">
        <v>55.71</v>
      </c>
      <c r="E9705" s="302"/>
      <c r="F9705" s="302"/>
      <c r="G9705" s="302"/>
    </row>
    <row r="9706" spans="1:7">
      <c r="A9706" s="450">
        <v>12267</v>
      </c>
      <c r="B9706" s="451" t="s">
        <v>7153</v>
      </c>
      <c r="C9706" s="450" t="s">
        <v>721</v>
      </c>
      <c r="D9706" s="475">
        <v>163.26</v>
      </c>
      <c r="E9706" s="302"/>
      <c r="F9706" s="302"/>
      <c r="G9706" s="302"/>
    </row>
    <row r="9707" spans="1:7" ht="102">
      <c r="A9707" s="450">
        <v>43265</v>
      </c>
      <c r="B9707" s="451" t="s">
        <v>10695</v>
      </c>
      <c r="C9707" s="450" t="s">
        <v>721</v>
      </c>
      <c r="D9707" s="475">
        <v>51.73</v>
      </c>
      <c r="E9707" s="302"/>
      <c r="F9707" s="302"/>
      <c r="G9707" s="302"/>
    </row>
    <row r="9708" spans="1:7" ht="51">
      <c r="A9708" s="450">
        <v>12266</v>
      </c>
      <c r="B9708" s="451" t="s">
        <v>7154</v>
      </c>
      <c r="C9708" s="450" t="s">
        <v>721</v>
      </c>
      <c r="D9708" s="475">
        <v>83.56</v>
      </c>
      <c r="E9708" s="302"/>
      <c r="F9708" s="302"/>
      <c r="G9708" s="302"/>
    </row>
    <row r="9709" spans="1:7" ht="51">
      <c r="A9709" s="450">
        <v>39378</v>
      </c>
      <c r="B9709" s="451" t="s">
        <v>7155</v>
      </c>
      <c r="C9709" s="450" t="s">
        <v>721</v>
      </c>
      <c r="D9709" s="475">
        <v>59.24</v>
      </c>
      <c r="E9709" s="302"/>
      <c r="F9709" s="302"/>
      <c r="G9709" s="302"/>
    </row>
    <row r="9710" spans="1:7" ht="51">
      <c r="A9710" s="450">
        <v>43543</v>
      </c>
      <c r="B9710" s="451" t="s">
        <v>7156</v>
      </c>
      <c r="C9710" s="450" t="s">
        <v>721</v>
      </c>
      <c r="D9710" s="475">
        <v>123.42</v>
      </c>
      <c r="E9710" s="302"/>
      <c r="F9710" s="302"/>
      <c r="G9710" s="302"/>
    </row>
    <row r="9711" spans="1:7" ht="51">
      <c r="A9711" s="450">
        <v>38775</v>
      </c>
      <c r="B9711" s="451" t="s">
        <v>7157</v>
      </c>
      <c r="C9711" s="450" t="s">
        <v>721</v>
      </c>
      <c r="D9711" s="475">
        <v>62.81</v>
      </c>
      <c r="E9711" s="302"/>
      <c r="F9711" s="302"/>
      <c r="G9711" s="302"/>
    </row>
    <row r="9712" spans="1:7" ht="25.5">
      <c r="A9712" s="450">
        <v>21119</v>
      </c>
      <c r="B9712" s="451" t="s">
        <v>7158</v>
      </c>
      <c r="C9712" s="450" t="s">
        <v>721</v>
      </c>
      <c r="D9712" s="475">
        <v>2.31</v>
      </c>
      <c r="E9712" s="302"/>
      <c r="F9712" s="302"/>
      <c r="G9712" s="302"/>
    </row>
    <row r="9713" spans="1:7" ht="25.5">
      <c r="A9713" s="450">
        <v>37974</v>
      </c>
      <c r="B9713" s="451" t="s">
        <v>7159</v>
      </c>
      <c r="C9713" s="450" t="s">
        <v>721</v>
      </c>
      <c r="D9713" s="475">
        <v>3.43</v>
      </c>
      <c r="E9713" s="302"/>
      <c r="F9713" s="302"/>
      <c r="G9713" s="302"/>
    </row>
    <row r="9714" spans="1:7" ht="25.5">
      <c r="A9714" s="450">
        <v>37975</v>
      </c>
      <c r="B9714" s="451" t="s">
        <v>7160</v>
      </c>
      <c r="C9714" s="450" t="s">
        <v>721</v>
      </c>
      <c r="D9714" s="475">
        <v>6.97</v>
      </c>
      <c r="E9714" s="302"/>
      <c r="F9714" s="302"/>
      <c r="G9714" s="302"/>
    </row>
    <row r="9715" spans="1:7" ht="25.5">
      <c r="A9715" s="450">
        <v>37976</v>
      </c>
      <c r="B9715" s="451" t="s">
        <v>7161</v>
      </c>
      <c r="C9715" s="450" t="s">
        <v>721</v>
      </c>
      <c r="D9715" s="475">
        <v>14.29</v>
      </c>
      <c r="E9715" s="302"/>
      <c r="F9715" s="302"/>
      <c r="G9715" s="302"/>
    </row>
    <row r="9716" spans="1:7" ht="25.5">
      <c r="A9716" s="450">
        <v>37977</v>
      </c>
      <c r="B9716" s="451" t="s">
        <v>7162</v>
      </c>
      <c r="C9716" s="450" t="s">
        <v>721</v>
      </c>
      <c r="D9716" s="475">
        <v>19.66</v>
      </c>
      <c r="E9716" s="302"/>
      <c r="F9716" s="302"/>
      <c r="G9716" s="302"/>
    </row>
    <row r="9717" spans="1:7" ht="25.5">
      <c r="A9717" s="450">
        <v>37978</v>
      </c>
      <c r="B9717" s="451" t="s">
        <v>7163</v>
      </c>
      <c r="C9717" s="450" t="s">
        <v>721</v>
      </c>
      <c r="D9717" s="475">
        <v>39.840000000000003</v>
      </c>
      <c r="E9717" s="302"/>
      <c r="F9717" s="302"/>
      <c r="G9717" s="302"/>
    </row>
    <row r="9718" spans="1:7" ht="25.5">
      <c r="A9718" s="450">
        <v>37979</v>
      </c>
      <c r="B9718" s="451" t="s">
        <v>7164</v>
      </c>
      <c r="C9718" s="450" t="s">
        <v>721</v>
      </c>
      <c r="D9718" s="475">
        <v>171.16</v>
      </c>
      <c r="E9718" s="302"/>
      <c r="F9718" s="302"/>
      <c r="G9718" s="302"/>
    </row>
    <row r="9719" spans="1:7" ht="25.5">
      <c r="A9719" s="450">
        <v>37980</v>
      </c>
      <c r="B9719" s="451" t="s">
        <v>7165</v>
      </c>
      <c r="C9719" s="450" t="s">
        <v>721</v>
      </c>
      <c r="D9719" s="475">
        <v>192.36</v>
      </c>
      <c r="E9719" s="302"/>
      <c r="F9719" s="302"/>
      <c r="G9719" s="302"/>
    </row>
    <row r="9720" spans="1:7" ht="38.25">
      <c r="A9720" s="450">
        <v>36147</v>
      </c>
      <c r="B9720" s="451" t="s">
        <v>7166</v>
      </c>
      <c r="C9720" s="450" t="s">
        <v>732</v>
      </c>
      <c r="D9720" s="475">
        <v>357.09</v>
      </c>
      <c r="E9720" s="302"/>
      <c r="F9720" s="302"/>
      <c r="G9720" s="302"/>
    </row>
    <row r="9721" spans="1:7" ht="25.5">
      <c r="A9721" s="450">
        <v>12731</v>
      </c>
      <c r="B9721" s="451" t="s">
        <v>7167</v>
      </c>
      <c r="C9721" s="450" t="s">
        <v>721</v>
      </c>
      <c r="D9721" s="475">
        <v>329.03</v>
      </c>
      <c r="E9721" s="302"/>
      <c r="F9721" s="302"/>
      <c r="G9721" s="302"/>
    </row>
    <row r="9722" spans="1:7" ht="25.5">
      <c r="A9722" s="450">
        <v>12723</v>
      </c>
      <c r="B9722" s="451" t="s">
        <v>7168</v>
      </c>
      <c r="C9722" s="450" t="s">
        <v>721</v>
      </c>
      <c r="D9722" s="475">
        <v>2.5499999999999998</v>
      </c>
      <c r="E9722" s="302"/>
      <c r="F9722" s="302"/>
      <c r="G9722" s="302"/>
    </row>
    <row r="9723" spans="1:7" ht="25.5">
      <c r="A9723" s="450">
        <v>12724</v>
      </c>
      <c r="B9723" s="451" t="s">
        <v>7169</v>
      </c>
      <c r="C9723" s="450" t="s">
        <v>721</v>
      </c>
      <c r="D9723" s="475">
        <v>4.9000000000000004</v>
      </c>
      <c r="E9723" s="302"/>
      <c r="F9723" s="302"/>
      <c r="G9723" s="302"/>
    </row>
    <row r="9724" spans="1:7" ht="25.5">
      <c r="A9724" s="450">
        <v>12725</v>
      </c>
      <c r="B9724" s="451" t="s">
        <v>7170</v>
      </c>
      <c r="C9724" s="450" t="s">
        <v>721</v>
      </c>
      <c r="D9724" s="475">
        <v>9.83</v>
      </c>
      <c r="E9724" s="302"/>
      <c r="F9724" s="302"/>
      <c r="G9724" s="302"/>
    </row>
    <row r="9725" spans="1:7" ht="25.5">
      <c r="A9725" s="450">
        <v>12726</v>
      </c>
      <c r="B9725" s="451" t="s">
        <v>7171</v>
      </c>
      <c r="C9725" s="450" t="s">
        <v>721</v>
      </c>
      <c r="D9725" s="475">
        <v>21.71</v>
      </c>
      <c r="E9725" s="302"/>
      <c r="F9725" s="302"/>
      <c r="G9725" s="302"/>
    </row>
    <row r="9726" spans="1:7" ht="25.5">
      <c r="A9726" s="450">
        <v>12727</v>
      </c>
      <c r="B9726" s="451" t="s">
        <v>7172</v>
      </c>
      <c r="C9726" s="450" t="s">
        <v>721</v>
      </c>
      <c r="D9726" s="475">
        <v>27.53</v>
      </c>
      <c r="E9726" s="302"/>
      <c r="F9726" s="302"/>
      <c r="G9726" s="302"/>
    </row>
    <row r="9727" spans="1:7" ht="25.5">
      <c r="A9727" s="450">
        <v>12728</v>
      </c>
      <c r="B9727" s="451" t="s">
        <v>7173</v>
      </c>
      <c r="C9727" s="450" t="s">
        <v>721</v>
      </c>
      <c r="D9727" s="475">
        <v>44.96</v>
      </c>
      <c r="E9727" s="302"/>
      <c r="F9727" s="302"/>
      <c r="G9727" s="302"/>
    </row>
    <row r="9728" spans="1:7" ht="25.5">
      <c r="A9728" s="450">
        <v>12729</v>
      </c>
      <c r="B9728" s="451" t="s">
        <v>7174</v>
      </c>
      <c r="C9728" s="450" t="s">
        <v>721</v>
      </c>
      <c r="D9728" s="475">
        <v>147.38</v>
      </c>
      <c r="E9728" s="302"/>
      <c r="F9728" s="302"/>
      <c r="G9728" s="302"/>
    </row>
    <row r="9729" spans="1:7" ht="25.5">
      <c r="A9729" s="450">
        <v>12730</v>
      </c>
      <c r="B9729" s="451" t="s">
        <v>7175</v>
      </c>
      <c r="C9729" s="450" t="s">
        <v>721</v>
      </c>
      <c r="D9729" s="475">
        <v>225.65</v>
      </c>
      <c r="E9729" s="302"/>
      <c r="F9729" s="302"/>
      <c r="G9729" s="302"/>
    </row>
    <row r="9730" spans="1:7">
      <c r="A9730" s="450">
        <v>3840</v>
      </c>
      <c r="B9730" s="451" t="s">
        <v>7176</v>
      </c>
      <c r="C9730" s="450" t="s">
        <v>721</v>
      </c>
      <c r="D9730" s="475">
        <v>60.45</v>
      </c>
      <c r="E9730" s="302"/>
      <c r="F9730" s="302"/>
      <c r="G9730" s="302"/>
    </row>
    <row r="9731" spans="1:7">
      <c r="A9731" s="450">
        <v>3838</v>
      </c>
      <c r="B9731" s="451" t="s">
        <v>7177</v>
      </c>
      <c r="C9731" s="450" t="s">
        <v>721</v>
      </c>
      <c r="D9731" s="475">
        <v>133.43</v>
      </c>
      <c r="E9731" s="302"/>
      <c r="F9731" s="302"/>
      <c r="G9731" s="302"/>
    </row>
    <row r="9732" spans="1:7">
      <c r="A9732" s="450">
        <v>3844</v>
      </c>
      <c r="B9732" s="451" t="s">
        <v>7178</v>
      </c>
      <c r="C9732" s="450" t="s">
        <v>721</v>
      </c>
      <c r="D9732" s="475">
        <v>237.99</v>
      </c>
      <c r="E9732" s="302"/>
      <c r="F9732" s="302"/>
      <c r="G9732" s="302"/>
    </row>
    <row r="9733" spans="1:7">
      <c r="A9733" s="450">
        <v>3839</v>
      </c>
      <c r="B9733" s="451" t="s">
        <v>7179</v>
      </c>
      <c r="C9733" s="450" t="s">
        <v>721</v>
      </c>
      <c r="D9733" s="475">
        <v>433.5</v>
      </c>
      <c r="E9733" s="302"/>
      <c r="F9733" s="302"/>
      <c r="G9733" s="302"/>
    </row>
    <row r="9734" spans="1:7">
      <c r="A9734" s="450">
        <v>3843</v>
      </c>
      <c r="B9734" s="451" t="s">
        <v>7180</v>
      </c>
      <c r="C9734" s="450" t="s">
        <v>721</v>
      </c>
      <c r="D9734" s="475">
        <v>594.98</v>
      </c>
      <c r="E9734" s="302"/>
      <c r="F9734" s="302"/>
      <c r="G9734" s="302"/>
    </row>
    <row r="9735" spans="1:7" ht="25.5">
      <c r="A9735" s="450">
        <v>3900</v>
      </c>
      <c r="B9735" s="451" t="s">
        <v>7181</v>
      </c>
      <c r="C9735" s="450" t="s">
        <v>721</v>
      </c>
      <c r="D9735" s="475">
        <v>41.11</v>
      </c>
      <c r="E9735" s="302"/>
      <c r="F9735" s="302"/>
      <c r="G9735" s="302"/>
    </row>
    <row r="9736" spans="1:7" ht="25.5">
      <c r="A9736" s="450">
        <v>3846</v>
      </c>
      <c r="B9736" s="451" t="s">
        <v>7182</v>
      </c>
      <c r="C9736" s="450" t="s">
        <v>721</v>
      </c>
      <c r="D9736" s="475">
        <v>12.96</v>
      </c>
      <c r="E9736" s="302"/>
      <c r="F9736" s="302"/>
      <c r="G9736" s="302"/>
    </row>
    <row r="9737" spans="1:7" ht="25.5">
      <c r="A9737" s="450">
        <v>3886</v>
      </c>
      <c r="B9737" s="451" t="s">
        <v>7183</v>
      </c>
      <c r="C9737" s="450" t="s">
        <v>721</v>
      </c>
      <c r="D9737" s="475">
        <v>13.64</v>
      </c>
      <c r="E9737" s="302"/>
      <c r="F9737" s="302"/>
      <c r="G9737" s="302"/>
    </row>
    <row r="9738" spans="1:7" ht="25.5">
      <c r="A9738" s="450">
        <v>3854</v>
      </c>
      <c r="B9738" s="451" t="s">
        <v>7184</v>
      </c>
      <c r="C9738" s="450" t="s">
        <v>721</v>
      </c>
      <c r="D9738" s="475">
        <v>7.58</v>
      </c>
      <c r="E9738" s="302"/>
      <c r="F9738" s="302"/>
      <c r="G9738" s="302"/>
    </row>
    <row r="9739" spans="1:7" ht="25.5">
      <c r="A9739" s="450">
        <v>3873</v>
      </c>
      <c r="B9739" s="451" t="s">
        <v>7185</v>
      </c>
      <c r="C9739" s="450" t="s">
        <v>721</v>
      </c>
      <c r="D9739" s="475">
        <v>10.039999999999999</v>
      </c>
      <c r="E9739" s="302"/>
      <c r="F9739" s="302"/>
      <c r="G9739" s="302"/>
    </row>
    <row r="9740" spans="1:7" ht="25.5">
      <c r="A9740" s="450">
        <v>38021</v>
      </c>
      <c r="B9740" s="451" t="s">
        <v>7186</v>
      </c>
      <c r="C9740" s="450" t="s">
        <v>721</v>
      </c>
      <c r="D9740" s="475">
        <v>24</v>
      </c>
      <c r="E9740" s="302"/>
      <c r="F9740" s="302"/>
      <c r="G9740" s="302"/>
    </row>
    <row r="9741" spans="1:7" ht="25.5">
      <c r="A9741" s="450">
        <v>3847</v>
      </c>
      <c r="B9741" s="451" t="s">
        <v>7187</v>
      </c>
      <c r="C9741" s="450" t="s">
        <v>721</v>
      </c>
      <c r="D9741" s="475">
        <v>27.25</v>
      </c>
      <c r="E9741" s="302"/>
      <c r="F9741" s="302"/>
      <c r="G9741" s="302"/>
    </row>
    <row r="9742" spans="1:7" ht="25.5">
      <c r="A9742" s="450">
        <v>38022</v>
      </c>
      <c r="B9742" s="451" t="s">
        <v>7188</v>
      </c>
      <c r="C9742" s="450" t="s">
        <v>721</v>
      </c>
      <c r="D9742" s="475">
        <v>42.56</v>
      </c>
      <c r="E9742" s="302"/>
      <c r="F9742" s="302"/>
      <c r="G9742" s="302"/>
    </row>
    <row r="9743" spans="1:7" ht="25.5">
      <c r="A9743" s="450">
        <v>3833</v>
      </c>
      <c r="B9743" s="451" t="s">
        <v>7189</v>
      </c>
      <c r="C9743" s="450" t="s">
        <v>721</v>
      </c>
      <c r="D9743" s="475">
        <v>24.4</v>
      </c>
      <c r="E9743" s="302"/>
      <c r="F9743" s="302"/>
      <c r="G9743" s="302"/>
    </row>
    <row r="9744" spans="1:7" ht="25.5">
      <c r="A9744" s="450">
        <v>3835</v>
      </c>
      <c r="B9744" s="451" t="s">
        <v>7190</v>
      </c>
      <c r="C9744" s="450" t="s">
        <v>721</v>
      </c>
      <c r="D9744" s="475">
        <v>79.459999999999994</v>
      </c>
      <c r="E9744" s="302"/>
      <c r="F9744" s="302"/>
      <c r="G9744" s="302"/>
    </row>
    <row r="9745" spans="1:7" ht="25.5">
      <c r="A9745" s="450">
        <v>3836</v>
      </c>
      <c r="B9745" s="451" t="s">
        <v>7191</v>
      </c>
      <c r="C9745" s="450" t="s">
        <v>721</v>
      </c>
      <c r="D9745" s="475">
        <v>171.02</v>
      </c>
      <c r="E9745" s="302"/>
      <c r="F9745" s="302"/>
      <c r="G9745" s="302"/>
    </row>
    <row r="9746" spans="1:7" ht="25.5">
      <c r="A9746" s="450">
        <v>3830</v>
      </c>
      <c r="B9746" s="451" t="s">
        <v>7192</v>
      </c>
      <c r="C9746" s="450" t="s">
        <v>721</v>
      </c>
      <c r="D9746" s="475">
        <v>279.63</v>
      </c>
      <c r="E9746" s="302"/>
      <c r="F9746" s="302"/>
      <c r="G9746" s="302"/>
    </row>
    <row r="9747" spans="1:7" ht="25.5">
      <c r="A9747" s="450">
        <v>3831</v>
      </c>
      <c r="B9747" s="451" t="s">
        <v>7193</v>
      </c>
      <c r="C9747" s="450" t="s">
        <v>721</v>
      </c>
      <c r="D9747" s="475">
        <v>467.44</v>
      </c>
      <c r="E9747" s="302"/>
      <c r="F9747" s="302"/>
      <c r="G9747" s="302"/>
    </row>
    <row r="9748" spans="1:7" ht="25.5">
      <c r="A9748" s="450">
        <v>37981</v>
      </c>
      <c r="B9748" s="451" t="s">
        <v>7194</v>
      </c>
      <c r="C9748" s="450" t="s">
        <v>721</v>
      </c>
      <c r="D9748" s="475">
        <v>7.85</v>
      </c>
      <c r="E9748" s="302"/>
      <c r="F9748" s="302"/>
      <c r="G9748" s="302"/>
    </row>
    <row r="9749" spans="1:7" ht="25.5">
      <c r="A9749" s="450">
        <v>37982</v>
      </c>
      <c r="B9749" s="451" t="s">
        <v>7195</v>
      </c>
      <c r="C9749" s="450" t="s">
        <v>721</v>
      </c>
      <c r="D9749" s="475">
        <v>11.91</v>
      </c>
      <c r="E9749" s="302"/>
      <c r="F9749" s="302"/>
      <c r="G9749" s="302"/>
    </row>
    <row r="9750" spans="1:7" ht="25.5">
      <c r="A9750" s="450">
        <v>37983</v>
      </c>
      <c r="B9750" s="451" t="s">
        <v>7196</v>
      </c>
      <c r="C9750" s="450" t="s">
        <v>721</v>
      </c>
      <c r="D9750" s="475">
        <v>16.68</v>
      </c>
      <c r="E9750" s="302"/>
      <c r="F9750" s="302"/>
      <c r="G9750" s="302"/>
    </row>
    <row r="9751" spans="1:7" ht="25.5">
      <c r="A9751" s="450">
        <v>37984</v>
      </c>
      <c r="B9751" s="451" t="s">
        <v>7197</v>
      </c>
      <c r="C9751" s="450" t="s">
        <v>721</v>
      </c>
      <c r="D9751" s="475">
        <v>28.8</v>
      </c>
      <c r="E9751" s="302"/>
      <c r="F9751" s="302"/>
      <c r="G9751" s="302"/>
    </row>
    <row r="9752" spans="1:7" ht="25.5">
      <c r="A9752" s="450">
        <v>37985</v>
      </c>
      <c r="B9752" s="451" t="s">
        <v>7198</v>
      </c>
      <c r="C9752" s="450" t="s">
        <v>721</v>
      </c>
      <c r="D9752" s="475">
        <v>40.33</v>
      </c>
      <c r="E9752" s="302"/>
      <c r="F9752" s="302"/>
      <c r="G9752" s="302"/>
    </row>
    <row r="9753" spans="1:7" ht="25.5">
      <c r="A9753" s="450">
        <v>3826</v>
      </c>
      <c r="B9753" s="451" t="s">
        <v>7199</v>
      </c>
      <c r="C9753" s="450" t="s">
        <v>721</v>
      </c>
      <c r="D9753" s="475">
        <v>59.99</v>
      </c>
      <c r="E9753" s="302"/>
      <c r="F9753" s="302"/>
      <c r="G9753" s="302"/>
    </row>
    <row r="9754" spans="1:7" ht="25.5">
      <c r="A9754" s="450">
        <v>3825</v>
      </c>
      <c r="B9754" s="451" t="s">
        <v>7200</v>
      </c>
      <c r="C9754" s="450" t="s">
        <v>721</v>
      </c>
      <c r="D9754" s="475">
        <v>17.25</v>
      </c>
      <c r="E9754" s="302"/>
      <c r="F9754" s="302"/>
      <c r="G9754" s="302"/>
    </row>
    <row r="9755" spans="1:7" ht="25.5">
      <c r="A9755" s="450">
        <v>3827</v>
      </c>
      <c r="B9755" s="451" t="s">
        <v>7201</v>
      </c>
      <c r="C9755" s="450" t="s">
        <v>721</v>
      </c>
      <c r="D9755" s="475">
        <v>37.69</v>
      </c>
      <c r="E9755" s="302"/>
      <c r="F9755" s="302"/>
      <c r="G9755" s="302"/>
    </row>
    <row r="9756" spans="1:7" ht="25.5">
      <c r="A9756" s="450">
        <v>20165</v>
      </c>
      <c r="B9756" s="451" t="s">
        <v>12229</v>
      </c>
      <c r="C9756" s="450" t="s">
        <v>721</v>
      </c>
      <c r="D9756" s="475">
        <v>23.49</v>
      </c>
      <c r="E9756" s="302"/>
      <c r="F9756" s="302"/>
      <c r="G9756" s="302"/>
    </row>
    <row r="9757" spans="1:7" ht="25.5">
      <c r="A9757" s="450">
        <v>20166</v>
      </c>
      <c r="B9757" s="451" t="s">
        <v>12230</v>
      </c>
      <c r="C9757" s="450" t="s">
        <v>721</v>
      </c>
      <c r="D9757" s="475">
        <v>75.900000000000006</v>
      </c>
      <c r="E9757" s="302"/>
      <c r="F9757" s="302"/>
      <c r="G9757" s="302"/>
    </row>
    <row r="9758" spans="1:7" ht="25.5">
      <c r="A9758" s="450">
        <v>20164</v>
      </c>
      <c r="B9758" s="451" t="s">
        <v>12231</v>
      </c>
      <c r="C9758" s="450" t="s">
        <v>721</v>
      </c>
      <c r="D9758" s="475">
        <v>12.4</v>
      </c>
      <c r="E9758" s="302"/>
      <c r="F9758" s="302"/>
      <c r="G9758" s="302"/>
    </row>
    <row r="9759" spans="1:7" ht="25.5">
      <c r="A9759" s="450">
        <v>3893</v>
      </c>
      <c r="B9759" s="451" t="s">
        <v>7202</v>
      </c>
      <c r="C9759" s="450" t="s">
        <v>721</v>
      </c>
      <c r="D9759" s="475">
        <v>15.39</v>
      </c>
      <c r="E9759" s="302"/>
      <c r="F9759" s="302"/>
      <c r="G9759" s="302"/>
    </row>
    <row r="9760" spans="1:7" ht="25.5">
      <c r="A9760" s="450">
        <v>3848</v>
      </c>
      <c r="B9760" s="451" t="s">
        <v>7203</v>
      </c>
      <c r="C9760" s="450" t="s">
        <v>721</v>
      </c>
      <c r="D9760" s="475">
        <v>9.35</v>
      </c>
      <c r="E9760" s="302"/>
      <c r="F9760" s="302"/>
      <c r="G9760" s="302"/>
    </row>
    <row r="9761" spans="1:7" ht="25.5">
      <c r="A9761" s="450">
        <v>3895</v>
      </c>
      <c r="B9761" s="451" t="s">
        <v>7204</v>
      </c>
      <c r="C9761" s="450" t="s">
        <v>721</v>
      </c>
      <c r="D9761" s="475">
        <v>10.17</v>
      </c>
      <c r="E9761" s="302"/>
      <c r="F9761" s="302"/>
      <c r="G9761" s="302"/>
    </row>
    <row r="9762" spans="1:7" ht="25.5">
      <c r="A9762" s="450">
        <v>12404</v>
      </c>
      <c r="B9762" s="451" t="s">
        <v>7205</v>
      </c>
      <c r="C9762" s="450" t="s">
        <v>721</v>
      </c>
      <c r="D9762" s="475">
        <v>6.78</v>
      </c>
      <c r="E9762" s="302"/>
      <c r="F9762" s="302"/>
      <c r="G9762" s="302"/>
    </row>
    <row r="9763" spans="1:7" ht="25.5">
      <c r="A9763" s="450">
        <v>3939</v>
      </c>
      <c r="B9763" s="451" t="s">
        <v>7206</v>
      </c>
      <c r="C9763" s="450" t="s">
        <v>721</v>
      </c>
      <c r="D9763" s="475">
        <v>13.98</v>
      </c>
      <c r="E9763" s="302"/>
      <c r="F9763" s="302"/>
      <c r="G9763" s="302"/>
    </row>
    <row r="9764" spans="1:7" ht="25.5">
      <c r="A9764" s="450">
        <v>3911</v>
      </c>
      <c r="B9764" s="451" t="s">
        <v>7207</v>
      </c>
      <c r="C9764" s="450" t="s">
        <v>721</v>
      </c>
      <c r="D9764" s="475">
        <v>11.42</v>
      </c>
      <c r="E9764" s="302"/>
      <c r="F9764" s="302"/>
      <c r="G9764" s="302"/>
    </row>
    <row r="9765" spans="1:7" ht="25.5">
      <c r="A9765" s="450">
        <v>3908</v>
      </c>
      <c r="B9765" s="451" t="s">
        <v>7208</v>
      </c>
      <c r="C9765" s="450" t="s">
        <v>721</v>
      </c>
      <c r="D9765" s="475">
        <v>3.69</v>
      </c>
      <c r="E9765" s="302"/>
      <c r="F9765" s="302"/>
      <c r="G9765" s="302"/>
    </row>
    <row r="9766" spans="1:7" ht="25.5">
      <c r="A9766" s="450">
        <v>3910</v>
      </c>
      <c r="B9766" s="451" t="s">
        <v>7209</v>
      </c>
      <c r="C9766" s="450" t="s">
        <v>721</v>
      </c>
      <c r="D9766" s="475">
        <v>8.17</v>
      </c>
      <c r="E9766" s="302"/>
      <c r="F9766" s="302"/>
      <c r="G9766" s="302"/>
    </row>
    <row r="9767" spans="1:7" ht="25.5">
      <c r="A9767" s="450">
        <v>3913</v>
      </c>
      <c r="B9767" s="451" t="s">
        <v>7210</v>
      </c>
      <c r="C9767" s="450" t="s">
        <v>721</v>
      </c>
      <c r="D9767" s="475">
        <v>39.06</v>
      </c>
      <c r="E9767" s="302"/>
      <c r="F9767" s="302"/>
      <c r="G9767" s="302"/>
    </row>
    <row r="9768" spans="1:7" ht="25.5">
      <c r="A9768" s="450">
        <v>3912</v>
      </c>
      <c r="B9768" s="451" t="s">
        <v>7211</v>
      </c>
      <c r="C9768" s="450" t="s">
        <v>721</v>
      </c>
      <c r="D9768" s="475">
        <v>21.41</v>
      </c>
      <c r="E9768" s="302"/>
      <c r="F9768" s="302"/>
      <c r="G9768" s="302"/>
    </row>
    <row r="9769" spans="1:7" ht="25.5">
      <c r="A9769" s="450">
        <v>3909</v>
      </c>
      <c r="B9769" s="451" t="s">
        <v>7212</v>
      </c>
      <c r="C9769" s="450" t="s">
        <v>721</v>
      </c>
      <c r="D9769" s="475">
        <v>5.0199999999999996</v>
      </c>
      <c r="E9769" s="302"/>
      <c r="F9769" s="302"/>
      <c r="G9769" s="302"/>
    </row>
    <row r="9770" spans="1:7" ht="25.5">
      <c r="A9770" s="450">
        <v>3914</v>
      </c>
      <c r="B9770" s="451" t="s">
        <v>7213</v>
      </c>
      <c r="C9770" s="450" t="s">
        <v>721</v>
      </c>
      <c r="D9770" s="475">
        <v>58.93</v>
      </c>
      <c r="E9770" s="302"/>
      <c r="F9770" s="302"/>
      <c r="G9770" s="302"/>
    </row>
    <row r="9771" spans="1:7" ht="25.5">
      <c r="A9771" s="450">
        <v>3915</v>
      </c>
      <c r="B9771" s="451" t="s">
        <v>7214</v>
      </c>
      <c r="C9771" s="450" t="s">
        <v>721</v>
      </c>
      <c r="D9771" s="475">
        <v>92.93</v>
      </c>
      <c r="E9771" s="302"/>
      <c r="F9771" s="302"/>
      <c r="G9771" s="302"/>
    </row>
    <row r="9772" spans="1:7" ht="25.5">
      <c r="A9772" s="450">
        <v>3916</v>
      </c>
      <c r="B9772" s="451" t="s">
        <v>7215</v>
      </c>
      <c r="C9772" s="450" t="s">
        <v>721</v>
      </c>
      <c r="D9772" s="475">
        <v>169.3</v>
      </c>
      <c r="E9772" s="302"/>
      <c r="F9772" s="302"/>
      <c r="G9772" s="302"/>
    </row>
    <row r="9773" spans="1:7" ht="25.5">
      <c r="A9773" s="450">
        <v>3917</v>
      </c>
      <c r="B9773" s="451" t="s">
        <v>7216</v>
      </c>
      <c r="C9773" s="450" t="s">
        <v>721</v>
      </c>
      <c r="D9773" s="475">
        <v>279.24</v>
      </c>
      <c r="E9773" s="302"/>
      <c r="F9773" s="302"/>
      <c r="G9773" s="302"/>
    </row>
    <row r="9774" spans="1:7" ht="25.5">
      <c r="A9774" s="450">
        <v>1904</v>
      </c>
      <c r="B9774" s="451" t="s">
        <v>7217</v>
      </c>
      <c r="C9774" s="450" t="s">
        <v>721</v>
      </c>
      <c r="D9774" s="475">
        <v>0.63</v>
      </c>
      <c r="E9774" s="302"/>
      <c r="F9774" s="302"/>
      <c r="G9774" s="302"/>
    </row>
    <row r="9775" spans="1:7" ht="25.5">
      <c r="A9775" s="450">
        <v>1899</v>
      </c>
      <c r="B9775" s="451" t="s">
        <v>7218</v>
      </c>
      <c r="C9775" s="450" t="s">
        <v>721</v>
      </c>
      <c r="D9775" s="475">
        <v>0.72</v>
      </c>
      <c r="E9775" s="302"/>
      <c r="F9775" s="302"/>
      <c r="G9775" s="302"/>
    </row>
    <row r="9776" spans="1:7" ht="25.5">
      <c r="A9776" s="450">
        <v>1900</v>
      </c>
      <c r="B9776" s="451" t="s">
        <v>7219</v>
      </c>
      <c r="C9776" s="450" t="s">
        <v>721</v>
      </c>
      <c r="D9776" s="475">
        <v>1.1599999999999999</v>
      </c>
      <c r="E9776" s="302"/>
      <c r="F9776" s="302"/>
      <c r="G9776" s="302"/>
    </row>
    <row r="9777" spans="1:7" ht="25.5">
      <c r="A9777" s="450">
        <v>12407</v>
      </c>
      <c r="B9777" s="451" t="s">
        <v>7220</v>
      </c>
      <c r="C9777" s="450" t="s">
        <v>721</v>
      </c>
      <c r="D9777" s="475">
        <v>21.14</v>
      </c>
      <c r="E9777" s="302"/>
      <c r="F9777" s="302"/>
      <c r="G9777" s="302"/>
    </row>
    <row r="9778" spans="1:7" ht="25.5">
      <c r="A9778" s="450">
        <v>12408</v>
      </c>
      <c r="B9778" s="451" t="s">
        <v>7221</v>
      </c>
      <c r="C9778" s="450" t="s">
        <v>721</v>
      </c>
      <c r="D9778" s="475">
        <v>11.93</v>
      </c>
      <c r="E9778" s="302"/>
      <c r="F9778" s="302"/>
      <c r="G9778" s="302"/>
    </row>
    <row r="9779" spans="1:7" ht="25.5">
      <c r="A9779" s="450">
        <v>12409</v>
      </c>
      <c r="B9779" s="451" t="s">
        <v>7222</v>
      </c>
      <c r="C9779" s="450" t="s">
        <v>721</v>
      </c>
      <c r="D9779" s="475">
        <v>11.93</v>
      </c>
      <c r="E9779" s="302"/>
      <c r="F9779" s="302"/>
      <c r="G9779" s="302"/>
    </row>
    <row r="9780" spans="1:7" ht="25.5">
      <c r="A9780" s="450">
        <v>12410</v>
      </c>
      <c r="B9780" s="451" t="s">
        <v>7223</v>
      </c>
      <c r="C9780" s="450" t="s">
        <v>721</v>
      </c>
      <c r="D9780" s="475">
        <v>8.2200000000000006</v>
      </c>
      <c r="E9780" s="302"/>
      <c r="F9780" s="302"/>
      <c r="G9780" s="302"/>
    </row>
    <row r="9781" spans="1:7" ht="25.5">
      <c r="A9781" s="450">
        <v>3936</v>
      </c>
      <c r="B9781" s="451" t="s">
        <v>7224</v>
      </c>
      <c r="C9781" s="450" t="s">
        <v>721</v>
      </c>
      <c r="D9781" s="475">
        <v>14.85</v>
      </c>
      <c r="E9781" s="302"/>
      <c r="F9781" s="302"/>
      <c r="G9781" s="302"/>
    </row>
    <row r="9782" spans="1:7" ht="25.5">
      <c r="A9782" s="450">
        <v>3922</v>
      </c>
      <c r="B9782" s="451" t="s">
        <v>7225</v>
      </c>
      <c r="C9782" s="450" t="s">
        <v>721</v>
      </c>
      <c r="D9782" s="475">
        <v>13.66</v>
      </c>
      <c r="E9782" s="302"/>
      <c r="F9782" s="302"/>
      <c r="G9782" s="302"/>
    </row>
    <row r="9783" spans="1:7" ht="25.5">
      <c r="A9783" s="450">
        <v>3924</v>
      </c>
      <c r="B9783" s="451" t="s">
        <v>7226</v>
      </c>
      <c r="C9783" s="450" t="s">
        <v>721</v>
      </c>
      <c r="D9783" s="475">
        <v>14.85</v>
      </c>
      <c r="E9783" s="302"/>
      <c r="F9783" s="302"/>
      <c r="G9783" s="302"/>
    </row>
    <row r="9784" spans="1:7" ht="25.5">
      <c r="A9784" s="450">
        <v>3923</v>
      </c>
      <c r="B9784" s="451" t="s">
        <v>7227</v>
      </c>
      <c r="C9784" s="450" t="s">
        <v>721</v>
      </c>
      <c r="D9784" s="475">
        <v>14.85</v>
      </c>
      <c r="E9784" s="302"/>
      <c r="F9784" s="302"/>
      <c r="G9784" s="302"/>
    </row>
    <row r="9785" spans="1:7" ht="25.5">
      <c r="A9785" s="450">
        <v>3937</v>
      </c>
      <c r="B9785" s="451" t="s">
        <v>7228</v>
      </c>
      <c r="C9785" s="450" t="s">
        <v>721</v>
      </c>
      <c r="D9785" s="475">
        <v>12.25</v>
      </c>
      <c r="E9785" s="302"/>
      <c r="F9785" s="302"/>
      <c r="G9785" s="302"/>
    </row>
    <row r="9786" spans="1:7" ht="25.5">
      <c r="A9786" s="450">
        <v>3921</v>
      </c>
      <c r="B9786" s="451" t="s">
        <v>7229</v>
      </c>
      <c r="C9786" s="450" t="s">
        <v>721</v>
      </c>
      <c r="D9786" s="475">
        <v>12.26</v>
      </c>
      <c r="E9786" s="302"/>
      <c r="F9786" s="302"/>
      <c r="G9786" s="302"/>
    </row>
    <row r="9787" spans="1:7" ht="25.5">
      <c r="A9787" s="450">
        <v>3920</v>
      </c>
      <c r="B9787" s="451" t="s">
        <v>7230</v>
      </c>
      <c r="C9787" s="450" t="s">
        <v>721</v>
      </c>
      <c r="D9787" s="475">
        <v>12.25</v>
      </c>
      <c r="E9787" s="302"/>
      <c r="F9787" s="302"/>
      <c r="G9787" s="302"/>
    </row>
    <row r="9788" spans="1:7" ht="25.5">
      <c r="A9788" s="450">
        <v>3938</v>
      </c>
      <c r="B9788" s="451" t="s">
        <v>7231</v>
      </c>
      <c r="C9788" s="450" t="s">
        <v>721</v>
      </c>
      <c r="D9788" s="475">
        <v>8.08</v>
      </c>
      <c r="E9788" s="302"/>
      <c r="F9788" s="302"/>
      <c r="G9788" s="302"/>
    </row>
    <row r="9789" spans="1:7" ht="25.5">
      <c r="A9789" s="450">
        <v>3919</v>
      </c>
      <c r="B9789" s="451" t="s">
        <v>7232</v>
      </c>
      <c r="C9789" s="450" t="s">
        <v>721</v>
      </c>
      <c r="D9789" s="475">
        <v>8.23</v>
      </c>
      <c r="E9789" s="302"/>
      <c r="F9789" s="302"/>
      <c r="G9789" s="302"/>
    </row>
    <row r="9790" spans="1:7" ht="25.5">
      <c r="A9790" s="450">
        <v>3927</v>
      </c>
      <c r="B9790" s="451" t="s">
        <v>7233</v>
      </c>
      <c r="C9790" s="450" t="s">
        <v>721</v>
      </c>
      <c r="D9790" s="475">
        <v>41.71</v>
      </c>
      <c r="E9790" s="302"/>
      <c r="F9790" s="302"/>
      <c r="G9790" s="302"/>
    </row>
    <row r="9791" spans="1:7" ht="25.5">
      <c r="A9791" s="450">
        <v>3928</v>
      </c>
      <c r="B9791" s="451" t="s">
        <v>7234</v>
      </c>
      <c r="C9791" s="450" t="s">
        <v>721</v>
      </c>
      <c r="D9791" s="475">
        <v>41.71</v>
      </c>
      <c r="E9791" s="302"/>
      <c r="F9791" s="302"/>
      <c r="G9791" s="302"/>
    </row>
    <row r="9792" spans="1:7" ht="25.5">
      <c r="A9792" s="450">
        <v>3926</v>
      </c>
      <c r="B9792" s="451" t="s">
        <v>7235</v>
      </c>
      <c r="C9792" s="450" t="s">
        <v>721</v>
      </c>
      <c r="D9792" s="475">
        <v>23.78</v>
      </c>
      <c r="E9792" s="302"/>
      <c r="F9792" s="302"/>
      <c r="G9792" s="302"/>
    </row>
    <row r="9793" spans="1:7" ht="25.5">
      <c r="A9793" s="450">
        <v>3935</v>
      </c>
      <c r="B9793" s="451" t="s">
        <v>7236</v>
      </c>
      <c r="C9793" s="450" t="s">
        <v>721</v>
      </c>
      <c r="D9793" s="475">
        <v>23.78</v>
      </c>
      <c r="E9793" s="302"/>
      <c r="F9793" s="302"/>
      <c r="G9793" s="302"/>
    </row>
    <row r="9794" spans="1:7" ht="25.5">
      <c r="A9794" s="450">
        <v>3925</v>
      </c>
      <c r="B9794" s="451" t="s">
        <v>7237</v>
      </c>
      <c r="C9794" s="450" t="s">
        <v>721</v>
      </c>
      <c r="D9794" s="475">
        <v>23.78</v>
      </c>
      <c r="E9794" s="302"/>
      <c r="F9794" s="302"/>
      <c r="G9794" s="302"/>
    </row>
    <row r="9795" spans="1:7" ht="25.5">
      <c r="A9795" s="450">
        <v>12406</v>
      </c>
      <c r="B9795" s="451" t="s">
        <v>7238</v>
      </c>
      <c r="C9795" s="450" t="s">
        <v>721</v>
      </c>
      <c r="D9795" s="475">
        <v>5.84</v>
      </c>
      <c r="E9795" s="302"/>
      <c r="F9795" s="302"/>
      <c r="G9795" s="302"/>
    </row>
    <row r="9796" spans="1:7" ht="25.5">
      <c r="A9796" s="450">
        <v>3929</v>
      </c>
      <c r="B9796" s="451" t="s">
        <v>7239</v>
      </c>
      <c r="C9796" s="450" t="s">
        <v>721</v>
      </c>
      <c r="D9796" s="475">
        <v>63.55</v>
      </c>
      <c r="E9796" s="302"/>
      <c r="F9796" s="302"/>
      <c r="G9796" s="302"/>
    </row>
    <row r="9797" spans="1:7" ht="25.5">
      <c r="A9797" s="450">
        <v>3931</v>
      </c>
      <c r="B9797" s="451" t="s">
        <v>7240</v>
      </c>
      <c r="C9797" s="450" t="s">
        <v>721</v>
      </c>
      <c r="D9797" s="475">
        <v>63.55</v>
      </c>
      <c r="E9797" s="302"/>
      <c r="F9797" s="302"/>
      <c r="G9797" s="302"/>
    </row>
    <row r="9798" spans="1:7" ht="25.5">
      <c r="A9798" s="450">
        <v>3930</v>
      </c>
      <c r="B9798" s="451" t="s">
        <v>7241</v>
      </c>
      <c r="C9798" s="450" t="s">
        <v>721</v>
      </c>
      <c r="D9798" s="475">
        <v>63.55</v>
      </c>
      <c r="E9798" s="302"/>
      <c r="F9798" s="302"/>
      <c r="G9798" s="302"/>
    </row>
    <row r="9799" spans="1:7" ht="25.5">
      <c r="A9799" s="450">
        <v>3932</v>
      </c>
      <c r="B9799" s="451" t="s">
        <v>7242</v>
      </c>
      <c r="C9799" s="450" t="s">
        <v>721</v>
      </c>
      <c r="D9799" s="475">
        <v>109.73</v>
      </c>
      <c r="E9799" s="302"/>
      <c r="F9799" s="302"/>
      <c r="G9799" s="302"/>
    </row>
    <row r="9800" spans="1:7" ht="25.5">
      <c r="A9800" s="450">
        <v>3933</v>
      </c>
      <c r="B9800" s="451" t="s">
        <v>7243</v>
      </c>
      <c r="C9800" s="450" t="s">
        <v>721</v>
      </c>
      <c r="D9800" s="475">
        <v>109.73</v>
      </c>
      <c r="E9800" s="302"/>
      <c r="F9800" s="302"/>
      <c r="G9800" s="302"/>
    </row>
    <row r="9801" spans="1:7" ht="25.5">
      <c r="A9801" s="450">
        <v>3934</v>
      </c>
      <c r="B9801" s="451" t="s">
        <v>7244</v>
      </c>
      <c r="C9801" s="450" t="s">
        <v>721</v>
      </c>
      <c r="D9801" s="475">
        <v>109.73</v>
      </c>
      <c r="E9801" s="302"/>
      <c r="F9801" s="302"/>
      <c r="G9801" s="302"/>
    </row>
    <row r="9802" spans="1:7" ht="38.25">
      <c r="A9802" s="450">
        <v>40355</v>
      </c>
      <c r="B9802" s="451" t="s">
        <v>7245</v>
      </c>
      <c r="C9802" s="450" t="s">
        <v>721</v>
      </c>
      <c r="D9802" s="475">
        <v>8.3800000000000008</v>
      </c>
      <c r="E9802" s="302"/>
      <c r="F9802" s="302"/>
      <c r="G9802" s="302"/>
    </row>
    <row r="9803" spans="1:7" ht="38.25">
      <c r="A9803" s="450">
        <v>40364</v>
      </c>
      <c r="B9803" s="451" t="s">
        <v>7246</v>
      </c>
      <c r="C9803" s="450" t="s">
        <v>721</v>
      </c>
      <c r="D9803" s="475">
        <v>39.26</v>
      </c>
      <c r="E9803" s="302"/>
      <c r="F9803" s="302"/>
      <c r="G9803" s="302"/>
    </row>
    <row r="9804" spans="1:7" ht="38.25">
      <c r="A9804" s="450">
        <v>40361</v>
      </c>
      <c r="B9804" s="451" t="s">
        <v>7247</v>
      </c>
      <c r="C9804" s="450" t="s">
        <v>721</v>
      </c>
      <c r="D9804" s="475">
        <v>30.7</v>
      </c>
      <c r="E9804" s="302"/>
      <c r="F9804" s="302"/>
      <c r="G9804" s="302"/>
    </row>
    <row r="9805" spans="1:7" ht="38.25">
      <c r="A9805" s="450">
        <v>40358</v>
      </c>
      <c r="B9805" s="451" t="s">
        <v>7248</v>
      </c>
      <c r="C9805" s="450" t="s">
        <v>721</v>
      </c>
      <c r="D9805" s="475">
        <v>11.7</v>
      </c>
      <c r="E9805" s="302"/>
      <c r="F9805" s="302"/>
      <c r="G9805" s="302"/>
    </row>
    <row r="9806" spans="1:7" ht="38.25">
      <c r="A9806" s="450">
        <v>40370</v>
      </c>
      <c r="B9806" s="451" t="s">
        <v>7249</v>
      </c>
      <c r="C9806" s="450" t="s">
        <v>721</v>
      </c>
      <c r="D9806" s="475">
        <v>124.59</v>
      </c>
      <c r="E9806" s="302"/>
      <c r="F9806" s="302"/>
      <c r="G9806" s="302"/>
    </row>
    <row r="9807" spans="1:7" ht="38.25">
      <c r="A9807" s="450">
        <v>40367</v>
      </c>
      <c r="B9807" s="451" t="s">
        <v>7250</v>
      </c>
      <c r="C9807" s="450" t="s">
        <v>721</v>
      </c>
      <c r="D9807" s="475">
        <v>61.93</v>
      </c>
      <c r="E9807" s="302"/>
      <c r="F9807" s="302"/>
      <c r="G9807" s="302"/>
    </row>
    <row r="9808" spans="1:7" ht="38.25">
      <c r="A9808" s="450">
        <v>40373</v>
      </c>
      <c r="B9808" s="451" t="s">
        <v>7251</v>
      </c>
      <c r="C9808" s="450" t="s">
        <v>721</v>
      </c>
      <c r="D9808" s="475">
        <v>168.48</v>
      </c>
      <c r="E9808" s="302"/>
      <c r="F9808" s="302"/>
      <c r="G9808" s="302"/>
    </row>
    <row r="9809" spans="1:7" ht="38.25">
      <c r="A9809" s="450">
        <v>38947</v>
      </c>
      <c r="B9809" s="451" t="s">
        <v>7252</v>
      </c>
      <c r="C9809" s="450" t="s">
        <v>721</v>
      </c>
      <c r="D9809" s="475">
        <v>7.73</v>
      </c>
      <c r="E9809" s="302"/>
      <c r="F9809" s="302"/>
      <c r="G9809" s="302"/>
    </row>
    <row r="9810" spans="1:7" ht="38.25">
      <c r="A9810" s="450">
        <v>38948</v>
      </c>
      <c r="B9810" s="451" t="s">
        <v>7253</v>
      </c>
      <c r="C9810" s="450" t="s">
        <v>721</v>
      </c>
      <c r="D9810" s="475">
        <v>12.34</v>
      </c>
      <c r="E9810" s="302"/>
      <c r="F9810" s="302"/>
      <c r="G9810" s="302"/>
    </row>
    <row r="9811" spans="1:7" ht="38.25">
      <c r="A9811" s="450">
        <v>38949</v>
      </c>
      <c r="B9811" s="451" t="s">
        <v>7254</v>
      </c>
      <c r="C9811" s="450" t="s">
        <v>721</v>
      </c>
      <c r="D9811" s="475">
        <v>13.69</v>
      </c>
      <c r="E9811" s="302"/>
      <c r="F9811" s="302"/>
      <c r="G9811" s="302"/>
    </row>
    <row r="9812" spans="1:7" ht="38.25">
      <c r="A9812" s="450">
        <v>38951</v>
      </c>
      <c r="B9812" s="451" t="s">
        <v>7255</v>
      </c>
      <c r="C9812" s="450" t="s">
        <v>721</v>
      </c>
      <c r="D9812" s="475">
        <v>21.66</v>
      </c>
      <c r="E9812" s="302"/>
      <c r="F9812" s="302"/>
      <c r="G9812" s="302"/>
    </row>
    <row r="9813" spans="1:7" ht="38.25">
      <c r="A9813" s="450">
        <v>39312</v>
      </c>
      <c r="B9813" s="451" t="s">
        <v>7256</v>
      </c>
      <c r="C9813" s="450" t="s">
        <v>721</v>
      </c>
      <c r="D9813" s="475">
        <v>16.8</v>
      </c>
      <c r="E9813" s="302"/>
      <c r="F9813" s="302"/>
      <c r="G9813" s="302"/>
    </row>
    <row r="9814" spans="1:7" ht="38.25">
      <c r="A9814" s="450">
        <v>39313</v>
      </c>
      <c r="B9814" s="451" t="s">
        <v>7257</v>
      </c>
      <c r="C9814" s="450" t="s">
        <v>721</v>
      </c>
      <c r="D9814" s="475">
        <v>21.92</v>
      </c>
      <c r="E9814" s="302"/>
      <c r="F9814" s="302"/>
      <c r="G9814" s="302"/>
    </row>
    <row r="9815" spans="1:7" ht="38.25">
      <c r="A9815" s="450">
        <v>38950</v>
      </c>
      <c r="B9815" s="451" t="s">
        <v>7258</v>
      </c>
      <c r="C9815" s="450" t="s">
        <v>721</v>
      </c>
      <c r="D9815" s="475">
        <v>33</v>
      </c>
      <c r="E9815" s="302"/>
      <c r="F9815" s="302"/>
      <c r="G9815" s="302"/>
    </row>
    <row r="9816" spans="1:7" ht="38.25">
      <c r="A9816" s="450">
        <v>39314</v>
      </c>
      <c r="B9816" s="451" t="s">
        <v>7259</v>
      </c>
      <c r="C9816" s="450" t="s">
        <v>721</v>
      </c>
      <c r="D9816" s="475">
        <v>34.81</v>
      </c>
      <c r="E9816" s="302"/>
      <c r="F9816" s="302"/>
      <c r="G9816" s="302"/>
    </row>
    <row r="9817" spans="1:7" ht="25.5">
      <c r="A9817" s="450">
        <v>3907</v>
      </c>
      <c r="B9817" s="451" t="s">
        <v>7260</v>
      </c>
      <c r="C9817" s="450" t="s">
        <v>721</v>
      </c>
      <c r="D9817" s="475">
        <v>4.25</v>
      </c>
      <c r="E9817" s="302"/>
      <c r="F9817" s="302"/>
      <c r="G9817" s="302"/>
    </row>
    <row r="9818" spans="1:7" ht="25.5">
      <c r="A9818" s="450">
        <v>3889</v>
      </c>
      <c r="B9818" s="451" t="s">
        <v>7261</v>
      </c>
      <c r="C9818" s="450" t="s">
        <v>721</v>
      </c>
      <c r="D9818" s="475">
        <v>3.25</v>
      </c>
      <c r="E9818" s="302"/>
      <c r="F9818" s="302"/>
      <c r="G9818" s="302"/>
    </row>
    <row r="9819" spans="1:7" ht="25.5">
      <c r="A9819" s="450">
        <v>3868</v>
      </c>
      <c r="B9819" s="451" t="s">
        <v>7262</v>
      </c>
      <c r="C9819" s="450" t="s">
        <v>721</v>
      </c>
      <c r="D9819" s="475">
        <v>1.26</v>
      </c>
      <c r="E9819" s="302"/>
      <c r="F9819" s="302"/>
      <c r="G9819" s="302"/>
    </row>
    <row r="9820" spans="1:7" ht="25.5">
      <c r="A9820" s="450">
        <v>3869</v>
      </c>
      <c r="B9820" s="451" t="s">
        <v>7263</v>
      </c>
      <c r="C9820" s="450" t="s">
        <v>721</v>
      </c>
      <c r="D9820" s="475">
        <v>3.62</v>
      </c>
      <c r="E9820" s="302"/>
      <c r="F9820" s="302"/>
      <c r="G9820" s="302"/>
    </row>
    <row r="9821" spans="1:7" ht="25.5">
      <c r="A9821" s="450">
        <v>3872</v>
      </c>
      <c r="B9821" s="451" t="s">
        <v>7264</v>
      </c>
      <c r="C9821" s="450" t="s">
        <v>721</v>
      </c>
      <c r="D9821" s="475">
        <v>4.3899999999999997</v>
      </c>
      <c r="E9821" s="302"/>
      <c r="F9821" s="302"/>
      <c r="G9821" s="302"/>
    </row>
    <row r="9822" spans="1:7" ht="25.5">
      <c r="A9822" s="450">
        <v>3850</v>
      </c>
      <c r="B9822" s="451" t="s">
        <v>7265</v>
      </c>
      <c r="C9822" s="450" t="s">
        <v>721</v>
      </c>
      <c r="D9822" s="475">
        <v>11.32</v>
      </c>
      <c r="E9822" s="302"/>
      <c r="F9822" s="302"/>
      <c r="G9822" s="302"/>
    </row>
    <row r="9823" spans="1:7" ht="25.5">
      <c r="A9823" s="450">
        <v>38023</v>
      </c>
      <c r="B9823" s="451" t="s">
        <v>7266</v>
      </c>
      <c r="C9823" s="450" t="s">
        <v>721</v>
      </c>
      <c r="D9823" s="475">
        <v>4.7699999999999996</v>
      </c>
      <c r="E9823" s="302"/>
      <c r="F9823" s="302"/>
      <c r="G9823" s="302"/>
    </row>
    <row r="9824" spans="1:7" ht="25.5">
      <c r="A9824" s="450">
        <v>37986</v>
      </c>
      <c r="B9824" s="451" t="s">
        <v>7267</v>
      </c>
      <c r="C9824" s="450" t="s">
        <v>721</v>
      </c>
      <c r="D9824" s="475">
        <v>2.69</v>
      </c>
      <c r="E9824" s="302"/>
      <c r="F9824" s="302"/>
      <c r="G9824" s="302"/>
    </row>
    <row r="9825" spans="1:7" ht="25.5">
      <c r="A9825" s="450">
        <v>37987</v>
      </c>
      <c r="B9825" s="451" t="s">
        <v>7268</v>
      </c>
      <c r="C9825" s="450" t="s">
        <v>721</v>
      </c>
      <c r="D9825" s="475">
        <v>201.29</v>
      </c>
      <c r="E9825" s="302"/>
      <c r="F9825" s="302"/>
      <c r="G9825" s="302"/>
    </row>
    <row r="9826" spans="1:7" ht="25.5">
      <c r="A9826" s="450">
        <v>37988</v>
      </c>
      <c r="B9826" s="451" t="s">
        <v>7269</v>
      </c>
      <c r="C9826" s="450" t="s">
        <v>721</v>
      </c>
      <c r="D9826" s="475">
        <v>328.33</v>
      </c>
      <c r="E9826" s="302"/>
      <c r="F9826" s="302"/>
      <c r="G9826" s="302"/>
    </row>
    <row r="9827" spans="1:7" ht="25.5">
      <c r="A9827" s="450">
        <v>21120</v>
      </c>
      <c r="B9827" s="451" t="s">
        <v>7270</v>
      </c>
      <c r="C9827" s="450" t="s">
        <v>721</v>
      </c>
      <c r="D9827" s="475">
        <v>16.36</v>
      </c>
      <c r="E9827" s="302"/>
      <c r="F9827" s="302"/>
      <c r="G9827" s="302"/>
    </row>
    <row r="9828" spans="1:7" ht="25.5">
      <c r="A9828" s="450">
        <v>39318</v>
      </c>
      <c r="B9828" s="451" t="s">
        <v>7271</v>
      </c>
      <c r="C9828" s="450" t="s">
        <v>721</v>
      </c>
      <c r="D9828" s="475">
        <v>13.49</v>
      </c>
      <c r="E9828" s="302"/>
      <c r="F9828" s="302"/>
      <c r="G9828" s="302"/>
    </row>
    <row r="9829" spans="1:7">
      <c r="A9829" s="450">
        <v>20162</v>
      </c>
      <c r="B9829" s="451" t="s">
        <v>7272</v>
      </c>
      <c r="C9829" s="450" t="s">
        <v>721</v>
      </c>
      <c r="D9829" s="475">
        <v>16.309999999999999</v>
      </c>
      <c r="E9829" s="302"/>
      <c r="F9829" s="302"/>
      <c r="G9829" s="302"/>
    </row>
    <row r="9830" spans="1:7" ht="25.5">
      <c r="A9830" s="450">
        <v>40366</v>
      </c>
      <c r="B9830" s="451" t="s">
        <v>7273</v>
      </c>
      <c r="C9830" s="450" t="s">
        <v>721</v>
      </c>
      <c r="D9830" s="475">
        <v>30.63</v>
      </c>
      <c r="E9830" s="302"/>
      <c r="F9830" s="302"/>
      <c r="G9830" s="302"/>
    </row>
    <row r="9831" spans="1:7" ht="25.5">
      <c r="A9831" s="450">
        <v>40363</v>
      </c>
      <c r="B9831" s="451" t="s">
        <v>7274</v>
      </c>
      <c r="C9831" s="450" t="s">
        <v>721</v>
      </c>
      <c r="D9831" s="475">
        <v>23.96</v>
      </c>
      <c r="E9831" s="302"/>
      <c r="F9831" s="302"/>
      <c r="G9831" s="302"/>
    </row>
    <row r="9832" spans="1:7" ht="25.5">
      <c r="A9832" s="450">
        <v>40354</v>
      </c>
      <c r="B9832" s="451" t="s">
        <v>7275</v>
      </c>
      <c r="C9832" s="450" t="s">
        <v>721</v>
      </c>
      <c r="D9832" s="475">
        <v>10.43</v>
      </c>
      <c r="E9832" s="302"/>
      <c r="F9832" s="302"/>
      <c r="G9832" s="302"/>
    </row>
    <row r="9833" spans="1:7" ht="25.5">
      <c r="A9833" s="450">
        <v>40360</v>
      </c>
      <c r="B9833" s="451" t="s">
        <v>7276</v>
      </c>
      <c r="C9833" s="450" t="s">
        <v>721</v>
      </c>
      <c r="D9833" s="475">
        <v>15.7</v>
      </c>
      <c r="E9833" s="302"/>
      <c r="F9833" s="302"/>
      <c r="G9833" s="302"/>
    </row>
    <row r="9834" spans="1:7" ht="25.5">
      <c r="A9834" s="450">
        <v>40372</v>
      </c>
      <c r="B9834" s="451" t="s">
        <v>7277</v>
      </c>
      <c r="C9834" s="450" t="s">
        <v>721</v>
      </c>
      <c r="D9834" s="475">
        <v>96.99</v>
      </c>
      <c r="E9834" s="302"/>
      <c r="F9834" s="302"/>
      <c r="G9834" s="302"/>
    </row>
    <row r="9835" spans="1:7" ht="25.5">
      <c r="A9835" s="450">
        <v>40369</v>
      </c>
      <c r="B9835" s="451" t="s">
        <v>7278</v>
      </c>
      <c r="C9835" s="450" t="s">
        <v>721</v>
      </c>
      <c r="D9835" s="475">
        <v>48.27</v>
      </c>
      <c r="E9835" s="302"/>
      <c r="F9835" s="302"/>
      <c r="G9835" s="302"/>
    </row>
    <row r="9836" spans="1:7" ht="25.5">
      <c r="A9836" s="450">
        <v>40357</v>
      </c>
      <c r="B9836" s="451" t="s">
        <v>7279</v>
      </c>
      <c r="C9836" s="450" t="s">
        <v>721</v>
      </c>
      <c r="D9836" s="475">
        <v>11.7</v>
      </c>
      <c r="E9836" s="302"/>
      <c r="F9836" s="302"/>
      <c r="G9836" s="302"/>
    </row>
    <row r="9837" spans="1:7" ht="25.5">
      <c r="A9837" s="450">
        <v>40375</v>
      </c>
      <c r="B9837" s="451" t="s">
        <v>7280</v>
      </c>
      <c r="C9837" s="450" t="s">
        <v>721</v>
      </c>
      <c r="D9837" s="475">
        <v>131.30000000000001</v>
      </c>
      <c r="E9837" s="302"/>
      <c r="F9837" s="302"/>
      <c r="G9837" s="302"/>
    </row>
    <row r="9838" spans="1:7" ht="25.5">
      <c r="A9838" s="450">
        <v>1893</v>
      </c>
      <c r="B9838" s="451" t="s">
        <v>7281</v>
      </c>
      <c r="C9838" s="450" t="s">
        <v>721</v>
      </c>
      <c r="D9838" s="475">
        <v>2.39</v>
      </c>
      <c r="E9838" s="302"/>
      <c r="F9838" s="302"/>
      <c r="G9838" s="302"/>
    </row>
    <row r="9839" spans="1:7" ht="25.5">
      <c r="A9839" s="450">
        <v>1902</v>
      </c>
      <c r="B9839" s="451" t="s">
        <v>7282</v>
      </c>
      <c r="C9839" s="450" t="s">
        <v>721</v>
      </c>
      <c r="D9839" s="475">
        <v>1.74</v>
      </c>
      <c r="E9839" s="302"/>
      <c r="F9839" s="302"/>
      <c r="G9839" s="302"/>
    </row>
    <row r="9840" spans="1:7" ht="25.5">
      <c r="A9840" s="450">
        <v>1901</v>
      </c>
      <c r="B9840" s="451" t="s">
        <v>7283</v>
      </c>
      <c r="C9840" s="450" t="s">
        <v>721</v>
      </c>
      <c r="D9840" s="475">
        <v>0.54</v>
      </c>
      <c r="E9840" s="302"/>
      <c r="F9840" s="302"/>
      <c r="G9840" s="302"/>
    </row>
    <row r="9841" spans="1:7" ht="25.5">
      <c r="A9841" s="450">
        <v>1892</v>
      </c>
      <c r="B9841" s="451" t="s">
        <v>7284</v>
      </c>
      <c r="C9841" s="450" t="s">
        <v>721</v>
      </c>
      <c r="D9841" s="475">
        <v>1.1200000000000001</v>
      </c>
      <c r="E9841" s="302"/>
      <c r="F9841" s="302"/>
      <c r="G9841" s="302"/>
    </row>
    <row r="9842" spans="1:7" ht="25.5">
      <c r="A9842" s="450">
        <v>1907</v>
      </c>
      <c r="B9842" s="451" t="s">
        <v>7285</v>
      </c>
      <c r="C9842" s="450" t="s">
        <v>721</v>
      </c>
      <c r="D9842" s="475">
        <v>7.71</v>
      </c>
      <c r="E9842" s="302"/>
      <c r="F9842" s="302"/>
      <c r="G9842" s="302"/>
    </row>
    <row r="9843" spans="1:7" ht="25.5">
      <c r="A9843" s="450">
        <v>1894</v>
      </c>
      <c r="B9843" s="451" t="s">
        <v>7286</v>
      </c>
      <c r="C9843" s="450" t="s">
        <v>721</v>
      </c>
      <c r="D9843" s="475">
        <v>3.46</v>
      </c>
      <c r="E9843" s="302"/>
      <c r="F9843" s="302"/>
      <c r="G9843" s="302"/>
    </row>
    <row r="9844" spans="1:7" ht="25.5">
      <c r="A9844" s="450">
        <v>1891</v>
      </c>
      <c r="B9844" s="451" t="s">
        <v>7287</v>
      </c>
      <c r="C9844" s="450" t="s">
        <v>721</v>
      </c>
      <c r="D9844" s="475">
        <v>0.8</v>
      </c>
      <c r="E9844" s="302"/>
      <c r="F9844" s="302"/>
      <c r="G9844" s="302"/>
    </row>
    <row r="9845" spans="1:7" ht="25.5">
      <c r="A9845" s="450">
        <v>1896</v>
      </c>
      <c r="B9845" s="451" t="s">
        <v>7288</v>
      </c>
      <c r="C9845" s="450" t="s">
        <v>721</v>
      </c>
      <c r="D9845" s="475">
        <v>10.35</v>
      </c>
      <c r="E9845" s="302"/>
      <c r="F9845" s="302"/>
      <c r="G9845" s="302"/>
    </row>
    <row r="9846" spans="1:7" ht="25.5">
      <c r="A9846" s="450">
        <v>1895</v>
      </c>
      <c r="B9846" s="451" t="s">
        <v>7289</v>
      </c>
      <c r="C9846" s="450" t="s">
        <v>721</v>
      </c>
      <c r="D9846" s="475">
        <v>18.190000000000001</v>
      </c>
      <c r="E9846" s="302"/>
      <c r="F9846" s="302"/>
      <c r="G9846" s="302"/>
    </row>
    <row r="9847" spans="1:7" ht="25.5">
      <c r="A9847" s="450">
        <v>2641</v>
      </c>
      <c r="B9847" s="451" t="s">
        <v>7290</v>
      </c>
      <c r="C9847" s="450" t="s">
        <v>721</v>
      </c>
      <c r="D9847" s="475">
        <v>25.34</v>
      </c>
      <c r="E9847" s="302"/>
      <c r="F9847" s="302"/>
      <c r="G9847" s="302"/>
    </row>
    <row r="9848" spans="1:7" ht="25.5">
      <c r="A9848" s="450">
        <v>2636</v>
      </c>
      <c r="B9848" s="451" t="s">
        <v>7291</v>
      </c>
      <c r="C9848" s="450" t="s">
        <v>721</v>
      </c>
      <c r="D9848" s="475">
        <v>1.63</v>
      </c>
      <c r="E9848" s="302"/>
      <c r="F9848" s="302"/>
      <c r="G9848" s="302"/>
    </row>
    <row r="9849" spans="1:7" ht="25.5">
      <c r="A9849" s="450">
        <v>2637</v>
      </c>
      <c r="B9849" s="451" t="s">
        <v>7292</v>
      </c>
      <c r="C9849" s="450" t="s">
        <v>721</v>
      </c>
      <c r="D9849" s="475">
        <v>1.73</v>
      </c>
      <c r="E9849" s="302"/>
      <c r="F9849" s="302"/>
      <c r="G9849" s="302"/>
    </row>
    <row r="9850" spans="1:7" ht="25.5">
      <c r="A9850" s="450">
        <v>2638</v>
      </c>
      <c r="B9850" s="451" t="s">
        <v>7293</v>
      </c>
      <c r="C9850" s="450" t="s">
        <v>721</v>
      </c>
      <c r="D9850" s="475">
        <v>2.02</v>
      </c>
      <c r="E9850" s="302"/>
      <c r="F9850" s="302"/>
      <c r="G9850" s="302"/>
    </row>
    <row r="9851" spans="1:7" ht="25.5">
      <c r="A9851" s="450">
        <v>2639</v>
      </c>
      <c r="B9851" s="451" t="s">
        <v>7294</v>
      </c>
      <c r="C9851" s="450" t="s">
        <v>721</v>
      </c>
      <c r="D9851" s="475">
        <v>3.58</v>
      </c>
      <c r="E9851" s="302"/>
      <c r="F9851" s="302"/>
      <c r="G9851" s="302"/>
    </row>
    <row r="9852" spans="1:7" ht="25.5">
      <c r="A9852" s="450">
        <v>2644</v>
      </c>
      <c r="B9852" s="451" t="s">
        <v>7295</v>
      </c>
      <c r="C9852" s="450" t="s">
        <v>721</v>
      </c>
      <c r="D9852" s="475">
        <v>5.18</v>
      </c>
      <c r="E9852" s="302"/>
      <c r="F9852" s="302"/>
      <c r="G9852" s="302"/>
    </row>
    <row r="9853" spans="1:7" ht="25.5">
      <c r="A9853" s="450">
        <v>2643</v>
      </c>
      <c r="B9853" s="451" t="s">
        <v>7296</v>
      </c>
      <c r="C9853" s="450" t="s">
        <v>721</v>
      </c>
      <c r="D9853" s="475">
        <v>7.22</v>
      </c>
      <c r="E9853" s="302"/>
      <c r="F9853" s="302"/>
      <c r="G9853" s="302"/>
    </row>
    <row r="9854" spans="1:7" ht="25.5">
      <c r="A9854" s="450">
        <v>2640</v>
      </c>
      <c r="B9854" s="451" t="s">
        <v>7297</v>
      </c>
      <c r="C9854" s="450" t="s">
        <v>721</v>
      </c>
      <c r="D9854" s="475">
        <v>10.55</v>
      </c>
      <c r="E9854" s="302"/>
      <c r="F9854" s="302"/>
      <c r="G9854" s="302"/>
    </row>
    <row r="9855" spans="1:7" ht="25.5">
      <c r="A9855" s="450">
        <v>2642</v>
      </c>
      <c r="B9855" s="451" t="s">
        <v>7298</v>
      </c>
      <c r="C9855" s="450" t="s">
        <v>721</v>
      </c>
      <c r="D9855" s="475">
        <v>16.059999999999999</v>
      </c>
      <c r="E9855" s="302"/>
      <c r="F9855" s="302"/>
      <c r="G9855" s="302"/>
    </row>
    <row r="9856" spans="1:7" ht="25.5">
      <c r="A9856" s="450">
        <v>38943</v>
      </c>
      <c r="B9856" s="451" t="s">
        <v>7299</v>
      </c>
      <c r="C9856" s="450" t="s">
        <v>721</v>
      </c>
      <c r="D9856" s="475">
        <v>5.71</v>
      </c>
      <c r="E9856" s="302"/>
      <c r="F9856" s="302"/>
      <c r="G9856" s="302"/>
    </row>
    <row r="9857" spans="1:7" ht="25.5">
      <c r="A9857" s="450">
        <v>38944</v>
      </c>
      <c r="B9857" s="451" t="s">
        <v>7300</v>
      </c>
      <c r="C9857" s="450" t="s">
        <v>721</v>
      </c>
      <c r="D9857" s="475">
        <v>8.83</v>
      </c>
      <c r="E9857" s="302"/>
      <c r="F9857" s="302"/>
      <c r="G9857" s="302"/>
    </row>
    <row r="9858" spans="1:7" ht="25.5">
      <c r="A9858" s="450">
        <v>38945</v>
      </c>
      <c r="B9858" s="451" t="s">
        <v>7301</v>
      </c>
      <c r="C9858" s="450" t="s">
        <v>721</v>
      </c>
      <c r="D9858" s="475">
        <v>17.899999999999999</v>
      </c>
      <c r="E9858" s="302"/>
      <c r="F9858" s="302"/>
      <c r="G9858" s="302"/>
    </row>
    <row r="9859" spans="1:7" ht="25.5">
      <c r="A9859" s="450">
        <v>38946</v>
      </c>
      <c r="B9859" s="451" t="s">
        <v>7302</v>
      </c>
      <c r="C9859" s="450" t="s">
        <v>721</v>
      </c>
      <c r="D9859" s="475">
        <v>26.69</v>
      </c>
      <c r="E9859" s="302"/>
      <c r="F9859" s="302"/>
      <c r="G9859" s="302"/>
    </row>
    <row r="9860" spans="1:7" ht="25.5">
      <c r="A9860" s="450">
        <v>39308</v>
      </c>
      <c r="B9860" s="451" t="s">
        <v>7303</v>
      </c>
      <c r="C9860" s="450" t="s">
        <v>721</v>
      </c>
      <c r="D9860" s="475">
        <v>11.64</v>
      </c>
      <c r="E9860" s="302"/>
      <c r="F9860" s="302"/>
      <c r="G9860" s="302"/>
    </row>
    <row r="9861" spans="1:7" ht="25.5">
      <c r="A9861" s="450">
        <v>39309</v>
      </c>
      <c r="B9861" s="451" t="s">
        <v>7304</v>
      </c>
      <c r="C9861" s="450" t="s">
        <v>721</v>
      </c>
      <c r="D9861" s="475">
        <v>16.829999999999998</v>
      </c>
      <c r="E9861" s="302"/>
      <c r="F9861" s="302"/>
      <c r="G9861" s="302"/>
    </row>
    <row r="9862" spans="1:7" ht="25.5">
      <c r="A9862" s="450">
        <v>39310</v>
      </c>
      <c r="B9862" s="451" t="s">
        <v>7305</v>
      </c>
      <c r="C9862" s="450" t="s">
        <v>721</v>
      </c>
      <c r="D9862" s="475">
        <v>25.51</v>
      </c>
      <c r="E9862" s="302"/>
      <c r="F9862" s="302"/>
      <c r="G9862" s="302"/>
    </row>
    <row r="9863" spans="1:7" ht="25.5">
      <c r="A9863" s="450">
        <v>39311</v>
      </c>
      <c r="B9863" s="451" t="s">
        <v>7306</v>
      </c>
      <c r="C9863" s="450" t="s">
        <v>721</v>
      </c>
      <c r="D9863" s="475">
        <v>38.340000000000003</v>
      </c>
      <c r="E9863" s="302"/>
      <c r="F9863" s="302"/>
      <c r="G9863" s="302"/>
    </row>
    <row r="9864" spans="1:7" ht="25.5">
      <c r="A9864" s="450">
        <v>39855</v>
      </c>
      <c r="B9864" s="451" t="s">
        <v>7307</v>
      </c>
      <c r="C9864" s="450" t="s">
        <v>721</v>
      </c>
      <c r="D9864" s="475">
        <v>2.58</v>
      </c>
      <c r="E9864" s="302"/>
      <c r="F9864" s="302"/>
      <c r="G9864" s="302"/>
    </row>
    <row r="9865" spans="1:7" ht="25.5">
      <c r="A9865" s="450">
        <v>39856</v>
      </c>
      <c r="B9865" s="451" t="s">
        <v>7308</v>
      </c>
      <c r="C9865" s="450" t="s">
        <v>721</v>
      </c>
      <c r="D9865" s="475">
        <v>6.08</v>
      </c>
      <c r="E9865" s="302"/>
      <c r="F9865" s="302"/>
      <c r="G9865" s="302"/>
    </row>
    <row r="9866" spans="1:7" ht="25.5">
      <c r="A9866" s="450">
        <v>39857</v>
      </c>
      <c r="B9866" s="451" t="s">
        <v>7309</v>
      </c>
      <c r="C9866" s="450" t="s">
        <v>721</v>
      </c>
      <c r="D9866" s="475">
        <v>9.83</v>
      </c>
      <c r="E9866" s="302"/>
      <c r="F9866" s="302"/>
      <c r="G9866" s="302"/>
    </row>
    <row r="9867" spans="1:7" ht="25.5">
      <c r="A9867" s="450">
        <v>39858</v>
      </c>
      <c r="B9867" s="451" t="s">
        <v>7310</v>
      </c>
      <c r="C9867" s="450" t="s">
        <v>721</v>
      </c>
      <c r="D9867" s="475">
        <v>21.82</v>
      </c>
      <c r="E9867" s="302"/>
      <c r="F9867" s="302"/>
      <c r="G9867" s="302"/>
    </row>
    <row r="9868" spans="1:7" ht="25.5">
      <c r="A9868" s="450">
        <v>39859</v>
      </c>
      <c r="B9868" s="451" t="s">
        <v>7311</v>
      </c>
      <c r="C9868" s="450" t="s">
        <v>721</v>
      </c>
      <c r="D9868" s="475">
        <v>33.64</v>
      </c>
      <c r="E9868" s="302"/>
      <c r="F9868" s="302"/>
      <c r="G9868" s="302"/>
    </row>
    <row r="9869" spans="1:7" ht="25.5">
      <c r="A9869" s="450">
        <v>39860</v>
      </c>
      <c r="B9869" s="451" t="s">
        <v>7312</v>
      </c>
      <c r="C9869" s="450" t="s">
        <v>721</v>
      </c>
      <c r="D9869" s="475">
        <v>51.62</v>
      </c>
      <c r="E9869" s="302"/>
      <c r="F9869" s="302"/>
      <c r="G9869" s="302"/>
    </row>
    <row r="9870" spans="1:7" ht="25.5">
      <c r="A9870" s="450">
        <v>39861</v>
      </c>
      <c r="B9870" s="451" t="s">
        <v>7313</v>
      </c>
      <c r="C9870" s="450" t="s">
        <v>721</v>
      </c>
      <c r="D9870" s="475">
        <v>147.38</v>
      </c>
      <c r="E9870" s="302"/>
      <c r="F9870" s="302"/>
      <c r="G9870" s="302"/>
    </row>
    <row r="9871" spans="1:7" ht="25.5">
      <c r="A9871" s="450">
        <v>38447</v>
      </c>
      <c r="B9871" s="451" t="s">
        <v>7314</v>
      </c>
      <c r="C9871" s="450" t="s">
        <v>721</v>
      </c>
      <c r="D9871" s="475">
        <v>121.16</v>
      </c>
      <c r="E9871" s="302"/>
      <c r="F9871" s="302"/>
      <c r="G9871" s="302"/>
    </row>
    <row r="9872" spans="1:7" ht="25.5">
      <c r="A9872" s="450">
        <v>36320</v>
      </c>
      <c r="B9872" s="451" t="s">
        <v>7315</v>
      </c>
      <c r="C9872" s="450" t="s">
        <v>721</v>
      </c>
      <c r="D9872" s="475">
        <v>1.75</v>
      </c>
      <c r="E9872" s="302"/>
      <c r="F9872" s="302"/>
      <c r="G9872" s="302"/>
    </row>
    <row r="9873" spans="1:7" ht="25.5">
      <c r="A9873" s="450">
        <v>36324</v>
      </c>
      <c r="B9873" s="451" t="s">
        <v>7316</v>
      </c>
      <c r="C9873" s="450" t="s">
        <v>721</v>
      </c>
      <c r="D9873" s="475">
        <v>2.66</v>
      </c>
      <c r="E9873" s="302"/>
      <c r="F9873" s="302"/>
      <c r="G9873" s="302"/>
    </row>
    <row r="9874" spans="1:7" ht="25.5">
      <c r="A9874" s="450">
        <v>38441</v>
      </c>
      <c r="B9874" s="451" t="s">
        <v>7317</v>
      </c>
      <c r="C9874" s="450" t="s">
        <v>721</v>
      </c>
      <c r="D9874" s="475">
        <v>3.49</v>
      </c>
      <c r="E9874" s="302"/>
      <c r="F9874" s="302"/>
      <c r="G9874" s="302"/>
    </row>
    <row r="9875" spans="1:7" ht="25.5">
      <c r="A9875" s="450">
        <v>38442</v>
      </c>
      <c r="B9875" s="451" t="s">
        <v>7318</v>
      </c>
      <c r="C9875" s="450" t="s">
        <v>721</v>
      </c>
      <c r="D9875" s="475">
        <v>8.8800000000000008</v>
      </c>
      <c r="E9875" s="302"/>
      <c r="F9875" s="302"/>
      <c r="G9875" s="302"/>
    </row>
    <row r="9876" spans="1:7" ht="25.5">
      <c r="A9876" s="450">
        <v>38443</v>
      </c>
      <c r="B9876" s="451" t="s">
        <v>7319</v>
      </c>
      <c r="C9876" s="450" t="s">
        <v>721</v>
      </c>
      <c r="D9876" s="475">
        <v>13.42</v>
      </c>
      <c r="E9876" s="302"/>
      <c r="F9876" s="302"/>
      <c r="G9876" s="302"/>
    </row>
    <row r="9877" spans="1:7" ht="25.5">
      <c r="A9877" s="450">
        <v>38444</v>
      </c>
      <c r="B9877" s="451" t="s">
        <v>7320</v>
      </c>
      <c r="C9877" s="450" t="s">
        <v>721</v>
      </c>
      <c r="D9877" s="475">
        <v>19.97</v>
      </c>
      <c r="E9877" s="302"/>
      <c r="F9877" s="302"/>
      <c r="G9877" s="302"/>
    </row>
    <row r="9878" spans="1:7" ht="25.5">
      <c r="A9878" s="450">
        <v>38445</v>
      </c>
      <c r="B9878" s="451" t="s">
        <v>7321</v>
      </c>
      <c r="C9878" s="450" t="s">
        <v>721</v>
      </c>
      <c r="D9878" s="475">
        <v>46.92</v>
      </c>
      <c r="E9878" s="302"/>
      <c r="F9878" s="302"/>
      <c r="G9878" s="302"/>
    </row>
    <row r="9879" spans="1:7" ht="25.5">
      <c r="A9879" s="450">
        <v>38446</v>
      </c>
      <c r="B9879" s="451" t="s">
        <v>7322</v>
      </c>
      <c r="C9879" s="450" t="s">
        <v>721</v>
      </c>
      <c r="D9879" s="475">
        <v>75.72</v>
      </c>
      <c r="E9879" s="302"/>
      <c r="F9879" s="302"/>
      <c r="G9879" s="302"/>
    </row>
    <row r="9880" spans="1:7" ht="25.5">
      <c r="A9880" s="450">
        <v>3867</v>
      </c>
      <c r="B9880" s="451" t="s">
        <v>7323</v>
      </c>
      <c r="C9880" s="450" t="s">
        <v>721</v>
      </c>
      <c r="D9880" s="475">
        <v>76.03</v>
      </c>
      <c r="E9880" s="302"/>
      <c r="F9880" s="302"/>
      <c r="G9880" s="302"/>
    </row>
    <row r="9881" spans="1:7" ht="25.5">
      <c r="A9881" s="450">
        <v>3861</v>
      </c>
      <c r="B9881" s="451" t="s">
        <v>7324</v>
      </c>
      <c r="C9881" s="450" t="s">
        <v>721</v>
      </c>
      <c r="D9881" s="475">
        <v>0.63</v>
      </c>
      <c r="E9881" s="302"/>
      <c r="F9881" s="302"/>
      <c r="G9881" s="302"/>
    </row>
    <row r="9882" spans="1:7" ht="25.5">
      <c r="A9882" s="450">
        <v>3904</v>
      </c>
      <c r="B9882" s="451" t="s">
        <v>7325</v>
      </c>
      <c r="C9882" s="450" t="s">
        <v>721</v>
      </c>
      <c r="D9882" s="475">
        <v>0.77</v>
      </c>
      <c r="E9882" s="302"/>
      <c r="F9882" s="302"/>
      <c r="G9882" s="302"/>
    </row>
    <row r="9883" spans="1:7" ht="25.5">
      <c r="A9883" s="450">
        <v>3903</v>
      </c>
      <c r="B9883" s="451" t="s">
        <v>7326</v>
      </c>
      <c r="C9883" s="450" t="s">
        <v>721</v>
      </c>
      <c r="D9883" s="475">
        <v>1.89</v>
      </c>
      <c r="E9883" s="302"/>
      <c r="F9883" s="302"/>
      <c r="G9883" s="302"/>
    </row>
    <row r="9884" spans="1:7" ht="25.5">
      <c r="A9884" s="450">
        <v>3862</v>
      </c>
      <c r="B9884" s="451" t="s">
        <v>7327</v>
      </c>
      <c r="C9884" s="450" t="s">
        <v>721</v>
      </c>
      <c r="D9884" s="475">
        <v>3.85</v>
      </c>
      <c r="E9884" s="302"/>
      <c r="F9884" s="302"/>
      <c r="G9884" s="302"/>
    </row>
    <row r="9885" spans="1:7" ht="25.5">
      <c r="A9885" s="450">
        <v>3863</v>
      </c>
      <c r="B9885" s="451" t="s">
        <v>7328</v>
      </c>
      <c r="C9885" s="450" t="s">
        <v>721</v>
      </c>
      <c r="D9885" s="475">
        <v>4.5199999999999996</v>
      </c>
      <c r="E9885" s="302"/>
      <c r="F9885" s="302"/>
      <c r="G9885" s="302"/>
    </row>
    <row r="9886" spans="1:7" ht="25.5">
      <c r="A9886" s="450">
        <v>3864</v>
      </c>
      <c r="B9886" s="451" t="s">
        <v>7329</v>
      </c>
      <c r="C9886" s="450" t="s">
        <v>721</v>
      </c>
      <c r="D9886" s="475">
        <v>11.77</v>
      </c>
      <c r="E9886" s="302"/>
      <c r="F9886" s="302"/>
      <c r="G9886" s="302"/>
    </row>
    <row r="9887" spans="1:7" ht="25.5">
      <c r="A9887" s="450">
        <v>3865</v>
      </c>
      <c r="B9887" s="451" t="s">
        <v>7330</v>
      </c>
      <c r="C9887" s="450" t="s">
        <v>721</v>
      </c>
      <c r="D9887" s="475">
        <v>20.48</v>
      </c>
      <c r="E9887" s="302"/>
      <c r="F9887" s="302"/>
      <c r="G9887" s="302"/>
    </row>
    <row r="9888" spans="1:7" ht="25.5">
      <c r="A9888" s="450">
        <v>3866</v>
      </c>
      <c r="B9888" s="451" t="s">
        <v>7331</v>
      </c>
      <c r="C9888" s="450" t="s">
        <v>721</v>
      </c>
      <c r="D9888" s="475">
        <v>46.87</v>
      </c>
      <c r="E9888" s="302"/>
      <c r="F9888" s="302"/>
      <c r="G9888" s="302"/>
    </row>
    <row r="9889" spans="1:7" ht="25.5">
      <c r="A9889" s="450">
        <v>3902</v>
      </c>
      <c r="B9889" s="451" t="s">
        <v>7332</v>
      </c>
      <c r="C9889" s="450" t="s">
        <v>721</v>
      </c>
      <c r="D9889" s="475">
        <v>22.79</v>
      </c>
      <c r="E9889" s="302"/>
      <c r="F9889" s="302"/>
      <c r="G9889" s="302"/>
    </row>
    <row r="9890" spans="1:7" ht="25.5">
      <c r="A9890" s="450">
        <v>3878</v>
      </c>
      <c r="B9890" s="451" t="s">
        <v>7333</v>
      </c>
      <c r="C9890" s="450" t="s">
        <v>721</v>
      </c>
      <c r="D9890" s="475">
        <v>7.2</v>
      </c>
      <c r="E9890" s="302"/>
      <c r="F9890" s="302"/>
      <c r="G9890" s="302"/>
    </row>
    <row r="9891" spans="1:7" ht="25.5">
      <c r="A9891" s="450">
        <v>3877</v>
      </c>
      <c r="B9891" s="451" t="s">
        <v>7334</v>
      </c>
      <c r="C9891" s="450" t="s">
        <v>721</v>
      </c>
      <c r="D9891" s="475">
        <v>6.58</v>
      </c>
      <c r="E9891" s="302"/>
      <c r="F9891" s="302"/>
      <c r="G9891" s="302"/>
    </row>
    <row r="9892" spans="1:7">
      <c r="A9892" s="450">
        <v>3879</v>
      </c>
      <c r="B9892" s="451" t="s">
        <v>7335</v>
      </c>
      <c r="C9892" s="450" t="s">
        <v>721</v>
      </c>
      <c r="D9892" s="475">
        <v>14.53</v>
      </c>
      <c r="E9892" s="302"/>
      <c r="F9892" s="302"/>
      <c r="G9892" s="302"/>
    </row>
    <row r="9893" spans="1:7">
      <c r="A9893" s="450">
        <v>3880</v>
      </c>
      <c r="B9893" s="451" t="s">
        <v>7336</v>
      </c>
      <c r="C9893" s="450" t="s">
        <v>721</v>
      </c>
      <c r="D9893" s="475">
        <v>32.78</v>
      </c>
      <c r="E9893" s="302"/>
      <c r="F9893" s="302"/>
      <c r="G9893" s="302"/>
    </row>
    <row r="9894" spans="1:7" ht="25.5">
      <c r="A9894" s="450">
        <v>12892</v>
      </c>
      <c r="B9894" s="451" t="s">
        <v>7337</v>
      </c>
      <c r="C9894" s="450" t="s">
        <v>732</v>
      </c>
      <c r="D9894" s="475">
        <v>12.42</v>
      </c>
      <c r="E9894" s="302"/>
      <c r="F9894" s="302"/>
      <c r="G9894" s="302"/>
    </row>
    <row r="9895" spans="1:7">
      <c r="A9895" s="450">
        <v>3883</v>
      </c>
      <c r="B9895" s="451" t="s">
        <v>7338</v>
      </c>
      <c r="C9895" s="450" t="s">
        <v>721</v>
      </c>
      <c r="D9895" s="475">
        <v>1.51</v>
      </c>
      <c r="E9895" s="302"/>
      <c r="F9895" s="302"/>
      <c r="G9895" s="302"/>
    </row>
    <row r="9896" spans="1:7">
      <c r="A9896" s="450">
        <v>3876</v>
      </c>
      <c r="B9896" s="451" t="s">
        <v>7339</v>
      </c>
      <c r="C9896" s="450" t="s">
        <v>721</v>
      </c>
      <c r="D9896" s="475">
        <v>3.79</v>
      </c>
      <c r="E9896" s="302"/>
      <c r="F9896" s="302"/>
      <c r="G9896" s="302"/>
    </row>
    <row r="9897" spans="1:7">
      <c r="A9897" s="450">
        <v>3884</v>
      </c>
      <c r="B9897" s="451" t="s">
        <v>7340</v>
      </c>
      <c r="C9897" s="450" t="s">
        <v>721</v>
      </c>
      <c r="D9897" s="475">
        <v>2.27</v>
      </c>
      <c r="E9897" s="302"/>
      <c r="F9897" s="302"/>
      <c r="G9897" s="302"/>
    </row>
    <row r="9898" spans="1:7" ht="25.5">
      <c r="A9898" s="450">
        <v>3837</v>
      </c>
      <c r="B9898" s="451" t="s">
        <v>7341</v>
      </c>
      <c r="C9898" s="450" t="s">
        <v>721</v>
      </c>
      <c r="D9898" s="475">
        <v>52.07</v>
      </c>
      <c r="E9898" s="302"/>
      <c r="F9898" s="302"/>
      <c r="G9898" s="302"/>
    </row>
    <row r="9899" spans="1:7" ht="25.5">
      <c r="A9899" s="450">
        <v>3845</v>
      </c>
      <c r="B9899" s="451" t="s">
        <v>7342</v>
      </c>
      <c r="C9899" s="450" t="s">
        <v>721</v>
      </c>
      <c r="D9899" s="475">
        <v>19.02</v>
      </c>
      <c r="E9899" s="302"/>
      <c r="F9899" s="302"/>
      <c r="G9899" s="302"/>
    </row>
    <row r="9900" spans="1:7" ht="25.5">
      <c r="A9900" s="450">
        <v>11045</v>
      </c>
      <c r="B9900" s="451" t="s">
        <v>7343</v>
      </c>
      <c r="C9900" s="450" t="s">
        <v>721</v>
      </c>
      <c r="D9900" s="475">
        <v>36.69</v>
      </c>
      <c r="E9900" s="302"/>
      <c r="F9900" s="302"/>
      <c r="G9900" s="302"/>
    </row>
    <row r="9901" spans="1:7" ht="25.5">
      <c r="A9901" s="450">
        <v>20170</v>
      </c>
      <c r="B9901" s="451" t="s">
        <v>12232</v>
      </c>
      <c r="C9901" s="450" t="s">
        <v>721</v>
      </c>
      <c r="D9901" s="475">
        <v>13.22</v>
      </c>
      <c r="E9901" s="302"/>
      <c r="F9901" s="302"/>
      <c r="G9901" s="302"/>
    </row>
    <row r="9902" spans="1:7" ht="25.5">
      <c r="A9902" s="450">
        <v>20171</v>
      </c>
      <c r="B9902" s="451" t="s">
        <v>12233</v>
      </c>
      <c r="C9902" s="450" t="s">
        <v>721</v>
      </c>
      <c r="D9902" s="475">
        <v>39.270000000000003</v>
      </c>
      <c r="E9902" s="302"/>
      <c r="F9902" s="302"/>
      <c r="G9902" s="302"/>
    </row>
    <row r="9903" spans="1:7" ht="25.5">
      <c r="A9903" s="450">
        <v>20167</v>
      </c>
      <c r="B9903" s="451" t="s">
        <v>12234</v>
      </c>
      <c r="C9903" s="450" t="s">
        <v>721</v>
      </c>
      <c r="D9903" s="475">
        <v>4.91</v>
      </c>
      <c r="E9903" s="302"/>
      <c r="F9903" s="302"/>
      <c r="G9903" s="302"/>
    </row>
    <row r="9904" spans="1:7" ht="25.5">
      <c r="A9904" s="450">
        <v>20168</v>
      </c>
      <c r="B9904" s="451" t="s">
        <v>12235</v>
      </c>
      <c r="C9904" s="450" t="s">
        <v>721</v>
      </c>
      <c r="D9904" s="475">
        <v>7.7</v>
      </c>
      <c r="E9904" s="302"/>
      <c r="F9904" s="302"/>
      <c r="G9904" s="302"/>
    </row>
    <row r="9905" spans="1:7" ht="25.5">
      <c r="A9905" s="450">
        <v>20169</v>
      </c>
      <c r="B9905" s="451" t="s">
        <v>12236</v>
      </c>
      <c r="C9905" s="450" t="s">
        <v>721</v>
      </c>
      <c r="D9905" s="475">
        <v>10.9</v>
      </c>
      <c r="E9905" s="302"/>
      <c r="F9905" s="302"/>
      <c r="G9905" s="302"/>
    </row>
    <row r="9906" spans="1:7" ht="25.5">
      <c r="A9906" s="450">
        <v>3899</v>
      </c>
      <c r="B9906" s="451" t="s">
        <v>7344</v>
      </c>
      <c r="C9906" s="450" t="s">
        <v>721</v>
      </c>
      <c r="D9906" s="475">
        <v>5.77</v>
      </c>
      <c r="E9906" s="302"/>
      <c r="F9906" s="302"/>
      <c r="G9906" s="302"/>
    </row>
    <row r="9907" spans="1:7" ht="25.5">
      <c r="A9907" s="450">
        <v>38676</v>
      </c>
      <c r="B9907" s="451" t="s">
        <v>7345</v>
      </c>
      <c r="C9907" s="450" t="s">
        <v>721</v>
      </c>
      <c r="D9907" s="475">
        <v>27.94</v>
      </c>
      <c r="E9907" s="302"/>
      <c r="F9907" s="302"/>
      <c r="G9907" s="302"/>
    </row>
    <row r="9908" spans="1:7" ht="25.5">
      <c r="A9908" s="450">
        <v>3897</v>
      </c>
      <c r="B9908" s="451" t="s">
        <v>7346</v>
      </c>
      <c r="C9908" s="450" t="s">
        <v>721</v>
      </c>
      <c r="D9908" s="475">
        <v>1.21</v>
      </c>
      <c r="E9908" s="302"/>
      <c r="F9908" s="302"/>
      <c r="G9908" s="302"/>
    </row>
    <row r="9909" spans="1:7" ht="25.5">
      <c r="A9909" s="450">
        <v>3875</v>
      </c>
      <c r="B9909" s="451" t="s">
        <v>7347</v>
      </c>
      <c r="C9909" s="450" t="s">
        <v>721</v>
      </c>
      <c r="D9909" s="475">
        <v>2.63</v>
      </c>
      <c r="E9909" s="302"/>
      <c r="F9909" s="302"/>
      <c r="G9909" s="302"/>
    </row>
    <row r="9910" spans="1:7" ht="25.5">
      <c r="A9910" s="450">
        <v>3898</v>
      </c>
      <c r="B9910" s="451" t="s">
        <v>7348</v>
      </c>
      <c r="C9910" s="450" t="s">
        <v>721</v>
      </c>
      <c r="D9910" s="475">
        <v>4.9800000000000004</v>
      </c>
      <c r="E9910" s="302"/>
      <c r="F9910" s="302"/>
      <c r="G9910" s="302"/>
    </row>
    <row r="9911" spans="1:7" ht="25.5">
      <c r="A9911" s="450">
        <v>3855</v>
      </c>
      <c r="B9911" s="451" t="s">
        <v>7349</v>
      </c>
      <c r="C9911" s="450" t="s">
        <v>721</v>
      </c>
      <c r="D9911" s="475">
        <v>5.03</v>
      </c>
      <c r="E9911" s="302"/>
      <c r="F9911" s="302"/>
      <c r="G9911" s="302"/>
    </row>
    <row r="9912" spans="1:7" ht="25.5">
      <c r="A9912" s="450">
        <v>3874</v>
      </c>
      <c r="B9912" s="451" t="s">
        <v>7350</v>
      </c>
      <c r="C9912" s="450" t="s">
        <v>721</v>
      </c>
      <c r="D9912" s="475">
        <v>5.34</v>
      </c>
      <c r="E9912" s="302"/>
      <c r="F9912" s="302"/>
      <c r="G9912" s="302"/>
    </row>
    <row r="9913" spans="1:7" ht="25.5">
      <c r="A9913" s="450">
        <v>3870</v>
      </c>
      <c r="B9913" s="451" t="s">
        <v>7351</v>
      </c>
      <c r="C9913" s="450" t="s">
        <v>721</v>
      </c>
      <c r="D9913" s="475">
        <v>6.63</v>
      </c>
      <c r="E9913" s="302"/>
      <c r="F9913" s="302"/>
      <c r="G9913" s="302"/>
    </row>
    <row r="9914" spans="1:7" ht="25.5">
      <c r="A9914" s="450">
        <v>38678</v>
      </c>
      <c r="B9914" s="451" t="s">
        <v>7352</v>
      </c>
      <c r="C9914" s="450" t="s">
        <v>721</v>
      </c>
      <c r="D9914" s="475">
        <v>18.05</v>
      </c>
      <c r="E9914" s="302"/>
      <c r="F9914" s="302"/>
      <c r="G9914" s="302"/>
    </row>
    <row r="9915" spans="1:7" ht="25.5">
      <c r="A9915" s="450">
        <v>3859</v>
      </c>
      <c r="B9915" s="451" t="s">
        <v>7353</v>
      </c>
      <c r="C9915" s="450" t="s">
        <v>721</v>
      </c>
      <c r="D9915" s="475">
        <v>1.33</v>
      </c>
      <c r="E9915" s="302"/>
      <c r="F9915" s="302"/>
      <c r="G9915" s="302"/>
    </row>
    <row r="9916" spans="1:7" ht="25.5">
      <c r="A9916" s="450">
        <v>3856</v>
      </c>
      <c r="B9916" s="451" t="s">
        <v>7354</v>
      </c>
      <c r="C9916" s="450" t="s">
        <v>721</v>
      </c>
      <c r="D9916" s="475">
        <v>1.69</v>
      </c>
      <c r="E9916" s="302"/>
      <c r="F9916" s="302"/>
      <c r="G9916" s="302"/>
    </row>
    <row r="9917" spans="1:7" ht="25.5">
      <c r="A9917" s="450">
        <v>3906</v>
      </c>
      <c r="B9917" s="451" t="s">
        <v>7355</v>
      </c>
      <c r="C9917" s="450" t="s">
        <v>721</v>
      </c>
      <c r="D9917" s="475">
        <v>1.6</v>
      </c>
      <c r="E9917" s="302"/>
      <c r="F9917" s="302"/>
      <c r="G9917" s="302"/>
    </row>
    <row r="9918" spans="1:7" ht="25.5">
      <c r="A9918" s="450">
        <v>3860</v>
      </c>
      <c r="B9918" s="451" t="s">
        <v>7356</v>
      </c>
      <c r="C9918" s="450" t="s">
        <v>721</v>
      </c>
      <c r="D9918" s="475">
        <v>5.25</v>
      </c>
      <c r="E9918" s="302"/>
      <c r="F9918" s="302"/>
      <c r="G9918" s="302"/>
    </row>
    <row r="9919" spans="1:7" ht="25.5">
      <c r="A9919" s="450">
        <v>3905</v>
      </c>
      <c r="B9919" s="451" t="s">
        <v>7357</v>
      </c>
      <c r="C9919" s="450" t="s">
        <v>721</v>
      </c>
      <c r="D9919" s="475">
        <v>11.61</v>
      </c>
      <c r="E9919" s="302"/>
      <c r="F9919" s="302"/>
      <c r="G9919" s="302"/>
    </row>
    <row r="9920" spans="1:7" ht="25.5">
      <c r="A9920" s="450">
        <v>3871</v>
      </c>
      <c r="B9920" s="451" t="s">
        <v>7358</v>
      </c>
      <c r="C9920" s="450" t="s">
        <v>721</v>
      </c>
      <c r="D9920" s="475">
        <v>24.11</v>
      </c>
      <c r="E9920" s="302"/>
      <c r="F9920" s="302"/>
      <c r="G9920" s="302"/>
    </row>
    <row r="9921" spans="1:7" ht="25.5">
      <c r="A9921" s="450">
        <v>37429</v>
      </c>
      <c r="B9921" s="451" t="s">
        <v>7359</v>
      </c>
      <c r="C9921" s="450" t="s">
        <v>721</v>
      </c>
      <c r="D9921" s="475">
        <v>2081.5</v>
      </c>
      <c r="E9921" s="302"/>
      <c r="F9921" s="302"/>
      <c r="G9921" s="302"/>
    </row>
    <row r="9922" spans="1:7" ht="25.5">
      <c r="A9922" s="450">
        <v>37426</v>
      </c>
      <c r="B9922" s="451" t="s">
        <v>7360</v>
      </c>
      <c r="C9922" s="450" t="s">
        <v>721</v>
      </c>
      <c r="D9922" s="475">
        <v>20.02</v>
      </c>
      <c r="E9922" s="302"/>
      <c r="F9922" s="302"/>
      <c r="G9922" s="302"/>
    </row>
    <row r="9923" spans="1:7" ht="25.5">
      <c r="A9923" s="450">
        <v>37427</v>
      </c>
      <c r="B9923" s="451" t="s">
        <v>7361</v>
      </c>
      <c r="C9923" s="450" t="s">
        <v>721</v>
      </c>
      <c r="D9923" s="475">
        <v>47.76</v>
      </c>
      <c r="E9923" s="302"/>
      <c r="F9923" s="302"/>
      <c r="G9923" s="302"/>
    </row>
    <row r="9924" spans="1:7" ht="25.5">
      <c r="A9924" s="450">
        <v>37424</v>
      </c>
      <c r="B9924" s="451" t="s">
        <v>7362</v>
      </c>
      <c r="C9924" s="450" t="s">
        <v>721</v>
      </c>
      <c r="D9924" s="475">
        <v>9.1999999999999993</v>
      </c>
      <c r="E9924" s="302"/>
      <c r="F9924" s="302"/>
      <c r="G9924" s="302"/>
    </row>
    <row r="9925" spans="1:7" ht="25.5">
      <c r="A9925" s="450">
        <v>37428</v>
      </c>
      <c r="B9925" s="451" t="s">
        <v>7363</v>
      </c>
      <c r="C9925" s="450" t="s">
        <v>721</v>
      </c>
      <c r="D9925" s="475">
        <v>164.6</v>
      </c>
      <c r="E9925" s="302"/>
      <c r="F9925" s="302"/>
      <c r="G9925" s="302"/>
    </row>
    <row r="9926" spans="1:7" ht="25.5">
      <c r="A9926" s="450">
        <v>37425</v>
      </c>
      <c r="B9926" s="451" t="s">
        <v>7364</v>
      </c>
      <c r="C9926" s="450" t="s">
        <v>721</v>
      </c>
      <c r="D9926" s="475">
        <v>9.92</v>
      </c>
      <c r="E9926" s="302"/>
      <c r="F9926" s="302"/>
      <c r="G9926" s="302"/>
    </row>
    <row r="9927" spans="1:7" ht="38.25">
      <c r="A9927" s="450">
        <v>11519</v>
      </c>
      <c r="B9927" s="451" t="s">
        <v>11573</v>
      </c>
      <c r="C9927" s="450" t="s">
        <v>732</v>
      </c>
      <c r="D9927" s="475">
        <v>37.42</v>
      </c>
      <c r="E9927" s="302"/>
      <c r="F9927" s="302"/>
      <c r="G9927" s="302"/>
    </row>
    <row r="9928" spans="1:7" ht="51">
      <c r="A9928" s="450">
        <v>11520</v>
      </c>
      <c r="B9928" s="451" t="s">
        <v>7365</v>
      </c>
      <c r="C9928" s="450" t="s">
        <v>732</v>
      </c>
      <c r="D9928" s="475">
        <v>17.3</v>
      </c>
      <c r="E9928" s="302"/>
      <c r="F9928" s="302"/>
      <c r="G9928" s="302"/>
    </row>
    <row r="9929" spans="1:7" ht="25.5">
      <c r="A9929" s="450">
        <v>11518</v>
      </c>
      <c r="B9929" s="451" t="s">
        <v>11574</v>
      </c>
      <c r="C9929" s="450" t="s">
        <v>732</v>
      </c>
      <c r="D9929" s="475">
        <v>62.9</v>
      </c>
      <c r="E9929" s="302"/>
      <c r="F9929" s="302"/>
      <c r="G9929" s="302"/>
    </row>
    <row r="9930" spans="1:7" ht="25.5">
      <c r="A9930" s="450">
        <v>38473</v>
      </c>
      <c r="B9930" s="451" t="s">
        <v>7366</v>
      </c>
      <c r="C9930" s="450" t="s">
        <v>721</v>
      </c>
      <c r="D9930" s="475">
        <v>121.93</v>
      </c>
      <c r="E9930" s="302"/>
      <c r="F9930" s="302"/>
      <c r="G9930" s="302"/>
    </row>
    <row r="9931" spans="1:7">
      <c r="A9931" s="450">
        <v>4244</v>
      </c>
      <c r="B9931" s="451" t="s">
        <v>7367</v>
      </c>
      <c r="C9931" s="450" t="s">
        <v>724</v>
      </c>
      <c r="D9931" s="475">
        <v>13.81</v>
      </c>
      <c r="E9931" s="302"/>
      <c r="F9931" s="302"/>
      <c r="G9931" s="302"/>
    </row>
    <row r="9932" spans="1:7">
      <c r="A9932" s="450">
        <v>40977</v>
      </c>
      <c r="B9932" s="451" t="s">
        <v>7368</v>
      </c>
      <c r="C9932" s="450" t="s">
        <v>839</v>
      </c>
      <c r="D9932" s="475">
        <v>2449.88</v>
      </c>
      <c r="E9932" s="302"/>
      <c r="F9932" s="302"/>
      <c r="G9932" s="302"/>
    </row>
    <row r="9933" spans="1:7" ht="38.25">
      <c r="A9933" s="450">
        <v>4115</v>
      </c>
      <c r="B9933" s="451" t="s">
        <v>11331</v>
      </c>
      <c r="C9933" s="450" t="s">
        <v>725</v>
      </c>
      <c r="D9933" s="475">
        <v>18.34</v>
      </c>
      <c r="E9933" s="302"/>
      <c r="F9933" s="302"/>
      <c r="G9933" s="302"/>
    </row>
    <row r="9934" spans="1:7" ht="38.25">
      <c r="A9934" s="450">
        <v>4119</v>
      </c>
      <c r="B9934" s="451" t="s">
        <v>11332</v>
      </c>
      <c r="C9934" s="450" t="s">
        <v>725</v>
      </c>
      <c r="D9934" s="475">
        <v>37.04</v>
      </c>
      <c r="E9934" s="302"/>
      <c r="F9934" s="302"/>
      <c r="G9934" s="302"/>
    </row>
    <row r="9935" spans="1:7" ht="38.25">
      <c r="A9935" s="450">
        <v>2794</v>
      </c>
      <c r="B9935" s="451" t="s">
        <v>11333</v>
      </c>
      <c r="C9935" s="450" t="s">
        <v>725</v>
      </c>
      <c r="D9935" s="475">
        <v>98.27</v>
      </c>
      <c r="E9935" s="302"/>
      <c r="F9935" s="302"/>
      <c r="G9935" s="302"/>
    </row>
    <row r="9936" spans="1:7" ht="38.25">
      <c r="A9936" s="450">
        <v>2788</v>
      </c>
      <c r="B9936" s="451" t="s">
        <v>11334</v>
      </c>
      <c r="C9936" s="450" t="s">
        <v>725</v>
      </c>
      <c r="D9936" s="475">
        <v>143.16</v>
      </c>
      <c r="E9936" s="302"/>
      <c r="F9936" s="302"/>
      <c r="G9936" s="302"/>
    </row>
    <row r="9937" spans="1:7" ht="25.5">
      <c r="A9937" s="450">
        <v>4006</v>
      </c>
      <c r="B9937" s="451" t="s">
        <v>11335</v>
      </c>
      <c r="C9937" s="450" t="s">
        <v>719</v>
      </c>
      <c r="D9937" s="475">
        <v>1628.9</v>
      </c>
      <c r="E9937" s="302"/>
      <c r="F9937" s="302"/>
      <c r="G9937" s="302"/>
    </row>
    <row r="9938" spans="1:7">
      <c r="A9938" s="450">
        <v>36151</v>
      </c>
      <c r="B9938" s="451" t="s">
        <v>7369</v>
      </c>
      <c r="C9938" s="450" t="s">
        <v>721</v>
      </c>
      <c r="D9938" s="475">
        <v>27.6</v>
      </c>
      <c r="E9938" s="302"/>
      <c r="F9938" s="302"/>
      <c r="G9938" s="302"/>
    </row>
    <row r="9939" spans="1:7" ht="25.5">
      <c r="A9939" s="450">
        <v>37457</v>
      </c>
      <c r="B9939" s="451" t="s">
        <v>7370</v>
      </c>
      <c r="C9939" s="450" t="s">
        <v>725</v>
      </c>
      <c r="D9939" s="475">
        <v>3.19</v>
      </c>
      <c r="E9939" s="302"/>
      <c r="F9939" s="302"/>
      <c r="G9939" s="302"/>
    </row>
    <row r="9940" spans="1:7" ht="25.5">
      <c r="A9940" s="450">
        <v>37456</v>
      </c>
      <c r="B9940" s="451" t="s">
        <v>7371</v>
      </c>
      <c r="C9940" s="450" t="s">
        <v>725</v>
      </c>
      <c r="D9940" s="475">
        <v>1.68</v>
      </c>
      <c r="E9940" s="302"/>
      <c r="F9940" s="302"/>
      <c r="G9940" s="302"/>
    </row>
    <row r="9941" spans="1:7" ht="38.25">
      <c r="A9941" s="450">
        <v>37461</v>
      </c>
      <c r="B9941" s="451" t="s">
        <v>7372</v>
      </c>
      <c r="C9941" s="450" t="s">
        <v>725</v>
      </c>
      <c r="D9941" s="475">
        <v>11.84</v>
      </c>
      <c r="E9941" s="302"/>
      <c r="F9941" s="302"/>
      <c r="G9941" s="302"/>
    </row>
    <row r="9942" spans="1:7" ht="38.25">
      <c r="A9942" s="450">
        <v>37460</v>
      </c>
      <c r="B9942" s="451" t="s">
        <v>7373</v>
      </c>
      <c r="C9942" s="450" t="s">
        <v>725</v>
      </c>
      <c r="D9942" s="475">
        <v>16.170000000000002</v>
      </c>
      <c r="E9942" s="302"/>
      <c r="F9942" s="302"/>
      <c r="G9942" s="302"/>
    </row>
    <row r="9943" spans="1:7" ht="25.5">
      <c r="A9943" s="450">
        <v>37458</v>
      </c>
      <c r="B9943" s="451" t="s">
        <v>7374</v>
      </c>
      <c r="C9943" s="450" t="s">
        <v>725</v>
      </c>
      <c r="D9943" s="475">
        <v>4.74</v>
      </c>
      <c r="E9943" s="302"/>
      <c r="F9943" s="302"/>
      <c r="G9943" s="302"/>
    </row>
    <row r="9944" spans="1:7" ht="25.5">
      <c r="A9944" s="450">
        <v>37454</v>
      </c>
      <c r="B9944" s="451" t="s">
        <v>7375</v>
      </c>
      <c r="C9944" s="450" t="s">
        <v>725</v>
      </c>
      <c r="D9944" s="475">
        <v>1.24</v>
      </c>
      <c r="E9944" s="302"/>
      <c r="F9944" s="302"/>
      <c r="G9944" s="302"/>
    </row>
    <row r="9945" spans="1:7" ht="25.5">
      <c r="A9945" s="450">
        <v>37455</v>
      </c>
      <c r="B9945" s="451" t="s">
        <v>7376</v>
      </c>
      <c r="C9945" s="450" t="s">
        <v>725</v>
      </c>
      <c r="D9945" s="475">
        <v>2.09</v>
      </c>
      <c r="E9945" s="302"/>
      <c r="F9945" s="302"/>
      <c r="G9945" s="302"/>
    </row>
    <row r="9946" spans="1:7" ht="25.5">
      <c r="A9946" s="450">
        <v>37459</v>
      </c>
      <c r="B9946" s="451" t="s">
        <v>7377</v>
      </c>
      <c r="C9946" s="450" t="s">
        <v>725</v>
      </c>
      <c r="D9946" s="475">
        <v>6.65</v>
      </c>
      <c r="E9946" s="302"/>
      <c r="F9946" s="302"/>
      <c r="G9946" s="302"/>
    </row>
    <row r="9947" spans="1:7" ht="51">
      <c r="A9947" s="450">
        <v>21029</v>
      </c>
      <c r="B9947" s="451" t="s">
        <v>7378</v>
      </c>
      <c r="C9947" s="450" t="s">
        <v>721</v>
      </c>
      <c r="D9947" s="475">
        <v>326.32</v>
      </c>
      <c r="E9947" s="302"/>
      <c r="F9947" s="302"/>
      <c r="G9947" s="302"/>
    </row>
    <row r="9948" spans="1:7" ht="51">
      <c r="A9948" s="450">
        <v>21030</v>
      </c>
      <c r="B9948" s="451" t="s">
        <v>7379</v>
      </c>
      <c r="C9948" s="450" t="s">
        <v>721</v>
      </c>
      <c r="D9948" s="475">
        <v>402.24</v>
      </c>
      <c r="E9948" s="302"/>
      <c r="F9948" s="302"/>
      <c r="G9948" s="302"/>
    </row>
    <row r="9949" spans="1:7" ht="51">
      <c r="A9949" s="450">
        <v>21031</v>
      </c>
      <c r="B9949" s="451" t="s">
        <v>7380</v>
      </c>
      <c r="C9949" s="450" t="s">
        <v>721</v>
      </c>
      <c r="D9949" s="475">
        <v>500.78</v>
      </c>
      <c r="E9949" s="302"/>
      <c r="F9949" s="302"/>
      <c r="G9949" s="302"/>
    </row>
    <row r="9950" spans="1:7" ht="51">
      <c r="A9950" s="450">
        <v>21032</v>
      </c>
      <c r="B9950" s="451" t="s">
        <v>7381</v>
      </c>
      <c r="C9950" s="450" t="s">
        <v>721</v>
      </c>
      <c r="D9950" s="475">
        <v>534.71</v>
      </c>
      <c r="E9950" s="302"/>
      <c r="F9950" s="302"/>
      <c r="G9950" s="302"/>
    </row>
    <row r="9951" spans="1:7" ht="51">
      <c r="A9951" s="450">
        <v>37527</v>
      </c>
      <c r="B9951" s="451" t="s">
        <v>7382</v>
      </c>
      <c r="C9951" s="450" t="s">
        <v>721</v>
      </c>
      <c r="D9951" s="475">
        <v>483.01</v>
      </c>
      <c r="E9951" s="302"/>
      <c r="F9951" s="302"/>
      <c r="G9951" s="302"/>
    </row>
    <row r="9952" spans="1:7" ht="51">
      <c r="A9952" s="450">
        <v>37528</v>
      </c>
      <c r="B9952" s="451" t="s">
        <v>7383</v>
      </c>
      <c r="C9952" s="450" t="s">
        <v>721</v>
      </c>
      <c r="D9952" s="475">
        <v>575.9</v>
      </c>
      <c r="E9952" s="302"/>
      <c r="F9952" s="302"/>
      <c r="G9952" s="302"/>
    </row>
    <row r="9953" spans="1:7" ht="51">
      <c r="A9953" s="450">
        <v>37529</v>
      </c>
      <c r="B9953" s="451" t="s">
        <v>7384</v>
      </c>
      <c r="C9953" s="450" t="s">
        <v>721</v>
      </c>
      <c r="D9953" s="475">
        <v>581.55999999999995</v>
      </c>
      <c r="E9953" s="302"/>
      <c r="F9953" s="302"/>
      <c r="G9953" s="302"/>
    </row>
    <row r="9954" spans="1:7" ht="51">
      <c r="A9954" s="450">
        <v>37530</v>
      </c>
      <c r="B9954" s="451" t="s">
        <v>7385</v>
      </c>
      <c r="C9954" s="450" t="s">
        <v>721</v>
      </c>
      <c r="D9954" s="475">
        <v>759.25</v>
      </c>
      <c r="E9954" s="302"/>
      <c r="F9954" s="302"/>
      <c r="G9954" s="302"/>
    </row>
    <row r="9955" spans="1:7" ht="51">
      <c r="A9955" s="450">
        <v>21034</v>
      </c>
      <c r="B9955" s="451" t="s">
        <v>7386</v>
      </c>
      <c r="C9955" s="450" t="s">
        <v>721</v>
      </c>
      <c r="D9955" s="475">
        <v>647.79</v>
      </c>
      <c r="E9955" s="302"/>
      <c r="F9955" s="302"/>
      <c r="G9955" s="302"/>
    </row>
    <row r="9956" spans="1:7" ht="51">
      <c r="A9956" s="450">
        <v>37531</v>
      </c>
      <c r="B9956" s="451" t="s">
        <v>7387</v>
      </c>
      <c r="C9956" s="450" t="s">
        <v>721</v>
      </c>
      <c r="D9956" s="475">
        <v>815.8</v>
      </c>
      <c r="E9956" s="302"/>
      <c r="F9956" s="302"/>
      <c r="G9956" s="302"/>
    </row>
    <row r="9957" spans="1:7" ht="51">
      <c r="A9957" s="450">
        <v>21036</v>
      </c>
      <c r="B9957" s="451" t="s">
        <v>7388</v>
      </c>
      <c r="C9957" s="450" t="s">
        <v>721</v>
      </c>
      <c r="D9957" s="475">
        <v>991.88</v>
      </c>
      <c r="E9957" s="302"/>
      <c r="F9957" s="302"/>
      <c r="G9957" s="302"/>
    </row>
    <row r="9958" spans="1:7" ht="51">
      <c r="A9958" s="450">
        <v>21037</v>
      </c>
      <c r="B9958" s="451" t="s">
        <v>7389</v>
      </c>
      <c r="C9958" s="450" t="s">
        <v>721</v>
      </c>
      <c r="D9958" s="475">
        <v>1130.81</v>
      </c>
      <c r="E9958" s="302"/>
      <c r="F9958" s="302"/>
      <c r="G9958" s="302"/>
    </row>
    <row r="9959" spans="1:7" ht="51">
      <c r="A9959" s="450">
        <v>20185</v>
      </c>
      <c r="B9959" s="451" t="s">
        <v>7390</v>
      </c>
      <c r="C9959" s="450" t="s">
        <v>725</v>
      </c>
      <c r="D9959" s="475">
        <v>19.25</v>
      </c>
      <c r="E9959" s="302"/>
      <c r="F9959" s="302"/>
      <c r="G9959" s="302"/>
    </row>
    <row r="9960" spans="1:7" ht="38.25">
      <c r="A9960" s="450">
        <v>20260</v>
      </c>
      <c r="B9960" s="451" t="s">
        <v>7391</v>
      </c>
      <c r="C9960" s="450" t="s">
        <v>721</v>
      </c>
      <c r="D9960" s="475">
        <v>15.48</v>
      </c>
      <c r="E9960" s="302"/>
      <c r="F9960" s="302"/>
      <c r="G9960" s="302"/>
    </row>
    <row r="9961" spans="1:7" ht="38.25">
      <c r="A9961" s="450">
        <v>37523</v>
      </c>
      <c r="B9961" s="451" t="s">
        <v>7392</v>
      </c>
      <c r="C9961" s="450" t="s">
        <v>721</v>
      </c>
      <c r="D9961" s="475">
        <v>451380.11</v>
      </c>
      <c r="E9961" s="302"/>
      <c r="F9961" s="302"/>
      <c r="G9961" s="302"/>
    </row>
    <row r="9962" spans="1:7" ht="38.25">
      <c r="A9962" s="450">
        <v>37515</v>
      </c>
      <c r="B9962" s="451" t="s">
        <v>7393</v>
      </c>
      <c r="C9962" s="450" t="s">
        <v>721</v>
      </c>
      <c r="D9962" s="475">
        <v>401300</v>
      </c>
      <c r="E9962" s="302"/>
      <c r="F9962" s="302"/>
      <c r="G9962" s="302"/>
    </row>
    <row r="9963" spans="1:7" ht="38.25">
      <c r="A9963" s="450">
        <v>12899</v>
      </c>
      <c r="B9963" s="451" t="s">
        <v>7394</v>
      </c>
      <c r="C9963" s="450" t="s">
        <v>721</v>
      </c>
      <c r="D9963" s="475">
        <v>89.23</v>
      </c>
      <c r="E9963" s="302"/>
      <c r="F9963" s="302"/>
      <c r="G9963" s="302"/>
    </row>
    <row r="9964" spans="1:7" ht="38.25">
      <c r="A9964" s="450">
        <v>12898</v>
      </c>
      <c r="B9964" s="451" t="s">
        <v>3677</v>
      </c>
      <c r="C9964" s="450" t="s">
        <v>721</v>
      </c>
      <c r="D9964" s="475">
        <v>141.55000000000001</v>
      </c>
      <c r="E9964" s="302"/>
      <c r="F9964" s="302"/>
      <c r="G9964" s="302"/>
    </row>
    <row r="9965" spans="1:7" ht="25.5">
      <c r="A9965" s="450">
        <v>42528</v>
      </c>
      <c r="B9965" s="451" t="s">
        <v>7395</v>
      </c>
      <c r="C9965" s="450" t="s">
        <v>726</v>
      </c>
      <c r="D9965" s="475">
        <v>8.91</v>
      </c>
      <c r="E9965" s="302"/>
      <c r="F9965" s="302"/>
      <c r="G9965" s="302"/>
    </row>
    <row r="9966" spans="1:7" ht="25.5">
      <c r="A9966" s="450">
        <v>39696</v>
      </c>
      <c r="B9966" s="451" t="s">
        <v>7396</v>
      </c>
      <c r="C9966" s="450" t="s">
        <v>726</v>
      </c>
      <c r="D9966" s="475">
        <v>6.27</v>
      </c>
      <c r="E9966" s="302"/>
      <c r="F9966" s="302"/>
      <c r="G9966" s="302"/>
    </row>
    <row r="9967" spans="1:7" ht="25.5">
      <c r="A9967" s="450">
        <v>39700</v>
      </c>
      <c r="B9967" s="451" t="s">
        <v>7397</v>
      </c>
      <c r="C9967" s="450" t="s">
        <v>726</v>
      </c>
      <c r="D9967" s="475">
        <v>24.76</v>
      </c>
      <c r="E9967" s="302"/>
      <c r="F9967" s="302"/>
      <c r="G9967" s="302"/>
    </row>
    <row r="9968" spans="1:7" ht="38.25">
      <c r="A9968" s="450">
        <v>11621</v>
      </c>
      <c r="B9968" s="451" t="s">
        <v>7398</v>
      </c>
      <c r="C9968" s="450" t="s">
        <v>726</v>
      </c>
      <c r="D9968" s="475">
        <v>49.27</v>
      </c>
      <c r="E9968" s="302"/>
      <c r="F9968" s="302"/>
      <c r="G9968" s="302"/>
    </row>
    <row r="9969" spans="1:7" ht="38.25">
      <c r="A9969" s="450">
        <v>4014</v>
      </c>
      <c r="B9969" s="451" t="s">
        <v>7399</v>
      </c>
      <c r="C9969" s="450" t="s">
        <v>726</v>
      </c>
      <c r="D9969" s="475">
        <v>50.98</v>
      </c>
      <c r="E9969" s="302"/>
      <c r="F9969" s="302"/>
      <c r="G9969" s="302"/>
    </row>
    <row r="9970" spans="1:7" ht="38.25">
      <c r="A9970" s="450">
        <v>4015</v>
      </c>
      <c r="B9970" s="451" t="s">
        <v>7400</v>
      </c>
      <c r="C9970" s="450" t="s">
        <v>726</v>
      </c>
      <c r="D9970" s="475">
        <v>62.6</v>
      </c>
      <c r="E9970" s="302"/>
      <c r="F9970" s="302"/>
      <c r="G9970" s="302"/>
    </row>
    <row r="9971" spans="1:7" ht="38.25">
      <c r="A9971" s="450">
        <v>4017</v>
      </c>
      <c r="B9971" s="451" t="s">
        <v>7401</v>
      </c>
      <c r="C9971" s="450" t="s">
        <v>726</v>
      </c>
      <c r="D9971" s="475">
        <v>91.09</v>
      </c>
      <c r="E9971" s="302"/>
      <c r="F9971" s="302"/>
      <c r="G9971" s="302"/>
    </row>
    <row r="9972" spans="1:7" ht="38.25">
      <c r="A9972" s="450">
        <v>4016</v>
      </c>
      <c r="B9972" s="451" t="s">
        <v>7402</v>
      </c>
      <c r="C9972" s="450" t="s">
        <v>726</v>
      </c>
      <c r="D9972" s="475">
        <v>35.979999999999997</v>
      </c>
      <c r="E9972" s="302"/>
      <c r="F9972" s="302"/>
      <c r="G9972" s="302"/>
    </row>
    <row r="9973" spans="1:7">
      <c r="A9973" s="450">
        <v>39699</v>
      </c>
      <c r="B9973" s="451" t="s">
        <v>7403</v>
      </c>
      <c r="C9973" s="450" t="s">
        <v>726</v>
      </c>
      <c r="D9973" s="475">
        <v>13.59</v>
      </c>
      <c r="E9973" s="302"/>
      <c r="F9973" s="302"/>
      <c r="G9973" s="302"/>
    </row>
    <row r="9974" spans="1:7" ht="25.5">
      <c r="A9974" s="450">
        <v>38544</v>
      </c>
      <c r="B9974" s="451" t="s">
        <v>7404</v>
      </c>
      <c r="C9974" s="450" t="s">
        <v>726</v>
      </c>
      <c r="D9974" s="475">
        <v>9.23</v>
      </c>
      <c r="E9974" s="302"/>
      <c r="F9974" s="302"/>
      <c r="G9974" s="302"/>
    </row>
    <row r="9975" spans="1:7" ht="25.5">
      <c r="A9975" s="450">
        <v>38545</v>
      </c>
      <c r="B9975" s="451" t="s">
        <v>7405</v>
      </c>
      <c r="C9975" s="450" t="s">
        <v>726</v>
      </c>
      <c r="D9975" s="475">
        <v>5.93</v>
      </c>
      <c r="E9975" s="302"/>
      <c r="F9975" s="302"/>
      <c r="G9975" s="302"/>
    </row>
    <row r="9976" spans="1:7" ht="38.25">
      <c r="A9976" s="450">
        <v>42527</v>
      </c>
      <c r="B9976" s="451" t="s">
        <v>7406</v>
      </c>
      <c r="C9976" s="450" t="s">
        <v>726</v>
      </c>
      <c r="D9976" s="475">
        <v>23.56</v>
      </c>
      <c r="E9976" s="302"/>
      <c r="F9976" s="302"/>
      <c r="G9976" s="302"/>
    </row>
    <row r="9977" spans="1:7" ht="38.25">
      <c r="A9977" s="450">
        <v>39323</v>
      </c>
      <c r="B9977" s="451" t="s">
        <v>7407</v>
      </c>
      <c r="C9977" s="450" t="s">
        <v>726</v>
      </c>
      <c r="D9977" s="475">
        <v>22.63</v>
      </c>
      <c r="E9977" s="302"/>
      <c r="F9977" s="302"/>
      <c r="G9977" s="302"/>
    </row>
    <row r="9978" spans="1:7" ht="51">
      <c r="A9978" s="450">
        <v>626</v>
      </c>
      <c r="B9978" s="451" t="s">
        <v>7408</v>
      </c>
      <c r="C9978" s="450" t="s">
        <v>718</v>
      </c>
      <c r="D9978" s="475">
        <v>16.89</v>
      </c>
      <c r="E9978" s="302"/>
      <c r="F9978" s="302"/>
      <c r="G9978" s="302"/>
    </row>
    <row r="9979" spans="1:7" ht="25.5">
      <c r="A9979" s="450">
        <v>25860</v>
      </c>
      <c r="B9979" s="451" t="s">
        <v>7409</v>
      </c>
      <c r="C9979" s="450" t="s">
        <v>726</v>
      </c>
      <c r="D9979" s="475">
        <v>10.5</v>
      </c>
      <c r="E9979" s="302"/>
      <c r="F9979" s="302"/>
      <c r="G9979" s="302"/>
    </row>
    <row r="9980" spans="1:7" ht="25.5">
      <c r="A9980" s="450">
        <v>25861</v>
      </c>
      <c r="B9980" s="451" t="s">
        <v>7410</v>
      </c>
      <c r="C9980" s="450" t="s">
        <v>726</v>
      </c>
      <c r="D9980" s="475">
        <v>15.85</v>
      </c>
      <c r="E9980" s="302"/>
      <c r="F9980" s="302"/>
      <c r="G9980" s="302"/>
    </row>
    <row r="9981" spans="1:7" ht="25.5">
      <c r="A9981" s="450">
        <v>25862</v>
      </c>
      <c r="B9981" s="451" t="s">
        <v>7411</v>
      </c>
      <c r="C9981" s="450" t="s">
        <v>726</v>
      </c>
      <c r="D9981" s="475">
        <v>16.82</v>
      </c>
      <c r="E9981" s="302"/>
      <c r="F9981" s="302"/>
      <c r="G9981" s="302"/>
    </row>
    <row r="9982" spans="1:7" ht="25.5">
      <c r="A9982" s="450">
        <v>25863</v>
      </c>
      <c r="B9982" s="451" t="s">
        <v>7412</v>
      </c>
      <c r="C9982" s="450" t="s">
        <v>726</v>
      </c>
      <c r="D9982" s="475">
        <v>21.03</v>
      </c>
      <c r="E9982" s="302"/>
      <c r="F9982" s="302"/>
      <c r="G9982" s="302"/>
    </row>
    <row r="9983" spans="1:7" ht="25.5">
      <c r="A9983" s="450">
        <v>25864</v>
      </c>
      <c r="B9983" s="451" t="s">
        <v>7413</v>
      </c>
      <c r="C9983" s="450" t="s">
        <v>726</v>
      </c>
      <c r="D9983" s="475">
        <v>31.54</v>
      </c>
      <c r="E9983" s="302"/>
      <c r="F9983" s="302"/>
      <c r="G9983" s="302"/>
    </row>
    <row r="9984" spans="1:7" ht="25.5">
      <c r="A9984" s="450">
        <v>25865</v>
      </c>
      <c r="B9984" s="451" t="s">
        <v>7414</v>
      </c>
      <c r="C9984" s="450" t="s">
        <v>726</v>
      </c>
      <c r="D9984" s="475">
        <v>42.25</v>
      </c>
      <c r="E9984" s="302"/>
      <c r="F9984" s="302"/>
      <c r="G9984" s="302"/>
    </row>
    <row r="9985" spans="1:7" ht="25.5">
      <c r="A9985" s="450">
        <v>25866</v>
      </c>
      <c r="B9985" s="451" t="s">
        <v>7415</v>
      </c>
      <c r="C9985" s="450" t="s">
        <v>726</v>
      </c>
      <c r="D9985" s="475">
        <v>52.46</v>
      </c>
      <c r="E9985" s="302"/>
      <c r="F9985" s="302"/>
      <c r="G9985" s="302"/>
    </row>
    <row r="9986" spans="1:7" ht="38.25">
      <c r="A9986" s="450">
        <v>25868</v>
      </c>
      <c r="B9986" s="451" t="s">
        <v>7416</v>
      </c>
      <c r="C9986" s="450" t="s">
        <v>726</v>
      </c>
      <c r="D9986" s="475">
        <v>11.71</v>
      </c>
      <c r="E9986" s="302"/>
      <c r="F9986" s="302"/>
      <c r="G9986" s="302"/>
    </row>
    <row r="9987" spans="1:7" ht="38.25">
      <c r="A9987" s="450">
        <v>25869</v>
      </c>
      <c r="B9987" s="451" t="s">
        <v>7417</v>
      </c>
      <c r="C9987" s="450" t="s">
        <v>726</v>
      </c>
      <c r="D9987" s="475">
        <v>16.53</v>
      </c>
      <c r="E9987" s="302"/>
      <c r="F9987" s="302"/>
      <c r="G9987" s="302"/>
    </row>
    <row r="9988" spans="1:7" ht="38.25">
      <c r="A9988" s="450">
        <v>25870</v>
      </c>
      <c r="B9988" s="451" t="s">
        <v>7418</v>
      </c>
      <c r="C9988" s="450" t="s">
        <v>726</v>
      </c>
      <c r="D9988" s="475">
        <v>18.73</v>
      </c>
      <c r="E9988" s="302"/>
      <c r="F9988" s="302"/>
      <c r="G9988" s="302"/>
    </row>
    <row r="9989" spans="1:7" ht="38.25">
      <c r="A9989" s="450">
        <v>25871</v>
      </c>
      <c r="B9989" s="451" t="s">
        <v>7419</v>
      </c>
      <c r="C9989" s="450" t="s">
        <v>726</v>
      </c>
      <c r="D9989" s="475">
        <v>23</v>
      </c>
      <c r="E9989" s="302"/>
      <c r="F9989" s="302"/>
      <c r="G9989" s="302"/>
    </row>
    <row r="9990" spans="1:7" ht="38.25">
      <c r="A9990" s="450">
        <v>25867</v>
      </c>
      <c r="B9990" s="451" t="s">
        <v>7420</v>
      </c>
      <c r="C9990" s="450" t="s">
        <v>726</v>
      </c>
      <c r="D9990" s="475">
        <v>34.049999999999997</v>
      </c>
      <c r="E9990" s="302"/>
      <c r="F9990" s="302"/>
      <c r="G9990" s="302"/>
    </row>
    <row r="9991" spans="1:7" ht="38.25">
      <c r="A9991" s="450">
        <v>25872</v>
      </c>
      <c r="B9991" s="451" t="s">
        <v>7421</v>
      </c>
      <c r="C9991" s="450" t="s">
        <v>726</v>
      </c>
      <c r="D9991" s="475">
        <v>46.02</v>
      </c>
      <c r="E9991" s="302"/>
      <c r="F9991" s="302"/>
      <c r="G9991" s="302"/>
    </row>
    <row r="9992" spans="1:7" ht="38.25">
      <c r="A9992" s="450">
        <v>25873</v>
      </c>
      <c r="B9992" s="451" t="s">
        <v>7422</v>
      </c>
      <c r="C9992" s="450" t="s">
        <v>726</v>
      </c>
      <c r="D9992" s="475">
        <v>57.4</v>
      </c>
      <c r="E9992" s="302"/>
      <c r="F9992" s="302"/>
      <c r="G9992" s="302"/>
    </row>
    <row r="9993" spans="1:7" ht="25.5">
      <c r="A9993" s="450">
        <v>11479</v>
      </c>
      <c r="B9993" s="451" t="s">
        <v>11575</v>
      </c>
      <c r="C9993" s="450" t="s">
        <v>721</v>
      </c>
      <c r="D9993" s="475">
        <v>26.27</v>
      </c>
      <c r="E9993" s="302"/>
      <c r="F9993" s="302"/>
      <c r="G9993" s="302"/>
    </row>
    <row r="9994" spans="1:7" ht="25.5">
      <c r="A9994" s="450">
        <v>11481</v>
      </c>
      <c r="B9994" s="451" t="s">
        <v>11576</v>
      </c>
      <c r="C9994" s="450" t="s">
        <v>721</v>
      </c>
      <c r="D9994" s="475">
        <v>23.77</v>
      </c>
      <c r="E9994" s="302"/>
      <c r="F9994" s="302"/>
      <c r="G9994" s="302"/>
    </row>
    <row r="9995" spans="1:7" ht="25.5">
      <c r="A9995" s="450">
        <v>43609</v>
      </c>
      <c r="B9995" s="451" t="s">
        <v>11577</v>
      </c>
      <c r="C9995" s="450" t="s">
        <v>721</v>
      </c>
      <c r="D9995" s="475">
        <v>23.77</v>
      </c>
      <c r="E9995" s="302"/>
      <c r="F9995" s="302"/>
      <c r="G9995" s="302"/>
    </row>
    <row r="9996" spans="1:7" ht="25.5">
      <c r="A9996" s="450">
        <v>11478</v>
      </c>
      <c r="B9996" s="451" t="s">
        <v>11578</v>
      </c>
      <c r="C9996" s="450" t="s">
        <v>721</v>
      </c>
      <c r="D9996" s="475">
        <v>45.08</v>
      </c>
      <c r="E9996" s="302"/>
      <c r="F9996" s="302"/>
      <c r="G9996" s="302"/>
    </row>
    <row r="9997" spans="1:7" ht="25.5">
      <c r="A9997" s="450">
        <v>43608</v>
      </c>
      <c r="B9997" s="451" t="s">
        <v>11579</v>
      </c>
      <c r="C9997" s="450" t="s">
        <v>721</v>
      </c>
      <c r="D9997" s="475">
        <v>34.4</v>
      </c>
      <c r="E9997" s="302"/>
      <c r="F9997" s="302"/>
      <c r="G9997" s="302"/>
    </row>
    <row r="9998" spans="1:7" ht="25.5">
      <c r="A9998" s="450">
        <v>11476</v>
      </c>
      <c r="B9998" s="451" t="s">
        <v>11580</v>
      </c>
      <c r="C9998" s="450" t="s">
        <v>721</v>
      </c>
      <c r="D9998" s="475">
        <v>34.4</v>
      </c>
      <c r="E9998" s="302"/>
      <c r="F9998" s="302"/>
      <c r="G9998" s="302"/>
    </row>
    <row r="9999" spans="1:7" ht="25.5">
      <c r="A9999" s="450">
        <v>40637</v>
      </c>
      <c r="B9999" s="451" t="s">
        <v>7423</v>
      </c>
      <c r="C9999" s="450" t="s">
        <v>721</v>
      </c>
      <c r="D9999" s="475">
        <v>572242.47</v>
      </c>
      <c r="E9999" s="302"/>
      <c r="F9999" s="302"/>
      <c r="G9999" s="302"/>
    </row>
    <row r="10000" spans="1:7" ht="38.25">
      <c r="A10000" s="450">
        <v>13836</v>
      </c>
      <c r="B10000" s="451" t="s">
        <v>7424</v>
      </c>
      <c r="C10000" s="450" t="s">
        <v>721</v>
      </c>
      <c r="D10000" s="475">
        <v>55827.56</v>
      </c>
      <c r="E10000" s="302"/>
      <c r="F10000" s="302"/>
      <c r="G10000" s="302"/>
    </row>
    <row r="10001" spans="1:7" ht="63.75">
      <c r="A10001" s="450">
        <v>14534</v>
      </c>
      <c r="B10001" s="451" t="s">
        <v>7425</v>
      </c>
      <c r="C10001" s="450" t="s">
        <v>721</v>
      </c>
      <c r="D10001" s="475">
        <v>23370.89</v>
      </c>
      <c r="E10001" s="302"/>
      <c r="F10001" s="302"/>
      <c r="G10001" s="302"/>
    </row>
    <row r="10002" spans="1:7" ht="38.25">
      <c r="A10002" s="450">
        <v>14619</v>
      </c>
      <c r="B10002" s="451" t="s">
        <v>7426</v>
      </c>
      <c r="C10002" s="450" t="s">
        <v>721</v>
      </c>
      <c r="D10002" s="475">
        <v>16025.83</v>
      </c>
      <c r="E10002" s="302"/>
      <c r="F10002" s="302"/>
      <c r="G10002" s="302"/>
    </row>
    <row r="10003" spans="1:7" ht="63.75">
      <c r="A10003" s="450">
        <v>14535</v>
      </c>
      <c r="B10003" s="451" t="s">
        <v>7427</v>
      </c>
      <c r="C10003" s="450" t="s">
        <v>721</v>
      </c>
      <c r="D10003" s="475">
        <v>231958.35</v>
      </c>
      <c r="E10003" s="302"/>
      <c r="F10003" s="302"/>
      <c r="G10003" s="302"/>
    </row>
    <row r="10004" spans="1:7" ht="89.25">
      <c r="A10004" s="450">
        <v>39813</v>
      </c>
      <c r="B10004" s="451" t="s">
        <v>7428</v>
      </c>
      <c r="C10004" s="450" t="s">
        <v>721</v>
      </c>
      <c r="D10004" s="475">
        <v>21842.36</v>
      </c>
      <c r="E10004" s="302"/>
      <c r="F10004" s="302"/>
      <c r="G10004" s="302"/>
    </row>
    <row r="10005" spans="1:7" ht="76.5">
      <c r="A10005" s="450">
        <v>40403</v>
      </c>
      <c r="B10005" s="451" t="s">
        <v>7429</v>
      </c>
      <c r="C10005" s="450" t="s">
        <v>721</v>
      </c>
      <c r="D10005" s="475">
        <v>970.19</v>
      </c>
      <c r="E10005" s="302"/>
      <c r="F10005" s="302"/>
      <c r="G10005" s="302"/>
    </row>
    <row r="10006" spans="1:7">
      <c r="A10006" s="450">
        <v>12868</v>
      </c>
      <c r="B10006" s="451" t="s">
        <v>7430</v>
      </c>
      <c r="C10006" s="450" t="s">
        <v>724</v>
      </c>
      <c r="D10006" s="475">
        <v>13.95</v>
      </c>
      <c r="E10006" s="302"/>
      <c r="F10006" s="302"/>
      <c r="G10006" s="302"/>
    </row>
    <row r="10007" spans="1:7">
      <c r="A10007" s="450">
        <v>40916</v>
      </c>
      <c r="B10007" s="451" t="s">
        <v>7431</v>
      </c>
      <c r="C10007" s="450" t="s">
        <v>839</v>
      </c>
      <c r="D10007" s="475">
        <v>2474.4299999999998</v>
      </c>
      <c r="E10007" s="302"/>
      <c r="F10007" s="302"/>
      <c r="G10007" s="302"/>
    </row>
    <row r="10008" spans="1:7">
      <c r="A10008" s="450">
        <v>4755</v>
      </c>
      <c r="B10008" s="451" t="s">
        <v>7432</v>
      </c>
      <c r="C10008" s="450" t="s">
        <v>724</v>
      </c>
      <c r="D10008" s="475">
        <v>13.95</v>
      </c>
      <c r="E10008" s="302"/>
      <c r="F10008" s="302"/>
      <c r="G10008" s="302"/>
    </row>
    <row r="10009" spans="1:7">
      <c r="A10009" s="450">
        <v>41067</v>
      </c>
      <c r="B10009" s="451" t="s">
        <v>7433</v>
      </c>
      <c r="C10009" s="450" t="s">
        <v>839</v>
      </c>
      <c r="D10009" s="475">
        <v>2475.16</v>
      </c>
      <c r="E10009" s="302"/>
      <c r="F10009" s="302"/>
      <c r="G10009" s="302"/>
    </row>
    <row r="10010" spans="1:7">
      <c r="A10010" s="450">
        <v>38463</v>
      </c>
      <c r="B10010" s="451" t="s">
        <v>7434</v>
      </c>
      <c r="C10010" s="450" t="s">
        <v>721</v>
      </c>
      <c r="D10010" s="475">
        <v>29.62</v>
      </c>
      <c r="E10010" s="302"/>
      <c r="F10010" s="302"/>
      <c r="G10010" s="302"/>
    </row>
    <row r="10011" spans="1:7" ht="51">
      <c r="A10011" s="450">
        <v>40703</v>
      </c>
      <c r="B10011" s="451" t="s">
        <v>7435</v>
      </c>
      <c r="C10011" s="450" t="s">
        <v>721</v>
      </c>
      <c r="D10011" s="475">
        <v>10770</v>
      </c>
      <c r="E10011" s="302"/>
      <c r="F10011" s="302"/>
      <c r="G10011" s="302"/>
    </row>
    <row r="10012" spans="1:7" ht="25.5">
      <c r="A10012" s="450">
        <v>14531</v>
      </c>
      <c r="B10012" s="451" t="s">
        <v>7436</v>
      </c>
      <c r="C10012" s="450" t="s">
        <v>721</v>
      </c>
      <c r="D10012" s="475">
        <v>20079.34</v>
      </c>
      <c r="E10012" s="302"/>
      <c r="F10012" s="302"/>
      <c r="G10012" s="302"/>
    </row>
    <row r="10013" spans="1:7" ht="25.5">
      <c r="A10013" s="450">
        <v>36533</v>
      </c>
      <c r="B10013" s="451" t="s">
        <v>7437</v>
      </c>
      <c r="C10013" s="450" t="s">
        <v>721</v>
      </c>
      <c r="D10013" s="475">
        <v>23106.18</v>
      </c>
      <c r="E10013" s="302"/>
      <c r="F10013" s="302"/>
      <c r="G10013" s="302"/>
    </row>
    <row r="10014" spans="1:7" ht="25.5">
      <c r="A10014" s="450">
        <v>11616</v>
      </c>
      <c r="B10014" s="451" t="s">
        <v>7438</v>
      </c>
      <c r="C10014" s="450" t="s">
        <v>721</v>
      </c>
      <c r="D10014" s="475">
        <v>21823.45</v>
      </c>
      <c r="E10014" s="302"/>
      <c r="F10014" s="302"/>
      <c r="G10014" s="302"/>
    </row>
    <row r="10015" spans="1:7" ht="25.5">
      <c r="A10015" s="450">
        <v>41898</v>
      </c>
      <c r="B10015" s="451" t="s">
        <v>7439</v>
      </c>
      <c r="C10015" s="450" t="s">
        <v>721</v>
      </c>
      <c r="D10015" s="475">
        <v>24554.35</v>
      </c>
      <c r="E10015" s="302"/>
      <c r="F10015" s="302"/>
      <c r="G10015" s="302"/>
    </row>
    <row r="10016" spans="1:7" ht="38.25">
      <c r="A10016" s="450">
        <v>13447</v>
      </c>
      <c r="B10016" s="451" t="s">
        <v>7440</v>
      </c>
      <c r="C10016" s="450" t="s">
        <v>721</v>
      </c>
      <c r="D10016" s="475">
        <v>45181.68</v>
      </c>
      <c r="E10016" s="302"/>
      <c r="F10016" s="302"/>
      <c r="G10016" s="302"/>
    </row>
    <row r="10017" spans="1:7" ht="25.5">
      <c r="A10017" s="450">
        <v>14529</v>
      </c>
      <c r="B10017" s="451" t="s">
        <v>7441</v>
      </c>
      <c r="C10017" s="450" t="s">
        <v>721</v>
      </c>
      <c r="D10017" s="475">
        <v>25268.97</v>
      </c>
      <c r="E10017" s="302"/>
      <c r="F10017" s="302"/>
      <c r="G10017" s="302"/>
    </row>
    <row r="10018" spans="1:7" ht="25.5">
      <c r="A10018" s="450">
        <v>10747</v>
      </c>
      <c r="B10018" s="451" t="s">
        <v>7442</v>
      </c>
      <c r="C10018" s="450" t="s">
        <v>721</v>
      </c>
      <c r="D10018" s="475">
        <v>24792.720000000001</v>
      </c>
      <c r="E10018" s="302"/>
      <c r="F10018" s="302"/>
      <c r="G10018" s="302"/>
    </row>
    <row r="10019" spans="1:7" ht="38.25">
      <c r="A10019" s="450">
        <v>36141</v>
      </c>
      <c r="B10019" s="451" t="s">
        <v>7443</v>
      </c>
      <c r="C10019" s="450" t="s">
        <v>721</v>
      </c>
      <c r="D10019" s="475">
        <v>37.26</v>
      </c>
      <c r="E10019" s="302"/>
      <c r="F10019" s="302"/>
      <c r="G10019" s="302"/>
    </row>
    <row r="10020" spans="1:7" ht="51">
      <c r="A10020" s="450">
        <v>39434</v>
      </c>
      <c r="B10020" s="451" t="s">
        <v>11336</v>
      </c>
      <c r="C10020" s="450" t="s">
        <v>718</v>
      </c>
      <c r="D10020" s="475">
        <v>3.72</v>
      </c>
      <c r="E10020" s="302"/>
      <c r="F10020" s="302"/>
      <c r="G10020" s="302"/>
    </row>
    <row r="10021" spans="1:7" ht="38.25">
      <c r="A10021" s="450">
        <v>39433</v>
      </c>
      <c r="B10021" s="451" t="s">
        <v>7444</v>
      </c>
      <c r="C10021" s="450" t="s">
        <v>718</v>
      </c>
      <c r="D10021" s="475">
        <v>2.67</v>
      </c>
      <c r="E10021" s="302"/>
      <c r="F10021" s="302"/>
      <c r="G10021" s="302"/>
    </row>
    <row r="10022" spans="1:7" ht="25.5">
      <c r="A10022" s="450">
        <v>4049</v>
      </c>
      <c r="B10022" s="451" t="s">
        <v>7445</v>
      </c>
      <c r="C10022" s="450" t="s">
        <v>720</v>
      </c>
      <c r="D10022" s="475">
        <v>46.92</v>
      </c>
      <c r="E10022" s="302"/>
      <c r="F10022" s="302"/>
      <c r="G10022" s="302"/>
    </row>
    <row r="10023" spans="1:7">
      <c r="A10023" s="450">
        <v>38120</v>
      </c>
      <c r="B10023" s="451" t="s">
        <v>7446</v>
      </c>
      <c r="C10023" s="450" t="s">
        <v>718</v>
      </c>
      <c r="D10023" s="475">
        <v>120.2</v>
      </c>
      <c r="E10023" s="302"/>
      <c r="F10023" s="302"/>
      <c r="G10023" s="302"/>
    </row>
    <row r="10024" spans="1:7" ht="25.5">
      <c r="A10024" s="450">
        <v>38877</v>
      </c>
      <c r="B10024" s="451" t="s">
        <v>7447</v>
      </c>
      <c r="C10024" s="450" t="s">
        <v>718</v>
      </c>
      <c r="D10024" s="475">
        <v>6.53</v>
      </c>
      <c r="E10024" s="302"/>
      <c r="F10024" s="302"/>
      <c r="G10024" s="302"/>
    </row>
    <row r="10025" spans="1:7" ht="38.25">
      <c r="A10025" s="450">
        <v>34546</v>
      </c>
      <c r="B10025" s="451" t="s">
        <v>7448</v>
      </c>
      <c r="C10025" s="450" t="s">
        <v>718</v>
      </c>
      <c r="D10025" s="475">
        <v>6.58</v>
      </c>
      <c r="E10025" s="302"/>
      <c r="F10025" s="302"/>
      <c r="G10025" s="302"/>
    </row>
    <row r="10026" spans="1:7">
      <c r="A10026" s="450">
        <v>10498</v>
      </c>
      <c r="B10026" s="451" t="s">
        <v>7449</v>
      </c>
      <c r="C10026" s="450" t="s">
        <v>718</v>
      </c>
      <c r="D10026" s="475">
        <v>9.33</v>
      </c>
      <c r="E10026" s="302"/>
      <c r="F10026" s="302"/>
      <c r="G10026" s="302"/>
    </row>
    <row r="10027" spans="1:7">
      <c r="A10027" s="450">
        <v>4823</v>
      </c>
      <c r="B10027" s="451" t="s">
        <v>7450</v>
      </c>
      <c r="C10027" s="450" t="s">
        <v>718</v>
      </c>
      <c r="D10027" s="475">
        <v>38.18</v>
      </c>
      <c r="E10027" s="302"/>
      <c r="F10027" s="302"/>
      <c r="G10027" s="302"/>
    </row>
    <row r="10028" spans="1:7" ht="25.5">
      <c r="A10028" s="450">
        <v>12357</v>
      </c>
      <c r="B10028" s="451" t="s">
        <v>7451</v>
      </c>
      <c r="C10028" s="450" t="s">
        <v>721</v>
      </c>
      <c r="D10028" s="475">
        <v>169.28</v>
      </c>
      <c r="E10028" s="302"/>
      <c r="F10028" s="302"/>
      <c r="G10028" s="302"/>
    </row>
    <row r="10029" spans="1:7" ht="25.5">
      <c r="A10029" s="450">
        <v>12358</v>
      </c>
      <c r="B10029" s="451" t="s">
        <v>7452</v>
      </c>
      <c r="C10029" s="450" t="s">
        <v>721</v>
      </c>
      <c r="D10029" s="475">
        <v>190.41</v>
      </c>
      <c r="E10029" s="302"/>
      <c r="F10029" s="302"/>
      <c r="G10029" s="302"/>
    </row>
    <row r="10030" spans="1:7" ht="38.25">
      <c r="A10030" s="450">
        <v>11079</v>
      </c>
      <c r="B10030" s="451" t="s">
        <v>7453</v>
      </c>
      <c r="C10030" s="450" t="s">
        <v>719</v>
      </c>
      <c r="D10030" s="475">
        <v>1602.63</v>
      </c>
      <c r="E10030" s="302"/>
      <c r="F10030" s="302"/>
      <c r="G10030" s="302"/>
    </row>
    <row r="10031" spans="1:7" ht="38.25">
      <c r="A10031" s="450">
        <v>11082</v>
      </c>
      <c r="B10031" s="451" t="s">
        <v>7454</v>
      </c>
      <c r="C10031" s="450" t="s">
        <v>719</v>
      </c>
      <c r="D10031" s="475">
        <v>1602.63</v>
      </c>
      <c r="E10031" s="302"/>
      <c r="F10031" s="302"/>
      <c r="G10031" s="302"/>
    </row>
    <row r="10032" spans="1:7">
      <c r="A10032" s="450">
        <v>4058</v>
      </c>
      <c r="B10032" s="451" t="s">
        <v>7455</v>
      </c>
      <c r="C10032" s="450" t="s">
        <v>724</v>
      </c>
      <c r="D10032" s="475">
        <v>15.48</v>
      </c>
      <c r="E10032" s="302"/>
      <c r="F10032" s="302"/>
      <c r="G10032" s="302"/>
    </row>
    <row r="10033" spans="1:7" ht="25.5">
      <c r="A10033" s="450">
        <v>40974</v>
      </c>
      <c r="B10033" s="451" t="s">
        <v>7456</v>
      </c>
      <c r="C10033" s="450" t="s">
        <v>839</v>
      </c>
      <c r="D10033" s="475">
        <v>2743.53</v>
      </c>
      <c r="E10033" s="302"/>
      <c r="F10033" s="302"/>
      <c r="G10033" s="302"/>
    </row>
    <row r="10034" spans="1:7">
      <c r="A10034" s="450">
        <v>34794</v>
      </c>
      <c r="B10034" s="451" t="s">
        <v>7457</v>
      </c>
      <c r="C10034" s="450" t="s">
        <v>724</v>
      </c>
      <c r="D10034" s="475">
        <v>15.54</v>
      </c>
      <c r="E10034" s="302"/>
      <c r="F10034" s="302"/>
      <c r="G10034" s="302"/>
    </row>
    <row r="10035" spans="1:7">
      <c r="A10035" s="450">
        <v>40925</v>
      </c>
      <c r="B10035" s="451" t="s">
        <v>7458</v>
      </c>
      <c r="C10035" s="450" t="s">
        <v>839</v>
      </c>
      <c r="D10035" s="475">
        <v>2754.74</v>
      </c>
      <c r="E10035" s="302"/>
      <c r="F10035" s="302"/>
      <c r="G10035" s="302"/>
    </row>
    <row r="10036" spans="1:7" ht="25.5">
      <c r="A10036" s="450">
        <v>13741</v>
      </c>
      <c r="B10036" s="451" t="s">
        <v>7459</v>
      </c>
      <c r="C10036" s="450" t="s">
        <v>721</v>
      </c>
      <c r="D10036" s="475">
        <v>2073.1799999999998</v>
      </c>
      <c r="E10036" s="302"/>
      <c r="F10036" s="302"/>
      <c r="G10036" s="302"/>
    </row>
    <row r="10037" spans="1:7" ht="38.25">
      <c r="A10037" s="450">
        <v>3288</v>
      </c>
      <c r="B10037" s="451" t="s">
        <v>7460</v>
      </c>
      <c r="C10037" s="450" t="s">
        <v>725</v>
      </c>
      <c r="D10037" s="475">
        <v>4.7</v>
      </c>
      <c r="E10037" s="302"/>
      <c r="F10037" s="302"/>
      <c r="G10037" s="302"/>
    </row>
    <row r="10038" spans="1:7" ht="38.25">
      <c r="A10038" s="450">
        <v>13587</v>
      </c>
      <c r="B10038" s="451" t="s">
        <v>7461</v>
      </c>
      <c r="C10038" s="450" t="s">
        <v>725</v>
      </c>
      <c r="D10038" s="475">
        <v>2.84</v>
      </c>
      <c r="E10038" s="302"/>
      <c r="F10038" s="302"/>
      <c r="G10038" s="302"/>
    </row>
    <row r="10039" spans="1:7" ht="25.5">
      <c r="A10039" s="450">
        <v>38598</v>
      </c>
      <c r="B10039" s="451" t="s">
        <v>10696</v>
      </c>
      <c r="C10039" s="450" t="s">
        <v>721</v>
      </c>
      <c r="D10039" s="475">
        <v>2.5299999999999998</v>
      </c>
      <c r="E10039" s="302"/>
      <c r="F10039" s="302"/>
      <c r="G10039" s="302"/>
    </row>
    <row r="10040" spans="1:7" ht="25.5">
      <c r="A10040" s="450">
        <v>38595</v>
      </c>
      <c r="B10040" s="451" t="s">
        <v>10697</v>
      </c>
      <c r="C10040" s="450" t="s">
        <v>721</v>
      </c>
      <c r="D10040" s="475">
        <v>2.14</v>
      </c>
      <c r="E10040" s="302"/>
      <c r="F10040" s="302"/>
      <c r="G10040" s="302"/>
    </row>
    <row r="10041" spans="1:7" ht="25.5">
      <c r="A10041" s="450">
        <v>38592</v>
      </c>
      <c r="B10041" s="451" t="s">
        <v>10698</v>
      </c>
      <c r="C10041" s="450" t="s">
        <v>721</v>
      </c>
      <c r="D10041" s="475">
        <v>2.16</v>
      </c>
      <c r="E10041" s="302"/>
      <c r="F10041" s="302"/>
      <c r="G10041" s="302"/>
    </row>
    <row r="10042" spans="1:7" ht="25.5">
      <c r="A10042" s="450">
        <v>38588</v>
      </c>
      <c r="B10042" s="451" t="s">
        <v>10699</v>
      </c>
      <c r="C10042" s="450" t="s">
        <v>721</v>
      </c>
      <c r="D10042" s="475">
        <v>1.73</v>
      </c>
      <c r="E10042" s="302"/>
      <c r="F10042" s="302"/>
      <c r="G10042" s="302"/>
    </row>
    <row r="10043" spans="1:7" ht="25.5">
      <c r="A10043" s="450">
        <v>38593</v>
      </c>
      <c r="B10043" s="451" t="s">
        <v>10700</v>
      </c>
      <c r="C10043" s="450" t="s">
        <v>721</v>
      </c>
      <c r="D10043" s="475">
        <v>2.39</v>
      </c>
      <c r="E10043" s="302"/>
      <c r="F10043" s="302"/>
      <c r="G10043" s="302"/>
    </row>
    <row r="10044" spans="1:7" ht="25.5">
      <c r="A10044" s="450">
        <v>38589</v>
      </c>
      <c r="B10044" s="451" t="s">
        <v>10701</v>
      </c>
      <c r="C10044" s="450" t="s">
        <v>721</v>
      </c>
      <c r="D10044" s="475">
        <v>1.82</v>
      </c>
      <c r="E10044" s="302"/>
      <c r="F10044" s="302"/>
      <c r="G10044" s="302"/>
    </row>
    <row r="10045" spans="1:7" ht="25.5">
      <c r="A10045" s="450">
        <v>38594</v>
      </c>
      <c r="B10045" s="451" t="s">
        <v>10702</v>
      </c>
      <c r="C10045" s="450" t="s">
        <v>721</v>
      </c>
      <c r="D10045" s="475">
        <v>3.77</v>
      </c>
      <c r="E10045" s="302"/>
      <c r="F10045" s="302"/>
      <c r="G10045" s="302"/>
    </row>
    <row r="10046" spans="1:7" ht="38.25">
      <c r="A10046" s="450">
        <v>34773</v>
      </c>
      <c r="B10046" s="451" t="s">
        <v>10703</v>
      </c>
      <c r="C10046" s="450" t="s">
        <v>721</v>
      </c>
      <c r="D10046" s="475">
        <v>1.79</v>
      </c>
      <c r="E10046" s="302"/>
      <c r="F10046" s="302"/>
      <c r="G10046" s="302"/>
    </row>
    <row r="10047" spans="1:7" ht="25.5">
      <c r="A10047" s="450">
        <v>34769</v>
      </c>
      <c r="B10047" s="451" t="s">
        <v>10704</v>
      </c>
      <c r="C10047" s="450" t="s">
        <v>721</v>
      </c>
      <c r="D10047" s="475">
        <v>2.21</v>
      </c>
      <c r="E10047" s="302"/>
      <c r="F10047" s="302"/>
      <c r="G10047" s="302"/>
    </row>
    <row r="10048" spans="1:7" ht="25.5">
      <c r="A10048" s="450">
        <v>34763</v>
      </c>
      <c r="B10048" s="451" t="s">
        <v>10705</v>
      </c>
      <c r="C10048" s="450" t="s">
        <v>721</v>
      </c>
      <c r="D10048" s="475">
        <v>1.36</v>
      </c>
      <c r="E10048" s="302"/>
      <c r="F10048" s="302"/>
      <c r="G10048" s="302"/>
    </row>
    <row r="10049" spans="1:7" ht="25.5">
      <c r="A10049" s="450">
        <v>34774</v>
      </c>
      <c r="B10049" s="451" t="s">
        <v>10706</v>
      </c>
      <c r="C10049" s="450" t="s">
        <v>721</v>
      </c>
      <c r="D10049" s="475">
        <v>1.69</v>
      </c>
      <c r="E10049" s="302"/>
      <c r="F10049" s="302"/>
      <c r="G10049" s="302"/>
    </row>
    <row r="10050" spans="1:7" ht="25.5">
      <c r="A10050" s="450">
        <v>34771</v>
      </c>
      <c r="B10050" s="451" t="s">
        <v>10707</v>
      </c>
      <c r="C10050" s="450" t="s">
        <v>721</v>
      </c>
      <c r="D10050" s="475">
        <v>2.04</v>
      </c>
      <c r="E10050" s="302"/>
      <c r="F10050" s="302"/>
      <c r="G10050" s="302"/>
    </row>
    <row r="10051" spans="1:7" ht="25.5">
      <c r="A10051" s="450">
        <v>34764</v>
      </c>
      <c r="B10051" s="451" t="s">
        <v>10708</v>
      </c>
      <c r="C10051" s="450" t="s">
        <v>721</v>
      </c>
      <c r="D10051" s="475">
        <v>1.34</v>
      </c>
      <c r="E10051" s="302"/>
      <c r="F10051" s="302"/>
      <c r="G10051" s="302"/>
    </row>
    <row r="10052" spans="1:7" ht="25.5">
      <c r="A10052" s="450">
        <v>34788</v>
      </c>
      <c r="B10052" s="451" t="s">
        <v>7462</v>
      </c>
      <c r="C10052" s="450" t="s">
        <v>721</v>
      </c>
      <c r="D10052" s="475">
        <v>1.6</v>
      </c>
      <c r="E10052" s="302"/>
      <c r="F10052" s="302"/>
      <c r="G10052" s="302"/>
    </row>
    <row r="10053" spans="1:7" ht="25.5">
      <c r="A10053" s="450">
        <v>34781</v>
      </c>
      <c r="B10053" s="451" t="s">
        <v>7463</v>
      </c>
      <c r="C10053" s="450" t="s">
        <v>721</v>
      </c>
      <c r="D10053" s="475">
        <v>1.82</v>
      </c>
      <c r="E10053" s="302"/>
      <c r="F10053" s="302"/>
      <c r="G10053" s="302"/>
    </row>
    <row r="10054" spans="1:7" ht="25.5">
      <c r="A10054" s="450">
        <v>41682</v>
      </c>
      <c r="B10054" s="451" t="s">
        <v>11337</v>
      </c>
      <c r="C10054" s="450" t="s">
        <v>721</v>
      </c>
      <c r="D10054" s="475">
        <v>23.41</v>
      </c>
      <c r="E10054" s="302"/>
      <c r="F10054" s="302"/>
      <c r="G10054" s="302"/>
    </row>
    <row r="10055" spans="1:7" ht="25.5">
      <c r="A10055" s="450">
        <v>41683</v>
      </c>
      <c r="B10055" s="451" t="s">
        <v>11338</v>
      </c>
      <c r="C10055" s="450" t="s">
        <v>721</v>
      </c>
      <c r="D10055" s="475">
        <v>17.22</v>
      </c>
      <c r="E10055" s="302"/>
      <c r="F10055" s="302"/>
      <c r="G10055" s="302"/>
    </row>
    <row r="10056" spans="1:7" ht="25.5">
      <c r="A10056" s="450">
        <v>41680</v>
      </c>
      <c r="B10056" s="451" t="s">
        <v>11339</v>
      </c>
      <c r="C10056" s="450" t="s">
        <v>721</v>
      </c>
      <c r="D10056" s="475">
        <v>9.27</v>
      </c>
      <c r="E10056" s="302"/>
      <c r="F10056" s="302"/>
      <c r="G10056" s="302"/>
    </row>
    <row r="10057" spans="1:7" ht="25.5">
      <c r="A10057" s="450">
        <v>41679</v>
      </c>
      <c r="B10057" s="451" t="s">
        <v>11340</v>
      </c>
      <c r="C10057" s="450" t="s">
        <v>721</v>
      </c>
      <c r="D10057" s="475">
        <v>21.2</v>
      </c>
      <c r="E10057" s="302"/>
      <c r="F10057" s="302"/>
      <c r="G10057" s="302"/>
    </row>
    <row r="10058" spans="1:7" ht="25.5">
      <c r="A10058" s="450">
        <v>41681</v>
      </c>
      <c r="B10058" s="451" t="s">
        <v>11341</v>
      </c>
      <c r="C10058" s="450" t="s">
        <v>721</v>
      </c>
      <c r="D10058" s="475">
        <v>14.51</v>
      </c>
      <c r="E10058" s="302"/>
      <c r="F10058" s="302"/>
      <c r="G10058" s="302"/>
    </row>
    <row r="10059" spans="1:7" ht="38.25">
      <c r="A10059" s="450">
        <v>43386</v>
      </c>
      <c r="B10059" s="451" t="s">
        <v>11342</v>
      </c>
      <c r="C10059" s="450" t="s">
        <v>721</v>
      </c>
      <c r="D10059" s="475">
        <v>33.130000000000003</v>
      </c>
      <c r="E10059" s="302"/>
      <c r="F10059" s="302"/>
      <c r="G10059" s="302"/>
    </row>
    <row r="10060" spans="1:7" ht="25.5">
      <c r="A10060" s="450">
        <v>4059</v>
      </c>
      <c r="B10060" s="451" t="s">
        <v>11343</v>
      </c>
      <c r="C10060" s="450" t="s">
        <v>725</v>
      </c>
      <c r="D10060" s="475">
        <v>23.41</v>
      </c>
      <c r="E10060" s="302"/>
      <c r="F10060" s="302"/>
      <c r="G10060" s="302"/>
    </row>
    <row r="10061" spans="1:7" ht="25.5">
      <c r="A10061" s="450">
        <v>4062</v>
      </c>
      <c r="B10061" s="451" t="s">
        <v>7464</v>
      </c>
      <c r="C10061" s="450" t="s">
        <v>721</v>
      </c>
      <c r="D10061" s="475">
        <v>23.41</v>
      </c>
      <c r="E10061" s="302"/>
      <c r="F10061" s="302"/>
      <c r="G10061" s="302"/>
    </row>
    <row r="10062" spans="1:7" ht="38.25">
      <c r="A10062" s="450">
        <v>4061</v>
      </c>
      <c r="B10062" s="451" t="s">
        <v>11344</v>
      </c>
      <c r="C10062" s="450" t="s">
        <v>721</v>
      </c>
      <c r="D10062" s="475">
        <v>29.15</v>
      </c>
      <c r="E10062" s="302"/>
      <c r="F10062" s="302"/>
      <c r="G10062" s="302"/>
    </row>
    <row r="10063" spans="1:7" ht="25.5">
      <c r="A10063" s="450">
        <v>41315</v>
      </c>
      <c r="B10063" s="451" t="s">
        <v>10709</v>
      </c>
      <c r="C10063" s="450" t="s">
        <v>718</v>
      </c>
      <c r="D10063" s="475">
        <v>66.91</v>
      </c>
      <c r="E10063" s="302"/>
      <c r="F10063" s="302"/>
      <c r="G10063" s="302"/>
    </row>
    <row r="10064" spans="1:7" ht="25.5">
      <c r="A10064" s="450">
        <v>43148</v>
      </c>
      <c r="B10064" s="451" t="s">
        <v>10710</v>
      </c>
      <c r="C10064" s="450" t="s">
        <v>718</v>
      </c>
      <c r="D10064" s="475">
        <v>45.41</v>
      </c>
      <c r="E10064" s="302"/>
      <c r="F10064" s="302"/>
      <c r="G10064" s="302"/>
    </row>
    <row r="10065" spans="1:7" ht="25.5">
      <c r="A10065" s="450">
        <v>43147</v>
      </c>
      <c r="B10065" s="451" t="s">
        <v>10711</v>
      </c>
      <c r="C10065" s="450" t="s">
        <v>718</v>
      </c>
      <c r="D10065" s="475">
        <v>17.59</v>
      </c>
      <c r="E10065" s="302"/>
      <c r="F10065" s="302"/>
      <c r="G10065" s="302"/>
    </row>
    <row r="10066" spans="1:7" ht="38.25">
      <c r="A10066" s="450">
        <v>10608</v>
      </c>
      <c r="B10066" s="451" t="s">
        <v>7465</v>
      </c>
      <c r="C10066" s="450" t="s">
        <v>721</v>
      </c>
      <c r="D10066" s="475">
        <v>7986.37</v>
      </c>
      <c r="E10066" s="302"/>
      <c r="F10066" s="302"/>
      <c r="G10066" s="302"/>
    </row>
    <row r="10067" spans="1:7">
      <c r="A10067" s="450">
        <v>4069</v>
      </c>
      <c r="B10067" s="451" t="s">
        <v>7466</v>
      </c>
      <c r="C10067" s="450" t="s">
        <v>724</v>
      </c>
      <c r="D10067" s="475">
        <v>27.73</v>
      </c>
      <c r="E10067" s="302"/>
      <c r="F10067" s="302"/>
      <c r="G10067" s="302"/>
    </row>
    <row r="10068" spans="1:7">
      <c r="A10068" s="450">
        <v>40819</v>
      </c>
      <c r="B10068" s="451" t="s">
        <v>7467</v>
      </c>
      <c r="C10068" s="450" t="s">
        <v>839</v>
      </c>
      <c r="D10068" s="475">
        <v>4915.45</v>
      </c>
      <c r="E10068" s="302"/>
      <c r="F10068" s="302"/>
      <c r="G10068" s="302"/>
    </row>
    <row r="10069" spans="1:7" ht="25.5">
      <c r="A10069" s="450">
        <v>34361</v>
      </c>
      <c r="B10069" s="451" t="s">
        <v>7468</v>
      </c>
      <c r="C10069" s="450" t="s">
        <v>718</v>
      </c>
      <c r="D10069" s="475">
        <v>12.8</v>
      </c>
      <c r="E10069" s="302"/>
      <c r="F10069" s="302"/>
      <c r="G10069" s="302"/>
    </row>
    <row r="10070" spans="1:7" ht="38.25">
      <c r="A10070" s="450">
        <v>36512</v>
      </c>
      <c r="B10070" s="451" t="s">
        <v>7469</v>
      </c>
      <c r="C10070" s="450" t="s">
        <v>721</v>
      </c>
      <c r="D10070" s="475">
        <v>13656.52</v>
      </c>
      <c r="E10070" s="302"/>
      <c r="F10070" s="302"/>
      <c r="G10070" s="302"/>
    </row>
    <row r="10071" spans="1:7" ht="38.25">
      <c r="A10071" s="450">
        <v>25972</v>
      </c>
      <c r="B10071" s="451" t="s">
        <v>7470</v>
      </c>
      <c r="C10071" s="450" t="s">
        <v>718</v>
      </c>
      <c r="D10071" s="475">
        <v>12.23</v>
      </c>
      <c r="E10071" s="302"/>
      <c r="F10071" s="302"/>
      <c r="G10071" s="302"/>
    </row>
    <row r="10072" spans="1:7" ht="38.25">
      <c r="A10072" s="450">
        <v>25973</v>
      </c>
      <c r="B10072" s="451" t="s">
        <v>7471</v>
      </c>
      <c r="C10072" s="450" t="s">
        <v>718</v>
      </c>
      <c r="D10072" s="475">
        <v>12.23</v>
      </c>
      <c r="E10072" s="302"/>
      <c r="F10072" s="302"/>
      <c r="G10072" s="302"/>
    </row>
    <row r="10073" spans="1:7" ht="25.5">
      <c r="A10073" s="450">
        <v>11697</v>
      </c>
      <c r="B10073" s="451" t="s">
        <v>7472</v>
      </c>
      <c r="C10073" s="450" t="s">
        <v>721</v>
      </c>
      <c r="D10073" s="475">
        <v>692.54</v>
      </c>
      <c r="E10073" s="302"/>
      <c r="F10073" s="302"/>
      <c r="G10073" s="302"/>
    </row>
    <row r="10074" spans="1:7" ht="25.5">
      <c r="A10074" s="450">
        <v>11698</v>
      </c>
      <c r="B10074" s="451" t="s">
        <v>7473</v>
      </c>
      <c r="C10074" s="450" t="s">
        <v>721</v>
      </c>
      <c r="D10074" s="475">
        <v>826.17</v>
      </c>
      <c r="E10074" s="302"/>
      <c r="F10074" s="302"/>
      <c r="G10074" s="302"/>
    </row>
    <row r="10075" spans="1:7" ht="25.5">
      <c r="A10075" s="450">
        <v>11699</v>
      </c>
      <c r="B10075" s="451" t="s">
        <v>7474</v>
      </c>
      <c r="C10075" s="450" t="s">
        <v>721</v>
      </c>
      <c r="D10075" s="475">
        <v>913.1</v>
      </c>
      <c r="E10075" s="302"/>
      <c r="F10075" s="302"/>
      <c r="G10075" s="302"/>
    </row>
    <row r="10076" spans="1:7" ht="25.5">
      <c r="A10076" s="450">
        <v>10432</v>
      </c>
      <c r="B10076" s="451" t="s">
        <v>7475</v>
      </c>
      <c r="C10076" s="450" t="s">
        <v>721</v>
      </c>
      <c r="D10076" s="475">
        <v>267.69</v>
      </c>
      <c r="E10076" s="302"/>
      <c r="F10076" s="302"/>
      <c r="G10076" s="302"/>
    </row>
    <row r="10077" spans="1:7" ht="25.5">
      <c r="A10077" s="450">
        <v>10430</v>
      </c>
      <c r="B10077" s="451" t="s">
        <v>7476</v>
      </c>
      <c r="C10077" s="450" t="s">
        <v>721</v>
      </c>
      <c r="D10077" s="475">
        <v>288.29000000000002</v>
      </c>
      <c r="E10077" s="302"/>
      <c r="F10077" s="302"/>
      <c r="G10077" s="302"/>
    </row>
    <row r="10078" spans="1:7" ht="38.25">
      <c r="A10078" s="450">
        <v>37514</v>
      </c>
      <c r="B10078" s="451" t="s">
        <v>7477</v>
      </c>
      <c r="C10078" s="450" t="s">
        <v>721</v>
      </c>
      <c r="D10078" s="475">
        <v>165000</v>
      </c>
      <c r="E10078" s="302"/>
      <c r="F10078" s="302"/>
      <c r="G10078" s="302"/>
    </row>
    <row r="10079" spans="1:7" ht="38.25">
      <c r="A10079" s="450">
        <v>37519</v>
      </c>
      <c r="B10079" s="451" t="s">
        <v>7478</v>
      </c>
      <c r="C10079" s="450" t="s">
        <v>721</v>
      </c>
      <c r="D10079" s="475">
        <v>254643.41</v>
      </c>
      <c r="E10079" s="302"/>
      <c r="F10079" s="302"/>
      <c r="G10079" s="302"/>
    </row>
    <row r="10080" spans="1:7" ht="38.25">
      <c r="A10080" s="450">
        <v>37520</v>
      </c>
      <c r="B10080" s="451" t="s">
        <v>7479</v>
      </c>
      <c r="C10080" s="450" t="s">
        <v>721</v>
      </c>
      <c r="D10080" s="475">
        <v>250468.92</v>
      </c>
      <c r="E10080" s="302"/>
      <c r="F10080" s="302"/>
      <c r="G10080" s="302"/>
    </row>
    <row r="10081" spans="1:7" ht="38.25">
      <c r="A10081" s="450">
        <v>37521</v>
      </c>
      <c r="B10081" s="451" t="s">
        <v>7480</v>
      </c>
      <c r="C10081" s="450" t="s">
        <v>721</v>
      </c>
      <c r="D10081" s="475">
        <v>305572.09000000003</v>
      </c>
      <c r="E10081" s="302"/>
      <c r="F10081" s="302"/>
      <c r="G10081" s="302"/>
    </row>
    <row r="10082" spans="1:7" ht="38.25">
      <c r="A10082" s="450">
        <v>37522</v>
      </c>
      <c r="B10082" s="451" t="s">
        <v>7481</v>
      </c>
      <c r="C10082" s="450" t="s">
        <v>721</v>
      </c>
      <c r="D10082" s="475">
        <v>314765.46000000002</v>
      </c>
      <c r="E10082" s="302"/>
      <c r="F10082" s="302"/>
      <c r="G10082" s="302"/>
    </row>
    <row r="10083" spans="1:7" ht="51">
      <c r="A10083" s="450">
        <v>21109</v>
      </c>
      <c r="B10083" s="451" t="s">
        <v>7482</v>
      </c>
      <c r="C10083" s="450" t="s">
        <v>721</v>
      </c>
      <c r="D10083" s="475">
        <v>35.090000000000003</v>
      </c>
      <c r="E10083" s="302"/>
      <c r="F10083" s="302"/>
      <c r="G10083" s="302"/>
    </row>
    <row r="10084" spans="1:7" ht="25.5">
      <c r="A10084" s="450">
        <v>36800</v>
      </c>
      <c r="B10084" s="451" t="s">
        <v>7483</v>
      </c>
      <c r="C10084" s="450" t="s">
        <v>721</v>
      </c>
      <c r="D10084" s="475">
        <v>85.16</v>
      </c>
      <c r="E10084" s="302"/>
      <c r="F10084" s="302"/>
      <c r="G10084" s="302"/>
    </row>
    <row r="10085" spans="1:7" ht="25.5">
      <c r="A10085" s="450">
        <v>11769</v>
      </c>
      <c r="B10085" s="451" t="s">
        <v>7484</v>
      </c>
      <c r="C10085" s="450" t="s">
        <v>721</v>
      </c>
      <c r="D10085" s="475">
        <v>208.71</v>
      </c>
      <c r="E10085" s="302"/>
      <c r="F10085" s="302"/>
      <c r="G10085" s="302"/>
    </row>
    <row r="10086" spans="1:7" ht="25.5">
      <c r="A10086" s="450">
        <v>36793</v>
      </c>
      <c r="B10086" s="451" t="s">
        <v>7485</v>
      </c>
      <c r="C10086" s="450" t="s">
        <v>721</v>
      </c>
      <c r="D10086" s="475">
        <v>337.91</v>
      </c>
      <c r="E10086" s="302"/>
      <c r="F10086" s="302"/>
      <c r="G10086" s="302"/>
    </row>
    <row r="10087" spans="1:7" ht="51">
      <c r="A10087" s="450">
        <v>37546</v>
      </c>
      <c r="B10087" s="451" t="s">
        <v>7486</v>
      </c>
      <c r="C10087" s="450" t="s">
        <v>721</v>
      </c>
      <c r="D10087" s="475">
        <v>10491.24</v>
      </c>
      <c r="E10087" s="302"/>
      <c r="F10087" s="302"/>
      <c r="G10087" s="302"/>
    </row>
    <row r="10088" spans="1:7" ht="51">
      <c r="A10088" s="450">
        <v>37544</v>
      </c>
      <c r="B10088" s="451" t="s">
        <v>7487</v>
      </c>
      <c r="C10088" s="450" t="s">
        <v>721</v>
      </c>
      <c r="D10088" s="475">
        <v>11096.25</v>
      </c>
      <c r="E10088" s="302"/>
      <c r="F10088" s="302"/>
      <c r="G10088" s="302"/>
    </row>
    <row r="10089" spans="1:7" ht="51">
      <c r="A10089" s="450">
        <v>37545</v>
      </c>
      <c r="B10089" s="451" t="s">
        <v>7488</v>
      </c>
      <c r="C10089" s="450" t="s">
        <v>721</v>
      </c>
      <c r="D10089" s="475">
        <v>13203.05</v>
      </c>
      <c r="E10089" s="302"/>
      <c r="F10089" s="302"/>
      <c r="G10089" s="302"/>
    </row>
    <row r="10090" spans="1:7" ht="25.5">
      <c r="A10090" s="450">
        <v>11771</v>
      </c>
      <c r="B10090" s="451" t="s">
        <v>7489</v>
      </c>
      <c r="C10090" s="450" t="s">
        <v>721</v>
      </c>
      <c r="D10090" s="475">
        <v>258.88</v>
      </c>
      <c r="E10090" s="302"/>
      <c r="F10090" s="302"/>
      <c r="G10090" s="302"/>
    </row>
    <row r="10091" spans="1:7" ht="63.75">
      <c r="A10091" s="450">
        <v>39919</v>
      </c>
      <c r="B10091" s="451" t="s">
        <v>7490</v>
      </c>
      <c r="C10091" s="450" t="s">
        <v>721</v>
      </c>
      <c r="D10091" s="475">
        <v>52514.48</v>
      </c>
      <c r="E10091" s="302"/>
      <c r="F10091" s="302"/>
      <c r="G10091" s="302"/>
    </row>
    <row r="10092" spans="1:7" ht="38.25">
      <c r="A10092" s="450">
        <v>38385</v>
      </c>
      <c r="B10092" s="451" t="s">
        <v>7491</v>
      </c>
      <c r="C10092" s="450" t="s">
        <v>721</v>
      </c>
      <c r="D10092" s="475">
        <v>48.11</v>
      </c>
      <c r="E10092" s="302"/>
      <c r="F10092" s="302"/>
      <c r="G10092" s="302"/>
    </row>
    <row r="10093" spans="1:7" ht="25.5">
      <c r="A10093" s="450">
        <v>37587</v>
      </c>
      <c r="B10093" s="451" t="s">
        <v>7492</v>
      </c>
      <c r="C10093" s="450" t="s">
        <v>721</v>
      </c>
      <c r="D10093" s="475">
        <v>235.46</v>
      </c>
      <c r="E10093" s="302"/>
      <c r="F10093" s="302"/>
      <c r="G10093" s="302"/>
    </row>
    <row r="10094" spans="1:7" ht="51">
      <c r="A10094" s="450">
        <v>11561</v>
      </c>
      <c r="B10094" s="451" t="s">
        <v>11581</v>
      </c>
      <c r="C10094" s="450" t="s">
        <v>721</v>
      </c>
      <c r="D10094" s="475">
        <v>248.85</v>
      </c>
      <c r="E10094" s="302"/>
      <c r="F10094" s="302"/>
      <c r="G10094" s="302"/>
    </row>
    <row r="10095" spans="1:7" ht="51">
      <c r="A10095" s="450">
        <v>43604</v>
      </c>
      <c r="B10095" s="451" t="s">
        <v>11582</v>
      </c>
      <c r="C10095" s="450" t="s">
        <v>721</v>
      </c>
      <c r="D10095" s="475">
        <v>132.66</v>
      </c>
      <c r="E10095" s="302"/>
      <c r="F10095" s="302"/>
      <c r="G10095" s="302"/>
    </row>
    <row r="10096" spans="1:7" ht="51">
      <c r="A10096" s="450">
        <v>11560</v>
      </c>
      <c r="B10096" s="451" t="s">
        <v>11583</v>
      </c>
      <c r="C10096" s="450" t="s">
        <v>721</v>
      </c>
      <c r="D10096" s="475">
        <v>192.07</v>
      </c>
      <c r="E10096" s="302"/>
      <c r="F10096" s="302"/>
      <c r="G10096" s="302"/>
    </row>
    <row r="10097" spans="1:7" ht="38.25">
      <c r="A10097" s="450">
        <v>11499</v>
      </c>
      <c r="B10097" s="451" t="s">
        <v>11584</v>
      </c>
      <c r="C10097" s="450" t="s">
        <v>721</v>
      </c>
      <c r="D10097" s="475">
        <v>621.04999999999995</v>
      </c>
      <c r="E10097" s="302"/>
      <c r="F10097" s="302"/>
      <c r="G10097" s="302"/>
    </row>
    <row r="10098" spans="1:7">
      <c r="A10098" s="450">
        <v>34761</v>
      </c>
      <c r="B10098" s="451" t="s">
        <v>7493</v>
      </c>
      <c r="C10098" s="450" t="s">
        <v>724</v>
      </c>
      <c r="D10098" s="475">
        <v>13.79</v>
      </c>
      <c r="E10098" s="302"/>
      <c r="F10098" s="302"/>
      <c r="G10098" s="302"/>
    </row>
    <row r="10099" spans="1:7" ht="25.5">
      <c r="A10099" s="450">
        <v>40924</v>
      </c>
      <c r="B10099" s="451" t="s">
        <v>7494</v>
      </c>
      <c r="C10099" s="450" t="s">
        <v>839</v>
      </c>
      <c r="D10099" s="475">
        <v>2444.0300000000002</v>
      </c>
      <c r="E10099" s="302"/>
      <c r="F10099" s="302"/>
      <c r="G10099" s="302"/>
    </row>
    <row r="10100" spans="1:7">
      <c r="A10100" s="450">
        <v>25957</v>
      </c>
      <c r="B10100" s="451" t="s">
        <v>7495</v>
      </c>
      <c r="C10100" s="450" t="s">
        <v>724</v>
      </c>
      <c r="D10100" s="475">
        <v>9.67</v>
      </c>
      <c r="E10100" s="302"/>
      <c r="F10100" s="302"/>
      <c r="G10100" s="302"/>
    </row>
    <row r="10101" spans="1:7" ht="25.5">
      <c r="A10101" s="450">
        <v>40983</v>
      </c>
      <c r="B10101" s="451" t="s">
        <v>7496</v>
      </c>
      <c r="C10101" s="450" t="s">
        <v>839</v>
      </c>
      <c r="D10101" s="475">
        <v>1715.35</v>
      </c>
      <c r="E10101" s="302"/>
      <c r="F10101" s="302"/>
      <c r="G10101" s="302"/>
    </row>
    <row r="10102" spans="1:7">
      <c r="A10102" s="450">
        <v>2437</v>
      </c>
      <c r="B10102" s="451" t="s">
        <v>7497</v>
      </c>
      <c r="C10102" s="450" t="s">
        <v>724</v>
      </c>
      <c r="D10102" s="475">
        <v>15.37</v>
      </c>
      <c r="E10102" s="302"/>
      <c r="F10102" s="302"/>
      <c r="G10102" s="302"/>
    </row>
    <row r="10103" spans="1:7">
      <c r="A10103" s="450">
        <v>40921</v>
      </c>
      <c r="B10103" s="451" t="s">
        <v>7498</v>
      </c>
      <c r="C10103" s="450" t="s">
        <v>839</v>
      </c>
      <c r="D10103" s="475">
        <v>2724.32</v>
      </c>
      <c r="E10103" s="302"/>
      <c r="F10103" s="302"/>
      <c r="G10103" s="302"/>
    </row>
    <row r="10104" spans="1:7" ht="38.25">
      <c r="A10104" s="450">
        <v>14252</v>
      </c>
      <c r="B10104" s="451" t="s">
        <v>7499</v>
      </c>
      <c r="C10104" s="450" t="s">
        <v>721</v>
      </c>
      <c r="D10104" s="475">
        <v>2382.4499999999998</v>
      </c>
      <c r="E10104" s="302"/>
      <c r="F10104" s="302"/>
      <c r="G10104" s="302"/>
    </row>
    <row r="10105" spans="1:7" ht="51">
      <c r="A10105" s="450">
        <v>730</v>
      </c>
      <c r="B10105" s="451" t="s">
        <v>7500</v>
      </c>
      <c r="C10105" s="450" t="s">
        <v>721</v>
      </c>
      <c r="D10105" s="475">
        <v>6365.45</v>
      </c>
      <c r="E10105" s="302"/>
      <c r="F10105" s="302"/>
      <c r="G10105" s="302"/>
    </row>
    <row r="10106" spans="1:7" ht="51">
      <c r="A10106" s="450">
        <v>723</v>
      </c>
      <c r="B10106" s="451" t="s">
        <v>7501</v>
      </c>
      <c r="C10106" s="450" t="s">
        <v>721</v>
      </c>
      <c r="D10106" s="475">
        <v>3163.85</v>
      </c>
      <c r="E10106" s="302"/>
      <c r="F10106" s="302"/>
      <c r="G10106" s="302"/>
    </row>
    <row r="10107" spans="1:7" ht="51">
      <c r="A10107" s="450">
        <v>36502</v>
      </c>
      <c r="B10107" s="451" t="s">
        <v>7502</v>
      </c>
      <c r="C10107" s="450" t="s">
        <v>721</v>
      </c>
      <c r="D10107" s="475">
        <v>2973.64</v>
      </c>
      <c r="E10107" s="302"/>
      <c r="F10107" s="302"/>
      <c r="G10107" s="302"/>
    </row>
    <row r="10108" spans="1:7" ht="51">
      <c r="A10108" s="450">
        <v>36503</v>
      </c>
      <c r="B10108" s="451" t="s">
        <v>7503</v>
      </c>
      <c r="C10108" s="450" t="s">
        <v>721</v>
      </c>
      <c r="D10108" s="475">
        <v>3666.85</v>
      </c>
      <c r="E10108" s="302"/>
      <c r="F10108" s="302"/>
      <c r="G10108" s="302"/>
    </row>
    <row r="10109" spans="1:7" ht="38.25">
      <c r="A10109" s="450">
        <v>4090</v>
      </c>
      <c r="B10109" s="451" t="s">
        <v>7504</v>
      </c>
      <c r="C10109" s="450" t="s">
        <v>721</v>
      </c>
      <c r="D10109" s="475">
        <v>694000</v>
      </c>
      <c r="E10109" s="302"/>
      <c r="F10109" s="302"/>
      <c r="G10109" s="302"/>
    </row>
    <row r="10110" spans="1:7" ht="38.25">
      <c r="A10110" s="450">
        <v>13227</v>
      </c>
      <c r="B10110" s="451" t="s">
        <v>7505</v>
      </c>
      <c r="C10110" s="450" t="s">
        <v>721</v>
      </c>
      <c r="D10110" s="475">
        <v>862381.54</v>
      </c>
      <c r="E10110" s="302"/>
      <c r="F10110" s="302"/>
      <c r="G10110" s="302"/>
    </row>
    <row r="10111" spans="1:7" ht="38.25">
      <c r="A10111" s="450">
        <v>10597</v>
      </c>
      <c r="B10111" s="451" t="s">
        <v>7506</v>
      </c>
      <c r="C10111" s="450" t="s">
        <v>721</v>
      </c>
      <c r="D10111" s="475">
        <v>907767.82</v>
      </c>
      <c r="E10111" s="302"/>
      <c r="F10111" s="302"/>
      <c r="G10111" s="302"/>
    </row>
    <row r="10112" spans="1:7" ht="25.5">
      <c r="A10112" s="450">
        <v>39628</v>
      </c>
      <c r="B10112" s="451" t="s">
        <v>7507</v>
      </c>
      <c r="C10112" s="450" t="s">
        <v>721</v>
      </c>
      <c r="D10112" s="475">
        <v>4094.61</v>
      </c>
      <c r="E10112" s="302"/>
      <c r="F10112" s="302"/>
      <c r="G10112" s="302"/>
    </row>
    <row r="10113" spans="1:7" ht="25.5">
      <c r="A10113" s="450">
        <v>39404</v>
      </c>
      <c r="B10113" s="451" t="s">
        <v>7508</v>
      </c>
      <c r="C10113" s="450" t="s">
        <v>721</v>
      </c>
      <c r="D10113" s="475">
        <v>2030.38</v>
      </c>
      <c r="E10113" s="302"/>
      <c r="F10113" s="302"/>
      <c r="G10113" s="302"/>
    </row>
    <row r="10114" spans="1:7" ht="25.5">
      <c r="A10114" s="450">
        <v>39402</v>
      </c>
      <c r="B10114" s="451" t="s">
        <v>7509</v>
      </c>
      <c r="C10114" s="450" t="s">
        <v>721</v>
      </c>
      <c r="D10114" s="475">
        <v>1672.65</v>
      </c>
      <c r="E10114" s="302"/>
      <c r="F10114" s="302"/>
      <c r="G10114" s="302"/>
    </row>
    <row r="10115" spans="1:7" ht="25.5">
      <c r="A10115" s="450">
        <v>39403</v>
      </c>
      <c r="B10115" s="451" t="s">
        <v>7510</v>
      </c>
      <c r="C10115" s="450" t="s">
        <v>721</v>
      </c>
      <c r="D10115" s="475">
        <v>1636.26</v>
      </c>
      <c r="E10115" s="302"/>
      <c r="F10115" s="302"/>
      <c r="G10115" s="302"/>
    </row>
    <row r="10116" spans="1:7">
      <c r="A10116" s="450">
        <v>4093</v>
      </c>
      <c r="B10116" s="451" t="s">
        <v>7511</v>
      </c>
      <c r="C10116" s="450" t="s">
        <v>724</v>
      </c>
      <c r="D10116" s="475">
        <v>11.23</v>
      </c>
      <c r="E10116" s="302"/>
      <c r="F10116" s="302"/>
      <c r="G10116" s="302"/>
    </row>
    <row r="10117" spans="1:7">
      <c r="A10117" s="450">
        <v>10512</v>
      </c>
      <c r="B10117" s="451" t="s">
        <v>7512</v>
      </c>
      <c r="C10117" s="450" t="s">
        <v>839</v>
      </c>
      <c r="D10117" s="475">
        <v>1991.41</v>
      </c>
      <c r="E10117" s="302"/>
      <c r="F10117" s="302"/>
      <c r="G10117" s="302"/>
    </row>
    <row r="10118" spans="1:7">
      <c r="A10118" s="450">
        <v>20020</v>
      </c>
      <c r="B10118" s="451" t="s">
        <v>7513</v>
      </c>
      <c r="C10118" s="450" t="s">
        <v>724</v>
      </c>
      <c r="D10118" s="475">
        <v>10.59</v>
      </c>
      <c r="E10118" s="302"/>
      <c r="F10118" s="302"/>
      <c r="G10118" s="302"/>
    </row>
    <row r="10119" spans="1:7" ht="25.5">
      <c r="A10119" s="450">
        <v>41038</v>
      </c>
      <c r="B10119" s="451" t="s">
        <v>7514</v>
      </c>
      <c r="C10119" s="450" t="s">
        <v>839</v>
      </c>
      <c r="D10119" s="475">
        <v>1878.41</v>
      </c>
      <c r="E10119" s="302"/>
      <c r="F10119" s="302"/>
      <c r="G10119" s="302"/>
    </row>
    <row r="10120" spans="1:7">
      <c r="A10120" s="450">
        <v>4094</v>
      </c>
      <c r="B10120" s="451" t="s">
        <v>7515</v>
      </c>
      <c r="C10120" s="450" t="s">
        <v>724</v>
      </c>
      <c r="D10120" s="475">
        <v>15</v>
      </c>
      <c r="E10120" s="302"/>
      <c r="F10120" s="302"/>
      <c r="G10120" s="302"/>
    </row>
    <row r="10121" spans="1:7" ht="25.5">
      <c r="A10121" s="450">
        <v>40988</v>
      </c>
      <c r="B10121" s="451" t="s">
        <v>7516</v>
      </c>
      <c r="C10121" s="450" t="s">
        <v>839</v>
      </c>
      <c r="D10121" s="475">
        <v>2659.4</v>
      </c>
      <c r="E10121" s="302"/>
      <c r="F10121" s="302"/>
      <c r="G10121" s="302"/>
    </row>
    <row r="10122" spans="1:7">
      <c r="A10122" s="450">
        <v>4095</v>
      </c>
      <c r="B10122" s="451" t="s">
        <v>7517</v>
      </c>
      <c r="C10122" s="450" t="s">
        <v>724</v>
      </c>
      <c r="D10122" s="475">
        <v>10.4</v>
      </c>
      <c r="E10122" s="302"/>
      <c r="F10122" s="302"/>
      <c r="G10122" s="302"/>
    </row>
    <row r="10123" spans="1:7" ht="25.5">
      <c r="A10123" s="450">
        <v>40990</v>
      </c>
      <c r="B10123" s="451" t="s">
        <v>7518</v>
      </c>
      <c r="C10123" s="450" t="s">
        <v>839</v>
      </c>
      <c r="D10123" s="475">
        <v>1845.41</v>
      </c>
      <c r="E10123" s="302"/>
      <c r="F10123" s="302"/>
      <c r="G10123" s="302"/>
    </row>
    <row r="10124" spans="1:7">
      <c r="A10124" s="450">
        <v>4097</v>
      </c>
      <c r="B10124" s="451" t="s">
        <v>7519</v>
      </c>
      <c r="C10124" s="450" t="s">
        <v>724</v>
      </c>
      <c r="D10124" s="475">
        <v>12.24</v>
      </c>
      <c r="E10124" s="302"/>
      <c r="F10124" s="302"/>
      <c r="G10124" s="302"/>
    </row>
    <row r="10125" spans="1:7" ht="25.5">
      <c r="A10125" s="450">
        <v>40994</v>
      </c>
      <c r="B10125" s="451" t="s">
        <v>7520</v>
      </c>
      <c r="C10125" s="450" t="s">
        <v>839</v>
      </c>
      <c r="D10125" s="475">
        <v>2172.62</v>
      </c>
      <c r="E10125" s="302"/>
      <c r="F10125" s="302"/>
      <c r="G10125" s="302"/>
    </row>
    <row r="10126" spans="1:7" ht="25.5">
      <c r="A10126" s="450">
        <v>4096</v>
      </c>
      <c r="B10126" s="451" t="s">
        <v>7521</v>
      </c>
      <c r="C10126" s="450" t="s">
        <v>724</v>
      </c>
      <c r="D10126" s="475">
        <v>13.15</v>
      </c>
      <c r="E10126" s="302"/>
      <c r="F10126" s="302"/>
      <c r="G10126" s="302"/>
    </row>
    <row r="10127" spans="1:7" ht="25.5">
      <c r="A10127" s="450">
        <v>40992</v>
      </c>
      <c r="B10127" s="451" t="s">
        <v>7522</v>
      </c>
      <c r="C10127" s="450" t="s">
        <v>839</v>
      </c>
      <c r="D10127" s="475">
        <v>2331.58</v>
      </c>
      <c r="E10127" s="302"/>
      <c r="F10127" s="302"/>
      <c r="G10127" s="302"/>
    </row>
    <row r="10128" spans="1:7" ht="25.5">
      <c r="A10128" s="450">
        <v>13955</v>
      </c>
      <c r="B10128" s="451" t="s">
        <v>7523</v>
      </c>
      <c r="C10128" s="450" t="s">
        <v>721</v>
      </c>
      <c r="D10128" s="475">
        <v>2679.91</v>
      </c>
      <c r="E10128" s="302"/>
      <c r="F10128" s="302"/>
      <c r="G10128" s="302"/>
    </row>
    <row r="10129" spans="1:7" ht="25.5">
      <c r="A10129" s="450">
        <v>4114</v>
      </c>
      <c r="B10129" s="451" t="s">
        <v>7524</v>
      </c>
      <c r="C10129" s="450" t="s">
        <v>721</v>
      </c>
      <c r="D10129" s="475">
        <v>53.67</v>
      </c>
      <c r="E10129" s="302"/>
      <c r="F10129" s="302"/>
      <c r="G10129" s="302"/>
    </row>
    <row r="10130" spans="1:7" ht="25.5">
      <c r="A10130" s="450">
        <v>36797</v>
      </c>
      <c r="B10130" s="451" t="s">
        <v>11345</v>
      </c>
      <c r="C10130" s="450" t="s">
        <v>721</v>
      </c>
      <c r="D10130" s="475">
        <v>47.79</v>
      </c>
      <c r="E10130" s="302"/>
      <c r="F10130" s="302"/>
      <c r="G10130" s="302"/>
    </row>
    <row r="10131" spans="1:7" ht="25.5">
      <c r="A10131" s="450">
        <v>4107</v>
      </c>
      <c r="B10131" s="451" t="s">
        <v>11346</v>
      </c>
      <c r="C10131" s="450" t="s">
        <v>721</v>
      </c>
      <c r="D10131" s="475">
        <v>45.06</v>
      </c>
      <c r="E10131" s="302"/>
      <c r="F10131" s="302"/>
      <c r="G10131" s="302"/>
    </row>
    <row r="10132" spans="1:7" ht="25.5">
      <c r="A10132" s="450">
        <v>4102</v>
      </c>
      <c r="B10132" s="451" t="s">
        <v>11347</v>
      </c>
      <c r="C10132" s="450" t="s">
        <v>721</v>
      </c>
      <c r="D10132" s="475">
        <v>55</v>
      </c>
      <c r="E10132" s="302"/>
      <c r="F10132" s="302"/>
      <c r="G10132" s="302"/>
    </row>
    <row r="10133" spans="1:7" ht="25.5">
      <c r="A10133" s="450">
        <v>36799</v>
      </c>
      <c r="B10133" s="451" t="s">
        <v>7525</v>
      </c>
      <c r="C10133" s="450" t="s">
        <v>721</v>
      </c>
      <c r="D10133" s="475">
        <v>46.38</v>
      </c>
      <c r="E10133" s="302"/>
      <c r="F10133" s="302"/>
      <c r="G10133" s="302"/>
    </row>
    <row r="10134" spans="1:7" ht="38.25">
      <c r="A10134" s="450">
        <v>2747</v>
      </c>
      <c r="B10134" s="451" t="s">
        <v>11348</v>
      </c>
      <c r="C10134" s="450" t="s">
        <v>725</v>
      </c>
      <c r="D10134" s="475">
        <v>20.79</v>
      </c>
      <c r="E10134" s="302"/>
      <c r="F10134" s="302"/>
      <c r="G10134" s="302"/>
    </row>
    <row r="10135" spans="1:7" ht="38.25">
      <c r="A10135" s="450">
        <v>21138</v>
      </c>
      <c r="B10135" s="451" t="s">
        <v>11349</v>
      </c>
      <c r="C10135" s="450" t="s">
        <v>725</v>
      </c>
      <c r="D10135" s="475">
        <v>6.59</v>
      </c>
      <c r="E10135" s="302"/>
      <c r="F10135" s="302"/>
      <c r="G10135" s="302"/>
    </row>
    <row r="10136" spans="1:7" ht="38.25">
      <c r="A10136" s="450">
        <v>10826</v>
      </c>
      <c r="B10136" s="451" t="s">
        <v>7526</v>
      </c>
      <c r="C10136" s="450" t="s">
        <v>721</v>
      </c>
      <c r="D10136" s="475">
        <v>71.83</v>
      </c>
      <c r="E10136" s="302"/>
      <c r="F10136" s="302"/>
      <c r="G10136" s="302"/>
    </row>
    <row r="10137" spans="1:7" ht="38.25">
      <c r="A10137" s="450">
        <v>365</v>
      </c>
      <c r="B10137" s="451" t="s">
        <v>7527</v>
      </c>
      <c r="C10137" s="450" t="s">
        <v>721</v>
      </c>
      <c r="D10137" s="475">
        <v>44.54</v>
      </c>
      <c r="E10137" s="302"/>
      <c r="F10137" s="302"/>
      <c r="G10137" s="302"/>
    </row>
    <row r="10138" spans="1:7">
      <c r="A10138" s="450">
        <v>38639</v>
      </c>
      <c r="B10138" s="451" t="s">
        <v>7528</v>
      </c>
      <c r="C10138" s="450" t="s">
        <v>721</v>
      </c>
      <c r="D10138" s="475">
        <v>172.41</v>
      </c>
      <c r="E10138" s="302"/>
      <c r="F10138" s="302"/>
      <c r="G10138" s="302"/>
    </row>
    <row r="10139" spans="1:7" ht="25.5">
      <c r="A10139" s="450">
        <v>38640</v>
      </c>
      <c r="B10139" s="451" t="s">
        <v>7529</v>
      </c>
      <c r="C10139" s="450" t="s">
        <v>721</v>
      </c>
      <c r="D10139" s="475">
        <v>2.58</v>
      </c>
      <c r="E10139" s="302"/>
      <c r="F10139" s="302"/>
      <c r="G10139" s="302"/>
    </row>
    <row r="10140" spans="1:7" ht="38.25">
      <c r="A10140" s="450">
        <v>358</v>
      </c>
      <c r="B10140" s="451" t="s">
        <v>7530</v>
      </c>
      <c r="C10140" s="450" t="s">
        <v>721</v>
      </c>
      <c r="D10140" s="475">
        <v>53.16</v>
      </c>
      <c r="E10140" s="302"/>
      <c r="F10140" s="302"/>
      <c r="G10140" s="302"/>
    </row>
    <row r="10141" spans="1:7" ht="38.25">
      <c r="A10141" s="450">
        <v>359</v>
      </c>
      <c r="B10141" s="451" t="s">
        <v>7531</v>
      </c>
      <c r="C10141" s="450" t="s">
        <v>721</v>
      </c>
      <c r="D10141" s="475">
        <v>109.19</v>
      </c>
      <c r="E10141" s="302"/>
      <c r="F10141" s="302"/>
      <c r="G10141" s="302"/>
    </row>
    <row r="10142" spans="1:7">
      <c r="A10142" s="450">
        <v>38641</v>
      </c>
      <c r="B10142" s="451" t="s">
        <v>7532</v>
      </c>
      <c r="C10142" s="450" t="s">
        <v>721</v>
      </c>
      <c r="D10142" s="475">
        <v>107.75</v>
      </c>
      <c r="E10142" s="302"/>
      <c r="F10142" s="302"/>
      <c r="G10142" s="302"/>
    </row>
    <row r="10143" spans="1:7" ht="38.25">
      <c r="A10143" s="450">
        <v>360</v>
      </c>
      <c r="B10143" s="451" t="s">
        <v>7533</v>
      </c>
      <c r="C10143" s="450" t="s">
        <v>721</v>
      </c>
      <c r="D10143" s="475">
        <v>2.5</v>
      </c>
      <c r="E10143" s="302"/>
      <c r="F10143" s="302"/>
      <c r="G10143" s="302"/>
    </row>
    <row r="10144" spans="1:7" ht="63.75">
      <c r="A10144" s="450">
        <v>42430</v>
      </c>
      <c r="B10144" s="451" t="s">
        <v>7534</v>
      </c>
      <c r="C10144" s="450" t="s">
        <v>721</v>
      </c>
      <c r="D10144" s="475">
        <v>5507.76</v>
      </c>
      <c r="E10144" s="302"/>
      <c r="F10144" s="302"/>
      <c r="G10144" s="302"/>
    </row>
    <row r="10145" spans="1:7" ht="25.5">
      <c r="A10145" s="450">
        <v>4214</v>
      </c>
      <c r="B10145" s="451" t="s">
        <v>7535</v>
      </c>
      <c r="C10145" s="450" t="s">
        <v>721</v>
      </c>
      <c r="D10145" s="475">
        <v>9.01</v>
      </c>
      <c r="E10145" s="302"/>
      <c r="F10145" s="302"/>
      <c r="G10145" s="302"/>
    </row>
    <row r="10146" spans="1:7" ht="25.5">
      <c r="A10146" s="450">
        <v>4215</v>
      </c>
      <c r="B10146" s="451" t="s">
        <v>7536</v>
      </c>
      <c r="C10146" s="450" t="s">
        <v>721</v>
      </c>
      <c r="D10146" s="475">
        <v>5.93</v>
      </c>
      <c r="E10146" s="302"/>
      <c r="F10146" s="302"/>
      <c r="G10146" s="302"/>
    </row>
    <row r="10147" spans="1:7">
      <c r="A10147" s="450">
        <v>4210</v>
      </c>
      <c r="B10147" s="451" t="s">
        <v>7537</v>
      </c>
      <c r="C10147" s="450" t="s">
        <v>721</v>
      </c>
      <c r="D10147" s="475">
        <v>0.99</v>
      </c>
      <c r="E10147" s="302"/>
      <c r="F10147" s="302"/>
      <c r="G10147" s="302"/>
    </row>
    <row r="10148" spans="1:7">
      <c r="A10148" s="450">
        <v>4212</v>
      </c>
      <c r="B10148" s="451" t="s">
        <v>7538</v>
      </c>
      <c r="C10148" s="450" t="s">
        <v>721</v>
      </c>
      <c r="D10148" s="475">
        <v>2.86</v>
      </c>
      <c r="E10148" s="302"/>
      <c r="F10148" s="302"/>
      <c r="G10148" s="302"/>
    </row>
    <row r="10149" spans="1:7">
      <c r="A10149" s="450">
        <v>4213</v>
      </c>
      <c r="B10149" s="451" t="s">
        <v>7539</v>
      </c>
      <c r="C10149" s="450" t="s">
        <v>721</v>
      </c>
      <c r="D10149" s="475">
        <v>12.8</v>
      </c>
      <c r="E10149" s="302"/>
      <c r="F10149" s="302"/>
      <c r="G10149" s="302"/>
    </row>
    <row r="10150" spans="1:7">
      <c r="A10150" s="450">
        <v>4211</v>
      </c>
      <c r="B10150" s="451" t="s">
        <v>7540</v>
      </c>
      <c r="C10150" s="450" t="s">
        <v>721</v>
      </c>
      <c r="D10150" s="475">
        <v>1.43</v>
      </c>
      <c r="E10150" s="302"/>
      <c r="F10150" s="302"/>
      <c r="G10150" s="302"/>
    </row>
    <row r="10151" spans="1:7" ht="25.5">
      <c r="A10151" s="450">
        <v>4209</v>
      </c>
      <c r="B10151" s="451" t="s">
        <v>7541</v>
      </c>
      <c r="C10151" s="450" t="s">
        <v>721</v>
      </c>
      <c r="D10151" s="475">
        <v>13.78</v>
      </c>
      <c r="E10151" s="302"/>
      <c r="F10151" s="302"/>
      <c r="G10151" s="302"/>
    </row>
    <row r="10152" spans="1:7" ht="25.5">
      <c r="A10152" s="450">
        <v>4180</v>
      </c>
      <c r="B10152" s="451" t="s">
        <v>7542</v>
      </c>
      <c r="C10152" s="450" t="s">
        <v>721</v>
      </c>
      <c r="D10152" s="475">
        <v>10.37</v>
      </c>
      <c r="E10152" s="302"/>
      <c r="F10152" s="302"/>
      <c r="G10152" s="302"/>
    </row>
    <row r="10153" spans="1:7" ht="25.5">
      <c r="A10153" s="450">
        <v>4177</v>
      </c>
      <c r="B10153" s="451" t="s">
        <v>7543</v>
      </c>
      <c r="C10153" s="450" t="s">
        <v>721</v>
      </c>
      <c r="D10153" s="475">
        <v>3.44</v>
      </c>
      <c r="E10153" s="302"/>
      <c r="F10153" s="302"/>
      <c r="G10153" s="302"/>
    </row>
    <row r="10154" spans="1:7" ht="25.5">
      <c r="A10154" s="450">
        <v>4179</v>
      </c>
      <c r="B10154" s="451" t="s">
        <v>7544</v>
      </c>
      <c r="C10154" s="450" t="s">
        <v>721</v>
      </c>
      <c r="D10154" s="475">
        <v>7.04</v>
      </c>
      <c r="E10154" s="302"/>
      <c r="F10154" s="302"/>
      <c r="G10154" s="302"/>
    </row>
    <row r="10155" spans="1:7" ht="25.5">
      <c r="A10155" s="450">
        <v>4208</v>
      </c>
      <c r="B10155" s="451" t="s">
        <v>7545</v>
      </c>
      <c r="C10155" s="450" t="s">
        <v>721</v>
      </c>
      <c r="D10155" s="475">
        <v>32.799999999999997</v>
      </c>
      <c r="E10155" s="302"/>
      <c r="F10155" s="302"/>
      <c r="G10155" s="302"/>
    </row>
    <row r="10156" spans="1:7" ht="25.5">
      <c r="A10156" s="450">
        <v>4181</v>
      </c>
      <c r="B10156" s="451" t="s">
        <v>7546</v>
      </c>
      <c r="C10156" s="450" t="s">
        <v>721</v>
      </c>
      <c r="D10156" s="475">
        <v>21.43</v>
      </c>
      <c r="E10156" s="302"/>
      <c r="F10156" s="302"/>
      <c r="G10156" s="302"/>
    </row>
    <row r="10157" spans="1:7" ht="25.5">
      <c r="A10157" s="450">
        <v>4178</v>
      </c>
      <c r="B10157" s="451" t="s">
        <v>7547</v>
      </c>
      <c r="C10157" s="450" t="s">
        <v>721</v>
      </c>
      <c r="D10157" s="475">
        <v>4.7699999999999996</v>
      </c>
      <c r="E10157" s="302"/>
      <c r="F10157" s="302"/>
      <c r="G10157" s="302"/>
    </row>
    <row r="10158" spans="1:7" ht="25.5">
      <c r="A10158" s="450">
        <v>4182</v>
      </c>
      <c r="B10158" s="451" t="s">
        <v>7548</v>
      </c>
      <c r="C10158" s="450" t="s">
        <v>721</v>
      </c>
      <c r="D10158" s="475">
        <v>53.35</v>
      </c>
      <c r="E10158" s="302"/>
      <c r="F10158" s="302"/>
      <c r="G10158" s="302"/>
    </row>
    <row r="10159" spans="1:7" ht="25.5">
      <c r="A10159" s="450">
        <v>4183</v>
      </c>
      <c r="B10159" s="451" t="s">
        <v>7549</v>
      </c>
      <c r="C10159" s="450" t="s">
        <v>721</v>
      </c>
      <c r="D10159" s="475">
        <v>85.9</v>
      </c>
      <c r="E10159" s="302"/>
      <c r="F10159" s="302"/>
      <c r="G10159" s="302"/>
    </row>
    <row r="10160" spans="1:7" ht="25.5">
      <c r="A10160" s="450">
        <v>4184</v>
      </c>
      <c r="B10160" s="451" t="s">
        <v>7550</v>
      </c>
      <c r="C10160" s="450" t="s">
        <v>721</v>
      </c>
      <c r="D10160" s="475">
        <v>189.61</v>
      </c>
      <c r="E10160" s="302"/>
      <c r="F10160" s="302"/>
      <c r="G10160" s="302"/>
    </row>
    <row r="10161" spans="1:7" ht="25.5">
      <c r="A10161" s="450">
        <v>4185</v>
      </c>
      <c r="B10161" s="451" t="s">
        <v>7551</v>
      </c>
      <c r="C10161" s="450" t="s">
        <v>721</v>
      </c>
      <c r="D10161" s="475">
        <v>315.05</v>
      </c>
      <c r="E10161" s="302"/>
      <c r="F10161" s="302"/>
      <c r="G10161" s="302"/>
    </row>
    <row r="10162" spans="1:7" ht="25.5">
      <c r="A10162" s="450">
        <v>4205</v>
      </c>
      <c r="B10162" s="451" t="s">
        <v>7552</v>
      </c>
      <c r="C10162" s="450" t="s">
        <v>721</v>
      </c>
      <c r="D10162" s="475">
        <v>18.190000000000001</v>
      </c>
      <c r="E10162" s="302"/>
      <c r="F10162" s="302"/>
      <c r="G10162" s="302"/>
    </row>
    <row r="10163" spans="1:7" ht="25.5">
      <c r="A10163" s="450">
        <v>4192</v>
      </c>
      <c r="B10163" s="451" t="s">
        <v>7553</v>
      </c>
      <c r="C10163" s="450" t="s">
        <v>721</v>
      </c>
      <c r="D10163" s="475">
        <v>18.190000000000001</v>
      </c>
      <c r="E10163" s="302"/>
      <c r="F10163" s="302"/>
      <c r="G10163" s="302"/>
    </row>
    <row r="10164" spans="1:7" ht="25.5">
      <c r="A10164" s="450">
        <v>4191</v>
      </c>
      <c r="B10164" s="451" t="s">
        <v>7554</v>
      </c>
      <c r="C10164" s="450" t="s">
        <v>721</v>
      </c>
      <c r="D10164" s="475">
        <v>18.190000000000001</v>
      </c>
      <c r="E10164" s="302"/>
      <c r="F10164" s="302"/>
      <c r="G10164" s="302"/>
    </row>
    <row r="10165" spans="1:7" ht="25.5">
      <c r="A10165" s="450">
        <v>4207</v>
      </c>
      <c r="B10165" s="451" t="s">
        <v>7555</v>
      </c>
      <c r="C10165" s="450" t="s">
        <v>721</v>
      </c>
      <c r="D10165" s="475">
        <v>14.64</v>
      </c>
      <c r="E10165" s="302"/>
      <c r="F10165" s="302"/>
      <c r="G10165" s="302"/>
    </row>
    <row r="10166" spans="1:7" ht="25.5">
      <c r="A10166" s="450">
        <v>4206</v>
      </c>
      <c r="B10166" s="451" t="s">
        <v>7556</v>
      </c>
      <c r="C10166" s="450" t="s">
        <v>721</v>
      </c>
      <c r="D10166" s="475">
        <v>14.22</v>
      </c>
      <c r="E10166" s="302"/>
      <c r="F10166" s="302"/>
      <c r="G10166" s="302"/>
    </row>
    <row r="10167" spans="1:7" ht="25.5">
      <c r="A10167" s="450">
        <v>4190</v>
      </c>
      <c r="B10167" s="451" t="s">
        <v>7557</v>
      </c>
      <c r="C10167" s="450" t="s">
        <v>721</v>
      </c>
      <c r="D10167" s="475">
        <v>14.22</v>
      </c>
      <c r="E10167" s="302"/>
      <c r="F10167" s="302"/>
      <c r="G10167" s="302"/>
    </row>
    <row r="10168" spans="1:7" ht="25.5">
      <c r="A10168" s="450">
        <v>4186</v>
      </c>
      <c r="B10168" s="451" t="s">
        <v>7558</v>
      </c>
      <c r="C10168" s="450" t="s">
        <v>721</v>
      </c>
      <c r="D10168" s="475">
        <v>4.2</v>
      </c>
      <c r="E10168" s="302"/>
      <c r="F10168" s="302"/>
      <c r="G10168" s="302"/>
    </row>
    <row r="10169" spans="1:7" ht="25.5">
      <c r="A10169" s="450">
        <v>4188</v>
      </c>
      <c r="B10169" s="451" t="s">
        <v>7559</v>
      </c>
      <c r="C10169" s="450" t="s">
        <v>721</v>
      </c>
      <c r="D10169" s="475">
        <v>8.58</v>
      </c>
      <c r="E10169" s="302"/>
      <c r="F10169" s="302"/>
      <c r="G10169" s="302"/>
    </row>
    <row r="10170" spans="1:7" ht="25.5">
      <c r="A10170" s="450">
        <v>4189</v>
      </c>
      <c r="B10170" s="451" t="s">
        <v>7560</v>
      </c>
      <c r="C10170" s="450" t="s">
        <v>721</v>
      </c>
      <c r="D10170" s="475">
        <v>8.58</v>
      </c>
      <c r="E10170" s="302"/>
      <c r="F10170" s="302"/>
      <c r="G10170" s="302"/>
    </row>
    <row r="10171" spans="1:7" ht="25.5">
      <c r="A10171" s="450">
        <v>4197</v>
      </c>
      <c r="B10171" s="451" t="s">
        <v>7561</v>
      </c>
      <c r="C10171" s="450" t="s">
        <v>721</v>
      </c>
      <c r="D10171" s="475">
        <v>45.43</v>
      </c>
      <c r="E10171" s="302"/>
      <c r="F10171" s="302"/>
      <c r="G10171" s="302"/>
    </row>
    <row r="10172" spans="1:7" ht="25.5">
      <c r="A10172" s="450">
        <v>4194</v>
      </c>
      <c r="B10172" s="451" t="s">
        <v>7562</v>
      </c>
      <c r="C10172" s="450" t="s">
        <v>721</v>
      </c>
      <c r="D10172" s="475">
        <v>27.45</v>
      </c>
      <c r="E10172" s="302"/>
      <c r="F10172" s="302"/>
      <c r="G10172" s="302"/>
    </row>
    <row r="10173" spans="1:7" ht="25.5">
      <c r="A10173" s="450">
        <v>4193</v>
      </c>
      <c r="B10173" s="451" t="s">
        <v>7563</v>
      </c>
      <c r="C10173" s="450" t="s">
        <v>721</v>
      </c>
      <c r="D10173" s="475">
        <v>27.45</v>
      </c>
      <c r="E10173" s="302"/>
      <c r="F10173" s="302"/>
      <c r="G10173" s="302"/>
    </row>
    <row r="10174" spans="1:7" ht="25.5">
      <c r="A10174" s="450">
        <v>4204</v>
      </c>
      <c r="B10174" s="451" t="s">
        <v>7564</v>
      </c>
      <c r="C10174" s="450" t="s">
        <v>721</v>
      </c>
      <c r="D10174" s="475">
        <v>27.45</v>
      </c>
      <c r="E10174" s="302"/>
      <c r="F10174" s="302"/>
      <c r="G10174" s="302"/>
    </row>
    <row r="10175" spans="1:7" ht="25.5">
      <c r="A10175" s="450">
        <v>4187</v>
      </c>
      <c r="B10175" s="451" t="s">
        <v>7565</v>
      </c>
      <c r="C10175" s="450" t="s">
        <v>721</v>
      </c>
      <c r="D10175" s="475">
        <v>5.47</v>
      </c>
      <c r="E10175" s="302"/>
      <c r="F10175" s="302"/>
      <c r="G10175" s="302"/>
    </row>
    <row r="10176" spans="1:7" ht="25.5">
      <c r="A10176" s="450">
        <v>4202</v>
      </c>
      <c r="B10176" s="451" t="s">
        <v>7566</v>
      </c>
      <c r="C10176" s="450" t="s">
        <v>721</v>
      </c>
      <c r="D10176" s="475">
        <v>82.97</v>
      </c>
      <c r="E10176" s="302"/>
      <c r="F10176" s="302"/>
      <c r="G10176" s="302"/>
    </row>
    <row r="10177" spans="1:7" ht="25.5">
      <c r="A10177" s="450">
        <v>4203</v>
      </c>
      <c r="B10177" s="451" t="s">
        <v>7567</v>
      </c>
      <c r="C10177" s="450" t="s">
        <v>721</v>
      </c>
      <c r="D10177" s="475">
        <v>73.27</v>
      </c>
      <c r="E10177" s="302"/>
      <c r="F10177" s="302"/>
      <c r="G10177" s="302"/>
    </row>
    <row r="10178" spans="1:7" ht="25.5">
      <c r="A10178" s="450">
        <v>40368</v>
      </c>
      <c r="B10178" s="451" t="s">
        <v>7568</v>
      </c>
      <c r="C10178" s="450" t="s">
        <v>721</v>
      </c>
      <c r="D10178" s="475">
        <v>37.520000000000003</v>
      </c>
      <c r="E10178" s="302"/>
      <c r="F10178" s="302"/>
      <c r="G10178" s="302"/>
    </row>
    <row r="10179" spans="1:7" ht="25.5">
      <c r="A10179" s="450">
        <v>40365</v>
      </c>
      <c r="B10179" s="451" t="s">
        <v>7569</v>
      </c>
      <c r="C10179" s="450" t="s">
        <v>721</v>
      </c>
      <c r="D10179" s="475">
        <v>25.31</v>
      </c>
      <c r="E10179" s="302"/>
      <c r="F10179" s="302"/>
      <c r="G10179" s="302"/>
    </row>
    <row r="10180" spans="1:7" ht="25.5">
      <c r="A10180" s="450">
        <v>40356</v>
      </c>
      <c r="B10180" s="451" t="s">
        <v>7570</v>
      </c>
      <c r="C10180" s="450" t="s">
        <v>721</v>
      </c>
      <c r="D10180" s="475">
        <v>8.65</v>
      </c>
      <c r="E10180" s="302"/>
      <c r="F10180" s="302"/>
      <c r="G10180" s="302"/>
    </row>
    <row r="10181" spans="1:7" ht="25.5">
      <c r="A10181" s="450">
        <v>40362</v>
      </c>
      <c r="B10181" s="451" t="s">
        <v>7571</v>
      </c>
      <c r="C10181" s="450" t="s">
        <v>721</v>
      </c>
      <c r="D10181" s="475">
        <v>16.77</v>
      </c>
      <c r="E10181" s="302"/>
      <c r="F10181" s="302"/>
      <c r="G10181" s="302"/>
    </row>
    <row r="10182" spans="1:7" ht="25.5">
      <c r="A10182" s="450">
        <v>40374</v>
      </c>
      <c r="B10182" s="451" t="s">
        <v>7572</v>
      </c>
      <c r="C10182" s="450" t="s">
        <v>721</v>
      </c>
      <c r="D10182" s="475">
        <v>98.07</v>
      </c>
      <c r="E10182" s="302"/>
      <c r="F10182" s="302"/>
      <c r="G10182" s="302"/>
    </row>
    <row r="10183" spans="1:7" ht="25.5">
      <c r="A10183" s="450">
        <v>40371</v>
      </c>
      <c r="B10183" s="451" t="s">
        <v>7573</v>
      </c>
      <c r="C10183" s="450" t="s">
        <v>721</v>
      </c>
      <c r="D10183" s="475">
        <v>61.73</v>
      </c>
      <c r="E10183" s="302"/>
      <c r="F10183" s="302"/>
      <c r="G10183" s="302"/>
    </row>
    <row r="10184" spans="1:7" ht="25.5">
      <c r="A10184" s="450">
        <v>40359</v>
      </c>
      <c r="B10184" s="451" t="s">
        <v>7574</v>
      </c>
      <c r="C10184" s="450" t="s">
        <v>721</v>
      </c>
      <c r="D10184" s="475">
        <v>11.17</v>
      </c>
      <c r="E10184" s="302"/>
      <c r="F10184" s="302"/>
      <c r="G10184" s="302"/>
    </row>
    <row r="10185" spans="1:7">
      <c r="A10185" s="450">
        <v>7595</v>
      </c>
      <c r="B10185" s="451" t="s">
        <v>7575</v>
      </c>
      <c r="C10185" s="450" t="s">
        <v>724</v>
      </c>
      <c r="D10185" s="475">
        <v>7.02</v>
      </c>
      <c r="E10185" s="302"/>
      <c r="F10185" s="302"/>
      <c r="G10185" s="302"/>
    </row>
    <row r="10186" spans="1:7">
      <c r="A10186" s="450">
        <v>41094</v>
      </c>
      <c r="B10186" s="451" t="s">
        <v>7576</v>
      </c>
      <c r="C10186" s="450" t="s">
        <v>839</v>
      </c>
      <c r="D10186" s="475">
        <v>1245.72</v>
      </c>
      <c r="E10186" s="302"/>
      <c r="F10186" s="302"/>
      <c r="G10186" s="302"/>
    </row>
    <row r="10187" spans="1:7" ht="38.25">
      <c r="A10187" s="450">
        <v>39609</v>
      </c>
      <c r="B10187" s="451" t="s">
        <v>10712</v>
      </c>
      <c r="C10187" s="450" t="s">
        <v>721</v>
      </c>
      <c r="D10187" s="475">
        <v>66610.13</v>
      </c>
      <c r="E10187" s="302"/>
      <c r="F10187" s="302"/>
      <c r="G10187" s="302"/>
    </row>
    <row r="10188" spans="1:7" ht="38.25">
      <c r="A10188" s="450">
        <v>39610</v>
      </c>
      <c r="B10188" s="451" t="s">
        <v>10713</v>
      </c>
      <c r="C10188" s="450" t="s">
        <v>721</v>
      </c>
      <c r="D10188" s="475">
        <v>97230.01</v>
      </c>
      <c r="E10188" s="302"/>
      <c r="F10188" s="302"/>
      <c r="G10188" s="302"/>
    </row>
    <row r="10189" spans="1:7" ht="38.25">
      <c r="A10189" s="450">
        <v>39611</v>
      </c>
      <c r="B10189" s="451" t="s">
        <v>10714</v>
      </c>
      <c r="C10189" s="450" t="s">
        <v>721</v>
      </c>
      <c r="D10189" s="475">
        <v>117664.22</v>
      </c>
      <c r="E10189" s="302"/>
      <c r="F10189" s="302"/>
      <c r="G10189" s="302"/>
    </row>
    <row r="10190" spans="1:7" ht="38.25">
      <c r="A10190" s="450">
        <v>39612</v>
      </c>
      <c r="B10190" s="451" t="s">
        <v>10715</v>
      </c>
      <c r="C10190" s="450" t="s">
        <v>721</v>
      </c>
      <c r="D10190" s="475">
        <v>184323.66</v>
      </c>
      <c r="E10190" s="302"/>
      <c r="F10190" s="302"/>
      <c r="G10190" s="302"/>
    </row>
    <row r="10191" spans="1:7" ht="38.25">
      <c r="A10191" s="450">
        <v>39608</v>
      </c>
      <c r="B10191" s="451" t="s">
        <v>10716</v>
      </c>
      <c r="C10191" s="450" t="s">
        <v>721</v>
      </c>
      <c r="D10191" s="475">
        <v>53260.76</v>
      </c>
      <c r="E10191" s="302"/>
      <c r="F10191" s="302"/>
      <c r="G10191" s="302"/>
    </row>
    <row r="10192" spans="1:7" ht="38.25">
      <c r="A10192" s="450">
        <v>38175</v>
      </c>
      <c r="B10192" s="451" t="s">
        <v>11585</v>
      </c>
      <c r="C10192" s="450" t="s">
        <v>721</v>
      </c>
      <c r="D10192" s="475">
        <v>4.99</v>
      </c>
      <c r="E10192" s="302"/>
      <c r="F10192" s="302"/>
      <c r="G10192" s="302"/>
    </row>
    <row r="10193" spans="1:7" ht="38.25">
      <c r="A10193" s="450">
        <v>38176</v>
      </c>
      <c r="B10193" s="451" t="s">
        <v>11586</v>
      </c>
      <c r="C10193" s="450" t="s">
        <v>721</v>
      </c>
      <c r="D10193" s="475">
        <v>14.68</v>
      </c>
      <c r="E10193" s="302"/>
      <c r="F10193" s="302"/>
      <c r="G10193" s="302"/>
    </row>
    <row r="10194" spans="1:7" ht="38.25">
      <c r="A10194" s="450">
        <v>36152</v>
      </c>
      <c r="B10194" s="451" t="s">
        <v>7577</v>
      </c>
      <c r="C10194" s="450" t="s">
        <v>721</v>
      </c>
      <c r="D10194" s="475">
        <v>5.38</v>
      </c>
      <c r="E10194" s="302"/>
      <c r="F10194" s="302"/>
      <c r="G10194" s="302"/>
    </row>
    <row r="10195" spans="1:7">
      <c r="A10195" s="450">
        <v>11138</v>
      </c>
      <c r="B10195" s="451" t="s">
        <v>7578</v>
      </c>
      <c r="C10195" s="450" t="s">
        <v>720</v>
      </c>
      <c r="D10195" s="475">
        <v>2.88</v>
      </c>
      <c r="E10195" s="302"/>
      <c r="F10195" s="302"/>
      <c r="G10195" s="302"/>
    </row>
    <row r="10196" spans="1:7">
      <c r="A10196" s="450">
        <v>4221</v>
      </c>
      <c r="B10196" s="451" t="s">
        <v>7579</v>
      </c>
      <c r="C10196" s="450" t="s">
        <v>720</v>
      </c>
      <c r="D10196" s="475">
        <v>4.4800000000000004</v>
      </c>
      <c r="E10196" s="302"/>
      <c r="F10196" s="302"/>
      <c r="G10196" s="302"/>
    </row>
    <row r="10197" spans="1:7" ht="38.25">
      <c r="A10197" s="450">
        <v>4227</v>
      </c>
      <c r="B10197" s="451" t="s">
        <v>7580</v>
      </c>
      <c r="C10197" s="450" t="s">
        <v>720</v>
      </c>
      <c r="D10197" s="475">
        <v>17.329999999999998</v>
      </c>
      <c r="E10197" s="302"/>
      <c r="F10197" s="302"/>
      <c r="G10197" s="302"/>
    </row>
    <row r="10198" spans="1:7" ht="51">
      <c r="A10198" s="450">
        <v>38170</v>
      </c>
      <c r="B10198" s="451" t="s">
        <v>11587</v>
      </c>
      <c r="C10198" s="450" t="s">
        <v>721</v>
      </c>
      <c r="D10198" s="475">
        <v>21.81</v>
      </c>
      <c r="E10198" s="302"/>
      <c r="F10198" s="302"/>
      <c r="G10198" s="302"/>
    </row>
    <row r="10199" spans="1:7">
      <c r="A10199" s="450">
        <v>4252</v>
      </c>
      <c r="B10199" s="451" t="s">
        <v>7581</v>
      </c>
      <c r="C10199" s="450" t="s">
        <v>724</v>
      </c>
      <c r="D10199" s="475">
        <v>11.8</v>
      </c>
      <c r="E10199" s="302"/>
      <c r="F10199" s="302"/>
      <c r="G10199" s="302"/>
    </row>
    <row r="10200" spans="1:7">
      <c r="A10200" s="450">
        <v>40980</v>
      </c>
      <c r="B10200" s="451" t="s">
        <v>7582</v>
      </c>
      <c r="C10200" s="450" t="s">
        <v>839</v>
      </c>
      <c r="D10200" s="475">
        <v>2093.64</v>
      </c>
      <c r="E10200" s="302"/>
      <c r="F10200" s="302"/>
      <c r="G10200" s="302"/>
    </row>
    <row r="10201" spans="1:7">
      <c r="A10201" s="450">
        <v>4243</v>
      </c>
      <c r="B10201" s="451" t="s">
        <v>7583</v>
      </c>
      <c r="C10201" s="450" t="s">
        <v>724</v>
      </c>
      <c r="D10201" s="475">
        <v>10.130000000000001</v>
      </c>
      <c r="E10201" s="302"/>
      <c r="F10201" s="302"/>
      <c r="G10201" s="302"/>
    </row>
    <row r="10202" spans="1:7" ht="25.5">
      <c r="A10202" s="450">
        <v>41031</v>
      </c>
      <c r="B10202" s="451" t="s">
        <v>7584</v>
      </c>
      <c r="C10202" s="450" t="s">
        <v>839</v>
      </c>
      <c r="D10202" s="475">
        <v>1795.53</v>
      </c>
      <c r="E10202" s="302"/>
      <c r="F10202" s="302"/>
      <c r="G10202" s="302"/>
    </row>
    <row r="10203" spans="1:7" ht="25.5">
      <c r="A10203" s="450">
        <v>37666</v>
      </c>
      <c r="B10203" s="451" t="s">
        <v>10717</v>
      </c>
      <c r="C10203" s="450" t="s">
        <v>724</v>
      </c>
      <c r="D10203" s="475">
        <v>9.76</v>
      </c>
      <c r="E10203" s="302"/>
      <c r="F10203" s="302"/>
      <c r="G10203" s="302"/>
    </row>
    <row r="10204" spans="1:7" ht="25.5">
      <c r="A10204" s="450">
        <v>40986</v>
      </c>
      <c r="B10204" s="451" t="s">
        <v>7585</v>
      </c>
      <c r="C10204" s="450" t="s">
        <v>839</v>
      </c>
      <c r="D10204" s="475">
        <v>1732.75</v>
      </c>
      <c r="E10204" s="302"/>
      <c r="F10204" s="302"/>
      <c r="G10204" s="302"/>
    </row>
    <row r="10205" spans="1:7" ht="25.5">
      <c r="A10205" s="450">
        <v>4250</v>
      </c>
      <c r="B10205" s="451" t="s">
        <v>7586</v>
      </c>
      <c r="C10205" s="450" t="s">
        <v>724</v>
      </c>
      <c r="D10205" s="475">
        <v>10.64</v>
      </c>
      <c r="E10205" s="302"/>
      <c r="F10205" s="302"/>
      <c r="G10205" s="302"/>
    </row>
    <row r="10206" spans="1:7" ht="25.5">
      <c r="A10206" s="450">
        <v>40978</v>
      </c>
      <c r="B10206" s="451" t="s">
        <v>7587</v>
      </c>
      <c r="C10206" s="450" t="s">
        <v>839</v>
      </c>
      <c r="D10206" s="475">
        <v>1888.45</v>
      </c>
      <c r="E10206" s="302"/>
      <c r="F10206" s="302"/>
      <c r="G10206" s="302"/>
    </row>
    <row r="10207" spans="1:7" ht="25.5">
      <c r="A10207" s="450">
        <v>25960</v>
      </c>
      <c r="B10207" s="451" t="s">
        <v>7588</v>
      </c>
      <c r="C10207" s="450" t="s">
        <v>724</v>
      </c>
      <c r="D10207" s="475">
        <v>12.46</v>
      </c>
      <c r="E10207" s="302"/>
      <c r="F10207" s="302"/>
      <c r="G10207" s="302"/>
    </row>
    <row r="10208" spans="1:7" ht="25.5">
      <c r="A10208" s="450">
        <v>41043</v>
      </c>
      <c r="B10208" s="451" t="s">
        <v>7589</v>
      </c>
      <c r="C10208" s="450" t="s">
        <v>839</v>
      </c>
      <c r="D10208" s="475">
        <v>2209.88</v>
      </c>
      <c r="E10208" s="302"/>
      <c r="F10208" s="302"/>
      <c r="G10208" s="302"/>
    </row>
    <row r="10209" spans="1:7">
      <c r="A10209" s="450">
        <v>4234</v>
      </c>
      <c r="B10209" s="451" t="s">
        <v>7590</v>
      </c>
      <c r="C10209" s="450" t="s">
        <v>724</v>
      </c>
      <c r="D10209" s="475">
        <v>13.66</v>
      </c>
      <c r="E10209" s="302"/>
      <c r="F10209" s="302"/>
      <c r="G10209" s="302"/>
    </row>
    <row r="10210" spans="1:7">
      <c r="A10210" s="450">
        <v>40987</v>
      </c>
      <c r="B10210" s="451" t="s">
        <v>7591</v>
      </c>
      <c r="C10210" s="450" t="s">
        <v>839</v>
      </c>
      <c r="D10210" s="475">
        <v>2420.84</v>
      </c>
      <c r="E10210" s="302"/>
      <c r="F10210" s="302"/>
      <c r="G10210" s="302"/>
    </row>
    <row r="10211" spans="1:7">
      <c r="A10211" s="450">
        <v>4253</v>
      </c>
      <c r="B10211" s="451" t="s">
        <v>10718</v>
      </c>
      <c r="C10211" s="450" t="s">
        <v>724</v>
      </c>
      <c r="D10211" s="475">
        <v>9.82</v>
      </c>
      <c r="E10211" s="302"/>
      <c r="F10211" s="302"/>
      <c r="G10211" s="302"/>
    </row>
    <row r="10212" spans="1:7" ht="25.5">
      <c r="A10212" s="450">
        <v>40981</v>
      </c>
      <c r="B10212" s="451" t="s">
        <v>7592</v>
      </c>
      <c r="C10212" s="450" t="s">
        <v>839</v>
      </c>
      <c r="D10212" s="475">
        <v>1741.33</v>
      </c>
      <c r="E10212" s="302"/>
      <c r="F10212" s="302"/>
      <c r="G10212" s="302"/>
    </row>
    <row r="10213" spans="1:7">
      <c r="A10213" s="450">
        <v>4254</v>
      </c>
      <c r="B10213" s="451" t="s">
        <v>7593</v>
      </c>
      <c r="C10213" s="450" t="s">
        <v>724</v>
      </c>
      <c r="D10213" s="475">
        <v>9.8699999999999992</v>
      </c>
      <c r="E10213" s="302"/>
      <c r="F10213" s="302"/>
      <c r="G10213" s="302"/>
    </row>
    <row r="10214" spans="1:7">
      <c r="A10214" s="450">
        <v>41036</v>
      </c>
      <c r="B10214" s="451" t="s">
        <v>7594</v>
      </c>
      <c r="C10214" s="450" t="s">
        <v>839</v>
      </c>
      <c r="D10214" s="475">
        <v>1750.88</v>
      </c>
      <c r="E10214" s="302"/>
      <c r="F10214" s="302"/>
      <c r="G10214" s="302"/>
    </row>
    <row r="10215" spans="1:7">
      <c r="A10215" s="450">
        <v>4251</v>
      </c>
      <c r="B10215" s="451" t="s">
        <v>7595</v>
      </c>
      <c r="C10215" s="450" t="s">
        <v>724</v>
      </c>
      <c r="D10215" s="475">
        <v>12.23</v>
      </c>
      <c r="E10215" s="302"/>
      <c r="F10215" s="302"/>
      <c r="G10215" s="302"/>
    </row>
    <row r="10216" spans="1:7" ht="25.5">
      <c r="A10216" s="450">
        <v>40979</v>
      </c>
      <c r="B10216" s="451" t="s">
        <v>7596</v>
      </c>
      <c r="C10216" s="450" t="s">
        <v>839</v>
      </c>
      <c r="D10216" s="475">
        <v>2167.1999999999998</v>
      </c>
      <c r="E10216" s="302"/>
      <c r="F10216" s="302"/>
      <c r="G10216" s="302"/>
    </row>
    <row r="10217" spans="1:7" ht="25.5">
      <c r="A10217" s="450">
        <v>4230</v>
      </c>
      <c r="B10217" s="451" t="s">
        <v>7597</v>
      </c>
      <c r="C10217" s="450" t="s">
        <v>724</v>
      </c>
      <c r="D10217" s="475">
        <v>10.4</v>
      </c>
      <c r="E10217" s="302"/>
      <c r="F10217" s="302"/>
      <c r="G10217" s="302"/>
    </row>
    <row r="10218" spans="1:7" ht="25.5">
      <c r="A10218" s="450">
        <v>40998</v>
      </c>
      <c r="B10218" s="451" t="s">
        <v>7598</v>
      </c>
      <c r="C10218" s="450" t="s">
        <v>839</v>
      </c>
      <c r="D10218" s="475">
        <v>1845.41</v>
      </c>
      <c r="E10218" s="302"/>
      <c r="F10218" s="302"/>
      <c r="G10218" s="302"/>
    </row>
    <row r="10219" spans="1:7">
      <c r="A10219" s="450">
        <v>4257</v>
      </c>
      <c r="B10219" s="451" t="s">
        <v>7599</v>
      </c>
      <c r="C10219" s="450" t="s">
        <v>724</v>
      </c>
      <c r="D10219" s="475">
        <v>8.1999999999999993</v>
      </c>
      <c r="E10219" s="302"/>
      <c r="F10219" s="302"/>
      <c r="G10219" s="302"/>
    </row>
    <row r="10220" spans="1:7" ht="25.5">
      <c r="A10220" s="450">
        <v>40982</v>
      </c>
      <c r="B10220" s="451" t="s">
        <v>7600</v>
      </c>
      <c r="C10220" s="450" t="s">
        <v>839</v>
      </c>
      <c r="D10220" s="475">
        <v>1454.81</v>
      </c>
      <c r="E10220" s="302"/>
      <c r="F10220" s="302"/>
      <c r="G10220" s="302"/>
    </row>
    <row r="10221" spans="1:7">
      <c r="A10221" s="450">
        <v>4240</v>
      </c>
      <c r="B10221" s="451" t="s">
        <v>7601</v>
      </c>
      <c r="C10221" s="450" t="s">
        <v>724</v>
      </c>
      <c r="D10221" s="475">
        <v>12.67</v>
      </c>
      <c r="E10221" s="302"/>
      <c r="F10221" s="302"/>
      <c r="G10221" s="302"/>
    </row>
    <row r="10222" spans="1:7">
      <c r="A10222" s="450">
        <v>41026</v>
      </c>
      <c r="B10222" s="451" t="s">
        <v>7602</v>
      </c>
      <c r="C10222" s="450" t="s">
        <v>839</v>
      </c>
      <c r="D10222" s="475">
        <v>2247.56</v>
      </c>
      <c r="E10222" s="302"/>
      <c r="F10222" s="302"/>
      <c r="G10222" s="302"/>
    </row>
    <row r="10223" spans="1:7">
      <c r="A10223" s="450">
        <v>4239</v>
      </c>
      <c r="B10223" s="451" t="s">
        <v>7603</v>
      </c>
      <c r="C10223" s="450" t="s">
        <v>724</v>
      </c>
      <c r="D10223" s="475">
        <v>15.55</v>
      </c>
      <c r="E10223" s="302"/>
      <c r="F10223" s="302"/>
      <c r="G10223" s="302"/>
    </row>
    <row r="10224" spans="1:7">
      <c r="A10224" s="450">
        <v>41024</v>
      </c>
      <c r="B10224" s="451" t="s">
        <v>7604</v>
      </c>
      <c r="C10224" s="450" t="s">
        <v>839</v>
      </c>
      <c r="D10224" s="475">
        <v>2757.34</v>
      </c>
      <c r="E10224" s="302"/>
      <c r="F10224" s="302"/>
      <c r="G10224" s="302"/>
    </row>
    <row r="10225" spans="1:7">
      <c r="A10225" s="450">
        <v>4248</v>
      </c>
      <c r="B10225" s="451" t="s">
        <v>7605</v>
      </c>
      <c r="C10225" s="450" t="s">
        <v>724</v>
      </c>
      <c r="D10225" s="475">
        <v>11.36</v>
      </c>
      <c r="E10225" s="302"/>
      <c r="F10225" s="302"/>
      <c r="G10225" s="302"/>
    </row>
    <row r="10226" spans="1:7">
      <c r="A10226" s="450">
        <v>41033</v>
      </c>
      <c r="B10226" s="451" t="s">
        <v>7606</v>
      </c>
      <c r="C10226" s="450" t="s">
        <v>839</v>
      </c>
      <c r="D10226" s="475">
        <v>2013.58</v>
      </c>
      <c r="E10226" s="302"/>
      <c r="F10226" s="302"/>
      <c r="G10226" s="302"/>
    </row>
    <row r="10227" spans="1:7" ht="25.5">
      <c r="A10227" s="450">
        <v>25959</v>
      </c>
      <c r="B10227" s="451" t="s">
        <v>10719</v>
      </c>
      <c r="C10227" s="450" t="s">
        <v>724</v>
      </c>
      <c r="D10227" s="475">
        <v>13.09</v>
      </c>
      <c r="E10227" s="302"/>
      <c r="F10227" s="302"/>
      <c r="G10227" s="302"/>
    </row>
    <row r="10228" spans="1:7" ht="25.5">
      <c r="A10228" s="450">
        <v>41040</v>
      </c>
      <c r="B10228" s="451" t="s">
        <v>10720</v>
      </c>
      <c r="C10228" s="450" t="s">
        <v>839</v>
      </c>
      <c r="D10228" s="475">
        <v>2320.38</v>
      </c>
      <c r="E10228" s="302"/>
      <c r="F10228" s="302"/>
      <c r="G10228" s="302"/>
    </row>
    <row r="10229" spans="1:7">
      <c r="A10229" s="450">
        <v>4238</v>
      </c>
      <c r="B10229" s="451" t="s">
        <v>7607</v>
      </c>
      <c r="C10229" s="450" t="s">
        <v>724</v>
      </c>
      <c r="D10229" s="475">
        <v>10.4</v>
      </c>
      <c r="E10229" s="302"/>
      <c r="F10229" s="302"/>
      <c r="G10229" s="302"/>
    </row>
    <row r="10230" spans="1:7" ht="25.5">
      <c r="A10230" s="450">
        <v>41012</v>
      </c>
      <c r="B10230" s="451" t="s">
        <v>7608</v>
      </c>
      <c r="C10230" s="450" t="s">
        <v>839</v>
      </c>
      <c r="D10230" s="475">
        <v>1845.41</v>
      </c>
      <c r="E10230" s="302"/>
      <c r="F10230" s="302"/>
      <c r="G10230" s="302"/>
    </row>
    <row r="10231" spans="1:7" ht="25.5">
      <c r="A10231" s="450">
        <v>4237</v>
      </c>
      <c r="B10231" s="451" t="s">
        <v>7609</v>
      </c>
      <c r="C10231" s="450" t="s">
        <v>724</v>
      </c>
      <c r="D10231" s="475">
        <v>10.48</v>
      </c>
      <c r="E10231" s="302"/>
      <c r="F10231" s="302"/>
      <c r="G10231" s="302"/>
    </row>
    <row r="10232" spans="1:7" ht="25.5">
      <c r="A10232" s="450">
        <v>41002</v>
      </c>
      <c r="B10232" s="451" t="s">
        <v>7610</v>
      </c>
      <c r="C10232" s="450" t="s">
        <v>839</v>
      </c>
      <c r="D10232" s="475">
        <v>1859.92</v>
      </c>
      <c r="E10232" s="302"/>
      <c r="F10232" s="302"/>
      <c r="G10232" s="302"/>
    </row>
    <row r="10233" spans="1:7" ht="25.5">
      <c r="A10233" s="450">
        <v>4233</v>
      </c>
      <c r="B10233" s="451" t="s">
        <v>7611</v>
      </c>
      <c r="C10233" s="450" t="s">
        <v>724</v>
      </c>
      <c r="D10233" s="475">
        <v>11.23</v>
      </c>
      <c r="E10233" s="302"/>
      <c r="F10233" s="302"/>
      <c r="G10233" s="302"/>
    </row>
    <row r="10234" spans="1:7" ht="25.5">
      <c r="A10234" s="450">
        <v>41001</v>
      </c>
      <c r="B10234" s="451" t="s">
        <v>7612</v>
      </c>
      <c r="C10234" s="450" t="s">
        <v>839</v>
      </c>
      <c r="D10234" s="475">
        <v>1992.67</v>
      </c>
      <c r="E10234" s="302"/>
      <c r="F10234" s="302"/>
      <c r="G10234" s="302"/>
    </row>
    <row r="10235" spans="1:7" ht="25.5">
      <c r="A10235" s="450">
        <v>2</v>
      </c>
      <c r="B10235" s="451" t="s">
        <v>7613</v>
      </c>
      <c r="C10235" s="450" t="s">
        <v>719</v>
      </c>
      <c r="D10235" s="475">
        <v>14.02</v>
      </c>
      <c r="E10235" s="302"/>
      <c r="F10235" s="302"/>
      <c r="G10235" s="302"/>
    </row>
    <row r="10236" spans="1:7" ht="51">
      <c r="A10236" s="450">
        <v>36517</v>
      </c>
      <c r="B10236" s="451" t="s">
        <v>10721</v>
      </c>
      <c r="C10236" s="450" t="s">
        <v>721</v>
      </c>
      <c r="D10236" s="475">
        <v>371184</v>
      </c>
      <c r="E10236" s="302"/>
      <c r="F10236" s="302"/>
      <c r="G10236" s="302"/>
    </row>
    <row r="10237" spans="1:7" ht="51">
      <c r="A10237" s="450">
        <v>4262</v>
      </c>
      <c r="B10237" s="451" t="s">
        <v>10722</v>
      </c>
      <c r="C10237" s="450" t="s">
        <v>721</v>
      </c>
      <c r="D10237" s="475">
        <v>418000</v>
      </c>
      <c r="E10237" s="302"/>
      <c r="F10237" s="302"/>
      <c r="G10237" s="302"/>
    </row>
    <row r="10238" spans="1:7" ht="51">
      <c r="A10238" s="450">
        <v>4263</v>
      </c>
      <c r="B10238" s="451" t="s">
        <v>10723</v>
      </c>
      <c r="C10238" s="450" t="s">
        <v>721</v>
      </c>
      <c r="D10238" s="475">
        <v>579626.63</v>
      </c>
      <c r="E10238" s="302"/>
      <c r="F10238" s="302"/>
      <c r="G10238" s="302"/>
    </row>
    <row r="10239" spans="1:7" ht="51">
      <c r="A10239" s="450">
        <v>36518</v>
      </c>
      <c r="B10239" s="451" t="s">
        <v>10724</v>
      </c>
      <c r="C10239" s="450" t="s">
        <v>721</v>
      </c>
      <c r="D10239" s="475">
        <v>659882.63</v>
      </c>
      <c r="E10239" s="302"/>
      <c r="F10239" s="302"/>
      <c r="G10239" s="302"/>
    </row>
    <row r="10240" spans="1:7" ht="38.25">
      <c r="A10240" s="450">
        <v>14221</v>
      </c>
      <c r="B10240" s="451" t="s">
        <v>10725</v>
      </c>
      <c r="C10240" s="450" t="s">
        <v>721</v>
      </c>
      <c r="D10240" s="475">
        <v>385117.31</v>
      </c>
      <c r="E10240" s="302"/>
      <c r="F10240" s="302"/>
      <c r="G10240" s="302"/>
    </row>
    <row r="10241" spans="1:7">
      <c r="A10241" s="450">
        <v>38402</v>
      </c>
      <c r="B10241" s="451" t="s">
        <v>7614</v>
      </c>
      <c r="C10241" s="450" t="s">
        <v>721</v>
      </c>
      <c r="D10241" s="475">
        <v>12.57</v>
      </c>
      <c r="E10241" s="302"/>
      <c r="F10241" s="302"/>
      <c r="G10241" s="302"/>
    </row>
    <row r="10242" spans="1:7" ht="25.5">
      <c r="A10242" s="450">
        <v>3412</v>
      </c>
      <c r="B10242" s="451" t="s">
        <v>7615</v>
      </c>
      <c r="C10242" s="450" t="s">
        <v>726</v>
      </c>
      <c r="D10242" s="475">
        <v>19.010000000000002</v>
      </c>
      <c r="E10242" s="302"/>
      <c r="F10242" s="302"/>
      <c r="G10242" s="302"/>
    </row>
    <row r="10243" spans="1:7" ht="25.5">
      <c r="A10243" s="450">
        <v>3413</v>
      </c>
      <c r="B10243" s="451" t="s">
        <v>7616</v>
      </c>
      <c r="C10243" s="450" t="s">
        <v>726</v>
      </c>
      <c r="D10243" s="475">
        <v>42.8</v>
      </c>
      <c r="E10243" s="302"/>
      <c r="F10243" s="302"/>
      <c r="G10243" s="302"/>
    </row>
    <row r="10244" spans="1:7" ht="25.5">
      <c r="A10244" s="450">
        <v>39744</v>
      </c>
      <c r="B10244" s="451" t="s">
        <v>7617</v>
      </c>
      <c r="C10244" s="450" t="s">
        <v>726</v>
      </c>
      <c r="D10244" s="475">
        <v>33.229999999999997</v>
      </c>
      <c r="E10244" s="302"/>
      <c r="F10244" s="302"/>
      <c r="G10244" s="302"/>
    </row>
    <row r="10245" spans="1:7" ht="25.5">
      <c r="A10245" s="450">
        <v>39745</v>
      </c>
      <c r="B10245" s="451" t="s">
        <v>7618</v>
      </c>
      <c r="C10245" s="450" t="s">
        <v>726</v>
      </c>
      <c r="D10245" s="475">
        <v>70.150000000000006</v>
      </c>
      <c r="E10245" s="302"/>
      <c r="F10245" s="302"/>
      <c r="G10245" s="302"/>
    </row>
    <row r="10246" spans="1:7" ht="38.25">
      <c r="A10246" s="450">
        <v>39637</v>
      </c>
      <c r="B10246" s="451" t="s">
        <v>7619</v>
      </c>
      <c r="C10246" s="450" t="s">
        <v>726</v>
      </c>
      <c r="D10246" s="475">
        <v>96.23</v>
      </c>
      <c r="E10246" s="302"/>
      <c r="F10246" s="302"/>
      <c r="G10246" s="302"/>
    </row>
    <row r="10247" spans="1:7" ht="38.25">
      <c r="A10247" s="450">
        <v>39638</v>
      </c>
      <c r="B10247" s="451" t="s">
        <v>7620</v>
      </c>
      <c r="C10247" s="450" t="s">
        <v>726</v>
      </c>
      <c r="D10247" s="475">
        <v>179.19</v>
      </c>
      <c r="E10247" s="302"/>
      <c r="F10247" s="302"/>
      <c r="G10247" s="302"/>
    </row>
    <row r="10248" spans="1:7" ht="38.25">
      <c r="A10248" s="450">
        <v>39639</v>
      </c>
      <c r="B10248" s="451" t="s">
        <v>7621</v>
      </c>
      <c r="C10248" s="450" t="s">
        <v>726</v>
      </c>
      <c r="D10248" s="475">
        <v>236.24</v>
      </c>
      <c r="E10248" s="302"/>
      <c r="F10248" s="302"/>
      <c r="G10248" s="302"/>
    </row>
    <row r="10249" spans="1:7" ht="89.25">
      <c r="A10249" s="450">
        <v>39517</v>
      </c>
      <c r="B10249" s="451" t="s">
        <v>10726</v>
      </c>
      <c r="C10249" s="450" t="s">
        <v>726</v>
      </c>
      <c r="D10249" s="475">
        <v>299.10000000000002</v>
      </c>
      <c r="E10249" s="302"/>
      <c r="F10249" s="302"/>
      <c r="G10249" s="302"/>
    </row>
    <row r="10250" spans="1:7" ht="89.25">
      <c r="A10250" s="450">
        <v>39518</v>
      </c>
      <c r="B10250" s="451" t="s">
        <v>10727</v>
      </c>
      <c r="C10250" s="450" t="s">
        <v>726</v>
      </c>
      <c r="D10250" s="475">
        <v>354.59</v>
      </c>
      <c r="E10250" s="302"/>
      <c r="F10250" s="302"/>
      <c r="G10250" s="302"/>
    </row>
    <row r="10251" spans="1:7">
      <c r="A10251" s="450">
        <v>38366</v>
      </c>
      <c r="B10251" s="451" t="s">
        <v>7622</v>
      </c>
      <c r="C10251" s="450" t="s">
        <v>726</v>
      </c>
      <c r="D10251" s="475">
        <v>5.23</v>
      </c>
      <c r="E10251" s="302"/>
      <c r="F10251" s="302"/>
      <c r="G10251" s="302"/>
    </row>
    <row r="10252" spans="1:7" ht="25.5">
      <c r="A10252" s="450">
        <v>11703</v>
      </c>
      <c r="B10252" s="451" t="s">
        <v>7623</v>
      </c>
      <c r="C10252" s="450" t="s">
        <v>721</v>
      </c>
      <c r="D10252" s="475">
        <v>27.18</v>
      </c>
      <c r="E10252" s="302"/>
      <c r="F10252" s="302"/>
      <c r="G10252" s="302"/>
    </row>
    <row r="10253" spans="1:7" ht="25.5">
      <c r="A10253" s="450">
        <v>37400</v>
      </c>
      <c r="B10253" s="451" t="s">
        <v>7624</v>
      </c>
      <c r="C10253" s="450" t="s">
        <v>721</v>
      </c>
      <c r="D10253" s="475">
        <v>85.84</v>
      </c>
      <c r="E10253" s="302"/>
      <c r="F10253" s="302"/>
      <c r="G10253" s="302"/>
    </row>
    <row r="10254" spans="1:7" ht="51">
      <c r="A10254" s="450">
        <v>25400</v>
      </c>
      <c r="B10254" s="451" t="s">
        <v>7625</v>
      </c>
      <c r="C10254" s="450" t="s">
        <v>721</v>
      </c>
      <c r="D10254" s="475">
        <v>1448.73</v>
      </c>
      <c r="E10254" s="302"/>
      <c r="F10254" s="302"/>
      <c r="G10254" s="302"/>
    </row>
    <row r="10255" spans="1:7" ht="25.5">
      <c r="A10255" s="450">
        <v>4276</v>
      </c>
      <c r="B10255" s="451" t="s">
        <v>7626</v>
      </c>
      <c r="C10255" s="450" t="s">
        <v>721</v>
      </c>
      <c r="D10255" s="475">
        <v>286.86</v>
      </c>
      <c r="E10255" s="302"/>
      <c r="F10255" s="302"/>
      <c r="G10255" s="302"/>
    </row>
    <row r="10256" spans="1:7" ht="25.5">
      <c r="A10256" s="450">
        <v>4273</v>
      </c>
      <c r="B10256" s="451" t="s">
        <v>7627</v>
      </c>
      <c r="C10256" s="450" t="s">
        <v>721</v>
      </c>
      <c r="D10256" s="475">
        <v>476.53</v>
      </c>
      <c r="E10256" s="302"/>
      <c r="F10256" s="302"/>
      <c r="G10256" s="302"/>
    </row>
    <row r="10257" spans="1:7" ht="51">
      <c r="A10257" s="450">
        <v>4274</v>
      </c>
      <c r="B10257" s="451" t="s">
        <v>7628</v>
      </c>
      <c r="C10257" s="450" t="s">
        <v>721</v>
      </c>
      <c r="D10257" s="475">
        <v>110.5</v>
      </c>
      <c r="E10257" s="302"/>
      <c r="F10257" s="302"/>
      <c r="G10257" s="302"/>
    </row>
    <row r="10258" spans="1:7" ht="51">
      <c r="A10258" s="450">
        <v>39438</v>
      </c>
      <c r="B10258" s="451" t="s">
        <v>7629</v>
      </c>
      <c r="C10258" s="450" t="s">
        <v>721</v>
      </c>
      <c r="D10258" s="475">
        <v>0.13</v>
      </c>
      <c r="E10258" s="302"/>
      <c r="F10258" s="302"/>
      <c r="G10258" s="302"/>
    </row>
    <row r="10259" spans="1:7" ht="38.25">
      <c r="A10259" s="450">
        <v>11963</v>
      </c>
      <c r="B10259" s="451" t="s">
        <v>7630</v>
      </c>
      <c r="C10259" s="450" t="s">
        <v>721</v>
      </c>
      <c r="D10259" s="475">
        <v>4.8499999999999996</v>
      </c>
      <c r="E10259" s="302"/>
      <c r="F10259" s="302"/>
      <c r="G10259" s="302"/>
    </row>
    <row r="10260" spans="1:7" ht="38.25">
      <c r="A10260" s="450">
        <v>11964</v>
      </c>
      <c r="B10260" s="451" t="s">
        <v>7631</v>
      </c>
      <c r="C10260" s="450" t="s">
        <v>721</v>
      </c>
      <c r="D10260" s="475">
        <v>1.22</v>
      </c>
      <c r="E10260" s="302"/>
      <c r="F10260" s="302"/>
      <c r="G10260" s="302"/>
    </row>
    <row r="10261" spans="1:7" ht="38.25">
      <c r="A10261" s="450">
        <v>4379</v>
      </c>
      <c r="B10261" s="451" t="s">
        <v>7632</v>
      </c>
      <c r="C10261" s="450" t="s">
        <v>721</v>
      </c>
      <c r="D10261" s="475">
        <v>0.02</v>
      </c>
      <c r="E10261" s="302"/>
      <c r="F10261" s="302"/>
      <c r="G10261" s="302"/>
    </row>
    <row r="10262" spans="1:7" ht="38.25">
      <c r="A10262" s="450">
        <v>4377</v>
      </c>
      <c r="B10262" s="451" t="s">
        <v>7633</v>
      </c>
      <c r="C10262" s="450" t="s">
        <v>721</v>
      </c>
      <c r="D10262" s="475">
        <v>0.09</v>
      </c>
      <c r="E10262" s="302"/>
      <c r="F10262" s="302"/>
      <c r="G10262" s="302"/>
    </row>
    <row r="10263" spans="1:7" ht="38.25">
      <c r="A10263" s="450">
        <v>4356</v>
      </c>
      <c r="B10263" s="451" t="s">
        <v>7634</v>
      </c>
      <c r="C10263" s="450" t="s">
        <v>721</v>
      </c>
      <c r="D10263" s="475">
        <v>0.13</v>
      </c>
      <c r="E10263" s="302"/>
      <c r="F10263" s="302"/>
      <c r="G10263" s="302"/>
    </row>
    <row r="10264" spans="1:7" ht="38.25">
      <c r="A10264" s="450">
        <v>13246</v>
      </c>
      <c r="B10264" s="451" t="s">
        <v>7635</v>
      </c>
      <c r="C10264" s="450" t="s">
        <v>721</v>
      </c>
      <c r="D10264" s="475">
        <v>0.23</v>
      </c>
      <c r="E10264" s="302"/>
      <c r="F10264" s="302"/>
      <c r="G10264" s="302"/>
    </row>
    <row r="10265" spans="1:7" ht="38.25">
      <c r="A10265" s="450">
        <v>4346</v>
      </c>
      <c r="B10265" s="451" t="s">
        <v>7636</v>
      </c>
      <c r="C10265" s="450" t="s">
        <v>721</v>
      </c>
      <c r="D10265" s="475">
        <v>5.2</v>
      </c>
      <c r="E10265" s="302"/>
      <c r="F10265" s="302"/>
      <c r="G10265" s="302"/>
    </row>
    <row r="10266" spans="1:7" ht="51">
      <c r="A10266" s="450">
        <v>11955</v>
      </c>
      <c r="B10266" s="451" t="s">
        <v>7637</v>
      </c>
      <c r="C10266" s="450" t="s">
        <v>721</v>
      </c>
      <c r="D10266" s="475">
        <v>2.27</v>
      </c>
      <c r="E10266" s="302"/>
      <c r="F10266" s="302"/>
      <c r="G10266" s="302"/>
    </row>
    <row r="10267" spans="1:7" ht="38.25">
      <c r="A10267" s="450">
        <v>11960</v>
      </c>
      <c r="B10267" s="451" t="s">
        <v>7638</v>
      </c>
      <c r="C10267" s="450" t="s">
        <v>721</v>
      </c>
      <c r="D10267" s="475">
        <v>7.0000000000000007E-2</v>
      </c>
      <c r="E10267" s="302"/>
      <c r="F10267" s="302"/>
      <c r="G10267" s="302"/>
    </row>
    <row r="10268" spans="1:7" ht="38.25">
      <c r="A10268" s="450">
        <v>4333</v>
      </c>
      <c r="B10268" s="451" t="s">
        <v>7639</v>
      </c>
      <c r="C10268" s="450" t="s">
        <v>721</v>
      </c>
      <c r="D10268" s="475">
        <v>0.13</v>
      </c>
      <c r="E10268" s="302"/>
      <c r="F10268" s="302"/>
      <c r="G10268" s="302"/>
    </row>
    <row r="10269" spans="1:7" ht="38.25">
      <c r="A10269" s="450">
        <v>4358</v>
      </c>
      <c r="B10269" s="451" t="s">
        <v>7640</v>
      </c>
      <c r="C10269" s="450" t="s">
        <v>721</v>
      </c>
      <c r="D10269" s="475">
        <v>1.04</v>
      </c>
      <c r="E10269" s="302"/>
      <c r="F10269" s="302"/>
      <c r="G10269" s="302"/>
    </row>
    <row r="10270" spans="1:7" ht="38.25">
      <c r="A10270" s="450">
        <v>39435</v>
      </c>
      <c r="B10270" s="451" t="s">
        <v>7641</v>
      </c>
      <c r="C10270" s="450" t="s">
        <v>721</v>
      </c>
      <c r="D10270" s="475">
        <v>0.05</v>
      </c>
      <c r="E10270" s="302"/>
      <c r="F10270" s="302"/>
      <c r="G10270" s="302"/>
    </row>
    <row r="10271" spans="1:7" ht="38.25">
      <c r="A10271" s="450">
        <v>39436</v>
      </c>
      <c r="B10271" s="451" t="s">
        <v>7642</v>
      </c>
      <c r="C10271" s="450" t="s">
        <v>721</v>
      </c>
      <c r="D10271" s="475">
        <v>0.09</v>
      </c>
      <c r="E10271" s="302"/>
      <c r="F10271" s="302"/>
      <c r="G10271" s="302"/>
    </row>
    <row r="10272" spans="1:7" ht="38.25">
      <c r="A10272" s="450">
        <v>39437</v>
      </c>
      <c r="B10272" s="451" t="s">
        <v>7643</v>
      </c>
      <c r="C10272" s="450" t="s">
        <v>721</v>
      </c>
      <c r="D10272" s="475">
        <v>0.11</v>
      </c>
      <c r="E10272" s="302"/>
      <c r="F10272" s="396"/>
      <c r="G10272" s="302"/>
    </row>
    <row r="10273" spans="1:7" ht="38.25">
      <c r="A10273" s="450">
        <v>39439</v>
      </c>
      <c r="B10273" s="451" t="s">
        <v>7644</v>
      </c>
      <c r="C10273" s="450" t="s">
        <v>721</v>
      </c>
      <c r="D10273" s="475">
        <v>0.08</v>
      </c>
      <c r="E10273" s="302"/>
      <c r="F10273" s="302"/>
      <c r="G10273" s="302"/>
    </row>
    <row r="10274" spans="1:7" ht="38.25">
      <c r="A10274" s="450">
        <v>39440</v>
      </c>
      <c r="B10274" s="451" t="s">
        <v>7645</v>
      </c>
      <c r="C10274" s="450" t="s">
        <v>721</v>
      </c>
      <c r="D10274" s="475">
        <v>0.1</v>
      </c>
      <c r="E10274" s="302"/>
      <c r="F10274" s="302"/>
      <c r="G10274" s="302"/>
    </row>
    <row r="10275" spans="1:7" ht="38.25">
      <c r="A10275" s="450">
        <v>39441</v>
      </c>
      <c r="B10275" s="451" t="s">
        <v>7646</v>
      </c>
      <c r="C10275" s="450" t="s">
        <v>721</v>
      </c>
      <c r="D10275" s="475">
        <v>0.13</v>
      </c>
      <c r="E10275" s="302"/>
      <c r="F10275" s="302"/>
      <c r="G10275" s="302"/>
    </row>
    <row r="10276" spans="1:7" ht="38.25">
      <c r="A10276" s="450">
        <v>39442</v>
      </c>
      <c r="B10276" s="451" t="s">
        <v>7647</v>
      </c>
      <c r="C10276" s="450" t="s">
        <v>721</v>
      </c>
      <c r="D10276" s="475">
        <v>0.09</v>
      </c>
      <c r="E10276" s="302"/>
      <c r="F10276" s="302"/>
      <c r="G10276" s="302"/>
    </row>
    <row r="10277" spans="1:7" ht="38.25">
      <c r="A10277" s="450">
        <v>39443</v>
      </c>
      <c r="B10277" s="451" t="s">
        <v>7648</v>
      </c>
      <c r="C10277" s="450" t="s">
        <v>721</v>
      </c>
      <c r="D10277" s="475">
        <v>0.12</v>
      </c>
      <c r="E10277" s="302"/>
      <c r="F10277" s="302"/>
      <c r="G10277" s="302"/>
    </row>
    <row r="10278" spans="1:7" ht="38.25">
      <c r="A10278" s="450">
        <v>4329</v>
      </c>
      <c r="B10278" s="451" t="s">
        <v>7649</v>
      </c>
      <c r="C10278" s="450" t="s">
        <v>721</v>
      </c>
      <c r="D10278" s="475">
        <v>1.1100000000000001</v>
      </c>
      <c r="E10278" s="302"/>
      <c r="F10278" s="302"/>
      <c r="G10278" s="302"/>
    </row>
    <row r="10279" spans="1:7" ht="51">
      <c r="A10279" s="450">
        <v>4383</v>
      </c>
      <c r="B10279" s="451" t="s">
        <v>7650</v>
      </c>
      <c r="C10279" s="450" t="s">
        <v>721</v>
      </c>
      <c r="D10279" s="475">
        <v>10.029999999999999</v>
      </c>
      <c r="E10279" s="302"/>
      <c r="F10279" s="302"/>
      <c r="G10279" s="302"/>
    </row>
    <row r="10280" spans="1:7" ht="51">
      <c r="A10280" s="450">
        <v>4344</v>
      </c>
      <c r="B10280" s="451" t="s">
        <v>7651</v>
      </c>
      <c r="C10280" s="450" t="s">
        <v>721</v>
      </c>
      <c r="D10280" s="475">
        <v>10.52</v>
      </c>
      <c r="E10280" s="302"/>
      <c r="F10280" s="302"/>
      <c r="G10280" s="302"/>
    </row>
    <row r="10281" spans="1:7" ht="38.25">
      <c r="A10281" s="450">
        <v>436</v>
      </c>
      <c r="B10281" s="451" t="s">
        <v>7652</v>
      </c>
      <c r="C10281" s="450" t="s">
        <v>721</v>
      </c>
      <c r="D10281" s="475">
        <v>5.53</v>
      </c>
      <c r="E10281" s="302"/>
      <c r="F10281" s="302"/>
      <c r="G10281" s="302"/>
    </row>
    <row r="10282" spans="1:7" ht="38.25">
      <c r="A10282" s="450">
        <v>442</v>
      </c>
      <c r="B10282" s="451" t="s">
        <v>7653</v>
      </c>
      <c r="C10282" s="450" t="s">
        <v>721</v>
      </c>
      <c r="D10282" s="475">
        <v>3.27</v>
      </c>
      <c r="E10282" s="302"/>
      <c r="F10282" s="302"/>
      <c r="G10282" s="302"/>
    </row>
    <row r="10283" spans="1:7" ht="25.5">
      <c r="A10283" s="450">
        <v>11953</v>
      </c>
      <c r="B10283" s="451" t="s">
        <v>7654</v>
      </c>
      <c r="C10283" s="450" t="s">
        <v>721</v>
      </c>
      <c r="D10283" s="475">
        <v>1.66</v>
      </c>
      <c r="E10283" s="302"/>
      <c r="F10283" s="302"/>
      <c r="G10283" s="302"/>
    </row>
    <row r="10284" spans="1:7" ht="38.25">
      <c r="A10284" s="450">
        <v>4335</v>
      </c>
      <c r="B10284" s="451" t="s">
        <v>7655</v>
      </c>
      <c r="C10284" s="450" t="s">
        <v>721</v>
      </c>
      <c r="D10284" s="475">
        <v>7.06</v>
      </c>
      <c r="E10284" s="302"/>
      <c r="F10284" s="302"/>
      <c r="G10284" s="302"/>
    </row>
    <row r="10285" spans="1:7" ht="38.25">
      <c r="A10285" s="450">
        <v>4334</v>
      </c>
      <c r="B10285" s="451" t="s">
        <v>7656</v>
      </c>
      <c r="C10285" s="450" t="s">
        <v>721</v>
      </c>
      <c r="D10285" s="475">
        <v>9.69</v>
      </c>
      <c r="E10285" s="302"/>
      <c r="F10285" s="302"/>
      <c r="G10285" s="302"/>
    </row>
    <row r="10286" spans="1:7" ht="25.5">
      <c r="A10286" s="450">
        <v>4343</v>
      </c>
      <c r="B10286" s="451" t="s">
        <v>7657</v>
      </c>
      <c r="C10286" s="450" t="s">
        <v>721</v>
      </c>
      <c r="D10286" s="475">
        <v>2.38</v>
      </c>
      <c r="E10286" s="302"/>
      <c r="F10286" s="302"/>
      <c r="G10286" s="302"/>
    </row>
    <row r="10287" spans="1:7" ht="38.25">
      <c r="A10287" s="450">
        <v>430</v>
      </c>
      <c r="B10287" s="451" t="s">
        <v>7658</v>
      </c>
      <c r="C10287" s="450" t="s">
        <v>721</v>
      </c>
      <c r="D10287" s="475">
        <v>4.95</v>
      </c>
      <c r="E10287" s="302"/>
      <c r="F10287" s="302"/>
      <c r="G10287" s="302"/>
    </row>
    <row r="10288" spans="1:7" ht="38.25">
      <c r="A10288" s="450">
        <v>441</v>
      </c>
      <c r="B10288" s="451" t="s">
        <v>7659</v>
      </c>
      <c r="C10288" s="450" t="s">
        <v>721</v>
      </c>
      <c r="D10288" s="475">
        <v>5.44</v>
      </c>
      <c r="E10288" s="302"/>
      <c r="F10288" s="302"/>
      <c r="G10288" s="302"/>
    </row>
    <row r="10289" spans="1:7" ht="38.25">
      <c r="A10289" s="450">
        <v>431</v>
      </c>
      <c r="B10289" s="451" t="s">
        <v>7660</v>
      </c>
      <c r="C10289" s="450" t="s">
        <v>721</v>
      </c>
      <c r="D10289" s="475">
        <v>6.57</v>
      </c>
      <c r="E10289" s="302"/>
      <c r="F10289" s="302"/>
      <c r="G10289" s="302"/>
    </row>
    <row r="10290" spans="1:7" ht="38.25">
      <c r="A10290" s="450">
        <v>432</v>
      </c>
      <c r="B10290" s="451" t="s">
        <v>7661</v>
      </c>
      <c r="C10290" s="450" t="s">
        <v>721</v>
      </c>
      <c r="D10290" s="475">
        <v>7.26</v>
      </c>
      <c r="E10290" s="302"/>
      <c r="F10290" s="302"/>
      <c r="G10290" s="302"/>
    </row>
    <row r="10291" spans="1:7" ht="38.25">
      <c r="A10291" s="450">
        <v>429</v>
      </c>
      <c r="B10291" s="451" t="s">
        <v>7662</v>
      </c>
      <c r="C10291" s="450" t="s">
        <v>721</v>
      </c>
      <c r="D10291" s="475">
        <v>9.7799999999999994</v>
      </c>
      <c r="E10291" s="302"/>
      <c r="F10291" s="302"/>
      <c r="G10291" s="302"/>
    </row>
    <row r="10292" spans="1:7" ht="38.25">
      <c r="A10292" s="450">
        <v>439</v>
      </c>
      <c r="B10292" s="451" t="s">
        <v>7663</v>
      </c>
      <c r="C10292" s="450" t="s">
        <v>721</v>
      </c>
      <c r="D10292" s="475">
        <v>8.34</v>
      </c>
      <c r="E10292" s="302"/>
      <c r="F10292" s="302"/>
      <c r="G10292" s="302"/>
    </row>
    <row r="10293" spans="1:7" ht="38.25">
      <c r="A10293" s="450">
        <v>433</v>
      </c>
      <c r="B10293" s="451" t="s">
        <v>7664</v>
      </c>
      <c r="C10293" s="450" t="s">
        <v>721</v>
      </c>
      <c r="D10293" s="475">
        <v>9.73</v>
      </c>
      <c r="E10293" s="302"/>
      <c r="F10293" s="302"/>
      <c r="G10293" s="302"/>
    </row>
    <row r="10294" spans="1:7" ht="38.25">
      <c r="A10294" s="450">
        <v>437</v>
      </c>
      <c r="B10294" s="451" t="s">
        <v>7665</v>
      </c>
      <c r="C10294" s="450" t="s">
        <v>721</v>
      </c>
      <c r="D10294" s="475">
        <v>12.93</v>
      </c>
      <c r="E10294" s="302"/>
      <c r="F10294" s="302"/>
      <c r="G10294" s="302"/>
    </row>
    <row r="10295" spans="1:7" ht="38.25">
      <c r="A10295" s="450">
        <v>11790</v>
      </c>
      <c r="B10295" s="451" t="s">
        <v>7666</v>
      </c>
      <c r="C10295" s="450" t="s">
        <v>721</v>
      </c>
      <c r="D10295" s="475">
        <v>14.67</v>
      </c>
      <c r="E10295" s="302"/>
      <c r="F10295" s="302"/>
      <c r="G10295" s="302"/>
    </row>
    <row r="10296" spans="1:7" ht="51">
      <c r="A10296" s="450">
        <v>428</v>
      </c>
      <c r="B10296" s="451" t="s">
        <v>7667</v>
      </c>
      <c r="C10296" s="450" t="s">
        <v>721</v>
      </c>
      <c r="D10296" s="475">
        <v>15.95</v>
      </c>
      <c r="E10296" s="302"/>
      <c r="F10296" s="302"/>
      <c r="G10296" s="302"/>
    </row>
    <row r="10297" spans="1:7" ht="51">
      <c r="A10297" s="450">
        <v>4384</v>
      </c>
      <c r="B10297" s="451" t="s">
        <v>7668</v>
      </c>
      <c r="C10297" s="450" t="s">
        <v>721</v>
      </c>
      <c r="D10297" s="475">
        <v>11.53</v>
      </c>
      <c r="E10297" s="302"/>
      <c r="F10297" s="302"/>
      <c r="G10297" s="302"/>
    </row>
    <row r="10298" spans="1:7" ht="51">
      <c r="A10298" s="450">
        <v>4351</v>
      </c>
      <c r="B10298" s="451" t="s">
        <v>7669</v>
      </c>
      <c r="C10298" s="450" t="s">
        <v>721</v>
      </c>
      <c r="D10298" s="475">
        <v>8.5500000000000007</v>
      </c>
      <c r="E10298" s="302"/>
      <c r="F10298" s="302"/>
      <c r="G10298" s="302"/>
    </row>
    <row r="10299" spans="1:7" ht="25.5">
      <c r="A10299" s="450">
        <v>11054</v>
      </c>
      <c r="B10299" s="451" t="s">
        <v>7670</v>
      </c>
      <c r="C10299" s="450" t="s">
        <v>721</v>
      </c>
      <c r="D10299" s="475">
        <v>0.04</v>
      </c>
      <c r="E10299" s="302"/>
      <c r="F10299" s="302"/>
      <c r="G10299" s="302"/>
    </row>
    <row r="10300" spans="1:7" ht="25.5">
      <c r="A10300" s="450">
        <v>11055</v>
      </c>
      <c r="B10300" s="451" t="s">
        <v>7671</v>
      </c>
      <c r="C10300" s="450" t="s">
        <v>721</v>
      </c>
      <c r="D10300" s="475">
        <v>0.06</v>
      </c>
      <c r="E10300" s="302"/>
      <c r="F10300" s="302"/>
      <c r="G10300" s="302"/>
    </row>
    <row r="10301" spans="1:7" ht="25.5">
      <c r="A10301" s="450">
        <v>11056</v>
      </c>
      <c r="B10301" s="451" t="s">
        <v>7672</v>
      </c>
      <c r="C10301" s="450" t="s">
        <v>721</v>
      </c>
      <c r="D10301" s="475">
        <v>7.0000000000000007E-2</v>
      </c>
      <c r="E10301" s="302"/>
      <c r="F10301" s="302"/>
      <c r="G10301" s="302"/>
    </row>
    <row r="10302" spans="1:7" ht="25.5">
      <c r="A10302" s="450">
        <v>11057</v>
      </c>
      <c r="B10302" s="451" t="s">
        <v>7673</v>
      </c>
      <c r="C10302" s="450" t="s">
        <v>721</v>
      </c>
      <c r="D10302" s="475">
        <v>0.15</v>
      </c>
      <c r="E10302" s="302"/>
      <c r="F10302" s="302"/>
      <c r="G10302" s="302"/>
    </row>
    <row r="10303" spans="1:7" ht="25.5">
      <c r="A10303" s="450">
        <v>11059</v>
      </c>
      <c r="B10303" s="451" t="s">
        <v>7674</v>
      </c>
      <c r="C10303" s="450" t="s">
        <v>721</v>
      </c>
      <c r="D10303" s="475">
        <v>0.28999999999999998</v>
      </c>
      <c r="E10303" s="302"/>
      <c r="F10303" s="302"/>
      <c r="G10303" s="302"/>
    </row>
    <row r="10304" spans="1:7" ht="25.5">
      <c r="A10304" s="450">
        <v>11058</v>
      </c>
      <c r="B10304" s="451" t="s">
        <v>7675</v>
      </c>
      <c r="C10304" s="450" t="s">
        <v>721</v>
      </c>
      <c r="D10304" s="475">
        <v>0.37</v>
      </c>
      <c r="E10304" s="302"/>
      <c r="F10304" s="302"/>
      <c r="G10304" s="302"/>
    </row>
    <row r="10305" spans="1:7" ht="25.5">
      <c r="A10305" s="450">
        <v>4380</v>
      </c>
      <c r="B10305" s="451" t="s">
        <v>7676</v>
      </c>
      <c r="C10305" s="450" t="s">
        <v>721</v>
      </c>
      <c r="D10305" s="475">
        <v>1.26</v>
      </c>
      <c r="E10305" s="302"/>
      <c r="F10305" s="302"/>
      <c r="G10305" s="302"/>
    </row>
    <row r="10306" spans="1:7" ht="38.25">
      <c r="A10306" s="450">
        <v>4299</v>
      </c>
      <c r="B10306" s="451" t="s">
        <v>7677</v>
      </c>
      <c r="C10306" s="450" t="s">
        <v>721</v>
      </c>
      <c r="D10306" s="475">
        <v>1.19</v>
      </c>
      <c r="E10306" s="302"/>
      <c r="F10306" s="302"/>
      <c r="G10306" s="302"/>
    </row>
    <row r="10307" spans="1:7" ht="38.25">
      <c r="A10307" s="450">
        <v>4304</v>
      </c>
      <c r="B10307" s="451" t="s">
        <v>7678</v>
      </c>
      <c r="C10307" s="450" t="s">
        <v>721</v>
      </c>
      <c r="D10307" s="475">
        <v>1.62</v>
      </c>
      <c r="E10307" s="302"/>
      <c r="F10307" s="302"/>
      <c r="G10307" s="302"/>
    </row>
    <row r="10308" spans="1:7" ht="38.25">
      <c r="A10308" s="450">
        <v>4305</v>
      </c>
      <c r="B10308" s="451" t="s">
        <v>7679</v>
      </c>
      <c r="C10308" s="450" t="s">
        <v>721</v>
      </c>
      <c r="D10308" s="475">
        <v>1.88</v>
      </c>
      <c r="E10308" s="302"/>
      <c r="F10308" s="302"/>
      <c r="G10308" s="302"/>
    </row>
    <row r="10309" spans="1:7" ht="38.25">
      <c r="A10309" s="450">
        <v>4306</v>
      </c>
      <c r="B10309" s="451" t="s">
        <v>7680</v>
      </c>
      <c r="C10309" s="450" t="s">
        <v>721</v>
      </c>
      <c r="D10309" s="475">
        <v>2.19</v>
      </c>
      <c r="E10309" s="302"/>
      <c r="F10309" s="302"/>
      <c r="G10309" s="302"/>
    </row>
    <row r="10310" spans="1:7" ht="38.25">
      <c r="A10310" s="450">
        <v>4308</v>
      </c>
      <c r="B10310" s="451" t="s">
        <v>7681</v>
      </c>
      <c r="C10310" s="450" t="s">
        <v>721</v>
      </c>
      <c r="D10310" s="475">
        <v>4.53</v>
      </c>
      <c r="E10310" s="302"/>
      <c r="F10310" s="302"/>
      <c r="G10310" s="302"/>
    </row>
    <row r="10311" spans="1:7" ht="38.25">
      <c r="A10311" s="450">
        <v>4302</v>
      </c>
      <c r="B10311" s="451" t="s">
        <v>7682</v>
      </c>
      <c r="C10311" s="450" t="s">
        <v>721</v>
      </c>
      <c r="D10311" s="475">
        <v>3.4</v>
      </c>
      <c r="E10311" s="302"/>
      <c r="F10311" s="302"/>
      <c r="G10311" s="302"/>
    </row>
    <row r="10312" spans="1:7" ht="38.25">
      <c r="A10312" s="450">
        <v>4300</v>
      </c>
      <c r="B10312" s="451" t="s">
        <v>7683</v>
      </c>
      <c r="C10312" s="450" t="s">
        <v>721</v>
      </c>
      <c r="D10312" s="475">
        <v>0.81</v>
      </c>
      <c r="E10312" s="302"/>
      <c r="F10312" s="302"/>
      <c r="G10312" s="302"/>
    </row>
    <row r="10313" spans="1:7" ht="38.25">
      <c r="A10313" s="450">
        <v>4301</v>
      </c>
      <c r="B10313" s="451" t="s">
        <v>7684</v>
      </c>
      <c r="C10313" s="450" t="s">
        <v>721</v>
      </c>
      <c r="D10313" s="475">
        <v>0.99</v>
      </c>
      <c r="E10313" s="302"/>
      <c r="F10313" s="302"/>
      <c r="G10313" s="302"/>
    </row>
    <row r="10314" spans="1:7" ht="38.25">
      <c r="A10314" s="450">
        <v>4320</v>
      </c>
      <c r="B10314" s="451" t="s">
        <v>7685</v>
      </c>
      <c r="C10314" s="450" t="s">
        <v>721</v>
      </c>
      <c r="D10314" s="475">
        <v>3</v>
      </c>
      <c r="E10314" s="302"/>
      <c r="F10314" s="302"/>
      <c r="G10314" s="302"/>
    </row>
    <row r="10315" spans="1:7" ht="38.25">
      <c r="A10315" s="450">
        <v>4318</v>
      </c>
      <c r="B10315" s="451" t="s">
        <v>7686</v>
      </c>
      <c r="C10315" s="450" t="s">
        <v>721</v>
      </c>
      <c r="D10315" s="475">
        <v>1.46</v>
      </c>
      <c r="E10315" s="302"/>
      <c r="F10315" s="302"/>
      <c r="G10315" s="302"/>
    </row>
    <row r="10316" spans="1:7" ht="25.5">
      <c r="A10316" s="450">
        <v>40547</v>
      </c>
      <c r="B10316" s="451" t="s">
        <v>7687</v>
      </c>
      <c r="C10316" s="450" t="s">
        <v>841</v>
      </c>
      <c r="D10316" s="475">
        <v>14.01</v>
      </c>
      <c r="E10316" s="302"/>
      <c r="F10316" s="302"/>
      <c r="G10316" s="302"/>
    </row>
    <row r="10317" spans="1:7" ht="25.5">
      <c r="A10317" s="450">
        <v>11962</v>
      </c>
      <c r="B10317" s="451" t="s">
        <v>7688</v>
      </c>
      <c r="C10317" s="450" t="s">
        <v>721</v>
      </c>
      <c r="D10317" s="475">
        <v>0.11</v>
      </c>
      <c r="E10317" s="302"/>
      <c r="F10317" s="302"/>
      <c r="G10317" s="302"/>
    </row>
    <row r="10318" spans="1:7" ht="25.5">
      <c r="A10318" s="450">
        <v>4332</v>
      </c>
      <c r="B10318" s="451" t="s">
        <v>7689</v>
      </c>
      <c r="C10318" s="450" t="s">
        <v>721</v>
      </c>
      <c r="D10318" s="475">
        <v>0.55000000000000004</v>
      </c>
      <c r="E10318" s="302"/>
      <c r="F10318" s="302"/>
      <c r="G10318" s="302"/>
    </row>
    <row r="10319" spans="1:7" ht="25.5">
      <c r="A10319" s="450">
        <v>4331</v>
      </c>
      <c r="B10319" s="451" t="s">
        <v>7690</v>
      </c>
      <c r="C10319" s="450" t="s">
        <v>721</v>
      </c>
      <c r="D10319" s="475">
        <v>2.1</v>
      </c>
      <c r="E10319" s="302"/>
      <c r="F10319" s="302"/>
      <c r="G10319" s="302"/>
    </row>
    <row r="10320" spans="1:7" ht="38.25">
      <c r="A10320" s="450">
        <v>4336</v>
      </c>
      <c r="B10320" s="451" t="s">
        <v>7691</v>
      </c>
      <c r="C10320" s="450" t="s">
        <v>721</v>
      </c>
      <c r="D10320" s="475">
        <v>2.69</v>
      </c>
      <c r="E10320" s="302"/>
      <c r="F10320" s="302"/>
      <c r="G10320" s="302"/>
    </row>
    <row r="10321" spans="1:7" ht="25.5">
      <c r="A10321" s="450">
        <v>13294</v>
      </c>
      <c r="B10321" s="451" t="s">
        <v>7692</v>
      </c>
      <c r="C10321" s="450" t="s">
        <v>721</v>
      </c>
      <c r="D10321" s="475">
        <v>0.77</v>
      </c>
      <c r="E10321" s="302"/>
      <c r="F10321" s="302"/>
      <c r="G10321" s="302"/>
    </row>
    <row r="10322" spans="1:7" ht="38.25">
      <c r="A10322" s="450">
        <v>11948</v>
      </c>
      <c r="B10322" s="451" t="s">
        <v>7693</v>
      </c>
      <c r="C10322" s="450" t="s">
        <v>721</v>
      </c>
      <c r="D10322" s="475">
        <v>0.34</v>
      </c>
      <c r="E10322" s="302"/>
      <c r="F10322" s="302"/>
      <c r="G10322" s="302"/>
    </row>
    <row r="10323" spans="1:7" ht="38.25">
      <c r="A10323" s="450">
        <v>4382</v>
      </c>
      <c r="B10323" s="451" t="s">
        <v>7694</v>
      </c>
      <c r="C10323" s="450" t="s">
        <v>721</v>
      </c>
      <c r="D10323" s="475">
        <v>0.56999999999999995</v>
      </c>
      <c r="E10323" s="302"/>
      <c r="F10323" s="302"/>
      <c r="G10323" s="302"/>
    </row>
    <row r="10324" spans="1:7" ht="38.25">
      <c r="A10324" s="450">
        <v>4354</v>
      </c>
      <c r="B10324" s="451" t="s">
        <v>7695</v>
      </c>
      <c r="C10324" s="450" t="s">
        <v>721</v>
      </c>
      <c r="D10324" s="475">
        <v>24.13</v>
      </c>
      <c r="E10324" s="302"/>
      <c r="F10324" s="302"/>
      <c r="G10324" s="302"/>
    </row>
    <row r="10325" spans="1:7" ht="38.25">
      <c r="A10325" s="450">
        <v>40839</v>
      </c>
      <c r="B10325" s="451" t="s">
        <v>7696</v>
      </c>
      <c r="C10325" s="450" t="s">
        <v>841</v>
      </c>
      <c r="D10325" s="475">
        <v>58.06</v>
      </c>
      <c r="E10325" s="302"/>
      <c r="F10325" s="302"/>
      <c r="G10325" s="302"/>
    </row>
    <row r="10326" spans="1:7" ht="25.5">
      <c r="A10326" s="450">
        <v>40552</v>
      </c>
      <c r="B10326" s="451" t="s">
        <v>7697</v>
      </c>
      <c r="C10326" s="450" t="s">
        <v>841</v>
      </c>
      <c r="D10326" s="475">
        <v>24.02</v>
      </c>
      <c r="E10326" s="302"/>
      <c r="F10326" s="302"/>
      <c r="G10326" s="302"/>
    </row>
    <row r="10327" spans="1:7" ht="38.25">
      <c r="A10327" s="450">
        <v>40549</v>
      </c>
      <c r="B10327" s="451" t="s">
        <v>7698</v>
      </c>
      <c r="C10327" s="450" t="s">
        <v>841</v>
      </c>
      <c r="D10327" s="475">
        <v>95.1</v>
      </c>
      <c r="E10327" s="302"/>
      <c r="F10327" s="302"/>
      <c r="G10327" s="302"/>
    </row>
    <row r="10328" spans="1:7" ht="38.25">
      <c r="A10328" s="450">
        <v>4385</v>
      </c>
      <c r="B10328" s="451" t="s">
        <v>12237</v>
      </c>
      <c r="C10328" s="450" t="s">
        <v>731</v>
      </c>
      <c r="D10328" s="475">
        <v>3770.81</v>
      </c>
      <c r="E10328" s="302"/>
      <c r="F10328" s="302"/>
      <c r="G10328" s="302"/>
    </row>
    <row r="10329" spans="1:7" ht="38.25">
      <c r="A10329" s="450">
        <v>20078</v>
      </c>
      <c r="B10329" s="451" t="s">
        <v>7699</v>
      </c>
      <c r="C10329" s="450" t="s">
        <v>721</v>
      </c>
      <c r="D10329" s="475">
        <v>29.73</v>
      </c>
      <c r="E10329" s="302"/>
      <c r="F10329" s="302"/>
      <c r="G10329" s="302"/>
    </row>
    <row r="10330" spans="1:7" ht="25.5">
      <c r="A10330" s="450">
        <v>39897</v>
      </c>
      <c r="B10330" s="451" t="s">
        <v>7700</v>
      </c>
      <c r="C10330" s="450" t="s">
        <v>721</v>
      </c>
      <c r="D10330" s="475">
        <v>47.32</v>
      </c>
      <c r="E10330" s="302"/>
      <c r="F10330" s="302"/>
      <c r="G10330" s="302"/>
    </row>
    <row r="10331" spans="1:7" ht="25.5">
      <c r="A10331" s="450">
        <v>118</v>
      </c>
      <c r="B10331" s="451" t="s">
        <v>7701</v>
      </c>
      <c r="C10331" s="450" t="s">
        <v>721</v>
      </c>
      <c r="D10331" s="475">
        <v>112.4</v>
      </c>
      <c r="E10331" s="302"/>
      <c r="F10331" s="302"/>
      <c r="G10331" s="302"/>
    </row>
    <row r="10332" spans="1:7" ht="38.25">
      <c r="A10332" s="450">
        <v>4396</v>
      </c>
      <c r="B10332" s="451" t="s">
        <v>7702</v>
      </c>
      <c r="C10332" s="450" t="s">
        <v>726</v>
      </c>
      <c r="D10332" s="475">
        <v>179.1</v>
      </c>
      <c r="E10332" s="302"/>
      <c r="F10332" s="302"/>
      <c r="G10332" s="302"/>
    </row>
    <row r="10333" spans="1:7" ht="25.5">
      <c r="A10333" s="450">
        <v>36881</v>
      </c>
      <c r="B10333" s="451" t="s">
        <v>7703</v>
      </c>
      <c r="C10333" s="450" t="s">
        <v>726</v>
      </c>
      <c r="D10333" s="475">
        <v>160.04</v>
      </c>
      <c r="E10333" s="302"/>
      <c r="F10333" s="302"/>
      <c r="G10333" s="302"/>
    </row>
    <row r="10334" spans="1:7" ht="25.5">
      <c r="A10334" s="450">
        <v>36882</v>
      </c>
      <c r="B10334" s="451" t="s">
        <v>7704</v>
      </c>
      <c r="C10334" s="450" t="s">
        <v>726</v>
      </c>
      <c r="D10334" s="475">
        <v>186.72</v>
      </c>
      <c r="E10334" s="302"/>
      <c r="F10334" s="302"/>
      <c r="G10334" s="302"/>
    </row>
    <row r="10335" spans="1:7" ht="38.25">
      <c r="A10335" s="450">
        <v>4397</v>
      </c>
      <c r="B10335" s="451" t="s">
        <v>7705</v>
      </c>
      <c r="C10335" s="450" t="s">
        <v>726</v>
      </c>
      <c r="D10335" s="475">
        <v>290.43</v>
      </c>
      <c r="E10335" s="302"/>
      <c r="F10335" s="302"/>
      <c r="G10335" s="302"/>
    </row>
    <row r="10336" spans="1:7">
      <c r="A10336" s="450">
        <v>4751</v>
      </c>
      <c r="B10336" s="451" t="s">
        <v>7706</v>
      </c>
      <c r="C10336" s="450" t="s">
        <v>724</v>
      </c>
      <c r="D10336" s="475">
        <v>15.92</v>
      </c>
      <c r="E10336" s="302"/>
      <c r="F10336" s="302"/>
      <c r="G10336" s="302"/>
    </row>
    <row r="10337" spans="1:7">
      <c r="A10337" s="450">
        <v>41066</v>
      </c>
      <c r="B10337" s="451" t="s">
        <v>7707</v>
      </c>
      <c r="C10337" s="450" t="s">
        <v>839</v>
      </c>
      <c r="D10337" s="475">
        <v>2823.39</v>
      </c>
      <c r="E10337" s="302"/>
      <c r="F10337" s="302"/>
      <c r="G10337" s="302"/>
    </row>
    <row r="10338" spans="1:7" ht="25.5">
      <c r="A10338" s="450">
        <v>39604</v>
      </c>
      <c r="B10338" s="451" t="s">
        <v>7708</v>
      </c>
      <c r="C10338" s="450" t="s">
        <v>721</v>
      </c>
      <c r="D10338" s="475">
        <v>9.4700000000000006</v>
      </c>
      <c r="E10338" s="302"/>
      <c r="F10338" s="302"/>
      <c r="G10338" s="302"/>
    </row>
    <row r="10339" spans="1:7" ht="25.5">
      <c r="A10339" s="450">
        <v>39605</v>
      </c>
      <c r="B10339" s="451" t="s">
        <v>7709</v>
      </c>
      <c r="C10339" s="450" t="s">
        <v>721</v>
      </c>
      <c r="D10339" s="475">
        <v>13.15</v>
      </c>
      <c r="E10339" s="302"/>
      <c r="F10339" s="302"/>
      <c r="G10339" s="302"/>
    </row>
    <row r="10340" spans="1:7" ht="25.5">
      <c r="A10340" s="450">
        <v>39606</v>
      </c>
      <c r="B10340" s="451" t="s">
        <v>7710</v>
      </c>
      <c r="C10340" s="450" t="s">
        <v>721</v>
      </c>
      <c r="D10340" s="475">
        <v>16.7</v>
      </c>
      <c r="E10340" s="302"/>
      <c r="F10340" s="302"/>
      <c r="G10340" s="302"/>
    </row>
    <row r="10341" spans="1:7" ht="25.5">
      <c r="A10341" s="450">
        <v>39607</v>
      </c>
      <c r="B10341" s="451" t="s">
        <v>7711</v>
      </c>
      <c r="C10341" s="450" t="s">
        <v>721</v>
      </c>
      <c r="D10341" s="475">
        <v>19.149999999999999</v>
      </c>
      <c r="E10341" s="302"/>
      <c r="F10341" s="302"/>
      <c r="G10341" s="302"/>
    </row>
    <row r="10342" spans="1:7" ht="25.5">
      <c r="A10342" s="450">
        <v>39594</v>
      </c>
      <c r="B10342" s="451" t="s">
        <v>7712</v>
      </c>
      <c r="C10342" s="450" t="s">
        <v>721</v>
      </c>
      <c r="D10342" s="475">
        <v>181.36</v>
      </c>
      <c r="E10342" s="302"/>
      <c r="F10342" s="302"/>
      <c r="G10342" s="302"/>
    </row>
    <row r="10343" spans="1:7" ht="25.5">
      <c r="A10343" s="450">
        <v>39596</v>
      </c>
      <c r="B10343" s="451" t="s">
        <v>7713</v>
      </c>
      <c r="C10343" s="450" t="s">
        <v>721</v>
      </c>
      <c r="D10343" s="475">
        <v>316.10000000000002</v>
      </c>
      <c r="E10343" s="302"/>
      <c r="F10343" s="302"/>
      <c r="G10343" s="302"/>
    </row>
    <row r="10344" spans="1:7" ht="25.5">
      <c r="A10344" s="450">
        <v>39595</v>
      </c>
      <c r="B10344" s="451" t="s">
        <v>7714</v>
      </c>
      <c r="C10344" s="450" t="s">
        <v>721</v>
      </c>
      <c r="D10344" s="475">
        <v>265.33999999999997</v>
      </c>
      <c r="E10344" s="302"/>
      <c r="F10344" s="302"/>
      <c r="G10344" s="302"/>
    </row>
    <row r="10345" spans="1:7" ht="25.5">
      <c r="A10345" s="450">
        <v>39597</v>
      </c>
      <c r="B10345" s="451" t="s">
        <v>7715</v>
      </c>
      <c r="C10345" s="450" t="s">
        <v>721</v>
      </c>
      <c r="D10345" s="475">
        <v>426.28</v>
      </c>
      <c r="E10345" s="302"/>
      <c r="F10345" s="302"/>
      <c r="G10345" s="302"/>
    </row>
    <row r="10346" spans="1:7">
      <c r="A10346" s="450">
        <v>10731</v>
      </c>
      <c r="B10346" s="451" t="s">
        <v>7716</v>
      </c>
      <c r="C10346" s="450" t="s">
        <v>726</v>
      </c>
      <c r="D10346" s="475">
        <v>29.29</v>
      </c>
      <c r="E10346" s="302"/>
      <c r="F10346" s="302"/>
      <c r="G10346" s="302"/>
    </row>
    <row r="10347" spans="1:7">
      <c r="A10347" s="450">
        <v>4704</v>
      </c>
      <c r="B10347" s="451" t="s">
        <v>7717</v>
      </c>
      <c r="C10347" s="450" t="s">
        <v>726</v>
      </c>
      <c r="D10347" s="475">
        <v>26.43</v>
      </c>
      <c r="E10347" s="302"/>
      <c r="F10347" s="302"/>
      <c r="G10347" s="302"/>
    </row>
    <row r="10348" spans="1:7">
      <c r="A10348" s="450">
        <v>10730</v>
      </c>
      <c r="B10348" s="451" t="s">
        <v>7718</v>
      </c>
      <c r="C10348" s="450" t="s">
        <v>726</v>
      </c>
      <c r="D10348" s="475">
        <v>28.32</v>
      </c>
      <c r="E10348" s="302"/>
      <c r="F10348" s="302"/>
      <c r="G10348" s="302"/>
    </row>
    <row r="10349" spans="1:7" ht="25.5">
      <c r="A10349" s="450">
        <v>4729</v>
      </c>
      <c r="B10349" s="451" t="s">
        <v>7719</v>
      </c>
      <c r="C10349" s="450" t="s">
        <v>719</v>
      </c>
      <c r="D10349" s="475">
        <v>77.52</v>
      </c>
      <c r="E10349" s="302"/>
      <c r="F10349" s="302"/>
      <c r="G10349" s="302"/>
    </row>
    <row r="10350" spans="1:7" ht="38.25">
      <c r="A10350" s="450">
        <v>4720</v>
      </c>
      <c r="B10350" s="451" t="s">
        <v>7720</v>
      </c>
      <c r="C10350" s="450" t="s">
        <v>719</v>
      </c>
      <c r="D10350" s="475">
        <v>88.83</v>
      </c>
      <c r="E10350" s="302"/>
      <c r="F10350" s="302"/>
      <c r="G10350" s="302"/>
    </row>
    <row r="10351" spans="1:7" ht="25.5">
      <c r="A10351" s="450">
        <v>4721</v>
      </c>
      <c r="B10351" s="451" t="s">
        <v>4683</v>
      </c>
      <c r="C10351" s="450" t="s">
        <v>719</v>
      </c>
      <c r="D10351" s="475">
        <v>76.94</v>
      </c>
      <c r="E10351" s="302"/>
      <c r="F10351" s="302"/>
      <c r="G10351" s="302"/>
    </row>
    <row r="10352" spans="1:7" ht="25.5">
      <c r="A10352" s="450">
        <v>4718</v>
      </c>
      <c r="B10352" s="451" t="s">
        <v>7721</v>
      </c>
      <c r="C10352" s="450" t="s">
        <v>719</v>
      </c>
      <c r="D10352" s="475">
        <v>77.349999999999994</v>
      </c>
      <c r="E10352" s="302"/>
      <c r="F10352" s="302"/>
      <c r="G10352" s="302"/>
    </row>
    <row r="10353" spans="1:7" ht="25.5">
      <c r="A10353" s="450">
        <v>4722</v>
      </c>
      <c r="B10353" s="451" t="s">
        <v>7722</v>
      </c>
      <c r="C10353" s="450" t="s">
        <v>719</v>
      </c>
      <c r="D10353" s="475">
        <v>72.680000000000007</v>
      </c>
      <c r="E10353" s="302"/>
      <c r="F10353" s="302"/>
      <c r="G10353" s="302"/>
    </row>
    <row r="10354" spans="1:7" ht="25.5">
      <c r="A10354" s="450">
        <v>4723</v>
      </c>
      <c r="B10354" s="451" t="s">
        <v>7723</v>
      </c>
      <c r="C10354" s="450" t="s">
        <v>719</v>
      </c>
      <c r="D10354" s="475">
        <v>72.05</v>
      </c>
      <c r="E10354" s="302"/>
      <c r="F10354" s="302"/>
      <c r="G10354" s="302"/>
    </row>
    <row r="10355" spans="1:7" ht="25.5">
      <c r="A10355" s="450">
        <v>4727</v>
      </c>
      <c r="B10355" s="451" t="s">
        <v>7724</v>
      </c>
      <c r="C10355" s="450" t="s">
        <v>719</v>
      </c>
      <c r="D10355" s="475">
        <v>65.95</v>
      </c>
      <c r="E10355" s="302"/>
      <c r="F10355" s="302"/>
      <c r="G10355" s="302"/>
    </row>
    <row r="10356" spans="1:7" ht="38.25">
      <c r="A10356" s="450">
        <v>4748</v>
      </c>
      <c r="B10356" s="451" t="s">
        <v>7725</v>
      </c>
      <c r="C10356" s="450" t="s">
        <v>719</v>
      </c>
      <c r="D10356" s="475">
        <v>71.06</v>
      </c>
      <c r="E10356" s="302"/>
      <c r="F10356" s="302"/>
      <c r="G10356" s="302"/>
    </row>
    <row r="10357" spans="1:7" ht="38.25">
      <c r="A10357" s="450">
        <v>4730</v>
      </c>
      <c r="B10357" s="451" t="s">
        <v>7726</v>
      </c>
      <c r="C10357" s="450" t="s">
        <v>719</v>
      </c>
      <c r="D10357" s="475">
        <v>72.319999999999993</v>
      </c>
      <c r="E10357" s="302"/>
      <c r="F10357" s="302"/>
      <c r="G10357" s="302"/>
    </row>
    <row r="10358" spans="1:7" ht="51">
      <c r="A10358" s="450">
        <v>13186</v>
      </c>
      <c r="B10358" s="451" t="s">
        <v>7727</v>
      </c>
      <c r="C10358" s="450" t="s">
        <v>719</v>
      </c>
      <c r="D10358" s="475">
        <v>56.98</v>
      </c>
      <c r="E10358" s="302"/>
      <c r="F10358" s="302"/>
      <c r="G10358" s="302"/>
    </row>
    <row r="10359" spans="1:7" ht="51">
      <c r="A10359" s="450">
        <v>10737</v>
      </c>
      <c r="B10359" s="451" t="s">
        <v>7728</v>
      </c>
      <c r="C10359" s="450" t="s">
        <v>726</v>
      </c>
      <c r="D10359" s="475">
        <v>92.04</v>
      </c>
      <c r="E10359" s="302"/>
      <c r="F10359" s="302"/>
      <c r="G10359" s="302"/>
    </row>
    <row r="10360" spans="1:7" ht="51">
      <c r="A10360" s="450">
        <v>10734</v>
      </c>
      <c r="B10360" s="451" t="s">
        <v>7729</v>
      </c>
      <c r="C10360" s="450" t="s">
        <v>726</v>
      </c>
      <c r="D10360" s="475">
        <v>54.75</v>
      </c>
      <c r="E10360" s="302"/>
      <c r="F10360" s="302"/>
      <c r="G10360" s="302"/>
    </row>
    <row r="10361" spans="1:7" ht="25.5">
      <c r="A10361" s="450">
        <v>4708</v>
      </c>
      <c r="B10361" s="451" t="s">
        <v>7730</v>
      </c>
      <c r="C10361" s="450" t="s">
        <v>726</v>
      </c>
      <c r="D10361" s="475">
        <v>106.2</v>
      </c>
      <c r="E10361" s="302"/>
      <c r="F10361" s="302"/>
      <c r="G10361" s="302"/>
    </row>
    <row r="10362" spans="1:7" ht="63.75">
      <c r="A10362" s="450">
        <v>4712</v>
      </c>
      <c r="B10362" s="451" t="s">
        <v>7731</v>
      </c>
      <c r="C10362" s="450" t="s">
        <v>726</v>
      </c>
      <c r="D10362" s="475">
        <v>51.92</v>
      </c>
      <c r="E10362" s="302"/>
      <c r="F10362" s="302"/>
      <c r="G10362" s="302"/>
    </row>
    <row r="10363" spans="1:7" ht="63.75">
      <c r="A10363" s="450">
        <v>4710</v>
      </c>
      <c r="B10363" s="451" t="s">
        <v>7732</v>
      </c>
      <c r="C10363" s="450" t="s">
        <v>726</v>
      </c>
      <c r="D10363" s="475">
        <v>166.51</v>
      </c>
      <c r="E10363" s="302"/>
      <c r="F10363" s="302"/>
      <c r="G10363" s="302"/>
    </row>
    <row r="10364" spans="1:7" ht="38.25">
      <c r="A10364" s="450">
        <v>4746</v>
      </c>
      <c r="B10364" s="451" t="s">
        <v>7733</v>
      </c>
      <c r="C10364" s="450" t="s">
        <v>719</v>
      </c>
      <c r="D10364" s="475">
        <v>54.01</v>
      </c>
      <c r="E10364" s="302"/>
      <c r="F10364" s="302"/>
      <c r="G10364" s="302"/>
    </row>
    <row r="10365" spans="1:7">
      <c r="A10365" s="450">
        <v>4750</v>
      </c>
      <c r="B10365" s="451" t="s">
        <v>7734</v>
      </c>
      <c r="C10365" s="450" t="s">
        <v>724</v>
      </c>
      <c r="D10365" s="475">
        <v>13.66</v>
      </c>
      <c r="E10365" s="302"/>
      <c r="F10365" s="302"/>
      <c r="G10365" s="302"/>
    </row>
    <row r="10366" spans="1:7">
      <c r="A10366" s="450">
        <v>41065</v>
      </c>
      <c r="B10366" s="451" t="s">
        <v>7735</v>
      </c>
      <c r="C10366" s="450" t="s">
        <v>839</v>
      </c>
      <c r="D10366" s="475">
        <v>2420.84</v>
      </c>
      <c r="E10366" s="302"/>
      <c r="F10366" s="302"/>
      <c r="G10366" s="302"/>
    </row>
    <row r="10367" spans="1:7" ht="38.25">
      <c r="A10367" s="450">
        <v>34747</v>
      </c>
      <c r="B10367" s="451" t="s">
        <v>7736</v>
      </c>
      <c r="C10367" s="450" t="s">
        <v>725</v>
      </c>
      <c r="D10367" s="475">
        <v>81.47</v>
      </c>
      <c r="E10367" s="302"/>
      <c r="F10367" s="302"/>
      <c r="G10367" s="302"/>
    </row>
    <row r="10368" spans="1:7" ht="25.5">
      <c r="A10368" s="450">
        <v>4826</v>
      </c>
      <c r="B10368" s="451" t="s">
        <v>7737</v>
      </c>
      <c r="C10368" s="450" t="s">
        <v>725</v>
      </c>
      <c r="D10368" s="475">
        <v>87.6</v>
      </c>
      <c r="E10368" s="302"/>
      <c r="F10368" s="302"/>
      <c r="G10368" s="302"/>
    </row>
    <row r="10369" spans="1:7" ht="25.5">
      <c r="A10369" s="450">
        <v>41975</v>
      </c>
      <c r="B10369" s="451" t="s">
        <v>7738</v>
      </c>
      <c r="C10369" s="450" t="s">
        <v>726</v>
      </c>
      <c r="D10369" s="475">
        <v>75.650000000000006</v>
      </c>
      <c r="E10369" s="302"/>
      <c r="F10369" s="302"/>
      <c r="G10369" s="302"/>
    </row>
    <row r="10370" spans="1:7" ht="38.25">
      <c r="A10370" s="450">
        <v>4825</v>
      </c>
      <c r="B10370" s="451" t="s">
        <v>7739</v>
      </c>
      <c r="C10370" s="450" t="s">
        <v>725</v>
      </c>
      <c r="D10370" s="475">
        <v>121.26</v>
      </c>
      <c r="E10370" s="302"/>
      <c r="F10370" s="302"/>
      <c r="G10370" s="302"/>
    </row>
    <row r="10371" spans="1:7" ht="25.5">
      <c r="A10371" s="450">
        <v>34744</v>
      </c>
      <c r="B10371" s="451" t="s">
        <v>7740</v>
      </c>
      <c r="C10371" s="450" t="s">
        <v>726</v>
      </c>
      <c r="D10371" s="475">
        <v>20.92</v>
      </c>
      <c r="E10371" s="302"/>
      <c r="F10371" s="302"/>
      <c r="G10371" s="302"/>
    </row>
    <row r="10372" spans="1:7" ht="51">
      <c r="A10372" s="450">
        <v>39430</v>
      </c>
      <c r="B10372" s="451" t="s">
        <v>7741</v>
      </c>
      <c r="C10372" s="450" t="s">
        <v>721</v>
      </c>
      <c r="D10372" s="475">
        <v>1.79</v>
      </c>
      <c r="E10372" s="302"/>
      <c r="F10372" s="302"/>
      <c r="G10372" s="302"/>
    </row>
    <row r="10373" spans="1:7" ht="38.25">
      <c r="A10373" s="450">
        <v>39573</v>
      </c>
      <c r="B10373" s="451" t="s">
        <v>7742</v>
      </c>
      <c r="C10373" s="450" t="s">
        <v>721</v>
      </c>
      <c r="D10373" s="475">
        <v>1.76</v>
      </c>
      <c r="E10373" s="302"/>
      <c r="F10373" s="302"/>
      <c r="G10373" s="302"/>
    </row>
    <row r="10374" spans="1:7" ht="38.25">
      <c r="A10374" s="450">
        <v>38410</v>
      </c>
      <c r="B10374" s="451" t="s">
        <v>7743</v>
      </c>
      <c r="C10374" s="450" t="s">
        <v>721</v>
      </c>
      <c r="D10374" s="475">
        <v>12285.1</v>
      </c>
      <c r="E10374" s="302"/>
      <c r="F10374" s="302"/>
      <c r="G10374" s="302"/>
    </row>
    <row r="10375" spans="1:7">
      <c r="A10375" s="450">
        <v>41596</v>
      </c>
      <c r="B10375" s="451" t="s">
        <v>10728</v>
      </c>
      <c r="C10375" s="450" t="s">
        <v>718</v>
      </c>
      <c r="D10375" s="475">
        <v>11.76</v>
      </c>
      <c r="E10375" s="302"/>
      <c r="F10375" s="302"/>
      <c r="G10375" s="302"/>
    </row>
    <row r="10376" spans="1:7">
      <c r="A10376" s="450">
        <v>41598</v>
      </c>
      <c r="B10376" s="451" t="s">
        <v>10729</v>
      </c>
      <c r="C10376" s="450" t="s">
        <v>718</v>
      </c>
      <c r="D10376" s="475">
        <v>11.76</v>
      </c>
      <c r="E10376" s="302"/>
      <c r="F10376" s="302"/>
      <c r="G10376" s="302"/>
    </row>
    <row r="10377" spans="1:7">
      <c r="A10377" s="450">
        <v>41594</v>
      </c>
      <c r="B10377" s="451" t="s">
        <v>10730</v>
      </c>
      <c r="C10377" s="450" t="s">
        <v>718</v>
      </c>
      <c r="D10377" s="475">
        <v>11.94</v>
      </c>
      <c r="E10377" s="302"/>
      <c r="F10377" s="302"/>
      <c r="G10377" s="302"/>
    </row>
    <row r="10378" spans="1:7" ht="25.5">
      <c r="A10378" s="450">
        <v>43663</v>
      </c>
      <c r="B10378" s="451" t="s">
        <v>10731</v>
      </c>
      <c r="C10378" s="450" t="s">
        <v>718</v>
      </c>
      <c r="D10378" s="475">
        <v>9.84</v>
      </c>
      <c r="E10378" s="302"/>
      <c r="F10378" s="302"/>
      <c r="G10378" s="302"/>
    </row>
    <row r="10379" spans="1:7" ht="25.5">
      <c r="A10379" s="450">
        <v>4766</v>
      </c>
      <c r="B10379" s="451" t="s">
        <v>10732</v>
      </c>
      <c r="C10379" s="450" t="s">
        <v>718</v>
      </c>
      <c r="D10379" s="475">
        <v>9.26</v>
      </c>
      <c r="E10379" s="302"/>
      <c r="F10379" s="302"/>
      <c r="G10379" s="302"/>
    </row>
    <row r="10380" spans="1:7" ht="25.5">
      <c r="A10380" s="450">
        <v>43664</v>
      </c>
      <c r="B10380" s="451" t="s">
        <v>10733</v>
      </c>
      <c r="C10380" s="450" t="s">
        <v>718</v>
      </c>
      <c r="D10380" s="475">
        <v>9.89</v>
      </c>
      <c r="E10380" s="302"/>
      <c r="F10380" s="302"/>
      <c r="G10380" s="302"/>
    </row>
    <row r="10381" spans="1:7" ht="25.5">
      <c r="A10381" s="450">
        <v>43082</v>
      </c>
      <c r="B10381" s="451" t="s">
        <v>10734</v>
      </c>
      <c r="C10381" s="450" t="s">
        <v>718</v>
      </c>
      <c r="D10381" s="475">
        <v>10.78</v>
      </c>
      <c r="E10381" s="302"/>
      <c r="F10381" s="302"/>
      <c r="G10381" s="302"/>
    </row>
    <row r="10382" spans="1:7">
      <c r="A10382" s="450">
        <v>43665</v>
      </c>
      <c r="B10382" s="451" t="s">
        <v>7744</v>
      </c>
      <c r="C10382" s="450" t="s">
        <v>718</v>
      </c>
      <c r="D10382" s="475">
        <v>9.26</v>
      </c>
      <c r="E10382" s="302"/>
      <c r="F10382" s="302"/>
      <c r="G10382" s="302"/>
    </row>
    <row r="10383" spans="1:7">
      <c r="A10383" s="450">
        <v>10966</v>
      </c>
      <c r="B10383" s="451" t="s">
        <v>7745</v>
      </c>
      <c r="C10383" s="450" t="s">
        <v>718</v>
      </c>
      <c r="D10383" s="475">
        <v>9.84</v>
      </c>
      <c r="E10383" s="302"/>
      <c r="F10383" s="302"/>
      <c r="G10383" s="302"/>
    </row>
    <row r="10384" spans="1:7" ht="25.5">
      <c r="A10384" s="450">
        <v>43692</v>
      </c>
      <c r="B10384" s="451" t="s">
        <v>10735</v>
      </c>
      <c r="C10384" s="450" t="s">
        <v>718</v>
      </c>
      <c r="D10384" s="475">
        <v>9.84</v>
      </c>
      <c r="E10384" s="302"/>
      <c r="F10384" s="302"/>
      <c r="G10384" s="302"/>
    </row>
    <row r="10385" spans="1:7" ht="38.25">
      <c r="A10385" s="450">
        <v>43083</v>
      </c>
      <c r="B10385" s="451" t="s">
        <v>10736</v>
      </c>
      <c r="C10385" s="450" t="s">
        <v>718</v>
      </c>
      <c r="D10385" s="475">
        <v>9.34</v>
      </c>
      <c r="E10385" s="302"/>
      <c r="F10385" s="302"/>
      <c r="G10385" s="302"/>
    </row>
    <row r="10386" spans="1:7" ht="25.5">
      <c r="A10386" s="450">
        <v>40535</v>
      </c>
      <c r="B10386" s="451" t="s">
        <v>7746</v>
      </c>
      <c r="C10386" s="450" t="s">
        <v>718</v>
      </c>
      <c r="D10386" s="475">
        <v>9.34</v>
      </c>
      <c r="E10386" s="302"/>
      <c r="F10386" s="302"/>
      <c r="G10386" s="302"/>
    </row>
    <row r="10387" spans="1:7" ht="38.25">
      <c r="A10387" s="450">
        <v>39427</v>
      </c>
      <c r="B10387" s="451" t="s">
        <v>7747</v>
      </c>
      <c r="C10387" s="450" t="s">
        <v>725</v>
      </c>
      <c r="D10387" s="475">
        <v>4.75</v>
      </c>
      <c r="E10387" s="302"/>
      <c r="F10387" s="302"/>
      <c r="G10387" s="302"/>
    </row>
    <row r="10388" spans="1:7" ht="25.5">
      <c r="A10388" s="450">
        <v>39424</v>
      </c>
      <c r="B10388" s="451" t="s">
        <v>7748</v>
      </c>
      <c r="C10388" s="450" t="s">
        <v>725</v>
      </c>
      <c r="D10388" s="475">
        <v>2.82</v>
      </c>
      <c r="E10388" s="302"/>
      <c r="F10388" s="302"/>
      <c r="G10388" s="302"/>
    </row>
    <row r="10389" spans="1:7" ht="38.25">
      <c r="A10389" s="450">
        <v>39425</v>
      </c>
      <c r="B10389" s="451" t="s">
        <v>7749</v>
      </c>
      <c r="C10389" s="450" t="s">
        <v>725</v>
      </c>
      <c r="D10389" s="475">
        <v>2.79</v>
      </c>
      <c r="E10389" s="302"/>
      <c r="F10389" s="302"/>
      <c r="G10389" s="302"/>
    </row>
    <row r="10390" spans="1:7" ht="25.5">
      <c r="A10390" s="450">
        <v>40664</v>
      </c>
      <c r="B10390" s="451" t="s">
        <v>7750</v>
      </c>
      <c r="C10390" s="450" t="s">
        <v>718</v>
      </c>
      <c r="D10390" s="475">
        <v>19.16</v>
      </c>
      <c r="E10390" s="302"/>
      <c r="F10390" s="302"/>
      <c r="G10390" s="302"/>
    </row>
    <row r="10391" spans="1:7">
      <c r="A10391" s="450">
        <v>34360</v>
      </c>
      <c r="B10391" s="451" t="s">
        <v>7751</v>
      </c>
      <c r="C10391" s="450" t="s">
        <v>718</v>
      </c>
      <c r="D10391" s="475">
        <v>38.03</v>
      </c>
      <c r="E10391" s="302"/>
      <c r="F10391" s="302"/>
      <c r="G10391" s="302"/>
    </row>
    <row r="10392" spans="1:7" ht="25.5">
      <c r="A10392" s="450">
        <v>20259</v>
      </c>
      <c r="B10392" s="451" t="s">
        <v>7752</v>
      </c>
      <c r="C10392" s="450" t="s">
        <v>725</v>
      </c>
      <c r="D10392" s="475">
        <v>7.9</v>
      </c>
      <c r="E10392" s="302"/>
      <c r="F10392" s="302"/>
      <c r="G10392" s="302"/>
    </row>
    <row r="10393" spans="1:7" ht="51">
      <c r="A10393" s="450">
        <v>14077</v>
      </c>
      <c r="B10393" s="451" t="s">
        <v>7753</v>
      </c>
      <c r="C10393" s="450" t="s">
        <v>725</v>
      </c>
      <c r="D10393" s="475">
        <v>120.91</v>
      </c>
      <c r="E10393" s="302"/>
      <c r="F10393" s="302"/>
      <c r="G10393" s="302"/>
    </row>
    <row r="10394" spans="1:7" ht="51">
      <c r="A10394" s="450">
        <v>3678</v>
      </c>
      <c r="B10394" s="451" t="s">
        <v>7754</v>
      </c>
      <c r="C10394" s="450" t="s">
        <v>725</v>
      </c>
      <c r="D10394" s="475">
        <v>54.65</v>
      </c>
      <c r="E10394" s="302"/>
      <c r="F10394" s="302"/>
      <c r="G10394" s="302"/>
    </row>
    <row r="10395" spans="1:7" ht="38.25">
      <c r="A10395" s="450">
        <v>39418</v>
      </c>
      <c r="B10395" s="451" t="s">
        <v>7755</v>
      </c>
      <c r="C10395" s="450" t="s">
        <v>725</v>
      </c>
      <c r="D10395" s="475">
        <v>5.3</v>
      </c>
      <c r="E10395" s="302"/>
      <c r="F10395" s="302"/>
      <c r="G10395" s="302"/>
    </row>
    <row r="10396" spans="1:7" ht="38.25">
      <c r="A10396" s="450">
        <v>39419</v>
      </c>
      <c r="B10396" s="451" t="s">
        <v>7756</v>
      </c>
      <c r="C10396" s="450" t="s">
        <v>725</v>
      </c>
      <c r="D10396" s="475">
        <v>6.46</v>
      </c>
      <c r="E10396" s="302"/>
      <c r="F10396" s="302"/>
      <c r="G10396" s="302"/>
    </row>
    <row r="10397" spans="1:7" ht="38.25">
      <c r="A10397" s="450">
        <v>39420</v>
      </c>
      <c r="B10397" s="451" t="s">
        <v>7757</v>
      </c>
      <c r="C10397" s="450" t="s">
        <v>725</v>
      </c>
      <c r="D10397" s="475">
        <v>7.13</v>
      </c>
      <c r="E10397" s="302"/>
      <c r="F10397" s="302"/>
      <c r="G10397" s="302"/>
    </row>
    <row r="10398" spans="1:7" ht="38.25">
      <c r="A10398" s="450">
        <v>39571</v>
      </c>
      <c r="B10398" s="451" t="s">
        <v>7758</v>
      </c>
      <c r="C10398" s="450" t="s">
        <v>725</v>
      </c>
      <c r="D10398" s="475">
        <v>4.3099999999999996</v>
      </c>
      <c r="E10398" s="302"/>
      <c r="F10398" s="302"/>
      <c r="G10398" s="302"/>
    </row>
    <row r="10399" spans="1:7" ht="38.25">
      <c r="A10399" s="450">
        <v>39421</v>
      </c>
      <c r="B10399" s="451" t="s">
        <v>7759</v>
      </c>
      <c r="C10399" s="450" t="s">
        <v>725</v>
      </c>
      <c r="D10399" s="475">
        <v>6.28</v>
      </c>
      <c r="E10399" s="302"/>
      <c r="F10399" s="302"/>
      <c r="G10399" s="302"/>
    </row>
    <row r="10400" spans="1:7" ht="38.25">
      <c r="A10400" s="450">
        <v>39422</v>
      </c>
      <c r="B10400" s="451" t="s">
        <v>7760</v>
      </c>
      <c r="C10400" s="450" t="s">
        <v>725</v>
      </c>
      <c r="D10400" s="475">
        <v>7.33</v>
      </c>
      <c r="E10400" s="302"/>
      <c r="F10400" s="302"/>
      <c r="G10400" s="302"/>
    </row>
    <row r="10401" spans="1:7" ht="38.25">
      <c r="A10401" s="450">
        <v>39423</v>
      </c>
      <c r="B10401" s="451" t="s">
        <v>7761</v>
      </c>
      <c r="C10401" s="450" t="s">
        <v>725</v>
      </c>
      <c r="D10401" s="475">
        <v>8.51</v>
      </c>
      <c r="E10401" s="302"/>
      <c r="F10401" s="302"/>
      <c r="G10401" s="302"/>
    </row>
    <row r="10402" spans="1:7" ht="51">
      <c r="A10402" s="450">
        <v>39426</v>
      </c>
      <c r="B10402" s="451" t="s">
        <v>7762</v>
      </c>
      <c r="C10402" s="450" t="s">
        <v>725</v>
      </c>
      <c r="D10402" s="475">
        <v>19.13</v>
      </c>
      <c r="E10402" s="302"/>
      <c r="F10402" s="302"/>
      <c r="G10402" s="302"/>
    </row>
    <row r="10403" spans="1:7" ht="51">
      <c r="A10403" s="450">
        <v>39429</v>
      </c>
      <c r="B10403" s="451" t="s">
        <v>7763</v>
      </c>
      <c r="C10403" s="450" t="s">
        <v>725</v>
      </c>
      <c r="D10403" s="475">
        <v>6.03</v>
      </c>
      <c r="E10403" s="302"/>
      <c r="F10403" s="302"/>
      <c r="G10403" s="302"/>
    </row>
    <row r="10404" spans="1:7" ht="51">
      <c r="A10404" s="450">
        <v>39428</v>
      </c>
      <c r="B10404" s="451" t="s">
        <v>7764</v>
      </c>
      <c r="C10404" s="450" t="s">
        <v>725</v>
      </c>
      <c r="D10404" s="475">
        <v>4.6100000000000003</v>
      </c>
      <c r="E10404" s="302"/>
      <c r="F10404" s="302"/>
      <c r="G10404" s="302"/>
    </row>
    <row r="10405" spans="1:7" ht="38.25">
      <c r="A10405" s="450">
        <v>39572</v>
      </c>
      <c r="B10405" s="451" t="s">
        <v>7765</v>
      </c>
      <c r="C10405" s="450" t="s">
        <v>725</v>
      </c>
      <c r="D10405" s="475">
        <v>3.99</v>
      </c>
      <c r="E10405" s="302"/>
      <c r="F10405" s="302"/>
      <c r="G10405" s="302"/>
    </row>
    <row r="10406" spans="1:7" ht="38.25">
      <c r="A10406" s="450">
        <v>39570</v>
      </c>
      <c r="B10406" s="451" t="s">
        <v>7766</v>
      </c>
      <c r="C10406" s="450" t="s">
        <v>725</v>
      </c>
      <c r="D10406" s="475">
        <v>4.2300000000000004</v>
      </c>
      <c r="E10406" s="302"/>
      <c r="F10406" s="302"/>
      <c r="G10406" s="302"/>
    </row>
    <row r="10407" spans="1:7" ht="38.25">
      <c r="A10407" s="450">
        <v>39569</v>
      </c>
      <c r="B10407" s="451" t="s">
        <v>7767</v>
      </c>
      <c r="C10407" s="450" t="s">
        <v>725</v>
      </c>
      <c r="D10407" s="475">
        <v>4.18</v>
      </c>
      <c r="E10407" s="302"/>
      <c r="F10407" s="302"/>
      <c r="G10407" s="302"/>
    </row>
    <row r="10408" spans="1:7" ht="38.25">
      <c r="A10408" s="450">
        <v>11552</v>
      </c>
      <c r="B10408" s="451" t="s">
        <v>11588</v>
      </c>
      <c r="C10408" s="450" t="s">
        <v>725</v>
      </c>
      <c r="D10408" s="475">
        <v>7.7</v>
      </c>
      <c r="E10408" s="302"/>
      <c r="F10408" s="302"/>
      <c r="G10408" s="302"/>
    </row>
    <row r="10409" spans="1:7" ht="38.25">
      <c r="A10409" s="450">
        <v>40598</v>
      </c>
      <c r="B10409" s="451" t="s">
        <v>7768</v>
      </c>
      <c r="C10409" s="450" t="s">
        <v>718</v>
      </c>
      <c r="D10409" s="475">
        <v>9.11</v>
      </c>
      <c r="E10409" s="302"/>
      <c r="F10409" s="302"/>
      <c r="G10409" s="302"/>
    </row>
    <row r="10410" spans="1:7" ht="25.5">
      <c r="A10410" s="450">
        <v>39029</v>
      </c>
      <c r="B10410" s="451" t="s">
        <v>7769</v>
      </c>
      <c r="C10410" s="450" t="s">
        <v>725</v>
      </c>
      <c r="D10410" s="475">
        <v>13.51</v>
      </c>
      <c r="E10410" s="302"/>
      <c r="F10410" s="302"/>
      <c r="G10410" s="302"/>
    </row>
    <row r="10411" spans="1:7" ht="25.5">
      <c r="A10411" s="450">
        <v>39028</v>
      </c>
      <c r="B10411" s="451" t="s">
        <v>7770</v>
      </c>
      <c r="C10411" s="450" t="s">
        <v>725</v>
      </c>
      <c r="D10411" s="475">
        <v>7.86</v>
      </c>
      <c r="E10411" s="302"/>
      <c r="F10411" s="302"/>
      <c r="G10411" s="302"/>
    </row>
    <row r="10412" spans="1:7">
      <c r="A10412" s="450">
        <v>39328</v>
      </c>
      <c r="B10412" s="451" t="s">
        <v>7771</v>
      </c>
      <c r="C10412" s="450" t="s">
        <v>725</v>
      </c>
      <c r="D10412" s="475">
        <v>4.32</v>
      </c>
      <c r="E10412" s="302"/>
      <c r="F10412" s="302"/>
      <c r="G10412" s="302"/>
    </row>
    <row r="10413" spans="1:7" ht="76.5">
      <c r="A10413" s="450">
        <v>38541</v>
      </c>
      <c r="B10413" s="451" t="s">
        <v>7772</v>
      </c>
      <c r="C10413" s="450" t="s">
        <v>721</v>
      </c>
      <c r="D10413" s="475">
        <v>2453947.35</v>
      </c>
      <c r="E10413" s="302"/>
      <c r="F10413" s="302"/>
      <c r="G10413" s="302"/>
    </row>
    <row r="10414" spans="1:7" ht="76.5">
      <c r="A10414" s="450">
        <v>38542</v>
      </c>
      <c r="B10414" s="451" t="s">
        <v>7773</v>
      </c>
      <c r="C10414" s="450" t="s">
        <v>721</v>
      </c>
      <c r="D10414" s="475">
        <v>3815789.45</v>
      </c>
      <c r="E10414" s="302"/>
      <c r="F10414" s="302"/>
      <c r="G10414" s="302"/>
    </row>
    <row r="10415" spans="1:7" ht="76.5">
      <c r="A10415" s="450">
        <v>38543</v>
      </c>
      <c r="B10415" s="451" t="s">
        <v>7774</v>
      </c>
      <c r="C10415" s="450" t="s">
        <v>721</v>
      </c>
      <c r="D10415" s="475">
        <v>934210.55</v>
      </c>
      <c r="E10415" s="302"/>
      <c r="F10415" s="302"/>
      <c r="G10415" s="302"/>
    </row>
    <row r="10416" spans="1:7" ht="38.25">
      <c r="A10416" s="450">
        <v>40406</v>
      </c>
      <c r="B10416" s="451" t="s">
        <v>7775</v>
      </c>
      <c r="C10416" s="450" t="s">
        <v>721</v>
      </c>
      <c r="D10416" s="475">
        <v>72527.7</v>
      </c>
      <c r="E10416" s="302"/>
      <c r="F10416" s="302"/>
      <c r="G10416" s="302"/>
    </row>
    <row r="10417" spans="1:7" ht="38.25">
      <c r="A10417" s="450">
        <v>40789</v>
      </c>
      <c r="B10417" s="451" t="s">
        <v>7776</v>
      </c>
      <c r="C10417" s="450" t="s">
        <v>721</v>
      </c>
      <c r="D10417" s="475">
        <v>10451.98</v>
      </c>
      <c r="E10417" s="302"/>
      <c r="F10417" s="302"/>
      <c r="G10417" s="302"/>
    </row>
    <row r="10418" spans="1:7" ht="51">
      <c r="A10418" s="450">
        <v>40791</v>
      </c>
      <c r="B10418" s="451" t="s">
        <v>7777</v>
      </c>
      <c r="C10418" s="450" t="s">
        <v>721</v>
      </c>
      <c r="D10418" s="475">
        <v>32719.26</v>
      </c>
      <c r="E10418" s="302"/>
      <c r="F10418" s="302"/>
      <c r="G10418" s="302"/>
    </row>
    <row r="10419" spans="1:7" ht="38.25">
      <c r="A10419" s="450">
        <v>11651</v>
      </c>
      <c r="B10419" s="451" t="s">
        <v>7778</v>
      </c>
      <c r="C10419" s="450" t="s">
        <v>721</v>
      </c>
      <c r="D10419" s="475">
        <v>17894.63</v>
      </c>
      <c r="E10419" s="302"/>
      <c r="F10419" s="302"/>
      <c r="G10419" s="302"/>
    </row>
    <row r="10420" spans="1:7" ht="38.25">
      <c r="A10420" s="450">
        <v>42002</v>
      </c>
      <c r="B10420" s="451" t="s">
        <v>7779</v>
      </c>
      <c r="C10420" s="450" t="s">
        <v>721</v>
      </c>
      <c r="D10420" s="475">
        <v>800128.3</v>
      </c>
      <c r="E10420" s="302"/>
      <c r="F10420" s="302"/>
      <c r="G10420" s="302"/>
    </row>
    <row r="10421" spans="1:7" ht="38.25">
      <c r="A10421" s="450">
        <v>40435</v>
      </c>
      <c r="B10421" s="451" t="s">
        <v>7780</v>
      </c>
      <c r="C10421" s="450" t="s">
        <v>721</v>
      </c>
      <c r="D10421" s="475">
        <v>512500</v>
      </c>
      <c r="E10421" s="302"/>
      <c r="F10421" s="302"/>
      <c r="G10421" s="302"/>
    </row>
    <row r="10422" spans="1:7" ht="38.25">
      <c r="A10422" s="450">
        <v>39012</v>
      </c>
      <c r="B10422" s="451" t="s">
        <v>7781</v>
      </c>
      <c r="C10422" s="450" t="s">
        <v>721</v>
      </c>
      <c r="D10422" s="475">
        <v>534722.9</v>
      </c>
      <c r="E10422" s="302"/>
      <c r="F10422" s="302"/>
      <c r="G10422" s="302"/>
    </row>
    <row r="10423" spans="1:7" ht="38.25">
      <c r="A10423" s="450">
        <v>13617</v>
      </c>
      <c r="B10423" s="451" t="s">
        <v>7782</v>
      </c>
      <c r="C10423" s="450" t="s">
        <v>721</v>
      </c>
      <c r="D10423" s="475">
        <v>58153.78</v>
      </c>
      <c r="E10423" s="302"/>
      <c r="F10423" s="302"/>
      <c r="G10423" s="302"/>
    </row>
    <row r="10424" spans="1:7" ht="38.25">
      <c r="A10424" s="450">
        <v>35274</v>
      </c>
      <c r="B10424" s="451" t="s">
        <v>12238</v>
      </c>
      <c r="C10424" s="450" t="s">
        <v>725</v>
      </c>
      <c r="D10424" s="475">
        <v>23.21</v>
      </c>
      <c r="E10424" s="302"/>
      <c r="F10424" s="302"/>
      <c r="G10424" s="302"/>
    </row>
    <row r="10425" spans="1:7" ht="38.25">
      <c r="A10425" s="450">
        <v>35275</v>
      </c>
      <c r="B10425" s="451" t="s">
        <v>12239</v>
      </c>
      <c r="C10425" s="450" t="s">
        <v>725</v>
      </c>
      <c r="D10425" s="475">
        <v>49.27</v>
      </c>
      <c r="E10425" s="302"/>
      <c r="F10425" s="302"/>
      <c r="G10425" s="302"/>
    </row>
    <row r="10426" spans="1:7" ht="38.25">
      <c r="A10426" s="450">
        <v>35276</v>
      </c>
      <c r="B10426" s="451" t="s">
        <v>12240</v>
      </c>
      <c r="C10426" s="450" t="s">
        <v>725</v>
      </c>
      <c r="D10426" s="475">
        <v>85.74</v>
      </c>
      <c r="E10426" s="302"/>
      <c r="F10426" s="302"/>
      <c r="G10426" s="302"/>
    </row>
    <row r="10427" spans="1:7" ht="25.5">
      <c r="A10427" s="450">
        <v>38386</v>
      </c>
      <c r="B10427" s="451" t="s">
        <v>7783</v>
      </c>
      <c r="C10427" s="450" t="s">
        <v>721</v>
      </c>
      <c r="D10427" s="475">
        <v>5.16</v>
      </c>
      <c r="E10427" s="302"/>
      <c r="F10427" s="302"/>
      <c r="G10427" s="302"/>
    </row>
    <row r="10428" spans="1:7" ht="38.25">
      <c r="A10428" s="450">
        <v>11091</v>
      </c>
      <c r="B10428" s="451" t="s">
        <v>7784</v>
      </c>
      <c r="C10428" s="450" t="s">
        <v>721</v>
      </c>
      <c r="D10428" s="475">
        <v>1.45</v>
      </c>
      <c r="E10428" s="302"/>
      <c r="F10428" s="302"/>
      <c r="G10428" s="302"/>
    </row>
    <row r="10429" spans="1:7" ht="38.25">
      <c r="A10429" s="450">
        <v>37586</v>
      </c>
      <c r="B10429" s="451" t="s">
        <v>7785</v>
      </c>
      <c r="C10429" s="450" t="s">
        <v>841</v>
      </c>
      <c r="D10429" s="475">
        <v>44.72</v>
      </c>
      <c r="E10429" s="302"/>
      <c r="F10429" s="302"/>
      <c r="G10429" s="302"/>
    </row>
    <row r="10430" spans="1:7" ht="25.5">
      <c r="A10430" s="450">
        <v>37395</v>
      </c>
      <c r="B10430" s="451" t="s">
        <v>7786</v>
      </c>
      <c r="C10430" s="450" t="s">
        <v>841</v>
      </c>
      <c r="D10430" s="475">
        <v>38.46</v>
      </c>
      <c r="E10430" s="302"/>
      <c r="F10430" s="302"/>
      <c r="G10430" s="302"/>
    </row>
    <row r="10431" spans="1:7" ht="38.25">
      <c r="A10431" s="450">
        <v>14147</v>
      </c>
      <c r="B10431" s="451" t="s">
        <v>7787</v>
      </c>
      <c r="C10431" s="450" t="s">
        <v>841</v>
      </c>
      <c r="D10431" s="475">
        <v>51.01</v>
      </c>
      <c r="E10431" s="302"/>
      <c r="F10431" s="302"/>
      <c r="G10431" s="302"/>
    </row>
    <row r="10432" spans="1:7" ht="25.5">
      <c r="A10432" s="450">
        <v>37396</v>
      </c>
      <c r="B10432" s="451" t="s">
        <v>7788</v>
      </c>
      <c r="C10432" s="450" t="s">
        <v>841</v>
      </c>
      <c r="D10432" s="475">
        <v>31.47</v>
      </c>
      <c r="E10432" s="302"/>
      <c r="F10432" s="302"/>
      <c r="G10432" s="302"/>
    </row>
    <row r="10433" spans="1:7" ht="25.5">
      <c r="A10433" s="450">
        <v>37397</v>
      </c>
      <c r="B10433" s="451" t="s">
        <v>7789</v>
      </c>
      <c r="C10433" s="450" t="s">
        <v>841</v>
      </c>
      <c r="D10433" s="475">
        <v>32.96</v>
      </c>
      <c r="E10433" s="302"/>
      <c r="F10433" s="302"/>
      <c r="G10433" s="302"/>
    </row>
    <row r="10434" spans="1:7" ht="25.5">
      <c r="A10434" s="450">
        <v>43606</v>
      </c>
      <c r="B10434" s="451" t="s">
        <v>11589</v>
      </c>
      <c r="C10434" s="450" t="s">
        <v>721</v>
      </c>
      <c r="D10434" s="475">
        <v>9.2200000000000006</v>
      </c>
      <c r="E10434" s="302"/>
      <c r="F10434" s="302"/>
      <c r="G10434" s="302"/>
    </row>
    <row r="10435" spans="1:7" ht="38.25">
      <c r="A10435" s="450">
        <v>444</v>
      </c>
      <c r="B10435" s="451" t="s">
        <v>7790</v>
      </c>
      <c r="C10435" s="450" t="s">
        <v>721</v>
      </c>
      <c r="D10435" s="475">
        <v>22.8</v>
      </c>
      <c r="E10435" s="302"/>
      <c r="F10435" s="302"/>
      <c r="G10435" s="302"/>
    </row>
    <row r="10436" spans="1:7" ht="38.25">
      <c r="A10436" s="450">
        <v>445</v>
      </c>
      <c r="B10436" s="451" t="s">
        <v>7791</v>
      </c>
      <c r="C10436" s="450" t="s">
        <v>721</v>
      </c>
      <c r="D10436" s="475">
        <v>31.2</v>
      </c>
      <c r="E10436" s="302"/>
      <c r="F10436" s="302"/>
      <c r="G10436" s="302"/>
    </row>
    <row r="10437" spans="1:7">
      <c r="A10437" s="450">
        <v>4783</v>
      </c>
      <c r="B10437" s="451" t="s">
        <v>7792</v>
      </c>
      <c r="C10437" s="450" t="s">
        <v>724</v>
      </c>
      <c r="D10437" s="475">
        <v>13.66</v>
      </c>
      <c r="E10437" s="302"/>
      <c r="F10437" s="302"/>
      <c r="G10437" s="302"/>
    </row>
    <row r="10438" spans="1:7">
      <c r="A10438" s="450">
        <v>41079</v>
      </c>
      <c r="B10438" s="451" t="s">
        <v>7793</v>
      </c>
      <c r="C10438" s="450" t="s">
        <v>839</v>
      </c>
      <c r="D10438" s="475">
        <v>2420.84</v>
      </c>
      <c r="E10438" s="302"/>
      <c r="F10438" s="302"/>
      <c r="G10438" s="302"/>
    </row>
    <row r="10439" spans="1:7">
      <c r="A10439" s="450">
        <v>12874</v>
      </c>
      <c r="B10439" s="451" t="s">
        <v>7794</v>
      </c>
      <c r="C10439" s="450" t="s">
        <v>724</v>
      </c>
      <c r="D10439" s="475">
        <v>15.74</v>
      </c>
      <c r="E10439" s="302"/>
      <c r="F10439" s="302"/>
      <c r="G10439" s="302"/>
    </row>
    <row r="10440" spans="1:7">
      <c r="A10440" s="450">
        <v>41082</v>
      </c>
      <c r="B10440" s="451" t="s">
        <v>7795</v>
      </c>
      <c r="C10440" s="450" t="s">
        <v>839</v>
      </c>
      <c r="D10440" s="475">
        <v>2790.69</v>
      </c>
      <c r="E10440" s="302"/>
      <c r="F10440" s="302"/>
      <c r="G10440" s="302"/>
    </row>
    <row r="10441" spans="1:7">
      <c r="A10441" s="450">
        <v>4785</v>
      </c>
      <c r="B10441" s="451" t="s">
        <v>7796</v>
      </c>
      <c r="C10441" s="450" t="s">
        <v>724</v>
      </c>
      <c r="D10441" s="475">
        <v>14.69</v>
      </c>
      <c r="E10441" s="302"/>
      <c r="F10441" s="302"/>
      <c r="G10441" s="302"/>
    </row>
    <row r="10442" spans="1:7">
      <c r="A10442" s="450">
        <v>41081</v>
      </c>
      <c r="B10442" s="451" t="s">
        <v>7797</v>
      </c>
      <c r="C10442" s="450" t="s">
        <v>839</v>
      </c>
      <c r="D10442" s="475">
        <v>2603.86</v>
      </c>
      <c r="E10442" s="302"/>
      <c r="F10442" s="302"/>
      <c r="G10442" s="302"/>
    </row>
    <row r="10443" spans="1:7" ht="25.5">
      <c r="A10443" s="450">
        <v>4801</v>
      </c>
      <c r="B10443" s="451" t="s">
        <v>7798</v>
      </c>
      <c r="C10443" s="450" t="s">
        <v>726</v>
      </c>
      <c r="D10443" s="475">
        <v>64.760000000000005</v>
      </c>
      <c r="E10443" s="302"/>
      <c r="F10443" s="302"/>
      <c r="G10443" s="302"/>
    </row>
    <row r="10444" spans="1:7" ht="25.5">
      <c r="A10444" s="450">
        <v>4794</v>
      </c>
      <c r="B10444" s="451" t="s">
        <v>7799</v>
      </c>
      <c r="C10444" s="450" t="s">
        <v>726</v>
      </c>
      <c r="D10444" s="475">
        <v>294.95</v>
      </c>
      <c r="E10444" s="302"/>
      <c r="F10444" s="302"/>
      <c r="G10444" s="302"/>
    </row>
    <row r="10445" spans="1:7" ht="38.25">
      <c r="A10445" s="450">
        <v>4796</v>
      </c>
      <c r="B10445" s="451" t="s">
        <v>7800</v>
      </c>
      <c r="C10445" s="450" t="s">
        <v>726</v>
      </c>
      <c r="D10445" s="475">
        <v>179.15</v>
      </c>
      <c r="E10445" s="302"/>
      <c r="F10445" s="302"/>
      <c r="G10445" s="302"/>
    </row>
    <row r="10446" spans="1:7" ht="25.5">
      <c r="A10446" s="450">
        <v>4800</v>
      </c>
      <c r="B10446" s="451" t="s">
        <v>7801</v>
      </c>
      <c r="C10446" s="450" t="s">
        <v>726</v>
      </c>
      <c r="D10446" s="475">
        <v>49.27</v>
      </c>
      <c r="E10446" s="302"/>
      <c r="F10446" s="302"/>
      <c r="G10446" s="302"/>
    </row>
    <row r="10447" spans="1:7" ht="25.5">
      <c r="A10447" s="450">
        <v>4795</v>
      </c>
      <c r="B10447" s="451" t="s">
        <v>7802</v>
      </c>
      <c r="C10447" s="450" t="s">
        <v>726</v>
      </c>
      <c r="D10447" s="475">
        <v>287.12</v>
      </c>
      <c r="E10447" s="302"/>
      <c r="F10447" s="302"/>
      <c r="G10447" s="302"/>
    </row>
    <row r="10448" spans="1:7" ht="63.75">
      <c r="A10448" s="450">
        <v>39694</v>
      </c>
      <c r="B10448" s="451" t="s">
        <v>7803</v>
      </c>
      <c r="C10448" s="450" t="s">
        <v>726</v>
      </c>
      <c r="D10448" s="475">
        <v>343.97</v>
      </c>
      <c r="E10448" s="302"/>
      <c r="F10448" s="302"/>
      <c r="G10448" s="302"/>
    </row>
    <row r="10449" spans="1:7" ht="38.25">
      <c r="A10449" s="450">
        <v>1292</v>
      </c>
      <c r="B10449" s="451" t="s">
        <v>7804</v>
      </c>
      <c r="C10449" s="450" t="s">
        <v>726</v>
      </c>
      <c r="D10449" s="475">
        <v>44.42</v>
      </c>
      <c r="E10449" s="302"/>
      <c r="F10449" s="302"/>
      <c r="G10449" s="302"/>
    </row>
    <row r="10450" spans="1:7" ht="38.25">
      <c r="A10450" s="450">
        <v>1287</v>
      </c>
      <c r="B10450" s="451" t="s">
        <v>7805</v>
      </c>
      <c r="C10450" s="450" t="s">
        <v>726</v>
      </c>
      <c r="D10450" s="475">
        <v>21.79</v>
      </c>
      <c r="E10450" s="302"/>
      <c r="F10450" s="302"/>
      <c r="G10450" s="302"/>
    </row>
    <row r="10451" spans="1:7" ht="38.25">
      <c r="A10451" s="450">
        <v>1297</v>
      </c>
      <c r="B10451" s="451" t="s">
        <v>7806</v>
      </c>
      <c r="C10451" s="450" t="s">
        <v>726</v>
      </c>
      <c r="D10451" s="475">
        <v>18.07</v>
      </c>
      <c r="E10451" s="302"/>
      <c r="F10451" s="302"/>
      <c r="G10451" s="302"/>
    </row>
    <row r="10452" spans="1:7" ht="38.25">
      <c r="A10452" s="450">
        <v>4786</v>
      </c>
      <c r="B10452" s="451" t="s">
        <v>7807</v>
      </c>
      <c r="C10452" s="450" t="s">
        <v>726</v>
      </c>
      <c r="D10452" s="475">
        <v>87</v>
      </c>
      <c r="E10452" s="302"/>
      <c r="F10452" s="302"/>
      <c r="G10452" s="302"/>
    </row>
    <row r="10453" spans="1:7" ht="63.75">
      <c r="A10453" s="450">
        <v>10840</v>
      </c>
      <c r="B10453" s="451" t="s">
        <v>7808</v>
      </c>
      <c r="C10453" s="450" t="s">
        <v>726</v>
      </c>
      <c r="D10453" s="475">
        <v>280</v>
      </c>
      <c r="E10453" s="302"/>
      <c r="F10453" s="302"/>
      <c r="G10453" s="302"/>
    </row>
    <row r="10454" spans="1:7" ht="51">
      <c r="A10454" s="450">
        <v>10841</v>
      </c>
      <c r="B10454" s="451" t="s">
        <v>7809</v>
      </c>
      <c r="C10454" s="450" t="s">
        <v>726</v>
      </c>
      <c r="D10454" s="475">
        <v>211.32</v>
      </c>
      <c r="E10454" s="302"/>
      <c r="F10454" s="302"/>
      <c r="G10454" s="302"/>
    </row>
    <row r="10455" spans="1:7" ht="51">
      <c r="A10455" s="450">
        <v>25980</v>
      </c>
      <c r="B10455" s="451" t="s">
        <v>7810</v>
      </c>
      <c r="C10455" s="450" t="s">
        <v>726</v>
      </c>
      <c r="D10455" s="475">
        <v>270.02</v>
      </c>
      <c r="E10455" s="302"/>
      <c r="F10455" s="302"/>
      <c r="G10455" s="302"/>
    </row>
    <row r="10456" spans="1:7" ht="51">
      <c r="A10456" s="450">
        <v>10842</v>
      </c>
      <c r="B10456" s="451" t="s">
        <v>7811</v>
      </c>
      <c r="C10456" s="450" t="s">
        <v>726</v>
      </c>
      <c r="D10456" s="475">
        <v>305.24</v>
      </c>
      <c r="E10456" s="302"/>
      <c r="F10456" s="302"/>
      <c r="G10456" s="302"/>
    </row>
    <row r="10457" spans="1:7" ht="25.5">
      <c r="A10457" s="450">
        <v>21108</v>
      </c>
      <c r="B10457" s="451" t="s">
        <v>7812</v>
      </c>
      <c r="C10457" s="450" t="s">
        <v>726</v>
      </c>
      <c r="D10457" s="475">
        <v>59.2</v>
      </c>
      <c r="E10457" s="302"/>
      <c r="F10457" s="302"/>
      <c r="G10457" s="302"/>
    </row>
    <row r="10458" spans="1:7" ht="25.5">
      <c r="A10458" s="450">
        <v>38180</v>
      </c>
      <c r="B10458" s="451" t="s">
        <v>7813</v>
      </c>
      <c r="C10458" s="450" t="s">
        <v>726</v>
      </c>
      <c r="D10458" s="475">
        <v>144.24</v>
      </c>
      <c r="E10458" s="302"/>
      <c r="F10458" s="302"/>
      <c r="G10458" s="302"/>
    </row>
    <row r="10459" spans="1:7" ht="25.5">
      <c r="A10459" s="450">
        <v>40648</v>
      </c>
      <c r="B10459" s="451" t="s">
        <v>7814</v>
      </c>
      <c r="C10459" s="450" t="s">
        <v>726</v>
      </c>
      <c r="D10459" s="475">
        <v>167.04</v>
      </c>
      <c r="E10459" s="302"/>
      <c r="F10459" s="302"/>
      <c r="G10459" s="302"/>
    </row>
    <row r="10460" spans="1:7" ht="25.5">
      <c r="A10460" s="450">
        <v>40649</v>
      </c>
      <c r="B10460" s="451" t="s">
        <v>7815</v>
      </c>
      <c r="C10460" s="450" t="s">
        <v>726</v>
      </c>
      <c r="D10460" s="475">
        <v>97.3</v>
      </c>
      <c r="E10460" s="302"/>
      <c r="F10460" s="302"/>
      <c r="G10460" s="302"/>
    </row>
    <row r="10461" spans="1:7" ht="25.5">
      <c r="A10461" s="450">
        <v>40650</v>
      </c>
      <c r="B10461" s="451" t="s">
        <v>7816</v>
      </c>
      <c r="C10461" s="450" t="s">
        <v>726</v>
      </c>
      <c r="D10461" s="475">
        <v>125.28</v>
      </c>
      <c r="E10461" s="302"/>
      <c r="F10461" s="302"/>
      <c r="G10461" s="302"/>
    </row>
    <row r="10462" spans="1:7" ht="25.5">
      <c r="A10462" s="450">
        <v>40651</v>
      </c>
      <c r="B10462" s="451" t="s">
        <v>7817</v>
      </c>
      <c r="C10462" s="450" t="s">
        <v>726</v>
      </c>
      <c r="D10462" s="475">
        <v>231.07</v>
      </c>
      <c r="E10462" s="302"/>
      <c r="F10462" s="302"/>
      <c r="G10462" s="302"/>
    </row>
    <row r="10463" spans="1:7" ht="25.5">
      <c r="A10463" s="450">
        <v>40652</v>
      </c>
      <c r="B10463" s="451" t="s">
        <v>7818</v>
      </c>
      <c r="C10463" s="450" t="s">
        <v>726</v>
      </c>
      <c r="D10463" s="475">
        <v>123.88</v>
      </c>
      <c r="E10463" s="302"/>
      <c r="F10463" s="302"/>
      <c r="G10463" s="302"/>
    </row>
    <row r="10464" spans="1:7" ht="38.25">
      <c r="A10464" s="450">
        <v>40647</v>
      </c>
      <c r="B10464" s="451" t="s">
        <v>7819</v>
      </c>
      <c r="C10464" s="450" t="s">
        <v>726</v>
      </c>
      <c r="D10464" s="475">
        <v>136.41</v>
      </c>
      <c r="E10464" s="302"/>
      <c r="F10464" s="302"/>
      <c r="G10464" s="302"/>
    </row>
    <row r="10465" spans="1:7">
      <c r="A10465" s="450">
        <v>40653</v>
      </c>
      <c r="B10465" s="451" t="s">
        <v>7820</v>
      </c>
      <c r="C10465" s="450" t="s">
        <v>726</v>
      </c>
      <c r="D10465" s="475">
        <v>104.4</v>
      </c>
      <c r="E10465" s="302"/>
      <c r="F10465" s="302"/>
      <c r="G10465" s="302"/>
    </row>
    <row r="10466" spans="1:7" ht="25.5">
      <c r="A10466" s="450">
        <v>36178</v>
      </c>
      <c r="B10466" s="451" t="s">
        <v>7821</v>
      </c>
      <c r="C10466" s="450" t="s">
        <v>721</v>
      </c>
      <c r="D10466" s="475">
        <v>11.57</v>
      </c>
      <c r="E10466" s="302"/>
      <c r="F10466" s="302"/>
      <c r="G10466" s="302"/>
    </row>
    <row r="10467" spans="1:7" ht="25.5">
      <c r="A10467" s="450">
        <v>38195</v>
      </c>
      <c r="B10467" s="451" t="s">
        <v>7822</v>
      </c>
      <c r="C10467" s="450" t="s">
        <v>726</v>
      </c>
      <c r="D10467" s="475">
        <v>69.92</v>
      </c>
      <c r="E10467" s="302"/>
      <c r="F10467" s="302"/>
      <c r="G10467" s="302"/>
    </row>
    <row r="10468" spans="1:7" ht="38.25">
      <c r="A10468" s="450">
        <v>38181</v>
      </c>
      <c r="B10468" s="451" t="s">
        <v>7823</v>
      </c>
      <c r="C10468" s="450" t="s">
        <v>726</v>
      </c>
      <c r="D10468" s="475">
        <v>196.91</v>
      </c>
      <c r="E10468" s="302"/>
      <c r="F10468" s="302"/>
      <c r="G10468" s="302"/>
    </row>
    <row r="10469" spans="1:7" ht="38.25">
      <c r="A10469" s="450">
        <v>38182</v>
      </c>
      <c r="B10469" s="451" t="s">
        <v>7824</v>
      </c>
      <c r="C10469" s="450" t="s">
        <v>726</v>
      </c>
      <c r="D10469" s="475">
        <v>187.56</v>
      </c>
      <c r="E10469" s="302"/>
      <c r="F10469" s="302"/>
      <c r="G10469" s="302"/>
    </row>
    <row r="10470" spans="1:7" ht="38.25">
      <c r="A10470" s="450">
        <v>38186</v>
      </c>
      <c r="B10470" s="451" t="s">
        <v>7825</v>
      </c>
      <c r="C10470" s="450" t="s">
        <v>726</v>
      </c>
      <c r="D10470" s="475">
        <v>487.54</v>
      </c>
      <c r="E10470" s="302"/>
      <c r="F10470" s="302"/>
      <c r="G10470" s="302"/>
    </row>
    <row r="10471" spans="1:7" ht="38.25">
      <c r="A10471" s="450">
        <v>38185</v>
      </c>
      <c r="B10471" s="451" t="s">
        <v>7826</v>
      </c>
      <c r="C10471" s="450" t="s">
        <v>726</v>
      </c>
      <c r="D10471" s="475">
        <v>434.08</v>
      </c>
      <c r="E10471" s="302"/>
      <c r="F10471" s="302"/>
      <c r="G10471" s="302"/>
    </row>
    <row r="10472" spans="1:7" ht="38.25">
      <c r="A10472" s="450">
        <v>40654</v>
      </c>
      <c r="B10472" s="451" t="s">
        <v>7827</v>
      </c>
      <c r="C10472" s="450" t="s">
        <v>726</v>
      </c>
      <c r="D10472" s="475">
        <v>162.16</v>
      </c>
      <c r="E10472" s="302"/>
      <c r="F10472" s="302"/>
      <c r="G10472" s="302"/>
    </row>
    <row r="10473" spans="1:7" ht="51">
      <c r="A10473" s="450">
        <v>25981</v>
      </c>
      <c r="B10473" s="451" t="s">
        <v>7828</v>
      </c>
      <c r="C10473" s="450" t="s">
        <v>726</v>
      </c>
      <c r="D10473" s="475">
        <v>223.06</v>
      </c>
      <c r="E10473" s="302"/>
      <c r="F10473" s="302"/>
      <c r="G10473" s="302"/>
    </row>
    <row r="10474" spans="1:7" ht="38.25">
      <c r="A10474" s="450">
        <v>4822</v>
      </c>
      <c r="B10474" s="451" t="s">
        <v>7829</v>
      </c>
      <c r="C10474" s="450" t="s">
        <v>726</v>
      </c>
      <c r="D10474" s="475">
        <v>335.65</v>
      </c>
      <c r="E10474" s="302"/>
      <c r="F10474" s="302"/>
      <c r="G10474" s="302"/>
    </row>
    <row r="10475" spans="1:7" ht="38.25">
      <c r="A10475" s="450">
        <v>4818</v>
      </c>
      <c r="B10475" s="451" t="s">
        <v>7830</v>
      </c>
      <c r="C10475" s="450" t="s">
        <v>726</v>
      </c>
      <c r="D10475" s="475">
        <v>345</v>
      </c>
      <c r="E10475" s="302"/>
      <c r="F10475" s="302"/>
      <c r="G10475" s="302"/>
    </row>
    <row r="10476" spans="1:7" ht="63.75">
      <c r="A10476" s="450">
        <v>39567</v>
      </c>
      <c r="B10476" s="451" t="s">
        <v>11350</v>
      </c>
      <c r="C10476" s="450" t="s">
        <v>726</v>
      </c>
      <c r="D10476" s="475">
        <v>44.3</v>
      </c>
      <c r="E10476" s="302"/>
      <c r="F10476" s="302"/>
      <c r="G10476" s="302"/>
    </row>
    <row r="10477" spans="1:7" ht="63.75">
      <c r="A10477" s="450">
        <v>39566</v>
      </c>
      <c r="B10477" s="451" t="s">
        <v>11351</v>
      </c>
      <c r="C10477" s="450" t="s">
        <v>726</v>
      </c>
      <c r="D10477" s="475">
        <v>51.16</v>
      </c>
      <c r="E10477" s="302"/>
      <c r="F10477" s="302"/>
      <c r="G10477" s="302"/>
    </row>
    <row r="10478" spans="1:7" ht="38.25">
      <c r="A10478" s="450">
        <v>39416</v>
      </c>
      <c r="B10478" s="451" t="s">
        <v>11352</v>
      </c>
      <c r="C10478" s="450" t="s">
        <v>726</v>
      </c>
      <c r="D10478" s="475">
        <v>26.72</v>
      </c>
      <c r="E10478" s="302"/>
      <c r="F10478" s="302"/>
      <c r="G10478" s="302"/>
    </row>
    <row r="10479" spans="1:7" ht="38.25">
      <c r="A10479" s="450">
        <v>39417</v>
      </c>
      <c r="B10479" s="451" t="s">
        <v>11353</v>
      </c>
      <c r="C10479" s="450" t="s">
        <v>726</v>
      </c>
      <c r="D10479" s="475">
        <v>28.02</v>
      </c>
      <c r="E10479" s="302"/>
      <c r="F10479" s="302"/>
      <c r="G10479" s="302"/>
    </row>
    <row r="10480" spans="1:7" ht="38.25">
      <c r="A10480" s="450">
        <v>39414</v>
      </c>
      <c r="B10480" s="451" t="s">
        <v>11354</v>
      </c>
      <c r="C10480" s="450" t="s">
        <v>726</v>
      </c>
      <c r="D10480" s="475">
        <v>25.1</v>
      </c>
      <c r="E10480" s="302"/>
      <c r="F10480" s="302"/>
      <c r="G10480" s="302"/>
    </row>
    <row r="10481" spans="1:7" ht="38.25">
      <c r="A10481" s="450">
        <v>39415</v>
      </c>
      <c r="B10481" s="451" t="s">
        <v>11355</v>
      </c>
      <c r="C10481" s="450" t="s">
        <v>726</v>
      </c>
      <c r="D10481" s="475">
        <v>26.6</v>
      </c>
      <c r="E10481" s="302"/>
      <c r="F10481" s="302"/>
      <c r="G10481" s="302"/>
    </row>
    <row r="10482" spans="1:7" ht="38.25">
      <c r="A10482" s="450">
        <v>39412</v>
      </c>
      <c r="B10482" s="451" t="s">
        <v>11356</v>
      </c>
      <c r="C10482" s="450" t="s">
        <v>726</v>
      </c>
      <c r="D10482" s="475">
        <v>18.899999999999999</v>
      </c>
      <c r="E10482" s="302"/>
      <c r="F10482" s="302"/>
      <c r="G10482" s="302"/>
    </row>
    <row r="10483" spans="1:7" ht="38.25">
      <c r="A10483" s="450">
        <v>39413</v>
      </c>
      <c r="B10483" s="451" t="s">
        <v>11357</v>
      </c>
      <c r="C10483" s="450" t="s">
        <v>726</v>
      </c>
      <c r="D10483" s="475">
        <v>18.71</v>
      </c>
      <c r="E10483" s="302"/>
      <c r="F10483" s="302"/>
      <c r="G10483" s="302"/>
    </row>
    <row r="10484" spans="1:7" ht="25.5">
      <c r="A10484" s="450">
        <v>11062</v>
      </c>
      <c r="B10484" s="451" t="s">
        <v>7831</v>
      </c>
      <c r="C10484" s="450" t="s">
        <v>726</v>
      </c>
      <c r="D10484" s="475">
        <v>68.81</v>
      </c>
      <c r="E10484" s="302"/>
      <c r="F10484" s="302"/>
      <c r="G10484" s="302"/>
    </row>
    <row r="10485" spans="1:7" ht="25.5">
      <c r="A10485" s="450">
        <v>11063</v>
      </c>
      <c r="B10485" s="451" t="s">
        <v>7832</v>
      </c>
      <c r="C10485" s="450" t="s">
        <v>726</v>
      </c>
      <c r="D10485" s="475">
        <v>66.62</v>
      </c>
      <c r="E10485" s="302"/>
      <c r="F10485" s="302"/>
      <c r="G10485" s="302"/>
    </row>
    <row r="10486" spans="1:7" ht="25.5">
      <c r="A10486" s="450">
        <v>13521</v>
      </c>
      <c r="B10486" s="451" t="s">
        <v>7833</v>
      </c>
      <c r="C10486" s="450" t="s">
        <v>721</v>
      </c>
      <c r="D10486" s="475">
        <v>74.25</v>
      </c>
      <c r="E10486" s="302"/>
      <c r="F10486" s="302"/>
      <c r="G10486" s="302"/>
    </row>
    <row r="10487" spans="1:7" ht="51">
      <c r="A10487" s="450">
        <v>10851</v>
      </c>
      <c r="B10487" s="451" t="s">
        <v>7834</v>
      </c>
      <c r="C10487" s="450" t="s">
        <v>721</v>
      </c>
      <c r="D10487" s="475">
        <v>54.62</v>
      </c>
      <c r="E10487" s="302"/>
      <c r="F10487" s="302"/>
      <c r="G10487" s="302"/>
    </row>
    <row r="10488" spans="1:7" ht="38.25">
      <c r="A10488" s="450">
        <v>39515</v>
      </c>
      <c r="B10488" s="451" t="s">
        <v>7835</v>
      </c>
      <c r="C10488" s="450" t="s">
        <v>721</v>
      </c>
      <c r="D10488" s="475">
        <v>51.4</v>
      </c>
      <c r="E10488" s="302"/>
      <c r="F10488" s="302"/>
      <c r="G10488" s="302"/>
    </row>
    <row r="10489" spans="1:7" ht="51">
      <c r="A10489" s="450">
        <v>39516</v>
      </c>
      <c r="B10489" s="451" t="s">
        <v>7836</v>
      </c>
      <c r="C10489" s="450" t="s">
        <v>721</v>
      </c>
      <c r="D10489" s="475">
        <v>43.33</v>
      </c>
      <c r="E10489" s="302"/>
      <c r="F10489" s="302"/>
      <c r="G10489" s="302"/>
    </row>
    <row r="10490" spans="1:7" ht="38.25">
      <c r="A10490" s="450">
        <v>39514</v>
      </c>
      <c r="B10490" s="451" t="s">
        <v>7837</v>
      </c>
      <c r="C10490" s="450" t="s">
        <v>721</v>
      </c>
      <c r="D10490" s="475">
        <v>26.96</v>
      </c>
      <c r="E10490" s="302"/>
      <c r="F10490" s="302"/>
      <c r="G10490" s="302"/>
    </row>
    <row r="10491" spans="1:7" ht="25.5">
      <c r="A10491" s="450">
        <v>4812</v>
      </c>
      <c r="B10491" s="451" t="s">
        <v>11358</v>
      </c>
      <c r="C10491" s="450" t="s">
        <v>726</v>
      </c>
      <c r="D10491" s="475">
        <v>12.23</v>
      </c>
      <c r="E10491" s="302"/>
      <c r="F10491" s="302"/>
      <c r="G10491" s="302"/>
    </row>
    <row r="10492" spans="1:7">
      <c r="A10492" s="450">
        <v>10849</v>
      </c>
      <c r="B10492" s="451" t="s">
        <v>7838</v>
      </c>
      <c r="C10492" s="450" t="s">
        <v>721</v>
      </c>
      <c r="D10492" s="475">
        <v>1080.01</v>
      </c>
      <c r="E10492" s="302"/>
      <c r="F10492" s="302"/>
      <c r="G10492" s="302"/>
    </row>
    <row r="10493" spans="1:7" ht="25.5">
      <c r="A10493" s="450">
        <v>10848</v>
      </c>
      <c r="B10493" s="451" t="s">
        <v>7839</v>
      </c>
      <c r="C10493" s="450" t="s">
        <v>721</v>
      </c>
      <c r="D10493" s="475">
        <v>678.38</v>
      </c>
      <c r="E10493" s="302"/>
      <c r="F10493" s="302"/>
      <c r="G10493" s="302"/>
    </row>
    <row r="10494" spans="1:7" ht="38.25">
      <c r="A10494" s="450">
        <v>4813</v>
      </c>
      <c r="B10494" s="451" t="s">
        <v>7840</v>
      </c>
      <c r="C10494" s="450" t="s">
        <v>726</v>
      </c>
      <c r="D10494" s="475">
        <v>225</v>
      </c>
      <c r="E10494" s="302"/>
      <c r="F10494" s="302"/>
      <c r="G10494" s="302"/>
    </row>
    <row r="10495" spans="1:7" ht="51">
      <c r="A10495" s="450">
        <v>37560</v>
      </c>
      <c r="B10495" s="451" t="s">
        <v>12465</v>
      </c>
      <c r="C10495" s="450" t="s">
        <v>721</v>
      </c>
      <c r="D10495" s="475">
        <v>19.68</v>
      </c>
      <c r="E10495" s="302"/>
      <c r="F10495" s="302"/>
      <c r="G10495" s="302"/>
    </row>
    <row r="10496" spans="1:7" ht="63.75">
      <c r="A10496" s="450">
        <v>37557</v>
      </c>
      <c r="B10496" s="451" t="s">
        <v>12466</v>
      </c>
      <c r="C10496" s="450" t="s">
        <v>721</v>
      </c>
      <c r="D10496" s="475">
        <v>5.97</v>
      </c>
      <c r="E10496" s="302"/>
      <c r="F10496" s="302"/>
      <c r="G10496" s="302"/>
    </row>
    <row r="10497" spans="1:7" ht="63.75">
      <c r="A10497" s="450">
        <v>37556</v>
      </c>
      <c r="B10497" s="451" t="s">
        <v>12467</v>
      </c>
      <c r="C10497" s="450" t="s">
        <v>721</v>
      </c>
      <c r="D10497" s="475">
        <v>11.56</v>
      </c>
      <c r="E10497" s="302"/>
      <c r="F10497" s="302"/>
      <c r="G10497" s="302"/>
    </row>
    <row r="10498" spans="1:7" ht="63.75">
      <c r="A10498" s="450">
        <v>37559</v>
      </c>
      <c r="B10498" s="451" t="s">
        <v>12468</v>
      </c>
      <c r="C10498" s="450" t="s">
        <v>721</v>
      </c>
      <c r="D10498" s="475">
        <v>14.18</v>
      </c>
      <c r="E10498" s="302"/>
      <c r="F10498" s="302"/>
      <c r="G10498" s="302"/>
    </row>
    <row r="10499" spans="1:7" ht="63.75">
      <c r="A10499" s="450">
        <v>37539</v>
      </c>
      <c r="B10499" s="451" t="s">
        <v>12469</v>
      </c>
      <c r="C10499" s="450" t="s">
        <v>721</v>
      </c>
      <c r="D10499" s="475">
        <v>10</v>
      </c>
      <c r="E10499" s="302"/>
      <c r="F10499" s="302"/>
      <c r="G10499" s="302"/>
    </row>
    <row r="10500" spans="1:7" ht="63.75">
      <c r="A10500" s="450">
        <v>37558</v>
      </c>
      <c r="B10500" s="451" t="s">
        <v>12470</v>
      </c>
      <c r="C10500" s="450" t="s">
        <v>721</v>
      </c>
      <c r="D10500" s="475">
        <v>18.64</v>
      </c>
      <c r="E10500" s="302"/>
      <c r="F10500" s="302"/>
      <c r="G10500" s="302"/>
    </row>
    <row r="10501" spans="1:7" ht="25.5">
      <c r="A10501" s="450">
        <v>34723</v>
      </c>
      <c r="B10501" s="451" t="s">
        <v>7841</v>
      </c>
      <c r="C10501" s="450" t="s">
        <v>726</v>
      </c>
      <c r="D10501" s="475">
        <v>519.75</v>
      </c>
      <c r="E10501" s="302"/>
      <c r="F10501" s="302"/>
      <c r="G10501" s="302"/>
    </row>
    <row r="10502" spans="1:7" ht="25.5">
      <c r="A10502" s="450">
        <v>34721</v>
      </c>
      <c r="B10502" s="451" t="s">
        <v>7842</v>
      </c>
      <c r="C10502" s="450" t="s">
        <v>726</v>
      </c>
      <c r="D10502" s="475">
        <v>648</v>
      </c>
      <c r="E10502" s="302"/>
      <c r="F10502" s="302"/>
      <c r="G10502" s="302"/>
    </row>
    <row r="10503" spans="1:7" ht="25.5">
      <c r="A10503" s="450">
        <v>4309</v>
      </c>
      <c r="B10503" s="451" t="s">
        <v>7843</v>
      </c>
      <c r="C10503" s="450" t="s">
        <v>721</v>
      </c>
      <c r="D10503" s="475">
        <v>6.51</v>
      </c>
      <c r="E10503" s="302"/>
      <c r="F10503" s="302"/>
      <c r="G10503" s="302"/>
    </row>
    <row r="10504" spans="1:7" ht="25.5">
      <c r="A10504" s="450">
        <v>4307</v>
      </c>
      <c r="B10504" s="451" t="s">
        <v>7844</v>
      </c>
      <c r="C10504" s="450" t="s">
        <v>721</v>
      </c>
      <c r="D10504" s="475">
        <v>11.14</v>
      </c>
      <c r="E10504" s="302"/>
      <c r="F10504" s="302"/>
      <c r="G10504" s="302"/>
    </row>
    <row r="10505" spans="1:7" ht="25.5">
      <c r="A10505" s="450">
        <v>10850</v>
      </c>
      <c r="B10505" s="451" t="s">
        <v>7845</v>
      </c>
      <c r="C10505" s="450" t="s">
        <v>721</v>
      </c>
      <c r="D10505" s="475">
        <v>33.75</v>
      </c>
      <c r="E10505" s="302"/>
      <c r="F10505" s="302"/>
      <c r="G10505" s="302"/>
    </row>
    <row r="10506" spans="1:7" ht="63.75">
      <c r="A10506" s="450">
        <v>42438</v>
      </c>
      <c r="B10506" s="451" t="s">
        <v>7846</v>
      </c>
      <c r="C10506" s="450" t="s">
        <v>721</v>
      </c>
      <c r="D10506" s="475">
        <v>1789.7</v>
      </c>
      <c r="E10506" s="302"/>
      <c r="F10506" s="302"/>
      <c r="G10506" s="302"/>
    </row>
    <row r="10507" spans="1:7" ht="25.5">
      <c r="A10507" s="450">
        <v>4792</v>
      </c>
      <c r="B10507" s="451" t="s">
        <v>7847</v>
      </c>
      <c r="C10507" s="450" t="s">
        <v>726</v>
      </c>
      <c r="D10507" s="475">
        <v>138.46</v>
      </c>
      <c r="E10507" s="302"/>
      <c r="F10507" s="302"/>
      <c r="G10507" s="302"/>
    </row>
    <row r="10508" spans="1:7" ht="38.25">
      <c r="A10508" s="450">
        <v>4790</v>
      </c>
      <c r="B10508" s="451" t="s">
        <v>7848</v>
      </c>
      <c r="C10508" s="450" t="s">
        <v>726</v>
      </c>
      <c r="D10508" s="475">
        <v>83.25</v>
      </c>
      <c r="E10508" s="302"/>
      <c r="F10508" s="302"/>
      <c r="G10508" s="302"/>
    </row>
    <row r="10509" spans="1:7" ht="51">
      <c r="A10509" s="450">
        <v>40671</v>
      </c>
      <c r="B10509" s="451" t="s">
        <v>7849</v>
      </c>
      <c r="C10509" s="450" t="s">
        <v>726</v>
      </c>
      <c r="D10509" s="475">
        <v>75.959999999999994</v>
      </c>
      <c r="E10509" s="302"/>
      <c r="F10509" s="302"/>
      <c r="G10509" s="302"/>
    </row>
    <row r="10510" spans="1:7" ht="25.5">
      <c r="A10510" s="450">
        <v>7552</v>
      </c>
      <c r="B10510" s="451" t="s">
        <v>7850</v>
      </c>
      <c r="C10510" s="450" t="s">
        <v>721</v>
      </c>
      <c r="D10510" s="475">
        <v>23.57</v>
      </c>
      <c r="E10510" s="302"/>
      <c r="F10510" s="302"/>
      <c r="G10510" s="302"/>
    </row>
    <row r="10511" spans="1:7" ht="25.5">
      <c r="A10511" s="450">
        <v>4893</v>
      </c>
      <c r="B10511" s="451" t="s">
        <v>7851</v>
      </c>
      <c r="C10511" s="450" t="s">
        <v>721</v>
      </c>
      <c r="D10511" s="475">
        <v>8.59</v>
      </c>
      <c r="E10511" s="302"/>
      <c r="F10511" s="302"/>
      <c r="G10511" s="302"/>
    </row>
    <row r="10512" spans="1:7" ht="25.5">
      <c r="A10512" s="450">
        <v>4894</v>
      </c>
      <c r="B10512" s="451" t="s">
        <v>7852</v>
      </c>
      <c r="C10512" s="450" t="s">
        <v>721</v>
      </c>
      <c r="D10512" s="475">
        <v>7.37</v>
      </c>
      <c r="E10512" s="302"/>
      <c r="F10512" s="302"/>
      <c r="G10512" s="302"/>
    </row>
    <row r="10513" spans="1:7" ht="25.5">
      <c r="A10513" s="450">
        <v>4888</v>
      </c>
      <c r="B10513" s="451" t="s">
        <v>7853</v>
      </c>
      <c r="C10513" s="450" t="s">
        <v>721</v>
      </c>
      <c r="D10513" s="475">
        <v>2.5099999999999998</v>
      </c>
      <c r="E10513" s="302"/>
      <c r="F10513" s="302"/>
      <c r="G10513" s="302"/>
    </row>
    <row r="10514" spans="1:7">
      <c r="A10514" s="450">
        <v>4890</v>
      </c>
      <c r="B10514" s="451" t="s">
        <v>7854</v>
      </c>
      <c r="C10514" s="450" t="s">
        <v>721</v>
      </c>
      <c r="D10514" s="475">
        <v>4.72</v>
      </c>
      <c r="E10514" s="302"/>
      <c r="F10514" s="302"/>
      <c r="G10514" s="302"/>
    </row>
    <row r="10515" spans="1:7" ht="25.5">
      <c r="A10515" s="450">
        <v>12411</v>
      </c>
      <c r="B10515" s="451" t="s">
        <v>7855</v>
      </c>
      <c r="C10515" s="450" t="s">
        <v>721</v>
      </c>
      <c r="D10515" s="475">
        <v>25.41</v>
      </c>
      <c r="E10515" s="302"/>
      <c r="F10515" s="302"/>
      <c r="G10515" s="302"/>
    </row>
    <row r="10516" spans="1:7">
      <c r="A10516" s="450">
        <v>4891</v>
      </c>
      <c r="B10516" s="451" t="s">
        <v>7856</v>
      </c>
      <c r="C10516" s="450" t="s">
        <v>721</v>
      </c>
      <c r="D10516" s="475">
        <v>12.7</v>
      </c>
      <c r="E10516" s="302"/>
      <c r="F10516" s="302"/>
      <c r="G10516" s="302"/>
    </row>
    <row r="10517" spans="1:7" ht="25.5">
      <c r="A10517" s="450">
        <v>4889</v>
      </c>
      <c r="B10517" s="451" t="s">
        <v>7857</v>
      </c>
      <c r="C10517" s="450" t="s">
        <v>721</v>
      </c>
      <c r="D10517" s="475">
        <v>3.39</v>
      </c>
      <c r="E10517" s="302"/>
      <c r="F10517" s="302"/>
      <c r="G10517" s="302"/>
    </row>
    <row r="10518" spans="1:7">
      <c r="A10518" s="450">
        <v>4892</v>
      </c>
      <c r="B10518" s="451" t="s">
        <v>7858</v>
      </c>
      <c r="C10518" s="450" t="s">
        <v>721</v>
      </c>
      <c r="D10518" s="475">
        <v>35.58</v>
      </c>
      <c r="E10518" s="302"/>
      <c r="F10518" s="302"/>
      <c r="G10518" s="302"/>
    </row>
    <row r="10519" spans="1:7">
      <c r="A10519" s="450">
        <v>12412</v>
      </c>
      <c r="B10519" s="451" t="s">
        <v>7859</v>
      </c>
      <c r="C10519" s="450" t="s">
        <v>721</v>
      </c>
      <c r="D10519" s="475">
        <v>66.14</v>
      </c>
      <c r="E10519" s="302"/>
      <c r="F10519" s="302"/>
      <c r="G10519" s="302"/>
    </row>
    <row r="10520" spans="1:7">
      <c r="A10520" s="450">
        <v>11073</v>
      </c>
      <c r="B10520" s="451" t="s">
        <v>7860</v>
      </c>
      <c r="C10520" s="450" t="s">
        <v>721</v>
      </c>
      <c r="D10520" s="475">
        <v>4.97</v>
      </c>
      <c r="E10520" s="302"/>
      <c r="F10520" s="302"/>
      <c r="G10520" s="302"/>
    </row>
    <row r="10521" spans="1:7">
      <c r="A10521" s="450">
        <v>11071</v>
      </c>
      <c r="B10521" s="451" t="s">
        <v>7861</v>
      </c>
      <c r="C10521" s="450" t="s">
        <v>721</v>
      </c>
      <c r="D10521" s="475">
        <v>8.0500000000000007</v>
      </c>
      <c r="E10521" s="302"/>
      <c r="F10521" s="302"/>
      <c r="G10521" s="302"/>
    </row>
    <row r="10522" spans="1:7">
      <c r="A10522" s="450">
        <v>11072</v>
      </c>
      <c r="B10522" s="451" t="s">
        <v>7862</v>
      </c>
      <c r="C10522" s="450" t="s">
        <v>721</v>
      </c>
      <c r="D10522" s="475">
        <v>2.81</v>
      </c>
      <c r="E10522" s="302"/>
      <c r="F10522" s="302"/>
      <c r="G10522" s="302"/>
    </row>
    <row r="10523" spans="1:7" ht="25.5">
      <c r="A10523" s="450">
        <v>4895</v>
      </c>
      <c r="B10523" s="451" t="s">
        <v>7863</v>
      </c>
      <c r="C10523" s="450" t="s">
        <v>721</v>
      </c>
      <c r="D10523" s="475">
        <v>0.54</v>
      </c>
      <c r="E10523" s="302"/>
      <c r="F10523" s="302"/>
      <c r="G10523" s="302"/>
    </row>
    <row r="10524" spans="1:7" ht="25.5">
      <c r="A10524" s="450">
        <v>4907</v>
      </c>
      <c r="B10524" s="451" t="s">
        <v>7864</v>
      </c>
      <c r="C10524" s="450" t="s">
        <v>721</v>
      </c>
      <c r="D10524" s="475">
        <v>34.020000000000003</v>
      </c>
      <c r="E10524" s="302"/>
      <c r="F10524" s="302"/>
      <c r="G10524" s="302"/>
    </row>
    <row r="10525" spans="1:7" ht="25.5">
      <c r="A10525" s="450">
        <v>4902</v>
      </c>
      <c r="B10525" s="451" t="s">
        <v>7865</v>
      </c>
      <c r="C10525" s="450" t="s">
        <v>721</v>
      </c>
      <c r="D10525" s="475">
        <v>77</v>
      </c>
      <c r="E10525" s="302"/>
      <c r="F10525" s="302"/>
      <c r="G10525" s="302"/>
    </row>
    <row r="10526" spans="1:7" ht="25.5">
      <c r="A10526" s="450">
        <v>4908</v>
      </c>
      <c r="B10526" s="451" t="s">
        <v>7866</v>
      </c>
      <c r="C10526" s="450" t="s">
        <v>721</v>
      </c>
      <c r="D10526" s="475">
        <v>156.36000000000001</v>
      </c>
      <c r="E10526" s="302"/>
      <c r="F10526" s="302"/>
      <c r="G10526" s="302"/>
    </row>
    <row r="10527" spans="1:7" ht="25.5">
      <c r="A10527" s="450">
        <v>4909</v>
      </c>
      <c r="B10527" s="451" t="s">
        <v>7867</v>
      </c>
      <c r="C10527" s="450" t="s">
        <v>721</v>
      </c>
      <c r="D10527" s="475">
        <v>301.97000000000003</v>
      </c>
      <c r="E10527" s="302"/>
      <c r="F10527" s="302"/>
      <c r="G10527" s="302"/>
    </row>
    <row r="10528" spans="1:7" ht="25.5">
      <c r="A10528" s="450">
        <v>4903</v>
      </c>
      <c r="B10528" s="451" t="s">
        <v>7868</v>
      </c>
      <c r="C10528" s="450" t="s">
        <v>721</v>
      </c>
      <c r="D10528" s="475">
        <v>887.91</v>
      </c>
      <c r="E10528" s="302"/>
      <c r="F10528" s="302"/>
      <c r="G10528" s="302"/>
    </row>
    <row r="10529" spans="1:7" ht="25.5">
      <c r="A10529" s="450">
        <v>4897</v>
      </c>
      <c r="B10529" s="451" t="s">
        <v>7869</v>
      </c>
      <c r="C10529" s="450" t="s">
        <v>721</v>
      </c>
      <c r="D10529" s="475">
        <v>2.27</v>
      </c>
      <c r="E10529" s="302"/>
      <c r="F10529" s="302"/>
      <c r="G10529" s="302"/>
    </row>
    <row r="10530" spans="1:7" ht="25.5">
      <c r="A10530" s="450">
        <v>4896</v>
      </c>
      <c r="B10530" s="451" t="s">
        <v>7870</v>
      </c>
      <c r="C10530" s="450" t="s">
        <v>721</v>
      </c>
      <c r="D10530" s="475">
        <v>0.81</v>
      </c>
      <c r="E10530" s="302"/>
      <c r="F10530" s="302"/>
      <c r="G10530" s="302"/>
    </row>
    <row r="10531" spans="1:7" ht="25.5">
      <c r="A10531" s="450">
        <v>4900</v>
      </c>
      <c r="B10531" s="451" t="s">
        <v>7871</v>
      </c>
      <c r="C10531" s="450" t="s">
        <v>721</v>
      </c>
      <c r="D10531" s="475">
        <v>6.77</v>
      </c>
      <c r="E10531" s="302"/>
      <c r="F10531" s="302"/>
      <c r="G10531" s="302"/>
    </row>
    <row r="10532" spans="1:7" ht="25.5">
      <c r="A10532" s="450">
        <v>4898</v>
      </c>
      <c r="B10532" s="451" t="s">
        <v>7872</v>
      </c>
      <c r="C10532" s="450" t="s">
        <v>721</v>
      </c>
      <c r="D10532" s="475">
        <v>2.5299999999999998</v>
      </c>
      <c r="E10532" s="302"/>
      <c r="F10532" s="302"/>
      <c r="G10532" s="302"/>
    </row>
    <row r="10533" spans="1:7">
      <c r="A10533" s="450">
        <v>4899</v>
      </c>
      <c r="B10533" s="451" t="s">
        <v>7873</v>
      </c>
      <c r="C10533" s="450" t="s">
        <v>721</v>
      </c>
      <c r="D10533" s="475">
        <v>9.2899999999999991</v>
      </c>
      <c r="E10533" s="302"/>
      <c r="F10533" s="302"/>
      <c r="G10533" s="302"/>
    </row>
    <row r="10534" spans="1:7" ht="25.5">
      <c r="A10534" s="450">
        <v>11096</v>
      </c>
      <c r="B10534" s="451" t="s">
        <v>7874</v>
      </c>
      <c r="C10534" s="450" t="s">
        <v>718</v>
      </c>
      <c r="D10534" s="475">
        <v>0.39</v>
      </c>
      <c r="E10534" s="302"/>
      <c r="F10534" s="302"/>
      <c r="G10534" s="302"/>
    </row>
    <row r="10535" spans="1:7" ht="25.5">
      <c r="A10535" s="450">
        <v>4741</v>
      </c>
      <c r="B10535" s="451" t="s">
        <v>7875</v>
      </c>
      <c r="C10535" s="450" t="s">
        <v>719</v>
      </c>
      <c r="D10535" s="475">
        <v>72.680000000000007</v>
      </c>
      <c r="E10535" s="302"/>
      <c r="F10535" s="302"/>
      <c r="G10535" s="302"/>
    </row>
    <row r="10536" spans="1:7">
      <c r="A10536" s="450">
        <v>4752</v>
      </c>
      <c r="B10536" s="451" t="s">
        <v>7876</v>
      </c>
      <c r="C10536" s="450" t="s">
        <v>724</v>
      </c>
      <c r="D10536" s="475">
        <v>9.82</v>
      </c>
      <c r="E10536" s="302"/>
      <c r="F10536" s="302"/>
      <c r="G10536" s="302"/>
    </row>
    <row r="10537" spans="1:7" ht="25.5">
      <c r="A10537" s="450">
        <v>41091</v>
      </c>
      <c r="B10537" s="451" t="s">
        <v>7877</v>
      </c>
      <c r="C10537" s="450" t="s">
        <v>839</v>
      </c>
      <c r="D10537" s="475">
        <v>1741.33</v>
      </c>
      <c r="E10537" s="302"/>
      <c r="F10537" s="302"/>
      <c r="G10537" s="302"/>
    </row>
    <row r="10538" spans="1:7" ht="38.25">
      <c r="A10538" s="450">
        <v>13954</v>
      </c>
      <c r="B10538" s="451" t="s">
        <v>7878</v>
      </c>
      <c r="C10538" s="450" t="s">
        <v>721</v>
      </c>
      <c r="D10538" s="475">
        <v>6438.55</v>
      </c>
      <c r="E10538" s="302"/>
      <c r="F10538" s="302"/>
      <c r="G10538" s="302"/>
    </row>
    <row r="10539" spans="1:7" ht="25.5">
      <c r="A10539" s="450">
        <v>3411</v>
      </c>
      <c r="B10539" s="451" t="s">
        <v>7879</v>
      </c>
      <c r="C10539" s="450" t="s">
        <v>718</v>
      </c>
      <c r="D10539" s="475">
        <v>53.37</v>
      </c>
      <c r="E10539" s="302"/>
      <c r="F10539" s="302"/>
      <c r="G10539" s="302"/>
    </row>
    <row r="10540" spans="1:7" ht="25.5">
      <c r="A10540" s="450">
        <v>39995</v>
      </c>
      <c r="B10540" s="451" t="s">
        <v>7880</v>
      </c>
      <c r="C10540" s="450" t="s">
        <v>719</v>
      </c>
      <c r="D10540" s="475">
        <v>410.62</v>
      </c>
      <c r="E10540" s="302"/>
      <c r="F10540" s="302"/>
      <c r="G10540" s="302"/>
    </row>
    <row r="10541" spans="1:7" ht="38.25">
      <c r="A10541" s="450">
        <v>11615</v>
      </c>
      <c r="B10541" s="451" t="s">
        <v>7881</v>
      </c>
      <c r="C10541" s="450" t="s">
        <v>726</v>
      </c>
      <c r="D10541" s="475">
        <v>3.48</v>
      </c>
      <c r="E10541" s="302"/>
      <c r="F10541" s="302"/>
      <c r="G10541" s="302"/>
    </row>
    <row r="10542" spans="1:7" ht="38.25">
      <c r="A10542" s="450">
        <v>3408</v>
      </c>
      <c r="B10542" s="451" t="s">
        <v>7882</v>
      </c>
      <c r="C10542" s="450" t="s">
        <v>726</v>
      </c>
      <c r="D10542" s="475">
        <v>9.25</v>
      </c>
      <c r="E10542" s="302"/>
      <c r="F10542" s="302"/>
      <c r="G10542" s="302"/>
    </row>
    <row r="10543" spans="1:7" ht="38.25">
      <c r="A10543" s="450">
        <v>3409</v>
      </c>
      <c r="B10543" s="451" t="s">
        <v>7883</v>
      </c>
      <c r="C10543" s="450" t="s">
        <v>726</v>
      </c>
      <c r="D10543" s="475">
        <v>23.12</v>
      </c>
      <c r="E10543" s="302"/>
      <c r="F10543" s="302"/>
      <c r="G10543" s="302"/>
    </row>
    <row r="10544" spans="1:7">
      <c r="A10544" s="450">
        <v>11427</v>
      </c>
      <c r="B10544" s="451" t="s">
        <v>7884</v>
      </c>
      <c r="C10544" s="450" t="s">
        <v>718</v>
      </c>
      <c r="D10544" s="475">
        <v>101.73</v>
      </c>
      <c r="E10544" s="302"/>
      <c r="F10544" s="302"/>
      <c r="G10544" s="302"/>
    </row>
    <row r="10545" spans="1:7" ht="25.5">
      <c r="A10545" s="450">
        <v>4491</v>
      </c>
      <c r="B10545" s="451" t="s">
        <v>11359</v>
      </c>
      <c r="C10545" s="450" t="s">
        <v>725</v>
      </c>
      <c r="D10545" s="475">
        <v>7.23</v>
      </c>
      <c r="E10545" s="302"/>
      <c r="F10545" s="302"/>
      <c r="G10545" s="302"/>
    </row>
    <row r="10546" spans="1:7" ht="38.25">
      <c r="A10546" s="450">
        <v>2745</v>
      </c>
      <c r="B10546" s="451" t="s">
        <v>11360</v>
      </c>
      <c r="C10546" s="450" t="s">
        <v>725</v>
      </c>
      <c r="D10546" s="475">
        <v>2.42</v>
      </c>
      <c r="E10546" s="302"/>
      <c r="F10546" s="302"/>
      <c r="G10546" s="302"/>
    </row>
    <row r="10547" spans="1:7" ht="38.25">
      <c r="A10547" s="450">
        <v>14439</v>
      </c>
      <c r="B10547" s="451" t="s">
        <v>11361</v>
      </c>
      <c r="C10547" s="450" t="s">
        <v>725</v>
      </c>
      <c r="D10547" s="475">
        <v>3</v>
      </c>
      <c r="E10547" s="302"/>
      <c r="F10547" s="302"/>
      <c r="G10547" s="302"/>
    </row>
    <row r="10548" spans="1:7" ht="38.25">
      <c r="A10548" s="450">
        <v>26022</v>
      </c>
      <c r="B10548" s="451" t="s">
        <v>7885</v>
      </c>
      <c r="C10548" s="450" t="s">
        <v>721</v>
      </c>
      <c r="D10548" s="475">
        <v>185.63</v>
      </c>
      <c r="E10548" s="302"/>
      <c r="F10548" s="302"/>
      <c r="G10548" s="302"/>
    </row>
    <row r="10549" spans="1:7" ht="25.5">
      <c r="A10549" s="450">
        <v>12362</v>
      </c>
      <c r="B10549" s="451" t="s">
        <v>7886</v>
      </c>
      <c r="C10549" s="450" t="s">
        <v>721</v>
      </c>
      <c r="D10549" s="475">
        <v>12.39</v>
      </c>
      <c r="E10549" s="302"/>
      <c r="F10549" s="302"/>
      <c r="G10549" s="302"/>
    </row>
    <row r="10550" spans="1:7" ht="25.5">
      <c r="A10550" s="450">
        <v>421</v>
      </c>
      <c r="B10550" s="451" t="s">
        <v>12471</v>
      </c>
      <c r="C10550" s="450" t="s">
        <v>721</v>
      </c>
      <c r="D10550" s="475">
        <v>9.6300000000000008</v>
      </c>
      <c r="E10550" s="302"/>
      <c r="F10550" s="302"/>
      <c r="G10550" s="302"/>
    </row>
    <row r="10551" spans="1:7" ht="25.5">
      <c r="A10551" s="450">
        <v>14148</v>
      </c>
      <c r="B10551" s="451" t="s">
        <v>7887</v>
      </c>
      <c r="C10551" s="450" t="s">
        <v>721</v>
      </c>
      <c r="D10551" s="475">
        <v>0.86</v>
      </c>
      <c r="E10551" s="302"/>
      <c r="F10551" s="302"/>
      <c r="G10551" s="302"/>
    </row>
    <row r="10552" spans="1:7">
      <c r="A10552" s="450">
        <v>4341</v>
      </c>
      <c r="B10552" s="451" t="s">
        <v>7888</v>
      </c>
      <c r="C10552" s="450" t="s">
        <v>721</v>
      </c>
      <c r="D10552" s="475">
        <v>0.52</v>
      </c>
      <c r="E10552" s="302"/>
      <c r="F10552" s="302"/>
      <c r="G10552" s="302"/>
    </row>
    <row r="10553" spans="1:7">
      <c r="A10553" s="450">
        <v>4337</v>
      </c>
      <c r="B10553" s="451" t="s">
        <v>7889</v>
      </c>
      <c r="C10553" s="450" t="s">
        <v>721</v>
      </c>
      <c r="D10553" s="475">
        <v>1.31</v>
      </c>
      <c r="E10553" s="302"/>
      <c r="F10553" s="302"/>
      <c r="G10553" s="302"/>
    </row>
    <row r="10554" spans="1:7">
      <c r="A10554" s="450">
        <v>4339</v>
      </c>
      <c r="B10554" s="451" t="s">
        <v>7890</v>
      </c>
      <c r="C10554" s="450" t="s">
        <v>721</v>
      </c>
      <c r="D10554" s="475">
        <v>0.27</v>
      </c>
      <c r="E10554" s="302"/>
      <c r="F10554" s="302"/>
      <c r="G10554" s="302"/>
    </row>
    <row r="10555" spans="1:7">
      <c r="A10555" s="450">
        <v>39997</v>
      </c>
      <c r="B10555" s="451" t="s">
        <v>7891</v>
      </c>
      <c r="C10555" s="450" t="s">
        <v>721</v>
      </c>
      <c r="D10555" s="475">
        <v>0.15</v>
      </c>
      <c r="E10555" s="302"/>
      <c r="F10555" s="302"/>
      <c r="G10555" s="302"/>
    </row>
    <row r="10556" spans="1:7">
      <c r="A10556" s="450">
        <v>11971</v>
      </c>
      <c r="B10556" s="451" t="s">
        <v>7892</v>
      </c>
      <c r="C10556" s="450" t="s">
        <v>721</v>
      </c>
      <c r="D10556" s="475">
        <v>2.17</v>
      </c>
      <c r="E10556" s="302"/>
      <c r="F10556" s="302"/>
      <c r="G10556" s="302"/>
    </row>
    <row r="10557" spans="1:7">
      <c r="A10557" s="450">
        <v>4342</v>
      </c>
      <c r="B10557" s="451" t="s">
        <v>7893</v>
      </c>
      <c r="C10557" s="450" t="s">
        <v>721</v>
      </c>
      <c r="D10557" s="475">
        <v>0.11</v>
      </c>
      <c r="E10557" s="302"/>
      <c r="F10557" s="302"/>
      <c r="G10557" s="302"/>
    </row>
    <row r="10558" spans="1:7">
      <c r="A10558" s="450">
        <v>4330</v>
      </c>
      <c r="B10558" s="451" t="s">
        <v>7894</v>
      </c>
      <c r="C10558" s="450" t="s">
        <v>721</v>
      </c>
      <c r="D10558" s="475">
        <v>7.0000000000000007E-2</v>
      </c>
      <c r="E10558" s="302"/>
      <c r="F10558" s="302"/>
      <c r="G10558" s="302"/>
    </row>
    <row r="10559" spans="1:7">
      <c r="A10559" s="450">
        <v>4340</v>
      </c>
      <c r="B10559" s="451" t="s">
        <v>7895</v>
      </c>
      <c r="C10559" s="450" t="s">
        <v>721</v>
      </c>
      <c r="D10559" s="475">
        <v>0.6</v>
      </c>
      <c r="E10559" s="302"/>
      <c r="F10559" s="302"/>
      <c r="G10559" s="302"/>
    </row>
    <row r="10560" spans="1:7" ht="25.5">
      <c r="A10560" s="450">
        <v>5088</v>
      </c>
      <c r="B10560" s="451" t="s">
        <v>11590</v>
      </c>
      <c r="C10560" s="450" t="s">
        <v>721</v>
      </c>
      <c r="D10560" s="475">
        <v>7.2</v>
      </c>
      <c r="E10560" s="302"/>
      <c r="F10560" s="302"/>
      <c r="G10560" s="302"/>
    </row>
    <row r="10561" spans="1:7" ht="38.25">
      <c r="A10561" s="450">
        <v>11154</v>
      </c>
      <c r="B10561" s="451" t="s">
        <v>7896</v>
      </c>
      <c r="C10561" s="450" t="s">
        <v>721</v>
      </c>
      <c r="D10561" s="475">
        <v>1086.6199999999999</v>
      </c>
      <c r="E10561" s="302"/>
      <c r="F10561" s="302"/>
      <c r="G10561" s="302"/>
    </row>
    <row r="10562" spans="1:7" ht="76.5">
      <c r="A10562" s="450">
        <v>4989</v>
      </c>
      <c r="B10562" s="451" t="s">
        <v>11591</v>
      </c>
      <c r="C10562" s="450" t="s">
        <v>721</v>
      </c>
      <c r="D10562" s="475">
        <v>288.52999999999997</v>
      </c>
      <c r="E10562" s="302"/>
      <c r="F10562" s="302"/>
      <c r="G10562" s="302"/>
    </row>
    <row r="10563" spans="1:7" ht="63.75">
      <c r="A10563" s="450">
        <v>4982</v>
      </c>
      <c r="B10563" s="451" t="s">
        <v>11592</v>
      </c>
      <c r="C10563" s="450" t="s">
        <v>721</v>
      </c>
      <c r="D10563" s="475">
        <v>270.62</v>
      </c>
      <c r="E10563" s="302"/>
      <c r="F10563" s="302"/>
      <c r="G10563" s="302"/>
    </row>
    <row r="10564" spans="1:7" ht="76.5">
      <c r="A10564" s="450">
        <v>4962</v>
      </c>
      <c r="B10564" s="451" t="s">
        <v>11593</v>
      </c>
      <c r="C10564" s="450" t="s">
        <v>721</v>
      </c>
      <c r="D10564" s="475">
        <v>213.42</v>
      </c>
      <c r="E10564" s="302"/>
      <c r="F10564" s="302"/>
      <c r="G10564" s="302"/>
    </row>
    <row r="10565" spans="1:7" ht="76.5">
      <c r="A10565" s="450">
        <v>4981</v>
      </c>
      <c r="B10565" s="451" t="s">
        <v>11594</v>
      </c>
      <c r="C10565" s="450" t="s">
        <v>721</v>
      </c>
      <c r="D10565" s="475">
        <v>190</v>
      </c>
      <c r="E10565" s="302"/>
      <c r="F10565" s="302"/>
      <c r="G10565" s="302"/>
    </row>
    <row r="10566" spans="1:7" ht="76.5">
      <c r="A10566" s="450">
        <v>4964</v>
      </c>
      <c r="B10566" s="451" t="s">
        <v>11595</v>
      </c>
      <c r="C10566" s="450" t="s">
        <v>721</v>
      </c>
      <c r="D10566" s="475">
        <v>241.04</v>
      </c>
      <c r="E10566" s="302"/>
      <c r="F10566" s="302"/>
      <c r="G10566" s="302"/>
    </row>
    <row r="10567" spans="1:7" ht="76.5">
      <c r="A10567" s="450">
        <v>4992</v>
      </c>
      <c r="B10567" s="451" t="s">
        <v>11596</v>
      </c>
      <c r="C10567" s="450" t="s">
        <v>721</v>
      </c>
      <c r="D10567" s="475">
        <v>235.45</v>
      </c>
      <c r="E10567" s="302"/>
      <c r="F10567" s="302"/>
      <c r="G10567" s="302"/>
    </row>
    <row r="10568" spans="1:7" ht="76.5">
      <c r="A10568" s="450">
        <v>4987</v>
      </c>
      <c r="B10568" s="451" t="s">
        <v>11597</v>
      </c>
      <c r="C10568" s="450" t="s">
        <v>721</v>
      </c>
      <c r="D10568" s="475">
        <v>269.37</v>
      </c>
      <c r="E10568" s="302"/>
      <c r="F10568" s="302"/>
      <c r="G10568" s="302"/>
    </row>
    <row r="10569" spans="1:7" ht="63.75">
      <c r="A10569" s="450">
        <v>39021</v>
      </c>
      <c r="B10569" s="451" t="s">
        <v>7897</v>
      </c>
      <c r="C10569" s="450" t="s">
        <v>721</v>
      </c>
      <c r="D10569" s="475">
        <v>488.76</v>
      </c>
      <c r="E10569" s="302"/>
      <c r="F10569" s="302"/>
      <c r="G10569" s="302"/>
    </row>
    <row r="10570" spans="1:7" ht="38.25">
      <c r="A10570" s="450">
        <v>39022</v>
      </c>
      <c r="B10570" s="451" t="s">
        <v>7898</v>
      </c>
      <c r="C10570" s="450" t="s">
        <v>721</v>
      </c>
      <c r="D10570" s="475">
        <v>604.45000000000005</v>
      </c>
      <c r="E10570" s="302"/>
      <c r="F10570" s="302"/>
      <c r="G10570" s="302"/>
    </row>
    <row r="10571" spans="1:7" ht="51">
      <c r="A10571" s="450">
        <v>39024</v>
      </c>
      <c r="B10571" s="451" t="s">
        <v>7899</v>
      </c>
      <c r="C10571" s="450" t="s">
        <v>721</v>
      </c>
      <c r="D10571" s="475">
        <v>1014.25</v>
      </c>
      <c r="E10571" s="302"/>
      <c r="F10571" s="302"/>
      <c r="G10571" s="302"/>
    </row>
    <row r="10572" spans="1:7" ht="51">
      <c r="A10572" s="450">
        <v>4914</v>
      </c>
      <c r="B10572" s="451" t="s">
        <v>7900</v>
      </c>
      <c r="C10572" s="450" t="s">
        <v>726</v>
      </c>
      <c r="D10572" s="475">
        <v>822.38</v>
      </c>
      <c r="E10572" s="302"/>
      <c r="F10572" s="302"/>
      <c r="G10572" s="302"/>
    </row>
    <row r="10573" spans="1:7" ht="38.25">
      <c r="A10573" s="450">
        <v>4917</v>
      </c>
      <c r="B10573" s="451" t="s">
        <v>3672</v>
      </c>
      <c r="C10573" s="450" t="s">
        <v>726</v>
      </c>
      <c r="D10573" s="475">
        <v>567.94000000000005</v>
      </c>
      <c r="E10573" s="302"/>
      <c r="F10573" s="302"/>
      <c r="G10573" s="302"/>
    </row>
    <row r="10574" spans="1:7" ht="38.25">
      <c r="A10574" s="450">
        <v>39025</v>
      </c>
      <c r="B10574" s="451" t="s">
        <v>7901</v>
      </c>
      <c r="C10574" s="450" t="s">
        <v>721</v>
      </c>
      <c r="D10574" s="475">
        <v>1040</v>
      </c>
      <c r="E10574" s="302"/>
      <c r="F10574" s="302"/>
      <c r="G10574" s="302"/>
    </row>
    <row r="10575" spans="1:7" ht="38.25">
      <c r="A10575" s="450">
        <v>4930</v>
      </c>
      <c r="B10575" s="451" t="s">
        <v>7902</v>
      </c>
      <c r="C10575" s="450" t="s">
        <v>726</v>
      </c>
      <c r="D10575" s="475">
        <v>525.27</v>
      </c>
      <c r="E10575" s="302"/>
      <c r="F10575" s="302"/>
      <c r="G10575" s="302"/>
    </row>
    <row r="10576" spans="1:7" ht="51">
      <c r="A10576" s="450">
        <v>4922</v>
      </c>
      <c r="B10576" s="451" t="s">
        <v>7903</v>
      </c>
      <c r="C10576" s="450" t="s">
        <v>726</v>
      </c>
      <c r="D10576" s="475">
        <v>526.80999999999995</v>
      </c>
      <c r="E10576" s="302"/>
      <c r="F10576" s="302"/>
      <c r="G10576" s="302"/>
    </row>
    <row r="10577" spans="1:7" ht="51">
      <c r="A10577" s="450">
        <v>4911</v>
      </c>
      <c r="B10577" s="451" t="s">
        <v>7904</v>
      </c>
      <c r="C10577" s="450" t="s">
        <v>726</v>
      </c>
      <c r="D10577" s="475">
        <v>344.4</v>
      </c>
      <c r="E10577" s="302"/>
      <c r="F10577" s="302"/>
      <c r="G10577" s="302"/>
    </row>
    <row r="10578" spans="1:7" ht="51">
      <c r="A10578" s="450">
        <v>37518</v>
      </c>
      <c r="B10578" s="451" t="s">
        <v>7905</v>
      </c>
      <c r="C10578" s="450" t="s">
        <v>726</v>
      </c>
      <c r="D10578" s="475">
        <v>559.65</v>
      </c>
      <c r="E10578" s="302"/>
      <c r="F10578" s="302"/>
      <c r="G10578" s="302"/>
    </row>
    <row r="10579" spans="1:7" ht="38.25">
      <c r="A10579" s="450">
        <v>4910</v>
      </c>
      <c r="B10579" s="451" t="s">
        <v>7906</v>
      </c>
      <c r="C10579" s="450" t="s">
        <v>726</v>
      </c>
      <c r="D10579" s="475">
        <v>471.79</v>
      </c>
      <c r="E10579" s="302"/>
      <c r="F10579" s="302"/>
      <c r="G10579" s="302"/>
    </row>
    <row r="10580" spans="1:7" ht="51">
      <c r="A10580" s="450">
        <v>4943</v>
      </c>
      <c r="B10580" s="451" t="s">
        <v>7907</v>
      </c>
      <c r="C10580" s="450" t="s">
        <v>726</v>
      </c>
      <c r="D10580" s="475">
        <v>702.85</v>
      </c>
      <c r="E10580" s="302"/>
      <c r="F10580" s="302"/>
      <c r="G10580" s="302"/>
    </row>
    <row r="10581" spans="1:7" ht="38.25">
      <c r="A10581" s="450">
        <v>5002</v>
      </c>
      <c r="B10581" s="451" t="s">
        <v>7908</v>
      </c>
      <c r="C10581" s="450" t="s">
        <v>726</v>
      </c>
      <c r="D10581" s="475">
        <v>324.22000000000003</v>
      </c>
      <c r="E10581" s="302"/>
      <c r="F10581" s="302"/>
      <c r="G10581" s="302"/>
    </row>
    <row r="10582" spans="1:7" ht="25.5">
      <c r="A10582" s="450">
        <v>4977</v>
      </c>
      <c r="B10582" s="451" t="s">
        <v>7909</v>
      </c>
      <c r="C10582" s="450" t="s">
        <v>726</v>
      </c>
      <c r="D10582" s="475">
        <v>218.86</v>
      </c>
      <c r="E10582" s="302"/>
      <c r="F10582" s="302"/>
      <c r="G10582" s="302"/>
    </row>
    <row r="10583" spans="1:7" ht="38.25">
      <c r="A10583" s="450">
        <v>5028</v>
      </c>
      <c r="B10583" s="451" t="s">
        <v>7910</v>
      </c>
      <c r="C10583" s="450" t="s">
        <v>726</v>
      </c>
      <c r="D10583" s="475">
        <v>535.52</v>
      </c>
      <c r="E10583" s="302"/>
      <c r="F10583" s="302"/>
      <c r="G10583" s="302"/>
    </row>
    <row r="10584" spans="1:7" ht="38.25">
      <c r="A10584" s="450">
        <v>4998</v>
      </c>
      <c r="B10584" s="451" t="s">
        <v>7911</v>
      </c>
      <c r="C10584" s="450" t="s">
        <v>726</v>
      </c>
      <c r="D10584" s="475">
        <v>444.76</v>
      </c>
      <c r="E10584" s="302"/>
      <c r="F10584" s="302"/>
      <c r="G10584" s="302"/>
    </row>
    <row r="10585" spans="1:7" ht="38.25">
      <c r="A10585" s="450">
        <v>4969</v>
      </c>
      <c r="B10585" s="451" t="s">
        <v>7912</v>
      </c>
      <c r="C10585" s="450" t="s">
        <v>726</v>
      </c>
      <c r="D10585" s="475">
        <v>309.54000000000002</v>
      </c>
      <c r="E10585" s="302"/>
      <c r="F10585" s="302"/>
      <c r="G10585" s="302"/>
    </row>
    <row r="10586" spans="1:7" ht="51">
      <c r="A10586" s="450">
        <v>11364</v>
      </c>
      <c r="B10586" s="451" t="s">
        <v>11598</v>
      </c>
      <c r="C10586" s="450" t="s">
        <v>721</v>
      </c>
      <c r="D10586" s="475">
        <v>163.22</v>
      </c>
      <c r="E10586" s="302"/>
      <c r="F10586" s="302"/>
      <c r="G10586" s="302"/>
    </row>
    <row r="10587" spans="1:7" ht="51">
      <c r="A10587" s="450">
        <v>11365</v>
      </c>
      <c r="B10587" s="451" t="s">
        <v>11599</v>
      </c>
      <c r="C10587" s="450" t="s">
        <v>721</v>
      </c>
      <c r="D10587" s="475">
        <v>169.39</v>
      </c>
      <c r="E10587" s="302"/>
      <c r="F10587" s="302"/>
      <c r="G10587" s="302"/>
    </row>
    <row r="10588" spans="1:7" ht="51">
      <c r="A10588" s="450">
        <v>11366</v>
      </c>
      <c r="B10588" s="451" t="s">
        <v>11600</v>
      </c>
      <c r="C10588" s="450" t="s">
        <v>721</v>
      </c>
      <c r="D10588" s="475">
        <v>180.06</v>
      </c>
      <c r="E10588" s="302"/>
      <c r="F10588" s="302"/>
      <c r="G10588" s="302"/>
    </row>
    <row r="10589" spans="1:7" ht="51">
      <c r="A10589" s="450">
        <v>43777</v>
      </c>
      <c r="B10589" s="451" t="s">
        <v>11601</v>
      </c>
      <c r="C10589" s="450" t="s">
        <v>721</v>
      </c>
      <c r="D10589" s="475">
        <v>211.51</v>
      </c>
      <c r="E10589" s="302"/>
      <c r="F10589" s="302"/>
      <c r="G10589" s="302"/>
    </row>
    <row r="10590" spans="1:7" ht="76.5">
      <c r="A10590" s="450">
        <v>20322</v>
      </c>
      <c r="B10590" s="451" t="s">
        <v>11602</v>
      </c>
      <c r="C10590" s="450" t="s">
        <v>721</v>
      </c>
      <c r="D10590" s="475">
        <v>196.34</v>
      </c>
      <c r="E10590" s="302"/>
      <c r="F10590" s="302"/>
      <c r="G10590" s="302"/>
    </row>
    <row r="10591" spans="1:7" ht="63.75">
      <c r="A10591" s="450">
        <v>10553</v>
      </c>
      <c r="B10591" s="451" t="s">
        <v>11603</v>
      </c>
      <c r="C10591" s="450" t="s">
        <v>721</v>
      </c>
      <c r="D10591" s="475">
        <v>178.28</v>
      </c>
      <c r="E10591" s="302"/>
      <c r="F10591" s="302"/>
      <c r="G10591" s="302"/>
    </row>
    <row r="10592" spans="1:7" ht="63.75">
      <c r="A10592" s="450">
        <v>5020</v>
      </c>
      <c r="B10592" s="451" t="s">
        <v>11604</v>
      </c>
      <c r="C10592" s="450" t="s">
        <v>721</v>
      </c>
      <c r="D10592" s="475">
        <v>187.96</v>
      </c>
      <c r="E10592" s="302"/>
      <c r="F10592" s="302"/>
      <c r="G10592" s="302"/>
    </row>
    <row r="10593" spans="1:7" ht="63.75">
      <c r="A10593" s="450">
        <v>10554</v>
      </c>
      <c r="B10593" s="451" t="s">
        <v>11605</v>
      </c>
      <c r="C10593" s="450" t="s">
        <v>721</v>
      </c>
      <c r="D10593" s="475">
        <v>179.86</v>
      </c>
      <c r="E10593" s="302"/>
      <c r="F10593" s="302"/>
      <c r="G10593" s="302"/>
    </row>
    <row r="10594" spans="1:7" ht="63.75">
      <c r="A10594" s="450">
        <v>10555</v>
      </c>
      <c r="B10594" s="451" t="s">
        <v>11606</v>
      </c>
      <c r="C10594" s="450" t="s">
        <v>721</v>
      </c>
      <c r="D10594" s="475">
        <v>196.14</v>
      </c>
      <c r="E10594" s="302"/>
      <c r="F10594" s="302"/>
      <c r="G10594" s="302"/>
    </row>
    <row r="10595" spans="1:7" ht="63.75">
      <c r="A10595" s="450">
        <v>10556</v>
      </c>
      <c r="B10595" s="451" t="s">
        <v>11607</v>
      </c>
      <c r="C10595" s="450" t="s">
        <v>721</v>
      </c>
      <c r="D10595" s="475">
        <v>260.79000000000002</v>
      </c>
      <c r="E10595" s="302"/>
      <c r="F10595" s="302"/>
      <c r="G10595" s="302"/>
    </row>
    <row r="10596" spans="1:7" ht="63.75">
      <c r="A10596" s="450">
        <v>39502</v>
      </c>
      <c r="B10596" s="451" t="s">
        <v>11608</v>
      </c>
      <c r="C10596" s="450" t="s">
        <v>721</v>
      </c>
      <c r="D10596" s="475">
        <v>366.21</v>
      </c>
      <c r="E10596" s="302"/>
      <c r="F10596" s="302"/>
      <c r="G10596" s="302"/>
    </row>
    <row r="10597" spans="1:7" ht="51">
      <c r="A10597" s="450">
        <v>39504</v>
      </c>
      <c r="B10597" s="451" t="s">
        <v>11609</v>
      </c>
      <c r="C10597" s="450" t="s">
        <v>721</v>
      </c>
      <c r="D10597" s="475">
        <v>404.96</v>
      </c>
      <c r="E10597" s="302"/>
      <c r="F10597" s="302"/>
      <c r="G10597" s="302"/>
    </row>
    <row r="10598" spans="1:7" ht="63.75">
      <c r="A10598" s="450">
        <v>39503</v>
      </c>
      <c r="B10598" s="451" t="s">
        <v>11610</v>
      </c>
      <c r="C10598" s="450" t="s">
        <v>721</v>
      </c>
      <c r="D10598" s="475">
        <v>426.21</v>
      </c>
      <c r="E10598" s="302"/>
      <c r="F10598" s="302"/>
      <c r="G10598" s="302"/>
    </row>
    <row r="10599" spans="1:7" ht="51">
      <c r="A10599" s="450">
        <v>39505</v>
      </c>
      <c r="B10599" s="451" t="s">
        <v>11611</v>
      </c>
      <c r="C10599" s="450" t="s">
        <v>721</v>
      </c>
      <c r="D10599" s="475">
        <v>459.3</v>
      </c>
      <c r="E10599" s="302"/>
      <c r="F10599" s="302"/>
      <c r="G10599" s="302"/>
    </row>
    <row r="10600" spans="1:7">
      <c r="A10600" s="450">
        <v>25969</v>
      </c>
      <c r="B10600" s="451" t="s">
        <v>7913</v>
      </c>
      <c r="C10600" s="450" t="s">
        <v>721</v>
      </c>
      <c r="D10600" s="475">
        <v>360.15</v>
      </c>
      <c r="E10600" s="302"/>
      <c r="F10600" s="302"/>
      <c r="G10600" s="302"/>
    </row>
    <row r="10601" spans="1:7" ht="38.25">
      <c r="A10601" s="450">
        <v>4944</v>
      </c>
      <c r="B10601" s="451" t="s">
        <v>7914</v>
      </c>
      <c r="C10601" s="450" t="s">
        <v>726</v>
      </c>
      <c r="D10601" s="475">
        <v>1050.77</v>
      </c>
      <c r="E10601" s="302"/>
      <c r="F10601" s="302"/>
      <c r="G10601" s="302"/>
    </row>
    <row r="10602" spans="1:7" ht="25.5">
      <c r="A10602" s="450">
        <v>21102</v>
      </c>
      <c r="B10602" s="451" t="s">
        <v>7915</v>
      </c>
      <c r="C10602" s="450" t="s">
        <v>721</v>
      </c>
      <c r="D10602" s="475">
        <v>32.340000000000003</v>
      </c>
      <c r="E10602" s="302"/>
      <c r="F10602" s="302"/>
      <c r="G10602" s="302"/>
    </row>
    <row r="10603" spans="1:7" ht="25.5">
      <c r="A10603" s="450">
        <v>21101</v>
      </c>
      <c r="B10603" s="451" t="s">
        <v>7916</v>
      </c>
      <c r="C10603" s="450" t="s">
        <v>721</v>
      </c>
      <c r="D10603" s="475">
        <v>20.76</v>
      </c>
      <c r="E10603" s="302"/>
      <c r="F10603" s="302"/>
      <c r="G10603" s="302"/>
    </row>
    <row r="10604" spans="1:7" ht="38.25">
      <c r="A10604" s="450">
        <v>34713</v>
      </c>
      <c r="B10604" s="451" t="s">
        <v>3678</v>
      </c>
      <c r="C10604" s="450" t="s">
        <v>726</v>
      </c>
      <c r="D10604" s="475">
        <v>338.2</v>
      </c>
      <c r="E10604" s="302"/>
      <c r="F10604" s="302"/>
      <c r="G10604" s="302"/>
    </row>
    <row r="10605" spans="1:7" ht="51">
      <c r="A10605" s="450">
        <v>4947</v>
      </c>
      <c r="B10605" s="451" t="s">
        <v>7917</v>
      </c>
      <c r="C10605" s="450" t="s">
        <v>726</v>
      </c>
      <c r="D10605" s="475">
        <v>675.02</v>
      </c>
      <c r="E10605" s="302"/>
      <c r="F10605" s="302"/>
      <c r="G10605" s="302"/>
    </row>
    <row r="10606" spans="1:7" ht="38.25">
      <c r="A10606" s="450">
        <v>37563</v>
      </c>
      <c r="B10606" s="451" t="s">
        <v>7918</v>
      </c>
      <c r="C10606" s="450" t="s">
        <v>726</v>
      </c>
      <c r="D10606" s="475">
        <v>518.30999999999995</v>
      </c>
      <c r="E10606" s="302"/>
      <c r="F10606" s="302"/>
      <c r="G10606" s="302"/>
    </row>
    <row r="10607" spans="1:7" ht="38.25">
      <c r="A10607" s="450">
        <v>4948</v>
      </c>
      <c r="B10607" s="451" t="s">
        <v>7919</v>
      </c>
      <c r="C10607" s="450" t="s">
        <v>726</v>
      </c>
      <c r="D10607" s="475">
        <v>470.38</v>
      </c>
      <c r="E10607" s="302"/>
      <c r="F10607" s="302"/>
      <c r="G10607" s="302"/>
    </row>
    <row r="10608" spans="1:7" ht="63.75">
      <c r="A10608" s="450">
        <v>37561</v>
      </c>
      <c r="B10608" s="451" t="s">
        <v>7920</v>
      </c>
      <c r="C10608" s="450" t="s">
        <v>726</v>
      </c>
      <c r="D10608" s="475">
        <v>967.54</v>
      </c>
      <c r="E10608" s="302"/>
      <c r="F10608" s="302"/>
      <c r="G10608" s="302"/>
    </row>
    <row r="10609" spans="1:7" ht="51">
      <c r="A10609" s="450">
        <v>37562</v>
      </c>
      <c r="B10609" s="451" t="s">
        <v>7921</v>
      </c>
      <c r="C10609" s="450" t="s">
        <v>726</v>
      </c>
      <c r="D10609" s="475">
        <v>620.58000000000004</v>
      </c>
      <c r="E10609" s="302"/>
      <c r="F10609" s="302"/>
      <c r="G10609" s="302"/>
    </row>
    <row r="10610" spans="1:7" ht="51">
      <c r="A10610" s="450">
        <v>14164</v>
      </c>
      <c r="B10610" s="451" t="s">
        <v>7922</v>
      </c>
      <c r="C10610" s="450" t="s">
        <v>721</v>
      </c>
      <c r="D10610" s="475">
        <v>1970.01</v>
      </c>
      <c r="E10610" s="302"/>
      <c r="F10610" s="302"/>
      <c r="G10610" s="302"/>
    </row>
    <row r="10611" spans="1:7" ht="51">
      <c r="A10611" s="450">
        <v>14163</v>
      </c>
      <c r="B10611" s="451" t="s">
        <v>7923</v>
      </c>
      <c r="C10611" s="450" t="s">
        <v>721</v>
      </c>
      <c r="D10611" s="475">
        <v>2239.0500000000002</v>
      </c>
      <c r="E10611" s="302"/>
      <c r="F10611" s="302"/>
      <c r="G10611" s="302"/>
    </row>
    <row r="10612" spans="1:7" ht="51">
      <c r="A10612" s="450">
        <v>5051</v>
      </c>
      <c r="B10612" s="451" t="s">
        <v>7924</v>
      </c>
      <c r="C10612" s="450" t="s">
        <v>721</v>
      </c>
      <c r="D10612" s="475">
        <v>1904.28</v>
      </c>
      <c r="E10612" s="302"/>
      <c r="F10612" s="302"/>
      <c r="G10612" s="302"/>
    </row>
    <row r="10613" spans="1:7" ht="51">
      <c r="A10613" s="450">
        <v>14162</v>
      </c>
      <c r="B10613" s="451" t="s">
        <v>7925</v>
      </c>
      <c r="C10613" s="450" t="s">
        <v>721</v>
      </c>
      <c r="D10613" s="475">
        <v>1901.52</v>
      </c>
      <c r="E10613" s="302"/>
      <c r="F10613" s="302"/>
      <c r="G10613" s="302"/>
    </row>
    <row r="10614" spans="1:7" ht="51">
      <c r="A10614" s="450">
        <v>5052</v>
      </c>
      <c r="B10614" s="451" t="s">
        <v>7926</v>
      </c>
      <c r="C10614" s="450" t="s">
        <v>721</v>
      </c>
      <c r="D10614" s="475">
        <v>1418.8</v>
      </c>
      <c r="E10614" s="302"/>
      <c r="F10614" s="302"/>
      <c r="G10614" s="302"/>
    </row>
    <row r="10615" spans="1:7" ht="38.25">
      <c r="A10615" s="450">
        <v>14166</v>
      </c>
      <c r="B10615" s="451" t="s">
        <v>7927</v>
      </c>
      <c r="C10615" s="450" t="s">
        <v>721</v>
      </c>
      <c r="D10615" s="475">
        <v>1436.81</v>
      </c>
      <c r="E10615" s="302"/>
      <c r="F10615" s="302"/>
      <c r="G10615" s="302"/>
    </row>
    <row r="10616" spans="1:7" ht="38.25">
      <c r="A10616" s="450">
        <v>14165</v>
      </c>
      <c r="B10616" s="451" t="s">
        <v>7928</v>
      </c>
      <c r="C10616" s="450" t="s">
        <v>721</v>
      </c>
      <c r="D10616" s="475">
        <v>1990.51</v>
      </c>
      <c r="E10616" s="302"/>
      <c r="F10616" s="302"/>
      <c r="G10616" s="302"/>
    </row>
    <row r="10617" spans="1:7" ht="38.25">
      <c r="A10617" s="450">
        <v>5050</v>
      </c>
      <c r="B10617" s="451" t="s">
        <v>7929</v>
      </c>
      <c r="C10617" s="450" t="s">
        <v>721</v>
      </c>
      <c r="D10617" s="475">
        <v>489.91</v>
      </c>
      <c r="E10617" s="302"/>
      <c r="F10617" s="302"/>
      <c r="G10617" s="302"/>
    </row>
    <row r="10618" spans="1:7" ht="25.5">
      <c r="A10618" s="450">
        <v>12366</v>
      </c>
      <c r="B10618" s="451" t="s">
        <v>7930</v>
      </c>
      <c r="C10618" s="450" t="s">
        <v>721</v>
      </c>
      <c r="D10618" s="475">
        <v>789.01</v>
      </c>
      <c r="E10618" s="302"/>
      <c r="F10618" s="302"/>
      <c r="G10618" s="302"/>
    </row>
    <row r="10619" spans="1:7" ht="25.5">
      <c r="A10619" s="450">
        <v>5045</v>
      </c>
      <c r="B10619" s="451" t="s">
        <v>7931</v>
      </c>
      <c r="C10619" s="450" t="s">
        <v>721</v>
      </c>
      <c r="D10619" s="475">
        <v>1098.73</v>
      </c>
      <c r="E10619" s="302"/>
      <c r="F10619" s="302"/>
      <c r="G10619" s="302"/>
    </row>
    <row r="10620" spans="1:7" ht="25.5">
      <c r="A10620" s="450">
        <v>5044</v>
      </c>
      <c r="B10620" s="451" t="s">
        <v>7932</v>
      </c>
      <c r="C10620" s="450" t="s">
        <v>721</v>
      </c>
      <c r="D10620" s="475">
        <v>775.17</v>
      </c>
      <c r="E10620" s="302"/>
      <c r="F10620" s="302"/>
      <c r="G10620" s="302"/>
    </row>
    <row r="10621" spans="1:7" ht="25.5">
      <c r="A10621" s="450">
        <v>5055</v>
      </c>
      <c r="B10621" s="451" t="s">
        <v>7933</v>
      </c>
      <c r="C10621" s="450" t="s">
        <v>721</v>
      </c>
      <c r="D10621" s="475">
        <v>1102.08</v>
      </c>
      <c r="E10621" s="302"/>
      <c r="F10621" s="302"/>
      <c r="G10621" s="302"/>
    </row>
    <row r="10622" spans="1:7" ht="25.5">
      <c r="A10622" s="450">
        <v>5053</v>
      </c>
      <c r="B10622" s="451" t="s">
        <v>7934</v>
      </c>
      <c r="C10622" s="450" t="s">
        <v>721</v>
      </c>
      <c r="D10622" s="475">
        <v>857.79</v>
      </c>
      <c r="E10622" s="302"/>
      <c r="F10622" s="302"/>
      <c r="G10622" s="302"/>
    </row>
    <row r="10623" spans="1:7" ht="25.5">
      <c r="A10623" s="450">
        <v>5035</v>
      </c>
      <c r="B10623" s="451" t="s">
        <v>7935</v>
      </c>
      <c r="C10623" s="450" t="s">
        <v>721</v>
      </c>
      <c r="D10623" s="475">
        <v>1402.46</v>
      </c>
      <c r="E10623" s="302"/>
      <c r="F10623" s="302"/>
      <c r="G10623" s="302"/>
    </row>
    <row r="10624" spans="1:7" ht="25.5">
      <c r="A10624" s="450">
        <v>5036</v>
      </c>
      <c r="B10624" s="451" t="s">
        <v>7936</v>
      </c>
      <c r="C10624" s="450" t="s">
        <v>721</v>
      </c>
      <c r="D10624" s="475">
        <v>2341.17</v>
      </c>
      <c r="E10624" s="302"/>
      <c r="F10624" s="302"/>
      <c r="G10624" s="302"/>
    </row>
    <row r="10625" spans="1:7" ht="25.5">
      <c r="A10625" s="450">
        <v>5059</v>
      </c>
      <c r="B10625" s="451" t="s">
        <v>7937</v>
      </c>
      <c r="C10625" s="450" t="s">
        <v>721</v>
      </c>
      <c r="D10625" s="475">
        <v>1096.8499999999999</v>
      </c>
      <c r="E10625" s="302"/>
      <c r="F10625" s="302"/>
      <c r="G10625" s="302"/>
    </row>
    <row r="10626" spans="1:7" ht="25.5">
      <c r="A10626" s="450">
        <v>5057</v>
      </c>
      <c r="B10626" s="451" t="s">
        <v>7938</v>
      </c>
      <c r="C10626" s="450" t="s">
        <v>721</v>
      </c>
      <c r="D10626" s="475">
        <v>943.2</v>
      </c>
      <c r="E10626" s="302"/>
      <c r="F10626" s="302"/>
      <c r="G10626" s="302"/>
    </row>
    <row r="10627" spans="1:7" ht="25.5">
      <c r="A10627" s="450">
        <v>5033</v>
      </c>
      <c r="B10627" s="451" t="s">
        <v>7939</v>
      </c>
      <c r="C10627" s="450" t="s">
        <v>721</v>
      </c>
      <c r="D10627" s="475">
        <v>783</v>
      </c>
      <c r="E10627" s="302"/>
      <c r="F10627" s="302"/>
      <c r="G10627" s="302"/>
    </row>
    <row r="10628" spans="1:7" ht="25.5">
      <c r="A10628" s="450">
        <v>5038</v>
      </c>
      <c r="B10628" s="451" t="s">
        <v>7940</v>
      </c>
      <c r="C10628" s="450" t="s">
        <v>721</v>
      </c>
      <c r="D10628" s="475">
        <v>638.14</v>
      </c>
      <c r="E10628" s="302"/>
      <c r="F10628" s="302"/>
      <c r="G10628" s="302"/>
    </row>
    <row r="10629" spans="1:7" ht="25.5">
      <c r="A10629" s="450">
        <v>12372</v>
      </c>
      <c r="B10629" s="451" t="s">
        <v>7941</v>
      </c>
      <c r="C10629" s="450" t="s">
        <v>721</v>
      </c>
      <c r="D10629" s="475">
        <v>840.94</v>
      </c>
      <c r="E10629" s="302"/>
      <c r="F10629" s="302"/>
      <c r="G10629" s="302"/>
    </row>
    <row r="10630" spans="1:7" ht="25.5">
      <c r="A10630" s="450">
        <v>13339</v>
      </c>
      <c r="B10630" s="451" t="s">
        <v>7942</v>
      </c>
      <c r="C10630" s="450" t="s">
        <v>721</v>
      </c>
      <c r="D10630" s="475">
        <v>1250.1500000000001</v>
      </c>
      <c r="E10630" s="302"/>
      <c r="F10630" s="302"/>
      <c r="G10630" s="302"/>
    </row>
    <row r="10631" spans="1:7" ht="25.5">
      <c r="A10631" s="450">
        <v>12373</v>
      </c>
      <c r="B10631" s="451" t="s">
        <v>7943</v>
      </c>
      <c r="C10631" s="450" t="s">
        <v>721</v>
      </c>
      <c r="D10631" s="475">
        <v>1309.17</v>
      </c>
      <c r="E10631" s="302"/>
      <c r="F10631" s="302"/>
      <c r="G10631" s="302"/>
    </row>
    <row r="10632" spans="1:7" ht="25.5">
      <c r="A10632" s="450">
        <v>12388</v>
      </c>
      <c r="B10632" s="451" t="s">
        <v>7944</v>
      </c>
      <c r="C10632" s="450" t="s">
        <v>721</v>
      </c>
      <c r="D10632" s="475">
        <v>289.99</v>
      </c>
      <c r="E10632" s="302"/>
      <c r="F10632" s="302"/>
      <c r="G10632" s="302"/>
    </row>
    <row r="10633" spans="1:7">
      <c r="A10633" s="450">
        <v>34695</v>
      </c>
      <c r="B10633" s="451" t="s">
        <v>7945</v>
      </c>
      <c r="C10633" s="450" t="s">
        <v>721</v>
      </c>
      <c r="D10633" s="475">
        <v>900.45</v>
      </c>
      <c r="E10633" s="302"/>
      <c r="F10633" s="302"/>
      <c r="G10633" s="302"/>
    </row>
    <row r="10634" spans="1:7">
      <c r="A10634" s="450">
        <v>34692</v>
      </c>
      <c r="B10634" s="451" t="s">
        <v>7946</v>
      </c>
      <c r="C10634" s="450" t="s">
        <v>721</v>
      </c>
      <c r="D10634" s="475">
        <v>2161.08</v>
      </c>
      <c r="E10634" s="302"/>
      <c r="F10634" s="302"/>
      <c r="G10634" s="302"/>
    </row>
    <row r="10635" spans="1:7" ht="38.25">
      <c r="A10635" s="450">
        <v>2731</v>
      </c>
      <c r="B10635" s="451" t="s">
        <v>11362</v>
      </c>
      <c r="C10635" s="450" t="s">
        <v>725</v>
      </c>
      <c r="D10635" s="475">
        <v>69.25</v>
      </c>
      <c r="E10635" s="302"/>
      <c r="F10635" s="302"/>
      <c r="G10635" s="302"/>
    </row>
    <row r="10636" spans="1:7">
      <c r="A10636" s="450">
        <v>26028</v>
      </c>
      <c r="B10636" s="451" t="s">
        <v>7947</v>
      </c>
      <c r="C10636" s="450" t="s">
        <v>727</v>
      </c>
      <c r="D10636" s="475">
        <v>265.91000000000003</v>
      </c>
      <c r="E10636" s="302"/>
      <c r="F10636" s="302"/>
      <c r="G10636" s="302"/>
    </row>
    <row r="10637" spans="1:7" ht="38.25">
      <c r="A10637" s="450">
        <v>11844</v>
      </c>
      <c r="B10637" s="451" t="s">
        <v>12241</v>
      </c>
      <c r="C10637" s="450" t="s">
        <v>725</v>
      </c>
      <c r="D10637" s="475">
        <v>24.31</v>
      </c>
      <c r="E10637" s="302"/>
      <c r="F10637" s="302"/>
      <c r="G10637" s="302"/>
    </row>
    <row r="10638" spans="1:7" ht="38.25">
      <c r="A10638" s="450">
        <v>4465</v>
      </c>
      <c r="B10638" s="451" t="s">
        <v>12242</v>
      </c>
      <c r="C10638" s="450" t="s">
        <v>725</v>
      </c>
      <c r="D10638" s="475">
        <v>20.2</v>
      </c>
      <c r="E10638" s="302"/>
      <c r="F10638" s="302"/>
      <c r="G10638" s="302"/>
    </row>
    <row r="10639" spans="1:7" ht="38.25">
      <c r="A10639" s="450">
        <v>35273</v>
      </c>
      <c r="B10639" s="451" t="s">
        <v>12243</v>
      </c>
      <c r="C10639" s="450" t="s">
        <v>725</v>
      </c>
      <c r="D10639" s="475">
        <v>24.23</v>
      </c>
      <c r="E10639" s="302"/>
      <c r="F10639" s="302"/>
      <c r="G10639" s="302"/>
    </row>
    <row r="10640" spans="1:7" ht="38.25">
      <c r="A10640" s="450">
        <v>4470</v>
      </c>
      <c r="B10640" s="451" t="s">
        <v>12244</v>
      </c>
      <c r="C10640" s="450" t="s">
        <v>725</v>
      </c>
      <c r="D10640" s="475">
        <v>55.92</v>
      </c>
      <c r="E10640" s="302"/>
      <c r="F10640" s="302"/>
      <c r="G10640" s="302"/>
    </row>
    <row r="10641" spans="1:7" ht="38.25">
      <c r="A10641" s="450">
        <v>20208</v>
      </c>
      <c r="B10641" s="451" t="s">
        <v>12245</v>
      </c>
      <c r="C10641" s="450" t="s">
        <v>725</v>
      </c>
      <c r="D10641" s="475">
        <v>50.32</v>
      </c>
      <c r="E10641" s="302"/>
      <c r="F10641" s="302"/>
      <c r="G10641" s="302"/>
    </row>
    <row r="10642" spans="1:7" ht="38.25">
      <c r="A10642" s="450">
        <v>20204</v>
      </c>
      <c r="B10642" s="451" t="s">
        <v>12246</v>
      </c>
      <c r="C10642" s="450" t="s">
        <v>725</v>
      </c>
      <c r="D10642" s="475">
        <v>37.28</v>
      </c>
      <c r="E10642" s="302"/>
      <c r="F10642" s="302"/>
      <c r="G10642" s="302"/>
    </row>
    <row r="10643" spans="1:7" ht="38.25">
      <c r="A10643" s="450">
        <v>4437</v>
      </c>
      <c r="B10643" s="451" t="s">
        <v>12247</v>
      </c>
      <c r="C10643" s="450" t="s">
        <v>725</v>
      </c>
      <c r="D10643" s="475">
        <v>41.94</v>
      </c>
      <c r="E10643" s="302"/>
      <c r="F10643" s="302"/>
      <c r="G10643" s="302"/>
    </row>
    <row r="10644" spans="1:7" ht="38.25">
      <c r="A10644" s="450">
        <v>14580</v>
      </c>
      <c r="B10644" s="451" t="s">
        <v>12248</v>
      </c>
      <c r="C10644" s="450" t="s">
        <v>725</v>
      </c>
      <c r="D10644" s="475">
        <v>41.94</v>
      </c>
      <c r="E10644" s="302"/>
      <c r="F10644" s="302"/>
      <c r="G10644" s="302"/>
    </row>
    <row r="10645" spans="1:7" ht="25.5">
      <c r="A10645" s="450">
        <v>40304</v>
      </c>
      <c r="B10645" s="451" t="s">
        <v>7948</v>
      </c>
      <c r="C10645" s="450" t="s">
        <v>718</v>
      </c>
      <c r="D10645" s="475">
        <v>17.829999999999998</v>
      </c>
      <c r="E10645" s="302"/>
      <c r="F10645" s="302"/>
      <c r="G10645" s="302"/>
    </row>
    <row r="10646" spans="1:7" ht="25.5">
      <c r="A10646" s="450">
        <v>5065</v>
      </c>
      <c r="B10646" s="451" t="s">
        <v>7949</v>
      </c>
      <c r="C10646" s="450" t="s">
        <v>718</v>
      </c>
      <c r="D10646" s="475">
        <v>27.47</v>
      </c>
      <c r="E10646" s="302"/>
      <c r="F10646" s="302"/>
      <c r="G10646" s="302"/>
    </row>
    <row r="10647" spans="1:7" ht="25.5">
      <c r="A10647" s="450">
        <v>5072</v>
      </c>
      <c r="B10647" s="451" t="s">
        <v>7950</v>
      </c>
      <c r="C10647" s="450" t="s">
        <v>718</v>
      </c>
      <c r="D10647" s="475">
        <v>25.41</v>
      </c>
      <c r="E10647" s="302"/>
      <c r="F10647" s="302"/>
      <c r="G10647" s="302"/>
    </row>
    <row r="10648" spans="1:7">
      <c r="A10648" s="450">
        <v>5066</v>
      </c>
      <c r="B10648" s="451" t="s">
        <v>7951</v>
      </c>
      <c r="C10648" s="450" t="s">
        <v>718</v>
      </c>
      <c r="D10648" s="475">
        <v>19.03</v>
      </c>
      <c r="E10648" s="302"/>
      <c r="F10648" s="302"/>
      <c r="G10648" s="302"/>
    </row>
    <row r="10649" spans="1:7" ht="25.5">
      <c r="A10649" s="450">
        <v>5063</v>
      </c>
      <c r="B10649" s="451" t="s">
        <v>7952</v>
      </c>
      <c r="C10649" s="450" t="s">
        <v>718</v>
      </c>
      <c r="D10649" s="475">
        <v>17.23</v>
      </c>
      <c r="E10649" s="302"/>
      <c r="F10649" s="302"/>
      <c r="G10649" s="302"/>
    </row>
    <row r="10650" spans="1:7" ht="25.5">
      <c r="A10650" s="450">
        <v>20247</v>
      </c>
      <c r="B10650" s="451" t="s">
        <v>7953</v>
      </c>
      <c r="C10650" s="450" t="s">
        <v>718</v>
      </c>
      <c r="D10650" s="475">
        <v>15.99</v>
      </c>
      <c r="E10650" s="302"/>
      <c r="F10650" s="302"/>
      <c r="G10650" s="302"/>
    </row>
    <row r="10651" spans="1:7" ht="25.5">
      <c r="A10651" s="450">
        <v>5074</v>
      </c>
      <c r="B10651" s="451" t="s">
        <v>7954</v>
      </c>
      <c r="C10651" s="450" t="s">
        <v>718</v>
      </c>
      <c r="D10651" s="475">
        <v>16.18</v>
      </c>
      <c r="E10651" s="302"/>
      <c r="F10651" s="302"/>
      <c r="G10651" s="302"/>
    </row>
    <row r="10652" spans="1:7" ht="25.5">
      <c r="A10652" s="450">
        <v>5067</v>
      </c>
      <c r="B10652" s="451" t="s">
        <v>7955</v>
      </c>
      <c r="C10652" s="450" t="s">
        <v>718</v>
      </c>
      <c r="D10652" s="475">
        <v>15.39</v>
      </c>
      <c r="E10652" s="302"/>
      <c r="F10652" s="302"/>
      <c r="G10652" s="302"/>
    </row>
    <row r="10653" spans="1:7" ht="25.5">
      <c r="A10653" s="450">
        <v>5078</v>
      </c>
      <c r="B10653" s="451" t="s">
        <v>7956</v>
      </c>
      <c r="C10653" s="450" t="s">
        <v>718</v>
      </c>
      <c r="D10653" s="475">
        <v>15.22</v>
      </c>
      <c r="E10653" s="302"/>
      <c r="F10653" s="302"/>
      <c r="G10653" s="302"/>
    </row>
    <row r="10654" spans="1:7" ht="25.5">
      <c r="A10654" s="450">
        <v>5068</v>
      </c>
      <c r="B10654" s="451" t="s">
        <v>7957</v>
      </c>
      <c r="C10654" s="450" t="s">
        <v>718</v>
      </c>
      <c r="D10654" s="475">
        <v>14.44</v>
      </c>
      <c r="E10654" s="302"/>
      <c r="F10654" s="302"/>
      <c r="G10654" s="302"/>
    </row>
    <row r="10655" spans="1:7" ht="25.5">
      <c r="A10655" s="450">
        <v>5073</v>
      </c>
      <c r="B10655" s="451" t="s">
        <v>7958</v>
      </c>
      <c r="C10655" s="450" t="s">
        <v>718</v>
      </c>
      <c r="D10655" s="475">
        <v>14.72</v>
      </c>
      <c r="E10655" s="302"/>
      <c r="F10655" s="302"/>
      <c r="G10655" s="302"/>
    </row>
    <row r="10656" spans="1:7" ht="25.5">
      <c r="A10656" s="450">
        <v>5069</v>
      </c>
      <c r="B10656" s="451" t="s">
        <v>7959</v>
      </c>
      <c r="C10656" s="450" t="s">
        <v>718</v>
      </c>
      <c r="D10656" s="475">
        <v>14.72</v>
      </c>
      <c r="E10656" s="302"/>
      <c r="F10656" s="302"/>
      <c r="G10656" s="302"/>
    </row>
    <row r="10657" spans="1:7" ht="25.5">
      <c r="A10657" s="450">
        <v>5070</v>
      </c>
      <c r="B10657" s="451" t="s">
        <v>7960</v>
      </c>
      <c r="C10657" s="450" t="s">
        <v>718</v>
      </c>
      <c r="D10657" s="475">
        <v>14.88</v>
      </c>
      <c r="E10657" s="302"/>
      <c r="F10657" s="302"/>
      <c r="G10657" s="302"/>
    </row>
    <row r="10658" spans="1:7" ht="25.5">
      <c r="A10658" s="450">
        <v>5071</v>
      </c>
      <c r="B10658" s="451" t="s">
        <v>7961</v>
      </c>
      <c r="C10658" s="450" t="s">
        <v>718</v>
      </c>
      <c r="D10658" s="475">
        <v>14.44</v>
      </c>
      <c r="E10658" s="302"/>
      <c r="F10658" s="302"/>
      <c r="G10658" s="302"/>
    </row>
    <row r="10659" spans="1:7" ht="25.5">
      <c r="A10659" s="450">
        <v>5061</v>
      </c>
      <c r="B10659" s="451" t="s">
        <v>7962</v>
      </c>
      <c r="C10659" s="450" t="s">
        <v>718</v>
      </c>
      <c r="D10659" s="475">
        <v>14.2</v>
      </c>
      <c r="E10659" s="302"/>
      <c r="F10659" s="302"/>
      <c r="G10659" s="302"/>
    </row>
    <row r="10660" spans="1:7" ht="25.5">
      <c r="A10660" s="450">
        <v>5075</v>
      </c>
      <c r="B10660" s="451" t="s">
        <v>7963</v>
      </c>
      <c r="C10660" s="450" t="s">
        <v>718</v>
      </c>
      <c r="D10660" s="475">
        <v>14.44</v>
      </c>
      <c r="E10660" s="302"/>
      <c r="F10660" s="302"/>
      <c r="G10660" s="302"/>
    </row>
    <row r="10661" spans="1:7" ht="25.5">
      <c r="A10661" s="450">
        <v>39027</v>
      </c>
      <c r="B10661" s="451" t="s">
        <v>7964</v>
      </c>
      <c r="C10661" s="450" t="s">
        <v>718</v>
      </c>
      <c r="D10661" s="475">
        <v>14.43</v>
      </c>
      <c r="E10661" s="302"/>
      <c r="F10661" s="302"/>
      <c r="G10661" s="302"/>
    </row>
    <row r="10662" spans="1:7" ht="25.5">
      <c r="A10662" s="450">
        <v>5062</v>
      </c>
      <c r="B10662" s="451" t="s">
        <v>7965</v>
      </c>
      <c r="C10662" s="450" t="s">
        <v>718</v>
      </c>
      <c r="D10662" s="475">
        <v>14.63</v>
      </c>
      <c r="E10662" s="302"/>
      <c r="F10662" s="302"/>
      <c r="G10662" s="302"/>
    </row>
    <row r="10663" spans="1:7" ht="25.5">
      <c r="A10663" s="450">
        <v>40568</v>
      </c>
      <c r="B10663" s="451" t="s">
        <v>7966</v>
      </c>
      <c r="C10663" s="450" t="s">
        <v>718</v>
      </c>
      <c r="D10663" s="475">
        <v>14.55</v>
      </c>
      <c r="E10663" s="302"/>
      <c r="F10663" s="302"/>
      <c r="G10663" s="302"/>
    </row>
    <row r="10664" spans="1:7" ht="25.5">
      <c r="A10664" s="450">
        <v>39026</v>
      </c>
      <c r="B10664" s="451" t="s">
        <v>7967</v>
      </c>
      <c r="C10664" s="450" t="s">
        <v>718</v>
      </c>
      <c r="D10664" s="475">
        <v>16.239999999999998</v>
      </c>
      <c r="E10664" s="302"/>
      <c r="F10664" s="302"/>
      <c r="G10664" s="302"/>
    </row>
    <row r="10665" spans="1:7" ht="63.75">
      <c r="A10665" s="450">
        <v>42431</v>
      </c>
      <c r="B10665" s="451" t="s">
        <v>7968</v>
      </c>
      <c r="C10665" s="450" t="s">
        <v>721</v>
      </c>
      <c r="D10665" s="475">
        <v>3387.96</v>
      </c>
      <c r="E10665" s="302"/>
      <c r="F10665" s="302"/>
      <c r="G10665" s="302"/>
    </row>
    <row r="10666" spans="1:7">
      <c r="A10666" s="450">
        <v>11149</v>
      </c>
      <c r="B10666" s="451" t="s">
        <v>7969</v>
      </c>
      <c r="C10666" s="450" t="s">
        <v>730</v>
      </c>
      <c r="D10666" s="475">
        <v>169.76</v>
      </c>
      <c r="E10666" s="302"/>
      <c r="F10666" s="302"/>
      <c r="G10666" s="302"/>
    </row>
    <row r="10667" spans="1:7" ht="38.25">
      <c r="A10667" s="450">
        <v>511</v>
      </c>
      <c r="B10667" s="451" t="s">
        <v>7970</v>
      </c>
      <c r="C10667" s="450" t="s">
        <v>720</v>
      </c>
      <c r="D10667" s="475">
        <v>15.98</v>
      </c>
      <c r="E10667" s="302"/>
      <c r="F10667" s="302"/>
      <c r="G10667" s="302"/>
    </row>
    <row r="10668" spans="1:7" ht="38.25">
      <c r="A10668" s="450">
        <v>37540</v>
      </c>
      <c r="B10668" s="451" t="s">
        <v>7971</v>
      </c>
      <c r="C10668" s="450" t="s">
        <v>721</v>
      </c>
      <c r="D10668" s="475">
        <v>68262.3</v>
      </c>
      <c r="E10668" s="302"/>
      <c r="F10668" s="302"/>
      <c r="G10668" s="302"/>
    </row>
    <row r="10669" spans="1:7" ht="38.25">
      <c r="A10669" s="450">
        <v>37548</v>
      </c>
      <c r="B10669" s="451" t="s">
        <v>7972</v>
      </c>
      <c r="C10669" s="450" t="s">
        <v>721</v>
      </c>
      <c r="D10669" s="475">
        <v>90481.34</v>
      </c>
      <c r="E10669" s="302"/>
      <c r="F10669" s="302"/>
      <c r="G10669" s="302"/>
    </row>
    <row r="10670" spans="1:7" ht="51">
      <c r="A10670" s="450">
        <v>39828</v>
      </c>
      <c r="B10670" s="451" t="s">
        <v>7973</v>
      </c>
      <c r="C10670" s="450" t="s">
        <v>721</v>
      </c>
      <c r="D10670" s="475">
        <v>542.79999999999995</v>
      </c>
      <c r="E10670" s="302"/>
      <c r="F10670" s="302"/>
      <c r="G10670" s="302"/>
    </row>
    <row r="10671" spans="1:7" ht="76.5">
      <c r="A10671" s="450">
        <v>12273</v>
      </c>
      <c r="B10671" s="451" t="s">
        <v>7974</v>
      </c>
      <c r="C10671" s="450" t="s">
        <v>721</v>
      </c>
      <c r="D10671" s="475">
        <v>83.96</v>
      </c>
      <c r="E10671" s="302"/>
      <c r="F10671" s="302"/>
      <c r="G10671" s="302"/>
    </row>
    <row r="10672" spans="1:7" ht="25.5">
      <c r="A10672" s="450">
        <v>38392</v>
      </c>
      <c r="B10672" s="451" t="s">
        <v>7975</v>
      </c>
      <c r="C10672" s="450" t="s">
        <v>721</v>
      </c>
      <c r="D10672" s="475">
        <v>56.94</v>
      </c>
      <c r="E10672" s="302"/>
      <c r="F10672" s="302"/>
      <c r="G10672" s="302"/>
    </row>
    <row r="10673" spans="1:7" ht="25.5">
      <c r="A10673" s="450">
        <v>11735</v>
      </c>
      <c r="B10673" s="451" t="s">
        <v>7976</v>
      </c>
      <c r="C10673" s="450" t="s">
        <v>721</v>
      </c>
      <c r="D10673" s="475">
        <v>5.09</v>
      </c>
      <c r="E10673" s="302"/>
      <c r="F10673" s="302"/>
      <c r="G10673" s="302"/>
    </row>
    <row r="10674" spans="1:7" ht="25.5">
      <c r="A10674" s="450">
        <v>11737</v>
      </c>
      <c r="B10674" s="451" t="s">
        <v>7977</v>
      </c>
      <c r="C10674" s="450" t="s">
        <v>721</v>
      </c>
      <c r="D10674" s="475">
        <v>6.79</v>
      </c>
      <c r="E10674" s="302"/>
      <c r="F10674" s="302"/>
      <c r="G10674" s="302"/>
    </row>
    <row r="10675" spans="1:7" ht="25.5">
      <c r="A10675" s="450">
        <v>11738</v>
      </c>
      <c r="B10675" s="451" t="s">
        <v>7978</v>
      </c>
      <c r="C10675" s="450" t="s">
        <v>721</v>
      </c>
      <c r="D10675" s="475">
        <v>11.04</v>
      </c>
      <c r="E10675" s="302"/>
      <c r="F10675" s="302"/>
      <c r="G10675" s="302"/>
    </row>
    <row r="10676" spans="1:7" ht="38.25">
      <c r="A10676" s="450">
        <v>36143</v>
      </c>
      <c r="B10676" s="451" t="s">
        <v>7979</v>
      </c>
      <c r="C10676" s="450" t="s">
        <v>721</v>
      </c>
      <c r="D10676" s="475">
        <v>28.29</v>
      </c>
      <c r="E10676" s="302"/>
      <c r="F10676" s="302"/>
      <c r="G10676" s="302"/>
    </row>
    <row r="10677" spans="1:7" ht="25.5">
      <c r="A10677" s="450">
        <v>36142</v>
      </c>
      <c r="B10677" s="451" t="s">
        <v>7980</v>
      </c>
      <c r="C10677" s="450" t="s">
        <v>721</v>
      </c>
      <c r="D10677" s="475">
        <v>2.0699999999999998</v>
      </c>
      <c r="E10677" s="302"/>
      <c r="F10677" s="302"/>
      <c r="G10677" s="302"/>
    </row>
    <row r="10678" spans="1:7">
      <c r="A10678" s="450">
        <v>36146</v>
      </c>
      <c r="B10678" s="451" t="s">
        <v>7981</v>
      </c>
      <c r="C10678" s="450" t="s">
        <v>721</v>
      </c>
      <c r="D10678" s="475">
        <v>234.6</v>
      </c>
      <c r="E10678" s="302"/>
      <c r="F10678" s="302"/>
      <c r="G10678" s="302"/>
    </row>
    <row r="10679" spans="1:7" ht="38.25">
      <c r="A10679" s="450">
        <v>39015</v>
      </c>
      <c r="B10679" s="451" t="s">
        <v>7982</v>
      </c>
      <c r="C10679" s="450" t="s">
        <v>721</v>
      </c>
      <c r="D10679" s="475">
        <v>0.8</v>
      </c>
      <c r="E10679" s="302"/>
      <c r="F10679" s="302"/>
      <c r="G10679" s="302"/>
    </row>
    <row r="10680" spans="1:7">
      <c r="A10680" s="450">
        <v>38377</v>
      </c>
      <c r="B10680" s="451" t="s">
        <v>7983</v>
      </c>
      <c r="C10680" s="450" t="s">
        <v>721</v>
      </c>
      <c r="D10680" s="475">
        <v>32.14</v>
      </c>
      <c r="E10680" s="302"/>
      <c r="F10680" s="302"/>
      <c r="G10680" s="302"/>
    </row>
    <row r="10681" spans="1:7">
      <c r="A10681" s="450">
        <v>38376</v>
      </c>
      <c r="B10681" s="451" t="s">
        <v>7984</v>
      </c>
      <c r="C10681" s="450" t="s">
        <v>721</v>
      </c>
      <c r="D10681" s="475">
        <v>36.65</v>
      </c>
      <c r="E10681" s="302"/>
      <c r="F10681" s="302"/>
      <c r="G10681" s="302"/>
    </row>
    <row r="10682" spans="1:7" ht="25.5">
      <c r="A10682" s="450">
        <v>38116</v>
      </c>
      <c r="B10682" s="451" t="s">
        <v>7985</v>
      </c>
      <c r="C10682" s="450" t="s">
        <v>721</v>
      </c>
      <c r="D10682" s="475">
        <v>4.0599999999999996</v>
      </c>
      <c r="E10682" s="302"/>
      <c r="F10682" s="302"/>
      <c r="G10682" s="302"/>
    </row>
    <row r="10683" spans="1:7" ht="38.25">
      <c r="A10683" s="450">
        <v>38066</v>
      </c>
      <c r="B10683" s="451" t="s">
        <v>7986</v>
      </c>
      <c r="C10683" s="450" t="s">
        <v>721</v>
      </c>
      <c r="D10683" s="475">
        <v>6.71</v>
      </c>
      <c r="E10683" s="302"/>
      <c r="F10683" s="302"/>
      <c r="G10683" s="302"/>
    </row>
    <row r="10684" spans="1:7" ht="25.5">
      <c r="A10684" s="450">
        <v>38117</v>
      </c>
      <c r="B10684" s="451" t="s">
        <v>7987</v>
      </c>
      <c r="C10684" s="450" t="s">
        <v>721</v>
      </c>
      <c r="D10684" s="475">
        <v>6.92</v>
      </c>
      <c r="E10684" s="302"/>
      <c r="F10684" s="302"/>
      <c r="G10684" s="302"/>
    </row>
    <row r="10685" spans="1:7" ht="38.25">
      <c r="A10685" s="450">
        <v>38067</v>
      </c>
      <c r="B10685" s="451" t="s">
        <v>7988</v>
      </c>
      <c r="C10685" s="450" t="s">
        <v>721</v>
      </c>
      <c r="D10685" s="475">
        <v>9.4499999999999993</v>
      </c>
      <c r="E10685" s="302"/>
      <c r="F10685" s="302"/>
      <c r="G10685" s="302"/>
    </row>
    <row r="10686" spans="1:7" ht="38.25">
      <c r="A10686" s="450">
        <v>41757</v>
      </c>
      <c r="B10686" s="451" t="s">
        <v>7989</v>
      </c>
      <c r="C10686" s="450" t="s">
        <v>721</v>
      </c>
      <c r="D10686" s="475">
        <v>5059.92</v>
      </c>
      <c r="E10686" s="302"/>
      <c r="F10686" s="302"/>
      <c r="G10686" s="302"/>
    </row>
    <row r="10687" spans="1:7" ht="51">
      <c r="A10687" s="450">
        <v>11522</v>
      </c>
      <c r="B10687" s="451" t="s">
        <v>11612</v>
      </c>
      <c r="C10687" s="450" t="s">
        <v>721</v>
      </c>
      <c r="D10687" s="475">
        <v>13.95</v>
      </c>
      <c r="E10687" s="302"/>
      <c r="F10687" s="302"/>
      <c r="G10687" s="302"/>
    </row>
    <row r="10688" spans="1:7" ht="51">
      <c r="A10688" s="450">
        <v>43600</v>
      </c>
      <c r="B10688" s="451" t="s">
        <v>11613</v>
      </c>
      <c r="C10688" s="450" t="s">
        <v>721</v>
      </c>
      <c r="D10688" s="475">
        <v>55.89</v>
      </c>
      <c r="E10688" s="302"/>
      <c r="F10688" s="302"/>
      <c r="G10688" s="302"/>
    </row>
    <row r="10689" spans="1:7" ht="51">
      <c r="A10689" s="450">
        <v>5080</v>
      </c>
      <c r="B10689" s="451" t="s">
        <v>11614</v>
      </c>
      <c r="C10689" s="450" t="s">
        <v>721</v>
      </c>
      <c r="D10689" s="475">
        <v>21.79</v>
      </c>
      <c r="E10689" s="302"/>
      <c r="F10689" s="302"/>
      <c r="G10689" s="302"/>
    </row>
    <row r="10690" spans="1:7" ht="38.25">
      <c r="A10690" s="450">
        <v>38168</v>
      </c>
      <c r="B10690" s="451" t="s">
        <v>11615</v>
      </c>
      <c r="C10690" s="450" t="s">
        <v>721</v>
      </c>
      <c r="D10690" s="475">
        <v>152.16999999999999</v>
      </c>
      <c r="E10690" s="302"/>
      <c r="F10690" s="302"/>
      <c r="G10690" s="302"/>
    </row>
    <row r="10691" spans="1:7" ht="38.25">
      <c r="A10691" s="450">
        <v>43601</v>
      </c>
      <c r="B10691" s="451" t="s">
        <v>11616</v>
      </c>
      <c r="C10691" s="450" t="s">
        <v>721</v>
      </c>
      <c r="D10691" s="475">
        <v>76.08</v>
      </c>
      <c r="E10691" s="302"/>
      <c r="F10691" s="302"/>
      <c r="G10691" s="302"/>
    </row>
    <row r="10692" spans="1:7" ht="38.25">
      <c r="A10692" s="450">
        <v>13393</v>
      </c>
      <c r="B10692" s="451" t="s">
        <v>7990</v>
      </c>
      <c r="C10692" s="450" t="s">
        <v>721</v>
      </c>
      <c r="D10692" s="475">
        <v>357.35</v>
      </c>
      <c r="E10692" s="302"/>
      <c r="F10692" s="302"/>
      <c r="G10692" s="302"/>
    </row>
    <row r="10693" spans="1:7" ht="51">
      <c r="A10693" s="450">
        <v>13395</v>
      </c>
      <c r="B10693" s="451" t="s">
        <v>10737</v>
      </c>
      <c r="C10693" s="450" t="s">
        <v>721</v>
      </c>
      <c r="D10693" s="475">
        <v>500.78</v>
      </c>
      <c r="E10693" s="302"/>
      <c r="F10693" s="302"/>
      <c r="G10693" s="302"/>
    </row>
    <row r="10694" spans="1:7" ht="38.25">
      <c r="A10694" s="450">
        <v>12039</v>
      </c>
      <c r="B10694" s="451" t="s">
        <v>7991</v>
      </c>
      <c r="C10694" s="450" t="s">
        <v>721</v>
      </c>
      <c r="D10694" s="475">
        <v>526.27</v>
      </c>
      <c r="E10694" s="302"/>
      <c r="F10694" s="302"/>
      <c r="G10694" s="302"/>
    </row>
    <row r="10695" spans="1:7" ht="38.25">
      <c r="A10695" s="450">
        <v>13396</v>
      </c>
      <c r="B10695" s="451" t="s">
        <v>7992</v>
      </c>
      <c r="C10695" s="450" t="s">
        <v>721</v>
      </c>
      <c r="D10695" s="475">
        <v>739.11</v>
      </c>
      <c r="E10695" s="302"/>
      <c r="F10695" s="302"/>
      <c r="G10695" s="302"/>
    </row>
    <row r="10696" spans="1:7" ht="38.25">
      <c r="A10696" s="450">
        <v>12041</v>
      </c>
      <c r="B10696" s="451" t="s">
        <v>7993</v>
      </c>
      <c r="C10696" s="450" t="s">
        <v>721</v>
      </c>
      <c r="D10696" s="475">
        <v>603.53</v>
      </c>
      <c r="E10696" s="302"/>
      <c r="F10696" s="302"/>
      <c r="G10696" s="302"/>
    </row>
    <row r="10697" spans="1:7" ht="38.25">
      <c r="A10697" s="450">
        <v>12043</v>
      </c>
      <c r="B10697" s="451" t="s">
        <v>7994</v>
      </c>
      <c r="C10697" s="450" t="s">
        <v>721</v>
      </c>
      <c r="D10697" s="475">
        <v>1274.26</v>
      </c>
      <c r="E10697" s="302"/>
      <c r="F10697" s="302"/>
      <c r="G10697" s="302"/>
    </row>
    <row r="10698" spans="1:7" ht="38.25">
      <c r="A10698" s="450">
        <v>39762</v>
      </c>
      <c r="B10698" s="451" t="s">
        <v>7995</v>
      </c>
      <c r="C10698" s="450" t="s">
        <v>721</v>
      </c>
      <c r="D10698" s="475">
        <v>606.58000000000004</v>
      </c>
      <c r="E10698" s="302"/>
      <c r="F10698" s="302"/>
      <c r="G10698" s="302"/>
    </row>
    <row r="10699" spans="1:7" ht="38.25">
      <c r="A10699" s="450">
        <v>12042</v>
      </c>
      <c r="B10699" s="451" t="s">
        <v>7996</v>
      </c>
      <c r="C10699" s="450" t="s">
        <v>721</v>
      </c>
      <c r="D10699" s="475">
        <v>885.59</v>
      </c>
      <c r="E10699" s="302"/>
      <c r="F10699" s="302"/>
      <c r="G10699" s="302"/>
    </row>
    <row r="10700" spans="1:7" ht="38.25">
      <c r="A10700" s="450">
        <v>39763</v>
      </c>
      <c r="B10700" s="451" t="s">
        <v>7997</v>
      </c>
      <c r="C10700" s="450" t="s">
        <v>721</v>
      </c>
      <c r="D10700" s="475">
        <v>1036.46</v>
      </c>
      <c r="E10700" s="302"/>
      <c r="F10700" s="302"/>
      <c r="G10700" s="302"/>
    </row>
    <row r="10701" spans="1:7" ht="51">
      <c r="A10701" s="450">
        <v>39760</v>
      </c>
      <c r="B10701" s="451" t="s">
        <v>10738</v>
      </c>
      <c r="C10701" s="450" t="s">
        <v>721</v>
      </c>
      <c r="D10701" s="475">
        <v>1033.05</v>
      </c>
      <c r="E10701" s="302"/>
      <c r="F10701" s="302"/>
      <c r="G10701" s="302"/>
    </row>
    <row r="10702" spans="1:7" ht="38.25">
      <c r="A10702" s="450">
        <v>39756</v>
      </c>
      <c r="B10702" s="451" t="s">
        <v>7998</v>
      </c>
      <c r="C10702" s="450" t="s">
        <v>721</v>
      </c>
      <c r="D10702" s="475">
        <v>370.93</v>
      </c>
      <c r="E10702" s="302"/>
      <c r="F10702" s="302"/>
      <c r="G10702" s="302"/>
    </row>
    <row r="10703" spans="1:7" ht="38.25">
      <c r="A10703" s="450">
        <v>12038</v>
      </c>
      <c r="B10703" s="451" t="s">
        <v>7999</v>
      </c>
      <c r="C10703" s="450" t="s">
        <v>721</v>
      </c>
      <c r="D10703" s="475">
        <v>463.49</v>
      </c>
      <c r="E10703" s="302"/>
      <c r="F10703" s="302"/>
      <c r="G10703" s="302"/>
    </row>
    <row r="10704" spans="1:7" ht="38.25">
      <c r="A10704" s="450">
        <v>39757</v>
      </c>
      <c r="B10704" s="451" t="s">
        <v>8000</v>
      </c>
      <c r="C10704" s="450" t="s">
        <v>721</v>
      </c>
      <c r="D10704" s="475">
        <v>428.58</v>
      </c>
      <c r="E10704" s="302"/>
      <c r="F10704" s="302"/>
      <c r="G10704" s="302"/>
    </row>
    <row r="10705" spans="1:7" ht="38.25">
      <c r="A10705" s="450">
        <v>39758</v>
      </c>
      <c r="B10705" s="451" t="s">
        <v>8001</v>
      </c>
      <c r="C10705" s="450" t="s">
        <v>721</v>
      </c>
      <c r="D10705" s="475">
        <v>624.6</v>
      </c>
      <c r="E10705" s="302"/>
      <c r="F10705" s="302"/>
      <c r="G10705" s="302"/>
    </row>
    <row r="10706" spans="1:7" ht="38.25">
      <c r="A10706" s="450">
        <v>39759</v>
      </c>
      <c r="B10706" s="451" t="s">
        <v>8002</v>
      </c>
      <c r="C10706" s="450" t="s">
        <v>721</v>
      </c>
      <c r="D10706" s="475">
        <v>771.38</v>
      </c>
      <c r="E10706" s="302"/>
      <c r="F10706" s="302"/>
      <c r="G10706" s="302"/>
    </row>
    <row r="10707" spans="1:7" ht="38.25">
      <c r="A10707" s="450">
        <v>39761</v>
      </c>
      <c r="B10707" s="451" t="s">
        <v>8003</v>
      </c>
      <c r="C10707" s="450" t="s">
        <v>721</v>
      </c>
      <c r="D10707" s="475">
        <v>927.22</v>
      </c>
      <c r="E10707" s="302"/>
      <c r="F10707" s="302"/>
      <c r="G10707" s="302"/>
    </row>
    <row r="10708" spans="1:7" ht="51">
      <c r="A10708" s="450">
        <v>39805</v>
      </c>
      <c r="B10708" s="451" t="s">
        <v>10739</v>
      </c>
      <c r="C10708" s="450" t="s">
        <v>721</v>
      </c>
      <c r="D10708" s="475">
        <v>119.4</v>
      </c>
      <c r="E10708" s="302"/>
      <c r="F10708" s="302"/>
      <c r="G10708" s="302"/>
    </row>
    <row r="10709" spans="1:7" ht="51">
      <c r="A10709" s="450">
        <v>39806</v>
      </c>
      <c r="B10709" s="451" t="s">
        <v>10740</v>
      </c>
      <c r="C10709" s="450" t="s">
        <v>721</v>
      </c>
      <c r="D10709" s="475">
        <v>221.22</v>
      </c>
      <c r="E10709" s="302"/>
      <c r="F10709" s="302"/>
      <c r="G10709" s="302"/>
    </row>
    <row r="10710" spans="1:7" ht="51">
      <c r="A10710" s="450">
        <v>39807</v>
      </c>
      <c r="B10710" s="451" t="s">
        <v>10741</v>
      </c>
      <c r="C10710" s="450" t="s">
        <v>721</v>
      </c>
      <c r="D10710" s="475">
        <v>479.45</v>
      </c>
      <c r="E10710" s="302"/>
      <c r="F10710" s="302"/>
      <c r="G10710" s="302"/>
    </row>
    <row r="10711" spans="1:7" ht="38.25">
      <c r="A10711" s="450">
        <v>43100</v>
      </c>
      <c r="B10711" s="451" t="s">
        <v>10742</v>
      </c>
      <c r="C10711" s="450" t="s">
        <v>721</v>
      </c>
      <c r="D10711" s="475">
        <v>374.82</v>
      </c>
      <c r="E10711" s="302"/>
      <c r="F10711" s="302"/>
      <c r="G10711" s="302"/>
    </row>
    <row r="10712" spans="1:7" ht="51">
      <c r="A10712" s="450">
        <v>39804</v>
      </c>
      <c r="B10712" s="451" t="s">
        <v>10743</v>
      </c>
      <c r="C10712" s="450" t="s">
        <v>721</v>
      </c>
      <c r="D10712" s="475">
        <v>70.11</v>
      </c>
      <c r="E10712" s="302"/>
      <c r="F10712" s="302"/>
      <c r="G10712" s="302"/>
    </row>
    <row r="10713" spans="1:7" ht="38.25">
      <c r="A10713" s="450">
        <v>39796</v>
      </c>
      <c r="B10713" s="451" t="s">
        <v>10744</v>
      </c>
      <c r="C10713" s="450" t="s">
        <v>721</v>
      </c>
      <c r="D10713" s="475">
        <v>72.62</v>
      </c>
      <c r="E10713" s="302"/>
      <c r="F10713" s="302"/>
      <c r="G10713" s="302"/>
    </row>
    <row r="10714" spans="1:7" ht="38.25">
      <c r="A10714" s="450">
        <v>39797</v>
      </c>
      <c r="B10714" s="451" t="s">
        <v>10745</v>
      </c>
      <c r="C10714" s="450" t="s">
        <v>721</v>
      </c>
      <c r="D10714" s="475">
        <v>114</v>
      </c>
      <c r="E10714" s="302"/>
      <c r="F10714" s="302"/>
      <c r="G10714" s="302"/>
    </row>
    <row r="10715" spans="1:7" ht="38.25">
      <c r="A10715" s="450">
        <v>39798</v>
      </c>
      <c r="B10715" s="451" t="s">
        <v>10746</v>
      </c>
      <c r="C10715" s="450" t="s">
        <v>721</v>
      </c>
      <c r="D10715" s="475">
        <v>195.54</v>
      </c>
      <c r="E10715" s="302"/>
      <c r="F10715" s="302"/>
      <c r="G10715" s="302"/>
    </row>
    <row r="10716" spans="1:7" ht="38.25">
      <c r="A10716" s="450">
        <v>39794</v>
      </c>
      <c r="B10716" s="451" t="s">
        <v>10747</v>
      </c>
      <c r="C10716" s="450" t="s">
        <v>721</v>
      </c>
      <c r="D10716" s="475">
        <v>30.82</v>
      </c>
      <c r="E10716" s="302"/>
      <c r="F10716" s="302"/>
      <c r="G10716" s="302"/>
    </row>
    <row r="10717" spans="1:7" ht="38.25">
      <c r="A10717" s="450">
        <v>39795</v>
      </c>
      <c r="B10717" s="451" t="s">
        <v>10748</v>
      </c>
      <c r="C10717" s="450" t="s">
        <v>721</v>
      </c>
      <c r="D10717" s="475">
        <v>48.7</v>
      </c>
      <c r="E10717" s="302"/>
      <c r="F10717" s="302"/>
      <c r="G10717" s="302"/>
    </row>
    <row r="10718" spans="1:7" ht="38.25">
      <c r="A10718" s="450">
        <v>39799</v>
      </c>
      <c r="B10718" s="451" t="s">
        <v>10749</v>
      </c>
      <c r="C10718" s="450" t="s">
        <v>721</v>
      </c>
      <c r="D10718" s="475">
        <v>35.93</v>
      </c>
      <c r="E10718" s="302"/>
      <c r="F10718" s="302"/>
      <c r="G10718" s="302"/>
    </row>
    <row r="10719" spans="1:7" ht="38.25">
      <c r="A10719" s="450">
        <v>39801</v>
      </c>
      <c r="B10719" s="451" t="s">
        <v>10750</v>
      </c>
      <c r="C10719" s="450" t="s">
        <v>721</v>
      </c>
      <c r="D10719" s="475">
        <v>102.83</v>
      </c>
      <c r="E10719" s="302"/>
      <c r="F10719" s="302"/>
      <c r="G10719" s="302"/>
    </row>
    <row r="10720" spans="1:7" ht="38.25">
      <c r="A10720" s="450">
        <v>39802</v>
      </c>
      <c r="B10720" s="451" t="s">
        <v>10751</v>
      </c>
      <c r="C10720" s="450" t="s">
        <v>721</v>
      </c>
      <c r="D10720" s="475">
        <v>150.74</v>
      </c>
      <c r="E10720" s="302"/>
      <c r="F10720" s="302"/>
      <c r="G10720" s="302"/>
    </row>
    <row r="10721" spans="1:7" ht="38.25">
      <c r="A10721" s="450">
        <v>39803</v>
      </c>
      <c r="B10721" s="451" t="s">
        <v>10752</v>
      </c>
      <c r="C10721" s="450" t="s">
        <v>721</v>
      </c>
      <c r="D10721" s="475">
        <v>210.28</v>
      </c>
      <c r="E10721" s="302"/>
      <c r="F10721" s="302"/>
      <c r="G10721" s="302"/>
    </row>
    <row r="10722" spans="1:7" ht="38.25">
      <c r="A10722" s="450">
        <v>39800</v>
      </c>
      <c r="B10722" s="451" t="s">
        <v>10753</v>
      </c>
      <c r="C10722" s="450" t="s">
        <v>721</v>
      </c>
      <c r="D10722" s="475">
        <v>61.2</v>
      </c>
      <c r="E10722" s="302"/>
      <c r="F10722" s="302"/>
      <c r="G10722" s="302"/>
    </row>
    <row r="10723" spans="1:7" ht="25.5">
      <c r="A10723" s="450">
        <v>21059</v>
      </c>
      <c r="B10723" s="451" t="s">
        <v>8004</v>
      </c>
      <c r="C10723" s="450" t="s">
        <v>721</v>
      </c>
      <c r="D10723" s="475">
        <v>64.180000000000007</v>
      </c>
      <c r="E10723" s="302"/>
      <c r="F10723" s="302"/>
      <c r="G10723" s="302"/>
    </row>
    <row r="10724" spans="1:7" ht="25.5">
      <c r="A10724" s="450">
        <v>11234</v>
      </c>
      <c r="B10724" s="451" t="s">
        <v>8005</v>
      </c>
      <c r="C10724" s="450" t="s">
        <v>721</v>
      </c>
      <c r="D10724" s="475">
        <v>96.74</v>
      </c>
      <c r="E10724" s="302"/>
      <c r="F10724" s="302"/>
      <c r="G10724" s="302"/>
    </row>
    <row r="10725" spans="1:7" ht="25.5">
      <c r="A10725" s="450">
        <v>21060</v>
      </c>
      <c r="B10725" s="451" t="s">
        <v>8006</v>
      </c>
      <c r="C10725" s="450" t="s">
        <v>721</v>
      </c>
      <c r="D10725" s="475">
        <v>119.06</v>
      </c>
      <c r="E10725" s="302"/>
      <c r="F10725" s="302"/>
      <c r="G10725" s="302"/>
    </row>
    <row r="10726" spans="1:7" ht="25.5">
      <c r="A10726" s="450">
        <v>21061</v>
      </c>
      <c r="B10726" s="451" t="s">
        <v>8007</v>
      </c>
      <c r="C10726" s="450" t="s">
        <v>721</v>
      </c>
      <c r="D10726" s="475">
        <v>148.83000000000001</v>
      </c>
      <c r="E10726" s="302"/>
      <c r="F10726" s="302"/>
      <c r="G10726" s="302"/>
    </row>
    <row r="10727" spans="1:7" ht="25.5">
      <c r="A10727" s="450">
        <v>21062</v>
      </c>
      <c r="B10727" s="451" t="s">
        <v>8008</v>
      </c>
      <c r="C10727" s="450" t="s">
        <v>721</v>
      </c>
      <c r="D10727" s="475">
        <v>234.41</v>
      </c>
      <c r="E10727" s="302"/>
      <c r="F10727" s="302"/>
      <c r="G10727" s="302"/>
    </row>
    <row r="10728" spans="1:7" ht="25.5">
      <c r="A10728" s="450">
        <v>11708</v>
      </c>
      <c r="B10728" s="451" t="s">
        <v>8009</v>
      </c>
      <c r="C10728" s="450" t="s">
        <v>721</v>
      </c>
      <c r="D10728" s="475">
        <v>25.58</v>
      </c>
      <c r="E10728" s="302"/>
      <c r="F10728" s="302"/>
      <c r="G10728" s="302"/>
    </row>
    <row r="10729" spans="1:7" ht="25.5">
      <c r="A10729" s="450">
        <v>11709</v>
      </c>
      <c r="B10729" s="451" t="s">
        <v>8010</v>
      </c>
      <c r="C10729" s="450" t="s">
        <v>721</v>
      </c>
      <c r="D10729" s="475">
        <v>60.09</v>
      </c>
      <c r="E10729" s="302"/>
      <c r="F10729" s="302"/>
      <c r="G10729" s="302"/>
    </row>
    <row r="10730" spans="1:7" ht="25.5">
      <c r="A10730" s="450">
        <v>11710</v>
      </c>
      <c r="B10730" s="451" t="s">
        <v>8011</v>
      </c>
      <c r="C10730" s="450" t="s">
        <v>721</v>
      </c>
      <c r="D10730" s="475">
        <v>138.13</v>
      </c>
      <c r="E10730" s="302"/>
      <c r="F10730" s="302"/>
      <c r="G10730" s="302"/>
    </row>
    <row r="10731" spans="1:7" ht="25.5">
      <c r="A10731" s="450">
        <v>11707</v>
      </c>
      <c r="B10731" s="451" t="s">
        <v>8012</v>
      </c>
      <c r="C10731" s="450" t="s">
        <v>721</v>
      </c>
      <c r="D10731" s="475">
        <v>19.16</v>
      </c>
      <c r="E10731" s="302"/>
      <c r="F10731" s="302"/>
      <c r="G10731" s="302"/>
    </row>
    <row r="10732" spans="1:7" ht="25.5">
      <c r="A10732" s="450">
        <v>11739</v>
      </c>
      <c r="B10732" s="451" t="s">
        <v>8013</v>
      </c>
      <c r="C10732" s="450" t="s">
        <v>721</v>
      </c>
      <c r="D10732" s="475">
        <v>7.4</v>
      </c>
      <c r="E10732" s="302"/>
      <c r="F10732" s="302"/>
      <c r="G10732" s="302"/>
    </row>
    <row r="10733" spans="1:7" ht="25.5">
      <c r="A10733" s="450">
        <v>11711</v>
      </c>
      <c r="B10733" s="451" t="s">
        <v>8014</v>
      </c>
      <c r="C10733" s="450" t="s">
        <v>721</v>
      </c>
      <c r="D10733" s="475">
        <v>10.84</v>
      </c>
      <c r="E10733" s="302"/>
      <c r="F10733" s="302"/>
      <c r="G10733" s="302"/>
    </row>
    <row r="10734" spans="1:7" ht="25.5">
      <c r="A10734" s="450">
        <v>5102</v>
      </c>
      <c r="B10734" s="451" t="s">
        <v>8015</v>
      </c>
      <c r="C10734" s="450" t="s">
        <v>721</v>
      </c>
      <c r="D10734" s="475">
        <v>10.48</v>
      </c>
      <c r="E10734" s="302"/>
      <c r="F10734" s="302"/>
      <c r="G10734" s="302"/>
    </row>
    <row r="10735" spans="1:7" ht="25.5">
      <c r="A10735" s="450">
        <v>11741</v>
      </c>
      <c r="B10735" s="451" t="s">
        <v>8016</v>
      </c>
      <c r="C10735" s="450" t="s">
        <v>721</v>
      </c>
      <c r="D10735" s="475">
        <v>7.63</v>
      </c>
      <c r="E10735" s="302"/>
      <c r="F10735" s="302"/>
      <c r="G10735" s="302"/>
    </row>
    <row r="10736" spans="1:7" ht="25.5">
      <c r="A10736" s="450">
        <v>11743</v>
      </c>
      <c r="B10736" s="451" t="s">
        <v>8017</v>
      </c>
      <c r="C10736" s="450" t="s">
        <v>721</v>
      </c>
      <c r="D10736" s="475">
        <v>6.93</v>
      </c>
      <c r="E10736" s="302"/>
      <c r="F10736" s="302"/>
      <c r="G10736" s="302"/>
    </row>
    <row r="10737" spans="1:7" ht="25.5">
      <c r="A10737" s="450">
        <v>11745</v>
      </c>
      <c r="B10737" s="451" t="s">
        <v>8018</v>
      </c>
      <c r="C10737" s="450" t="s">
        <v>721</v>
      </c>
      <c r="D10737" s="475">
        <v>9.85</v>
      </c>
      <c r="E10737" s="302"/>
      <c r="F10737" s="302"/>
      <c r="G10737" s="302"/>
    </row>
    <row r="10738" spans="1:7">
      <c r="A10738" s="450">
        <v>25961</v>
      </c>
      <c r="B10738" s="451" t="s">
        <v>8019</v>
      </c>
      <c r="C10738" s="450" t="s">
        <v>724</v>
      </c>
      <c r="D10738" s="475">
        <v>8.84</v>
      </c>
      <c r="E10738" s="302"/>
      <c r="F10738" s="302"/>
      <c r="G10738" s="302"/>
    </row>
    <row r="10739" spans="1:7">
      <c r="A10739" s="450">
        <v>40985</v>
      </c>
      <c r="B10739" s="451" t="s">
        <v>8020</v>
      </c>
      <c r="C10739" s="450" t="s">
        <v>839</v>
      </c>
      <c r="D10739" s="475">
        <v>1569.51</v>
      </c>
      <c r="E10739" s="302"/>
      <c r="F10739" s="302"/>
      <c r="G10739" s="302"/>
    </row>
    <row r="10740" spans="1:7" ht="25.5">
      <c r="A10740" s="450">
        <v>1088</v>
      </c>
      <c r="B10740" s="451" t="s">
        <v>8021</v>
      </c>
      <c r="C10740" s="450" t="s">
        <v>721</v>
      </c>
      <c r="D10740" s="475">
        <v>22.3</v>
      </c>
      <c r="E10740" s="302"/>
      <c r="F10740" s="302"/>
      <c r="G10740" s="302"/>
    </row>
    <row r="10741" spans="1:7" ht="25.5">
      <c r="A10741" s="450">
        <v>1087</v>
      </c>
      <c r="B10741" s="451" t="s">
        <v>8022</v>
      </c>
      <c r="C10741" s="450" t="s">
        <v>721</v>
      </c>
      <c r="D10741" s="475">
        <v>27.86</v>
      </c>
      <c r="E10741" s="302"/>
      <c r="F10741" s="302"/>
      <c r="G10741" s="302"/>
    </row>
    <row r="10742" spans="1:7" ht="25.5">
      <c r="A10742" s="450">
        <v>38777</v>
      </c>
      <c r="B10742" s="451" t="s">
        <v>8023</v>
      </c>
      <c r="C10742" s="450" t="s">
        <v>721</v>
      </c>
      <c r="D10742" s="475">
        <v>55.49</v>
      </c>
      <c r="E10742" s="302"/>
      <c r="F10742" s="302"/>
      <c r="G10742" s="302"/>
    </row>
    <row r="10743" spans="1:7" ht="25.5">
      <c r="A10743" s="450">
        <v>1086</v>
      </c>
      <c r="B10743" s="451" t="s">
        <v>8024</v>
      </c>
      <c r="C10743" s="450" t="s">
        <v>721</v>
      </c>
      <c r="D10743" s="475">
        <v>29.28</v>
      </c>
      <c r="E10743" s="302"/>
      <c r="F10743" s="302"/>
      <c r="G10743" s="302"/>
    </row>
    <row r="10744" spans="1:7" ht="25.5">
      <c r="A10744" s="450">
        <v>1079</v>
      </c>
      <c r="B10744" s="451" t="s">
        <v>8025</v>
      </c>
      <c r="C10744" s="450" t="s">
        <v>721</v>
      </c>
      <c r="D10744" s="475">
        <v>30.27</v>
      </c>
      <c r="E10744" s="302"/>
      <c r="F10744" s="302"/>
      <c r="G10744" s="302"/>
    </row>
    <row r="10745" spans="1:7" ht="38.25">
      <c r="A10745" s="450">
        <v>39374</v>
      </c>
      <c r="B10745" s="451" t="s">
        <v>8026</v>
      </c>
      <c r="C10745" s="450" t="s">
        <v>721</v>
      </c>
      <c r="D10745" s="475">
        <v>122</v>
      </c>
      <c r="E10745" s="302"/>
      <c r="F10745" s="302"/>
      <c r="G10745" s="302"/>
    </row>
    <row r="10746" spans="1:7" ht="25.5">
      <c r="A10746" s="450">
        <v>1082</v>
      </c>
      <c r="B10746" s="451" t="s">
        <v>8027</v>
      </c>
      <c r="C10746" s="450" t="s">
        <v>721</v>
      </c>
      <c r="D10746" s="475">
        <v>190.32</v>
      </c>
      <c r="E10746" s="302"/>
      <c r="F10746" s="302"/>
      <c r="G10746" s="302"/>
    </row>
    <row r="10747" spans="1:7" ht="25.5">
      <c r="A10747" s="450">
        <v>12316</v>
      </c>
      <c r="B10747" s="451" t="s">
        <v>8028</v>
      </c>
      <c r="C10747" s="450" t="s">
        <v>721</v>
      </c>
      <c r="D10747" s="475">
        <v>87.23</v>
      </c>
      <c r="E10747" s="302"/>
      <c r="F10747" s="302"/>
      <c r="G10747" s="302"/>
    </row>
    <row r="10748" spans="1:7" ht="25.5">
      <c r="A10748" s="450">
        <v>12317</v>
      </c>
      <c r="B10748" s="451" t="s">
        <v>8029</v>
      </c>
      <c r="C10748" s="450" t="s">
        <v>721</v>
      </c>
      <c r="D10748" s="475">
        <v>104.02</v>
      </c>
      <c r="E10748" s="302"/>
      <c r="F10748" s="302"/>
      <c r="G10748" s="302"/>
    </row>
    <row r="10749" spans="1:7" ht="25.5">
      <c r="A10749" s="450">
        <v>12318</v>
      </c>
      <c r="B10749" s="451" t="s">
        <v>8030</v>
      </c>
      <c r="C10749" s="450" t="s">
        <v>721</v>
      </c>
      <c r="D10749" s="475">
        <v>119.83</v>
      </c>
      <c r="E10749" s="302"/>
      <c r="F10749" s="302"/>
      <c r="G10749" s="302"/>
    </row>
    <row r="10750" spans="1:7" ht="25.5">
      <c r="A10750" s="450">
        <v>5104</v>
      </c>
      <c r="B10750" s="451" t="s">
        <v>8031</v>
      </c>
      <c r="C10750" s="450" t="s">
        <v>718</v>
      </c>
      <c r="D10750" s="475">
        <v>62</v>
      </c>
      <c r="E10750" s="302"/>
      <c r="F10750" s="302"/>
      <c r="G10750" s="302"/>
    </row>
    <row r="10751" spans="1:7" ht="25.5">
      <c r="A10751" s="450">
        <v>26023</v>
      </c>
      <c r="B10751" s="451" t="s">
        <v>8032</v>
      </c>
      <c r="C10751" s="450" t="s">
        <v>721</v>
      </c>
      <c r="D10751" s="475">
        <v>65.94</v>
      </c>
      <c r="E10751" s="302"/>
      <c r="F10751" s="302"/>
      <c r="G10751" s="302"/>
    </row>
    <row r="10752" spans="1:7" ht="25.5">
      <c r="A10752" s="450">
        <v>2710</v>
      </c>
      <c r="B10752" s="451" t="s">
        <v>8033</v>
      </c>
      <c r="C10752" s="450" t="s">
        <v>721</v>
      </c>
      <c r="D10752" s="475">
        <v>52.66</v>
      </c>
      <c r="E10752" s="302"/>
      <c r="F10752" s="302"/>
      <c r="G10752" s="302"/>
    </row>
    <row r="10753" spans="1:7" ht="38.25">
      <c r="A10753" s="450">
        <v>14575</v>
      </c>
      <c r="B10753" s="451" t="s">
        <v>8034</v>
      </c>
      <c r="C10753" s="450" t="s">
        <v>721</v>
      </c>
      <c r="D10753" s="475">
        <v>3637767.15</v>
      </c>
      <c r="E10753" s="302"/>
      <c r="F10753" s="302"/>
      <c r="G10753" s="302"/>
    </row>
    <row r="10754" spans="1:7" ht="25.5">
      <c r="A10754" s="450">
        <v>20034</v>
      </c>
      <c r="B10754" s="451" t="s">
        <v>8035</v>
      </c>
      <c r="C10754" s="450" t="s">
        <v>721</v>
      </c>
      <c r="D10754" s="475">
        <v>111.24</v>
      </c>
      <c r="E10754" s="302"/>
      <c r="F10754" s="302"/>
      <c r="G10754" s="302"/>
    </row>
    <row r="10755" spans="1:7" ht="25.5">
      <c r="A10755" s="450">
        <v>20036</v>
      </c>
      <c r="B10755" s="451" t="s">
        <v>8036</v>
      </c>
      <c r="C10755" s="450" t="s">
        <v>721</v>
      </c>
      <c r="D10755" s="475">
        <v>213.98</v>
      </c>
      <c r="E10755" s="302"/>
      <c r="F10755" s="302"/>
      <c r="G10755" s="302"/>
    </row>
    <row r="10756" spans="1:7" ht="25.5">
      <c r="A10756" s="450">
        <v>20037</v>
      </c>
      <c r="B10756" s="451" t="s">
        <v>8037</v>
      </c>
      <c r="C10756" s="450" t="s">
        <v>721</v>
      </c>
      <c r="D10756" s="475">
        <v>403.62</v>
      </c>
      <c r="E10756" s="302"/>
      <c r="F10756" s="302"/>
      <c r="G10756" s="302"/>
    </row>
    <row r="10757" spans="1:7" ht="25.5">
      <c r="A10757" s="450">
        <v>20043</v>
      </c>
      <c r="B10757" s="451" t="s">
        <v>8038</v>
      </c>
      <c r="C10757" s="450" t="s">
        <v>721</v>
      </c>
      <c r="D10757" s="475">
        <v>6.75</v>
      </c>
      <c r="E10757" s="302"/>
      <c r="F10757" s="302"/>
      <c r="G10757" s="302"/>
    </row>
    <row r="10758" spans="1:7" ht="25.5">
      <c r="A10758" s="450">
        <v>20044</v>
      </c>
      <c r="B10758" s="451" t="s">
        <v>8039</v>
      </c>
      <c r="C10758" s="450" t="s">
        <v>721</v>
      </c>
      <c r="D10758" s="475">
        <v>7.89</v>
      </c>
      <c r="E10758" s="302"/>
      <c r="F10758" s="302"/>
      <c r="G10758" s="302"/>
    </row>
    <row r="10759" spans="1:7" ht="25.5">
      <c r="A10759" s="450">
        <v>20042</v>
      </c>
      <c r="B10759" s="451" t="s">
        <v>8040</v>
      </c>
      <c r="C10759" s="450" t="s">
        <v>721</v>
      </c>
      <c r="D10759" s="475">
        <v>5.72</v>
      </c>
      <c r="E10759" s="302"/>
      <c r="F10759" s="302"/>
      <c r="G10759" s="302"/>
    </row>
    <row r="10760" spans="1:7" ht="38.25">
      <c r="A10760" s="450">
        <v>20046</v>
      </c>
      <c r="B10760" s="451" t="s">
        <v>12249</v>
      </c>
      <c r="C10760" s="450" t="s">
        <v>721</v>
      </c>
      <c r="D10760" s="475">
        <v>16.739999999999998</v>
      </c>
      <c r="E10760" s="302"/>
      <c r="F10760" s="302"/>
      <c r="G10760" s="302"/>
    </row>
    <row r="10761" spans="1:7" ht="38.25">
      <c r="A10761" s="450">
        <v>20047</v>
      </c>
      <c r="B10761" s="451" t="s">
        <v>12250</v>
      </c>
      <c r="C10761" s="450" t="s">
        <v>721</v>
      </c>
      <c r="D10761" s="475">
        <v>45.76</v>
      </c>
      <c r="E10761" s="302"/>
      <c r="F10761" s="302"/>
      <c r="G10761" s="302"/>
    </row>
    <row r="10762" spans="1:7" ht="38.25">
      <c r="A10762" s="450">
        <v>20045</v>
      </c>
      <c r="B10762" s="451" t="s">
        <v>12251</v>
      </c>
      <c r="C10762" s="450" t="s">
        <v>721</v>
      </c>
      <c r="D10762" s="475">
        <v>6.88</v>
      </c>
      <c r="E10762" s="302"/>
      <c r="F10762" s="302"/>
      <c r="G10762" s="302"/>
    </row>
    <row r="10763" spans="1:7" ht="38.25">
      <c r="A10763" s="450">
        <v>20972</v>
      </c>
      <c r="B10763" s="451" t="s">
        <v>8041</v>
      </c>
      <c r="C10763" s="450" t="s">
        <v>721</v>
      </c>
      <c r="D10763" s="475">
        <v>109.28</v>
      </c>
      <c r="E10763" s="302"/>
      <c r="F10763" s="302"/>
      <c r="G10763" s="302"/>
    </row>
    <row r="10764" spans="1:7" ht="25.5">
      <c r="A10764" s="450">
        <v>20032</v>
      </c>
      <c r="B10764" s="451" t="s">
        <v>8042</v>
      </c>
      <c r="C10764" s="450" t="s">
        <v>721</v>
      </c>
      <c r="D10764" s="475">
        <v>74.23</v>
      </c>
      <c r="E10764" s="302"/>
      <c r="F10764" s="302"/>
      <c r="G10764" s="302"/>
    </row>
    <row r="10765" spans="1:7" ht="25.5">
      <c r="A10765" s="450">
        <v>11321</v>
      </c>
      <c r="B10765" s="451" t="s">
        <v>8043</v>
      </c>
      <c r="C10765" s="450" t="s">
        <v>721</v>
      </c>
      <c r="D10765" s="475">
        <v>33.840000000000003</v>
      </c>
      <c r="E10765" s="302"/>
      <c r="F10765" s="302"/>
      <c r="G10765" s="302"/>
    </row>
    <row r="10766" spans="1:7" ht="25.5">
      <c r="A10766" s="450">
        <v>11323</v>
      </c>
      <c r="B10766" s="451" t="s">
        <v>8044</v>
      </c>
      <c r="C10766" s="450" t="s">
        <v>721</v>
      </c>
      <c r="D10766" s="475">
        <v>38.92</v>
      </c>
      <c r="E10766" s="302"/>
      <c r="F10766" s="302"/>
      <c r="G10766" s="302"/>
    </row>
    <row r="10767" spans="1:7" ht="25.5">
      <c r="A10767" s="450">
        <v>20327</v>
      </c>
      <c r="B10767" s="451" t="s">
        <v>8045</v>
      </c>
      <c r="C10767" s="450" t="s">
        <v>721</v>
      </c>
      <c r="D10767" s="475">
        <v>22.09</v>
      </c>
      <c r="E10767" s="302"/>
      <c r="F10767" s="302"/>
      <c r="G10767" s="302"/>
    </row>
    <row r="10768" spans="1:7" ht="63.75">
      <c r="A10768" s="450">
        <v>13390</v>
      </c>
      <c r="B10768" s="451" t="s">
        <v>8046</v>
      </c>
      <c r="C10768" s="450" t="s">
        <v>721</v>
      </c>
      <c r="D10768" s="475">
        <v>110.08</v>
      </c>
      <c r="E10768" s="302"/>
      <c r="F10768" s="302"/>
      <c r="G10768" s="302"/>
    </row>
    <row r="10769" spans="1:7" ht="25.5">
      <c r="A10769" s="450">
        <v>6034</v>
      </c>
      <c r="B10769" s="451" t="s">
        <v>8047</v>
      </c>
      <c r="C10769" s="450" t="s">
        <v>721</v>
      </c>
      <c r="D10769" s="475">
        <v>5.43</v>
      </c>
      <c r="E10769" s="302"/>
      <c r="F10769" s="302"/>
      <c r="G10769" s="302"/>
    </row>
    <row r="10770" spans="1:7" ht="25.5">
      <c r="A10770" s="450">
        <v>6036</v>
      </c>
      <c r="B10770" s="451" t="s">
        <v>8048</v>
      </c>
      <c r="C10770" s="450" t="s">
        <v>721</v>
      </c>
      <c r="D10770" s="475">
        <v>7.4</v>
      </c>
      <c r="E10770" s="302"/>
      <c r="F10770" s="302"/>
      <c r="G10770" s="302"/>
    </row>
    <row r="10771" spans="1:7" ht="25.5">
      <c r="A10771" s="450">
        <v>6031</v>
      </c>
      <c r="B10771" s="451" t="s">
        <v>8049</v>
      </c>
      <c r="C10771" s="450" t="s">
        <v>721</v>
      </c>
      <c r="D10771" s="475">
        <v>8.6999999999999993</v>
      </c>
      <c r="E10771" s="302"/>
      <c r="F10771" s="302"/>
      <c r="G10771" s="302"/>
    </row>
    <row r="10772" spans="1:7" ht="25.5">
      <c r="A10772" s="450">
        <v>6029</v>
      </c>
      <c r="B10772" s="451" t="s">
        <v>8050</v>
      </c>
      <c r="C10772" s="450" t="s">
        <v>721</v>
      </c>
      <c r="D10772" s="475">
        <v>8.7899999999999991</v>
      </c>
      <c r="E10772" s="302"/>
      <c r="F10772" s="302"/>
      <c r="G10772" s="302"/>
    </row>
    <row r="10773" spans="1:7" ht="25.5">
      <c r="A10773" s="450">
        <v>6033</v>
      </c>
      <c r="B10773" s="451" t="s">
        <v>8051</v>
      </c>
      <c r="C10773" s="450" t="s">
        <v>721</v>
      </c>
      <c r="D10773" s="475">
        <v>11.58</v>
      </c>
      <c r="E10773" s="302"/>
      <c r="F10773" s="302"/>
      <c r="G10773" s="302"/>
    </row>
    <row r="10774" spans="1:7" ht="25.5">
      <c r="A10774" s="450">
        <v>11672</v>
      </c>
      <c r="B10774" s="451" t="s">
        <v>8052</v>
      </c>
      <c r="C10774" s="450" t="s">
        <v>721</v>
      </c>
      <c r="D10774" s="475">
        <v>25.2</v>
      </c>
      <c r="E10774" s="302"/>
      <c r="F10774" s="302"/>
      <c r="G10774" s="302"/>
    </row>
    <row r="10775" spans="1:7" ht="81" customHeight="1">
      <c r="A10775" s="450">
        <v>11669</v>
      </c>
      <c r="B10775" s="451" t="s">
        <v>8053</v>
      </c>
      <c r="C10775" s="450" t="s">
        <v>721</v>
      </c>
      <c r="D10775" s="475">
        <v>24</v>
      </c>
      <c r="E10775" s="397"/>
      <c r="F10775" s="398"/>
      <c r="G10775" s="398"/>
    </row>
    <row r="10776" spans="1:7" ht="25.5">
      <c r="A10776" s="450">
        <v>11670</v>
      </c>
      <c r="B10776" s="451" t="s">
        <v>8054</v>
      </c>
      <c r="C10776" s="450" t="s">
        <v>721</v>
      </c>
      <c r="D10776" s="475">
        <v>9.19</v>
      </c>
      <c r="E10776" s="302"/>
      <c r="F10776" s="302"/>
      <c r="G10776" s="302"/>
    </row>
    <row r="10777" spans="1:7" ht="25.5">
      <c r="A10777" s="450">
        <v>20055</v>
      </c>
      <c r="B10777" s="451" t="s">
        <v>8055</v>
      </c>
      <c r="C10777" s="450" t="s">
        <v>721</v>
      </c>
      <c r="D10777" s="475">
        <v>17.98</v>
      </c>
      <c r="E10777" s="302"/>
      <c r="F10777" s="302"/>
      <c r="G10777" s="302"/>
    </row>
    <row r="10778" spans="1:7" ht="25.5">
      <c r="A10778" s="450">
        <v>11671</v>
      </c>
      <c r="B10778" s="451" t="s">
        <v>8056</v>
      </c>
      <c r="C10778" s="450" t="s">
        <v>721</v>
      </c>
      <c r="D10778" s="475">
        <v>38.58</v>
      </c>
      <c r="E10778" s="302"/>
      <c r="F10778" s="302"/>
      <c r="G10778" s="302"/>
    </row>
    <row r="10779" spans="1:7" ht="25.5">
      <c r="A10779" s="450">
        <v>6032</v>
      </c>
      <c r="B10779" s="451" t="s">
        <v>8057</v>
      </c>
      <c r="C10779" s="450" t="s">
        <v>721</v>
      </c>
      <c r="D10779" s="475">
        <v>11.02</v>
      </c>
      <c r="E10779" s="302"/>
      <c r="F10779" s="302"/>
      <c r="G10779" s="302"/>
    </row>
    <row r="10780" spans="1:7" ht="25.5">
      <c r="A10780" s="450">
        <v>11673</v>
      </c>
      <c r="B10780" s="451" t="s">
        <v>8058</v>
      </c>
      <c r="C10780" s="450" t="s">
        <v>721</v>
      </c>
      <c r="D10780" s="475">
        <v>8.67</v>
      </c>
      <c r="E10780" s="302"/>
      <c r="F10780" s="302"/>
      <c r="G10780" s="302"/>
    </row>
    <row r="10781" spans="1:7" ht="25.5">
      <c r="A10781" s="450">
        <v>11674</v>
      </c>
      <c r="B10781" s="451" t="s">
        <v>8059</v>
      </c>
      <c r="C10781" s="450" t="s">
        <v>721</v>
      </c>
      <c r="D10781" s="475">
        <v>11.17</v>
      </c>
      <c r="E10781" s="302"/>
      <c r="F10781" s="302"/>
      <c r="G10781" s="302"/>
    </row>
    <row r="10782" spans="1:7" ht="25.5">
      <c r="A10782" s="450">
        <v>11675</v>
      </c>
      <c r="B10782" s="451" t="s">
        <v>8060</v>
      </c>
      <c r="C10782" s="450" t="s">
        <v>721</v>
      </c>
      <c r="D10782" s="475">
        <v>17.739999999999998</v>
      </c>
      <c r="E10782" s="302"/>
      <c r="F10782" s="302"/>
      <c r="G10782" s="302"/>
    </row>
    <row r="10783" spans="1:7" ht="25.5">
      <c r="A10783" s="450">
        <v>11676</v>
      </c>
      <c r="B10783" s="451" t="s">
        <v>8061</v>
      </c>
      <c r="C10783" s="450" t="s">
        <v>721</v>
      </c>
      <c r="D10783" s="475">
        <v>23.72</v>
      </c>
      <c r="E10783" s="302"/>
      <c r="F10783" s="302"/>
      <c r="G10783" s="302"/>
    </row>
    <row r="10784" spans="1:7" ht="25.5">
      <c r="A10784" s="450">
        <v>11677</v>
      </c>
      <c r="B10784" s="451" t="s">
        <v>8062</v>
      </c>
      <c r="C10784" s="450" t="s">
        <v>721</v>
      </c>
      <c r="D10784" s="475">
        <v>24.5</v>
      </c>
      <c r="E10784" s="302"/>
      <c r="F10784" s="302"/>
      <c r="G10784" s="302"/>
    </row>
    <row r="10785" spans="1:7" ht="25.5">
      <c r="A10785" s="450">
        <v>11678</v>
      </c>
      <c r="B10785" s="451" t="s">
        <v>8063</v>
      </c>
      <c r="C10785" s="450" t="s">
        <v>721</v>
      </c>
      <c r="D10785" s="475">
        <v>44.87</v>
      </c>
      <c r="E10785" s="302"/>
      <c r="F10785" s="302"/>
      <c r="G10785" s="302"/>
    </row>
    <row r="10786" spans="1:7" ht="25.5">
      <c r="A10786" s="450">
        <v>6038</v>
      </c>
      <c r="B10786" s="451" t="s">
        <v>8064</v>
      </c>
      <c r="C10786" s="450" t="s">
        <v>721</v>
      </c>
      <c r="D10786" s="475">
        <v>2.84</v>
      </c>
      <c r="E10786" s="302"/>
      <c r="F10786" s="302"/>
      <c r="G10786" s="302"/>
    </row>
    <row r="10787" spans="1:7" ht="25.5">
      <c r="A10787" s="450">
        <v>11718</v>
      </c>
      <c r="B10787" s="451" t="s">
        <v>8065</v>
      </c>
      <c r="C10787" s="450" t="s">
        <v>721</v>
      </c>
      <c r="D10787" s="475">
        <v>8.11</v>
      </c>
      <c r="E10787" s="302"/>
      <c r="F10787" s="302"/>
      <c r="G10787" s="302"/>
    </row>
    <row r="10788" spans="1:7" ht="25.5">
      <c r="A10788" s="450">
        <v>6037</v>
      </c>
      <c r="B10788" s="451" t="s">
        <v>8066</v>
      </c>
      <c r="C10788" s="450" t="s">
        <v>721</v>
      </c>
      <c r="D10788" s="475">
        <v>5.92</v>
      </c>
      <c r="E10788" s="302"/>
      <c r="F10788" s="302"/>
      <c r="G10788" s="302"/>
    </row>
    <row r="10789" spans="1:7" ht="25.5">
      <c r="A10789" s="450">
        <v>11719</v>
      </c>
      <c r="B10789" s="451" t="s">
        <v>8067</v>
      </c>
      <c r="C10789" s="450" t="s">
        <v>721</v>
      </c>
      <c r="D10789" s="475">
        <v>6.58</v>
      </c>
      <c r="E10789" s="302"/>
      <c r="F10789" s="302"/>
      <c r="G10789" s="302"/>
    </row>
    <row r="10790" spans="1:7" ht="25.5">
      <c r="A10790" s="450">
        <v>6019</v>
      </c>
      <c r="B10790" s="451" t="s">
        <v>8068</v>
      </c>
      <c r="C10790" s="450" t="s">
        <v>721</v>
      </c>
      <c r="D10790" s="475">
        <v>27.44</v>
      </c>
      <c r="E10790" s="302"/>
      <c r="F10790" s="302"/>
      <c r="G10790" s="302"/>
    </row>
    <row r="10791" spans="1:7" ht="25.5">
      <c r="A10791" s="450">
        <v>6010</v>
      </c>
      <c r="B10791" s="451" t="s">
        <v>8069</v>
      </c>
      <c r="C10791" s="450" t="s">
        <v>721</v>
      </c>
      <c r="D10791" s="475">
        <v>47.22</v>
      </c>
      <c r="E10791" s="302"/>
      <c r="F10791" s="302"/>
      <c r="G10791" s="302"/>
    </row>
    <row r="10792" spans="1:7" ht="25.5">
      <c r="A10792" s="450">
        <v>6017</v>
      </c>
      <c r="B10792" s="451" t="s">
        <v>8070</v>
      </c>
      <c r="C10792" s="450" t="s">
        <v>721</v>
      </c>
      <c r="D10792" s="475">
        <v>37.4</v>
      </c>
      <c r="E10792" s="302"/>
      <c r="F10792" s="302"/>
      <c r="G10792" s="302"/>
    </row>
    <row r="10793" spans="1:7" ht="25.5">
      <c r="A10793" s="450">
        <v>6020</v>
      </c>
      <c r="B10793" s="451" t="s">
        <v>8071</v>
      </c>
      <c r="C10793" s="450" t="s">
        <v>721</v>
      </c>
      <c r="D10793" s="475">
        <v>16.48</v>
      </c>
      <c r="E10793" s="302"/>
      <c r="F10793" s="302"/>
      <c r="G10793" s="302"/>
    </row>
    <row r="10794" spans="1:7" ht="25.5">
      <c r="A10794" s="450">
        <v>6028</v>
      </c>
      <c r="B10794" s="451" t="s">
        <v>8072</v>
      </c>
      <c r="C10794" s="450" t="s">
        <v>721</v>
      </c>
      <c r="D10794" s="475">
        <v>65.77</v>
      </c>
      <c r="E10794" s="302"/>
      <c r="F10794" s="302"/>
      <c r="G10794" s="302"/>
    </row>
    <row r="10795" spans="1:7" ht="25.5">
      <c r="A10795" s="450">
        <v>6011</v>
      </c>
      <c r="B10795" s="451" t="s">
        <v>8073</v>
      </c>
      <c r="C10795" s="450" t="s">
        <v>721</v>
      </c>
      <c r="D10795" s="475">
        <v>136.41</v>
      </c>
      <c r="E10795" s="302"/>
      <c r="F10795" s="302"/>
      <c r="G10795" s="302"/>
    </row>
    <row r="10796" spans="1:7" ht="25.5">
      <c r="A10796" s="450">
        <v>6012</v>
      </c>
      <c r="B10796" s="451" t="s">
        <v>8074</v>
      </c>
      <c r="C10796" s="450" t="s">
        <v>721</v>
      </c>
      <c r="D10796" s="475">
        <v>165.15</v>
      </c>
      <c r="E10796" s="302"/>
      <c r="F10796" s="302"/>
      <c r="G10796" s="302"/>
    </row>
    <row r="10797" spans="1:7" ht="25.5">
      <c r="A10797" s="450">
        <v>6016</v>
      </c>
      <c r="B10797" s="451" t="s">
        <v>8075</v>
      </c>
      <c r="C10797" s="450" t="s">
        <v>721</v>
      </c>
      <c r="D10797" s="475">
        <v>17.38</v>
      </c>
      <c r="E10797" s="302"/>
      <c r="F10797" s="302"/>
      <c r="G10797" s="302"/>
    </row>
    <row r="10798" spans="1:7" ht="25.5">
      <c r="A10798" s="450">
        <v>6027</v>
      </c>
      <c r="B10798" s="451" t="s">
        <v>8076</v>
      </c>
      <c r="C10798" s="450" t="s">
        <v>721</v>
      </c>
      <c r="D10798" s="475">
        <v>344.12</v>
      </c>
      <c r="E10798" s="302"/>
      <c r="F10798" s="302"/>
      <c r="G10798" s="302"/>
    </row>
    <row r="10799" spans="1:7" ht="38.25">
      <c r="A10799" s="450">
        <v>6013</v>
      </c>
      <c r="B10799" s="451" t="s">
        <v>8077</v>
      </c>
      <c r="C10799" s="450" t="s">
        <v>721</v>
      </c>
      <c r="D10799" s="475">
        <v>51.92</v>
      </c>
      <c r="E10799" s="302"/>
      <c r="F10799" s="302"/>
      <c r="G10799" s="302"/>
    </row>
    <row r="10800" spans="1:7" ht="38.25">
      <c r="A10800" s="450">
        <v>6015</v>
      </c>
      <c r="B10800" s="451" t="s">
        <v>8078</v>
      </c>
      <c r="C10800" s="450" t="s">
        <v>721</v>
      </c>
      <c r="D10800" s="475">
        <v>75.510000000000005</v>
      </c>
      <c r="E10800" s="302"/>
      <c r="F10800" s="302"/>
      <c r="G10800" s="302"/>
    </row>
    <row r="10801" spans="1:7" ht="38.25">
      <c r="A10801" s="450">
        <v>6014</v>
      </c>
      <c r="B10801" s="451" t="s">
        <v>8079</v>
      </c>
      <c r="C10801" s="450" t="s">
        <v>721</v>
      </c>
      <c r="D10801" s="475">
        <v>72.19</v>
      </c>
      <c r="E10801" s="302"/>
      <c r="F10801" s="302"/>
      <c r="G10801" s="302"/>
    </row>
    <row r="10802" spans="1:7" ht="38.25">
      <c r="A10802" s="450">
        <v>6006</v>
      </c>
      <c r="B10802" s="451" t="s">
        <v>8080</v>
      </c>
      <c r="C10802" s="450" t="s">
        <v>721</v>
      </c>
      <c r="D10802" s="475">
        <v>37.6</v>
      </c>
      <c r="E10802" s="302"/>
      <c r="F10802" s="302"/>
      <c r="G10802" s="302"/>
    </row>
    <row r="10803" spans="1:7" ht="38.25">
      <c r="A10803" s="450">
        <v>6005</v>
      </c>
      <c r="B10803" s="451" t="s">
        <v>8081</v>
      </c>
      <c r="C10803" s="450" t="s">
        <v>721</v>
      </c>
      <c r="D10803" s="475">
        <v>42.42</v>
      </c>
      <c r="E10803" s="302"/>
      <c r="F10803" s="302"/>
      <c r="G10803" s="302"/>
    </row>
    <row r="10804" spans="1:7" ht="25.5">
      <c r="A10804" s="450">
        <v>11756</v>
      </c>
      <c r="B10804" s="451" t="s">
        <v>8082</v>
      </c>
      <c r="C10804" s="450" t="s">
        <v>721</v>
      </c>
      <c r="D10804" s="475">
        <v>20.260000000000002</v>
      </c>
      <c r="E10804" s="302"/>
      <c r="F10804" s="302"/>
      <c r="G10804" s="302"/>
    </row>
    <row r="10805" spans="1:7" ht="63.75">
      <c r="A10805" s="450">
        <v>10904</v>
      </c>
      <c r="B10805" s="451" t="s">
        <v>8083</v>
      </c>
      <c r="C10805" s="450" t="s">
        <v>721</v>
      </c>
      <c r="D10805" s="475">
        <v>153</v>
      </c>
      <c r="E10805" s="302"/>
      <c r="F10805" s="302"/>
      <c r="G10805" s="302"/>
    </row>
    <row r="10806" spans="1:7" ht="25.5">
      <c r="A10806" s="450">
        <v>11752</v>
      </c>
      <c r="B10806" s="451" t="s">
        <v>8084</v>
      </c>
      <c r="C10806" s="450" t="s">
        <v>721</v>
      </c>
      <c r="D10806" s="475">
        <v>11.68</v>
      </c>
      <c r="E10806" s="302"/>
      <c r="F10806" s="302"/>
      <c r="G10806" s="302"/>
    </row>
    <row r="10807" spans="1:7" ht="25.5">
      <c r="A10807" s="450">
        <v>11753</v>
      </c>
      <c r="B10807" s="451" t="s">
        <v>8085</v>
      </c>
      <c r="C10807" s="450" t="s">
        <v>721</v>
      </c>
      <c r="D10807" s="475">
        <v>13.94</v>
      </c>
      <c r="E10807" s="302"/>
      <c r="F10807" s="302"/>
      <c r="G10807" s="302"/>
    </row>
    <row r="10808" spans="1:7" ht="38.25">
      <c r="A10808" s="450">
        <v>6021</v>
      </c>
      <c r="B10808" s="451" t="s">
        <v>8086</v>
      </c>
      <c r="C10808" s="450" t="s">
        <v>721</v>
      </c>
      <c r="D10808" s="475">
        <v>38.700000000000003</v>
      </c>
      <c r="E10808" s="302"/>
      <c r="F10808" s="302"/>
      <c r="G10808" s="302"/>
    </row>
    <row r="10809" spans="1:7" ht="38.25">
      <c r="A10809" s="450">
        <v>6024</v>
      </c>
      <c r="B10809" s="451" t="s">
        <v>8087</v>
      </c>
      <c r="C10809" s="450" t="s">
        <v>721</v>
      </c>
      <c r="D10809" s="475">
        <v>40.01</v>
      </c>
      <c r="E10809" s="302"/>
      <c r="F10809" s="302"/>
      <c r="G10809" s="302"/>
    </row>
    <row r="10810" spans="1:7">
      <c r="A10810" s="450">
        <v>38379</v>
      </c>
      <c r="B10810" s="451" t="s">
        <v>8088</v>
      </c>
      <c r="C10810" s="450" t="s">
        <v>725</v>
      </c>
      <c r="D10810" s="475">
        <v>43</v>
      </c>
      <c r="E10810" s="302"/>
      <c r="F10810" s="302"/>
      <c r="G10810" s="302"/>
    </row>
    <row r="10811" spans="1:7" ht="38.25">
      <c r="A10811" s="450">
        <v>13897</v>
      </c>
      <c r="B10811" s="451" t="s">
        <v>8089</v>
      </c>
      <c r="C10811" s="450" t="s">
        <v>721</v>
      </c>
      <c r="D10811" s="475">
        <v>5871.96</v>
      </c>
      <c r="E10811" s="302"/>
      <c r="F10811" s="302"/>
      <c r="G10811" s="302"/>
    </row>
    <row r="10812" spans="1:7" ht="25.5">
      <c r="A10812" s="450">
        <v>10640</v>
      </c>
      <c r="B10812" s="451" t="s">
        <v>8090</v>
      </c>
      <c r="C10812" s="450" t="s">
        <v>721</v>
      </c>
      <c r="D10812" s="475">
        <v>12717.43</v>
      </c>
      <c r="E10812" s="302"/>
      <c r="F10812" s="302"/>
      <c r="G10812" s="302"/>
    </row>
    <row r="10813" spans="1:7" ht="38.25">
      <c r="A10813" s="450">
        <v>11086</v>
      </c>
      <c r="B10813" s="451" t="s">
        <v>8091</v>
      </c>
      <c r="C10813" s="450" t="s">
        <v>719</v>
      </c>
      <c r="D10813" s="475">
        <v>69.540000000000006</v>
      </c>
      <c r="E10813" s="302"/>
      <c r="F10813" s="302"/>
      <c r="G10813" s="302"/>
    </row>
    <row r="10814" spans="1:7">
      <c r="A10814" s="450">
        <v>34357</v>
      </c>
      <c r="B10814" s="451" t="s">
        <v>10754</v>
      </c>
      <c r="C10814" s="450" t="s">
        <v>718</v>
      </c>
      <c r="D10814" s="475">
        <v>4.6900000000000004</v>
      </c>
      <c r="E10814" s="302"/>
      <c r="F10814" s="302"/>
      <c r="G10814" s="302"/>
    </row>
    <row r="10815" spans="1:7">
      <c r="A10815" s="450">
        <v>37329</v>
      </c>
      <c r="B10815" s="451" t="s">
        <v>10755</v>
      </c>
      <c r="C10815" s="450" t="s">
        <v>718</v>
      </c>
      <c r="D10815" s="475">
        <v>98.93</v>
      </c>
      <c r="E10815" s="302"/>
      <c r="F10815" s="302"/>
      <c r="G10815" s="302"/>
    </row>
    <row r="10816" spans="1:7" ht="25.5">
      <c r="A10816" s="450">
        <v>2510</v>
      </c>
      <c r="B10816" s="451" t="s">
        <v>8092</v>
      </c>
      <c r="C10816" s="450" t="s">
        <v>721</v>
      </c>
      <c r="D10816" s="475">
        <v>27.57</v>
      </c>
      <c r="E10816" s="302"/>
      <c r="F10816" s="302"/>
      <c r="G10816" s="302"/>
    </row>
    <row r="10817" spans="1:7" ht="38.25">
      <c r="A10817" s="450">
        <v>12359</v>
      </c>
      <c r="B10817" s="451" t="s">
        <v>8093</v>
      </c>
      <c r="C10817" s="450" t="s">
        <v>721</v>
      </c>
      <c r="D10817" s="475">
        <v>102.69</v>
      </c>
      <c r="E10817" s="302"/>
      <c r="F10817" s="302"/>
      <c r="G10817" s="302"/>
    </row>
    <row r="10818" spans="1:7">
      <c r="A10818" s="450">
        <v>7353</v>
      </c>
      <c r="B10818" s="451" t="s">
        <v>3675</v>
      </c>
      <c r="C10818" s="450" t="s">
        <v>720</v>
      </c>
      <c r="D10818" s="475">
        <v>24.56</v>
      </c>
      <c r="E10818" s="302"/>
      <c r="F10818" s="302"/>
      <c r="G10818" s="302"/>
    </row>
    <row r="10819" spans="1:7" ht="25.5">
      <c r="A10819" s="450">
        <v>36144</v>
      </c>
      <c r="B10819" s="451" t="s">
        <v>8094</v>
      </c>
      <c r="C10819" s="450" t="s">
        <v>721</v>
      </c>
      <c r="D10819" s="475">
        <v>1.54</v>
      </c>
      <c r="E10819" s="302"/>
      <c r="F10819" s="302"/>
      <c r="G10819" s="302"/>
    </row>
    <row r="10820" spans="1:7">
      <c r="A10820" s="450">
        <v>10518</v>
      </c>
      <c r="B10820" s="451" t="s">
        <v>8095</v>
      </c>
      <c r="C10820" s="450" t="s">
        <v>721</v>
      </c>
      <c r="D10820" s="475">
        <v>73.58</v>
      </c>
      <c r="E10820" s="302"/>
      <c r="F10820" s="302"/>
      <c r="G10820" s="302"/>
    </row>
    <row r="10821" spans="1:7" ht="89.25">
      <c r="A10821" s="450">
        <v>36530</v>
      </c>
      <c r="B10821" s="451" t="s">
        <v>8096</v>
      </c>
      <c r="C10821" s="450" t="s">
        <v>721</v>
      </c>
      <c r="D10821" s="475">
        <v>267925.01</v>
      </c>
      <c r="E10821" s="302"/>
      <c r="F10821" s="302"/>
      <c r="G10821" s="302"/>
    </row>
    <row r="10822" spans="1:7" ht="102">
      <c r="A10822" s="450">
        <v>6046</v>
      </c>
      <c r="B10822" s="451" t="s">
        <v>8097</v>
      </c>
      <c r="C10822" s="450" t="s">
        <v>721</v>
      </c>
      <c r="D10822" s="475">
        <v>290606.5</v>
      </c>
      <c r="E10822" s="302"/>
      <c r="F10822" s="302"/>
      <c r="G10822" s="302"/>
    </row>
    <row r="10823" spans="1:7" ht="89.25">
      <c r="A10823" s="450">
        <v>36531</v>
      </c>
      <c r="B10823" s="451" t="s">
        <v>8098</v>
      </c>
      <c r="C10823" s="450" t="s">
        <v>721</v>
      </c>
      <c r="D10823" s="475">
        <v>301238.42</v>
      </c>
      <c r="E10823" s="302"/>
      <c r="F10823" s="302"/>
      <c r="G10823" s="302"/>
    </row>
    <row r="10824" spans="1:7" ht="38.25">
      <c r="A10824" s="450">
        <v>34684</v>
      </c>
      <c r="B10824" s="451" t="s">
        <v>8099</v>
      </c>
      <c r="C10824" s="450" t="s">
        <v>726</v>
      </c>
      <c r="D10824" s="475">
        <v>205.77</v>
      </c>
      <c r="E10824" s="302"/>
      <c r="F10824" s="302"/>
      <c r="G10824" s="302"/>
    </row>
    <row r="10825" spans="1:7" ht="38.25">
      <c r="A10825" s="450">
        <v>34683</v>
      </c>
      <c r="B10825" s="451" t="s">
        <v>8100</v>
      </c>
      <c r="C10825" s="450" t="s">
        <v>726</v>
      </c>
      <c r="D10825" s="475">
        <v>128.6</v>
      </c>
      <c r="E10825" s="302"/>
      <c r="F10825" s="302"/>
      <c r="G10825" s="302"/>
    </row>
    <row r="10826" spans="1:7" ht="38.25">
      <c r="A10826" s="450">
        <v>533</v>
      </c>
      <c r="B10826" s="451" t="s">
        <v>8101</v>
      </c>
      <c r="C10826" s="450" t="s">
        <v>726</v>
      </c>
      <c r="D10826" s="475">
        <v>14.1</v>
      </c>
      <c r="E10826" s="302"/>
      <c r="F10826" s="302"/>
      <c r="G10826" s="302"/>
    </row>
    <row r="10827" spans="1:7" ht="38.25">
      <c r="A10827" s="450">
        <v>10515</v>
      </c>
      <c r="B10827" s="451" t="s">
        <v>8102</v>
      </c>
      <c r="C10827" s="450" t="s">
        <v>726</v>
      </c>
      <c r="D10827" s="475">
        <v>36.369999999999997</v>
      </c>
      <c r="E10827" s="302"/>
      <c r="F10827" s="302"/>
      <c r="G10827" s="302"/>
    </row>
    <row r="10828" spans="1:7" ht="38.25">
      <c r="A10828" s="450">
        <v>536</v>
      </c>
      <c r="B10828" s="451" t="s">
        <v>8103</v>
      </c>
      <c r="C10828" s="450" t="s">
        <v>726</v>
      </c>
      <c r="D10828" s="475">
        <v>23.9</v>
      </c>
      <c r="E10828" s="302"/>
      <c r="F10828" s="302"/>
      <c r="G10828" s="302"/>
    </row>
    <row r="10829" spans="1:7" ht="38.25">
      <c r="A10829" s="450">
        <v>153</v>
      </c>
      <c r="B10829" s="451" t="s">
        <v>8104</v>
      </c>
      <c r="C10829" s="450" t="s">
        <v>720</v>
      </c>
      <c r="D10829" s="475">
        <v>73.64</v>
      </c>
      <c r="E10829" s="302"/>
      <c r="F10829" s="302"/>
      <c r="G10829" s="302"/>
    </row>
    <row r="10830" spans="1:7" ht="38.25">
      <c r="A10830" s="450">
        <v>34682</v>
      </c>
      <c r="B10830" s="451" t="s">
        <v>8105</v>
      </c>
      <c r="C10830" s="450" t="s">
        <v>726</v>
      </c>
      <c r="D10830" s="475">
        <v>98.34</v>
      </c>
      <c r="E10830" s="302"/>
      <c r="F10830" s="302"/>
      <c r="G10830" s="302"/>
    </row>
    <row r="10831" spans="1:7" ht="38.25">
      <c r="A10831" s="450">
        <v>20205</v>
      </c>
      <c r="B10831" s="451" t="s">
        <v>12252</v>
      </c>
      <c r="C10831" s="450" t="s">
        <v>725</v>
      </c>
      <c r="D10831" s="475">
        <v>1.55</v>
      </c>
      <c r="E10831" s="302"/>
      <c r="F10831" s="302"/>
      <c r="G10831" s="302"/>
    </row>
    <row r="10832" spans="1:7" ht="38.25">
      <c r="A10832" s="450">
        <v>4412</v>
      </c>
      <c r="B10832" s="451" t="s">
        <v>12253</v>
      </c>
      <c r="C10832" s="450" t="s">
        <v>725</v>
      </c>
      <c r="D10832" s="475">
        <v>0.93</v>
      </c>
      <c r="E10832" s="302"/>
      <c r="F10832" s="302"/>
      <c r="G10832" s="302"/>
    </row>
    <row r="10833" spans="1:7" ht="38.25">
      <c r="A10833" s="450">
        <v>4408</v>
      </c>
      <c r="B10833" s="451" t="s">
        <v>12254</v>
      </c>
      <c r="C10833" s="450" t="s">
        <v>725</v>
      </c>
      <c r="D10833" s="475">
        <v>1.1599999999999999</v>
      </c>
      <c r="E10833" s="302"/>
      <c r="F10833" s="302"/>
      <c r="G10833" s="302"/>
    </row>
    <row r="10834" spans="1:7" ht="25.5">
      <c r="A10834" s="450">
        <v>10559</v>
      </c>
      <c r="B10834" s="451" t="s">
        <v>8106</v>
      </c>
      <c r="C10834" s="450" t="s">
        <v>721</v>
      </c>
      <c r="D10834" s="475">
        <v>2735</v>
      </c>
      <c r="E10834" s="302"/>
      <c r="F10834" s="302"/>
      <c r="G10834" s="302"/>
    </row>
    <row r="10835" spans="1:7" ht="25.5">
      <c r="A10835" s="450">
        <v>10664</v>
      </c>
      <c r="B10835" s="451" t="s">
        <v>8107</v>
      </c>
      <c r="C10835" s="450" t="s">
        <v>721</v>
      </c>
      <c r="D10835" s="475">
        <v>7433.14</v>
      </c>
      <c r="E10835" s="302"/>
      <c r="F10835" s="302"/>
      <c r="G10835" s="302"/>
    </row>
    <row r="10836" spans="1:7" ht="25.5">
      <c r="A10836" s="450">
        <v>36250</v>
      </c>
      <c r="B10836" s="451" t="s">
        <v>8108</v>
      </c>
      <c r="C10836" s="450" t="s">
        <v>725</v>
      </c>
      <c r="D10836" s="475">
        <v>4.07</v>
      </c>
      <c r="E10836" s="302"/>
      <c r="F10836" s="302"/>
      <c r="G10836" s="302"/>
    </row>
    <row r="10837" spans="1:7">
      <c r="A10837" s="450">
        <v>10857</v>
      </c>
      <c r="B10837" s="451" t="s">
        <v>8109</v>
      </c>
      <c r="C10837" s="450" t="s">
        <v>725</v>
      </c>
      <c r="D10837" s="475">
        <v>11.41</v>
      </c>
      <c r="E10837" s="302"/>
      <c r="F10837" s="302"/>
      <c r="G10837" s="302"/>
    </row>
    <row r="10838" spans="1:7" ht="25.5">
      <c r="A10838" s="450">
        <v>4803</v>
      </c>
      <c r="B10838" s="451" t="s">
        <v>8110</v>
      </c>
      <c r="C10838" s="450" t="s">
        <v>725</v>
      </c>
      <c r="D10838" s="475">
        <v>26.33</v>
      </c>
      <c r="E10838" s="302"/>
      <c r="F10838" s="302"/>
      <c r="G10838" s="302"/>
    </row>
    <row r="10839" spans="1:7" ht="38.25">
      <c r="A10839" s="450">
        <v>6186</v>
      </c>
      <c r="B10839" s="451" t="s">
        <v>8111</v>
      </c>
      <c r="C10839" s="450" t="s">
        <v>725</v>
      </c>
      <c r="D10839" s="475">
        <v>12.46</v>
      </c>
      <c r="E10839" s="302"/>
      <c r="F10839" s="302"/>
      <c r="G10839" s="302"/>
    </row>
    <row r="10840" spans="1:7" ht="25.5">
      <c r="A10840" s="450">
        <v>4829</v>
      </c>
      <c r="B10840" s="451" t="s">
        <v>8112</v>
      </c>
      <c r="C10840" s="450" t="s">
        <v>725</v>
      </c>
      <c r="D10840" s="475">
        <v>41.07</v>
      </c>
      <c r="E10840" s="302"/>
      <c r="F10840" s="302"/>
      <c r="G10840" s="302"/>
    </row>
    <row r="10841" spans="1:7" ht="25.5">
      <c r="A10841" s="450">
        <v>39829</v>
      </c>
      <c r="B10841" s="451" t="s">
        <v>8113</v>
      </c>
      <c r="C10841" s="450" t="s">
        <v>725</v>
      </c>
      <c r="D10841" s="475">
        <v>24.96</v>
      </c>
      <c r="E10841" s="302"/>
      <c r="F10841" s="302"/>
      <c r="G10841" s="302"/>
    </row>
    <row r="10842" spans="1:7" ht="51">
      <c r="A10842" s="450">
        <v>20231</v>
      </c>
      <c r="B10842" s="451" t="s">
        <v>8114</v>
      </c>
      <c r="C10842" s="450" t="s">
        <v>725</v>
      </c>
      <c r="D10842" s="475">
        <v>41.67</v>
      </c>
      <c r="E10842" s="302"/>
      <c r="F10842" s="302"/>
      <c r="G10842" s="302"/>
    </row>
    <row r="10843" spans="1:7">
      <c r="A10843" s="450">
        <v>4804</v>
      </c>
      <c r="B10843" s="451" t="s">
        <v>8115</v>
      </c>
      <c r="C10843" s="450" t="s">
        <v>725</v>
      </c>
      <c r="D10843" s="475">
        <v>20.21</v>
      </c>
      <c r="E10843" s="302"/>
      <c r="F10843" s="302"/>
      <c r="G10843" s="302"/>
    </row>
    <row r="10844" spans="1:7" ht="25.5">
      <c r="A10844" s="450">
        <v>34680</v>
      </c>
      <c r="B10844" s="451" t="s">
        <v>8116</v>
      </c>
      <c r="C10844" s="450" t="s">
        <v>725</v>
      </c>
      <c r="D10844" s="475">
        <v>30.26</v>
      </c>
      <c r="E10844" s="302"/>
      <c r="F10844" s="302"/>
      <c r="G10844" s="302"/>
    </row>
    <row r="10845" spans="1:7" ht="38.25">
      <c r="A10845" s="450">
        <v>11573</v>
      </c>
      <c r="B10845" s="451" t="s">
        <v>11617</v>
      </c>
      <c r="C10845" s="450" t="s">
        <v>721</v>
      </c>
      <c r="D10845" s="475">
        <v>6.24</v>
      </c>
      <c r="E10845" s="302"/>
      <c r="F10845" s="302"/>
      <c r="G10845" s="302"/>
    </row>
    <row r="10846" spans="1:7">
      <c r="A10846" s="450">
        <v>38401</v>
      </c>
      <c r="B10846" s="451" t="s">
        <v>8117</v>
      </c>
      <c r="C10846" s="450" t="s">
        <v>721</v>
      </c>
      <c r="D10846" s="475">
        <v>14.96</v>
      </c>
      <c r="E10846" s="302"/>
      <c r="F10846" s="302"/>
      <c r="G10846" s="302"/>
    </row>
    <row r="10847" spans="1:7" ht="38.25">
      <c r="A10847" s="450">
        <v>11575</v>
      </c>
      <c r="B10847" s="451" t="s">
        <v>11618</v>
      </c>
      <c r="C10847" s="450" t="s">
        <v>721</v>
      </c>
      <c r="D10847" s="475">
        <v>60.19</v>
      </c>
      <c r="E10847" s="302"/>
      <c r="F10847" s="302"/>
      <c r="G10847" s="302"/>
    </row>
    <row r="10848" spans="1:7" ht="51">
      <c r="A10848" s="450">
        <v>38179</v>
      </c>
      <c r="B10848" s="451" t="s">
        <v>11619</v>
      </c>
      <c r="C10848" s="450" t="s">
        <v>721</v>
      </c>
      <c r="D10848" s="475">
        <v>49.77</v>
      </c>
      <c r="E10848" s="302"/>
      <c r="F10848" s="302"/>
      <c r="G10848" s="302"/>
    </row>
    <row r="10849" spans="1:7" ht="25.5">
      <c r="A10849" s="450">
        <v>20256</v>
      </c>
      <c r="B10849" s="451" t="s">
        <v>8118</v>
      </c>
      <c r="C10849" s="450" t="s">
        <v>721</v>
      </c>
      <c r="D10849" s="475">
        <v>0.36</v>
      </c>
      <c r="E10849" s="302"/>
      <c r="F10849" s="302"/>
      <c r="G10849" s="302"/>
    </row>
    <row r="10850" spans="1:7" ht="51">
      <c r="A10850" s="450">
        <v>14511</v>
      </c>
      <c r="B10850" s="451" t="s">
        <v>8119</v>
      </c>
      <c r="C10850" s="450" t="s">
        <v>721</v>
      </c>
      <c r="D10850" s="475">
        <v>599332.15</v>
      </c>
      <c r="E10850" s="302"/>
      <c r="F10850" s="302"/>
      <c r="G10850" s="302"/>
    </row>
    <row r="10851" spans="1:7" ht="51">
      <c r="A10851" s="450">
        <v>10642</v>
      </c>
      <c r="B10851" s="451" t="s">
        <v>8120</v>
      </c>
      <c r="C10851" s="450" t="s">
        <v>721</v>
      </c>
      <c r="D10851" s="475">
        <v>564600</v>
      </c>
      <c r="E10851" s="302"/>
      <c r="F10851" s="302"/>
      <c r="G10851" s="302"/>
    </row>
    <row r="10852" spans="1:7" ht="63.75">
      <c r="A10852" s="450">
        <v>14489</v>
      </c>
      <c r="B10852" s="451" t="s">
        <v>8121</v>
      </c>
      <c r="C10852" s="450" t="s">
        <v>721</v>
      </c>
      <c r="D10852" s="475">
        <v>500789.69</v>
      </c>
      <c r="E10852" s="302"/>
      <c r="F10852" s="302"/>
      <c r="G10852" s="302"/>
    </row>
    <row r="10853" spans="1:7" ht="51">
      <c r="A10853" s="450">
        <v>14513</v>
      </c>
      <c r="B10853" s="451" t="s">
        <v>8122</v>
      </c>
      <c r="C10853" s="450" t="s">
        <v>721</v>
      </c>
      <c r="D10853" s="475">
        <v>375604.15</v>
      </c>
      <c r="E10853" s="302"/>
      <c r="F10853" s="302"/>
      <c r="G10853" s="302"/>
    </row>
    <row r="10854" spans="1:7" ht="51">
      <c r="A10854" s="450">
        <v>13600</v>
      </c>
      <c r="B10854" s="451" t="s">
        <v>8123</v>
      </c>
      <c r="C10854" s="450" t="s">
        <v>721</v>
      </c>
      <c r="D10854" s="475">
        <v>484635.13</v>
      </c>
      <c r="E10854" s="302"/>
      <c r="F10854" s="302"/>
      <c r="G10854" s="302"/>
    </row>
    <row r="10855" spans="1:7" ht="51">
      <c r="A10855" s="450">
        <v>10646</v>
      </c>
      <c r="B10855" s="451" t="s">
        <v>8124</v>
      </c>
      <c r="C10855" s="450" t="s">
        <v>721</v>
      </c>
      <c r="D10855" s="475">
        <v>361263.2</v>
      </c>
      <c r="E10855" s="302"/>
      <c r="F10855" s="302"/>
      <c r="G10855" s="302"/>
    </row>
    <row r="10856" spans="1:7" ht="51">
      <c r="A10856" s="450">
        <v>6070</v>
      </c>
      <c r="B10856" s="451" t="s">
        <v>8125</v>
      </c>
      <c r="C10856" s="450" t="s">
        <v>721</v>
      </c>
      <c r="D10856" s="475">
        <v>493621.7</v>
      </c>
      <c r="E10856" s="302"/>
      <c r="F10856" s="302"/>
      <c r="G10856" s="302"/>
    </row>
    <row r="10857" spans="1:7" ht="51">
      <c r="A10857" s="450">
        <v>6069</v>
      </c>
      <c r="B10857" s="451" t="s">
        <v>8126</v>
      </c>
      <c r="C10857" s="450" t="s">
        <v>721</v>
      </c>
      <c r="D10857" s="475">
        <v>109048.48</v>
      </c>
      <c r="E10857" s="302"/>
      <c r="F10857" s="302"/>
      <c r="G10857" s="302"/>
    </row>
    <row r="10858" spans="1:7" ht="38.25">
      <c r="A10858" s="450">
        <v>14626</v>
      </c>
      <c r="B10858" s="451" t="s">
        <v>8127</v>
      </c>
      <c r="C10858" s="450" t="s">
        <v>721</v>
      </c>
      <c r="D10858" s="475">
        <v>540402.88</v>
      </c>
      <c r="E10858" s="302"/>
      <c r="F10858" s="302"/>
      <c r="G10858" s="302"/>
    </row>
    <row r="10859" spans="1:7" ht="38.25">
      <c r="A10859" s="450">
        <v>6067</v>
      </c>
      <c r="B10859" s="451" t="s">
        <v>8128</v>
      </c>
      <c r="C10859" s="450" t="s">
        <v>721</v>
      </c>
      <c r="D10859" s="475">
        <v>443614.29</v>
      </c>
      <c r="E10859" s="302"/>
      <c r="F10859" s="302"/>
      <c r="G10859" s="302"/>
    </row>
    <row r="10860" spans="1:7">
      <c r="A10860" s="450">
        <v>38393</v>
      </c>
      <c r="B10860" s="451" t="s">
        <v>8129</v>
      </c>
      <c r="C10860" s="450" t="s">
        <v>721</v>
      </c>
      <c r="D10860" s="475">
        <v>15.95</v>
      </c>
      <c r="E10860" s="302"/>
      <c r="F10860" s="302"/>
      <c r="G10860" s="302"/>
    </row>
    <row r="10861" spans="1:7">
      <c r="A10861" s="450">
        <v>38390</v>
      </c>
      <c r="B10861" s="451" t="s">
        <v>8130</v>
      </c>
      <c r="C10861" s="450" t="s">
        <v>721</v>
      </c>
      <c r="D10861" s="475">
        <v>35.369999999999997</v>
      </c>
      <c r="E10861" s="302"/>
      <c r="F10861" s="302"/>
      <c r="G10861" s="302"/>
    </row>
    <row r="10862" spans="1:7" ht="25.5">
      <c r="A10862" s="450">
        <v>36532</v>
      </c>
      <c r="B10862" s="451" t="s">
        <v>8131</v>
      </c>
      <c r="C10862" s="450" t="s">
        <v>721</v>
      </c>
      <c r="D10862" s="475">
        <v>27984.39</v>
      </c>
      <c r="E10862" s="302"/>
      <c r="F10862" s="302"/>
      <c r="G10862" s="302"/>
    </row>
    <row r="10863" spans="1:7" ht="38.25">
      <c r="A10863" s="450">
        <v>11578</v>
      </c>
      <c r="B10863" s="451" t="s">
        <v>8132</v>
      </c>
      <c r="C10863" s="450" t="s">
        <v>721</v>
      </c>
      <c r="D10863" s="475">
        <v>12.99</v>
      </c>
      <c r="E10863" s="302"/>
      <c r="F10863" s="302"/>
      <c r="G10863" s="302"/>
    </row>
    <row r="10864" spans="1:7" ht="51">
      <c r="A10864" s="450">
        <v>11577</v>
      </c>
      <c r="B10864" s="451" t="s">
        <v>8133</v>
      </c>
      <c r="C10864" s="450" t="s">
        <v>721</v>
      </c>
      <c r="D10864" s="475">
        <v>12.4</v>
      </c>
      <c r="E10864" s="302"/>
      <c r="F10864" s="302"/>
      <c r="G10864" s="302"/>
    </row>
    <row r="10865" spans="1:7" ht="63.75">
      <c r="A10865" s="450">
        <v>42432</v>
      </c>
      <c r="B10865" s="451" t="s">
        <v>8134</v>
      </c>
      <c r="C10865" s="450" t="s">
        <v>721</v>
      </c>
      <c r="D10865" s="475">
        <v>2075.5100000000002</v>
      </c>
      <c r="E10865" s="302"/>
      <c r="F10865" s="302"/>
      <c r="G10865" s="302"/>
    </row>
    <row r="10866" spans="1:7" ht="63.75">
      <c r="A10866" s="450">
        <v>42437</v>
      </c>
      <c r="B10866" s="451" t="s">
        <v>8135</v>
      </c>
      <c r="C10866" s="450" t="s">
        <v>721</v>
      </c>
      <c r="D10866" s="475">
        <v>1577.94</v>
      </c>
      <c r="E10866" s="302"/>
      <c r="F10866" s="302"/>
      <c r="G10866" s="302"/>
    </row>
    <row r="10867" spans="1:7" ht="25.5">
      <c r="A10867" s="450">
        <v>1116</v>
      </c>
      <c r="B10867" s="451" t="s">
        <v>8136</v>
      </c>
      <c r="C10867" s="450" t="s">
        <v>725</v>
      </c>
      <c r="D10867" s="475">
        <v>20.53</v>
      </c>
      <c r="E10867" s="302"/>
      <c r="F10867" s="302"/>
      <c r="G10867" s="302"/>
    </row>
    <row r="10868" spans="1:7" ht="25.5">
      <c r="A10868" s="450">
        <v>1115</v>
      </c>
      <c r="B10868" s="451" t="s">
        <v>8137</v>
      </c>
      <c r="C10868" s="450" t="s">
        <v>725</v>
      </c>
      <c r="D10868" s="475">
        <v>24.6</v>
      </c>
      <c r="E10868" s="302"/>
      <c r="F10868" s="302"/>
      <c r="G10868" s="302"/>
    </row>
    <row r="10869" spans="1:7" ht="25.5">
      <c r="A10869" s="450">
        <v>1113</v>
      </c>
      <c r="B10869" s="451" t="s">
        <v>8138</v>
      </c>
      <c r="C10869" s="450" t="s">
        <v>725</v>
      </c>
      <c r="D10869" s="475">
        <v>28.76</v>
      </c>
      <c r="E10869" s="302"/>
      <c r="F10869" s="302"/>
      <c r="G10869" s="302"/>
    </row>
    <row r="10870" spans="1:7" ht="25.5">
      <c r="A10870" s="450">
        <v>1114</v>
      </c>
      <c r="B10870" s="451" t="s">
        <v>8139</v>
      </c>
      <c r="C10870" s="450" t="s">
        <v>725</v>
      </c>
      <c r="D10870" s="475">
        <v>34.26</v>
      </c>
      <c r="E10870" s="302"/>
      <c r="F10870" s="302"/>
      <c r="G10870" s="302"/>
    </row>
    <row r="10871" spans="1:7" ht="25.5">
      <c r="A10871" s="450">
        <v>40873</v>
      </c>
      <c r="B10871" s="451" t="s">
        <v>10756</v>
      </c>
      <c r="C10871" s="450" t="s">
        <v>725</v>
      </c>
      <c r="D10871" s="475">
        <v>26.81</v>
      </c>
      <c r="E10871" s="302"/>
      <c r="F10871" s="302"/>
      <c r="G10871" s="302"/>
    </row>
    <row r="10872" spans="1:7" ht="25.5">
      <c r="A10872" s="450">
        <v>20214</v>
      </c>
      <c r="B10872" s="451" t="s">
        <v>8140</v>
      </c>
      <c r="C10872" s="450" t="s">
        <v>721</v>
      </c>
      <c r="D10872" s="475">
        <v>45.23</v>
      </c>
      <c r="E10872" s="302"/>
      <c r="F10872" s="302"/>
      <c r="G10872" s="302"/>
    </row>
    <row r="10873" spans="1:7" ht="38.25">
      <c r="A10873" s="450">
        <v>11064</v>
      </c>
      <c r="B10873" s="451" t="s">
        <v>8141</v>
      </c>
      <c r="C10873" s="450" t="s">
        <v>721</v>
      </c>
      <c r="D10873" s="475">
        <v>19.18</v>
      </c>
      <c r="E10873" s="302"/>
      <c r="F10873" s="302"/>
      <c r="G10873" s="302"/>
    </row>
    <row r="10874" spans="1:7" ht="38.25">
      <c r="A10874" s="450">
        <v>7237</v>
      </c>
      <c r="B10874" s="451" t="s">
        <v>8142</v>
      </c>
      <c r="C10874" s="450" t="s">
        <v>721</v>
      </c>
      <c r="D10874" s="475">
        <v>26.16</v>
      </c>
      <c r="E10874" s="302"/>
      <c r="F10874" s="302"/>
      <c r="G10874" s="302"/>
    </row>
    <row r="10875" spans="1:7">
      <c r="A10875" s="450">
        <v>11757</v>
      </c>
      <c r="B10875" s="451" t="s">
        <v>8143</v>
      </c>
      <c r="C10875" s="450" t="s">
        <v>721</v>
      </c>
      <c r="D10875" s="475">
        <v>26.5</v>
      </c>
      <c r="E10875" s="302"/>
      <c r="F10875" s="302"/>
      <c r="G10875" s="302"/>
    </row>
    <row r="10876" spans="1:7" ht="38.25">
      <c r="A10876" s="450">
        <v>11758</v>
      </c>
      <c r="B10876" s="451" t="s">
        <v>8144</v>
      </c>
      <c r="C10876" s="450" t="s">
        <v>721</v>
      </c>
      <c r="D10876" s="475">
        <v>82.45</v>
      </c>
      <c r="E10876" s="302"/>
      <c r="F10876" s="302"/>
      <c r="G10876" s="302"/>
    </row>
    <row r="10877" spans="1:7" ht="25.5">
      <c r="A10877" s="450">
        <v>37526</v>
      </c>
      <c r="B10877" s="451" t="s">
        <v>8145</v>
      </c>
      <c r="C10877" s="450" t="s">
        <v>721</v>
      </c>
      <c r="D10877" s="475">
        <v>2.66</v>
      </c>
      <c r="E10877" s="302"/>
      <c r="F10877" s="302"/>
      <c r="G10877" s="302"/>
    </row>
    <row r="10878" spans="1:7" ht="25.5">
      <c r="A10878" s="450">
        <v>6076</v>
      </c>
      <c r="B10878" s="451" t="s">
        <v>8146</v>
      </c>
      <c r="C10878" s="450" t="s">
        <v>719</v>
      </c>
      <c r="D10878" s="475">
        <v>53.69</v>
      </c>
      <c r="E10878" s="302"/>
      <c r="F10878" s="302"/>
      <c r="G10878" s="302"/>
    </row>
    <row r="10879" spans="1:7">
      <c r="A10879" s="450">
        <v>13109</v>
      </c>
      <c r="B10879" s="451" t="s">
        <v>8147</v>
      </c>
      <c r="C10879" s="450" t="s">
        <v>721</v>
      </c>
      <c r="D10879" s="475">
        <v>259.47000000000003</v>
      </c>
      <c r="E10879" s="302"/>
      <c r="F10879" s="302"/>
      <c r="G10879" s="302"/>
    </row>
    <row r="10880" spans="1:7">
      <c r="A10880" s="450">
        <v>13110</v>
      </c>
      <c r="B10880" s="451" t="s">
        <v>8148</v>
      </c>
      <c r="C10880" s="450" t="s">
        <v>721</v>
      </c>
      <c r="D10880" s="475">
        <v>341.48</v>
      </c>
      <c r="E10880" s="302"/>
      <c r="F10880" s="302"/>
      <c r="G10880" s="302"/>
    </row>
    <row r="10881" spans="1:7" ht="25.5">
      <c r="A10881" s="450">
        <v>7581</v>
      </c>
      <c r="B10881" s="451" t="s">
        <v>8149</v>
      </c>
      <c r="C10881" s="450" t="s">
        <v>721</v>
      </c>
      <c r="D10881" s="475">
        <v>3.27</v>
      </c>
      <c r="E10881" s="302"/>
      <c r="F10881" s="302"/>
      <c r="G10881" s="302"/>
    </row>
    <row r="10882" spans="1:7" ht="25.5">
      <c r="A10882" s="450">
        <v>4509</v>
      </c>
      <c r="B10882" s="451" t="s">
        <v>11363</v>
      </c>
      <c r="C10882" s="450" t="s">
        <v>725</v>
      </c>
      <c r="D10882" s="475">
        <v>3.67</v>
      </c>
      <c r="E10882" s="302"/>
      <c r="F10882" s="302"/>
      <c r="G10882" s="302"/>
    </row>
    <row r="10883" spans="1:7" ht="25.5">
      <c r="A10883" s="450">
        <v>4512</v>
      </c>
      <c r="B10883" s="451" t="s">
        <v>11364</v>
      </c>
      <c r="C10883" s="450" t="s">
        <v>725</v>
      </c>
      <c r="D10883" s="475">
        <v>1.75</v>
      </c>
      <c r="E10883" s="302"/>
      <c r="F10883" s="302"/>
      <c r="G10883" s="302"/>
    </row>
    <row r="10884" spans="1:7" ht="25.5">
      <c r="A10884" s="450">
        <v>4517</v>
      </c>
      <c r="B10884" s="451" t="s">
        <v>11365</v>
      </c>
      <c r="C10884" s="450" t="s">
        <v>725</v>
      </c>
      <c r="D10884" s="475">
        <v>2.5299999999999998</v>
      </c>
      <c r="E10884" s="302"/>
      <c r="F10884" s="302"/>
      <c r="G10884" s="302"/>
    </row>
    <row r="10885" spans="1:7" ht="38.25">
      <c r="A10885" s="450">
        <v>20206</v>
      </c>
      <c r="B10885" s="451" t="s">
        <v>12255</v>
      </c>
      <c r="C10885" s="450" t="s">
        <v>725</v>
      </c>
      <c r="D10885" s="475">
        <v>4.1900000000000004</v>
      </c>
      <c r="E10885" s="302"/>
      <c r="F10885" s="302"/>
      <c r="G10885" s="302"/>
    </row>
    <row r="10886" spans="1:7" ht="38.25">
      <c r="A10886" s="450">
        <v>4460</v>
      </c>
      <c r="B10886" s="451" t="s">
        <v>12256</v>
      </c>
      <c r="C10886" s="450" t="s">
        <v>725</v>
      </c>
      <c r="D10886" s="475">
        <v>4.3</v>
      </c>
      <c r="E10886" s="302"/>
      <c r="F10886" s="302"/>
      <c r="G10886" s="302"/>
    </row>
    <row r="10887" spans="1:7" ht="38.25">
      <c r="A10887" s="450">
        <v>4417</v>
      </c>
      <c r="B10887" s="451" t="s">
        <v>12257</v>
      </c>
      <c r="C10887" s="450" t="s">
        <v>725</v>
      </c>
      <c r="D10887" s="475">
        <v>3.32</v>
      </c>
      <c r="E10887" s="302"/>
      <c r="F10887" s="302"/>
      <c r="G10887" s="302"/>
    </row>
    <row r="10888" spans="1:7" ht="38.25">
      <c r="A10888" s="450">
        <v>4415</v>
      </c>
      <c r="B10888" s="451" t="s">
        <v>12258</v>
      </c>
      <c r="C10888" s="450" t="s">
        <v>725</v>
      </c>
      <c r="D10888" s="475">
        <v>2.2999999999999998</v>
      </c>
      <c r="E10888" s="302"/>
      <c r="F10888" s="302"/>
      <c r="G10888" s="302"/>
    </row>
    <row r="10889" spans="1:7">
      <c r="A10889" s="450">
        <v>37373</v>
      </c>
      <c r="B10889" s="451" t="s">
        <v>8150</v>
      </c>
      <c r="C10889" s="450" t="s">
        <v>724</v>
      </c>
      <c r="D10889" s="475">
        <v>0.06</v>
      </c>
      <c r="E10889" s="302"/>
      <c r="F10889" s="302"/>
      <c r="G10889" s="302"/>
    </row>
    <row r="10890" spans="1:7">
      <c r="A10890" s="450">
        <v>40864</v>
      </c>
      <c r="B10890" s="451" t="s">
        <v>8151</v>
      </c>
      <c r="C10890" s="450" t="s">
        <v>839</v>
      </c>
      <c r="D10890" s="475">
        <v>11.13</v>
      </c>
      <c r="E10890" s="302"/>
      <c r="F10890" s="302"/>
      <c r="G10890" s="302"/>
    </row>
    <row r="10891" spans="1:7" ht="25.5">
      <c r="A10891" s="450">
        <v>4734</v>
      </c>
      <c r="B10891" s="451" t="s">
        <v>8152</v>
      </c>
      <c r="C10891" s="450" t="s">
        <v>719</v>
      </c>
      <c r="D10891" s="475">
        <v>98.97</v>
      </c>
      <c r="E10891" s="302"/>
      <c r="F10891" s="302"/>
      <c r="G10891" s="302"/>
    </row>
    <row r="10892" spans="1:7" ht="25.5">
      <c r="A10892" s="450">
        <v>6085</v>
      </c>
      <c r="B10892" s="451" t="s">
        <v>8153</v>
      </c>
      <c r="C10892" s="450" t="s">
        <v>720</v>
      </c>
      <c r="D10892" s="475">
        <v>4.16</v>
      </c>
      <c r="E10892" s="302"/>
      <c r="F10892" s="302"/>
      <c r="G10892" s="302"/>
    </row>
    <row r="10893" spans="1:7">
      <c r="A10893" s="450">
        <v>38396</v>
      </c>
      <c r="B10893" s="451" t="s">
        <v>8154</v>
      </c>
      <c r="C10893" s="450" t="s">
        <v>721</v>
      </c>
      <c r="D10893" s="475">
        <v>500.15</v>
      </c>
      <c r="E10893" s="302"/>
      <c r="F10893" s="302"/>
      <c r="G10893" s="302"/>
    </row>
    <row r="10894" spans="1:7" ht="25.5">
      <c r="A10894" s="450">
        <v>11622</v>
      </c>
      <c r="B10894" s="451" t="s">
        <v>8155</v>
      </c>
      <c r="C10894" s="450" t="s">
        <v>718</v>
      </c>
      <c r="D10894" s="475">
        <v>55.49</v>
      </c>
      <c r="E10894" s="302"/>
      <c r="F10894" s="302"/>
      <c r="G10894" s="302"/>
    </row>
    <row r="10895" spans="1:7" ht="38.25">
      <c r="A10895" s="450">
        <v>43143</v>
      </c>
      <c r="B10895" s="451" t="s">
        <v>10757</v>
      </c>
      <c r="C10895" s="450" t="s">
        <v>720</v>
      </c>
      <c r="D10895" s="475">
        <v>20.96</v>
      </c>
      <c r="E10895" s="302"/>
      <c r="F10895" s="302"/>
      <c r="G10895" s="302"/>
    </row>
    <row r="10896" spans="1:7">
      <c r="A10896" s="450">
        <v>7317</v>
      </c>
      <c r="B10896" s="451" t="s">
        <v>8156</v>
      </c>
      <c r="C10896" s="450" t="s">
        <v>718</v>
      </c>
      <c r="D10896" s="475">
        <v>35.6</v>
      </c>
      <c r="E10896" s="302"/>
      <c r="F10896" s="302"/>
      <c r="G10896" s="302"/>
    </row>
    <row r="10897" spans="1:7" ht="25.5">
      <c r="A10897" s="450">
        <v>142</v>
      </c>
      <c r="B10897" s="451" t="s">
        <v>10758</v>
      </c>
      <c r="C10897" s="450" t="s">
        <v>722</v>
      </c>
      <c r="D10897" s="475">
        <v>26.18</v>
      </c>
      <c r="E10897" s="302"/>
      <c r="F10897" s="302"/>
      <c r="G10897" s="302"/>
    </row>
    <row r="10898" spans="1:7" ht="38.25">
      <c r="A10898" s="450">
        <v>43142</v>
      </c>
      <c r="B10898" s="451" t="s">
        <v>10759</v>
      </c>
      <c r="C10898" s="450" t="s">
        <v>720</v>
      </c>
      <c r="D10898" s="475">
        <v>118.94</v>
      </c>
      <c r="E10898" s="302"/>
      <c r="F10898" s="302"/>
      <c r="G10898" s="302"/>
    </row>
    <row r="10899" spans="1:7" ht="25.5">
      <c r="A10899" s="450">
        <v>38123</v>
      </c>
      <c r="B10899" s="451" t="s">
        <v>8157</v>
      </c>
      <c r="C10899" s="450" t="s">
        <v>718</v>
      </c>
      <c r="D10899" s="475">
        <v>69.64</v>
      </c>
      <c r="E10899" s="302"/>
      <c r="F10899" s="302"/>
      <c r="G10899" s="302"/>
    </row>
    <row r="10900" spans="1:7" ht="38.25">
      <c r="A10900" s="450">
        <v>42701</v>
      </c>
      <c r="B10900" s="451" t="s">
        <v>8158</v>
      </c>
      <c r="C10900" s="450" t="s">
        <v>721</v>
      </c>
      <c r="D10900" s="475">
        <v>51.73</v>
      </c>
      <c r="E10900" s="302"/>
      <c r="F10900" s="302"/>
      <c r="G10900" s="302"/>
    </row>
    <row r="10901" spans="1:7" ht="38.25">
      <c r="A10901" s="450">
        <v>42702</v>
      </c>
      <c r="B10901" s="451" t="s">
        <v>8159</v>
      </c>
      <c r="C10901" s="450" t="s">
        <v>721</v>
      </c>
      <c r="D10901" s="475">
        <v>91.92</v>
      </c>
      <c r="E10901" s="302"/>
      <c r="F10901" s="302"/>
      <c r="G10901" s="302"/>
    </row>
    <row r="10902" spans="1:7" ht="38.25">
      <c r="A10902" s="450">
        <v>37955</v>
      </c>
      <c r="B10902" s="451" t="s">
        <v>8160</v>
      </c>
      <c r="C10902" s="450" t="s">
        <v>721</v>
      </c>
      <c r="D10902" s="475">
        <v>119.13</v>
      </c>
      <c r="E10902" s="302"/>
      <c r="F10902" s="302"/>
      <c r="G10902" s="302"/>
    </row>
    <row r="10903" spans="1:7" ht="38.25">
      <c r="A10903" s="450">
        <v>42699</v>
      </c>
      <c r="B10903" s="451" t="s">
        <v>8161</v>
      </c>
      <c r="C10903" s="450" t="s">
        <v>721</v>
      </c>
      <c r="D10903" s="475">
        <v>31.6</v>
      </c>
      <c r="E10903" s="302"/>
      <c r="F10903" s="302"/>
      <c r="G10903" s="302"/>
    </row>
    <row r="10904" spans="1:7" ht="38.25">
      <c r="A10904" s="450">
        <v>42700</v>
      </c>
      <c r="B10904" s="451" t="s">
        <v>8162</v>
      </c>
      <c r="C10904" s="450" t="s">
        <v>721</v>
      </c>
      <c r="D10904" s="475">
        <v>90.09</v>
      </c>
      <c r="E10904" s="302"/>
      <c r="F10904" s="302"/>
      <c r="G10904" s="302"/>
    </row>
    <row r="10905" spans="1:7" ht="51">
      <c r="A10905" s="450">
        <v>37743</v>
      </c>
      <c r="B10905" s="451" t="s">
        <v>8163</v>
      </c>
      <c r="C10905" s="450" t="s">
        <v>721</v>
      </c>
      <c r="D10905" s="475">
        <v>183595.8</v>
      </c>
      <c r="E10905" s="302"/>
      <c r="F10905" s="302"/>
      <c r="G10905" s="302"/>
    </row>
    <row r="10906" spans="1:7" ht="51">
      <c r="A10906" s="450">
        <v>37744</v>
      </c>
      <c r="B10906" s="451" t="s">
        <v>8164</v>
      </c>
      <c r="C10906" s="450" t="s">
        <v>721</v>
      </c>
      <c r="D10906" s="475">
        <v>215874.12</v>
      </c>
      <c r="E10906" s="302"/>
      <c r="F10906" s="302"/>
      <c r="G10906" s="302"/>
    </row>
    <row r="10907" spans="1:7" ht="51">
      <c r="A10907" s="450">
        <v>37741</v>
      </c>
      <c r="B10907" s="451" t="s">
        <v>8165</v>
      </c>
      <c r="C10907" s="450" t="s">
        <v>721</v>
      </c>
      <c r="D10907" s="475">
        <v>166942.65</v>
      </c>
      <c r="E10907" s="302"/>
      <c r="F10907" s="302"/>
      <c r="G10907" s="302"/>
    </row>
    <row r="10908" spans="1:7" ht="51">
      <c r="A10908" s="450">
        <v>39396</v>
      </c>
      <c r="B10908" s="451" t="s">
        <v>8166</v>
      </c>
      <c r="C10908" s="450" t="s">
        <v>721</v>
      </c>
      <c r="D10908" s="475">
        <v>53.99</v>
      </c>
      <c r="E10908" s="302"/>
      <c r="F10908" s="302"/>
      <c r="G10908" s="302"/>
    </row>
    <row r="10909" spans="1:7" ht="51">
      <c r="A10909" s="450">
        <v>39392</v>
      </c>
      <c r="B10909" s="451" t="s">
        <v>8167</v>
      </c>
      <c r="C10909" s="450" t="s">
        <v>721</v>
      </c>
      <c r="D10909" s="475">
        <v>60.9</v>
      </c>
      <c r="E10909" s="302"/>
      <c r="F10909" s="302"/>
      <c r="G10909" s="302"/>
    </row>
    <row r="10910" spans="1:7" ht="51">
      <c r="A10910" s="450">
        <v>39393</v>
      </c>
      <c r="B10910" s="451" t="s">
        <v>8168</v>
      </c>
      <c r="C10910" s="450" t="s">
        <v>721</v>
      </c>
      <c r="D10910" s="475">
        <v>37.659999999999997</v>
      </c>
      <c r="E10910" s="302"/>
      <c r="F10910" s="302"/>
      <c r="G10910" s="302"/>
    </row>
    <row r="10911" spans="1:7" ht="51">
      <c r="A10911" s="450">
        <v>39394</v>
      </c>
      <c r="B10911" s="451" t="s">
        <v>8169</v>
      </c>
      <c r="C10911" s="450" t="s">
        <v>721</v>
      </c>
      <c r="D10911" s="475">
        <v>42.39</v>
      </c>
      <c r="E10911" s="302"/>
      <c r="F10911" s="302"/>
      <c r="G10911" s="302"/>
    </row>
    <row r="10912" spans="1:7" ht="51">
      <c r="A10912" s="450">
        <v>39395</v>
      </c>
      <c r="B10912" s="451" t="s">
        <v>8170</v>
      </c>
      <c r="C10912" s="450" t="s">
        <v>721</v>
      </c>
      <c r="D10912" s="475">
        <v>39.42</v>
      </c>
      <c r="E10912" s="302"/>
      <c r="F10912" s="302"/>
      <c r="G10912" s="302"/>
    </row>
    <row r="10913" spans="1:7" ht="38.25">
      <c r="A10913" s="450">
        <v>14618</v>
      </c>
      <c r="B10913" s="451" t="s">
        <v>8171</v>
      </c>
      <c r="C10913" s="450" t="s">
        <v>721</v>
      </c>
      <c r="D10913" s="475">
        <v>1368.47</v>
      </c>
      <c r="E10913" s="302"/>
      <c r="F10913" s="302"/>
      <c r="G10913" s="302"/>
    </row>
    <row r="10914" spans="1:7" ht="51">
      <c r="A10914" s="450">
        <v>40269</v>
      </c>
      <c r="B10914" s="451" t="s">
        <v>8172</v>
      </c>
      <c r="C10914" s="450" t="s">
        <v>721</v>
      </c>
      <c r="D10914" s="475">
        <v>5513.48</v>
      </c>
      <c r="E10914" s="302"/>
      <c r="F10914" s="302"/>
      <c r="G10914" s="302"/>
    </row>
    <row r="10915" spans="1:7">
      <c r="A10915" s="450">
        <v>6110</v>
      </c>
      <c r="B10915" s="451" t="s">
        <v>8173</v>
      </c>
      <c r="C10915" s="450" t="s">
        <v>724</v>
      </c>
      <c r="D10915" s="475">
        <v>13.66</v>
      </c>
      <c r="E10915" s="302"/>
      <c r="F10915" s="302"/>
      <c r="G10915" s="302"/>
    </row>
    <row r="10916" spans="1:7">
      <c r="A10916" s="450">
        <v>40910</v>
      </c>
      <c r="B10916" s="451" t="s">
        <v>8174</v>
      </c>
      <c r="C10916" s="450" t="s">
        <v>839</v>
      </c>
      <c r="D10916" s="475">
        <v>2420.84</v>
      </c>
      <c r="E10916" s="302"/>
      <c r="F10916" s="302"/>
      <c r="G10916" s="302"/>
    </row>
    <row r="10917" spans="1:7">
      <c r="A10917" s="450">
        <v>6111</v>
      </c>
      <c r="B10917" s="451" t="s">
        <v>8175</v>
      </c>
      <c r="C10917" s="450" t="s">
        <v>724</v>
      </c>
      <c r="D10917" s="475">
        <v>10.17</v>
      </c>
      <c r="E10917" s="302"/>
      <c r="F10917" s="302"/>
      <c r="G10917" s="302"/>
    </row>
    <row r="10918" spans="1:7">
      <c r="A10918" s="450">
        <v>41084</v>
      </c>
      <c r="B10918" s="451" t="s">
        <v>8176</v>
      </c>
      <c r="C10918" s="450" t="s">
        <v>839</v>
      </c>
      <c r="D10918" s="475">
        <v>1801.78</v>
      </c>
      <c r="E10918" s="302"/>
      <c r="F10918" s="302"/>
      <c r="G10918" s="302"/>
    </row>
    <row r="10919" spans="1:7" ht="25.5">
      <c r="A10919" s="450">
        <v>25950</v>
      </c>
      <c r="B10919" s="451" t="s">
        <v>8177</v>
      </c>
      <c r="C10919" s="450" t="s">
        <v>719</v>
      </c>
      <c r="D10919" s="475">
        <v>44.46</v>
      </c>
      <c r="E10919" s="302"/>
      <c r="F10919" s="302"/>
      <c r="G10919" s="302"/>
    </row>
    <row r="10920" spans="1:7" ht="25.5">
      <c r="A10920" s="450">
        <v>38637</v>
      </c>
      <c r="B10920" s="451" t="s">
        <v>8178</v>
      </c>
      <c r="C10920" s="450" t="s">
        <v>721</v>
      </c>
      <c r="D10920" s="475">
        <v>199.83</v>
      </c>
      <c r="E10920" s="302"/>
      <c r="F10920" s="302"/>
      <c r="G10920" s="302"/>
    </row>
    <row r="10921" spans="1:7" ht="25.5">
      <c r="A10921" s="450">
        <v>6150</v>
      </c>
      <c r="B10921" s="451" t="s">
        <v>8179</v>
      </c>
      <c r="C10921" s="450" t="s">
        <v>721</v>
      </c>
      <c r="D10921" s="475">
        <v>202.27</v>
      </c>
      <c r="E10921" s="302"/>
      <c r="F10921" s="302"/>
      <c r="G10921" s="302"/>
    </row>
    <row r="10922" spans="1:7" ht="25.5">
      <c r="A10922" s="450">
        <v>6136</v>
      </c>
      <c r="B10922" s="451" t="s">
        <v>8180</v>
      </c>
      <c r="C10922" s="450" t="s">
        <v>721</v>
      </c>
      <c r="D10922" s="475">
        <v>159</v>
      </c>
      <c r="E10922" s="302"/>
      <c r="F10922" s="302"/>
      <c r="G10922" s="302"/>
    </row>
    <row r="10923" spans="1:7" ht="25.5">
      <c r="A10923" s="450">
        <v>38638</v>
      </c>
      <c r="B10923" s="451" t="s">
        <v>8181</v>
      </c>
      <c r="C10923" s="450" t="s">
        <v>721</v>
      </c>
      <c r="D10923" s="475">
        <v>168.39</v>
      </c>
      <c r="E10923" s="302"/>
      <c r="F10923" s="302"/>
      <c r="G10923" s="302"/>
    </row>
    <row r="10924" spans="1:7" ht="25.5">
      <c r="A10924" s="450">
        <v>20262</v>
      </c>
      <c r="B10924" s="451" t="s">
        <v>8182</v>
      </c>
      <c r="C10924" s="450" t="s">
        <v>721</v>
      </c>
      <c r="D10924" s="475">
        <v>13.89</v>
      </c>
      <c r="E10924" s="302"/>
      <c r="F10924" s="302"/>
      <c r="G10924" s="302"/>
    </row>
    <row r="10925" spans="1:7" ht="25.5">
      <c r="A10925" s="450">
        <v>6148</v>
      </c>
      <c r="B10925" s="451" t="s">
        <v>8183</v>
      </c>
      <c r="C10925" s="450" t="s">
        <v>721</v>
      </c>
      <c r="D10925" s="475">
        <v>8.6</v>
      </c>
      <c r="E10925" s="302"/>
      <c r="F10925" s="302"/>
      <c r="G10925" s="302"/>
    </row>
    <row r="10926" spans="1:7" ht="25.5">
      <c r="A10926" s="450">
        <v>6145</v>
      </c>
      <c r="B10926" s="451" t="s">
        <v>8184</v>
      </c>
      <c r="C10926" s="450" t="s">
        <v>721</v>
      </c>
      <c r="D10926" s="475">
        <v>15.42</v>
      </c>
      <c r="E10926" s="302"/>
      <c r="F10926" s="302"/>
      <c r="G10926" s="302"/>
    </row>
    <row r="10927" spans="1:7" ht="25.5">
      <c r="A10927" s="450">
        <v>6149</v>
      </c>
      <c r="B10927" s="451" t="s">
        <v>8185</v>
      </c>
      <c r="C10927" s="450" t="s">
        <v>721</v>
      </c>
      <c r="D10927" s="475">
        <v>14.54</v>
      </c>
      <c r="E10927" s="302"/>
      <c r="F10927" s="302"/>
      <c r="G10927" s="302"/>
    </row>
    <row r="10928" spans="1:7" ht="25.5">
      <c r="A10928" s="450">
        <v>6146</v>
      </c>
      <c r="B10928" s="451" t="s">
        <v>8186</v>
      </c>
      <c r="C10928" s="450" t="s">
        <v>721</v>
      </c>
      <c r="D10928" s="475">
        <v>15.43</v>
      </c>
      <c r="E10928" s="302"/>
      <c r="F10928" s="302"/>
      <c r="G10928" s="302"/>
    </row>
    <row r="10929" spans="1:7" ht="25.5">
      <c r="A10929" s="450">
        <v>26026</v>
      </c>
      <c r="B10929" s="451" t="s">
        <v>8187</v>
      </c>
      <c r="C10929" s="450" t="s">
        <v>718</v>
      </c>
      <c r="D10929" s="475">
        <v>2.2000000000000002</v>
      </c>
      <c r="E10929" s="302"/>
      <c r="F10929" s="302"/>
      <c r="G10929" s="302"/>
    </row>
    <row r="10930" spans="1:7">
      <c r="A10930" s="450">
        <v>39961</v>
      </c>
      <c r="B10930" s="451" t="s">
        <v>8188</v>
      </c>
      <c r="C10930" s="450" t="s">
        <v>721</v>
      </c>
      <c r="D10930" s="475">
        <v>17.3</v>
      </c>
      <c r="E10930" s="302"/>
      <c r="F10930" s="302"/>
      <c r="G10930" s="302"/>
    </row>
    <row r="10931" spans="1:7" ht="63.75">
      <c r="A10931" s="450">
        <v>42433</v>
      </c>
      <c r="B10931" s="451" t="s">
        <v>8189</v>
      </c>
      <c r="C10931" s="450" t="s">
        <v>721</v>
      </c>
      <c r="D10931" s="475">
        <v>4099.59</v>
      </c>
      <c r="E10931" s="302"/>
      <c r="F10931" s="302"/>
      <c r="G10931" s="302"/>
    </row>
    <row r="10932" spans="1:7" ht="63.75">
      <c r="A10932" s="450">
        <v>42434</v>
      </c>
      <c r="B10932" s="451" t="s">
        <v>8190</v>
      </c>
      <c r="C10932" s="450" t="s">
        <v>721</v>
      </c>
      <c r="D10932" s="475">
        <v>4430.2</v>
      </c>
      <c r="E10932" s="302"/>
      <c r="F10932" s="302"/>
      <c r="G10932" s="302"/>
    </row>
    <row r="10933" spans="1:7" ht="63.75">
      <c r="A10933" s="450">
        <v>42435</v>
      </c>
      <c r="B10933" s="451" t="s">
        <v>8191</v>
      </c>
      <c r="C10933" s="450" t="s">
        <v>721</v>
      </c>
      <c r="D10933" s="475">
        <v>2209.17</v>
      </c>
      <c r="E10933" s="302"/>
      <c r="F10933" s="302"/>
      <c r="G10933" s="302"/>
    </row>
    <row r="10934" spans="1:7" ht="25.5">
      <c r="A10934" s="450">
        <v>38061</v>
      </c>
      <c r="B10934" s="451" t="s">
        <v>8192</v>
      </c>
      <c r="C10934" s="450" t="s">
        <v>721</v>
      </c>
      <c r="D10934" s="475">
        <v>59.7</v>
      </c>
      <c r="E10934" s="302"/>
      <c r="F10934" s="302"/>
      <c r="G10934" s="302"/>
    </row>
    <row r="10935" spans="1:7">
      <c r="A10935" s="450">
        <v>20250</v>
      </c>
      <c r="B10935" s="451" t="s">
        <v>8193</v>
      </c>
      <c r="C10935" s="450" t="s">
        <v>718</v>
      </c>
      <c r="D10935" s="475">
        <v>12</v>
      </c>
      <c r="E10935" s="302"/>
      <c r="F10935" s="302"/>
      <c r="G10935" s="302"/>
    </row>
    <row r="10936" spans="1:7" ht="76.5">
      <c r="A10936" s="450">
        <v>39965</v>
      </c>
      <c r="B10936" s="451" t="s">
        <v>8194</v>
      </c>
      <c r="C10936" s="450" t="s">
        <v>726</v>
      </c>
      <c r="D10936" s="475">
        <v>1771.67</v>
      </c>
      <c r="E10936" s="302"/>
      <c r="F10936" s="302"/>
      <c r="G10936" s="302"/>
    </row>
    <row r="10937" spans="1:7" ht="89.25">
      <c r="A10937" s="450">
        <v>39964</v>
      </c>
      <c r="B10937" s="451" t="s">
        <v>8195</v>
      </c>
      <c r="C10937" s="450" t="s">
        <v>726</v>
      </c>
      <c r="D10937" s="475">
        <v>1427.31</v>
      </c>
      <c r="E10937" s="302"/>
      <c r="F10937" s="302"/>
      <c r="G10937" s="302"/>
    </row>
    <row r="10938" spans="1:7">
      <c r="A10938" s="450">
        <v>13388</v>
      </c>
      <c r="B10938" s="451" t="s">
        <v>8196</v>
      </c>
      <c r="C10938" s="450" t="s">
        <v>718</v>
      </c>
      <c r="D10938" s="475">
        <v>82.73</v>
      </c>
      <c r="E10938" s="302"/>
      <c r="F10938" s="302"/>
      <c r="G10938" s="302"/>
    </row>
    <row r="10939" spans="1:7" ht="25.5">
      <c r="A10939" s="450">
        <v>39914</v>
      </c>
      <c r="B10939" s="451" t="s">
        <v>8197</v>
      </c>
      <c r="C10939" s="450" t="s">
        <v>718</v>
      </c>
      <c r="D10939" s="475">
        <v>223.69</v>
      </c>
      <c r="E10939" s="302"/>
      <c r="F10939" s="302"/>
      <c r="G10939" s="302"/>
    </row>
    <row r="10940" spans="1:7" ht="38.25">
      <c r="A10940" s="450">
        <v>12732</v>
      </c>
      <c r="B10940" s="451" t="s">
        <v>8198</v>
      </c>
      <c r="C10940" s="450" t="s">
        <v>721</v>
      </c>
      <c r="D10940" s="475">
        <v>258.11</v>
      </c>
      <c r="E10940" s="302"/>
      <c r="F10940" s="302"/>
      <c r="G10940" s="302"/>
    </row>
    <row r="10941" spans="1:7">
      <c r="A10941" s="450">
        <v>6160</v>
      </c>
      <c r="B10941" s="451" t="s">
        <v>8199</v>
      </c>
      <c r="C10941" s="450" t="s">
        <v>724</v>
      </c>
      <c r="D10941" s="475">
        <v>13.66</v>
      </c>
      <c r="E10941" s="302"/>
      <c r="F10941" s="302"/>
      <c r="G10941" s="302"/>
    </row>
    <row r="10942" spans="1:7">
      <c r="A10942" s="450">
        <v>41087</v>
      </c>
      <c r="B10942" s="451" t="s">
        <v>8200</v>
      </c>
      <c r="C10942" s="450" t="s">
        <v>839</v>
      </c>
      <c r="D10942" s="475">
        <v>2420.84</v>
      </c>
      <c r="E10942" s="302"/>
      <c r="F10942" s="302"/>
      <c r="G10942" s="302"/>
    </row>
    <row r="10943" spans="1:7" ht="25.5">
      <c r="A10943" s="450">
        <v>6166</v>
      </c>
      <c r="B10943" s="451" t="s">
        <v>8201</v>
      </c>
      <c r="C10943" s="450" t="s">
        <v>724</v>
      </c>
      <c r="D10943" s="475">
        <v>18.309999999999999</v>
      </c>
      <c r="E10943" s="302"/>
      <c r="F10943" s="302"/>
      <c r="G10943" s="302"/>
    </row>
    <row r="10944" spans="1:7" ht="25.5">
      <c r="A10944" s="450">
        <v>41088</v>
      </c>
      <c r="B10944" s="451" t="s">
        <v>8202</v>
      </c>
      <c r="C10944" s="450" t="s">
        <v>839</v>
      </c>
      <c r="D10944" s="475">
        <v>3245.37</v>
      </c>
      <c r="E10944" s="302"/>
      <c r="F10944" s="302"/>
      <c r="G10944" s="302"/>
    </row>
    <row r="10945" spans="1:7" ht="51">
      <c r="A10945" s="450">
        <v>20232</v>
      </c>
      <c r="B10945" s="451" t="s">
        <v>8203</v>
      </c>
      <c r="C10945" s="450" t="s">
        <v>725</v>
      </c>
      <c r="D10945" s="475">
        <v>58.99</v>
      </c>
      <c r="E10945" s="302"/>
      <c r="F10945" s="302"/>
      <c r="G10945" s="302"/>
    </row>
    <row r="10946" spans="1:7" ht="25.5">
      <c r="A10946" s="450">
        <v>10856</v>
      </c>
      <c r="B10946" s="451" t="s">
        <v>8204</v>
      </c>
      <c r="C10946" s="450" t="s">
        <v>725</v>
      </c>
      <c r="D10946" s="475">
        <v>83.21</v>
      </c>
      <c r="E10946" s="302"/>
      <c r="F10946" s="302"/>
      <c r="G10946" s="302"/>
    </row>
    <row r="10947" spans="1:7" ht="38.25">
      <c r="A10947" s="450">
        <v>4828</v>
      </c>
      <c r="B10947" s="451" t="s">
        <v>8205</v>
      </c>
      <c r="C10947" s="450" t="s">
        <v>725</v>
      </c>
      <c r="D10947" s="475">
        <v>61.3</v>
      </c>
      <c r="E10947" s="302"/>
      <c r="F10947" s="302"/>
      <c r="G10947" s="302"/>
    </row>
    <row r="10948" spans="1:7" ht="25.5">
      <c r="A10948" s="450">
        <v>20249</v>
      </c>
      <c r="B10948" s="451" t="s">
        <v>8206</v>
      </c>
      <c r="C10948" s="450" t="s">
        <v>725</v>
      </c>
      <c r="D10948" s="475">
        <v>33.57</v>
      </c>
      <c r="E10948" s="302"/>
      <c r="F10948" s="302"/>
      <c r="G10948" s="302"/>
    </row>
    <row r="10949" spans="1:7" ht="25.5">
      <c r="A10949" s="450">
        <v>11609</v>
      </c>
      <c r="B10949" s="451" t="s">
        <v>8207</v>
      </c>
      <c r="C10949" s="450" t="s">
        <v>720</v>
      </c>
      <c r="D10949" s="475">
        <v>9.2200000000000006</v>
      </c>
      <c r="E10949" s="302"/>
      <c r="F10949" s="302"/>
      <c r="G10949" s="302"/>
    </row>
    <row r="10950" spans="1:7" ht="25.5">
      <c r="A10950" s="450">
        <v>20083</v>
      </c>
      <c r="B10950" s="451" t="s">
        <v>8208</v>
      </c>
      <c r="C10950" s="450" t="s">
        <v>721</v>
      </c>
      <c r="D10950" s="475">
        <v>70.52</v>
      </c>
      <c r="E10950" s="302"/>
      <c r="F10950" s="302"/>
      <c r="G10950" s="302"/>
    </row>
    <row r="10951" spans="1:7">
      <c r="A10951" s="450">
        <v>5318</v>
      </c>
      <c r="B10951" s="451" t="s">
        <v>8209</v>
      </c>
      <c r="C10951" s="450" t="s">
        <v>720</v>
      </c>
      <c r="D10951" s="475">
        <v>12</v>
      </c>
      <c r="E10951" s="302"/>
      <c r="F10951" s="302"/>
      <c r="G10951" s="302"/>
    </row>
    <row r="10952" spans="1:7" ht="25.5">
      <c r="A10952" s="450">
        <v>10691</v>
      </c>
      <c r="B10952" s="451" t="s">
        <v>8210</v>
      </c>
      <c r="C10952" s="450" t="s">
        <v>720</v>
      </c>
      <c r="D10952" s="475">
        <v>47.63</v>
      </c>
      <c r="E10952" s="302"/>
      <c r="F10952" s="302"/>
      <c r="G10952" s="302"/>
    </row>
    <row r="10953" spans="1:7" ht="25.5">
      <c r="A10953" s="450">
        <v>12295</v>
      </c>
      <c r="B10953" s="451" t="s">
        <v>8211</v>
      </c>
      <c r="C10953" s="450" t="s">
        <v>721</v>
      </c>
      <c r="D10953" s="475">
        <v>3.07</v>
      </c>
      <c r="E10953" s="302"/>
      <c r="F10953" s="302"/>
      <c r="G10953" s="302"/>
    </row>
    <row r="10954" spans="1:7" ht="25.5">
      <c r="A10954" s="450">
        <v>12296</v>
      </c>
      <c r="B10954" s="451" t="s">
        <v>8212</v>
      </c>
      <c r="C10954" s="450" t="s">
        <v>721</v>
      </c>
      <c r="D10954" s="475">
        <v>3.97</v>
      </c>
      <c r="E10954" s="302"/>
      <c r="F10954" s="302"/>
      <c r="G10954" s="302"/>
    </row>
    <row r="10955" spans="1:7" ht="25.5">
      <c r="A10955" s="450">
        <v>12294</v>
      </c>
      <c r="B10955" s="451" t="s">
        <v>8213</v>
      </c>
      <c r="C10955" s="450" t="s">
        <v>721</v>
      </c>
      <c r="D10955" s="475">
        <v>9.5399999999999991</v>
      </c>
      <c r="E10955" s="302"/>
      <c r="F10955" s="302"/>
      <c r="G10955" s="302"/>
    </row>
    <row r="10956" spans="1:7" ht="25.5">
      <c r="A10956" s="450">
        <v>14543</v>
      </c>
      <c r="B10956" s="451" t="s">
        <v>8214</v>
      </c>
      <c r="C10956" s="450" t="s">
        <v>721</v>
      </c>
      <c r="D10956" s="475">
        <v>6.81</v>
      </c>
      <c r="E10956" s="302"/>
      <c r="F10956" s="302"/>
      <c r="G10956" s="302"/>
    </row>
    <row r="10957" spans="1:7" ht="25.5">
      <c r="A10957" s="450">
        <v>13329</v>
      </c>
      <c r="B10957" s="451" t="s">
        <v>8215</v>
      </c>
      <c r="C10957" s="450" t="s">
        <v>721</v>
      </c>
      <c r="D10957" s="475">
        <v>4</v>
      </c>
      <c r="E10957" s="302"/>
      <c r="F10957" s="302"/>
      <c r="G10957" s="302"/>
    </row>
    <row r="10958" spans="1:7" ht="38.25">
      <c r="A10958" s="450">
        <v>21044</v>
      </c>
      <c r="B10958" s="451" t="s">
        <v>8216</v>
      </c>
      <c r="C10958" s="450" t="s">
        <v>721</v>
      </c>
      <c r="D10958" s="475">
        <v>31.38</v>
      </c>
      <c r="E10958" s="302"/>
      <c r="F10958" s="302"/>
      <c r="G10958" s="302"/>
    </row>
    <row r="10959" spans="1:7" ht="38.25">
      <c r="A10959" s="450">
        <v>21045</v>
      </c>
      <c r="B10959" s="451" t="s">
        <v>8217</v>
      </c>
      <c r="C10959" s="450" t="s">
        <v>721</v>
      </c>
      <c r="D10959" s="475">
        <v>42.98</v>
      </c>
      <c r="E10959" s="302"/>
      <c r="F10959" s="302"/>
      <c r="G10959" s="302"/>
    </row>
    <row r="10960" spans="1:7" ht="38.25">
      <c r="A10960" s="450">
        <v>21040</v>
      </c>
      <c r="B10960" s="451" t="s">
        <v>8218</v>
      </c>
      <c r="C10960" s="450" t="s">
        <v>721</v>
      </c>
      <c r="D10960" s="475">
        <v>30.71</v>
      </c>
      <c r="E10960" s="302"/>
      <c r="F10960" s="302"/>
      <c r="G10960" s="302"/>
    </row>
    <row r="10961" spans="1:7" ht="38.25">
      <c r="A10961" s="450">
        <v>21041</v>
      </c>
      <c r="B10961" s="451" t="s">
        <v>8219</v>
      </c>
      <c r="C10961" s="450" t="s">
        <v>721</v>
      </c>
      <c r="D10961" s="475">
        <v>37.07</v>
      </c>
      <c r="E10961" s="302"/>
      <c r="F10961" s="302"/>
      <c r="G10961" s="302"/>
    </row>
    <row r="10962" spans="1:7" ht="38.25">
      <c r="A10962" s="450">
        <v>21047</v>
      </c>
      <c r="B10962" s="451" t="s">
        <v>8220</v>
      </c>
      <c r="C10962" s="450" t="s">
        <v>721</v>
      </c>
      <c r="D10962" s="475">
        <v>46.27</v>
      </c>
      <c r="E10962" s="302"/>
      <c r="F10962" s="302"/>
      <c r="G10962" s="302"/>
    </row>
    <row r="10963" spans="1:7" ht="38.25">
      <c r="A10963" s="450">
        <v>21043</v>
      </c>
      <c r="B10963" s="451" t="s">
        <v>8221</v>
      </c>
      <c r="C10963" s="450" t="s">
        <v>721</v>
      </c>
      <c r="D10963" s="475">
        <v>45.05</v>
      </c>
      <c r="E10963" s="302"/>
      <c r="F10963" s="302"/>
      <c r="G10963" s="302"/>
    </row>
    <row r="10964" spans="1:7" ht="38.25">
      <c r="A10964" s="450">
        <v>21042</v>
      </c>
      <c r="B10964" s="451" t="s">
        <v>8222</v>
      </c>
      <c r="C10964" s="450" t="s">
        <v>721</v>
      </c>
      <c r="D10964" s="475">
        <v>35.659999999999997</v>
      </c>
      <c r="E10964" s="302"/>
      <c r="F10964" s="302"/>
      <c r="G10964" s="302"/>
    </row>
    <row r="10965" spans="1:7">
      <c r="A10965" s="450">
        <v>14149</v>
      </c>
      <c r="B10965" s="451" t="s">
        <v>8223</v>
      </c>
      <c r="C10965" s="450" t="s">
        <v>841</v>
      </c>
      <c r="D10965" s="475">
        <v>181.54</v>
      </c>
      <c r="E10965" s="302"/>
      <c r="F10965" s="302"/>
      <c r="G10965" s="302"/>
    </row>
    <row r="10966" spans="1:7" ht="51">
      <c r="A10966" s="450">
        <v>38099</v>
      </c>
      <c r="B10966" s="451" t="s">
        <v>8224</v>
      </c>
      <c r="C10966" s="450" t="s">
        <v>721</v>
      </c>
      <c r="D10966" s="475">
        <v>1.06</v>
      </c>
      <c r="E10966" s="302"/>
      <c r="F10966" s="302"/>
      <c r="G10966" s="302"/>
    </row>
    <row r="10967" spans="1:7" ht="51">
      <c r="A10967" s="450">
        <v>38100</v>
      </c>
      <c r="B10967" s="451" t="s">
        <v>8225</v>
      </c>
      <c r="C10967" s="450" t="s">
        <v>721</v>
      </c>
      <c r="D10967" s="475">
        <v>1.74</v>
      </c>
      <c r="E10967" s="302"/>
      <c r="F10967" s="302"/>
      <c r="G10967" s="302"/>
    </row>
    <row r="10968" spans="1:7" ht="38.25">
      <c r="A10968" s="450">
        <v>20061</v>
      </c>
      <c r="B10968" s="451" t="s">
        <v>8226</v>
      </c>
      <c r="C10968" s="450" t="s">
        <v>721</v>
      </c>
      <c r="D10968" s="475">
        <v>3.18</v>
      </c>
      <c r="E10968" s="302"/>
      <c r="F10968" s="302"/>
      <c r="G10968" s="302"/>
    </row>
    <row r="10969" spans="1:7" ht="38.25">
      <c r="A10969" s="450">
        <v>7576</v>
      </c>
      <c r="B10969" s="451" t="s">
        <v>8227</v>
      </c>
      <c r="C10969" s="450" t="s">
        <v>721</v>
      </c>
      <c r="D10969" s="475">
        <v>134.22999999999999</v>
      </c>
      <c r="E10969" s="302"/>
      <c r="F10969" s="302"/>
      <c r="G10969" s="302"/>
    </row>
    <row r="10970" spans="1:7" ht="25.5">
      <c r="A10970" s="450">
        <v>3384</v>
      </c>
      <c r="B10970" s="451" t="s">
        <v>8228</v>
      </c>
      <c r="C10970" s="450" t="s">
        <v>721</v>
      </c>
      <c r="D10970" s="475">
        <v>4.8099999999999996</v>
      </c>
      <c r="E10970" s="302"/>
      <c r="F10970" s="302"/>
      <c r="G10970" s="302"/>
    </row>
    <row r="10971" spans="1:7" ht="25.5">
      <c r="A10971" s="450">
        <v>7572</v>
      </c>
      <c r="B10971" s="451" t="s">
        <v>8229</v>
      </c>
      <c r="C10971" s="450" t="s">
        <v>721</v>
      </c>
      <c r="D10971" s="475">
        <v>9.5399999999999991</v>
      </c>
      <c r="E10971" s="302"/>
      <c r="F10971" s="302"/>
      <c r="G10971" s="302"/>
    </row>
    <row r="10972" spans="1:7" ht="25.5">
      <c r="A10972" s="450">
        <v>3396</v>
      </c>
      <c r="B10972" s="451" t="s">
        <v>8230</v>
      </c>
      <c r="C10972" s="450" t="s">
        <v>721</v>
      </c>
      <c r="D10972" s="475">
        <v>6.76</v>
      </c>
      <c r="E10972" s="302"/>
      <c r="F10972" s="302"/>
      <c r="G10972" s="302"/>
    </row>
    <row r="10973" spans="1:7" ht="25.5">
      <c r="A10973" s="450">
        <v>37590</v>
      </c>
      <c r="B10973" s="451" t="s">
        <v>8231</v>
      </c>
      <c r="C10973" s="450" t="s">
        <v>721</v>
      </c>
      <c r="D10973" s="475">
        <v>18.18</v>
      </c>
      <c r="E10973" s="302"/>
      <c r="F10973" s="302"/>
      <c r="G10973" s="302"/>
    </row>
    <row r="10974" spans="1:7" ht="25.5">
      <c r="A10974" s="450">
        <v>37591</v>
      </c>
      <c r="B10974" s="451" t="s">
        <v>8232</v>
      </c>
      <c r="C10974" s="450" t="s">
        <v>721</v>
      </c>
      <c r="D10974" s="475">
        <v>21.85</v>
      </c>
      <c r="E10974" s="302"/>
      <c r="F10974" s="302"/>
      <c r="G10974" s="302"/>
    </row>
    <row r="10975" spans="1:7" ht="38.25">
      <c r="A10975" s="450">
        <v>12626</v>
      </c>
      <c r="B10975" s="451" t="s">
        <v>8233</v>
      </c>
      <c r="C10975" s="450" t="s">
        <v>721</v>
      </c>
      <c r="D10975" s="475">
        <v>15.29</v>
      </c>
      <c r="E10975" s="302"/>
      <c r="F10975" s="302"/>
      <c r="G10975" s="302"/>
    </row>
    <row r="10976" spans="1:7" ht="25.5">
      <c r="A10976" s="450">
        <v>11033</v>
      </c>
      <c r="B10976" s="451" t="s">
        <v>8234</v>
      </c>
      <c r="C10976" s="450" t="s">
        <v>721</v>
      </c>
      <c r="D10976" s="475">
        <v>6.23</v>
      </c>
      <c r="E10976" s="302"/>
      <c r="F10976" s="302"/>
      <c r="G10976" s="302"/>
    </row>
    <row r="10977" spans="1:7" ht="25.5">
      <c r="A10977" s="450">
        <v>390</v>
      </c>
      <c r="B10977" s="451" t="s">
        <v>8235</v>
      </c>
      <c r="C10977" s="450" t="s">
        <v>721</v>
      </c>
      <c r="D10977" s="475">
        <v>13.58</v>
      </c>
      <c r="E10977" s="302"/>
      <c r="F10977" s="302"/>
      <c r="G10977" s="302"/>
    </row>
    <row r="10978" spans="1:7" ht="63.75">
      <c r="A10978" s="450">
        <v>42436</v>
      </c>
      <c r="B10978" s="451" t="s">
        <v>8236</v>
      </c>
      <c r="C10978" s="450" t="s">
        <v>721</v>
      </c>
      <c r="D10978" s="475">
        <v>2312.38</v>
      </c>
      <c r="E10978" s="302"/>
      <c r="F10978" s="302"/>
      <c r="G10978" s="302"/>
    </row>
    <row r="10979" spans="1:7" ht="38.25">
      <c r="A10979" s="450">
        <v>6193</v>
      </c>
      <c r="B10979" s="451" t="s">
        <v>12259</v>
      </c>
      <c r="C10979" s="450" t="s">
        <v>725</v>
      </c>
      <c r="D10979" s="475">
        <v>8.6199999999999992</v>
      </c>
      <c r="E10979" s="302"/>
      <c r="F10979" s="302"/>
      <c r="G10979" s="302"/>
    </row>
    <row r="10980" spans="1:7" ht="25.5">
      <c r="A10980" s="450">
        <v>6194</v>
      </c>
      <c r="B10980" s="451" t="s">
        <v>11366</v>
      </c>
      <c r="C10980" s="450" t="s">
        <v>725</v>
      </c>
      <c r="D10980" s="475">
        <v>5.16</v>
      </c>
      <c r="E10980" s="302"/>
      <c r="F10980" s="302"/>
      <c r="G10980" s="302"/>
    </row>
    <row r="10981" spans="1:7" ht="25.5">
      <c r="A10981" s="450">
        <v>10567</v>
      </c>
      <c r="B10981" s="451" t="s">
        <v>11367</v>
      </c>
      <c r="C10981" s="450" t="s">
        <v>725</v>
      </c>
      <c r="D10981" s="475">
        <v>8.18</v>
      </c>
      <c r="E10981" s="302"/>
      <c r="F10981" s="302"/>
      <c r="G10981" s="302"/>
    </row>
    <row r="10982" spans="1:7" ht="25.5">
      <c r="A10982" s="450">
        <v>6212</v>
      </c>
      <c r="B10982" s="451" t="s">
        <v>11368</v>
      </c>
      <c r="C10982" s="450" t="s">
        <v>725</v>
      </c>
      <c r="D10982" s="475">
        <v>12</v>
      </c>
      <c r="E10982" s="302"/>
      <c r="F10982" s="302"/>
      <c r="G10982" s="302"/>
    </row>
    <row r="10983" spans="1:7" ht="38.25">
      <c r="A10983" s="450">
        <v>3993</v>
      </c>
      <c r="B10983" s="451" t="s">
        <v>12260</v>
      </c>
      <c r="C10983" s="450" t="s">
        <v>726</v>
      </c>
      <c r="D10983" s="475">
        <v>8.35</v>
      </c>
      <c r="E10983" s="302"/>
      <c r="F10983" s="302"/>
      <c r="G10983" s="302"/>
    </row>
    <row r="10984" spans="1:7" ht="38.25">
      <c r="A10984" s="450">
        <v>3990</v>
      </c>
      <c r="B10984" s="451" t="s">
        <v>12261</v>
      </c>
      <c r="C10984" s="450" t="s">
        <v>725</v>
      </c>
      <c r="D10984" s="475">
        <v>10.48</v>
      </c>
      <c r="E10984" s="302"/>
      <c r="F10984" s="302"/>
      <c r="G10984" s="302"/>
    </row>
    <row r="10985" spans="1:7" ht="38.25">
      <c r="A10985" s="450">
        <v>3992</v>
      </c>
      <c r="B10985" s="451" t="s">
        <v>12262</v>
      </c>
      <c r="C10985" s="450" t="s">
        <v>725</v>
      </c>
      <c r="D10985" s="475">
        <v>14.15</v>
      </c>
      <c r="E10985" s="302"/>
      <c r="F10985" s="302"/>
      <c r="G10985" s="302"/>
    </row>
    <row r="10986" spans="1:7" ht="38.25">
      <c r="A10986" s="450">
        <v>6178</v>
      </c>
      <c r="B10986" s="451" t="s">
        <v>8237</v>
      </c>
      <c r="C10986" s="450" t="s">
        <v>726</v>
      </c>
      <c r="D10986" s="475">
        <v>207.83</v>
      </c>
      <c r="E10986" s="302"/>
      <c r="F10986" s="302"/>
      <c r="G10986" s="302"/>
    </row>
    <row r="10987" spans="1:7" ht="38.25">
      <c r="A10987" s="450">
        <v>6180</v>
      </c>
      <c r="B10987" s="451" t="s">
        <v>8238</v>
      </c>
      <c r="C10987" s="450" t="s">
        <v>726</v>
      </c>
      <c r="D10987" s="475">
        <v>224.31</v>
      </c>
      <c r="E10987" s="302"/>
      <c r="F10987" s="302"/>
      <c r="G10987" s="302"/>
    </row>
    <row r="10988" spans="1:7" ht="38.25">
      <c r="A10988" s="450">
        <v>6182</v>
      </c>
      <c r="B10988" s="451" t="s">
        <v>8239</v>
      </c>
      <c r="C10988" s="450" t="s">
        <v>726</v>
      </c>
      <c r="D10988" s="475">
        <v>278.42</v>
      </c>
      <c r="E10988" s="302"/>
      <c r="F10988" s="302"/>
      <c r="G10988" s="302"/>
    </row>
    <row r="10989" spans="1:7" ht="38.25">
      <c r="A10989" s="450">
        <v>43614</v>
      </c>
      <c r="B10989" s="451" t="s">
        <v>12263</v>
      </c>
      <c r="C10989" s="450" t="s">
        <v>725</v>
      </c>
      <c r="D10989" s="475">
        <v>7.08</v>
      </c>
      <c r="E10989" s="302"/>
      <c r="F10989" s="302"/>
      <c r="G10989" s="302"/>
    </row>
    <row r="10990" spans="1:7" ht="38.25">
      <c r="A10990" s="450">
        <v>6189</v>
      </c>
      <c r="B10990" s="451" t="s">
        <v>12264</v>
      </c>
      <c r="C10990" s="450" t="s">
        <v>725</v>
      </c>
      <c r="D10990" s="475">
        <v>12.58</v>
      </c>
      <c r="E10990" s="302"/>
      <c r="F10990" s="302"/>
      <c r="G10990" s="302"/>
    </row>
    <row r="10991" spans="1:7" ht="25.5">
      <c r="A10991" s="450">
        <v>6214</v>
      </c>
      <c r="B10991" s="451" t="s">
        <v>8240</v>
      </c>
      <c r="C10991" s="450" t="s">
        <v>726</v>
      </c>
      <c r="D10991" s="475">
        <v>130.19</v>
      </c>
      <c r="E10991" s="302"/>
      <c r="F10991" s="302"/>
      <c r="G10991" s="302"/>
    </row>
    <row r="10992" spans="1:7" ht="38.25">
      <c r="A10992" s="450">
        <v>36153</v>
      </c>
      <c r="B10992" s="451" t="s">
        <v>8241</v>
      </c>
      <c r="C10992" s="450" t="s">
        <v>721</v>
      </c>
      <c r="D10992" s="475">
        <v>184.57</v>
      </c>
      <c r="E10992" s="302"/>
      <c r="F10992" s="302"/>
      <c r="G10992" s="302"/>
    </row>
    <row r="10993" spans="1:7" ht="25.5">
      <c r="A10993" s="450">
        <v>10740</v>
      </c>
      <c r="B10993" s="451" t="s">
        <v>8242</v>
      </c>
      <c r="C10993" s="450" t="s">
        <v>721</v>
      </c>
      <c r="D10993" s="475">
        <v>11702.85</v>
      </c>
      <c r="E10993" s="302"/>
      <c r="F10993" s="302"/>
      <c r="G10993" s="302"/>
    </row>
    <row r="10994" spans="1:7" ht="25.5">
      <c r="A10994" s="450">
        <v>13914</v>
      </c>
      <c r="B10994" s="451" t="s">
        <v>8243</v>
      </c>
      <c r="C10994" s="450" t="s">
        <v>721</v>
      </c>
      <c r="D10994" s="475">
        <v>846.75</v>
      </c>
      <c r="E10994" s="302"/>
      <c r="F10994" s="302"/>
      <c r="G10994" s="302"/>
    </row>
    <row r="10995" spans="1:7" ht="25.5">
      <c r="A10995" s="450">
        <v>10742</v>
      </c>
      <c r="B10995" s="451" t="s">
        <v>8244</v>
      </c>
      <c r="C10995" s="450" t="s">
        <v>721</v>
      </c>
      <c r="D10995" s="475">
        <v>1234.99</v>
      </c>
      <c r="E10995" s="302"/>
      <c r="F10995" s="302"/>
      <c r="G10995" s="302"/>
    </row>
    <row r="10996" spans="1:7" ht="25.5">
      <c r="A10996" s="450">
        <v>38465</v>
      </c>
      <c r="B10996" s="451" t="s">
        <v>8245</v>
      </c>
      <c r="C10996" s="450" t="s">
        <v>721</v>
      </c>
      <c r="D10996" s="475">
        <v>30.2</v>
      </c>
      <c r="E10996" s="302"/>
      <c r="F10996" s="302"/>
      <c r="G10996" s="302"/>
    </row>
    <row r="10997" spans="1:7">
      <c r="A10997" s="450">
        <v>7543</v>
      </c>
      <c r="B10997" s="451" t="s">
        <v>8246</v>
      </c>
      <c r="C10997" s="450" t="s">
        <v>721</v>
      </c>
      <c r="D10997" s="475">
        <v>3.6</v>
      </c>
      <c r="E10997" s="302"/>
      <c r="F10997" s="302"/>
      <c r="G10997" s="302"/>
    </row>
    <row r="10998" spans="1:7" ht="38.25">
      <c r="A10998" s="450">
        <v>43427</v>
      </c>
      <c r="B10998" s="451" t="s">
        <v>10760</v>
      </c>
      <c r="C10998" s="450" t="s">
        <v>721</v>
      </c>
      <c r="D10998" s="475">
        <v>1531.85</v>
      </c>
      <c r="E10998" s="302"/>
      <c r="F10998" s="302"/>
      <c r="G10998" s="302"/>
    </row>
    <row r="10999" spans="1:7" ht="25.5">
      <c r="A10999" s="450">
        <v>41613</v>
      </c>
      <c r="B10999" s="451" t="s">
        <v>10761</v>
      </c>
      <c r="C10999" s="450" t="s">
        <v>721</v>
      </c>
      <c r="D10999" s="475">
        <v>98.47</v>
      </c>
      <c r="E10999" s="302"/>
      <c r="F10999" s="302"/>
      <c r="G10999" s="302"/>
    </row>
    <row r="11000" spans="1:7" ht="25.5">
      <c r="A11000" s="450">
        <v>41614</v>
      </c>
      <c r="B11000" s="451" t="s">
        <v>10762</v>
      </c>
      <c r="C11000" s="450" t="s">
        <v>721</v>
      </c>
      <c r="D11000" s="475">
        <v>125.47</v>
      </c>
      <c r="E11000" s="302"/>
      <c r="F11000" s="302"/>
      <c r="G11000" s="302"/>
    </row>
    <row r="11001" spans="1:7" ht="25.5">
      <c r="A11001" s="450">
        <v>41615</v>
      </c>
      <c r="B11001" s="451" t="s">
        <v>10763</v>
      </c>
      <c r="C11001" s="450" t="s">
        <v>721</v>
      </c>
      <c r="D11001" s="475">
        <v>193.92</v>
      </c>
      <c r="E11001" s="302"/>
      <c r="F11001" s="302"/>
      <c r="G11001" s="302"/>
    </row>
    <row r="11002" spans="1:7" ht="25.5">
      <c r="A11002" s="450">
        <v>41616</v>
      </c>
      <c r="B11002" s="451" t="s">
        <v>10764</v>
      </c>
      <c r="C11002" s="450" t="s">
        <v>721</v>
      </c>
      <c r="D11002" s="475">
        <v>289.74</v>
      </c>
      <c r="E11002" s="302"/>
      <c r="F11002" s="302"/>
      <c r="G11002" s="302"/>
    </row>
    <row r="11003" spans="1:7" ht="25.5">
      <c r="A11003" s="450">
        <v>41617</v>
      </c>
      <c r="B11003" s="451" t="s">
        <v>10765</v>
      </c>
      <c r="C11003" s="450" t="s">
        <v>721</v>
      </c>
      <c r="D11003" s="475">
        <v>576.13</v>
      </c>
      <c r="E11003" s="302"/>
      <c r="F11003" s="302"/>
      <c r="G11003" s="302"/>
    </row>
    <row r="11004" spans="1:7" ht="25.5">
      <c r="A11004" s="450">
        <v>41618</v>
      </c>
      <c r="B11004" s="451" t="s">
        <v>10766</v>
      </c>
      <c r="C11004" s="450" t="s">
        <v>721</v>
      </c>
      <c r="D11004" s="475">
        <v>1060.6199999999999</v>
      </c>
      <c r="E11004" s="302"/>
      <c r="F11004" s="302"/>
      <c r="G11004" s="302"/>
    </row>
    <row r="11005" spans="1:7" ht="51">
      <c r="A11005" s="450">
        <v>43428</v>
      </c>
      <c r="B11005" s="451" t="s">
        <v>10767</v>
      </c>
      <c r="C11005" s="450" t="s">
        <v>721</v>
      </c>
      <c r="D11005" s="475">
        <v>1863</v>
      </c>
      <c r="E11005" s="302"/>
      <c r="F11005" s="302"/>
      <c r="G11005" s="302"/>
    </row>
    <row r="11006" spans="1:7" ht="25.5">
      <c r="A11006" s="450">
        <v>41619</v>
      </c>
      <c r="B11006" s="451" t="s">
        <v>10768</v>
      </c>
      <c r="C11006" s="450" t="s">
        <v>721</v>
      </c>
      <c r="D11006" s="475">
        <v>120.7</v>
      </c>
      <c r="E11006" s="302"/>
      <c r="F11006" s="302"/>
      <c r="G11006" s="302"/>
    </row>
    <row r="11007" spans="1:7" ht="25.5">
      <c r="A11007" s="450">
        <v>41620</v>
      </c>
      <c r="B11007" s="451" t="s">
        <v>10769</v>
      </c>
      <c r="C11007" s="450" t="s">
        <v>721</v>
      </c>
      <c r="D11007" s="475">
        <v>152.47</v>
      </c>
      <c r="E11007" s="302"/>
      <c r="F11007" s="302"/>
      <c r="G11007" s="302"/>
    </row>
    <row r="11008" spans="1:7" ht="25.5">
      <c r="A11008" s="450">
        <v>41622</v>
      </c>
      <c r="B11008" s="451" t="s">
        <v>10770</v>
      </c>
      <c r="C11008" s="450" t="s">
        <v>721</v>
      </c>
      <c r="D11008" s="475">
        <v>264.44</v>
      </c>
      <c r="E11008" s="302"/>
      <c r="F11008" s="302"/>
      <c r="G11008" s="302"/>
    </row>
    <row r="11009" spans="1:7" ht="25.5">
      <c r="A11009" s="450">
        <v>41623</v>
      </c>
      <c r="B11009" s="451" t="s">
        <v>10771</v>
      </c>
      <c r="C11009" s="450" t="s">
        <v>721</v>
      </c>
      <c r="D11009" s="475">
        <v>406.58</v>
      </c>
      <c r="E11009" s="302"/>
      <c r="F11009" s="302"/>
      <c r="G11009" s="302"/>
    </row>
    <row r="11010" spans="1:7" ht="25.5">
      <c r="A11010" s="450">
        <v>41624</v>
      </c>
      <c r="B11010" s="451" t="s">
        <v>10772</v>
      </c>
      <c r="C11010" s="450" t="s">
        <v>721</v>
      </c>
      <c r="D11010" s="475">
        <v>762.35</v>
      </c>
      <c r="E11010" s="302"/>
      <c r="F11010" s="302"/>
      <c r="G11010" s="302"/>
    </row>
    <row r="11011" spans="1:7" ht="25.5">
      <c r="A11011" s="450">
        <v>41625</v>
      </c>
      <c r="B11011" s="451" t="s">
        <v>10773</v>
      </c>
      <c r="C11011" s="450" t="s">
        <v>721</v>
      </c>
      <c r="D11011" s="475">
        <v>1172.9100000000001</v>
      </c>
      <c r="E11011" s="302"/>
      <c r="F11011" s="302"/>
      <c r="G11011" s="302"/>
    </row>
    <row r="11012" spans="1:7" ht="25.5">
      <c r="A11012" s="450">
        <v>39352</v>
      </c>
      <c r="B11012" s="451" t="s">
        <v>8247</v>
      </c>
      <c r="C11012" s="450" t="s">
        <v>721</v>
      </c>
      <c r="D11012" s="475">
        <v>2.2200000000000002</v>
      </c>
      <c r="E11012" s="302"/>
      <c r="F11012" s="302"/>
      <c r="G11012" s="302"/>
    </row>
    <row r="11013" spans="1:7" ht="25.5">
      <c r="A11013" s="450">
        <v>39346</v>
      </c>
      <c r="B11013" s="451" t="s">
        <v>8248</v>
      </c>
      <c r="C11013" s="450" t="s">
        <v>721</v>
      </c>
      <c r="D11013" s="475">
        <v>2.2200000000000002</v>
      </c>
      <c r="E11013" s="302"/>
      <c r="F11013" s="302"/>
      <c r="G11013" s="302"/>
    </row>
    <row r="11014" spans="1:7" ht="25.5">
      <c r="A11014" s="450">
        <v>39350</v>
      </c>
      <c r="B11014" s="451" t="s">
        <v>8249</v>
      </c>
      <c r="C11014" s="450" t="s">
        <v>721</v>
      </c>
      <c r="D11014" s="475">
        <v>2.39</v>
      </c>
      <c r="E11014" s="302"/>
      <c r="F11014" s="302"/>
      <c r="G11014" s="302"/>
    </row>
    <row r="11015" spans="1:7" ht="25.5">
      <c r="A11015" s="450">
        <v>39351</v>
      </c>
      <c r="B11015" s="451" t="s">
        <v>8250</v>
      </c>
      <c r="C11015" s="450" t="s">
        <v>721</v>
      </c>
      <c r="D11015" s="475">
        <v>2.77</v>
      </c>
      <c r="E11015" s="302"/>
      <c r="F11015" s="302"/>
      <c r="G11015" s="302"/>
    </row>
    <row r="11016" spans="1:7" ht="25.5">
      <c r="A11016" s="450">
        <v>38952</v>
      </c>
      <c r="B11016" s="451" t="s">
        <v>8251</v>
      </c>
      <c r="C11016" s="450" t="s">
        <v>721</v>
      </c>
      <c r="D11016" s="475">
        <v>3.6</v>
      </c>
      <c r="E11016" s="302"/>
      <c r="F11016" s="302"/>
      <c r="G11016" s="302"/>
    </row>
    <row r="11017" spans="1:7" ht="25.5">
      <c r="A11017" s="450">
        <v>38953</v>
      </c>
      <c r="B11017" s="451" t="s">
        <v>8252</v>
      </c>
      <c r="C11017" s="450" t="s">
        <v>721</v>
      </c>
      <c r="D11017" s="475">
        <v>5.67</v>
      </c>
      <c r="E11017" s="302"/>
      <c r="F11017" s="302"/>
      <c r="G11017" s="302"/>
    </row>
    <row r="11018" spans="1:7" ht="25.5">
      <c r="A11018" s="450">
        <v>38835</v>
      </c>
      <c r="B11018" s="451" t="s">
        <v>8253</v>
      </c>
      <c r="C11018" s="450" t="s">
        <v>721</v>
      </c>
      <c r="D11018" s="475">
        <v>5.09</v>
      </c>
      <c r="E11018" s="302"/>
      <c r="F11018" s="302"/>
      <c r="G11018" s="302"/>
    </row>
    <row r="11019" spans="1:7" ht="25.5">
      <c r="A11019" s="450">
        <v>38837</v>
      </c>
      <c r="B11019" s="451" t="s">
        <v>8254</v>
      </c>
      <c r="C11019" s="450" t="s">
        <v>721</v>
      </c>
      <c r="D11019" s="475">
        <v>13.24</v>
      </c>
      <c r="E11019" s="302"/>
      <c r="F11019" s="302"/>
      <c r="G11019" s="302"/>
    </row>
    <row r="11020" spans="1:7" ht="25.5">
      <c r="A11020" s="450">
        <v>38836</v>
      </c>
      <c r="B11020" s="451" t="s">
        <v>8255</v>
      </c>
      <c r="C11020" s="450" t="s">
        <v>721</v>
      </c>
      <c r="D11020" s="475">
        <v>7.33</v>
      </c>
      <c r="E11020" s="302"/>
      <c r="F11020" s="302"/>
      <c r="G11020" s="302"/>
    </row>
    <row r="11021" spans="1:7" ht="38.25">
      <c r="A11021" s="450">
        <v>2666</v>
      </c>
      <c r="B11021" s="451" t="s">
        <v>8256</v>
      </c>
      <c r="C11021" s="450" t="s">
        <v>721</v>
      </c>
      <c r="D11021" s="475">
        <v>5.55</v>
      </c>
      <c r="E11021" s="302"/>
      <c r="F11021" s="302"/>
      <c r="G11021" s="302"/>
    </row>
    <row r="11022" spans="1:7" ht="38.25">
      <c r="A11022" s="450">
        <v>2668</v>
      </c>
      <c r="B11022" s="451" t="s">
        <v>8257</v>
      </c>
      <c r="C11022" s="450" t="s">
        <v>721</v>
      </c>
      <c r="D11022" s="475">
        <v>6.34</v>
      </c>
      <c r="E11022" s="302"/>
      <c r="F11022" s="302"/>
      <c r="G11022" s="302"/>
    </row>
    <row r="11023" spans="1:7" ht="38.25">
      <c r="A11023" s="450">
        <v>2664</v>
      </c>
      <c r="B11023" s="451" t="s">
        <v>8258</v>
      </c>
      <c r="C11023" s="450" t="s">
        <v>721</v>
      </c>
      <c r="D11023" s="475">
        <v>9.35</v>
      </c>
      <c r="E11023" s="302"/>
      <c r="F11023" s="302"/>
      <c r="G11023" s="302"/>
    </row>
    <row r="11024" spans="1:7" ht="38.25">
      <c r="A11024" s="450">
        <v>2662</v>
      </c>
      <c r="B11024" s="451" t="s">
        <v>8259</v>
      </c>
      <c r="C11024" s="450" t="s">
        <v>721</v>
      </c>
      <c r="D11024" s="475">
        <v>11.47</v>
      </c>
      <c r="E11024" s="302"/>
      <c r="F11024" s="302"/>
      <c r="G11024" s="302"/>
    </row>
    <row r="11025" spans="1:7" ht="38.25">
      <c r="A11025" s="450">
        <v>20964</v>
      </c>
      <c r="B11025" s="451" t="s">
        <v>8260</v>
      </c>
      <c r="C11025" s="450" t="s">
        <v>721</v>
      </c>
      <c r="D11025" s="475">
        <v>59.74</v>
      </c>
      <c r="E11025" s="302"/>
      <c r="F11025" s="302"/>
      <c r="G11025" s="302"/>
    </row>
    <row r="11026" spans="1:7" ht="38.25">
      <c r="A11026" s="450">
        <v>10905</v>
      </c>
      <c r="B11026" s="451" t="s">
        <v>8261</v>
      </c>
      <c r="C11026" s="450" t="s">
        <v>721</v>
      </c>
      <c r="D11026" s="475">
        <v>80.14</v>
      </c>
      <c r="E11026" s="302"/>
      <c r="F11026" s="302"/>
      <c r="G11026" s="302"/>
    </row>
    <row r="11027" spans="1:7" ht="25.5">
      <c r="A11027" s="450">
        <v>42703</v>
      </c>
      <c r="B11027" s="451" t="s">
        <v>8262</v>
      </c>
      <c r="C11027" s="450" t="s">
        <v>721</v>
      </c>
      <c r="D11027" s="475">
        <v>101.23</v>
      </c>
      <c r="E11027" s="302"/>
      <c r="F11027" s="302"/>
      <c r="G11027" s="302"/>
    </row>
    <row r="11028" spans="1:7" ht="25.5">
      <c r="A11028" s="450">
        <v>42704</v>
      </c>
      <c r="B11028" s="451" t="s">
        <v>8263</v>
      </c>
      <c r="C11028" s="450" t="s">
        <v>721</v>
      </c>
      <c r="D11028" s="475">
        <v>155.41</v>
      </c>
      <c r="E11028" s="302"/>
      <c r="F11028" s="302"/>
      <c r="G11028" s="302"/>
    </row>
    <row r="11029" spans="1:7" ht="25.5">
      <c r="A11029" s="450">
        <v>42705</v>
      </c>
      <c r="B11029" s="451" t="s">
        <v>8264</v>
      </c>
      <c r="C11029" s="450" t="s">
        <v>721</v>
      </c>
      <c r="D11029" s="475">
        <v>198.28</v>
      </c>
      <c r="E11029" s="302"/>
      <c r="F11029" s="302"/>
      <c r="G11029" s="302"/>
    </row>
    <row r="11030" spans="1:7" ht="25.5">
      <c r="A11030" s="450">
        <v>42706</v>
      </c>
      <c r="B11030" s="451" t="s">
        <v>8265</v>
      </c>
      <c r="C11030" s="450" t="s">
        <v>721</v>
      </c>
      <c r="D11030" s="475">
        <v>245.57</v>
      </c>
      <c r="E11030" s="302"/>
      <c r="F11030" s="302"/>
      <c r="G11030" s="302"/>
    </row>
    <row r="11031" spans="1:7" ht="25.5">
      <c r="A11031" s="450">
        <v>11289</v>
      </c>
      <c r="B11031" s="451" t="s">
        <v>8266</v>
      </c>
      <c r="C11031" s="450" t="s">
        <v>721</v>
      </c>
      <c r="D11031" s="475">
        <v>104.18</v>
      </c>
      <c r="E11031" s="302"/>
      <c r="F11031" s="302"/>
      <c r="G11031" s="302"/>
    </row>
    <row r="11032" spans="1:7" ht="25.5">
      <c r="A11032" s="450">
        <v>11241</v>
      </c>
      <c r="B11032" s="451" t="s">
        <v>8267</v>
      </c>
      <c r="C11032" s="450" t="s">
        <v>721</v>
      </c>
      <c r="D11032" s="475">
        <v>260.45999999999998</v>
      </c>
      <c r="E11032" s="302"/>
      <c r="F11032" s="302"/>
      <c r="G11032" s="302"/>
    </row>
    <row r="11033" spans="1:7" ht="38.25">
      <c r="A11033" s="450">
        <v>11301</v>
      </c>
      <c r="B11033" s="451" t="s">
        <v>8268</v>
      </c>
      <c r="C11033" s="450" t="s">
        <v>721</v>
      </c>
      <c r="D11033" s="475">
        <v>660.46</v>
      </c>
      <c r="E11033" s="302"/>
      <c r="F11033" s="302"/>
      <c r="G11033" s="302"/>
    </row>
    <row r="11034" spans="1:7" ht="38.25">
      <c r="A11034" s="450">
        <v>21090</v>
      </c>
      <c r="B11034" s="451" t="s">
        <v>8269</v>
      </c>
      <c r="C11034" s="450" t="s">
        <v>721</v>
      </c>
      <c r="D11034" s="475">
        <v>809.3</v>
      </c>
      <c r="E11034" s="302"/>
      <c r="F11034" s="302"/>
      <c r="G11034" s="302"/>
    </row>
    <row r="11035" spans="1:7" ht="38.25">
      <c r="A11035" s="450">
        <v>14112</v>
      </c>
      <c r="B11035" s="451" t="s">
        <v>8270</v>
      </c>
      <c r="C11035" s="450" t="s">
        <v>721</v>
      </c>
      <c r="D11035" s="475">
        <v>337.67</v>
      </c>
      <c r="E11035" s="302"/>
      <c r="F11035" s="302"/>
      <c r="G11035" s="302"/>
    </row>
    <row r="11036" spans="1:7" ht="38.25">
      <c r="A11036" s="450">
        <v>11315</v>
      </c>
      <c r="B11036" s="451" t="s">
        <v>8271</v>
      </c>
      <c r="C11036" s="450" t="s">
        <v>721</v>
      </c>
      <c r="D11036" s="475">
        <v>158.13</v>
      </c>
      <c r="E11036" s="302"/>
      <c r="F11036" s="302"/>
      <c r="G11036" s="302"/>
    </row>
    <row r="11037" spans="1:7" ht="38.25">
      <c r="A11037" s="450">
        <v>21071</v>
      </c>
      <c r="B11037" s="451" t="s">
        <v>8272</v>
      </c>
      <c r="C11037" s="450" t="s">
        <v>721</v>
      </c>
      <c r="D11037" s="475">
        <v>241.86</v>
      </c>
      <c r="E11037" s="302"/>
      <c r="F11037" s="302"/>
      <c r="G11037" s="302"/>
    </row>
    <row r="11038" spans="1:7" ht="38.25">
      <c r="A11038" s="450">
        <v>11316</v>
      </c>
      <c r="B11038" s="451" t="s">
        <v>8273</v>
      </c>
      <c r="C11038" s="450" t="s">
        <v>721</v>
      </c>
      <c r="D11038" s="475">
        <v>520.92999999999995</v>
      </c>
      <c r="E11038" s="302"/>
      <c r="F11038" s="302"/>
      <c r="G11038" s="302"/>
    </row>
    <row r="11039" spans="1:7" ht="38.25">
      <c r="A11039" s="450">
        <v>6243</v>
      </c>
      <c r="B11039" s="451" t="s">
        <v>8274</v>
      </c>
      <c r="C11039" s="450" t="s">
        <v>721</v>
      </c>
      <c r="D11039" s="475">
        <v>600</v>
      </c>
      <c r="E11039" s="302"/>
      <c r="F11039" s="302"/>
      <c r="G11039" s="302"/>
    </row>
    <row r="11040" spans="1:7" ht="38.25">
      <c r="A11040" s="450">
        <v>6240</v>
      </c>
      <c r="B11040" s="451" t="s">
        <v>8275</v>
      </c>
      <c r="C11040" s="450" t="s">
        <v>721</v>
      </c>
      <c r="D11040" s="475">
        <v>794.41</v>
      </c>
      <c r="E11040" s="302"/>
      <c r="F11040" s="302"/>
      <c r="G11040" s="302"/>
    </row>
    <row r="11041" spans="1:7" ht="38.25">
      <c r="A11041" s="450">
        <v>11296</v>
      </c>
      <c r="B11041" s="451" t="s">
        <v>8276</v>
      </c>
      <c r="C11041" s="450" t="s">
        <v>721</v>
      </c>
      <c r="D11041" s="475">
        <v>2531.16</v>
      </c>
      <c r="E11041" s="302"/>
      <c r="F11041" s="302"/>
      <c r="G11041" s="302"/>
    </row>
    <row r="11042" spans="1:7" ht="25.5">
      <c r="A11042" s="450">
        <v>11299</v>
      </c>
      <c r="B11042" s="451" t="s">
        <v>8277</v>
      </c>
      <c r="C11042" s="450" t="s">
        <v>721</v>
      </c>
      <c r="D11042" s="475">
        <v>856.74</v>
      </c>
      <c r="E11042" s="302"/>
      <c r="F11042" s="302"/>
      <c r="G11042" s="302"/>
    </row>
    <row r="11043" spans="1:7" ht="38.25">
      <c r="A11043" s="450">
        <v>11066</v>
      </c>
      <c r="B11043" s="451" t="s">
        <v>8278</v>
      </c>
      <c r="C11043" s="450" t="s">
        <v>721</v>
      </c>
      <c r="D11043" s="475">
        <v>15.91</v>
      </c>
      <c r="E11043" s="302"/>
      <c r="F11043" s="302"/>
      <c r="G11043" s="302"/>
    </row>
    <row r="11044" spans="1:7" ht="38.25">
      <c r="A11044" s="450">
        <v>11065</v>
      </c>
      <c r="B11044" s="451" t="s">
        <v>8279</v>
      </c>
      <c r="C11044" s="450" t="s">
        <v>721</v>
      </c>
      <c r="D11044" s="475">
        <v>18.239999999999998</v>
      </c>
      <c r="E11044" s="302"/>
      <c r="F11044" s="302"/>
      <c r="G11044" s="302"/>
    </row>
    <row r="11045" spans="1:7" ht="25.5">
      <c r="A11045" s="450">
        <v>11688</v>
      </c>
      <c r="B11045" s="451" t="s">
        <v>8280</v>
      </c>
      <c r="C11045" s="450" t="s">
        <v>721</v>
      </c>
      <c r="D11045" s="475">
        <v>495.86</v>
      </c>
      <c r="E11045" s="302"/>
      <c r="F11045" s="302"/>
      <c r="G11045" s="302"/>
    </row>
    <row r="11046" spans="1:7" ht="63.75">
      <c r="A11046" s="450">
        <v>37736</v>
      </c>
      <c r="B11046" s="451" t="s">
        <v>8281</v>
      </c>
      <c r="C11046" s="450" t="s">
        <v>721</v>
      </c>
      <c r="D11046" s="475">
        <v>72850</v>
      </c>
      <c r="E11046" s="302"/>
      <c r="F11046" s="302"/>
      <c r="G11046" s="302"/>
    </row>
    <row r="11047" spans="1:7" ht="38.25">
      <c r="A11047" s="450">
        <v>37739</v>
      </c>
      <c r="B11047" s="451" t="s">
        <v>8282</v>
      </c>
      <c r="C11047" s="450" t="s">
        <v>721</v>
      </c>
      <c r="D11047" s="475">
        <v>89661.53</v>
      </c>
      <c r="E11047" s="302"/>
      <c r="F11047" s="302"/>
      <c r="G11047" s="302"/>
    </row>
    <row r="11048" spans="1:7" ht="38.25">
      <c r="A11048" s="450">
        <v>37740</v>
      </c>
      <c r="B11048" s="451" t="s">
        <v>8283</v>
      </c>
      <c r="C11048" s="450" t="s">
        <v>721</v>
      </c>
      <c r="D11048" s="475">
        <v>51165.54</v>
      </c>
      <c r="E11048" s="302"/>
      <c r="F11048" s="302"/>
      <c r="G11048" s="302"/>
    </row>
    <row r="11049" spans="1:7" ht="38.25">
      <c r="A11049" s="450">
        <v>37738</v>
      </c>
      <c r="B11049" s="451" t="s">
        <v>8284</v>
      </c>
      <c r="C11049" s="450" t="s">
        <v>721</v>
      </c>
      <c r="D11049" s="475">
        <v>60789.55</v>
      </c>
      <c r="E11049" s="302"/>
      <c r="F11049" s="302"/>
      <c r="G11049" s="302"/>
    </row>
    <row r="11050" spans="1:7" ht="38.25">
      <c r="A11050" s="450">
        <v>37737</v>
      </c>
      <c r="B11050" s="451" t="s">
        <v>8285</v>
      </c>
      <c r="C11050" s="450" t="s">
        <v>721</v>
      </c>
      <c r="D11050" s="475">
        <v>48363.62</v>
      </c>
      <c r="E11050" s="302"/>
      <c r="F11050" s="302"/>
      <c r="G11050" s="302"/>
    </row>
    <row r="11051" spans="1:7" ht="25.5">
      <c r="A11051" s="450">
        <v>25014</v>
      </c>
      <c r="B11051" s="451" t="s">
        <v>8286</v>
      </c>
      <c r="C11051" s="450" t="s">
        <v>721</v>
      </c>
      <c r="D11051" s="475">
        <v>101295.6</v>
      </c>
      <c r="E11051" s="302"/>
      <c r="F11051" s="302"/>
      <c r="G11051" s="302"/>
    </row>
    <row r="11052" spans="1:7" ht="25.5">
      <c r="A11052" s="450">
        <v>25013</v>
      </c>
      <c r="B11052" s="451" t="s">
        <v>8287</v>
      </c>
      <c r="C11052" s="450" t="s">
        <v>721</v>
      </c>
      <c r="D11052" s="475">
        <v>106168.52</v>
      </c>
      <c r="E11052" s="302"/>
      <c r="F11052" s="302"/>
      <c r="G11052" s="302"/>
    </row>
    <row r="11053" spans="1:7" ht="25.5">
      <c r="A11053" s="450">
        <v>14405</v>
      </c>
      <c r="B11053" s="451" t="s">
        <v>8288</v>
      </c>
      <c r="C11053" s="450" t="s">
        <v>721</v>
      </c>
      <c r="D11053" s="475">
        <v>124624.66</v>
      </c>
      <c r="E11053" s="302"/>
      <c r="F11053" s="302"/>
      <c r="G11053" s="302"/>
    </row>
    <row r="11054" spans="1:7" ht="25.5">
      <c r="A11054" s="450">
        <v>36790</v>
      </c>
      <c r="B11054" s="451" t="s">
        <v>8289</v>
      </c>
      <c r="C11054" s="450" t="s">
        <v>721</v>
      </c>
      <c r="D11054" s="475">
        <v>236.83</v>
      </c>
      <c r="E11054" s="302"/>
      <c r="F11054" s="302"/>
      <c r="G11054" s="302"/>
    </row>
    <row r="11055" spans="1:7">
      <c r="A11055" s="450">
        <v>20271</v>
      </c>
      <c r="B11055" s="451" t="s">
        <v>8290</v>
      </c>
      <c r="C11055" s="450" t="s">
        <v>721</v>
      </c>
      <c r="D11055" s="475">
        <v>514.12</v>
      </c>
      <c r="E11055" s="302"/>
      <c r="F11055" s="302"/>
      <c r="G11055" s="302"/>
    </row>
    <row r="11056" spans="1:7">
      <c r="A11056" s="450">
        <v>10423</v>
      </c>
      <c r="B11056" s="451" t="s">
        <v>8291</v>
      </c>
      <c r="C11056" s="450" t="s">
        <v>721</v>
      </c>
      <c r="D11056" s="475">
        <v>318.87</v>
      </c>
      <c r="E11056" s="302"/>
      <c r="F11056" s="302"/>
      <c r="G11056" s="302"/>
    </row>
    <row r="11057" spans="1:7" ht="25.5">
      <c r="A11057" s="450">
        <v>37589</v>
      </c>
      <c r="B11057" s="451" t="s">
        <v>8292</v>
      </c>
      <c r="C11057" s="450" t="s">
        <v>721</v>
      </c>
      <c r="D11057" s="475">
        <v>290.18</v>
      </c>
      <c r="E11057" s="302"/>
      <c r="F11057" s="302"/>
      <c r="G11057" s="302"/>
    </row>
    <row r="11058" spans="1:7" ht="38.25">
      <c r="A11058" s="450">
        <v>11690</v>
      </c>
      <c r="B11058" s="451" t="s">
        <v>8293</v>
      </c>
      <c r="C11058" s="450" t="s">
        <v>721</v>
      </c>
      <c r="D11058" s="475">
        <v>154.15</v>
      </c>
      <c r="E11058" s="302"/>
      <c r="F11058" s="302"/>
      <c r="G11058" s="302"/>
    </row>
    <row r="11059" spans="1:7" ht="25.5">
      <c r="A11059" s="450">
        <v>20234</v>
      </c>
      <c r="B11059" s="451" t="s">
        <v>8294</v>
      </c>
      <c r="C11059" s="450" t="s">
        <v>721</v>
      </c>
      <c r="D11059" s="475">
        <v>195.08</v>
      </c>
      <c r="E11059" s="302"/>
      <c r="F11059" s="302"/>
      <c r="G11059" s="302"/>
    </row>
    <row r="11060" spans="1:7">
      <c r="A11060" s="450">
        <v>4763</v>
      </c>
      <c r="B11060" s="451" t="s">
        <v>8295</v>
      </c>
      <c r="C11060" s="450" t="s">
        <v>724</v>
      </c>
      <c r="D11060" s="475">
        <v>16.75</v>
      </c>
      <c r="E11060" s="302"/>
      <c r="F11060" s="302"/>
      <c r="G11060" s="302"/>
    </row>
    <row r="11061" spans="1:7">
      <c r="A11061" s="450">
        <v>41070</v>
      </c>
      <c r="B11061" s="451" t="s">
        <v>8296</v>
      </c>
      <c r="C11061" s="450" t="s">
        <v>839</v>
      </c>
      <c r="D11061" s="475">
        <v>2970.7</v>
      </c>
      <c r="E11061" s="302"/>
      <c r="F11061" s="302"/>
      <c r="G11061" s="302"/>
    </row>
    <row r="11062" spans="1:7" ht="25.5">
      <c r="A11062" s="450">
        <v>14583</v>
      </c>
      <c r="B11062" s="451" t="s">
        <v>8297</v>
      </c>
      <c r="C11062" s="450" t="s">
        <v>719</v>
      </c>
      <c r="D11062" s="475">
        <v>15.89</v>
      </c>
      <c r="E11062" s="302"/>
      <c r="F11062" s="302"/>
      <c r="G11062" s="302"/>
    </row>
    <row r="11063" spans="1:7" ht="38.25">
      <c r="A11063" s="450">
        <v>11457</v>
      </c>
      <c r="B11063" s="451" t="s">
        <v>11620</v>
      </c>
      <c r="C11063" s="450" t="s">
        <v>721</v>
      </c>
      <c r="D11063" s="475">
        <v>49.21</v>
      </c>
      <c r="E11063" s="302"/>
      <c r="F11063" s="302"/>
      <c r="G11063" s="302"/>
    </row>
    <row r="11064" spans="1:7" ht="25.5">
      <c r="A11064" s="450">
        <v>21121</v>
      </c>
      <c r="B11064" s="451" t="s">
        <v>8298</v>
      </c>
      <c r="C11064" s="450" t="s">
        <v>721</v>
      </c>
      <c r="D11064" s="475">
        <v>4.41</v>
      </c>
      <c r="E11064" s="302"/>
      <c r="F11064" s="302"/>
      <c r="G11064" s="302"/>
    </row>
    <row r="11065" spans="1:7" ht="25.5">
      <c r="A11065" s="450">
        <v>38010</v>
      </c>
      <c r="B11065" s="451" t="s">
        <v>8299</v>
      </c>
      <c r="C11065" s="450" t="s">
        <v>721</v>
      </c>
      <c r="D11065" s="475">
        <v>7.21</v>
      </c>
      <c r="E11065" s="302"/>
      <c r="F11065" s="302"/>
      <c r="G11065" s="302"/>
    </row>
    <row r="11066" spans="1:7" ht="25.5">
      <c r="A11066" s="450">
        <v>38011</v>
      </c>
      <c r="B11066" s="451" t="s">
        <v>8300</v>
      </c>
      <c r="C11066" s="450" t="s">
        <v>721</v>
      </c>
      <c r="D11066" s="475">
        <v>13.31</v>
      </c>
      <c r="E11066" s="302"/>
      <c r="F11066" s="302"/>
      <c r="G11066" s="302"/>
    </row>
    <row r="11067" spans="1:7" ht="25.5">
      <c r="A11067" s="450">
        <v>38012</v>
      </c>
      <c r="B11067" s="451" t="s">
        <v>8301</v>
      </c>
      <c r="C11067" s="450" t="s">
        <v>721</v>
      </c>
      <c r="D11067" s="475">
        <v>45.48</v>
      </c>
      <c r="E11067" s="302"/>
      <c r="F11067" s="302"/>
      <c r="G11067" s="302"/>
    </row>
    <row r="11068" spans="1:7" ht="25.5">
      <c r="A11068" s="450">
        <v>38013</v>
      </c>
      <c r="B11068" s="451" t="s">
        <v>8302</v>
      </c>
      <c r="C11068" s="450" t="s">
        <v>721</v>
      </c>
      <c r="D11068" s="475">
        <v>59.05</v>
      </c>
      <c r="E11068" s="302"/>
      <c r="F11068" s="302"/>
      <c r="G11068" s="302"/>
    </row>
    <row r="11069" spans="1:7" ht="25.5">
      <c r="A11069" s="450">
        <v>38014</v>
      </c>
      <c r="B11069" s="451" t="s">
        <v>8303</v>
      </c>
      <c r="C11069" s="450" t="s">
        <v>721</v>
      </c>
      <c r="D11069" s="475">
        <v>96.09</v>
      </c>
      <c r="E11069" s="302"/>
      <c r="F11069" s="302"/>
      <c r="G11069" s="302"/>
    </row>
    <row r="11070" spans="1:7" ht="25.5">
      <c r="A11070" s="450">
        <v>38015</v>
      </c>
      <c r="B11070" s="451" t="s">
        <v>8304</v>
      </c>
      <c r="C11070" s="450" t="s">
        <v>721</v>
      </c>
      <c r="D11070" s="475">
        <v>232.03</v>
      </c>
      <c r="E11070" s="302"/>
      <c r="F11070" s="302"/>
      <c r="G11070" s="302"/>
    </row>
    <row r="11071" spans="1:7" ht="25.5">
      <c r="A11071" s="450">
        <v>38016</v>
      </c>
      <c r="B11071" s="451" t="s">
        <v>8305</v>
      </c>
      <c r="C11071" s="450" t="s">
        <v>721</v>
      </c>
      <c r="D11071" s="475">
        <v>282.32</v>
      </c>
      <c r="E11071" s="302"/>
      <c r="F11071" s="302"/>
      <c r="G11071" s="302"/>
    </row>
    <row r="11072" spans="1:7" ht="25.5">
      <c r="A11072" s="450">
        <v>12741</v>
      </c>
      <c r="B11072" s="451" t="s">
        <v>8306</v>
      </c>
      <c r="C11072" s="450" t="s">
        <v>721</v>
      </c>
      <c r="D11072" s="475">
        <v>1239.3800000000001</v>
      </c>
      <c r="E11072" s="302"/>
      <c r="F11072" s="302"/>
      <c r="G11072" s="302"/>
    </row>
    <row r="11073" spans="1:7" ht="25.5">
      <c r="A11073" s="450">
        <v>12733</v>
      </c>
      <c r="B11073" s="451" t="s">
        <v>8307</v>
      </c>
      <c r="C11073" s="450" t="s">
        <v>721</v>
      </c>
      <c r="D11073" s="475">
        <v>6.23</v>
      </c>
      <c r="E11073" s="302"/>
      <c r="F11073" s="302"/>
      <c r="G11073" s="302"/>
    </row>
    <row r="11074" spans="1:7" ht="25.5">
      <c r="A11074" s="450">
        <v>12734</v>
      </c>
      <c r="B11074" s="451" t="s">
        <v>8308</v>
      </c>
      <c r="C11074" s="450" t="s">
        <v>721</v>
      </c>
      <c r="D11074" s="475">
        <v>13.29</v>
      </c>
      <c r="E11074" s="302"/>
      <c r="F11074" s="302"/>
      <c r="G11074" s="302"/>
    </row>
    <row r="11075" spans="1:7" ht="25.5">
      <c r="A11075" s="450">
        <v>12735</v>
      </c>
      <c r="B11075" s="451" t="s">
        <v>8309</v>
      </c>
      <c r="C11075" s="450" t="s">
        <v>721</v>
      </c>
      <c r="D11075" s="475">
        <v>21.86</v>
      </c>
      <c r="E11075" s="302"/>
      <c r="F11075" s="302"/>
      <c r="G11075" s="302"/>
    </row>
    <row r="11076" spans="1:7" ht="25.5">
      <c r="A11076" s="450">
        <v>12736</v>
      </c>
      <c r="B11076" s="451" t="s">
        <v>8310</v>
      </c>
      <c r="C11076" s="450" t="s">
        <v>721</v>
      </c>
      <c r="D11076" s="475">
        <v>49.98</v>
      </c>
      <c r="E11076" s="302"/>
      <c r="F11076" s="302"/>
      <c r="G11076" s="302"/>
    </row>
    <row r="11077" spans="1:7" ht="25.5">
      <c r="A11077" s="450">
        <v>12737</v>
      </c>
      <c r="B11077" s="451" t="s">
        <v>8311</v>
      </c>
      <c r="C11077" s="450" t="s">
        <v>721</v>
      </c>
      <c r="D11077" s="475">
        <v>64.39</v>
      </c>
      <c r="E11077" s="302"/>
      <c r="F11077" s="302"/>
      <c r="G11077" s="302"/>
    </row>
    <row r="11078" spans="1:7" ht="25.5">
      <c r="A11078" s="450">
        <v>12738</v>
      </c>
      <c r="B11078" s="451" t="s">
        <v>8312</v>
      </c>
      <c r="C11078" s="450" t="s">
        <v>721</v>
      </c>
      <c r="D11078" s="475">
        <v>127.27</v>
      </c>
      <c r="E11078" s="302"/>
      <c r="F11078" s="302"/>
      <c r="G11078" s="302"/>
    </row>
    <row r="11079" spans="1:7" ht="25.5">
      <c r="A11079" s="450">
        <v>12739</v>
      </c>
      <c r="B11079" s="451" t="s">
        <v>8313</v>
      </c>
      <c r="C11079" s="450" t="s">
        <v>721</v>
      </c>
      <c r="D11079" s="475">
        <v>362.3</v>
      </c>
      <c r="E11079" s="302"/>
      <c r="F11079" s="302"/>
      <c r="G11079" s="302"/>
    </row>
    <row r="11080" spans="1:7" ht="25.5">
      <c r="A11080" s="450">
        <v>12740</v>
      </c>
      <c r="B11080" s="451" t="s">
        <v>8314</v>
      </c>
      <c r="C11080" s="450" t="s">
        <v>721</v>
      </c>
      <c r="D11080" s="475">
        <v>566.84</v>
      </c>
      <c r="E11080" s="302"/>
      <c r="F11080" s="302"/>
      <c r="G11080" s="302"/>
    </row>
    <row r="11081" spans="1:7">
      <c r="A11081" s="450">
        <v>6297</v>
      </c>
      <c r="B11081" s="451" t="s">
        <v>8315</v>
      </c>
      <c r="C11081" s="450" t="s">
        <v>721</v>
      </c>
      <c r="D11081" s="475">
        <v>25.53</v>
      </c>
      <c r="E11081" s="302"/>
      <c r="F11081" s="302"/>
      <c r="G11081" s="302"/>
    </row>
    <row r="11082" spans="1:7">
      <c r="A11082" s="450">
        <v>6296</v>
      </c>
      <c r="B11082" s="451" t="s">
        <v>8316</v>
      </c>
      <c r="C11082" s="450" t="s">
        <v>721</v>
      </c>
      <c r="D11082" s="475">
        <v>20.149999999999999</v>
      </c>
      <c r="E11082" s="302"/>
      <c r="F11082" s="302"/>
      <c r="G11082" s="302"/>
    </row>
    <row r="11083" spans="1:7">
      <c r="A11083" s="450">
        <v>6294</v>
      </c>
      <c r="B11083" s="451" t="s">
        <v>8317</v>
      </c>
      <c r="C11083" s="450" t="s">
        <v>721</v>
      </c>
      <c r="D11083" s="475">
        <v>5.74</v>
      </c>
      <c r="E11083" s="302"/>
      <c r="F11083" s="302"/>
      <c r="G11083" s="302"/>
    </row>
    <row r="11084" spans="1:7">
      <c r="A11084" s="450">
        <v>6323</v>
      </c>
      <c r="B11084" s="451" t="s">
        <v>8318</v>
      </c>
      <c r="C11084" s="450" t="s">
        <v>721</v>
      </c>
      <c r="D11084" s="475">
        <v>13.17</v>
      </c>
      <c r="E11084" s="302"/>
      <c r="F11084" s="302"/>
      <c r="G11084" s="302"/>
    </row>
    <row r="11085" spans="1:7">
      <c r="A11085" s="450">
        <v>6299</v>
      </c>
      <c r="B11085" s="451" t="s">
        <v>8319</v>
      </c>
      <c r="C11085" s="450" t="s">
        <v>721</v>
      </c>
      <c r="D11085" s="475">
        <v>76.790000000000006</v>
      </c>
      <c r="E11085" s="302"/>
      <c r="F11085" s="302"/>
      <c r="G11085" s="302"/>
    </row>
    <row r="11086" spans="1:7">
      <c r="A11086" s="450">
        <v>6298</v>
      </c>
      <c r="B11086" s="451" t="s">
        <v>8320</v>
      </c>
      <c r="C11086" s="450" t="s">
        <v>721</v>
      </c>
      <c r="D11086" s="475">
        <v>40.44</v>
      </c>
      <c r="E11086" s="302"/>
      <c r="F11086" s="302"/>
      <c r="G11086" s="302"/>
    </row>
    <row r="11087" spans="1:7">
      <c r="A11087" s="450">
        <v>6295</v>
      </c>
      <c r="B11087" s="451" t="s">
        <v>8321</v>
      </c>
      <c r="C11087" s="450" t="s">
        <v>721</v>
      </c>
      <c r="D11087" s="475">
        <v>8.18</v>
      </c>
      <c r="E11087" s="302"/>
      <c r="F11087" s="302"/>
      <c r="G11087" s="302"/>
    </row>
    <row r="11088" spans="1:7">
      <c r="A11088" s="450">
        <v>6322</v>
      </c>
      <c r="B11088" s="451" t="s">
        <v>8322</v>
      </c>
      <c r="C11088" s="450" t="s">
        <v>721</v>
      </c>
      <c r="D11088" s="475">
        <v>102.85</v>
      </c>
      <c r="E11088" s="302"/>
      <c r="F11088" s="302"/>
      <c r="G11088" s="302"/>
    </row>
    <row r="11089" spans="1:7">
      <c r="A11089" s="450">
        <v>6300</v>
      </c>
      <c r="B11089" s="451" t="s">
        <v>8323</v>
      </c>
      <c r="C11089" s="450" t="s">
        <v>721</v>
      </c>
      <c r="D11089" s="475">
        <v>189.62</v>
      </c>
      <c r="E11089" s="302"/>
      <c r="F11089" s="302"/>
      <c r="G11089" s="302"/>
    </row>
    <row r="11090" spans="1:7">
      <c r="A11090" s="450">
        <v>6321</v>
      </c>
      <c r="B11090" s="451" t="s">
        <v>8324</v>
      </c>
      <c r="C11090" s="450" t="s">
        <v>721</v>
      </c>
      <c r="D11090" s="475">
        <v>270.86</v>
      </c>
      <c r="E11090" s="302"/>
      <c r="F11090" s="302"/>
      <c r="G11090" s="302"/>
    </row>
    <row r="11091" spans="1:7">
      <c r="A11091" s="450">
        <v>6301</v>
      </c>
      <c r="B11091" s="451" t="s">
        <v>8325</v>
      </c>
      <c r="C11091" s="450" t="s">
        <v>721</v>
      </c>
      <c r="D11091" s="475">
        <v>634.87</v>
      </c>
      <c r="E11091" s="302"/>
      <c r="F11091" s="302"/>
      <c r="G11091" s="302"/>
    </row>
    <row r="11092" spans="1:7" ht="25.5">
      <c r="A11092" s="450">
        <v>7105</v>
      </c>
      <c r="B11092" s="451" t="s">
        <v>8326</v>
      </c>
      <c r="C11092" s="450" t="s">
        <v>721</v>
      </c>
      <c r="D11092" s="475">
        <v>36.42</v>
      </c>
      <c r="E11092" s="302"/>
      <c r="F11092" s="302"/>
      <c r="G11092" s="302"/>
    </row>
    <row r="11093" spans="1:7" ht="25.5">
      <c r="A11093" s="450">
        <v>20183</v>
      </c>
      <c r="B11093" s="451" t="s">
        <v>12265</v>
      </c>
      <c r="C11093" s="450" t="s">
        <v>721</v>
      </c>
      <c r="D11093" s="475">
        <v>47.95</v>
      </c>
      <c r="E11093" s="302"/>
      <c r="F11093" s="302"/>
      <c r="G11093" s="302"/>
    </row>
    <row r="11094" spans="1:7" ht="25.5">
      <c r="A11094" s="450">
        <v>38448</v>
      </c>
      <c r="B11094" s="451" t="s">
        <v>12266</v>
      </c>
      <c r="C11094" s="450" t="s">
        <v>721</v>
      </c>
      <c r="D11094" s="475">
        <v>225.3</v>
      </c>
      <c r="E11094" s="302"/>
      <c r="F11094" s="302"/>
      <c r="G11094" s="302"/>
    </row>
    <row r="11095" spans="1:7" ht="25.5">
      <c r="A11095" s="450">
        <v>20182</v>
      </c>
      <c r="B11095" s="451" t="s">
        <v>12267</v>
      </c>
      <c r="C11095" s="450" t="s">
        <v>721</v>
      </c>
      <c r="D11095" s="475">
        <v>27.37</v>
      </c>
      <c r="E11095" s="302"/>
      <c r="F11095" s="302"/>
      <c r="G11095" s="302"/>
    </row>
    <row r="11096" spans="1:7" ht="25.5">
      <c r="A11096" s="450">
        <v>7119</v>
      </c>
      <c r="B11096" s="451" t="s">
        <v>8327</v>
      </c>
      <c r="C11096" s="450" t="s">
        <v>721</v>
      </c>
      <c r="D11096" s="475">
        <v>9.4499999999999993</v>
      </c>
      <c r="E11096" s="302"/>
      <c r="F11096" s="302"/>
      <c r="G11096" s="302"/>
    </row>
    <row r="11097" spans="1:7" ht="25.5">
      <c r="A11097" s="450">
        <v>7120</v>
      </c>
      <c r="B11097" s="451" t="s">
        <v>8328</v>
      </c>
      <c r="C11097" s="450" t="s">
        <v>721</v>
      </c>
      <c r="D11097" s="475">
        <v>6.48</v>
      </c>
      <c r="E11097" s="302"/>
      <c r="F11097" s="302"/>
      <c r="G11097" s="302"/>
    </row>
    <row r="11098" spans="1:7" ht="25.5">
      <c r="A11098" s="450">
        <v>6319</v>
      </c>
      <c r="B11098" s="451" t="s">
        <v>8329</v>
      </c>
      <c r="C11098" s="450" t="s">
        <v>721</v>
      </c>
      <c r="D11098" s="475">
        <v>29.99</v>
      </c>
      <c r="E11098" s="302"/>
      <c r="F11098" s="302"/>
      <c r="G11098" s="302"/>
    </row>
    <row r="11099" spans="1:7" ht="25.5">
      <c r="A11099" s="450">
        <v>6304</v>
      </c>
      <c r="B11099" s="451" t="s">
        <v>8330</v>
      </c>
      <c r="C11099" s="450" t="s">
        <v>721</v>
      </c>
      <c r="D11099" s="475">
        <v>29.99</v>
      </c>
      <c r="E11099" s="302"/>
      <c r="F11099" s="302"/>
      <c r="G11099" s="302"/>
    </row>
    <row r="11100" spans="1:7" ht="25.5">
      <c r="A11100" s="450">
        <v>21116</v>
      </c>
      <c r="B11100" s="451" t="s">
        <v>8331</v>
      </c>
      <c r="C11100" s="450" t="s">
        <v>721</v>
      </c>
      <c r="D11100" s="475">
        <v>22.71</v>
      </c>
      <c r="E11100" s="302"/>
      <c r="F11100" s="302"/>
      <c r="G11100" s="302"/>
    </row>
    <row r="11101" spans="1:7" ht="25.5">
      <c r="A11101" s="450">
        <v>6320</v>
      </c>
      <c r="B11101" s="451" t="s">
        <v>8332</v>
      </c>
      <c r="C11101" s="450" t="s">
        <v>721</v>
      </c>
      <c r="D11101" s="475">
        <v>15.44</v>
      </c>
      <c r="E11101" s="302"/>
      <c r="F11101" s="302"/>
      <c r="G11101" s="302"/>
    </row>
    <row r="11102" spans="1:7" ht="25.5">
      <c r="A11102" s="450">
        <v>6303</v>
      </c>
      <c r="B11102" s="451" t="s">
        <v>8333</v>
      </c>
      <c r="C11102" s="450" t="s">
        <v>721</v>
      </c>
      <c r="D11102" s="475">
        <v>15.44</v>
      </c>
      <c r="E11102" s="302"/>
      <c r="F11102" s="302"/>
      <c r="G11102" s="302"/>
    </row>
    <row r="11103" spans="1:7" ht="25.5">
      <c r="A11103" s="450">
        <v>6308</v>
      </c>
      <c r="B11103" s="451" t="s">
        <v>8334</v>
      </c>
      <c r="C11103" s="450" t="s">
        <v>721</v>
      </c>
      <c r="D11103" s="475">
        <v>83</v>
      </c>
      <c r="E11103" s="302"/>
      <c r="F11103" s="302"/>
      <c r="G11103" s="302"/>
    </row>
    <row r="11104" spans="1:7" ht="25.5">
      <c r="A11104" s="450">
        <v>6317</v>
      </c>
      <c r="B11104" s="451" t="s">
        <v>8335</v>
      </c>
      <c r="C11104" s="450" t="s">
        <v>721</v>
      </c>
      <c r="D11104" s="475">
        <v>83</v>
      </c>
      <c r="E11104" s="302"/>
      <c r="F11104" s="302"/>
      <c r="G11104" s="302"/>
    </row>
    <row r="11105" spans="1:7" ht="25.5">
      <c r="A11105" s="450">
        <v>6307</v>
      </c>
      <c r="B11105" s="451" t="s">
        <v>8336</v>
      </c>
      <c r="C11105" s="450" t="s">
        <v>721</v>
      </c>
      <c r="D11105" s="475">
        <v>83</v>
      </c>
      <c r="E11105" s="302"/>
      <c r="F11105" s="302"/>
      <c r="G11105" s="302"/>
    </row>
    <row r="11106" spans="1:7" ht="25.5">
      <c r="A11106" s="450">
        <v>6309</v>
      </c>
      <c r="B11106" s="451" t="s">
        <v>8337</v>
      </c>
      <c r="C11106" s="450" t="s">
        <v>721</v>
      </c>
      <c r="D11106" s="475">
        <v>85.41</v>
      </c>
      <c r="E11106" s="302"/>
      <c r="F11106" s="302"/>
      <c r="G11106" s="302"/>
    </row>
    <row r="11107" spans="1:7" ht="25.5">
      <c r="A11107" s="450">
        <v>6318</v>
      </c>
      <c r="B11107" s="451" t="s">
        <v>8338</v>
      </c>
      <c r="C11107" s="450" t="s">
        <v>721</v>
      </c>
      <c r="D11107" s="475">
        <v>44.77</v>
      </c>
      <c r="E11107" s="302"/>
      <c r="F11107" s="302"/>
      <c r="G11107" s="302"/>
    </row>
    <row r="11108" spans="1:7" ht="25.5">
      <c r="A11108" s="450">
        <v>6306</v>
      </c>
      <c r="B11108" s="451" t="s">
        <v>8339</v>
      </c>
      <c r="C11108" s="450" t="s">
        <v>721</v>
      </c>
      <c r="D11108" s="475">
        <v>44.77</v>
      </c>
      <c r="E11108" s="302"/>
      <c r="F11108" s="302"/>
      <c r="G11108" s="302"/>
    </row>
    <row r="11109" spans="1:7" ht="25.5">
      <c r="A11109" s="450">
        <v>6305</v>
      </c>
      <c r="B11109" s="451" t="s">
        <v>8340</v>
      </c>
      <c r="C11109" s="450" t="s">
        <v>721</v>
      </c>
      <c r="D11109" s="475">
        <v>44.77</v>
      </c>
      <c r="E11109" s="302"/>
      <c r="F11109" s="302"/>
      <c r="G11109" s="302"/>
    </row>
    <row r="11110" spans="1:7" ht="25.5">
      <c r="A11110" s="450">
        <v>6302</v>
      </c>
      <c r="B11110" s="451" t="s">
        <v>3673</v>
      </c>
      <c r="C11110" s="450" t="s">
        <v>721</v>
      </c>
      <c r="D11110" s="475">
        <v>9.49</v>
      </c>
      <c r="E11110" s="302"/>
      <c r="F11110" s="302"/>
      <c r="G11110" s="302"/>
    </row>
    <row r="11111" spans="1:7" ht="25.5">
      <c r="A11111" s="450">
        <v>6312</v>
      </c>
      <c r="B11111" s="451" t="s">
        <v>8341</v>
      </c>
      <c r="C11111" s="450" t="s">
        <v>721</v>
      </c>
      <c r="D11111" s="475">
        <v>119.39</v>
      </c>
      <c r="E11111" s="302"/>
      <c r="F11111" s="302"/>
      <c r="G11111" s="302"/>
    </row>
    <row r="11112" spans="1:7" ht="25.5">
      <c r="A11112" s="450">
        <v>6311</v>
      </c>
      <c r="B11112" s="451" t="s">
        <v>8342</v>
      </c>
      <c r="C11112" s="450" t="s">
        <v>721</v>
      </c>
      <c r="D11112" s="475">
        <v>119.39</v>
      </c>
      <c r="E11112" s="302"/>
      <c r="F11112" s="302"/>
      <c r="G11112" s="302"/>
    </row>
    <row r="11113" spans="1:7" ht="25.5">
      <c r="A11113" s="450">
        <v>6310</v>
      </c>
      <c r="B11113" s="451" t="s">
        <v>8343</v>
      </c>
      <c r="C11113" s="450" t="s">
        <v>721</v>
      </c>
      <c r="D11113" s="475">
        <v>119.39</v>
      </c>
      <c r="E11113" s="302"/>
      <c r="F11113" s="302"/>
      <c r="G11113" s="302"/>
    </row>
    <row r="11114" spans="1:7" ht="25.5">
      <c r="A11114" s="450">
        <v>6314</v>
      </c>
      <c r="B11114" s="451" t="s">
        <v>8344</v>
      </c>
      <c r="C11114" s="450" t="s">
        <v>721</v>
      </c>
      <c r="D11114" s="475">
        <v>119.39</v>
      </c>
      <c r="E11114" s="302"/>
      <c r="F11114" s="302"/>
      <c r="G11114" s="302"/>
    </row>
    <row r="11115" spans="1:7" ht="25.5">
      <c r="A11115" s="450">
        <v>6313</v>
      </c>
      <c r="B11115" s="451" t="s">
        <v>8345</v>
      </c>
      <c r="C11115" s="450" t="s">
        <v>721</v>
      </c>
      <c r="D11115" s="475">
        <v>119.39</v>
      </c>
      <c r="E11115" s="302"/>
      <c r="F11115" s="302"/>
      <c r="G11115" s="302"/>
    </row>
    <row r="11116" spans="1:7" ht="25.5">
      <c r="A11116" s="450">
        <v>6315</v>
      </c>
      <c r="B11116" s="451" t="s">
        <v>8346</v>
      </c>
      <c r="C11116" s="450" t="s">
        <v>721</v>
      </c>
      <c r="D11116" s="475">
        <v>226.06</v>
      </c>
      <c r="E11116" s="302"/>
      <c r="F11116" s="302"/>
      <c r="G11116" s="302"/>
    </row>
    <row r="11117" spans="1:7" ht="25.5">
      <c r="A11117" s="450">
        <v>6316</v>
      </c>
      <c r="B11117" s="451" t="s">
        <v>8347</v>
      </c>
      <c r="C11117" s="450" t="s">
        <v>721</v>
      </c>
      <c r="D11117" s="475">
        <v>226.06</v>
      </c>
      <c r="E11117" s="302"/>
      <c r="F11117" s="302"/>
      <c r="G11117" s="302"/>
    </row>
    <row r="11118" spans="1:7" ht="38.25">
      <c r="A11118" s="450">
        <v>38878</v>
      </c>
      <c r="B11118" s="451" t="s">
        <v>8348</v>
      </c>
      <c r="C11118" s="450" t="s">
        <v>721</v>
      </c>
      <c r="D11118" s="475">
        <v>18.63</v>
      </c>
      <c r="E11118" s="302"/>
      <c r="F11118" s="302"/>
      <c r="G11118" s="302"/>
    </row>
    <row r="11119" spans="1:7" ht="38.25">
      <c r="A11119" s="450">
        <v>38879</v>
      </c>
      <c r="B11119" s="451" t="s">
        <v>8349</v>
      </c>
      <c r="C11119" s="450" t="s">
        <v>721</v>
      </c>
      <c r="D11119" s="475">
        <v>34.92</v>
      </c>
      <c r="E11119" s="302"/>
      <c r="F11119" s="302"/>
      <c r="G11119" s="302"/>
    </row>
    <row r="11120" spans="1:7" ht="38.25">
      <c r="A11120" s="450">
        <v>38881</v>
      </c>
      <c r="B11120" s="451" t="s">
        <v>8350</v>
      </c>
      <c r="C11120" s="450" t="s">
        <v>721</v>
      </c>
      <c r="D11120" s="475">
        <v>18.27</v>
      </c>
      <c r="E11120" s="302"/>
      <c r="F11120" s="302"/>
      <c r="G11120" s="302"/>
    </row>
    <row r="11121" spans="1:7" ht="38.25">
      <c r="A11121" s="450">
        <v>38880</v>
      </c>
      <c r="B11121" s="451" t="s">
        <v>8351</v>
      </c>
      <c r="C11121" s="450" t="s">
        <v>721</v>
      </c>
      <c r="D11121" s="475">
        <v>19.149999999999999</v>
      </c>
      <c r="E11121" s="302"/>
      <c r="F11121" s="302"/>
      <c r="G11121" s="302"/>
    </row>
    <row r="11122" spans="1:7" ht="38.25">
      <c r="A11122" s="450">
        <v>38882</v>
      </c>
      <c r="B11122" s="451" t="s">
        <v>8352</v>
      </c>
      <c r="C11122" s="450" t="s">
        <v>721</v>
      </c>
      <c r="D11122" s="475">
        <v>19.829999999999998</v>
      </c>
      <c r="E11122" s="302"/>
      <c r="F11122" s="302"/>
      <c r="G11122" s="302"/>
    </row>
    <row r="11123" spans="1:7" ht="38.25">
      <c r="A11123" s="450">
        <v>38883</v>
      </c>
      <c r="B11123" s="451" t="s">
        <v>8353</v>
      </c>
      <c r="C11123" s="450" t="s">
        <v>721</v>
      </c>
      <c r="D11123" s="475">
        <v>29.33</v>
      </c>
      <c r="E11123" s="302"/>
      <c r="F11123" s="302"/>
      <c r="G11123" s="302"/>
    </row>
    <row r="11124" spans="1:7" ht="38.25">
      <c r="A11124" s="450">
        <v>38884</v>
      </c>
      <c r="B11124" s="451" t="s">
        <v>8354</v>
      </c>
      <c r="C11124" s="450" t="s">
        <v>721</v>
      </c>
      <c r="D11124" s="475">
        <v>31.84</v>
      </c>
      <c r="E11124" s="302"/>
      <c r="F11124" s="302"/>
      <c r="G11124" s="302"/>
    </row>
    <row r="11125" spans="1:7" ht="38.25">
      <c r="A11125" s="450">
        <v>38885</v>
      </c>
      <c r="B11125" s="451" t="s">
        <v>8355</v>
      </c>
      <c r="C11125" s="450" t="s">
        <v>721</v>
      </c>
      <c r="D11125" s="475">
        <v>30.8</v>
      </c>
      <c r="E11125" s="302"/>
      <c r="F11125" s="302"/>
      <c r="G11125" s="302"/>
    </row>
    <row r="11126" spans="1:7" ht="38.25">
      <c r="A11126" s="450">
        <v>38886</v>
      </c>
      <c r="B11126" s="451" t="s">
        <v>8356</v>
      </c>
      <c r="C11126" s="450" t="s">
        <v>721</v>
      </c>
      <c r="D11126" s="475">
        <v>33.24</v>
      </c>
      <c r="E11126" s="302"/>
      <c r="F11126" s="302"/>
      <c r="G11126" s="302"/>
    </row>
    <row r="11127" spans="1:7" ht="38.25">
      <c r="A11127" s="450">
        <v>38887</v>
      </c>
      <c r="B11127" s="451" t="s">
        <v>8357</v>
      </c>
      <c r="C11127" s="450" t="s">
        <v>721</v>
      </c>
      <c r="D11127" s="475">
        <v>29.85</v>
      </c>
      <c r="E11127" s="302"/>
      <c r="F11127" s="302"/>
      <c r="G11127" s="302"/>
    </row>
    <row r="11128" spans="1:7" ht="38.25">
      <c r="A11128" s="450">
        <v>38888</v>
      </c>
      <c r="B11128" s="451" t="s">
        <v>8358</v>
      </c>
      <c r="C11128" s="450" t="s">
        <v>721</v>
      </c>
      <c r="D11128" s="475">
        <v>35.49</v>
      </c>
      <c r="E11128" s="302"/>
      <c r="F11128" s="302"/>
      <c r="G11128" s="302"/>
    </row>
    <row r="11129" spans="1:7" ht="38.25">
      <c r="A11129" s="450">
        <v>38890</v>
      </c>
      <c r="B11129" s="451" t="s">
        <v>8359</v>
      </c>
      <c r="C11129" s="450" t="s">
        <v>721</v>
      </c>
      <c r="D11129" s="475">
        <v>52.75</v>
      </c>
      <c r="E11129" s="302"/>
      <c r="F11129" s="302"/>
      <c r="G11129" s="302"/>
    </row>
    <row r="11130" spans="1:7" ht="38.25">
      <c r="A11130" s="450">
        <v>38893</v>
      </c>
      <c r="B11130" s="451" t="s">
        <v>8360</v>
      </c>
      <c r="C11130" s="450" t="s">
        <v>721</v>
      </c>
      <c r="D11130" s="475">
        <v>42.42</v>
      </c>
      <c r="E11130" s="302"/>
      <c r="F11130" s="302"/>
      <c r="G11130" s="302"/>
    </row>
    <row r="11131" spans="1:7" ht="38.25">
      <c r="A11131" s="450">
        <v>38894</v>
      </c>
      <c r="B11131" s="451" t="s">
        <v>8361</v>
      </c>
      <c r="C11131" s="450" t="s">
        <v>721</v>
      </c>
      <c r="D11131" s="475">
        <v>53.88</v>
      </c>
      <c r="E11131" s="302"/>
      <c r="F11131" s="302"/>
      <c r="G11131" s="302"/>
    </row>
    <row r="11132" spans="1:7" ht="38.25">
      <c r="A11132" s="450">
        <v>38896</v>
      </c>
      <c r="B11132" s="451" t="s">
        <v>8362</v>
      </c>
      <c r="C11132" s="450" t="s">
        <v>721</v>
      </c>
      <c r="D11132" s="475">
        <v>54.94</v>
      </c>
      <c r="E11132" s="302"/>
      <c r="F11132" s="302"/>
      <c r="G11132" s="302"/>
    </row>
    <row r="11133" spans="1:7" ht="25.5">
      <c r="A11133" s="450">
        <v>39324</v>
      </c>
      <c r="B11133" s="451" t="s">
        <v>8363</v>
      </c>
      <c r="C11133" s="450" t="s">
        <v>721</v>
      </c>
      <c r="D11133" s="475">
        <v>9.7799999999999994</v>
      </c>
      <c r="E11133" s="302"/>
      <c r="F11133" s="302"/>
      <c r="G11133" s="302"/>
    </row>
    <row r="11134" spans="1:7" ht="25.5">
      <c r="A11134" s="450">
        <v>39325</v>
      </c>
      <c r="B11134" s="451" t="s">
        <v>8364</v>
      </c>
      <c r="C11134" s="450" t="s">
        <v>721</v>
      </c>
      <c r="D11134" s="475">
        <v>14.8</v>
      </c>
      <c r="E11134" s="302"/>
      <c r="F11134" s="302"/>
      <c r="G11134" s="302"/>
    </row>
    <row r="11135" spans="1:7" ht="25.5">
      <c r="A11135" s="450">
        <v>39326</v>
      </c>
      <c r="B11135" s="451" t="s">
        <v>8365</v>
      </c>
      <c r="C11135" s="450" t="s">
        <v>721</v>
      </c>
      <c r="D11135" s="475">
        <v>38.11</v>
      </c>
      <c r="E11135" s="302"/>
      <c r="F11135" s="302"/>
      <c r="G11135" s="302"/>
    </row>
    <row r="11136" spans="1:7" ht="25.5">
      <c r="A11136" s="450">
        <v>39327</v>
      </c>
      <c r="B11136" s="451" t="s">
        <v>8366</v>
      </c>
      <c r="C11136" s="450" t="s">
        <v>721</v>
      </c>
      <c r="D11136" s="475">
        <v>57.74</v>
      </c>
      <c r="E11136" s="302"/>
      <c r="F11136" s="302"/>
      <c r="G11136" s="302"/>
    </row>
    <row r="11137" spans="1:7" ht="38.25">
      <c r="A11137" s="450">
        <v>20176</v>
      </c>
      <c r="B11137" s="451" t="s">
        <v>8367</v>
      </c>
      <c r="C11137" s="450" t="s">
        <v>721</v>
      </c>
      <c r="D11137" s="475">
        <v>41.32</v>
      </c>
      <c r="E11137" s="302"/>
      <c r="F11137" s="302"/>
      <c r="G11137" s="302"/>
    </row>
    <row r="11138" spans="1:7" ht="25.5">
      <c r="A11138" s="450">
        <v>11378</v>
      </c>
      <c r="B11138" s="451" t="s">
        <v>8368</v>
      </c>
      <c r="C11138" s="450" t="s">
        <v>721</v>
      </c>
      <c r="D11138" s="475">
        <v>105.87</v>
      </c>
      <c r="E11138" s="302"/>
      <c r="F11138" s="302"/>
      <c r="G11138" s="302"/>
    </row>
    <row r="11139" spans="1:7" ht="25.5">
      <c r="A11139" s="450">
        <v>11379</v>
      </c>
      <c r="B11139" s="451" t="s">
        <v>8369</v>
      </c>
      <c r="C11139" s="450" t="s">
        <v>721</v>
      </c>
      <c r="D11139" s="475">
        <v>89.46</v>
      </c>
      <c r="E11139" s="302"/>
      <c r="F11139" s="302"/>
      <c r="G11139" s="302"/>
    </row>
    <row r="11140" spans="1:7" ht="25.5">
      <c r="A11140" s="450">
        <v>11493</v>
      </c>
      <c r="B11140" s="451" t="s">
        <v>8370</v>
      </c>
      <c r="C11140" s="450" t="s">
        <v>721</v>
      </c>
      <c r="D11140" s="475">
        <v>51.6</v>
      </c>
      <c r="E11140" s="302"/>
      <c r="F11140" s="302"/>
      <c r="G11140" s="302"/>
    </row>
    <row r="11141" spans="1:7" ht="38.25">
      <c r="A11141" s="450">
        <v>42717</v>
      </c>
      <c r="B11141" s="451" t="s">
        <v>8371</v>
      </c>
      <c r="C11141" s="450" t="s">
        <v>721</v>
      </c>
      <c r="D11141" s="475">
        <v>602.47</v>
      </c>
      <c r="E11141" s="302"/>
      <c r="F11141" s="302"/>
      <c r="G11141" s="302"/>
    </row>
    <row r="11142" spans="1:7" ht="38.25">
      <c r="A11142" s="450">
        <v>42718</v>
      </c>
      <c r="B11142" s="451" t="s">
        <v>8372</v>
      </c>
      <c r="C11142" s="450" t="s">
        <v>721</v>
      </c>
      <c r="D11142" s="475">
        <v>668.86</v>
      </c>
      <c r="E11142" s="302"/>
      <c r="F11142" s="302"/>
      <c r="G11142" s="302"/>
    </row>
    <row r="11143" spans="1:7" ht="25.5">
      <c r="A11143" s="450">
        <v>7106</v>
      </c>
      <c r="B11143" s="451" t="s">
        <v>8373</v>
      </c>
      <c r="C11143" s="450" t="s">
        <v>721</v>
      </c>
      <c r="D11143" s="475">
        <v>153.76</v>
      </c>
      <c r="E11143" s="302"/>
      <c r="F11143" s="302"/>
      <c r="G11143" s="302"/>
    </row>
    <row r="11144" spans="1:7" ht="25.5">
      <c r="A11144" s="450">
        <v>7104</v>
      </c>
      <c r="B11144" s="451" t="s">
        <v>8374</v>
      </c>
      <c r="C11144" s="450" t="s">
        <v>721</v>
      </c>
      <c r="D11144" s="475">
        <v>3.2</v>
      </c>
      <c r="E11144" s="302"/>
      <c r="F11144" s="302"/>
      <c r="G11144" s="302"/>
    </row>
    <row r="11145" spans="1:7" ht="25.5">
      <c r="A11145" s="450">
        <v>7136</v>
      </c>
      <c r="B11145" s="451" t="s">
        <v>8375</v>
      </c>
      <c r="C11145" s="450" t="s">
        <v>721</v>
      </c>
      <c r="D11145" s="475">
        <v>6.03</v>
      </c>
      <c r="E11145" s="302"/>
      <c r="F11145" s="302"/>
      <c r="G11145" s="302"/>
    </row>
    <row r="11146" spans="1:7" ht="25.5">
      <c r="A11146" s="450">
        <v>7128</v>
      </c>
      <c r="B11146" s="451" t="s">
        <v>8376</v>
      </c>
      <c r="C11146" s="450" t="s">
        <v>721</v>
      </c>
      <c r="D11146" s="475">
        <v>9.8699999999999992</v>
      </c>
      <c r="E11146" s="302"/>
      <c r="F11146" s="302"/>
      <c r="G11146" s="302"/>
    </row>
    <row r="11147" spans="1:7" ht="25.5">
      <c r="A11147" s="450">
        <v>7108</v>
      </c>
      <c r="B11147" s="451" t="s">
        <v>8377</v>
      </c>
      <c r="C11147" s="450" t="s">
        <v>721</v>
      </c>
      <c r="D11147" s="475">
        <v>10.57</v>
      </c>
      <c r="E11147" s="302"/>
      <c r="F11147" s="302"/>
      <c r="G11147" s="302"/>
    </row>
    <row r="11148" spans="1:7" ht="25.5">
      <c r="A11148" s="450">
        <v>7129</v>
      </c>
      <c r="B11148" s="451" t="s">
        <v>8378</v>
      </c>
      <c r="C11148" s="450" t="s">
        <v>721</v>
      </c>
      <c r="D11148" s="475">
        <v>8.7799999999999994</v>
      </c>
      <c r="E11148" s="302"/>
      <c r="F11148" s="302"/>
      <c r="G11148" s="302"/>
    </row>
    <row r="11149" spans="1:7" ht="25.5">
      <c r="A11149" s="450">
        <v>7130</v>
      </c>
      <c r="B11149" s="451" t="s">
        <v>8379</v>
      </c>
      <c r="C11149" s="450" t="s">
        <v>721</v>
      </c>
      <c r="D11149" s="475">
        <v>14.33</v>
      </c>
      <c r="E11149" s="302"/>
      <c r="F11149" s="302"/>
      <c r="G11149" s="302"/>
    </row>
    <row r="11150" spans="1:7" ht="25.5">
      <c r="A11150" s="450">
        <v>7131</v>
      </c>
      <c r="B11150" s="451" t="s">
        <v>8380</v>
      </c>
      <c r="C11150" s="450" t="s">
        <v>721</v>
      </c>
      <c r="D11150" s="475">
        <v>17.57</v>
      </c>
      <c r="E11150" s="302"/>
      <c r="F11150" s="302"/>
      <c r="G11150" s="302"/>
    </row>
    <row r="11151" spans="1:7" ht="25.5">
      <c r="A11151" s="450">
        <v>7132</v>
      </c>
      <c r="B11151" s="451" t="s">
        <v>8381</v>
      </c>
      <c r="C11151" s="450" t="s">
        <v>721</v>
      </c>
      <c r="D11151" s="475">
        <v>48.79</v>
      </c>
      <c r="E11151" s="302"/>
      <c r="F11151" s="302"/>
      <c r="G11151" s="302"/>
    </row>
    <row r="11152" spans="1:7" ht="25.5">
      <c r="A11152" s="450">
        <v>7133</v>
      </c>
      <c r="B11152" s="451" t="s">
        <v>8382</v>
      </c>
      <c r="C11152" s="450" t="s">
        <v>721</v>
      </c>
      <c r="D11152" s="475">
        <v>75.790000000000006</v>
      </c>
      <c r="E11152" s="302"/>
      <c r="F11152" s="302"/>
      <c r="G11152" s="302"/>
    </row>
    <row r="11153" spans="1:7" ht="38.25">
      <c r="A11153" s="450">
        <v>37420</v>
      </c>
      <c r="B11153" s="451" t="s">
        <v>8383</v>
      </c>
      <c r="C11153" s="450" t="s">
        <v>721</v>
      </c>
      <c r="D11153" s="475">
        <v>40.33</v>
      </c>
      <c r="E11153" s="302"/>
      <c r="F11153" s="302"/>
      <c r="G11153" s="302"/>
    </row>
    <row r="11154" spans="1:7" ht="38.25">
      <c r="A11154" s="450">
        <v>37421</v>
      </c>
      <c r="B11154" s="451" t="s">
        <v>8384</v>
      </c>
      <c r="C11154" s="450" t="s">
        <v>721</v>
      </c>
      <c r="D11154" s="475">
        <v>55.12</v>
      </c>
      <c r="E11154" s="302"/>
      <c r="F11154" s="302"/>
      <c r="G11154" s="302"/>
    </row>
    <row r="11155" spans="1:7" ht="38.25">
      <c r="A11155" s="450">
        <v>37422</v>
      </c>
      <c r="B11155" s="451" t="s">
        <v>8385</v>
      </c>
      <c r="C11155" s="450" t="s">
        <v>721</v>
      </c>
      <c r="D11155" s="475">
        <v>51.59</v>
      </c>
      <c r="E11155" s="302"/>
      <c r="F11155" s="302"/>
      <c r="G11155" s="302"/>
    </row>
    <row r="11156" spans="1:7" ht="25.5">
      <c r="A11156" s="450">
        <v>37443</v>
      </c>
      <c r="B11156" s="451" t="s">
        <v>8386</v>
      </c>
      <c r="C11156" s="450" t="s">
        <v>721</v>
      </c>
      <c r="D11156" s="475">
        <v>149.44</v>
      </c>
      <c r="E11156" s="302"/>
      <c r="F11156" s="302"/>
      <c r="G11156" s="302"/>
    </row>
    <row r="11157" spans="1:7" ht="25.5">
      <c r="A11157" s="450">
        <v>37444</v>
      </c>
      <c r="B11157" s="451" t="s">
        <v>8387</v>
      </c>
      <c r="C11157" s="450" t="s">
        <v>721</v>
      </c>
      <c r="D11157" s="475">
        <v>151.97999999999999</v>
      </c>
      <c r="E11157" s="302"/>
      <c r="F11157" s="302"/>
      <c r="G11157" s="302"/>
    </row>
    <row r="11158" spans="1:7" ht="25.5">
      <c r="A11158" s="450">
        <v>37445</v>
      </c>
      <c r="B11158" s="451" t="s">
        <v>8388</v>
      </c>
      <c r="C11158" s="450" t="s">
        <v>721</v>
      </c>
      <c r="D11158" s="475">
        <v>230.36</v>
      </c>
      <c r="E11158" s="302"/>
      <c r="F11158" s="302"/>
      <c r="G11158" s="302"/>
    </row>
    <row r="11159" spans="1:7" ht="25.5">
      <c r="A11159" s="450">
        <v>37446</v>
      </c>
      <c r="B11159" s="451" t="s">
        <v>8389</v>
      </c>
      <c r="C11159" s="450" t="s">
        <v>721</v>
      </c>
      <c r="D11159" s="475">
        <v>251.13</v>
      </c>
      <c r="E11159" s="302"/>
      <c r="F11159" s="302"/>
      <c r="G11159" s="302"/>
    </row>
    <row r="11160" spans="1:7" ht="25.5">
      <c r="A11160" s="450">
        <v>37447</v>
      </c>
      <c r="B11160" s="451" t="s">
        <v>8390</v>
      </c>
      <c r="C11160" s="450" t="s">
        <v>721</v>
      </c>
      <c r="D11160" s="475">
        <v>255.06</v>
      </c>
      <c r="E11160" s="302"/>
      <c r="F11160" s="302"/>
      <c r="G11160" s="302"/>
    </row>
    <row r="11161" spans="1:7" ht="25.5">
      <c r="A11161" s="450">
        <v>37448</v>
      </c>
      <c r="B11161" s="451" t="s">
        <v>8391</v>
      </c>
      <c r="C11161" s="450" t="s">
        <v>721</v>
      </c>
      <c r="D11161" s="475">
        <v>349.85</v>
      </c>
      <c r="E11161" s="302"/>
      <c r="F11161" s="302"/>
      <c r="G11161" s="302"/>
    </row>
    <row r="11162" spans="1:7" ht="25.5">
      <c r="A11162" s="450">
        <v>37440</v>
      </c>
      <c r="B11162" s="451" t="s">
        <v>8392</v>
      </c>
      <c r="C11162" s="450" t="s">
        <v>721</v>
      </c>
      <c r="D11162" s="475">
        <v>118.62</v>
      </c>
      <c r="E11162" s="302"/>
      <c r="F11162" s="302"/>
      <c r="G11162" s="302"/>
    </row>
    <row r="11163" spans="1:7" ht="25.5">
      <c r="A11163" s="450">
        <v>37441</v>
      </c>
      <c r="B11163" s="451" t="s">
        <v>8393</v>
      </c>
      <c r="C11163" s="450" t="s">
        <v>721</v>
      </c>
      <c r="D11163" s="475">
        <v>118.62</v>
      </c>
      <c r="E11163" s="302"/>
      <c r="F11163" s="302"/>
      <c r="G11163" s="302"/>
    </row>
    <row r="11164" spans="1:7" ht="25.5">
      <c r="A11164" s="450">
        <v>37442</v>
      </c>
      <c r="B11164" s="451" t="s">
        <v>8394</v>
      </c>
      <c r="C11164" s="450" t="s">
        <v>721</v>
      </c>
      <c r="D11164" s="475">
        <v>142.87</v>
      </c>
      <c r="E11164" s="302"/>
      <c r="F11164" s="302"/>
      <c r="G11164" s="302"/>
    </row>
    <row r="11165" spans="1:7" ht="25.5">
      <c r="A11165" s="450">
        <v>38017</v>
      </c>
      <c r="B11165" s="451" t="s">
        <v>8395</v>
      </c>
      <c r="C11165" s="450" t="s">
        <v>721</v>
      </c>
      <c r="D11165" s="475">
        <v>13.91</v>
      </c>
      <c r="E11165" s="302"/>
      <c r="F11165" s="302"/>
      <c r="G11165" s="302"/>
    </row>
    <row r="11166" spans="1:7" ht="25.5">
      <c r="A11166" s="450">
        <v>38018</v>
      </c>
      <c r="B11166" s="451" t="s">
        <v>8396</v>
      </c>
      <c r="C11166" s="450" t="s">
        <v>721</v>
      </c>
      <c r="D11166" s="475">
        <v>15.34</v>
      </c>
      <c r="E11166" s="302"/>
      <c r="F11166" s="302"/>
      <c r="G11166" s="302"/>
    </row>
    <row r="11167" spans="1:7" ht="38.25">
      <c r="A11167" s="450">
        <v>39895</v>
      </c>
      <c r="B11167" s="451" t="s">
        <v>8397</v>
      </c>
      <c r="C11167" s="450" t="s">
        <v>721</v>
      </c>
      <c r="D11167" s="475">
        <v>45.02</v>
      </c>
      <c r="E11167" s="302"/>
      <c r="F11167" s="302"/>
      <c r="G11167" s="302"/>
    </row>
    <row r="11168" spans="1:7" ht="38.25">
      <c r="A11168" s="450">
        <v>39896</v>
      </c>
      <c r="B11168" s="451" t="s">
        <v>8398</v>
      </c>
      <c r="C11168" s="450" t="s">
        <v>721</v>
      </c>
      <c r="D11168" s="475">
        <v>65.989999999999995</v>
      </c>
      <c r="E11168" s="302"/>
      <c r="F11168" s="302"/>
      <c r="G11168" s="302"/>
    </row>
    <row r="11169" spans="1:7" ht="25.5">
      <c r="A11169" s="450">
        <v>38873</v>
      </c>
      <c r="B11169" s="451" t="s">
        <v>8399</v>
      </c>
      <c r="C11169" s="450" t="s">
        <v>721</v>
      </c>
      <c r="D11169" s="475">
        <v>16.52</v>
      </c>
      <c r="E11169" s="302"/>
      <c r="F11169" s="302"/>
      <c r="G11169" s="302"/>
    </row>
    <row r="11170" spans="1:7" ht="25.5">
      <c r="A11170" s="450">
        <v>38874</v>
      </c>
      <c r="B11170" s="451" t="s">
        <v>8400</v>
      </c>
      <c r="C11170" s="450" t="s">
        <v>721</v>
      </c>
      <c r="D11170" s="475">
        <v>20.09</v>
      </c>
      <c r="E11170" s="302"/>
      <c r="F11170" s="302"/>
      <c r="G11170" s="302"/>
    </row>
    <row r="11171" spans="1:7" ht="25.5">
      <c r="A11171" s="450">
        <v>38875</v>
      </c>
      <c r="B11171" s="451" t="s">
        <v>8401</v>
      </c>
      <c r="C11171" s="450" t="s">
        <v>721</v>
      </c>
      <c r="D11171" s="475">
        <v>35.51</v>
      </c>
      <c r="E11171" s="302"/>
      <c r="F11171" s="302"/>
      <c r="G11171" s="302"/>
    </row>
    <row r="11172" spans="1:7" ht="25.5">
      <c r="A11172" s="450">
        <v>38876</v>
      </c>
      <c r="B11172" s="451" t="s">
        <v>8402</v>
      </c>
      <c r="C11172" s="450" t="s">
        <v>721</v>
      </c>
      <c r="D11172" s="475">
        <v>47.78</v>
      </c>
      <c r="E11172" s="302"/>
      <c r="F11172" s="302"/>
      <c r="G11172" s="302"/>
    </row>
    <row r="11173" spans="1:7" ht="38.25">
      <c r="A11173" s="450">
        <v>39000</v>
      </c>
      <c r="B11173" s="451" t="s">
        <v>8403</v>
      </c>
      <c r="C11173" s="450" t="s">
        <v>721</v>
      </c>
      <c r="D11173" s="475">
        <v>38.840000000000003</v>
      </c>
      <c r="E11173" s="302"/>
      <c r="F11173" s="302"/>
      <c r="G11173" s="302"/>
    </row>
    <row r="11174" spans="1:7" ht="25.5">
      <c r="A11174" s="450">
        <v>38674</v>
      </c>
      <c r="B11174" s="451" t="s">
        <v>8404</v>
      </c>
      <c r="C11174" s="450" t="s">
        <v>721</v>
      </c>
      <c r="D11174" s="475">
        <v>48.36</v>
      </c>
      <c r="E11174" s="302"/>
      <c r="F11174" s="302"/>
      <c r="G11174" s="302"/>
    </row>
    <row r="11175" spans="1:7" ht="25.5">
      <c r="A11175" s="450">
        <v>38911</v>
      </c>
      <c r="B11175" s="451" t="s">
        <v>8405</v>
      </c>
      <c r="C11175" s="450" t="s">
        <v>721</v>
      </c>
      <c r="D11175" s="475">
        <v>59.25</v>
      </c>
      <c r="E11175" s="302"/>
      <c r="F11175" s="302"/>
      <c r="G11175" s="302"/>
    </row>
    <row r="11176" spans="1:7" ht="25.5">
      <c r="A11176" s="450">
        <v>38912</v>
      </c>
      <c r="B11176" s="451" t="s">
        <v>8406</v>
      </c>
      <c r="C11176" s="450" t="s">
        <v>721</v>
      </c>
      <c r="D11176" s="475">
        <v>75.3</v>
      </c>
      <c r="E11176" s="302"/>
      <c r="F11176" s="302"/>
      <c r="G11176" s="302"/>
    </row>
    <row r="11177" spans="1:7" ht="25.5">
      <c r="A11177" s="450">
        <v>38019</v>
      </c>
      <c r="B11177" s="451" t="s">
        <v>8407</v>
      </c>
      <c r="C11177" s="450" t="s">
        <v>721</v>
      </c>
      <c r="D11177" s="475">
        <v>12.12</v>
      </c>
      <c r="E11177" s="302"/>
      <c r="F11177" s="302"/>
      <c r="G11177" s="302"/>
    </row>
    <row r="11178" spans="1:7" ht="25.5">
      <c r="A11178" s="450">
        <v>38020</v>
      </c>
      <c r="B11178" s="451" t="s">
        <v>8408</v>
      </c>
      <c r="C11178" s="450" t="s">
        <v>721</v>
      </c>
      <c r="D11178" s="475">
        <v>15.34</v>
      </c>
      <c r="E11178" s="302"/>
      <c r="F11178" s="302"/>
      <c r="G11178" s="302"/>
    </row>
    <row r="11179" spans="1:7" ht="25.5">
      <c r="A11179" s="450">
        <v>38454</v>
      </c>
      <c r="B11179" s="451" t="s">
        <v>8409</v>
      </c>
      <c r="C11179" s="450" t="s">
        <v>721</v>
      </c>
      <c r="D11179" s="475">
        <v>7.09</v>
      </c>
      <c r="E11179" s="302"/>
      <c r="F11179" s="302"/>
      <c r="G11179" s="302"/>
    </row>
    <row r="11180" spans="1:7" ht="25.5">
      <c r="A11180" s="450">
        <v>38455</v>
      </c>
      <c r="B11180" s="451" t="s">
        <v>8410</v>
      </c>
      <c r="C11180" s="450" t="s">
        <v>721</v>
      </c>
      <c r="D11180" s="475">
        <v>6.49</v>
      </c>
      <c r="E11180" s="302"/>
      <c r="F11180" s="302"/>
      <c r="G11180" s="302"/>
    </row>
    <row r="11181" spans="1:7" ht="25.5">
      <c r="A11181" s="450">
        <v>38462</v>
      </c>
      <c r="B11181" s="451" t="s">
        <v>8411</v>
      </c>
      <c r="C11181" s="450" t="s">
        <v>721</v>
      </c>
      <c r="D11181" s="475">
        <v>183.14</v>
      </c>
      <c r="E11181" s="302"/>
      <c r="F11181" s="302"/>
      <c r="G11181" s="302"/>
    </row>
    <row r="11182" spans="1:7" ht="25.5">
      <c r="A11182" s="450">
        <v>36362</v>
      </c>
      <c r="B11182" s="451" t="s">
        <v>8412</v>
      </c>
      <c r="C11182" s="450" t="s">
        <v>721</v>
      </c>
      <c r="D11182" s="475">
        <v>2.79</v>
      </c>
      <c r="E11182" s="302"/>
      <c r="F11182" s="302"/>
      <c r="G11182" s="302"/>
    </row>
    <row r="11183" spans="1:7" ht="25.5">
      <c r="A11183" s="450">
        <v>36298</v>
      </c>
      <c r="B11183" s="451" t="s">
        <v>8413</v>
      </c>
      <c r="C11183" s="450" t="s">
        <v>721</v>
      </c>
      <c r="D11183" s="475">
        <v>4.13</v>
      </c>
      <c r="E11183" s="302"/>
      <c r="F11183" s="302"/>
      <c r="G11183" s="302"/>
    </row>
    <row r="11184" spans="1:7" ht="25.5">
      <c r="A11184" s="450">
        <v>38456</v>
      </c>
      <c r="B11184" s="451" t="s">
        <v>8414</v>
      </c>
      <c r="C11184" s="450" t="s">
        <v>721</v>
      </c>
      <c r="D11184" s="475">
        <v>6.74</v>
      </c>
      <c r="E11184" s="302"/>
      <c r="F11184" s="302"/>
      <c r="G11184" s="302"/>
    </row>
    <row r="11185" spans="1:7" ht="25.5">
      <c r="A11185" s="450">
        <v>38457</v>
      </c>
      <c r="B11185" s="451" t="s">
        <v>8415</v>
      </c>
      <c r="C11185" s="450" t="s">
        <v>721</v>
      </c>
      <c r="D11185" s="475">
        <v>15.18</v>
      </c>
      <c r="E11185" s="302"/>
      <c r="F11185" s="302"/>
      <c r="G11185" s="302"/>
    </row>
    <row r="11186" spans="1:7" ht="25.5">
      <c r="A11186" s="450">
        <v>38458</v>
      </c>
      <c r="B11186" s="451" t="s">
        <v>8416</v>
      </c>
      <c r="C11186" s="450" t="s">
        <v>721</v>
      </c>
      <c r="D11186" s="475">
        <v>20.350000000000001</v>
      </c>
      <c r="E11186" s="302"/>
      <c r="F11186" s="302"/>
      <c r="G11186" s="302"/>
    </row>
    <row r="11187" spans="1:7" ht="25.5">
      <c r="A11187" s="450">
        <v>38459</v>
      </c>
      <c r="B11187" s="451" t="s">
        <v>8417</v>
      </c>
      <c r="C11187" s="450" t="s">
        <v>721</v>
      </c>
      <c r="D11187" s="475">
        <v>35.92</v>
      </c>
      <c r="E11187" s="302"/>
      <c r="F11187" s="302"/>
      <c r="G11187" s="302"/>
    </row>
    <row r="11188" spans="1:7" ht="25.5">
      <c r="A11188" s="450">
        <v>38460</v>
      </c>
      <c r="B11188" s="451" t="s">
        <v>8418</v>
      </c>
      <c r="C11188" s="450" t="s">
        <v>721</v>
      </c>
      <c r="D11188" s="475">
        <v>75.02</v>
      </c>
      <c r="E11188" s="302"/>
      <c r="F11188" s="302"/>
      <c r="G11188" s="302"/>
    </row>
    <row r="11189" spans="1:7" ht="25.5">
      <c r="A11189" s="450">
        <v>38461</v>
      </c>
      <c r="B11189" s="451" t="s">
        <v>8419</v>
      </c>
      <c r="C11189" s="450" t="s">
        <v>721</v>
      </c>
      <c r="D11189" s="475">
        <v>114.45</v>
      </c>
      <c r="E11189" s="302"/>
      <c r="F11189" s="302"/>
      <c r="G11189" s="302"/>
    </row>
    <row r="11190" spans="1:7" ht="25.5">
      <c r="A11190" s="450">
        <v>7094</v>
      </c>
      <c r="B11190" s="451" t="s">
        <v>8420</v>
      </c>
      <c r="C11190" s="450" t="s">
        <v>721</v>
      </c>
      <c r="D11190" s="475">
        <v>11.08</v>
      </c>
      <c r="E11190" s="302"/>
      <c r="F11190" s="302"/>
      <c r="G11190" s="302"/>
    </row>
    <row r="11191" spans="1:7" ht="25.5">
      <c r="A11191" s="450">
        <v>7116</v>
      </c>
      <c r="B11191" s="451" t="s">
        <v>8421</v>
      </c>
      <c r="C11191" s="450" t="s">
        <v>721</v>
      </c>
      <c r="D11191" s="475">
        <v>3.09</v>
      </c>
      <c r="E11191" s="302"/>
      <c r="F11191" s="302"/>
      <c r="G11191" s="302"/>
    </row>
    <row r="11192" spans="1:7" ht="25.5">
      <c r="A11192" s="450">
        <v>7118</v>
      </c>
      <c r="B11192" s="451" t="s">
        <v>8422</v>
      </c>
      <c r="C11192" s="450" t="s">
        <v>721</v>
      </c>
      <c r="D11192" s="475">
        <v>24.45</v>
      </c>
      <c r="E11192" s="302"/>
      <c r="F11192" s="302"/>
      <c r="G11192" s="302"/>
    </row>
    <row r="11193" spans="1:7" ht="25.5">
      <c r="A11193" s="450">
        <v>7117</v>
      </c>
      <c r="B11193" s="451" t="s">
        <v>8423</v>
      </c>
      <c r="C11193" s="450" t="s">
        <v>721</v>
      </c>
      <c r="D11193" s="475">
        <v>21.74</v>
      </c>
      <c r="E11193" s="302"/>
      <c r="F11193" s="302"/>
      <c r="G11193" s="302"/>
    </row>
    <row r="11194" spans="1:7" ht="25.5">
      <c r="A11194" s="450">
        <v>7098</v>
      </c>
      <c r="B11194" s="451" t="s">
        <v>8424</v>
      </c>
      <c r="C11194" s="450" t="s">
        <v>721</v>
      </c>
      <c r="D11194" s="475">
        <v>3.03</v>
      </c>
      <c r="E11194" s="302"/>
      <c r="F11194" s="302"/>
      <c r="G11194" s="302"/>
    </row>
    <row r="11195" spans="1:7" ht="25.5">
      <c r="A11195" s="450">
        <v>7110</v>
      </c>
      <c r="B11195" s="451" t="s">
        <v>8425</v>
      </c>
      <c r="C11195" s="450" t="s">
        <v>721</v>
      </c>
      <c r="D11195" s="475">
        <v>53.17</v>
      </c>
      <c r="E11195" s="302"/>
      <c r="F11195" s="302"/>
      <c r="G11195" s="302"/>
    </row>
    <row r="11196" spans="1:7" ht="25.5">
      <c r="A11196" s="450">
        <v>7123</v>
      </c>
      <c r="B11196" s="451" t="s">
        <v>8426</v>
      </c>
      <c r="C11196" s="450" t="s">
        <v>721</v>
      </c>
      <c r="D11196" s="475">
        <v>3.9</v>
      </c>
      <c r="E11196" s="302"/>
      <c r="F11196" s="302"/>
      <c r="G11196" s="302"/>
    </row>
    <row r="11197" spans="1:7" ht="38.25">
      <c r="A11197" s="450">
        <v>7121</v>
      </c>
      <c r="B11197" s="451" t="s">
        <v>8427</v>
      </c>
      <c r="C11197" s="450" t="s">
        <v>721</v>
      </c>
      <c r="D11197" s="475">
        <v>9.61</v>
      </c>
      <c r="E11197" s="302"/>
      <c r="F11197" s="302"/>
      <c r="G11197" s="302"/>
    </row>
    <row r="11198" spans="1:7" ht="38.25">
      <c r="A11198" s="450">
        <v>7137</v>
      </c>
      <c r="B11198" s="451" t="s">
        <v>8428</v>
      </c>
      <c r="C11198" s="450" t="s">
        <v>721</v>
      </c>
      <c r="D11198" s="475">
        <v>8.65</v>
      </c>
      <c r="E11198" s="302"/>
      <c r="F11198" s="302"/>
      <c r="G11198" s="302"/>
    </row>
    <row r="11199" spans="1:7" ht="38.25">
      <c r="A11199" s="450">
        <v>7122</v>
      </c>
      <c r="B11199" s="451" t="s">
        <v>8429</v>
      </c>
      <c r="C11199" s="450" t="s">
        <v>721</v>
      </c>
      <c r="D11199" s="475">
        <v>10.81</v>
      </c>
      <c r="E11199" s="302"/>
      <c r="F11199" s="302"/>
      <c r="G11199" s="302"/>
    </row>
    <row r="11200" spans="1:7" ht="38.25">
      <c r="A11200" s="450">
        <v>7114</v>
      </c>
      <c r="B11200" s="451" t="s">
        <v>8430</v>
      </c>
      <c r="C11200" s="450" t="s">
        <v>721</v>
      </c>
      <c r="D11200" s="475">
        <v>16.66</v>
      </c>
      <c r="E11200" s="302"/>
      <c r="F11200" s="302"/>
      <c r="G11200" s="302"/>
    </row>
    <row r="11201" spans="1:7" ht="38.25">
      <c r="A11201" s="450">
        <v>7109</v>
      </c>
      <c r="B11201" s="451" t="s">
        <v>8431</v>
      </c>
      <c r="C11201" s="450" t="s">
        <v>721</v>
      </c>
      <c r="D11201" s="475">
        <v>2.92</v>
      </c>
      <c r="E11201" s="302"/>
      <c r="F11201" s="302"/>
      <c r="G11201" s="302"/>
    </row>
    <row r="11202" spans="1:7" ht="38.25">
      <c r="A11202" s="450">
        <v>7135</v>
      </c>
      <c r="B11202" s="451" t="s">
        <v>8432</v>
      </c>
      <c r="C11202" s="450" t="s">
        <v>721</v>
      </c>
      <c r="D11202" s="475">
        <v>4.55</v>
      </c>
      <c r="E11202" s="302"/>
      <c r="F11202" s="302"/>
      <c r="G11202" s="302"/>
    </row>
    <row r="11203" spans="1:7" ht="38.25">
      <c r="A11203" s="450">
        <v>37947</v>
      </c>
      <c r="B11203" s="451" t="s">
        <v>8433</v>
      </c>
      <c r="C11203" s="450" t="s">
        <v>721</v>
      </c>
      <c r="D11203" s="475">
        <v>4.6100000000000003</v>
      </c>
      <c r="E11203" s="302"/>
      <c r="F11203" s="302"/>
      <c r="G11203" s="302"/>
    </row>
    <row r="11204" spans="1:7" ht="38.25">
      <c r="A11204" s="450">
        <v>7103</v>
      </c>
      <c r="B11204" s="451" t="s">
        <v>8434</v>
      </c>
      <c r="C11204" s="450" t="s">
        <v>721</v>
      </c>
      <c r="D11204" s="475">
        <v>10.57</v>
      </c>
      <c r="E11204" s="302"/>
      <c r="F11204" s="302"/>
      <c r="G11204" s="302"/>
    </row>
    <row r="11205" spans="1:7">
      <c r="A11205" s="450">
        <v>40419</v>
      </c>
      <c r="B11205" s="451" t="s">
        <v>8435</v>
      </c>
      <c r="C11205" s="450" t="s">
        <v>721</v>
      </c>
      <c r="D11205" s="475">
        <v>37.24</v>
      </c>
      <c r="E11205" s="302"/>
      <c r="F11205" s="302"/>
      <c r="G11205" s="302"/>
    </row>
    <row r="11206" spans="1:7" ht="25.5">
      <c r="A11206" s="450">
        <v>40420</v>
      </c>
      <c r="B11206" s="451" t="s">
        <v>8436</v>
      </c>
      <c r="C11206" s="450" t="s">
        <v>721</v>
      </c>
      <c r="D11206" s="475">
        <v>54.34</v>
      </c>
      <c r="E11206" s="302"/>
      <c r="F11206" s="302"/>
      <c r="G11206" s="302"/>
    </row>
    <row r="11207" spans="1:7">
      <c r="A11207" s="450">
        <v>40421</v>
      </c>
      <c r="B11207" s="451" t="s">
        <v>8437</v>
      </c>
      <c r="C11207" s="450" t="s">
        <v>721</v>
      </c>
      <c r="D11207" s="475">
        <v>57.85</v>
      </c>
      <c r="E11207" s="302"/>
      <c r="F11207" s="302"/>
      <c r="G11207" s="302"/>
    </row>
    <row r="11208" spans="1:7" ht="25.5">
      <c r="A11208" s="450">
        <v>7126</v>
      </c>
      <c r="B11208" s="451" t="s">
        <v>8438</v>
      </c>
      <c r="C11208" s="450" t="s">
        <v>721</v>
      </c>
      <c r="D11208" s="475">
        <v>22.18</v>
      </c>
      <c r="E11208" s="302"/>
      <c r="F11208" s="302"/>
      <c r="G11208" s="302"/>
    </row>
    <row r="11209" spans="1:7" ht="38.25">
      <c r="A11209" s="450">
        <v>38905</v>
      </c>
      <c r="B11209" s="451" t="s">
        <v>8439</v>
      </c>
      <c r="C11209" s="450" t="s">
        <v>721</v>
      </c>
      <c r="D11209" s="475">
        <v>18.57</v>
      </c>
      <c r="E11209" s="302"/>
      <c r="F11209" s="302"/>
      <c r="G11209" s="302"/>
    </row>
    <row r="11210" spans="1:7" ht="38.25">
      <c r="A11210" s="450">
        <v>38907</v>
      </c>
      <c r="B11210" s="451" t="s">
        <v>8440</v>
      </c>
      <c r="C11210" s="450" t="s">
        <v>721</v>
      </c>
      <c r="D11210" s="475">
        <v>19.75</v>
      </c>
      <c r="E11210" s="302"/>
      <c r="F11210" s="302"/>
      <c r="G11210" s="302"/>
    </row>
    <row r="11211" spans="1:7" ht="38.25">
      <c r="A11211" s="450">
        <v>38908</v>
      </c>
      <c r="B11211" s="451" t="s">
        <v>8441</v>
      </c>
      <c r="C11211" s="450" t="s">
        <v>721</v>
      </c>
      <c r="D11211" s="475">
        <v>22.23</v>
      </c>
      <c r="E11211" s="302"/>
      <c r="F11211" s="302"/>
      <c r="G11211" s="302"/>
    </row>
    <row r="11212" spans="1:7" ht="38.25">
      <c r="A11212" s="450">
        <v>38909</v>
      </c>
      <c r="B11212" s="451" t="s">
        <v>8442</v>
      </c>
      <c r="C11212" s="450" t="s">
        <v>721</v>
      </c>
      <c r="D11212" s="475">
        <v>31.96</v>
      </c>
      <c r="E11212" s="302"/>
      <c r="F11212" s="302"/>
      <c r="G11212" s="302"/>
    </row>
    <row r="11213" spans="1:7" ht="38.25">
      <c r="A11213" s="450">
        <v>38910</v>
      </c>
      <c r="B11213" s="451" t="s">
        <v>8443</v>
      </c>
      <c r="C11213" s="450" t="s">
        <v>721</v>
      </c>
      <c r="D11213" s="475">
        <v>34.51</v>
      </c>
      <c r="E11213" s="302"/>
      <c r="F11213" s="302"/>
      <c r="G11213" s="302"/>
    </row>
    <row r="11214" spans="1:7" ht="38.25">
      <c r="A11214" s="450">
        <v>38897</v>
      </c>
      <c r="B11214" s="451" t="s">
        <v>8444</v>
      </c>
      <c r="C11214" s="450" t="s">
        <v>721</v>
      </c>
      <c r="D11214" s="475">
        <v>18.64</v>
      </c>
      <c r="E11214" s="302"/>
      <c r="F11214" s="302"/>
      <c r="G11214" s="302"/>
    </row>
    <row r="11215" spans="1:7" ht="38.25">
      <c r="A11215" s="450">
        <v>38899</v>
      </c>
      <c r="B11215" s="451" t="s">
        <v>8445</v>
      </c>
      <c r="C11215" s="450" t="s">
        <v>721</v>
      </c>
      <c r="D11215" s="475">
        <v>20.97</v>
      </c>
      <c r="E11215" s="302"/>
      <c r="F11215" s="302"/>
      <c r="G11215" s="302"/>
    </row>
    <row r="11216" spans="1:7" ht="38.25">
      <c r="A11216" s="450">
        <v>38900</v>
      </c>
      <c r="B11216" s="451" t="s">
        <v>8446</v>
      </c>
      <c r="C11216" s="450" t="s">
        <v>721</v>
      </c>
      <c r="D11216" s="475">
        <v>21.86</v>
      </c>
      <c r="E11216" s="302"/>
      <c r="F11216" s="302"/>
      <c r="G11216" s="302"/>
    </row>
    <row r="11217" spans="1:7" ht="38.25">
      <c r="A11217" s="450">
        <v>38901</v>
      </c>
      <c r="B11217" s="451" t="s">
        <v>8447</v>
      </c>
      <c r="C11217" s="450" t="s">
        <v>721</v>
      </c>
      <c r="D11217" s="475">
        <v>35.770000000000003</v>
      </c>
      <c r="E11217" s="302"/>
      <c r="F11217" s="302"/>
      <c r="G11217" s="302"/>
    </row>
    <row r="11218" spans="1:7" ht="38.25">
      <c r="A11218" s="450">
        <v>38904</v>
      </c>
      <c r="B11218" s="451" t="s">
        <v>8448</v>
      </c>
      <c r="C11218" s="450" t="s">
        <v>721</v>
      </c>
      <c r="D11218" s="475">
        <v>58.1</v>
      </c>
      <c r="E11218" s="302"/>
      <c r="F11218" s="302"/>
      <c r="G11218" s="302"/>
    </row>
    <row r="11219" spans="1:7" ht="38.25">
      <c r="A11219" s="450">
        <v>38903</v>
      </c>
      <c r="B11219" s="451" t="s">
        <v>8449</v>
      </c>
      <c r="C11219" s="450" t="s">
        <v>721</v>
      </c>
      <c r="D11219" s="475">
        <v>57.74</v>
      </c>
      <c r="E11219" s="302"/>
      <c r="F11219" s="302"/>
      <c r="G11219" s="302"/>
    </row>
    <row r="11220" spans="1:7" ht="25.5">
      <c r="A11220" s="450">
        <v>7091</v>
      </c>
      <c r="B11220" s="451" t="s">
        <v>8450</v>
      </c>
      <c r="C11220" s="450" t="s">
        <v>721</v>
      </c>
      <c r="D11220" s="475">
        <v>14.54</v>
      </c>
      <c r="E11220" s="302"/>
      <c r="F11220" s="302"/>
      <c r="G11220" s="302"/>
    </row>
    <row r="11221" spans="1:7" ht="25.5">
      <c r="A11221" s="450">
        <v>11655</v>
      </c>
      <c r="B11221" s="451" t="s">
        <v>8451</v>
      </c>
      <c r="C11221" s="450" t="s">
        <v>721</v>
      </c>
      <c r="D11221" s="475">
        <v>13.89</v>
      </c>
      <c r="E11221" s="302"/>
      <c r="F11221" s="302"/>
      <c r="G11221" s="302"/>
    </row>
    <row r="11222" spans="1:7" ht="25.5">
      <c r="A11222" s="450">
        <v>11656</v>
      </c>
      <c r="B11222" s="451" t="s">
        <v>8452</v>
      </c>
      <c r="C11222" s="450" t="s">
        <v>721</v>
      </c>
      <c r="D11222" s="475">
        <v>14.53</v>
      </c>
      <c r="E11222" s="302"/>
      <c r="F11222" s="302"/>
      <c r="G11222" s="302"/>
    </row>
    <row r="11223" spans="1:7" ht="25.5">
      <c r="A11223" s="450">
        <v>37948</v>
      </c>
      <c r="B11223" s="451" t="s">
        <v>8453</v>
      </c>
      <c r="C11223" s="450" t="s">
        <v>721</v>
      </c>
      <c r="D11223" s="475">
        <v>2.94</v>
      </c>
      <c r="E11223" s="302"/>
      <c r="F11223" s="302"/>
      <c r="G11223" s="302"/>
    </row>
    <row r="11224" spans="1:7" ht="25.5">
      <c r="A11224" s="450">
        <v>7097</v>
      </c>
      <c r="B11224" s="451" t="s">
        <v>8454</v>
      </c>
      <c r="C11224" s="450" t="s">
        <v>721</v>
      </c>
      <c r="D11224" s="475">
        <v>6.46</v>
      </c>
      <c r="E11224" s="302"/>
      <c r="F11224" s="302"/>
      <c r="G11224" s="302"/>
    </row>
    <row r="11225" spans="1:7" ht="25.5">
      <c r="A11225" s="450">
        <v>11657</v>
      </c>
      <c r="B11225" s="451" t="s">
        <v>8455</v>
      </c>
      <c r="C11225" s="450" t="s">
        <v>721</v>
      </c>
      <c r="D11225" s="475">
        <v>12.66</v>
      </c>
      <c r="E11225" s="302"/>
      <c r="F11225" s="302"/>
      <c r="G11225" s="302"/>
    </row>
    <row r="11226" spans="1:7" ht="25.5">
      <c r="A11226" s="450">
        <v>11658</v>
      </c>
      <c r="B11226" s="451" t="s">
        <v>8456</v>
      </c>
      <c r="C11226" s="450" t="s">
        <v>721</v>
      </c>
      <c r="D11226" s="475">
        <v>12.9</v>
      </c>
      <c r="E11226" s="302"/>
      <c r="F11226" s="302"/>
      <c r="G11226" s="302"/>
    </row>
    <row r="11227" spans="1:7" ht="25.5">
      <c r="A11227" s="450">
        <v>7146</v>
      </c>
      <c r="B11227" s="451" t="s">
        <v>8457</v>
      </c>
      <c r="C11227" s="450" t="s">
        <v>721</v>
      </c>
      <c r="D11227" s="475">
        <v>164.66</v>
      </c>
      <c r="E11227" s="302"/>
      <c r="F11227" s="302"/>
      <c r="G11227" s="302"/>
    </row>
    <row r="11228" spans="1:7" ht="25.5">
      <c r="A11228" s="450">
        <v>7138</v>
      </c>
      <c r="B11228" s="451" t="s">
        <v>8458</v>
      </c>
      <c r="C11228" s="450" t="s">
        <v>721</v>
      </c>
      <c r="D11228" s="475">
        <v>0.93</v>
      </c>
      <c r="E11228" s="302"/>
      <c r="F11228" s="302"/>
      <c r="G11228" s="302"/>
    </row>
    <row r="11229" spans="1:7" ht="25.5">
      <c r="A11229" s="450">
        <v>7139</v>
      </c>
      <c r="B11229" s="451" t="s">
        <v>8459</v>
      </c>
      <c r="C11229" s="450" t="s">
        <v>721</v>
      </c>
      <c r="D11229" s="475">
        <v>1.22</v>
      </c>
      <c r="E11229" s="302"/>
      <c r="F11229" s="302"/>
      <c r="G11229" s="302"/>
    </row>
    <row r="11230" spans="1:7" ht="25.5">
      <c r="A11230" s="450">
        <v>7140</v>
      </c>
      <c r="B11230" s="451" t="s">
        <v>8460</v>
      </c>
      <c r="C11230" s="450" t="s">
        <v>721</v>
      </c>
      <c r="D11230" s="475">
        <v>4.0599999999999996</v>
      </c>
      <c r="E11230" s="302"/>
      <c r="F11230" s="302"/>
      <c r="G11230" s="302"/>
    </row>
    <row r="11231" spans="1:7" ht="25.5">
      <c r="A11231" s="450">
        <v>7141</v>
      </c>
      <c r="B11231" s="451" t="s">
        <v>8461</v>
      </c>
      <c r="C11231" s="450" t="s">
        <v>721</v>
      </c>
      <c r="D11231" s="475">
        <v>8.8800000000000008</v>
      </c>
      <c r="E11231" s="302"/>
      <c r="F11231" s="302"/>
      <c r="G11231" s="302"/>
    </row>
    <row r="11232" spans="1:7" ht="25.5">
      <c r="A11232" s="450">
        <v>7143</v>
      </c>
      <c r="B11232" s="451" t="s">
        <v>8462</v>
      </c>
      <c r="C11232" s="450" t="s">
        <v>721</v>
      </c>
      <c r="D11232" s="475">
        <v>29.59</v>
      </c>
      <c r="E11232" s="302"/>
      <c r="F11232" s="302"/>
      <c r="G11232" s="302"/>
    </row>
    <row r="11233" spans="1:7" ht="25.5">
      <c r="A11233" s="450">
        <v>7144</v>
      </c>
      <c r="B11233" s="451" t="s">
        <v>8463</v>
      </c>
      <c r="C11233" s="450" t="s">
        <v>721</v>
      </c>
      <c r="D11233" s="475">
        <v>59.2</v>
      </c>
      <c r="E11233" s="302"/>
      <c r="F11233" s="302"/>
      <c r="G11233" s="302"/>
    </row>
    <row r="11234" spans="1:7" ht="25.5">
      <c r="A11234" s="450">
        <v>7145</v>
      </c>
      <c r="B11234" s="451" t="s">
        <v>8464</v>
      </c>
      <c r="C11234" s="450" t="s">
        <v>721</v>
      </c>
      <c r="D11234" s="475">
        <v>97.09</v>
      </c>
      <c r="E11234" s="302"/>
      <c r="F11234" s="302"/>
      <c r="G11234" s="302"/>
    </row>
    <row r="11235" spans="1:7" ht="25.5">
      <c r="A11235" s="450">
        <v>7142</v>
      </c>
      <c r="B11235" s="451" t="s">
        <v>8465</v>
      </c>
      <c r="C11235" s="450" t="s">
        <v>721</v>
      </c>
      <c r="D11235" s="475">
        <v>9.93</v>
      </c>
      <c r="E11235" s="302"/>
      <c r="F11235" s="302"/>
      <c r="G11235" s="302"/>
    </row>
    <row r="11236" spans="1:7" ht="25.5">
      <c r="A11236" s="450">
        <v>3593</v>
      </c>
      <c r="B11236" s="451" t="s">
        <v>8466</v>
      </c>
      <c r="C11236" s="450" t="s">
        <v>721</v>
      </c>
      <c r="D11236" s="475">
        <v>55.41</v>
      </c>
      <c r="E11236" s="302"/>
      <c r="F11236" s="302"/>
      <c r="G11236" s="302"/>
    </row>
    <row r="11237" spans="1:7" ht="25.5">
      <c r="A11237" s="450">
        <v>3588</v>
      </c>
      <c r="B11237" s="451" t="s">
        <v>8467</v>
      </c>
      <c r="C11237" s="450" t="s">
        <v>721</v>
      </c>
      <c r="D11237" s="475">
        <v>42.71</v>
      </c>
      <c r="E11237" s="302"/>
      <c r="F11237" s="302"/>
      <c r="G11237" s="302"/>
    </row>
    <row r="11238" spans="1:7" ht="25.5">
      <c r="A11238" s="450">
        <v>3585</v>
      </c>
      <c r="B11238" s="451" t="s">
        <v>8468</v>
      </c>
      <c r="C11238" s="450" t="s">
        <v>721</v>
      </c>
      <c r="D11238" s="475">
        <v>13.19</v>
      </c>
      <c r="E11238" s="302"/>
      <c r="F11238" s="302"/>
      <c r="G11238" s="302"/>
    </row>
    <row r="11239" spans="1:7" ht="25.5">
      <c r="A11239" s="450">
        <v>3587</v>
      </c>
      <c r="B11239" s="451" t="s">
        <v>8469</v>
      </c>
      <c r="C11239" s="450" t="s">
        <v>721</v>
      </c>
      <c r="D11239" s="475">
        <v>26.5</v>
      </c>
      <c r="E11239" s="302"/>
      <c r="F11239" s="302"/>
      <c r="G11239" s="302"/>
    </row>
    <row r="11240" spans="1:7" ht="25.5">
      <c r="A11240" s="450">
        <v>3590</v>
      </c>
      <c r="B11240" s="451" t="s">
        <v>8470</v>
      </c>
      <c r="C11240" s="450" t="s">
        <v>721</v>
      </c>
      <c r="D11240" s="475">
        <v>157.33000000000001</v>
      </c>
      <c r="E11240" s="302"/>
      <c r="F11240" s="302"/>
      <c r="G11240" s="302"/>
    </row>
    <row r="11241" spans="1:7" ht="25.5">
      <c r="A11241" s="450">
        <v>3589</v>
      </c>
      <c r="B11241" s="451" t="s">
        <v>8471</v>
      </c>
      <c r="C11241" s="450" t="s">
        <v>721</v>
      </c>
      <c r="D11241" s="475">
        <v>84.45</v>
      </c>
      <c r="E11241" s="302"/>
      <c r="F11241" s="302"/>
      <c r="G11241" s="302"/>
    </row>
    <row r="11242" spans="1:7" ht="25.5">
      <c r="A11242" s="450">
        <v>3586</v>
      </c>
      <c r="B11242" s="451" t="s">
        <v>8472</v>
      </c>
      <c r="C11242" s="450" t="s">
        <v>721</v>
      </c>
      <c r="D11242" s="475">
        <v>17.28</v>
      </c>
      <c r="E11242" s="302"/>
      <c r="F11242" s="302"/>
      <c r="G11242" s="302"/>
    </row>
    <row r="11243" spans="1:7" ht="25.5">
      <c r="A11243" s="450">
        <v>3592</v>
      </c>
      <c r="B11243" s="451" t="s">
        <v>8473</v>
      </c>
      <c r="C11243" s="450" t="s">
        <v>721</v>
      </c>
      <c r="D11243" s="475">
        <v>248.7</v>
      </c>
      <c r="E11243" s="302"/>
      <c r="F11243" s="302"/>
      <c r="G11243" s="302"/>
    </row>
    <row r="11244" spans="1:7" ht="25.5">
      <c r="A11244" s="450">
        <v>3591</v>
      </c>
      <c r="B11244" s="451" t="s">
        <v>8474</v>
      </c>
      <c r="C11244" s="450" t="s">
        <v>721</v>
      </c>
      <c r="D11244" s="475">
        <v>398.68</v>
      </c>
      <c r="E11244" s="302"/>
      <c r="F11244" s="302"/>
      <c r="G11244" s="302"/>
    </row>
    <row r="11245" spans="1:7" ht="25.5">
      <c r="A11245" s="450">
        <v>40396</v>
      </c>
      <c r="B11245" s="451" t="s">
        <v>8475</v>
      </c>
      <c r="C11245" s="450" t="s">
        <v>721</v>
      </c>
      <c r="D11245" s="475">
        <v>87.16</v>
      </c>
      <c r="E11245" s="302"/>
      <c r="F11245" s="302"/>
      <c r="G11245" s="302"/>
    </row>
    <row r="11246" spans="1:7" ht="25.5">
      <c r="A11246" s="450">
        <v>40395</v>
      </c>
      <c r="B11246" s="451" t="s">
        <v>8476</v>
      </c>
      <c r="C11246" s="450" t="s">
        <v>721</v>
      </c>
      <c r="D11246" s="475">
        <v>66.89</v>
      </c>
      <c r="E11246" s="302"/>
      <c r="F11246" s="302"/>
      <c r="G11246" s="302"/>
    </row>
    <row r="11247" spans="1:7" ht="25.5">
      <c r="A11247" s="450">
        <v>40392</v>
      </c>
      <c r="B11247" s="451" t="s">
        <v>8477</v>
      </c>
      <c r="C11247" s="450" t="s">
        <v>721</v>
      </c>
      <c r="D11247" s="475">
        <v>21.52</v>
      </c>
      <c r="E11247" s="302"/>
      <c r="F11247" s="302"/>
      <c r="G11247" s="302"/>
    </row>
    <row r="11248" spans="1:7" ht="25.5">
      <c r="A11248" s="450">
        <v>40394</v>
      </c>
      <c r="B11248" s="451" t="s">
        <v>8478</v>
      </c>
      <c r="C11248" s="450" t="s">
        <v>721</v>
      </c>
      <c r="D11248" s="475">
        <v>43.55</v>
      </c>
      <c r="E11248" s="302"/>
      <c r="F11248" s="302"/>
      <c r="G11248" s="302"/>
    </row>
    <row r="11249" spans="1:7" ht="25.5">
      <c r="A11249" s="450">
        <v>40398</v>
      </c>
      <c r="B11249" s="451" t="s">
        <v>8479</v>
      </c>
      <c r="C11249" s="450" t="s">
        <v>721</v>
      </c>
      <c r="D11249" s="475">
        <v>279.62</v>
      </c>
      <c r="E11249" s="302"/>
      <c r="F11249" s="302"/>
      <c r="G11249" s="302"/>
    </row>
    <row r="11250" spans="1:7" ht="25.5">
      <c r="A11250" s="450">
        <v>40397</v>
      </c>
      <c r="B11250" s="451" t="s">
        <v>8480</v>
      </c>
      <c r="C11250" s="450" t="s">
        <v>721</v>
      </c>
      <c r="D11250" s="475">
        <v>143.19999999999999</v>
      </c>
      <c r="E11250" s="302"/>
      <c r="F11250" s="302"/>
      <c r="G11250" s="302"/>
    </row>
    <row r="11251" spans="1:7" ht="25.5">
      <c r="A11251" s="450">
        <v>40393</v>
      </c>
      <c r="B11251" s="451" t="s">
        <v>8481</v>
      </c>
      <c r="C11251" s="450" t="s">
        <v>721</v>
      </c>
      <c r="D11251" s="475">
        <v>27.72</v>
      </c>
      <c r="E11251" s="302"/>
      <c r="F11251" s="302"/>
      <c r="G11251" s="302"/>
    </row>
    <row r="11252" spans="1:7" ht="25.5">
      <c r="A11252" s="450">
        <v>40399</v>
      </c>
      <c r="B11252" s="451" t="s">
        <v>8482</v>
      </c>
      <c r="C11252" s="450" t="s">
        <v>721</v>
      </c>
      <c r="D11252" s="475">
        <v>457.45</v>
      </c>
      <c r="E11252" s="302"/>
      <c r="F11252" s="302"/>
      <c r="G11252" s="302"/>
    </row>
    <row r="11253" spans="1:7" ht="25.5">
      <c r="A11253" s="450">
        <v>39322</v>
      </c>
      <c r="B11253" s="451" t="s">
        <v>8483</v>
      </c>
      <c r="C11253" s="450" t="s">
        <v>721</v>
      </c>
      <c r="D11253" s="475">
        <v>22.52</v>
      </c>
      <c r="E11253" s="302"/>
      <c r="F11253" s="302"/>
      <c r="G11253" s="302"/>
    </row>
    <row r="11254" spans="1:7" ht="25.5">
      <c r="A11254" s="450">
        <v>39289</v>
      </c>
      <c r="B11254" s="451" t="s">
        <v>8484</v>
      </c>
      <c r="C11254" s="450" t="s">
        <v>721</v>
      </c>
      <c r="D11254" s="475">
        <v>26.98</v>
      </c>
      <c r="E11254" s="302"/>
      <c r="F11254" s="302"/>
      <c r="G11254" s="302"/>
    </row>
    <row r="11255" spans="1:7" ht="25.5">
      <c r="A11255" s="450">
        <v>39290</v>
      </c>
      <c r="B11255" s="451" t="s">
        <v>8485</v>
      </c>
      <c r="C11255" s="450" t="s">
        <v>721</v>
      </c>
      <c r="D11255" s="475">
        <v>45.79</v>
      </c>
      <c r="E11255" s="302"/>
      <c r="F11255" s="302"/>
      <c r="G11255" s="302"/>
    </row>
    <row r="11256" spans="1:7" ht="25.5">
      <c r="A11256" s="450">
        <v>39291</v>
      </c>
      <c r="B11256" s="451" t="s">
        <v>8486</v>
      </c>
      <c r="C11256" s="450" t="s">
        <v>721</v>
      </c>
      <c r="D11256" s="475">
        <v>68.56</v>
      </c>
      <c r="E11256" s="302"/>
      <c r="F11256" s="302"/>
      <c r="G11256" s="302"/>
    </row>
    <row r="11257" spans="1:7" ht="25.5">
      <c r="A11257" s="450">
        <v>20174</v>
      </c>
      <c r="B11257" s="451" t="s">
        <v>8487</v>
      </c>
      <c r="C11257" s="450" t="s">
        <v>721</v>
      </c>
      <c r="D11257" s="475">
        <v>35.44</v>
      </c>
      <c r="E11257" s="302"/>
      <c r="F11257" s="302"/>
      <c r="G11257" s="302"/>
    </row>
    <row r="11258" spans="1:7" ht="25.5">
      <c r="A11258" s="450">
        <v>41892</v>
      </c>
      <c r="B11258" s="451" t="s">
        <v>8488</v>
      </c>
      <c r="C11258" s="450" t="s">
        <v>721</v>
      </c>
      <c r="D11258" s="475">
        <v>133.22</v>
      </c>
      <c r="E11258" s="302"/>
      <c r="F11258" s="302"/>
      <c r="G11258" s="302"/>
    </row>
    <row r="11259" spans="1:7" ht="25.5">
      <c r="A11259" s="450">
        <v>7048</v>
      </c>
      <c r="B11259" s="451" t="s">
        <v>8489</v>
      </c>
      <c r="C11259" s="450" t="s">
        <v>721</v>
      </c>
      <c r="D11259" s="475">
        <v>28.75</v>
      </c>
      <c r="E11259" s="302"/>
      <c r="F11259" s="302"/>
      <c r="G11259" s="302"/>
    </row>
    <row r="11260" spans="1:7" ht="25.5">
      <c r="A11260" s="450">
        <v>7088</v>
      </c>
      <c r="B11260" s="451" t="s">
        <v>8490</v>
      </c>
      <c r="C11260" s="450" t="s">
        <v>721</v>
      </c>
      <c r="D11260" s="475">
        <v>62.88</v>
      </c>
      <c r="E11260" s="302"/>
      <c r="F11260" s="302"/>
      <c r="G11260" s="302"/>
    </row>
    <row r="11261" spans="1:7" ht="25.5">
      <c r="A11261" s="450">
        <v>20179</v>
      </c>
      <c r="B11261" s="451" t="s">
        <v>12268</v>
      </c>
      <c r="C11261" s="450" t="s">
        <v>721</v>
      </c>
      <c r="D11261" s="475">
        <v>47.71</v>
      </c>
      <c r="E11261" s="302"/>
      <c r="F11261" s="302"/>
      <c r="G11261" s="302"/>
    </row>
    <row r="11262" spans="1:7" ht="25.5">
      <c r="A11262" s="450">
        <v>20178</v>
      </c>
      <c r="B11262" s="451" t="s">
        <v>12269</v>
      </c>
      <c r="C11262" s="450" t="s">
        <v>721</v>
      </c>
      <c r="D11262" s="475">
        <v>42.16</v>
      </c>
      <c r="E11262" s="302"/>
      <c r="F11262" s="302"/>
      <c r="G11262" s="302"/>
    </row>
    <row r="11263" spans="1:7" ht="25.5">
      <c r="A11263" s="450">
        <v>20180</v>
      </c>
      <c r="B11263" s="451" t="s">
        <v>12270</v>
      </c>
      <c r="C11263" s="450" t="s">
        <v>721</v>
      </c>
      <c r="D11263" s="475">
        <v>77.48</v>
      </c>
      <c r="E11263" s="302"/>
      <c r="F11263" s="302"/>
      <c r="G11263" s="302"/>
    </row>
    <row r="11264" spans="1:7" ht="25.5">
      <c r="A11264" s="450">
        <v>20181</v>
      </c>
      <c r="B11264" s="451" t="s">
        <v>12271</v>
      </c>
      <c r="C11264" s="450" t="s">
        <v>721</v>
      </c>
      <c r="D11264" s="475">
        <v>114.93</v>
      </c>
      <c r="E11264" s="302"/>
      <c r="F11264" s="302"/>
      <c r="G11264" s="302"/>
    </row>
    <row r="11265" spans="1:7" ht="25.5">
      <c r="A11265" s="450">
        <v>20177</v>
      </c>
      <c r="B11265" s="451" t="s">
        <v>12272</v>
      </c>
      <c r="C11265" s="450" t="s">
        <v>721</v>
      </c>
      <c r="D11265" s="475">
        <v>27.63</v>
      </c>
      <c r="E11265" s="302"/>
      <c r="F11265" s="302"/>
      <c r="G11265" s="302"/>
    </row>
    <row r="11266" spans="1:7" ht="25.5">
      <c r="A11266" s="450">
        <v>7082</v>
      </c>
      <c r="B11266" s="451" t="s">
        <v>8491</v>
      </c>
      <c r="C11266" s="450" t="s">
        <v>721</v>
      </c>
      <c r="D11266" s="475">
        <v>64.900000000000006</v>
      </c>
      <c r="E11266" s="302"/>
      <c r="F11266" s="302"/>
      <c r="G11266" s="302"/>
    </row>
    <row r="11267" spans="1:7" ht="38.25">
      <c r="A11267" s="450">
        <v>42707</v>
      </c>
      <c r="B11267" s="451" t="s">
        <v>8492</v>
      </c>
      <c r="C11267" s="450" t="s">
        <v>721</v>
      </c>
      <c r="D11267" s="475">
        <v>176.24</v>
      </c>
      <c r="E11267" s="302"/>
      <c r="F11267" s="302"/>
      <c r="G11267" s="302"/>
    </row>
    <row r="11268" spans="1:7" ht="25.5">
      <c r="A11268" s="450">
        <v>7069</v>
      </c>
      <c r="B11268" s="451" t="s">
        <v>8493</v>
      </c>
      <c r="C11268" s="450" t="s">
        <v>721</v>
      </c>
      <c r="D11268" s="475">
        <v>144.03</v>
      </c>
      <c r="E11268" s="302"/>
      <c r="F11268" s="302"/>
      <c r="G11268" s="302"/>
    </row>
    <row r="11269" spans="1:7" ht="38.25">
      <c r="A11269" s="450">
        <v>42708</v>
      </c>
      <c r="B11269" s="451" t="s">
        <v>8494</v>
      </c>
      <c r="C11269" s="450" t="s">
        <v>721</v>
      </c>
      <c r="D11269" s="475">
        <v>462.6</v>
      </c>
      <c r="E11269" s="302"/>
      <c r="F11269" s="302"/>
      <c r="G11269" s="302"/>
    </row>
    <row r="11270" spans="1:7" ht="25.5">
      <c r="A11270" s="450">
        <v>7070</v>
      </c>
      <c r="B11270" s="451" t="s">
        <v>8495</v>
      </c>
      <c r="C11270" s="450" t="s">
        <v>721</v>
      </c>
      <c r="D11270" s="475">
        <v>206.25</v>
      </c>
      <c r="E11270" s="302"/>
      <c r="F11270" s="302"/>
      <c r="G11270" s="302"/>
    </row>
    <row r="11271" spans="1:7" ht="38.25">
      <c r="A11271" s="450">
        <v>42709</v>
      </c>
      <c r="B11271" s="451" t="s">
        <v>8496</v>
      </c>
      <c r="C11271" s="450" t="s">
        <v>721</v>
      </c>
      <c r="D11271" s="475">
        <v>691.84</v>
      </c>
      <c r="E11271" s="302"/>
      <c r="F11271" s="302"/>
      <c r="G11271" s="302"/>
    </row>
    <row r="11272" spans="1:7" ht="38.25">
      <c r="A11272" s="450">
        <v>42710</v>
      </c>
      <c r="B11272" s="451" t="s">
        <v>8497</v>
      </c>
      <c r="C11272" s="450" t="s">
        <v>721</v>
      </c>
      <c r="D11272" s="475">
        <v>1988.7</v>
      </c>
      <c r="E11272" s="302"/>
      <c r="F11272" s="302"/>
      <c r="G11272" s="302"/>
    </row>
    <row r="11273" spans="1:7" ht="38.25">
      <c r="A11273" s="450">
        <v>42716</v>
      </c>
      <c r="B11273" s="451" t="s">
        <v>8498</v>
      </c>
      <c r="C11273" s="450" t="s">
        <v>721</v>
      </c>
      <c r="D11273" s="475">
        <v>2475.27</v>
      </c>
      <c r="E11273" s="302"/>
      <c r="F11273" s="302"/>
      <c r="G11273" s="302"/>
    </row>
    <row r="11274" spans="1:7" ht="25.5">
      <c r="A11274" s="450">
        <v>20172</v>
      </c>
      <c r="B11274" s="451" t="s">
        <v>8499</v>
      </c>
      <c r="C11274" s="450" t="s">
        <v>721</v>
      </c>
      <c r="D11274" s="475">
        <v>47.6</v>
      </c>
      <c r="E11274" s="302"/>
      <c r="F11274" s="302"/>
      <c r="G11274" s="302"/>
    </row>
    <row r="11275" spans="1:7">
      <c r="A11275" s="450">
        <v>40945</v>
      </c>
      <c r="B11275" s="451" t="s">
        <v>8500</v>
      </c>
      <c r="C11275" s="450" t="s">
        <v>724</v>
      </c>
      <c r="D11275" s="475">
        <v>13.02</v>
      </c>
      <c r="E11275" s="302"/>
      <c r="F11275" s="302"/>
      <c r="G11275" s="302"/>
    </row>
    <row r="11276" spans="1:7">
      <c r="A11276" s="450">
        <v>40946</v>
      </c>
      <c r="B11276" s="451" t="s">
        <v>8501</v>
      </c>
      <c r="C11276" s="450" t="s">
        <v>839</v>
      </c>
      <c r="D11276" s="475">
        <v>2309.2600000000002</v>
      </c>
      <c r="E11276" s="302"/>
      <c r="F11276" s="302"/>
      <c r="G11276" s="302"/>
    </row>
    <row r="11277" spans="1:7" ht="25.5">
      <c r="A11277" s="450">
        <v>7153</v>
      </c>
      <c r="B11277" s="451" t="s">
        <v>8502</v>
      </c>
      <c r="C11277" s="450" t="s">
        <v>724</v>
      </c>
      <c r="D11277" s="475">
        <v>19.66</v>
      </c>
      <c r="E11277" s="302"/>
      <c r="F11277" s="302"/>
      <c r="G11277" s="302"/>
    </row>
    <row r="11278" spans="1:7" ht="25.5">
      <c r="A11278" s="450">
        <v>41089</v>
      </c>
      <c r="B11278" s="451" t="s">
        <v>8503</v>
      </c>
      <c r="C11278" s="450" t="s">
        <v>839</v>
      </c>
      <c r="D11278" s="475">
        <v>3485.32</v>
      </c>
      <c r="E11278" s="302"/>
      <c r="F11278" s="302"/>
      <c r="G11278" s="302"/>
    </row>
    <row r="11279" spans="1:7">
      <c r="A11279" s="450">
        <v>40943</v>
      </c>
      <c r="B11279" s="451" t="s">
        <v>8504</v>
      </c>
      <c r="C11279" s="450" t="s">
        <v>724</v>
      </c>
      <c r="D11279" s="475">
        <v>20.7</v>
      </c>
      <c r="E11279" s="302"/>
      <c r="F11279" s="302"/>
      <c r="G11279" s="302"/>
    </row>
    <row r="11280" spans="1:7" ht="25.5">
      <c r="A11280" s="450">
        <v>40944</v>
      </c>
      <c r="B11280" s="451" t="s">
        <v>8505</v>
      </c>
      <c r="C11280" s="450" t="s">
        <v>839</v>
      </c>
      <c r="D11280" s="475">
        <v>3670.52</v>
      </c>
      <c r="E11280" s="302"/>
      <c r="F11280" s="302"/>
      <c r="G11280" s="302"/>
    </row>
    <row r="11281" spans="1:7">
      <c r="A11281" s="450">
        <v>6175</v>
      </c>
      <c r="B11281" s="451" t="s">
        <v>8506</v>
      </c>
      <c r="C11281" s="450" t="s">
        <v>724</v>
      </c>
      <c r="D11281" s="475">
        <v>18.11</v>
      </c>
      <c r="E11281" s="302"/>
      <c r="F11281" s="302"/>
      <c r="G11281" s="302"/>
    </row>
    <row r="11282" spans="1:7">
      <c r="A11282" s="450">
        <v>41092</v>
      </c>
      <c r="B11282" s="451" t="s">
        <v>8507</v>
      </c>
      <c r="C11282" s="450" t="s">
        <v>839</v>
      </c>
      <c r="D11282" s="475">
        <v>3210.7</v>
      </c>
      <c r="E11282" s="302"/>
      <c r="F11282" s="302"/>
      <c r="G11282" s="302"/>
    </row>
    <row r="11283" spans="1:7" ht="51">
      <c r="A11283" s="450">
        <v>37712</v>
      </c>
      <c r="B11283" s="451" t="s">
        <v>8508</v>
      </c>
      <c r="C11283" s="450" t="s">
        <v>726</v>
      </c>
      <c r="D11283" s="475">
        <v>61.49</v>
      </c>
      <c r="E11283" s="302"/>
      <c r="F11283" s="302"/>
      <c r="G11283" s="302"/>
    </row>
    <row r="11284" spans="1:7" ht="38.25">
      <c r="A11284" s="450">
        <v>34547</v>
      </c>
      <c r="B11284" s="451" t="s">
        <v>8509</v>
      </c>
      <c r="C11284" s="450" t="s">
        <v>725</v>
      </c>
      <c r="D11284" s="475">
        <v>4.99</v>
      </c>
      <c r="E11284" s="302"/>
      <c r="F11284" s="302"/>
      <c r="G11284" s="302"/>
    </row>
    <row r="11285" spans="1:7" ht="38.25">
      <c r="A11285" s="450">
        <v>34548</v>
      </c>
      <c r="B11285" s="451" t="s">
        <v>8510</v>
      </c>
      <c r="C11285" s="450" t="s">
        <v>725</v>
      </c>
      <c r="D11285" s="475">
        <v>8.18</v>
      </c>
      <c r="E11285" s="302"/>
      <c r="F11285" s="302"/>
      <c r="G11285" s="302"/>
    </row>
    <row r="11286" spans="1:7" ht="38.25">
      <c r="A11286" s="450">
        <v>34558</v>
      </c>
      <c r="B11286" s="451" t="s">
        <v>8511</v>
      </c>
      <c r="C11286" s="450" t="s">
        <v>725</v>
      </c>
      <c r="D11286" s="475">
        <v>4.0599999999999996</v>
      </c>
      <c r="E11286" s="302"/>
      <c r="F11286" s="302"/>
      <c r="G11286" s="302"/>
    </row>
    <row r="11287" spans="1:7" ht="38.25">
      <c r="A11287" s="450">
        <v>34550</v>
      </c>
      <c r="B11287" s="451" t="s">
        <v>8512</v>
      </c>
      <c r="C11287" s="450" t="s">
        <v>725</v>
      </c>
      <c r="D11287" s="475">
        <v>2.16</v>
      </c>
      <c r="E11287" s="302"/>
      <c r="F11287" s="302"/>
      <c r="G11287" s="302"/>
    </row>
    <row r="11288" spans="1:7" ht="38.25">
      <c r="A11288" s="450">
        <v>34557</v>
      </c>
      <c r="B11288" s="451" t="s">
        <v>8513</v>
      </c>
      <c r="C11288" s="450" t="s">
        <v>725</v>
      </c>
      <c r="D11288" s="475">
        <v>3.16</v>
      </c>
      <c r="E11288" s="302"/>
      <c r="F11288" s="302"/>
      <c r="G11288" s="302"/>
    </row>
    <row r="11289" spans="1:7" ht="38.25">
      <c r="A11289" s="450">
        <v>37411</v>
      </c>
      <c r="B11289" s="451" t="s">
        <v>10774</v>
      </c>
      <c r="C11289" s="450" t="s">
        <v>726</v>
      </c>
      <c r="D11289" s="475">
        <v>23.1</v>
      </c>
      <c r="E11289" s="302"/>
      <c r="F11289" s="302"/>
      <c r="G11289" s="302"/>
    </row>
    <row r="11290" spans="1:7" ht="51">
      <c r="A11290" s="450">
        <v>39508</v>
      </c>
      <c r="B11290" s="451" t="s">
        <v>10775</v>
      </c>
      <c r="C11290" s="450" t="s">
        <v>726</v>
      </c>
      <c r="D11290" s="475">
        <v>12.97</v>
      </c>
      <c r="E11290" s="302"/>
      <c r="F11290" s="302"/>
      <c r="G11290" s="302"/>
    </row>
    <row r="11291" spans="1:7" ht="51">
      <c r="A11291" s="450">
        <v>39507</v>
      </c>
      <c r="B11291" s="451" t="s">
        <v>10776</v>
      </c>
      <c r="C11291" s="450" t="s">
        <v>726</v>
      </c>
      <c r="D11291" s="475">
        <v>19.36</v>
      </c>
      <c r="E11291" s="302"/>
      <c r="F11291" s="302"/>
      <c r="G11291" s="302"/>
    </row>
    <row r="11292" spans="1:7" ht="51">
      <c r="A11292" s="450">
        <v>7155</v>
      </c>
      <c r="B11292" s="451" t="s">
        <v>10777</v>
      </c>
      <c r="C11292" s="450" t="s">
        <v>726</v>
      </c>
      <c r="D11292" s="475">
        <v>24.85</v>
      </c>
      <c r="E11292" s="302"/>
      <c r="F11292" s="302"/>
      <c r="G11292" s="302"/>
    </row>
    <row r="11293" spans="1:7" ht="51">
      <c r="A11293" s="450">
        <v>42406</v>
      </c>
      <c r="B11293" s="451" t="s">
        <v>10778</v>
      </c>
      <c r="C11293" s="450" t="s">
        <v>726</v>
      </c>
      <c r="D11293" s="475">
        <v>28.49</v>
      </c>
      <c r="E11293" s="302"/>
      <c r="F11293" s="302"/>
      <c r="G11293" s="302"/>
    </row>
    <row r="11294" spans="1:7" ht="51">
      <c r="A11294" s="450">
        <v>7156</v>
      </c>
      <c r="B11294" s="451" t="s">
        <v>10779</v>
      </c>
      <c r="C11294" s="450" t="s">
        <v>726</v>
      </c>
      <c r="D11294" s="475">
        <v>35.65</v>
      </c>
      <c r="E11294" s="302"/>
      <c r="F11294" s="302"/>
      <c r="G11294" s="302"/>
    </row>
    <row r="11295" spans="1:7" ht="51">
      <c r="A11295" s="450">
        <v>43127</v>
      </c>
      <c r="B11295" s="451" t="s">
        <v>10780</v>
      </c>
      <c r="C11295" s="450" t="s">
        <v>726</v>
      </c>
      <c r="D11295" s="475">
        <v>51.02</v>
      </c>
      <c r="E11295" s="302"/>
      <c r="F11295" s="302"/>
      <c r="G11295" s="302"/>
    </row>
    <row r="11296" spans="1:7" ht="51">
      <c r="A11296" s="450">
        <v>10917</v>
      </c>
      <c r="B11296" s="451" t="s">
        <v>10781</v>
      </c>
      <c r="C11296" s="450" t="s">
        <v>726</v>
      </c>
      <c r="D11296" s="475">
        <v>10.77</v>
      </c>
      <c r="E11296" s="302"/>
      <c r="F11296" s="302"/>
      <c r="G11296" s="302"/>
    </row>
    <row r="11297" spans="1:7" ht="51">
      <c r="A11297" s="450">
        <v>21141</v>
      </c>
      <c r="B11297" s="451" t="s">
        <v>10782</v>
      </c>
      <c r="C11297" s="450" t="s">
        <v>726</v>
      </c>
      <c r="D11297" s="475">
        <v>16.670000000000002</v>
      </c>
      <c r="E11297" s="302"/>
      <c r="F11297" s="302"/>
      <c r="G11297" s="302"/>
    </row>
    <row r="11298" spans="1:7" ht="51">
      <c r="A11298" s="450">
        <v>39509</v>
      </c>
      <c r="B11298" s="451" t="s">
        <v>10783</v>
      </c>
      <c r="C11298" s="450" t="s">
        <v>726</v>
      </c>
      <c r="D11298" s="475">
        <v>16.04</v>
      </c>
      <c r="E11298" s="302"/>
      <c r="F11298" s="302"/>
      <c r="G11298" s="302"/>
    </row>
    <row r="11299" spans="1:7">
      <c r="A11299" s="450">
        <v>25988</v>
      </c>
      <c r="B11299" s="451" t="s">
        <v>8514</v>
      </c>
      <c r="C11299" s="450" t="s">
        <v>726</v>
      </c>
      <c r="D11299" s="475">
        <v>10.77</v>
      </c>
      <c r="E11299" s="302"/>
      <c r="F11299" s="302"/>
      <c r="G11299" s="302"/>
    </row>
    <row r="11300" spans="1:7" ht="38.25">
      <c r="A11300" s="450">
        <v>7167</v>
      </c>
      <c r="B11300" s="451" t="s">
        <v>10784</v>
      </c>
      <c r="C11300" s="450" t="s">
        <v>726</v>
      </c>
      <c r="D11300" s="475">
        <v>23.74</v>
      </c>
      <c r="E11300" s="302"/>
      <c r="F11300" s="302"/>
      <c r="G11300" s="302"/>
    </row>
    <row r="11301" spans="1:7" ht="38.25">
      <c r="A11301" s="450">
        <v>10928</v>
      </c>
      <c r="B11301" s="451" t="s">
        <v>10785</v>
      </c>
      <c r="C11301" s="450" t="s">
        <v>726</v>
      </c>
      <c r="D11301" s="475">
        <v>13.64</v>
      </c>
      <c r="E11301" s="302"/>
      <c r="F11301" s="302"/>
      <c r="G11301" s="302"/>
    </row>
    <row r="11302" spans="1:7" ht="38.25">
      <c r="A11302" s="450">
        <v>10933</v>
      </c>
      <c r="B11302" s="451" t="s">
        <v>10786</v>
      </c>
      <c r="C11302" s="450" t="s">
        <v>726</v>
      </c>
      <c r="D11302" s="475">
        <v>20.58</v>
      </c>
      <c r="E11302" s="302"/>
      <c r="F11302" s="302"/>
      <c r="G11302" s="302"/>
    </row>
    <row r="11303" spans="1:7" ht="38.25">
      <c r="A11303" s="450">
        <v>7158</v>
      </c>
      <c r="B11303" s="451" t="s">
        <v>10787</v>
      </c>
      <c r="C11303" s="450" t="s">
        <v>726</v>
      </c>
      <c r="D11303" s="475">
        <v>34.9</v>
      </c>
      <c r="E11303" s="302"/>
      <c r="F11303" s="302"/>
      <c r="G11303" s="302"/>
    </row>
    <row r="11304" spans="1:7" ht="38.25">
      <c r="A11304" s="450">
        <v>10927</v>
      </c>
      <c r="B11304" s="451" t="s">
        <v>10788</v>
      </c>
      <c r="C11304" s="450" t="s">
        <v>726</v>
      </c>
      <c r="D11304" s="475">
        <v>22.32</v>
      </c>
      <c r="E11304" s="302"/>
      <c r="F11304" s="302"/>
      <c r="G11304" s="302"/>
    </row>
    <row r="11305" spans="1:7" ht="38.25">
      <c r="A11305" s="450">
        <v>7162</v>
      </c>
      <c r="B11305" s="451" t="s">
        <v>10789</v>
      </c>
      <c r="C11305" s="450" t="s">
        <v>726</v>
      </c>
      <c r="D11305" s="475">
        <v>54.61</v>
      </c>
      <c r="E11305" s="302"/>
      <c r="F11305" s="302"/>
      <c r="G11305" s="302"/>
    </row>
    <row r="11306" spans="1:7" ht="38.25">
      <c r="A11306" s="450">
        <v>10932</v>
      </c>
      <c r="B11306" s="451" t="s">
        <v>10790</v>
      </c>
      <c r="C11306" s="450" t="s">
        <v>726</v>
      </c>
      <c r="D11306" s="475">
        <v>94.99</v>
      </c>
      <c r="E11306" s="302"/>
      <c r="F11306" s="302"/>
      <c r="G11306" s="302"/>
    </row>
    <row r="11307" spans="1:7" ht="51">
      <c r="A11307" s="450">
        <v>10937</v>
      </c>
      <c r="B11307" s="451" t="s">
        <v>10791</v>
      </c>
      <c r="C11307" s="450" t="s">
        <v>726</v>
      </c>
      <c r="D11307" s="475">
        <v>24.41</v>
      </c>
      <c r="E11307" s="302"/>
      <c r="F11307" s="302"/>
      <c r="G11307" s="302"/>
    </row>
    <row r="11308" spans="1:7" ht="51">
      <c r="A11308" s="450">
        <v>10935</v>
      </c>
      <c r="B11308" s="451" t="s">
        <v>10792</v>
      </c>
      <c r="C11308" s="450" t="s">
        <v>726</v>
      </c>
      <c r="D11308" s="475">
        <v>42.34</v>
      </c>
      <c r="E11308" s="302"/>
      <c r="F11308" s="302"/>
      <c r="G11308" s="302"/>
    </row>
    <row r="11309" spans="1:7" ht="25.5">
      <c r="A11309" s="450">
        <v>10931</v>
      </c>
      <c r="B11309" s="451" t="s">
        <v>10793</v>
      </c>
      <c r="C11309" s="450" t="s">
        <v>726</v>
      </c>
      <c r="D11309" s="475">
        <v>11.91</v>
      </c>
      <c r="E11309" s="302"/>
      <c r="F11309" s="302"/>
      <c r="G11309" s="302"/>
    </row>
    <row r="11310" spans="1:7" ht="25.5">
      <c r="A11310" s="450">
        <v>7164</v>
      </c>
      <c r="B11310" s="451" t="s">
        <v>8515</v>
      </c>
      <c r="C11310" s="450" t="s">
        <v>726</v>
      </c>
      <c r="D11310" s="475">
        <v>39.409999999999997</v>
      </c>
      <c r="E11310" s="302"/>
      <c r="F11310" s="302"/>
      <c r="G11310" s="302"/>
    </row>
    <row r="11311" spans="1:7" ht="25.5">
      <c r="A11311" s="450">
        <v>36887</v>
      </c>
      <c r="B11311" s="451" t="s">
        <v>8516</v>
      </c>
      <c r="C11311" s="450" t="s">
        <v>726</v>
      </c>
      <c r="D11311" s="475">
        <v>13.96</v>
      </c>
      <c r="E11311" s="302"/>
      <c r="F11311" s="302"/>
      <c r="G11311" s="302"/>
    </row>
    <row r="11312" spans="1:7" ht="63.75">
      <c r="A11312" s="450">
        <v>34630</v>
      </c>
      <c r="B11312" s="451" t="s">
        <v>8517</v>
      </c>
      <c r="C11312" s="450" t="s">
        <v>721</v>
      </c>
      <c r="D11312" s="475">
        <v>999.44</v>
      </c>
      <c r="E11312" s="302"/>
      <c r="F11312" s="302"/>
      <c r="G11312" s="302"/>
    </row>
    <row r="11313" spans="1:7">
      <c r="A11313" s="450">
        <v>7161</v>
      </c>
      <c r="B11313" s="451" t="s">
        <v>8518</v>
      </c>
      <c r="C11313" s="450" t="s">
        <v>726</v>
      </c>
      <c r="D11313" s="475">
        <v>4.9000000000000004</v>
      </c>
      <c r="E11313" s="302"/>
      <c r="F11313" s="302"/>
      <c r="G11313" s="302"/>
    </row>
    <row r="11314" spans="1:7" ht="38.25">
      <c r="A11314" s="450">
        <v>7170</v>
      </c>
      <c r="B11314" s="451" t="s">
        <v>8519</v>
      </c>
      <c r="C11314" s="450" t="s">
        <v>726</v>
      </c>
      <c r="D11314" s="475">
        <v>1.98</v>
      </c>
      <c r="E11314" s="302"/>
      <c r="F11314" s="302"/>
      <c r="G11314" s="302"/>
    </row>
    <row r="11315" spans="1:7" ht="38.25">
      <c r="A11315" s="450">
        <v>37524</v>
      </c>
      <c r="B11315" s="451" t="s">
        <v>8520</v>
      </c>
      <c r="C11315" s="450" t="s">
        <v>725</v>
      </c>
      <c r="D11315" s="475">
        <v>1.9</v>
      </c>
      <c r="E11315" s="302"/>
      <c r="F11315" s="302"/>
      <c r="G11315" s="302"/>
    </row>
    <row r="11316" spans="1:7" ht="51">
      <c r="A11316" s="450">
        <v>37525</v>
      </c>
      <c r="B11316" s="451" t="s">
        <v>8521</v>
      </c>
      <c r="C11316" s="450" t="s">
        <v>725</v>
      </c>
      <c r="D11316" s="475">
        <v>2.2599999999999998</v>
      </c>
      <c r="E11316" s="302"/>
      <c r="F11316" s="302"/>
      <c r="G11316" s="302"/>
    </row>
    <row r="11317" spans="1:7" ht="38.25">
      <c r="A11317" s="450">
        <v>36789</v>
      </c>
      <c r="B11317" s="451" t="s">
        <v>8522</v>
      </c>
      <c r="C11317" s="450" t="s">
        <v>721</v>
      </c>
      <c r="D11317" s="475">
        <v>2.2999999999999998</v>
      </c>
      <c r="E11317" s="302"/>
      <c r="F11317" s="302"/>
      <c r="G11317" s="302"/>
    </row>
    <row r="11318" spans="1:7" ht="51">
      <c r="A11318" s="450">
        <v>7173</v>
      </c>
      <c r="B11318" s="451" t="s">
        <v>8523</v>
      </c>
      <c r="C11318" s="450" t="s">
        <v>731</v>
      </c>
      <c r="D11318" s="475">
        <v>1490</v>
      </c>
      <c r="E11318" s="302"/>
      <c r="F11318" s="302"/>
      <c r="G11318" s="302"/>
    </row>
    <row r="11319" spans="1:7" ht="51">
      <c r="A11319" s="450">
        <v>7175</v>
      </c>
      <c r="B11319" s="451" t="s">
        <v>12472</v>
      </c>
      <c r="C11319" s="450" t="s">
        <v>721</v>
      </c>
      <c r="D11319" s="475">
        <v>1.68</v>
      </c>
      <c r="E11319" s="302"/>
      <c r="F11319" s="302"/>
      <c r="G11319" s="302"/>
    </row>
    <row r="11320" spans="1:7" ht="38.25">
      <c r="A11320" s="450">
        <v>40741</v>
      </c>
      <c r="B11320" s="451" t="s">
        <v>10794</v>
      </c>
      <c r="C11320" s="450" t="s">
        <v>721</v>
      </c>
      <c r="D11320" s="475">
        <v>2.31</v>
      </c>
      <c r="E11320" s="302"/>
      <c r="F11320" s="302"/>
      <c r="G11320" s="302"/>
    </row>
    <row r="11321" spans="1:7" ht="25.5">
      <c r="A11321" s="450">
        <v>7184</v>
      </c>
      <c r="B11321" s="451" t="s">
        <v>8524</v>
      </c>
      <c r="C11321" s="450" t="s">
        <v>726</v>
      </c>
      <c r="D11321" s="475">
        <v>34.76</v>
      </c>
      <c r="E11321" s="302"/>
      <c r="F11321" s="302"/>
      <c r="G11321" s="302"/>
    </row>
    <row r="11322" spans="1:7" ht="25.5">
      <c r="A11322" s="450">
        <v>34458</v>
      </c>
      <c r="B11322" s="451" t="s">
        <v>8525</v>
      </c>
      <c r="C11322" s="450" t="s">
        <v>721</v>
      </c>
      <c r="D11322" s="475">
        <v>153.63999999999999</v>
      </c>
      <c r="E11322" s="302"/>
      <c r="F11322" s="302"/>
      <c r="G11322" s="302"/>
    </row>
    <row r="11323" spans="1:7" ht="25.5">
      <c r="A11323" s="450">
        <v>34464</v>
      </c>
      <c r="B11323" s="451" t="s">
        <v>8526</v>
      </c>
      <c r="C11323" s="450" t="s">
        <v>721</v>
      </c>
      <c r="D11323" s="475">
        <v>206.13</v>
      </c>
      <c r="E11323" s="302"/>
      <c r="F11323" s="302"/>
      <c r="G11323" s="302"/>
    </row>
    <row r="11324" spans="1:7" ht="25.5">
      <c r="A11324" s="450">
        <v>34468</v>
      </c>
      <c r="B11324" s="451" t="s">
        <v>8527</v>
      </c>
      <c r="C11324" s="450" t="s">
        <v>721</v>
      </c>
      <c r="D11324" s="475">
        <v>237.89</v>
      </c>
      <c r="E11324" s="302"/>
      <c r="F11324" s="302"/>
      <c r="G11324" s="302"/>
    </row>
    <row r="11325" spans="1:7" ht="25.5">
      <c r="A11325" s="450">
        <v>34473</v>
      </c>
      <c r="B11325" s="451" t="s">
        <v>8528</v>
      </c>
      <c r="C11325" s="450" t="s">
        <v>721</v>
      </c>
      <c r="D11325" s="475">
        <v>194.56</v>
      </c>
      <c r="E11325" s="302"/>
      <c r="F11325" s="302"/>
      <c r="G11325" s="302"/>
    </row>
    <row r="11326" spans="1:7" ht="25.5">
      <c r="A11326" s="450">
        <v>34480</v>
      </c>
      <c r="B11326" s="451" t="s">
        <v>8529</v>
      </c>
      <c r="C11326" s="450" t="s">
        <v>721</v>
      </c>
      <c r="D11326" s="475">
        <v>265.32</v>
      </c>
      <c r="E11326" s="302"/>
      <c r="F11326" s="302"/>
      <c r="G11326" s="302"/>
    </row>
    <row r="11327" spans="1:7" ht="25.5">
      <c r="A11327" s="450">
        <v>34486</v>
      </c>
      <c r="B11327" s="451" t="s">
        <v>8530</v>
      </c>
      <c r="C11327" s="450" t="s">
        <v>721</v>
      </c>
      <c r="D11327" s="475">
        <v>297.16000000000003</v>
      </c>
      <c r="E11327" s="302"/>
      <c r="F11327" s="302"/>
      <c r="G11327" s="302"/>
    </row>
    <row r="11328" spans="1:7" ht="25.5">
      <c r="A11328" s="450">
        <v>7202</v>
      </c>
      <c r="B11328" s="451" t="s">
        <v>8531</v>
      </c>
      <c r="C11328" s="450" t="s">
        <v>726</v>
      </c>
      <c r="D11328" s="475">
        <v>60.89</v>
      </c>
      <c r="E11328" s="302"/>
      <c r="F11328" s="302"/>
      <c r="G11328" s="302"/>
    </row>
    <row r="11329" spans="1:7" ht="25.5">
      <c r="A11329" s="450">
        <v>7190</v>
      </c>
      <c r="B11329" s="451" t="s">
        <v>8532</v>
      </c>
      <c r="C11329" s="450" t="s">
        <v>721</v>
      </c>
      <c r="D11329" s="475">
        <v>10.45</v>
      </c>
      <c r="E11329" s="302"/>
      <c r="F11329" s="302"/>
      <c r="G11329" s="302"/>
    </row>
    <row r="11330" spans="1:7" ht="25.5">
      <c r="A11330" s="450">
        <v>34417</v>
      </c>
      <c r="B11330" s="451" t="s">
        <v>8533</v>
      </c>
      <c r="C11330" s="450" t="s">
        <v>721</v>
      </c>
      <c r="D11330" s="475">
        <v>18.16</v>
      </c>
      <c r="E11330" s="302"/>
      <c r="F11330" s="302"/>
      <c r="G11330" s="302"/>
    </row>
    <row r="11331" spans="1:7" ht="25.5">
      <c r="A11331" s="450">
        <v>7213</v>
      </c>
      <c r="B11331" s="451" t="s">
        <v>8534</v>
      </c>
      <c r="C11331" s="450" t="s">
        <v>726</v>
      </c>
      <c r="D11331" s="475">
        <v>17.25</v>
      </c>
      <c r="E11331" s="302"/>
      <c r="F11331" s="302"/>
      <c r="G11331" s="302"/>
    </row>
    <row r="11332" spans="1:7" ht="25.5">
      <c r="A11332" s="450">
        <v>7195</v>
      </c>
      <c r="B11332" s="451" t="s">
        <v>8535</v>
      </c>
      <c r="C11332" s="450" t="s">
        <v>721</v>
      </c>
      <c r="D11332" s="475">
        <v>50.14</v>
      </c>
      <c r="E11332" s="302"/>
      <c r="F11332" s="302"/>
      <c r="G11332" s="302"/>
    </row>
    <row r="11333" spans="1:7" ht="25.5">
      <c r="A11333" s="450">
        <v>7186</v>
      </c>
      <c r="B11333" s="451" t="s">
        <v>8536</v>
      </c>
      <c r="C11333" s="450" t="s">
        <v>721</v>
      </c>
      <c r="D11333" s="475">
        <v>59.99</v>
      </c>
      <c r="E11333" s="302"/>
      <c r="F11333" s="302"/>
      <c r="G11333" s="302"/>
    </row>
    <row r="11334" spans="1:7" ht="25.5">
      <c r="A11334" s="450">
        <v>7194</v>
      </c>
      <c r="B11334" s="451" t="s">
        <v>8537</v>
      </c>
      <c r="C11334" s="450" t="s">
        <v>726</v>
      </c>
      <c r="D11334" s="475">
        <v>29.75</v>
      </c>
      <c r="E11334" s="302"/>
      <c r="F11334" s="302"/>
      <c r="G11334" s="302"/>
    </row>
    <row r="11335" spans="1:7" ht="25.5">
      <c r="A11335" s="450">
        <v>7197</v>
      </c>
      <c r="B11335" s="451" t="s">
        <v>8538</v>
      </c>
      <c r="C11335" s="450" t="s">
        <v>721</v>
      </c>
      <c r="D11335" s="475">
        <v>119.95</v>
      </c>
      <c r="E11335" s="302"/>
      <c r="F11335" s="302"/>
      <c r="G11335" s="302"/>
    </row>
    <row r="11336" spans="1:7" ht="25.5">
      <c r="A11336" s="450">
        <v>7192</v>
      </c>
      <c r="B11336" s="451" t="s">
        <v>8539</v>
      </c>
      <c r="C11336" s="450" t="s">
        <v>721</v>
      </c>
      <c r="D11336" s="475">
        <v>65.97</v>
      </c>
      <c r="E11336" s="302"/>
      <c r="F11336" s="302"/>
      <c r="G11336" s="302"/>
    </row>
    <row r="11337" spans="1:7" ht="25.5">
      <c r="A11337" s="450">
        <v>7193</v>
      </c>
      <c r="B11337" s="451" t="s">
        <v>8540</v>
      </c>
      <c r="C11337" s="450" t="s">
        <v>721</v>
      </c>
      <c r="D11337" s="475">
        <v>78.75</v>
      </c>
      <c r="E11337" s="302"/>
      <c r="F11337" s="302"/>
      <c r="G11337" s="302"/>
    </row>
    <row r="11338" spans="1:7" ht="25.5">
      <c r="A11338" s="450">
        <v>7189</v>
      </c>
      <c r="B11338" s="451" t="s">
        <v>8541</v>
      </c>
      <c r="C11338" s="450" t="s">
        <v>721</v>
      </c>
      <c r="D11338" s="475">
        <v>110.62</v>
      </c>
      <c r="E11338" s="302"/>
      <c r="F11338" s="302"/>
      <c r="G11338" s="302"/>
    </row>
    <row r="11339" spans="1:7" ht="25.5">
      <c r="A11339" s="450">
        <v>7198</v>
      </c>
      <c r="B11339" s="451" t="s">
        <v>8542</v>
      </c>
      <c r="C11339" s="450" t="s">
        <v>726</v>
      </c>
      <c r="D11339" s="475">
        <v>41.18</v>
      </c>
      <c r="E11339" s="302"/>
      <c r="F11339" s="302"/>
      <c r="G11339" s="302"/>
    </row>
    <row r="11340" spans="1:7" ht="25.5">
      <c r="A11340" s="450">
        <v>34402</v>
      </c>
      <c r="B11340" s="451" t="s">
        <v>8542</v>
      </c>
      <c r="C11340" s="450" t="s">
        <v>721</v>
      </c>
      <c r="D11340" s="475">
        <v>165.8</v>
      </c>
      <c r="E11340" s="302"/>
      <c r="F11340" s="302"/>
      <c r="G11340" s="302"/>
    </row>
    <row r="11341" spans="1:7">
      <c r="A11341" s="450">
        <v>7245</v>
      </c>
      <c r="B11341" s="451" t="s">
        <v>8543</v>
      </c>
      <c r="C11341" s="450" t="s">
        <v>721</v>
      </c>
      <c r="D11341" s="475">
        <v>54.96</v>
      </c>
      <c r="E11341" s="302"/>
      <c r="F11341" s="302"/>
      <c r="G11341" s="302"/>
    </row>
    <row r="11342" spans="1:7" ht="25.5">
      <c r="A11342" s="450">
        <v>34425</v>
      </c>
      <c r="B11342" s="451" t="s">
        <v>8544</v>
      </c>
      <c r="C11342" s="450" t="s">
        <v>721</v>
      </c>
      <c r="D11342" s="475">
        <v>102.53</v>
      </c>
      <c r="E11342" s="302"/>
      <c r="F11342" s="302"/>
      <c r="G11342" s="302"/>
    </row>
    <row r="11343" spans="1:7" ht="25.5">
      <c r="A11343" s="450">
        <v>7223</v>
      </c>
      <c r="B11343" s="451" t="s">
        <v>8545</v>
      </c>
      <c r="C11343" s="450" t="s">
        <v>721</v>
      </c>
      <c r="D11343" s="475">
        <v>119.49</v>
      </c>
      <c r="E11343" s="302"/>
      <c r="F11343" s="302"/>
      <c r="G11343" s="302"/>
    </row>
    <row r="11344" spans="1:7" ht="25.5">
      <c r="A11344" s="450">
        <v>7234</v>
      </c>
      <c r="B11344" s="451" t="s">
        <v>8546</v>
      </c>
      <c r="C11344" s="450" t="s">
        <v>721</v>
      </c>
      <c r="D11344" s="475">
        <v>172.35</v>
      </c>
      <c r="E11344" s="302"/>
      <c r="F11344" s="302"/>
      <c r="G11344" s="302"/>
    </row>
    <row r="11345" spans="1:7" ht="25.5">
      <c r="A11345" s="450">
        <v>7224</v>
      </c>
      <c r="B11345" s="451" t="s">
        <v>8547</v>
      </c>
      <c r="C11345" s="450" t="s">
        <v>721</v>
      </c>
      <c r="D11345" s="475">
        <v>190.37</v>
      </c>
      <c r="E11345" s="302"/>
      <c r="F11345" s="302"/>
      <c r="G11345" s="302"/>
    </row>
    <row r="11346" spans="1:7" ht="25.5">
      <c r="A11346" s="450">
        <v>7221</v>
      </c>
      <c r="B11346" s="451" t="s">
        <v>8548</v>
      </c>
      <c r="C11346" s="450" t="s">
        <v>726</v>
      </c>
      <c r="D11346" s="475">
        <v>92.56</v>
      </c>
      <c r="E11346" s="302"/>
      <c r="F11346" s="302"/>
      <c r="G11346" s="302"/>
    </row>
    <row r="11347" spans="1:7" ht="25.5">
      <c r="A11347" s="450">
        <v>7225</v>
      </c>
      <c r="B11347" s="451" t="s">
        <v>8549</v>
      </c>
      <c r="C11347" s="450" t="s">
        <v>721</v>
      </c>
      <c r="D11347" s="475">
        <v>240.68</v>
      </c>
      <c r="E11347" s="302"/>
      <c r="F11347" s="302"/>
      <c r="G11347" s="302"/>
    </row>
    <row r="11348" spans="1:7" ht="25.5">
      <c r="A11348" s="450">
        <v>7226</v>
      </c>
      <c r="B11348" s="451" t="s">
        <v>8550</v>
      </c>
      <c r="C11348" s="450" t="s">
        <v>721</v>
      </c>
      <c r="D11348" s="475">
        <v>264.86</v>
      </c>
      <c r="E11348" s="302"/>
      <c r="F11348" s="302"/>
      <c r="G11348" s="302"/>
    </row>
    <row r="11349" spans="1:7" ht="25.5">
      <c r="A11349" s="450">
        <v>7236</v>
      </c>
      <c r="B11349" s="451" t="s">
        <v>8551</v>
      </c>
      <c r="C11349" s="450" t="s">
        <v>721</v>
      </c>
      <c r="D11349" s="475">
        <v>288.86</v>
      </c>
      <c r="E11349" s="302"/>
      <c r="F11349" s="302"/>
      <c r="G11349" s="302"/>
    </row>
    <row r="11350" spans="1:7" ht="25.5">
      <c r="A11350" s="450">
        <v>7227</v>
      </c>
      <c r="B11350" s="451" t="s">
        <v>8552</v>
      </c>
      <c r="C11350" s="450" t="s">
        <v>721</v>
      </c>
      <c r="D11350" s="475">
        <v>312.94</v>
      </c>
      <c r="E11350" s="302"/>
      <c r="F11350" s="302"/>
      <c r="G11350" s="302"/>
    </row>
    <row r="11351" spans="1:7" ht="25.5">
      <c r="A11351" s="450">
        <v>7212</v>
      </c>
      <c r="B11351" s="451" t="s">
        <v>8553</v>
      </c>
      <c r="C11351" s="450" t="s">
        <v>721</v>
      </c>
      <c r="D11351" s="475">
        <v>346.5</v>
      </c>
      <c r="E11351" s="302"/>
      <c r="F11351" s="302"/>
      <c r="G11351" s="302"/>
    </row>
    <row r="11352" spans="1:7" ht="25.5">
      <c r="A11352" s="450">
        <v>7229</v>
      </c>
      <c r="B11352" s="451" t="s">
        <v>8554</v>
      </c>
      <c r="C11352" s="450" t="s">
        <v>721</v>
      </c>
      <c r="D11352" s="475">
        <v>229.14</v>
      </c>
      <c r="E11352" s="302"/>
      <c r="F11352" s="302"/>
      <c r="G11352" s="302"/>
    </row>
    <row r="11353" spans="1:7" ht="25.5">
      <c r="A11353" s="450">
        <v>7230</v>
      </c>
      <c r="B11353" s="451" t="s">
        <v>8555</v>
      </c>
      <c r="C11353" s="450" t="s">
        <v>721</v>
      </c>
      <c r="D11353" s="475">
        <v>365.15</v>
      </c>
      <c r="E11353" s="302"/>
      <c r="F11353" s="302"/>
      <c r="G11353" s="302"/>
    </row>
    <row r="11354" spans="1:7" ht="25.5">
      <c r="A11354" s="450">
        <v>7231</v>
      </c>
      <c r="B11354" s="451" t="s">
        <v>8556</v>
      </c>
      <c r="C11354" s="450" t="s">
        <v>721</v>
      </c>
      <c r="D11354" s="475">
        <v>479.55</v>
      </c>
      <c r="E11354" s="302"/>
      <c r="F11354" s="302"/>
      <c r="G11354" s="302"/>
    </row>
    <row r="11355" spans="1:7" ht="25.5">
      <c r="A11355" s="450">
        <v>7220</v>
      </c>
      <c r="B11355" s="451" t="s">
        <v>8557</v>
      </c>
      <c r="C11355" s="450" t="s">
        <v>721</v>
      </c>
      <c r="D11355" s="475">
        <v>589.57000000000005</v>
      </c>
      <c r="E11355" s="302"/>
      <c r="F11355" s="302"/>
      <c r="G11355" s="302"/>
    </row>
    <row r="11356" spans="1:7" ht="25.5">
      <c r="A11356" s="450">
        <v>34447</v>
      </c>
      <c r="B11356" s="451" t="s">
        <v>8558</v>
      </c>
      <c r="C11356" s="450" t="s">
        <v>721</v>
      </c>
      <c r="D11356" s="475">
        <v>656.2</v>
      </c>
      <c r="E11356" s="302"/>
      <c r="F11356" s="302"/>
      <c r="G11356" s="302"/>
    </row>
    <row r="11357" spans="1:7" ht="25.5">
      <c r="A11357" s="450">
        <v>7233</v>
      </c>
      <c r="B11357" s="451" t="s">
        <v>8559</v>
      </c>
      <c r="C11357" s="450" t="s">
        <v>721</v>
      </c>
      <c r="D11357" s="475">
        <v>734.64</v>
      </c>
      <c r="E11357" s="302"/>
      <c r="F11357" s="302"/>
      <c r="G11357" s="302"/>
    </row>
    <row r="11358" spans="1:7" ht="76.5">
      <c r="A11358" s="450">
        <v>40740</v>
      </c>
      <c r="B11358" s="451" t="s">
        <v>10795</v>
      </c>
      <c r="C11358" s="450" t="s">
        <v>726</v>
      </c>
      <c r="D11358" s="475">
        <v>214.92</v>
      </c>
      <c r="E11358" s="302"/>
      <c r="F11358" s="302"/>
      <c r="G11358" s="302"/>
    </row>
    <row r="11359" spans="1:7" ht="38.25">
      <c r="A11359" s="450">
        <v>25007</v>
      </c>
      <c r="B11359" s="451" t="s">
        <v>10796</v>
      </c>
      <c r="C11359" s="450" t="s">
        <v>726</v>
      </c>
      <c r="D11359" s="475">
        <v>61.5</v>
      </c>
      <c r="E11359" s="302"/>
      <c r="F11359" s="302"/>
      <c r="G11359" s="302"/>
    </row>
    <row r="11360" spans="1:7" ht="89.25">
      <c r="A11360" s="450">
        <v>43071</v>
      </c>
      <c r="B11360" s="451" t="s">
        <v>12273</v>
      </c>
      <c r="C11360" s="450" t="s">
        <v>726</v>
      </c>
      <c r="D11360" s="475">
        <v>242.01</v>
      </c>
      <c r="E11360" s="302"/>
      <c r="F11360" s="302"/>
      <c r="G11360" s="302"/>
    </row>
    <row r="11361" spans="1:7" ht="89.25">
      <c r="A11361" s="450">
        <v>39520</v>
      </c>
      <c r="B11361" s="451" t="s">
        <v>10797</v>
      </c>
      <c r="C11361" s="450" t="s">
        <v>726</v>
      </c>
      <c r="D11361" s="475">
        <v>197.44</v>
      </c>
      <c r="E11361" s="302"/>
      <c r="F11361" s="302"/>
      <c r="G11361" s="302"/>
    </row>
    <row r="11362" spans="1:7" ht="89.25">
      <c r="A11362" s="450">
        <v>39521</v>
      </c>
      <c r="B11362" s="451" t="s">
        <v>10798</v>
      </c>
      <c r="C11362" s="450" t="s">
        <v>726</v>
      </c>
      <c r="D11362" s="475">
        <v>203.89</v>
      </c>
      <c r="E11362" s="302"/>
      <c r="F11362" s="302"/>
      <c r="G11362" s="302"/>
    </row>
    <row r="11363" spans="1:7" ht="76.5">
      <c r="A11363" s="450">
        <v>39522</v>
      </c>
      <c r="B11363" s="451" t="s">
        <v>10799</v>
      </c>
      <c r="C11363" s="450" t="s">
        <v>726</v>
      </c>
      <c r="D11363" s="475">
        <v>210.54</v>
      </c>
      <c r="E11363" s="302"/>
      <c r="F11363" s="302"/>
      <c r="G11363" s="302"/>
    </row>
    <row r="11364" spans="1:7" ht="51">
      <c r="A11364" s="450">
        <v>7243</v>
      </c>
      <c r="B11364" s="451" t="s">
        <v>10800</v>
      </c>
      <c r="C11364" s="450" t="s">
        <v>726</v>
      </c>
      <c r="D11364" s="475">
        <v>64.27</v>
      </c>
      <c r="E11364" s="302"/>
      <c r="F11364" s="302"/>
      <c r="G11364" s="302"/>
    </row>
    <row r="11365" spans="1:7" ht="38.25">
      <c r="A11365" s="450">
        <v>11067</v>
      </c>
      <c r="B11365" s="451" t="s">
        <v>10801</v>
      </c>
      <c r="C11365" s="450" t="s">
        <v>721</v>
      </c>
      <c r="D11365" s="475">
        <v>354.58</v>
      </c>
      <c r="E11365" s="302"/>
      <c r="F11365" s="302"/>
      <c r="G11365" s="302"/>
    </row>
    <row r="11366" spans="1:7" ht="38.25">
      <c r="A11366" s="450">
        <v>11068</v>
      </c>
      <c r="B11366" s="451" t="s">
        <v>10802</v>
      </c>
      <c r="C11366" s="450" t="s">
        <v>721</v>
      </c>
      <c r="D11366" s="475">
        <v>447.96</v>
      </c>
      <c r="E11366" s="302"/>
      <c r="F11366" s="302"/>
      <c r="G11366" s="302"/>
    </row>
    <row r="11367" spans="1:7" ht="25.5">
      <c r="A11367" s="450">
        <v>7246</v>
      </c>
      <c r="B11367" s="451" t="s">
        <v>8560</v>
      </c>
      <c r="C11367" s="450" t="s">
        <v>721</v>
      </c>
      <c r="D11367" s="475">
        <v>51.13</v>
      </c>
      <c r="E11367" s="302"/>
      <c r="F11367" s="302"/>
      <c r="G11367" s="302"/>
    </row>
    <row r="11368" spans="1:7">
      <c r="A11368" s="450">
        <v>12869</v>
      </c>
      <c r="B11368" s="451" t="s">
        <v>8561</v>
      </c>
      <c r="C11368" s="450" t="s">
        <v>724</v>
      </c>
      <c r="D11368" s="475">
        <v>14.91</v>
      </c>
      <c r="E11368" s="302"/>
      <c r="F11368" s="302"/>
      <c r="G11368" s="302"/>
    </row>
    <row r="11369" spans="1:7">
      <c r="A11369" s="450">
        <v>41097</v>
      </c>
      <c r="B11369" s="451" t="s">
        <v>10803</v>
      </c>
      <c r="C11369" s="450" t="s">
        <v>839</v>
      </c>
      <c r="D11369" s="475">
        <v>2643.34</v>
      </c>
      <c r="E11369" s="302"/>
      <c r="F11369" s="302"/>
      <c r="G11369" s="302"/>
    </row>
    <row r="11370" spans="1:7" ht="38.25">
      <c r="A11370" s="450">
        <v>1574</v>
      </c>
      <c r="B11370" s="451" t="s">
        <v>8562</v>
      </c>
      <c r="C11370" s="450" t="s">
        <v>721</v>
      </c>
      <c r="D11370" s="475">
        <v>1.3</v>
      </c>
      <c r="E11370" s="302"/>
      <c r="F11370" s="302"/>
      <c r="G11370" s="302"/>
    </row>
    <row r="11371" spans="1:7" ht="51">
      <c r="A11371" s="450">
        <v>1581</v>
      </c>
      <c r="B11371" s="451" t="s">
        <v>8563</v>
      </c>
      <c r="C11371" s="450" t="s">
        <v>721</v>
      </c>
      <c r="D11371" s="475">
        <v>9.01</v>
      </c>
      <c r="E11371" s="302"/>
      <c r="F11371" s="302"/>
      <c r="G11371" s="302"/>
    </row>
    <row r="11372" spans="1:7" ht="38.25">
      <c r="A11372" s="450">
        <v>1575</v>
      </c>
      <c r="B11372" s="451" t="s">
        <v>8564</v>
      </c>
      <c r="C11372" s="450" t="s">
        <v>721</v>
      </c>
      <c r="D11372" s="475">
        <v>1.54</v>
      </c>
      <c r="E11372" s="302"/>
      <c r="F11372" s="302"/>
      <c r="G11372" s="302"/>
    </row>
    <row r="11373" spans="1:7" ht="38.25">
      <c r="A11373" s="450">
        <v>1570</v>
      </c>
      <c r="B11373" s="451" t="s">
        <v>8565</v>
      </c>
      <c r="C11373" s="450" t="s">
        <v>721</v>
      </c>
      <c r="D11373" s="475">
        <v>0.77</v>
      </c>
      <c r="E11373" s="302"/>
      <c r="F11373" s="302"/>
      <c r="G11373" s="302"/>
    </row>
    <row r="11374" spans="1:7" ht="38.25">
      <c r="A11374" s="450">
        <v>1576</v>
      </c>
      <c r="B11374" s="451" t="s">
        <v>8566</v>
      </c>
      <c r="C11374" s="450" t="s">
        <v>721</v>
      </c>
      <c r="D11374" s="475">
        <v>2.13</v>
      </c>
      <c r="E11374" s="302"/>
      <c r="F11374" s="302"/>
      <c r="G11374" s="302"/>
    </row>
    <row r="11375" spans="1:7" ht="38.25">
      <c r="A11375" s="450">
        <v>1577</v>
      </c>
      <c r="B11375" s="451" t="s">
        <v>8567</v>
      </c>
      <c r="C11375" s="450" t="s">
        <v>721</v>
      </c>
      <c r="D11375" s="475">
        <v>2.4</v>
      </c>
      <c r="E11375" s="302"/>
      <c r="F11375" s="302"/>
      <c r="G11375" s="302"/>
    </row>
    <row r="11376" spans="1:7" ht="38.25">
      <c r="A11376" s="450">
        <v>1571</v>
      </c>
      <c r="B11376" s="451" t="s">
        <v>8568</v>
      </c>
      <c r="C11376" s="450" t="s">
        <v>721</v>
      </c>
      <c r="D11376" s="475">
        <v>1.01</v>
      </c>
      <c r="E11376" s="302"/>
      <c r="F11376" s="302"/>
      <c r="G11376" s="302"/>
    </row>
    <row r="11377" spans="1:7" ht="38.25">
      <c r="A11377" s="450">
        <v>1578</v>
      </c>
      <c r="B11377" s="451" t="s">
        <v>8569</v>
      </c>
      <c r="C11377" s="450" t="s">
        <v>721</v>
      </c>
      <c r="D11377" s="475">
        <v>4.17</v>
      </c>
      <c r="E11377" s="302"/>
      <c r="F11377" s="302"/>
      <c r="G11377" s="302"/>
    </row>
    <row r="11378" spans="1:7" ht="38.25">
      <c r="A11378" s="450">
        <v>1573</v>
      </c>
      <c r="B11378" s="451" t="s">
        <v>8570</v>
      </c>
      <c r="C11378" s="450" t="s">
        <v>721</v>
      </c>
      <c r="D11378" s="475">
        <v>1.2</v>
      </c>
      <c r="E11378" s="302"/>
      <c r="F11378" s="302"/>
      <c r="G11378" s="302"/>
    </row>
    <row r="11379" spans="1:7" ht="51">
      <c r="A11379" s="450">
        <v>1579</v>
      </c>
      <c r="B11379" s="451" t="s">
        <v>8571</v>
      </c>
      <c r="C11379" s="450" t="s">
        <v>721</v>
      </c>
      <c r="D11379" s="475">
        <v>5.2</v>
      </c>
      <c r="E11379" s="302"/>
      <c r="F11379" s="302"/>
      <c r="G11379" s="302"/>
    </row>
    <row r="11380" spans="1:7" ht="51">
      <c r="A11380" s="450">
        <v>1580</v>
      </c>
      <c r="B11380" s="451" t="s">
        <v>8572</v>
      </c>
      <c r="C11380" s="450" t="s">
        <v>721</v>
      </c>
      <c r="D11380" s="475">
        <v>6.41</v>
      </c>
      <c r="E11380" s="302"/>
      <c r="F11380" s="302"/>
      <c r="G11380" s="302"/>
    </row>
    <row r="11381" spans="1:7" ht="25.5">
      <c r="A11381" s="450">
        <v>39321</v>
      </c>
      <c r="B11381" s="451" t="s">
        <v>8573</v>
      </c>
      <c r="C11381" s="450" t="s">
        <v>721</v>
      </c>
      <c r="D11381" s="475">
        <v>16.010000000000002</v>
      </c>
      <c r="E11381" s="302"/>
      <c r="F11381" s="302"/>
      <c r="G11381" s="302"/>
    </row>
    <row r="11382" spans="1:7" ht="25.5">
      <c r="A11382" s="450">
        <v>39319</v>
      </c>
      <c r="B11382" s="451" t="s">
        <v>8574</v>
      </c>
      <c r="C11382" s="450" t="s">
        <v>721</v>
      </c>
      <c r="D11382" s="475">
        <v>6.25</v>
      </c>
      <c r="E11382" s="302"/>
      <c r="F11382" s="302"/>
      <c r="G11382" s="302"/>
    </row>
    <row r="11383" spans="1:7" ht="25.5">
      <c r="A11383" s="450">
        <v>39320</v>
      </c>
      <c r="B11383" s="451" t="s">
        <v>8575</v>
      </c>
      <c r="C11383" s="450" t="s">
        <v>721</v>
      </c>
      <c r="D11383" s="475">
        <v>10.39</v>
      </c>
      <c r="E11383" s="302"/>
      <c r="F11383" s="302"/>
      <c r="G11383" s="302"/>
    </row>
    <row r="11384" spans="1:7" ht="25.5">
      <c r="A11384" s="450">
        <v>1591</v>
      </c>
      <c r="B11384" s="451" t="s">
        <v>8576</v>
      </c>
      <c r="C11384" s="450" t="s">
        <v>721</v>
      </c>
      <c r="D11384" s="475">
        <v>19.87</v>
      </c>
      <c r="E11384" s="302"/>
      <c r="F11384" s="302"/>
      <c r="G11384" s="302"/>
    </row>
    <row r="11385" spans="1:7" ht="25.5">
      <c r="A11385" s="450">
        <v>1547</v>
      </c>
      <c r="B11385" s="451" t="s">
        <v>8577</v>
      </c>
      <c r="C11385" s="450" t="s">
        <v>721</v>
      </c>
      <c r="D11385" s="475">
        <v>104.13</v>
      </c>
      <c r="E11385" s="302"/>
      <c r="F11385" s="302"/>
      <c r="G11385" s="302"/>
    </row>
    <row r="11386" spans="1:7" ht="25.5">
      <c r="A11386" s="450">
        <v>38196</v>
      </c>
      <c r="B11386" s="451" t="s">
        <v>8578</v>
      </c>
      <c r="C11386" s="450" t="s">
        <v>721</v>
      </c>
      <c r="D11386" s="475">
        <v>20.28</v>
      </c>
      <c r="E11386" s="302"/>
      <c r="F11386" s="302"/>
      <c r="G11386" s="302"/>
    </row>
    <row r="11387" spans="1:7" ht="25.5">
      <c r="A11387" s="450">
        <v>1543</v>
      </c>
      <c r="B11387" s="451" t="s">
        <v>8579</v>
      </c>
      <c r="C11387" s="450" t="s">
        <v>721</v>
      </c>
      <c r="D11387" s="475">
        <v>21.55</v>
      </c>
      <c r="E11387" s="302"/>
      <c r="F11387" s="302"/>
      <c r="G11387" s="302"/>
    </row>
    <row r="11388" spans="1:7" ht="25.5">
      <c r="A11388" s="450">
        <v>1585</v>
      </c>
      <c r="B11388" s="451" t="s">
        <v>8580</v>
      </c>
      <c r="C11388" s="450" t="s">
        <v>721</v>
      </c>
      <c r="D11388" s="475">
        <v>4.17</v>
      </c>
      <c r="E11388" s="302"/>
      <c r="F11388" s="302"/>
      <c r="G11388" s="302"/>
    </row>
    <row r="11389" spans="1:7" ht="25.5">
      <c r="A11389" s="450">
        <v>1593</v>
      </c>
      <c r="B11389" s="451" t="s">
        <v>8581</v>
      </c>
      <c r="C11389" s="450" t="s">
        <v>721</v>
      </c>
      <c r="D11389" s="475">
        <v>22.16</v>
      </c>
      <c r="E11389" s="302"/>
      <c r="F11389" s="302"/>
      <c r="G11389" s="302"/>
    </row>
    <row r="11390" spans="1:7" ht="25.5">
      <c r="A11390" s="450">
        <v>11838</v>
      </c>
      <c r="B11390" s="451" t="s">
        <v>8582</v>
      </c>
      <c r="C11390" s="450" t="s">
        <v>721</v>
      </c>
      <c r="D11390" s="475">
        <v>29.24</v>
      </c>
      <c r="E11390" s="302"/>
      <c r="F11390" s="302"/>
      <c r="G11390" s="302"/>
    </row>
    <row r="11391" spans="1:7" ht="25.5">
      <c r="A11391" s="450">
        <v>1594</v>
      </c>
      <c r="B11391" s="451" t="s">
        <v>8583</v>
      </c>
      <c r="C11391" s="450" t="s">
        <v>721</v>
      </c>
      <c r="D11391" s="475">
        <v>29.56</v>
      </c>
      <c r="E11391" s="302"/>
      <c r="F11391" s="302"/>
      <c r="G11391" s="302"/>
    </row>
    <row r="11392" spans="1:7" ht="25.5">
      <c r="A11392" s="450">
        <v>1586</v>
      </c>
      <c r="B11392" s="451" t="s">
        <v>8584</v>
      </c>
      <c r="C11392" s="450" t="s">
        <v>721</v>
      </c>
      <c r="D11392" s="475">
        <v>5.28</v>
      </c>
      <c r="E11392" s="302"/>
      <c r="F11392" s="302"/>
      <c r="G11392" s="302"/>
    </row>
    <row r="11393" spans="1:7" ht="25.5">
      <c r="A11393" s="450">
        <v>11839</v>
      </c>
      <c r="B11393" s="451" t="s">
        <v>8585</v>
      </c>
      <c r="C11393" s="450" t="s">
        <v>721</v>
      </c>
      <c r="D11393" s="475">
        <v>42.55</v>
      </c>
      <c r="E11393" s="302"/>
      <c r="F11393" s="302"/>
      <c r="G11393" s="302"/>
    </row>
    <row r="11394" spans="1:7" ht="25.5">
      <c r="A11394" s="450">
        <v>1587</v>
      </c>
      <c r="B11394" s="451" t="s">
        <v>8586</v>
      </c>
      <c r="C11394" s="450" t="s">
        <v>721</v>
      </c>
      <c r="D11394" s="475">
        <v>5.38</v>
      </c>
      <c r="E11394" s="302"/>
      <c r="F11394" s="302"/>
      <c r="G11394" s="302"/>
    </row>
    <row r="11395" spans="1:7" ht="25.5">
      <c r="A11395" s="450">
        <v>1545</v>
      </c>
      <c r="B11395" s="451" t="s">
        <v>8587</v>
      </c>
      <c r="C11395" s="450" t="s">
        <v>721</v>
      </c>
      <c r="D11395" s="475">
        <v>51.06</v>
      </c>
      <c r="E11395" s="302"/>
      <c r="F11395" s="302"/>
      <c r="G11395" s="302"/>
    </row>
    <row r="11396" spans="1:7" ht="25.5">
      <c r="A11396" s="450">
        <v>1588</v>
      </c>
      <c r="B11396" s="451" t="s">
        <v>8588</v>
      </c>
      <c r="C11396" s="450" t="s">
        <v>721</v>
      </c>
      <c r="D11396" s="475">
        <v>7.38</v>
      </c>
      <c r="E11396" s="302"/>
      <c r="F11396" s="302"/>
      <c r="G11396" s="302"/>
    </row>
    <row r="11397" spans="1:7" ht="25.5">
      <c r="A11397" s="450">
        <v>1535</v>
      </c>
      <c r="B11397" s="451" t="s">
        <v>8589</v>
      </c>
      <c r="C11397" s="450" t="s">
        <v>721</v>
      </c>
      <c r="D11397" s="475">
        <v>4.25</v>
      </c>
      <c r="E11397" s="302"/>
      <c r="F11397" s="302"/>
      <c r="G11397" s="302"/>
    </row>
    <row r="11398" spans="1:7" ht="25.5">
      <c r="A11398" s="450">
        <v>1589</v>
      </c>
      <c r="B11398" s="451" t="s">
        <v>8590</v>
      </c>
      <c r="C11398" s="450" t="s">
        <v>721</v>
      </c>
      <c r="D11398" s="475">
        <v>7.61</v>
      </c>
      <c r="E11398" s="302"/>
      <c r="F11398" s="302"/>
      <c r="G11398" s="302"/>
    </row>
    <row r="11399" spans="1:7" ht="25.5">
      <c r="A11399" s="450">
        <v>1546</v>
      </c>
      <c r="B11399" s="451" t="s">
        <v>8591</v>
      </c>
      <c r="C11399" s="450" t="s">
        <v>721</v>
      </c>
      <c r="D11399" s="475">
        <v>86.17</v>
      </c>
      <c r="E11399" s="302"/>
      <c r="F11399" s="302"/>
      <c r="G11399" s="302"/>
    </row>
    <row r="11400" spans="1:7" ht="25.5">
      <c r="A11400" s="450">
        <v>1590</v>
      </c>
      <c r="B11400" s="451" t="s">
        <v>8592</v>
      </c>
      <c r="C11400" s="450" t="s">
        <v>721</v>
      </c>
      <c r="D11400" s="475">
        <v>13.4</v>
      </c>
      <c r="E11400" s="302"/>
      <c r="F11400" s="302"/>
      <c r="G11400" s="302"/>
    </row>
    <row r="11401" spans="1:7" ht="38.25">
      <c r="A11401" s="450">
        <v>1542</v>
      </c>
      <c r="B11401" s="451" t="s">
        <v>8593</v>
      </c>
      <c r="C11401" s="450" t="s">
        <v>721</v>
      </c>
      <c r="D11401" s="475">
        <v>17.75</v>
      </c>
      <c r="E11401" s="302"/>
      <c r="F11401" s="302"/>
      <c r="G11401" s="302"/>
    </row>
    <row r="11402" spans="1:7" ht="38.25">
      <c r="A11402" s="450">
        <v>38415</v>
      </c>
      <c r="B11402" s="451" t="s">
        <v>8594</v>
      </c>
      <c r="C11402" s="450" t="s">
        <v>721</v>
      </c>
      <c r="D11402" s="475">
        <v>1014.78</v>
      </c>
      <c r="E11402" s="302"/>
      <c r="F11402" s="302"/>
      <c r="G11402" s="302"/>
    </row>
    <row r="11403" spans="1:7" ht="38.25">
      <c r="A11403" s="450">
        <v>38414</v>
      </c>
      <c r="B11403" s="451" t="s">
        <v>8595</v>
      </c>
      <c r="C11403" s="450" t="s">
        <v>721</v>
      </c>
      <c r="D11403" s="475">
        <v>1424.26</v>
      </c>
      <c r="E11403" s="302"/>
      <c r="F11403" s="302"/>
      <c r="G11403" s="302"/>
    </row>
    <row r="11404" spans="1:7">
      <c r="A11404" s="450">
        <v>38128</v>
      </c>
      <c r="B11404" s="451" t="s">
        <v>8596</v>
      </c>
      <c r="C11404" s="450" t="s">
        <v>718</v>
      </c>
      <c r="D11404" s="475">
        <v>0.5</v>
      </c>
      <c r="E11404" s="302"/>
      <c r="F11404" s="302"/>
      <c r="G11404" s="302"/>
    </row>
    <row r="11405" spans="1:7">
      <c r="A11405" s="450">
        <v>7253</v>
      </c>
      <c r="B11405" s="451" t="s">
        <v>8597</v>
      </c>
      <c r="C11405" s="450" t="s">
        <v>719</v>
      </c>
      <c r="D11405" s="475">
        <v>107.14</v>
      </c>
      <c r="E11405" s="302"/>
      <c r="F11405" s="302"/>
      <c r="G11405" s="302"/>
    </row>
    <row r="11406" spans="1:7">
      <c r="A11406" s="450">
        <v>43781</v>
      </c>
      <c r="B11406" s="451" t="s">
        <v>12473</v>
      </c>
      <c r="C11406" s="450" t="s">
        <v>12474</v>
      </c>
      <c r="D11406" s="475">
        <v>64</v>
      </c>
      <c r="E11406" s="302"/>
      <c r="F11406" s="302"/>
      <c r="G11406" s="302"/>
    </row>
    <row r="11407" spans="1:7" ht="25.5">
      <c r="A11407" s="450">
        <v>4806</v>
      </c>
      <c r="B11407" s="451" t="s">
        <v>8598</v>
      </c>
      <c r="C11407" s="450" t="s">
        <v>725</v>
      </c>
      <c r="D11407" s="475">
        <v>15.29</v>
      </c>
      <c r="E11407" s="302"/>
      <c r="F11407" s="302"/>
      <c r="G11407" s="302"/>
    </row>
    <row r="11408" spans="1:7" ht="25.5">
      <c r="A11408" s="450">
        <v>34401</v>
      </c>
      <c r="B11408" s="451" t="s">
        <v>10804</v>
      </c>
      <c r="C11408" s="450" t="s">
        <v>721</v>
      </c>
      <c r="D11408" s="475">
        <v>2.0699999999999998</v>
      </c>
      <c r="E11408" s="302"/>
      <c r="F11408" s="302"/>
      <c r="G11408" s="302"/>
    </row>
    <row r="11409" spans="1:7" ht="25.5">
      <c r="A11409" s="450">
        <v>7260</v>
      </c>
      <c r="B11409" s="451" t="s">
        <v>10805</v>
      </c>
      <c r="C11409" s="450" t="s">
        <v>721</v>
      </c>
      <c r="D11409" s="475">
        <v>1.83</v>
      </c>
      <c r="E11409" s="302"/>
      <c r="F11409" s="302"/>
      <c r="G11409" s="302"/>
    </row>
    <row r="11410" spans="1:7" ht="25.5">
      <c r="A11410" s="450">
        <v>7256</v>
      </c>
      <c r="B11410" s="451" t="s">
        <v>10806</v>
      </c>
      <c r="C11410" s="450" t="s">
        <v>721</v>
      </c>
      <c r="D11410" s="475">
        <v>1.82</v>
      </c>
      <c r="E11410" s="302"/>
      <c r="F11410" s="302"/>
      <c r="G11410" s="302"/>
    </row>
    <row r="11411" spans="1:7" ht="25.5">
      <c r="A11411" s="450">
        <v>7258</v>
      </c>
      <c r="B11411" s="451" t="s">
        <v>10807</v>
      </c>
      <c r="C11411" s="450" t="s">
        <v>721</v>
      </c>
      <c r="D11411" s="475">
        <v>0.75</v>
      </c>
      <c r="E11411" s="302"/>
      <c r="F11411" s="302"/>
      <c r="G11411" s="302"/>
    </row>
    <row r="11412" spans="1:7" ht="25.5">
      <c r="A11412" s="450">
        <v>34400</v>
      </c>
      <c r="B11412" s="451" t="s">
        <v>10808</v>
      </c>
      <c r="C11412" s="450" t="s">
        <v>721</v>
      </c>
      <c r="D11412" s="475">
        <v>3.18</v>
      </c>
      <c r="E11412" s="302"/>
      <c r="F11412" s="302"/>
      <c r="G11412" s="302"/>
    </row>
    <row r="11413" spans="1:7" ht="25.5">
      <c r="A11413" s="450">
        <v>10617</v>
      </c>
      <c r="B11413" s="451" t="s">
        <v>10809</v>
      </c>
      <c r="C11413" s="450" t="s">
        <v>721</v>
      </c>
      <c r="D11413" s="475">
        <v>6.09</v>
      </c>
      <c r="E11413" s="302"/>
      <c r="F11413" s="302"/>
      <c r="G11413" s="302"/>
    </row>
    <row r="11414" spans="1:7" ht="38.25">
      <c r="A11414" s="450">
        <v>7274</v>
      </c>
      <c r="B11414" s="451" t="s">
        <v>8599</v>
      </c>
      <c r="C11414" s="450" t="s">
        <v>721</v>
      </c>
      <c r="D11414" s="475">
        <v>57.27</v>
      </c>
      <c r="E11414" s="302"/>
      <c r="F11414" s="302"/>
      <c r="G11414" s="302"/>
    </row>
    <row r="11415" spans="1:7" ht="38.25">
      <c r="A11415" s="450">
        <v>11663</v>
      </c>
      <c r="B11415" s="451" t="s">
        <v>8600</v>
      </c>
      <c r="C11415" s="450" t="s">
        <v>721</v>
      </c>
      <c r="D11415" s="475">
        <v>471.13</v>
      </c>
      <c r="E11415" s="302"/>
      <c r="F11415" s="302"/>
      <c r="G11415" s="302"/>
    </row>
    <row r="11416" spans="1:7" ht="25.5">
      <c r="A11416" s="450">
        <v>154</v>
      </c>
      <c r="B11416" s="451" t="s">
        <v>10810</v>
      </c>
      <c r="C11416" s="450" t="s">
        <v>720</v>
      </c>
      <c r="D11416" s="475">
        <v>55.36</v>
      </c>
      <c r="E11416" s="302"/>
      <c r="F11416" s="302"/>
      <c r="G11416" s="302"/>
    </row>
    <row r="11417" spans="1:7" ht="38.25">
      <c r="A11417" s="450">
        <v>38121</v>
      </c>
      <c r="B11417" s="451" t="s">
        <v>8601</v>
      </c>
      <c r="C11417" s="450" t="s">
        <v>720</v>
      </c>
      <c r="D11417" s="475">
        <v>7.51</v>
      </c>
      <c r="E11417" s="302"/>
      <c r="F11417" s="302"/>
      <c r="G11417" s="302"/>
    </row>
    <row r="11418" spans="1:7" ht="25.5">
      <c r="A11418" s="450">
        <v>7343</v>
      </c>
      <c r="B11418" s="451" t="s">
        <v>8602</v>
      </c>
      <c r="C11418" s="450" t="s">
        <v>720</v>
      </c>
      <c r="D11418" s="475">
        <v>7.61</v>
      </c>
      <c r="E11418" s="302"/>
      <c r="F11418" s="302"/>
      <c r="G11418" s="302"/>
    </row>
    <row r="11419" spans="1:7" ht="25.5">
      <c r="A11419" s="450">
        <v>43776</v>
      </c>
      <c r="B11419" s="451" t="s">
        <v>11621</v>
      </c>
      <c r="C11419" s="450" t="s">
        <v>720</v>
      </c>
      <c r="D11419" s="475">
        <v>17.38</v>
      </c>
      <c r="E11419" s="302"/>
      <c r="F11419" s="302"/>
      <c r="G11419" s="302"/>
    </row>
    <row r="11420" spans="1:7">
      <c r="A11420" s="450">
        <v>7350</v>
      </c>
      <c r="B11420" s="451" t="s">
        <v>8603</v>
      </c>
      <c r="C11420" s="450" t="s">
        <v>720</v>
      </c>
      <c r="D11420" s="475">
        <v>25.22</v>
      </c>
      <c r="E11420" s="302"/>
      <c r="F11420" s="302"/>
      <c r="G11420" s="302"/>
    </row>
    <row r="11421" spans="1:7">
      <c r="A11421" s="450">
        <v>7348</v>
      </c>
      <c r="B11421" s="451" t="s">
        <v>8604</v>
      </c>
      <c r="C11421" s="450" t="s">
        <v>720</v>
      </c>
      <c r="D11421" s="475">
        <v>14.14</v>
      </c>
      <c r="E11421" s="302"/>
      <c r="F11421" s="302"/>
      <c r="G11421" s="302"/>
    </row>
    <row r="11422" spans="1:7">
      <c r="A11422" s="450">
        <v>7356</v>
      </c>
      <c r="B11422" s="451" t="s">
        <v>8605</v>
      </c>
      <c r="C11422" s="450" t="s">
        <v>720</v>
      </c>
      <c r="D11422" s="475">
        <v>21.2</v>
      </c>
      <c r="E11422" s="302"/>
      <c r="F11422" s="302"/>
      <c r="G11422" s="302"/>
    </row>
    <row r="11423" spans="1:7" ht="38.25">
      <c r="A11423" s="450">
        <v>7313</v>
      </c>
      <c r="B11423" s="451" t="s">
        <v>8606</v>
      </c>
      <c r="C11423" s="450" t="s">
        <v>720</v>
      </c>
      <c r="D11423" s="475">
        <v>18.8</v>
      </c>
      <c r="E11423" s="302"/>
      <c r="F11423" s="302"/>
      <c r="G11423" s="302"/>
    </row>
    <row r="11424" spans="1:7" ht="25.5">
      <c r="A11424" s="450">
        <v>7319</v>
      </c>
      <c r="B11424" s="451" t="s">
        <v>8607</v>
      </c>
      <c r="C11424" s="450" t="s">
        <v>720</v>
      </c>
      <c r="D11424" s="475">
        <v>10.76</v>
      </c>
      <c r="E11424" s="302"/>
      <c r="F11424" s="302"/>
      <c r="G11424" s="302"/>
    </row>
    <row r="11425" spans="1:7" ht="25.5">
      <c r="A11425" s="450">
        <v>38119</v>
      </c>
      <c r="B11425" s="451" t="s">
        <v>8608</v>
      </c>
      <c r="C11425" s="450" t="s">
        <v>720</v>
      </c>
      <c r="D11425" s="475">
        <v>101.07</v>
      </c>
      <c r="E11425" s="302"/>
      <c r="F11425" s="302"/>
      <c r="G11425" s="302"/>
    </row>
    <row r="11426" spans="1:7" ht="25.5">
      <c r="A11426" s="450">
        <v>7314</v>
      </c>
      <c r="B11426" s="451" t="s">
        <v>8609</v>
      </c>
      <c r="C11426" s="450" t="s">
        <v>720</v>
      </c>
      <c r="D11426" s="475">
        <v>108.92</v>
      </c>
      <c r="E11426" s="302"/>
      <c r="F11426" s="302"/>
      <c r="G11426" s="302"/>
    </row>
    <row r="11427" spans="1:7" ht="25.5">
      <c r="A11427" s="450">
        <v>38131</v>
      </c>
      <c r="B11427" s="451" t="s">
        <v>8610</v>
      </c>
      <c r="C11427" s="450" t="s">
        <v>720</v>
      </c>
      <c r="D11427" s="475">
        <v>101.97</v>
      </c>
      <c r="E11427" s="302"/>
      <c r="F11427" s="302"/>
      <c r="G11427" s="302"/>
    </row>
    <row r="11428" spans="1:7">
      <c r="A11428" s="450">
        <v>7304</v>
      </c>
      <c r="B11428" s="451" t="s">
        <v>11622</v>
      </c>
      <c r="C11428" s="450" t="s">
        <v>720</v>
      </c>
      <c r="D11428" s="475">
        <v>51.51</v>
      </c>
      <c r="E11428" s="302"/>
      <c r="F11428" s="302"/>
      <c r="G11428" s="302"/>
    </row>
    <row r="11429" spans="1:7" ht="25.5">
      <c r="A11429" s="450">
        <v>43649</v>
      </c>
      <c r="B11429" s="451" t="s">
        <v>11623</v>
      </c>
      <c r="C11429" s="450" t="s">
        <v>720</v>
      </c>
      <c r="D11429" s="475">
        <v>26.64</v>
      </c>
      <c r="E11429" s="302"/>
      <c r="F11429" s="302"/>
      <c r="G11429" s="302"/>
    </row>
    <row r="11430" spans="1:7" ht="25.5">
      <c r="A11430" s="450">
        <v>43650</v>
      </c>
      <c r="B11430" s="451" t="s">
        <v>11624</v>
      </c>
      <c r="C11430" s="450" t="s">
        <v>720</v>
      </c>
      <c r="D11430" s="475">
        <v>25.17</v>
      </c>
      <c r="E11430" s="302"/>
      <c r="F11430" s="302"/>
      <c r="G11430" s="302"/>
    </row>
    <row r="11431" spans="1:7">
      <c r="A11431" s="450">
        <v>7311</v>
      </c>
      <c r="B11431" s="451" t="s">
        <v>8611</v>
      </c>
      <c r="C11431" s="450" t="s">
        <v>720</v>
      </c>
      <c r="D11431" s="475">
        <v>25.79</v>
      </c>
      <c r="E11431" s="302"/>
      <c r="F11431" s="302"/>
      <c r="G11431" s="302"/>
    </row>
    <row r="11432" spans="1:7">
      <c r="A11432" s="450">
        <v>7292</v>
      </c>
      <c r="B11432" s="451" t="s">
        <v>8612</v>
      </c>
      <c r="C11432" s="450" t="s">
        <v>720</v>
      </c>
      <c r="D11432" s="475">
        <v>24.97</v>
      </c>
      <c r="E11432" s="302"/>
      <c r="F11432" s="302"/>
      <c r="G11432" s="302"/>
    </row>
    <row r="11433" spans="1:7" ht="38.25">
      <c r="A11433" s="450">
        <v>7293</v>
      </c>
      <c r="B11433" s="451" t="s">
        <v>11625</v>
      </c>
      <c r="C11433" s="450" t="s">
        <v>720</v>
      </c>
      <c r="D11433" s="475">
        <v>27.62</v>
      </c>
      <c r="E11433" s="302"/>
      <c r="F11433" s="302"/>
      <c r="G11433" s="302"/>
    </row>
    <row r="11434" spans="1:7" ht="25.5">
      <c r="A11434" s="450">
        <v>7306</v>
      </c>
      <c r="B11434" s="451" t="s">
        <v>11626</v>
      </c>
      <c r="C11434" s="450" t="s">
        <v>720</v>
      </c>
      <c r="D11434" s="475">
        <v>30.48</v>
      </c>
      <c r="E11434" s="302"/>
      <c r="F11434" s="302"/>
      <c r="G11434" s="302"/>
    </row>
    <row r="11435" spans="1:7">
      <c r="A11435" s="450">
        <v>7288</v>
      </c>
      <c r="B11435" s="451" t="s">
        <v>8613</v>
      </c>
      <c r="C11435" s="450" t="s">
        <v>720</v>
      </c>
      <c r="D11435" s="475">
        <v>25.31</v>
      </c>
      <c r="E11435" s="302"/>
      <c r="F11435" s="302"/>
      <c r="G11435" s="302"/>
    </row>
    <row r="11436" spans="1:7" ht="25.5">
      <c r="A11436" s="450">
        <v>43625</v>
      </c>
      <c r="B11436" s="451" t="s">
        <v>11627</v>
      </c>
      <c r="C11436" s="450" t="s">
        <v>720</v>
      </c>
      <c r="D11436" s="475">
        <v>20.440000000000001</v>
      </c>
      <c r="E11436" s="302"/>
      <c r="F11436" s="302"/>
      <c r="G11436" s="302"/>
    </row>
    <row r="11437" spans="1:7">
      <c r="A11437" s="450">
        <v>43647</v>
      </c>
      <c r="B11437" s="451" t="s">
        <v>11628</v>
      </c>
      <c r="C11437" s="450" t="s">
        <v>720</v>
      </c>
      <c r="D11437" s="475">
        <v>18.559999999999999</v>
      </c>
      <c r="E11437" s="302"/>
      <c r="F11437" s="302"/>
      <c r="G11437" s="302"/>
    </row>
    <row r="11438" spans="1:7">
      <c r="A11438" s="450">
        <v>43648</v>
      </c>
      <c r="B11438" s="451" t="s">
        <v>11629</v>
      </c>
      <c r="C11438" s="450" t="s">
        <v>720</v>
      </c>
      <c r="D11438" s="475">
        <v>17.91</v>
      </c>
      <c r="E11438" s="302"/>
      <c r="F11438" s="302"/>
      <c r="G11438" s="302"/>
    </row>
    <row r="11439" spans="1:7">
      <c r="A11439" s="450">
        <v>35693</v>
      </c>
      <c r="B11439" s="451" t="s">
        <v>8614</v>
      </c>
      <c r="C11439" s="450" t="s">
        <v>720</v>
      </c>
      <c r="D11439" s="475">
        <v>9.73</v>
      </c>
      <c r="E11439" s="302"/>
      <c r="F11439" s="302"/>
      <c r="G11439" s="302"/>
    </row>
    <row r="11440" spans="1:7">
      <c r="A11440" s="450">
        <v>35692</v>
      </c>
      <c r="B11440" s="451" t="s">
        <v>8615</v>
      </c>
      <c r="C11440" s="450" t="s">
        <v>720</v>
      </c>
      <c r="D11440" s="475">
        <v>14.48</v>
      </c>
      <c r="E11440" s="302"/>
      <c r="F11440" s="302"/>
      <c r="G11440" s="302"/>
    </row>
    <row r="11441" spans="1:7">
      <c r="A11441" s="450">
        <v>7342</v>
      </c>
      <c r="B11441" s="451" t="s">
        <v>8616</v>
      </c>
      <c r="C11441" s="450" t="s">
        <v>718</v>
      </c>
      <c r="D11441" s="475">
        <v>2.06</v>
      </c>
      <c r="E11441" s="302"/>
      <c r="F11441" s="302"/>
      <c r="G11441" s="302"/>
    </row>
    <row r="11442" spans="1:7" ht="38.25">
      <c r="A11442" s="450">
        <v>39574</v>
      </c>
      <c r="B11442" s="451" t="s">
        <v>8617</v>
      </c>
      <c r="C11442" s="450" t="s">
        <v>721</v>
      </c>
      <c r="D11442" s="475">
        <v>4.0199999999999996</v>
      </c>
      <c r="E11442" s="302"/>
      <c r="F11442" s="302"/>
      <c r="G11442" s="302"/>
    </row>
    <row r="11443" spans="1:7" ht="38.25">
      <c r="A11443" s="450">
        <v>11060</v>
      </c>
      <c r="B11443" s="451" t="s">
        <v>8618</v>
      </c>
      <c r="C11443" s="450" t="s">
        <v>721</v>
      </c>
      <c r="D11443" s="475">
        <v>36.92</v>
      </c>
      <c r="E11443" s="302"/>
      <c r="F11443" s="302"/>
      <c r="G11443" s="302"/>
    </row>
    <row r="11444" spans="1:7" ht="25.5">
      <c r="A11444" s="450">
        <v>37401</v>
      </c>
      <c r="B11444" s="451" t="s">
        <v>8619</v>
      </c>
      <c r="C11444" s="450" t="s">
        <v>721</v>
      </c>
      <c r="D11444" s="475">
        <v>85.84</v>
      </c>
      <c r="E11444" s="302"/>
      <c r="F11444" s="302"/>
      <c r="G11444" s="302"/>
    </row>
    <row r="11445" spans="1:7" ht="25.5">
      <c r="A11445" s="450">
        <v>7525</v>
      </c>
      <c r="B11445" s="451" t="s">
        <v>8620</v>
      </c>
      <c r="C11445" s="450" t="s">
        <v>721</v>
      </c>
      <c r="D11445" s="475">
        <v>31.95</v>
      </c>
      <c r="E11445" s="302"/>
      <c r="F11445" s="302"/>
      <c r="G11445" s="302"/>
    </row>
    <row r="11446" spans="1:7" ht="25.5">
      <c r="A11446" s="450">
        <v>7524</v>
      </c>
      <c r="B11446" s="451" t="s">
        <v>8621</v>
      </c>
      <c r="C11446" s="450" t="s">
        <v>721</v>
      </c>
      <c r="D11446" s="475">
        <v>30.11</v>
      </c>
      <c r="E11446" s="302"/>
      <c r="F11446" s="302"/>
      <c r="G11446" s="302"/>
    </row>
    <row r="11447" spans="1:7" ht="25.5">
      <c r="A11447" s="450">
        <v>38105</v>
      </c>
      <c r="B11447" s="451" t="s">
        <v>8622</v>
      </c>
      <c r="C11447" s="450" t="s">
        <v>721</v>
      </c>
      <c r="D11447" s="475">
        <v>7.73</v>
      </c>
      <c r="E11447" s="302"/>
      <c r="F11447" s="302"/>
      <c r="G11447" s="302"/>
    </row>
    <row r="11448" spans="1:7" ht="38.25">
      <c r="A11448" s="450">
        <v>38084</v>
      </c>
      <c r="B11448" s="451" t="s">
        <v>8623</v>
      </c>
      <c r="C11448" s="450" t="s">
        <v>721</v>
      </c>
      <c r="D11448" s="475">
        <v>10.98</v>
      </c>
      <c r="E11448" s="302"/>
      <c r="F11448" s="302"/>
      <c r="G11448" s="302"/>
    </row>
    <row r="11449" spans="1:7">
      <c r="A11449" s="450">
        <v>38103</v>
      </c>
      <c r="B11449" s="451" t="s">
        <v>8624</v>
      </c>
      <c r="C11449" s="450" t="s">
        <v>721</v>
      </c>
      <c r="D11449" s="475">
        <v>11.61</v>
      </c>
      <c r="E11449" s="302"/>
      <c r="F11449" s="302"/>
      <c r="G11449" s="302"/>
    </row>
    <row r="11450" spans="1:7" ht="38.25">
      <c r="A11450" s="450">
        <v>38082</v>
      </c>
      <c r="B11450" s="451" t="s">
        <v>8625</v>
      </c>
      <c r="C11450" s="450" t="s">
        <v>721</v>
      </c>
      <c r="D11450" s="475">
        <v>14.3</v>
      </c>
      <c r="E11450" s="302"/>
      <c r="F11450" s="302"/>
      <c r="G11450" s="302"/>
    </row>
    <row r="11451" spans="1:7">
      <c r="A11451" s="450">
        <v>38104</v>
      </c>
      <c r="B11451" s="451" t="s">
        <v>8626</v>
      </c>
      <c r="C11451" s="450" t="s">
        <v>721</v>
      </c>
      <c r="D11451" s="475">
        <v>22.73</v>
      </c>
      <c r="E11451" s="302"/>
      <c r="F11451" s="302"/>
      <c r="G11451" s="302"/>
    </row>
    <row r="11452" spans="1:7" ht="38.25">
      <c r="A11452" s="450">
        <v>38083</v>
      </c>
      <c r="B11452" s="451" t="s">
        <v>8627</v>
      </c>
      <c r="C11452" s="450" t="s">
        <v>721</v>
      </c>
      <c r="D11452" s="475">
        <v>25.24</v>
      </c>
      <c r="E11452" s="302"/>
      <c r="F11452" s="302"/>
      <c r="G11452" s="302"/>
    </row>
    <row r="11453" spans="1:7">
      <c r="A11453" s="450">
        <v>38101</v>
      </c>
      <c r="B11453" s="451" t="s">
        <v>8628</v>
      </c>
      <c r="C11453" s="450" t="s">
        <v>721</v>
      </c>
      <c r="D11453" s="475">
        <v>5.52</v>
      </c>
      <c r="E11453" s="302"/>
      <c r="F11453" s="302"/>
      <c r="G11453" s="302"/>
    </row>
    <row r="11454" spans="1:7" ht="38.25">
      <c r="A11454" s="450">
        <v>7528</v>
      </c>
      <c r="B11454" s="451" t="s">
        <v>8629</v>
      </c>
      <c r="C11454" s="450" t="s">
        <v>721</v>
      </c>
      <c r="D11454" s="475">
        <v>6.49</v>
      </c>
      <c r="E11454" s="302"/>
      <c r="F11454" s="302"/>
      <c r="G11454" s="302"/>
    </row>
    <row r="11455" spans="1:7" ht="25.5">
      <c r="A11455" s="450">
        <v>12147</v>
      </c>
      <c r="B11455" s="451" t="s">
        <v>8630</v>
      </c>
      <c r="C11455" s="450" t="s">
        <v>721</v>
      </c>
      <c r="D11455" s="475">
        <v>9.89</v>
      </c>
      <c r="E11455" s="302"/>
      <c r="F11455" s="302"/>
      <c r="G11455" s="302"/>
    </row>
    <row r="11456" spans="1:7" ht="38.25">
      <c r="A11456" s="450">
        <v>38075</v>
      </c>
      <c r="B11456" s="451" t="s">
        <v>8631</v>
      </c>
      <c r="C11456" s="450" t="s">
        <v>721</v>
      </c>
      <c r="D11456" s="475">
        <v>11.24</v>
      </c>
      <c r="E11456" s="302"/>
      <c r="F11456" s="302"/>
      <c r="G11456" s="302"/>
    </row>
    <row r="11457" spans="1:7">
      <c r="A11457" s="450">
        <v>38102</v>
      </c>
      <c r="B11457" s="451" t="s">
        <v>8632</v>
      </c>
      <c r="C11457" s="450" t="s">
        <v>721</v>
      </c>
      <c r="D11457" s="475">
        <v>7.06</v>
      </c>
      <c r="E11457" s="302"/>
      <c r="F11457" s="302"/>
      <c r="G11457" s="302"/>
    </row>
    <row r="11458" spans="1:7" ht="38.25">
      <c r="A11458" s="450">
        <v>38076</v>
      </c>
      <c r="B11458" s="451" t="s">
        <v>8633</v>
      </c>
      <c r="C11458" s="450" t="s">
        <v>721</v>
      </c>
      <c r="D11458" s="475">
        <v>12.6</v>
      </c>
      <c r="E11458" s="302"/>
      <c r="F11458" s="302"/>
      <c r="G11458" s="302"/>
    </row>
    <row r="11459" spans="1:7">
      <c r="A11459" s="450">
        <v>7592</v>
      </c>
      <c r="B11459" s="451" t="s">
        <v>8634</v>
      </c>
      <c r="C11459" s="450" t="s">
        <v>724</v>
      </c>
      <c r="D11459" s="475">
        <v>13.66</v>
      </c>
      <c r="E11459" s="302"/>
      <c r="F11459" s="302"/>
      <c r="G11459" s="302"/>
    </row>
    <row r="11460" spans="1:7">
      <c r="A11460" s="450">
        <v>40820</v>
      </c>
      <c r="B11460" s="451" t="s">
        <v>8635</v>
      </c>
      <c r="C11460" s="450" t="s">
        <v>839</v>
      </c>
      <c r="D11460" s="475">
        <v>2420.84</v>
      </c>
      <c r="E11460" s="302"/>
      <c r="F11460" s="302"/>
      <c r="G11460" s="302"/>
    </row>
    <row r="11461" spans="1:7" ht="25.5">
      <c r="A11461" s="450">
        <v>11762</v>
      </c>
      <c r="B11461" s="451" t="s">
        <v>8636</v>
      </c>
      <c r="C11461" s="450" t="s">
        <v>721</v>
      </c>
      <c r="D11461" s="475">
        <v>58.21</v>
      </c>
      <c r="E11461" s="302"/>
      <c r="F11461" s="302"/>
      <c r="G11461" s="302"/>
    </row>
    <row r="11462" spans="1:7" ht="25.5">
      <c r="A11462" s="450">
        <v>13984</v>
      </c>
      <c r="B11462" s="451" t="s">
        <v>8637</v>
      </c>
      <c r="C11462" s="450" t="s">
        <v>721</v>
      </c>
      <c r="D11462" s="475">
        <v>40.68</v>
      </c>
      <c r="E11462" s="302"/>
      <c r="F11462" s="302"/>
      <c r="G11462" s="302"/>
    </row>
    <row r="11463" spans="1:7" ht="38.25">
      <c r="A11463" s="450">
        <v>11772</v>
      </c>
      <c r="B11463" s="451" t="s">
        <v>8638</v>
      </c>
      <c r="C11463" s="450" t="s">
        <v>721</v>
      </c>
      <c r="D11463" s="475">
        <v>98.8</v>
      </c>
      <c r="E11463" s="302"/>
      <c r="F11463" s="302"/>
      <c r="G11463" s="302"/>
    </row>
    <row r="11464" spans="1:7" ht="25.5">
      <c r="A11464" s="450">
        <v>36795</v>
      </c>
      <c r="B11464" s="451" t="s">
        <v>8639</v>
      </c>
      <c r="C11464" s="450" t="s">
        <v>721</v>
      </c>
      <c r="D11464" s="475">
        <v>635.45000000000005</v>
      </c>
      <c r="E11464" s="302"/>
      <c r="F11464" s="302"/>
      <c r="G11464" s="302"/>
    </row>
    <row r="11465" spans="1:7" ht="25.5">
      <c r="A11465" s="450">
        <v>36796</v>
      </c>
      <c r="B11465" s="451" t="s">
        <v>8640</v>
      </c>
      <c r="C11465" s="450" t="s">
        <v>721</v>
      </c>
      <c r="D11465" s="475">
        <v>163.61000000000001</v>
      </c>
      <c r="E11465" s="302"/>
      <c r="F11465" s="302"/>
      <c r="G11465" s="302"/>
    </row>
    <row r="11466" spans="1:7" ht="25.5">
      <c r="A11466" s="450">
        <v>36791</v>
      </c>
      <c r="B11466" s="451" t="s">
        <v>8641</v>
      </c>
      <c r="C11466" s="450" t="s">
        <v>721</v>
      </c>
      <c r="D11466" s="475">
        <v>84.29</v>
      </c>
      <c r="E11466" s="302"/>
      <c r="F11466" s="302"/>
      <c r="G11466" s="302"/>
    </row>
    <row r="11467" spans="1:7" ht="38.25">
      <c r="A11467" s="450">
        <v>13415</v>
      </c>
      <c r="B11467" s="451" t="s">
        <v>8642</v>
      </c>
      <c r="C11467" s="450" t="s">
        <v>721</v>
      </c>
      <c r="D11467" s="475">
        <v>49</v>
      </c>
      <c r="E11467" s="302"/>
      <c r="F11467" s="302"/>
      <c r="G11467" s="302"/>
    </row>
    <row r="11468" spans="1:7" ht="25.5">
      <c r="A11468" s="450">
        <v>36792</v>
      </c>
      <c r="B11468" s="451" t="s">
        <v>8643</v>
      </c>
      <c r="C11468" s="450" t="s">
        <v>721</v>
      </c>
      <c r="D11468" s="475">
        <v>161.13999999999999</v>
      </c>
      <c r="E11468" s="302"/>
      <c r="F11468" s="302"/>
      <c r="G11468" s="302"/>
    </row>
    <row r="11469" spans="1:7" ht="38.25">
      <c r="A11469" s="450">
        <v>11773</v>
      </c>
      <c r="B11469" s="451" t="s">
        <v>8644</v>
      </c>
      <c r="C11469" s="450" t="s">
        <v>721</v>
      </c>
      <c r="D11469" s="475">
        <v>94.32</v>
      </c>
      <c r="E11469" s="302"/>
      <c r="F11469" s="302"/>
      <c r="G11469" s="302"/>
    </row>
    <row r="11470" spans="1:7" ht="38.25">
      <c r="A11470" s="450">
        <v>13983</v>
      </c>
      <c r="B11470" s="451" t="s">
        <v>8645</v>
      </c>
      <c r="C11470" s="450" t="s">
        <v>721</v>
      </c>
      <c r="D11470" s="475">
        <v>50.32</v>
      </c>
      <c r="E11470" s="302"/>
      <c r="F11470" s="302"/>
      <c r="G11470" s="302"/>
    </row>
    <row r="11471" spans="1:7" ht="38.25">
      <c r="A11471" s="450">
        <v>13416</v>
      </c>
      <c r="B11471" s="451" t="s">
        <v>8646</v>
      </c>
      <c r="C11471" s="450" t="s">
        <v>721</v>
      </c>
      <c r="D11471" s="475">
        <v>40.58</v>
      </c>
      <c r="E11471" s="302"/>
      <c r="F11471" s="302"/>
      <c r="G11471" s="302"/>
    </row>
    <row r="11472" spans="1:7" ht="25.5">
      <c r="A11472" s="450">
        <v>13417</v>
      </c>
      <c r="B11472" s="451" t="s">
        <v>8647</v>
      </c>
      <c r="C11472" s="450" t="s">
        <v>721</v>
      </c>
      <c r="D11472" s="475">
        <v>35.79</v>
      </c>
      <c r="E11472" s="302"/>
      <c r="F11472" s="302"/>
      <c r="G11472" s="302"/>
    </row>
    <row r="11473" spans="1:7" ht="25.5">
      <c r="A11473" s="450">
        <v>7604</v>
      </c>
      <c r="B11473" s="451" t="s">
        <v>8648</v>
      </c>
      <c r="C11473" s="450" t="s">
        <v>721</v>
      </c>
      <c r="D11473" s="475">
        <v>15.5</v>
      </c>
      <c r="E11473" s="302"/>
      <c r="F11473" s="302"/>
      <c r="G11473" s="302"/>
    </row>
    <row r="11474" spans="1:7" ht="38.25">
      <c r="A11474" s="450">
        <v>11763</v>
      </c>
      <c r="B11474" s="451" t="s">
        <v>8649</v>
      </c>
      <c r="C11474" s="450" t="s">
        <v>721</v>
      </c>
      <c r="D11474" s="475">
        <v>83.61</v>
      </c>
      <c r="E11474" s="302"/>
      <c r="F11474" s="302"/>
      <c r="G11474" s="302"/>
    </row>
    <row r="11475" spans="1:7" ht="38.25">
      <c r="A11475" s="450">
        <v>11764</v>
      </c>
      <c r="B11475" s="451" t="s">
        <v>8650</v>
      </c>
      <c r="C11475" s="450" t="s">
        <v>721</v>
      </c>
      <c r="D11475" s="475">
        <v>89.31</v>
      </c>
      <c r="E11475" s="302"/>
      <c r="F11475" s="302"/>
      <c r="G11475" s="302"/>
    </row>
    <row r="11476" spans="1:7" ht="38.25">
      <c r="A11476" s="450">
        <v>11829</v>
      </c>
      <c r="B11476" s="451" t="s">
        <v>8651</v>
      </c>
      <c r="C11476" s="450" t="s">
        <v>721</v>
      </c>
      <c r="D11476" s="475">
        <v>21.4</v>
      </c>
      <c r="E11476" s="302"/>
      <c r="F11476" s="302"/>
      <c r="G11476" s="302"/>
    </row>
    <row r="11477" spans="1:7" ht="38.25">
      <c r="A11477" s="450">
        <v>11825</v>
      </c>
      <c r="B11477" s="451" t="s">
        <v>8652</v>
      </c>
      <c r="C11477" s="450" t="s">
        <v>721</v>
      </c>
      <c r="D11477" s="475">
        <v>36.700000000000003</v>
      </c>
      <c r="E11477" s="302"/>
      <c r="F11477" s="302"/>
      <c r="G11477" s="302"/>
    </row>
    <row r="11478" spans="1:7" ht="38.25">
      <c r="A11478" s="450">
        <v>11767</v>
      </c>
      <c r="B11478" s="451" t="s">
        <v>8653</v>
      </c>
      <c r="C11478" s="450" t="s">
        <v>721</v>
      </c>
      <c r="D11478" s="475">
        <v>148.24</v>
      </c>
      <c r="E11478" s="302"/>
      <c r="F11478" s="302"/>
      <c r="G11478" s="302"/>
    </row>
    <row r="11479" spans="1:7" ht="38.25">
      <c r="A11479" s="450">
        <v>11830</v>
      </c>
      <c r="B11479" s="451" t="s">
        <v>8654</v>
      </c>
      <c r="C11479" s="450" t="s">
        <v>721</v>
      </c>
      <c r="D11479" s="475">
        <v>23.13</v>
      </c>
      <c r="E11479" s="302"/>
      <c r="F11479" s="302"/>
      <c r="G11479" s="302"/>
    </row>
    <row r="11480" spans="1:7" ht="38.25">
      <c r="A11480" s="450">
        <v>11766</v>
      </c>
      <c r="B11480" s="451" t="s">
        <v>8655</v>
      </c>
      <c r="C11480" s="450" t="s">
        <v>721</v>
      </c>
      <c r="D11480" s="475">
        <v>41.11</v>
      </c>
      <c r="E11480" s="302"/>
      <c r="F11480" s="302"/>
      <c r="G11480" s="302"/>
    </row>
    <row r="11481" spans="1:7" ht="38.25">
      <c r="A11481" s="450">
        <v>11765</v>
      </c>
      <c r="B11481" s="451" t="s">
        <v>8656</v>
      </c>
      <c r="C11481" s="450" t="s">
        <v>721</v>
      </c>
      <c r="D11481" s="475">
        <v>55.99</v>
      </c>
      <c r="E11481" s="302"/>
      <c r="F11481" s="302"/>
      <c r="G11481" s="302"/>
    </row>
    <row r="11482" spans="1:7" ht="38.25">
      <c r="A11482" s="450">
        <v>11824</v>
      </c>
      <c r="B11482" s="451" t="s">
        <v>8657</v>
      </c>
      <c r="C11482" s="450" t="s">
        <v>721</v>
      </c>
      <c r="D11482" s="475">
        <v>42.41</v>
      </c>
      <c r="E11482" s="302"/>
      <c r="F11482" s="302"/>
      <c r="G11482" s="302"/>
    </row>
    <row r="11483" spans="1:7" ht="25.5">
      <c r="A11483" s="450">
        <v>11777</v>
      </c>
      <c r="B11483" s="451" t="s">
        <v>8658</v>
      </c>
      <c r="C11483" s="450" t="s">
        <v>721</v>
      </c>
      <c r="D11483" s="475">
        <v>151.68</v>
      </c>
      <c r="E11483" s="302"/>
      <c r="F11483" s="302"/>
      <c r="G11483" s="302"/>
    </row>
    <row r="11484" spans="1:7" ht="38.25">
      <c r="A11484" s="450">
        <v>7602</v>
      </c>
      <c r="B11484" s="451" t="s">
        <v>8659</v>
      </c>
      <c r="C11484" s="450" t="s">
        <v>721</v>
      </c>
      <c r="D11484" s="475">
        <v>15.37</v>
      </c>
      <c r="E11484" s="302"/>
      <c r="F11484" s="302"/>
      <c r="G11484" s="302"/>
    </row>
    <row r="11485" spans="1:7" ht="38.25">
      <c r="A11485" s="450">
        <v>7603</v>
      </c>
      <c r="B11485" s="451" t="s">
        <v>8660</v>
      </c>
      <c r="C11485" s="450" t="s">
        <v>721</v>
      </c>
      <c r="D11485" s="475">
        <v>14.9</v>
      </c>
      <c r="E11485" s="302"/>
      <c r="F11485" s="302"/>
      <c r="G11485" s="302"/>
    </row>
    <row r="11486" spans="1:7" ht="38.25">
      <c r="A11486" s="450">
        <v>11826</v>
      </c>
      <c r="B11486" s="451" t="s">
        <v>8661</v>
      </c>
      <c r="C11486" s="450" t="s">
        <v>721</v>
      </c>
      <c r="D11486" s="475">
        <v>35.619999999999997</v>
      </c>
      <c r="E11486" s="302"/>
      <c r="F11486" s="302"/>
      <c r="G11486" s="302"/>
    </row>
    <row r="11487" spans="1:7" ht="38.25">
      <c r="A11487" s="450">
        <v>7606</v>
      </c>
      <c r="B11487" s="451" t="s">
        <v>8662</v>
      </c>
      <c r="C11487" s="450" t="s">
        <v>721</v>
      </c>
      <c r="D11487" s="475">
        <v>37.11</v>
      </c>
      <c r="E11487" s="302"/>
      <c r="F11487" s="302"/>
      <c r="G11487" s="302"/>
    </row>
    <row r="11488" spans="1:7" ht="51">
      <c r="A11488" s="450">
        <v>40329</v>
      </c>
      <c r="B11488" s="451" t="s">
        <v>8663</v>
      </c>
      <c r="C11488" s="450" t="s">
        <v>721</v>
      </c>
      <c r="D11488" s="475">
        <v>17.95</v>
      </c>
      <c r="E11488" s="302"/>
      <c r="F11488" s="302"/>
      <c r="G11488" s="302"/>
    </row>
    <row r="11489" spans="1:7" ht="38.25">
      <c r="A11489" s="450">
        <v>11823</v>
      </c>
      <c r="B11489" s="451" t="s">
        <v>8664</v>
      </c>
      <c r="C11489" s="450" t="s">
        <v>721</v>
      </c>
      <c r="D11489" s="475">
        <v>7.75</v>
      </c>
      <c r="E11489" s="302"/>
      <c r="F11489" s="302"/>
      <c r="G11489" s="302"/>
    </row>
    <row r="11490" spans="1:7" ht="25.5">
      <c r="A11490" s="450">
        <v>11822</v>
      </c>
      <c r="B11490" s="451" t="s">
        <v>8665</v>
      </c>
      <c r="C11490" s="450" t="s">
        <v>721</v>
      </c>
      <c r="D11490" s="475">
        <v>37.71</v>
      </c>
      <c r="E11490" s="302"/>
      <c r="F11490" s="302"/>
      <c r="G11490" s="302"/>
    </row>
    <row r="11491" spans="1:7" ht="25.5">
      <c r="A11491" s="450">
        <v>11831</v>
      </c>
      <c r="B11491" s="451" t="s">
        <v>8666</v>
      </c>
      <c r="C11491" s="450" t="s">
        <v>721</v>
      </c>
      <c r="D11491" s="475">
        <v>28.63</v>
      </c>
      <c r="E11491" s="302"/>
      <c r="F11491" s="302"/>
      <c r="G11491" s="302"/>
    </row>
    <row r="11492" spans="1:7" ht="51">
      <c r="A11492" s="450">
        <v>7613</v>
      </c>
      <c r="B11492" s="451" t="s">
        <v>8667</v>
      </c>
      <c r="C11492" s="450" t="s">
        <v>721</v>
      </c>
      <c r="D11492" s="475">
        <v>70462.89</v>
      </c>
      <c r="E11492" s="302"/>
      <c r="F11492" s="302"/>
      <c r="G11492" s="302"/>
    </row>
    <row r="11493" spans="1:7" ht="51">
      <c r="A11493" s="450">
        <v>7619</v>
      </c>
      <c r="B11493" s="451" t="s">
        <v>8668</v>
      </c>
      <c r="C11493" s="450" t="s">
        <v>721</v>
      </c>
      <c r="D11493" s="475">
        <v>10892.05</v>
      </c>
      <c r="E11493" s="302"/>
      <c r="F11493" s="302"/>
      <c r="G11493" s="302"/>
    </row>
    <row r="11494" spans="1:7" ht="51">
      <c r="A11494" s="450">
        <v>12076</v>
      </c>
      <c r="B11494" s="451" t="s">
        <v>8669</v>
      </c>
      <c r="C11494" s="450" t="s">
        <v>721</v>
      </c>
      <c r="D11494" s="475">
        <v>4996.3500000000004</v>
      </c>
      <c r="E11494" s="302"/>
      <c r="F11494" s="302"/>
      <c r="G11494" s="302"/>
    </row>
    <row r="11495" spans="1:7" ht="51">
      <c r="A11495" s="450">
        <v>7614</v>
      </c>
      <c r="B11495" s="451" t="s">
        <v>8670</v>
      </c>
      <c r="C11495" s="450" t="s">
        <v>721</v>
      </c>
      <c r="D11495" s="475">
        <v>13737.48</v>
      </c>
      <c r="E11495" s="302"/>
      <c r="F11495" s="302"/>
      <c r="G11495" s="302"/>
    </row>
    <row r="11496" spans="1:7" ht="51">
      <c r="A11496" s="450">
        <v>7618</v>
      </c>
      <c r="B11496" s="451" t="s">
        <v>8671</v>
      </c>
      <c r="C11496" s="450" t="s">
        <v>721</v>
      </c>
      <c r="D11496" s="475">
        <v>89097.87</v>
      </c>
      <c r="E11496" s="302"/>
      <c r="F11496" s="302"/>
      <c r="G11496" s="302"/>
    </row>
    <row r="11497" spans="1:7" ht="51">
      <c r="A11497" s="450">
        <v>7620</v>
      </c>
      <c r="B11497" s="451" t="s">
        <v>8672</v>
      </c>
      <c r="C11497" s="450" t="s">
        <v>721</v>
      </c>
      <c r="D11497" s="475">
        <v>19271.650000000001</v>
      </c>
      <c r="E11497" s="302"/>
      <c r="F11497" s="302"/>
      <c r="G11497" s="302"/>
    </row>
    <row r="11498" spans="1:7" ht="51">
      <c r="A11498" s="450">
        <v>7610</v>
      </c>
      <c r="B11498" s="451" t="s">
        <v>8673</v>
      </c>
      <c r="C11498" s="450" t="s">
        <v>721</v>
      </c>
      <c r="D11498" s="475">
        <v>6102.69</v>
      </c>
      <c r="E11498" s="302"/>
      <c r="F11498" s="302"/>
      <c r="G11498" s="302"/>
    </row>
    <row r="11499" spans="1:7" ht="51">
      <c r="A11499" s="450">
        <v>7615</v>
      </c>
      <c r="B11499" s="451" t="s">
        <v>8674</v>
      </c>
      <c r="C11499" s="450" t="s">
        <v>721</v>
      </c>
      <c r="D11499" s="475">
        <v>22483.599999999999</v>
      </c>
      <c r="E11499" s="302"/>
      <c r="F11499" s="302"/>
      <c r="G11499" s="302"/>
    </row>
    <row r="11500" spans="1:7" ht="51">
      <c r="A11500" s="450">
        <v>7617</v>
      </c>
      <c r="B11500" s="451" t="s">
        <v>8675</v>
      </c>
      <c r="C11500" s="450" t="s">
        <v>721</v>
      </c>
      <c r="D11500" s="475">
        <v>6816.45</v>
      </c>
      <c r="E11500" s="302"/>
      <c r="F11500" s="302"/>
      <c r="G11500" s="302"/>
    </row>
    <row r="11501" spans="1:7" ht="51">
      <c r="A11501" s="450">
        <v>7616</v>
      </c>
      <c r="B11501" s="451" t="s">
        <v>8676</v>
      </c>
      <c r="C11501" s="450" t="s">
        <v>721</v>
      </c>
      <c r="D11501" s="475">
        <v>36689.67</v>
      </c>
      <c r="E11501" s="302"/>
      <c r="F11501" s="302"/>
      <c r="G11501" s="302"/>
    </row>
    <row r="11502" spans="1:7" ht="51">
      <c r="A11502" s="450">
        <v>7611</v>
      </c>
      <c r="B11502" s="451" t="s">
        <v>8677</v>
      </c>
      <c r="C11502" s="450" t="s">
        <v>721</v>
      </c>
      <c r="D11502" s="475">
        <v>8815</v>
      </c>
      <c r="E11502" s="302"/>
      <c r="F11502" s="302"/>
      <c r="G11502" s="302"/>
    </row>
    <row r="11503" spans="1:7" ht="51">
      <c r="A11503" s="450">
        <v>7612</v>
      </c>
      <c r="B11503" s="451" t="s">
        <v>8678</v>
      </c>
      <c r="C11503" s="450" t="s">
        <v>721</v>
      </c>
      <c r="D11503" s="475">
        <v>50326.15</v>
      </c>
      <c r="E11503" s="302"/>
      <c r="F11503" s="302"/>
      <c r="G11503" s="302"/>
    </row>
    <row r="11504" spans="1:7">
      <c r="A11504" s="450">
        <v>37371</v>
      </c>
      <c r="B11504" s="451" t="s">
        <v>8679</v>
      </c>
      <c r="C11504" s="450" t="s">
        <v>724</v>
      </c>
      <c r="D11504" s="475">
        <v>0.71</v>
      </c>
      <c r="E11504" s="302"/>
      <c r="F11504" s="302"/>
      <c r="G11504" s="302"/>
    </row>
    <row r="11505" spans="1:7">
      <c r="A11505" s="450">
        <v>40861</v>
      </c>
      <c r="B11505" s="451" t="s">
        <v>8680</v>
      </c>
      <c r="C11505" s="450" t="s">
        <v>839</v>
      </c>
      <c r="D11505" s="475">
        <v>133.68</v>
      </c>
      <c r="E11505" s="302"/>
      <c r="F11505" s="302"/>
      <c r="G11505" s="302"/>
    </row>
    <row r="11506" spans="1:7" ht="38.25">
      <c r="A11506" s="450">
        <v>36510</v>
      </c>
      <c r="B11506" s="451" t="s">
        <v>8681</v>
      </c>
      <c r="C11506" s="450" t="s">
        <v>721</v>
      </c>
      <c r="D11506" s="475">
        <v>749825.72</v>
      </c>
      <c r="E11506" s="302"/>
      <c r="F11506" s="302"/>
      <c r="G11506" s="302"/>
    </row>
    <row r="11507" spans="1:7" ht="51">
      <c r="A11507" s="450">
        <v>25020</v>
      </c>
      <c r="B11507" s="451" t="s">
        <v>8682</v>
      </c>
      <c r="C11507" s="450" t="s">
        <v>721</v>
      </c>
      <c r="D11507" s="475">
        <v>3089018.19</v>
      </c>
      <c r="E11507" s="302"/>
      <c r="F11507" s="302"/>
      <c r="G11507" s="302"/>
    </row>
    <row r="11508" spans="1:7" ht="38.25">
      <c r="A11508" s="450">
        <v>7622</v>
      </c>
      <c r="B11508" s="451" t="s">
        <v>8683</v>
      </c>
      <c r="C11508" s="450" t="s">
        <v>721</v>
      </c>
      <c r="D11508" s="475">
        <v>727440.54</v>
      </c>
      <c r="E11508" s="302"/>
      <c r="F11508" s="302"/>
      <c r="G11508" s="302"/>
    </row>
    <row r="11509" spans="1:7" ht="51">
      <c r="A11509" s="450">
        <v>7624</v>
      </c>
      <c r="B11509" s="451" t="s">
        <v>8684</v>
      </c>
      <c r="C11509" s="450" t="s">
        <v>721</v>
      </c>
      <c r="D11509" s="475">
        <v>943050.09</v>
      </c>
      <c r="E11509" s="302"/>
      <c r="F11509" s="302"/>
      <c r="G11509" s="302"/>
    </row>
    <row r="11510" spans="1:7" ht="38.25">
      <c r="A11510" s="450">
        <v>7625</v>
      </c>
      <c r="B11510" s="451" t="s">
        <v>8685</v>
      </c>
      <c r="C11510" s="450" t="s">
        <v>721</v>
      </c>
      <c r="D11510" s="475">
        <v>937282.11</v>
      </c>
      <c r="E11510" s="302"/>
      <c r="F11510" s="302"/>
      <c r="G11510" s="302"/>
    </row>
    <row r="11511" spans="1:7" ht="38.25">
      <c r="A11511" s="450">
        <v>7623</v>
      </c>
      <c r="B11511" s="451" t="s">
        <v>8686</v>
      </c>
      <c r="C11511" s="450" t="s">
        <v>721</v>
      </c>
      <c r="D11511" s="475">
        <v>3089018.19</v>
      </c>
      <c r="E11511" s="302"/>
      <c r="F11511" s="302"/>
      <c r="G11511" s="302"/>
    </row>
    <row r="11512" spans="1:7" ht="51">
      <c r="A11512" s="450">
        <v>36508</v>
      </c>
      <c r="B11512" s="451" t="s">
        <v>8687</v>
      </c>
      <c r="C11512" s="450" t="s">
        <v>721</v>
      </c>
      <c r="D11512" s="475">
        <v>1389254.05</v>
      </c>
      <c r="E11512" s="302"/>
      <c r="F11512" s="302"/>
      <c r="G11512" s="302"/>
    </row>
    <row r="11513" spans="1:7" ht="38.25">
      <c r="A11513" s="450">
        <v>36509</v>
      </c>
      <c r="B11513" s="451" t="s">
        <v>8688</v>
      </c>
      <c r="C11513" s="450" t="s">
        <v>721</v>
      </c>
      <c r="D11513" s="475">
        <v>761361.49</v>
      </c>
      <c r="E11513" s="302"/>
      <c r="F11513" s="302"/>
      <c r="G11513" s="302"/>
    </row>
    <row r="11514" spans="1:7" ht="25.5">
      <c r="A11514" s="450">
        <v>13238</v>
      </c>
      <c r="B11514" s="451" t="s">
        <v>8689</v>
      </c>
      <c r="C11514" s="450" t="s">
        <v>721</v>
      </c>
      <c r="D11514" s="475">
        <v>206074.75</v>
      </c>
      <c r="E11514" s="302"/>
      <c r="F11514" s="302"/>
      <c r="G11514" s="302"/>
    </row>
    <row r="11515" spans="1:7" ht="25.5">
      <c r="A11515" s="450">
        <v>36511</v>
      </c>
      <c r="B11515" s="451" t="s">
        <v>8690</v>
      </c>
      <c r="C11515" s="450" t="s">
        <v>721</v>
      </c>
      <c r="D11515" s="475">
        <v>238785.03</v>
      </c>
      <c r="E11515" s="302"/>
      <c r="F11515" s="302"/>
      <c r="G11515" s="302"/>
    </row>
    <row r="11516" spans="1:7" ht="25.5">
      <c r="A11516" s="450">
        <v>36515</v>
      </c>
      <c r="B11516" s="451" t="s">
        <v>8691</v>
      </c>
      <c r="C11516" s="450" t="s">
        <v>721</v>
      </c>
      <c r="D11516" s="475">
        <v>70327.09</v>
      </c>
      <c r="E11516" s="302"/>
      <c r="F11516" s="302"/>
      <c r="G11516" s="302"/>
    </row>
    <row r="11517" spans="1:7" ht="25.5">
      <c r="A11517" s="450">
        <v>10598</v>
      </c>
      <c r="B11517" s="451" t="s">
        <v>8692</v>
      </c>
      <c r="C11517" s="450" t="s">
        <v>721</v>
      </c>
      <c r="D11517" s="475">
        <v>114046.01</v>
      </c>
      <c r="E11517" s="302"/>
      <c r="F11517" s="302"/>
      <c r="G11517" s="302"/>
    </row>
    <row r="11518" spans="1:7" ht="25.5">
      <c r="A11518" s="450">
        <v>7640</v>
      </c>
      <c r="B11518" s="451" t="s">
        <v>8693</v>
      </c>
      <c r="C11518" s="450" t="s">
        <v>721</v>
      </c>
      <c r="D11518" s="475">
        <v>175000</v>
      </c>
      <c r="E11518" s="302"/>
      <c r="F11518" s="302"/>
      <c r="G11518" s="302"/>
    </row>
    <row r="11519" spans="1:7" ht="25.5">
      <c r="A11519" s="450">
        <v>36513</v>
      </c>
      <c r="B11519" s="451" t="s">
        <v>8694</v>
      </c>
      <c r="C11519" s="450" t="s">
        <v>721</v>
      </c>
      <c r="D11519" s="475">
        <v>168580.59</v>
      </c>
      <c r="E11519" s="302"/>
      <c r="F11519" s="302"/>
      <c r="G11519" s="302"/>
    </row>
    <row r="11520" spans="1:7" ht="25.5">
      <c r="A11520" s="450">
        <v>36514</v>
      </c>
      <c r="B11520" s="451" t="s">
        <v>8695</v>
      </c>
      <c r="C11520" s="450" t="s">
        <v>721</v>
      </c>
      <c r="D11520" s="475">
        <v>188084.1</v>
      </c>
      <c r="E11520" s="302"/>
      <c r="F11520" s="302"/>
      <c r="G11520" s="302"/>
    </row>
    <row r="11521" spans="1:7" ht="25.5">
      <c r="A11521" s="450">
        <v>11572</v>
      </c>
      <c r="B11521" s="451" t="s">
        <v>11630</v>
      </c>
      <c r="C11521" s="450" t="s">
        <v>721</v>
      </c>
      <c r="D11521" s="475">
        <v>33.450000000000003</v>
      </c>
      <c r="E11521" s="302"/>
      <c r="F11521" s="302"/>
      <c r="G11521" s="302"/>
    </row>
    <row r="11522" spans="1:7" ht="38.25">
      <c r="A11522" s="450">
        <v>36149</v>
      </c>
      <c r="B11522" s="451" t="s">
        <v>8696</v>
      </c>
      <c r="C11522" s="450" t="s">
        <v>721</v>
      </c>
      <c r="D11522" s="475">
        <v>162.15</v>
      </c>
      <c r="E11522" s="302"/>
      <c r="F11522" s="302"/>
      <c r="G11522" s="302"/>
    </row>
    <row r="11523" spans="1:7" ht="51">
      <c r="A11523" s="450">
        <v>42407</v>
      </c>
      <c r="B11523" s="451" t="s">
        <v>10811</v>
      </c>
      <c r="C11523" s="450" t="s">
        <v>725</v>
      </c>
      <c r="D11523" s="475">
        <v>8.1300000000000008</v>
      </c>
      <c r="E11523" s="302"/>
      <c r="F11523" s="302"/>
      <c r="G11523" s="302"/>
    </row>
    <row r="11524" spans="1:7" ht="38.25">
      <c r="A11524" s="450">
        <v>11581</v>
      </c>
      <c r="B11524" s="451" t="s">
        <v>11631</v>
      </c>
      <c r="C11524" s="450" t="s">
        <v>725</v>
      </c>
      <c r="D11524" s="475">
        <v>22.08</v>
      </c>
      <c r="E11524" s="302"/>
      <c r="F11524" s="302"/>
      <c r="G11524" s="302"/>
    </row>
    <row r="11525" spans="1:7" ht="38.25">
      <c r="A11525" s="450">
        <v>43605</v>
      </c>
      <c r="B11525" s="451" t="s">
        <v>11632</v>
      </c>
      <c r="C11525" s="450" t="s">
        <v>721</v>
      </c>
      <c r="D11525" s="475">
        <v>45.17</v>
      </c>
      <c r="E11525" s="302"/>
      <c r="F11525" s="302"/>
      <c r="G11525" s="302"/>
    </row>
    <row r="11526" spans="1:7" ht="38.25">
      <c r="A11526" s="450">
        <v>11580</v>
      </c>
      <c r="B11526" s="451" t="s">
        <v>11633</v>
      </c>
      <c r="C11526" s="450" t="s">
        <v>725</v>
      </c>
      <c r="D11526" s="475">
        <v>8.86</v>
      </c>
      <c r="E11526" s="302"/>
      <c r="F11526" s="302"/>
      <c r="G11526" s="302"/>
    </row>
    <row r="11527" spans="1:7">
      <c r="A11527" s="450">
        <v>10743</v>
      </c>
      <c r="B11527" s="451" t="s">
        <v>8697</v>
      </c>
      <c r="C11527" s="450" t="s">
        <v>721</v>
      </c>
      <c r="D11527" s="475">
        <v>683.7</v>
      </c>
      <c r="E11527" s="302"/>
      <c r="F11527" s="302"/>
      <c r="G11527" s="302"/>
    </row>
    <row r="11528" spans="1:7" ht="51">
      <c r="A11528" s="450">
        <v>39848</v>
      </c>
      <c r="B11528" s="451" t="s">
        <v>8698</v>
      </c>
      <c r="C11528" s="450" t="s">
        <v>725</v>
      </c>
      <c r="D11528" s="475">
        <v>1.42</v>
      </c>
      <c r="E11528" s="302"/>
      <c r="F11528" s="302"/>
      <c r="G11528" s="302"/>
    </row>
    <row r="11529" spans="1:7" ht="25.5">
      <c r="A11529" s="450">
        <v>20999</v>
      </c>
      <c r="B11529" s="451" t="s">
        <v>8699</v>
      </c>
      <c r="C11529" s="450" t="s">
        <v>725</v>
      </c>
      <c r="D11529" s="475">
        <v>12.67</v>
      </c>
      <c r="E11529" s="302"/>
      <c r="F11529" s="302"/>
      <c r="G11529" s="302"/>
    </row>
    <row r="11530" spans="1:7" ht="25.5">
      <c r="A11530" s="450">
        <v>21001</v>
      </c>
      <c r="B11530" s="451" t="s">
        <v>8700</v>
      </c>
      <c r="C11530" s="450" t="s">
        <v>725</v>
      </c>
      <c r="D11530" s="475">
        <v>23.65</v>
      </c>
      <c r="E11530" s="302"/>
      <c r="F11530" s="302"/>
      <c r="G11530" s="302"/>
    </row>
    <row r="11531" spans="1:7" ht="25.5">
      <c r="A11531" s="450">
        <v>21003</v>
      </c>
      <c r="B11531" s="451" t="s">
        <v>8701</v>
      </c>
      <c r="C11531" s="450" t="s">
        <v>725</v>
      </c>
      <c r="D11531" s="475">
        <v>38.86</v>
      </c>
      <c r="E11531" s="302"/>
      <c r="F11531" s="302"/>
      <c r="G11531" s="302"/>
    </row>
    <row r="11532" spans="1:7" ht="25.5">
      <c r="A11532" s="450">
        <v>21006</v>
      </c>
      <c r="B11532" s="451" t="s">
        <v>8702</v>
      </c>
      <c r="C11532" s="450" t="s">
        <v>725</v>
      </c>
      <c r="D11532" s="475">
        <v>82.48</v>
      </c>
      <c r="E11532" s="302"/>
      <c r="F11532" s="302"/>
      <c r="G11532" s="302"/>
    </row>
    <row r="11533" spans="1:7" ht="25.5">
      <c r="A11533" s="450">
        <v>21019</v>
      </c>
      <c r="B11533" s="451" t="s">
        <v>8703</v>
      </c>
      <c r="C11533" s="450" t="s">
        <v>725</v>
      </c>
      <c r="D11533" s="475">
        <v>28.67</v>
      </c>
      <c r="E11533" s="302"/>
      <c r="F11533" s="302"/>
      <c r="G11533" s="302"/>
    </row>
    <row r="11534" spans="1:7" ht="25.5">
      <c r="A11534" s="450">
        <v>21021</v>
      </c>
      <c r="B11534" s="451" t="s">
        <v>8704</v>
      </c>
      <c r="C11534" s="450" t="s">
        <v>725</v>
      </c>
      <c r="D11534" s="475">
        <v>45.32</v>
      </c>
      <c r="E11534" s="302"/>
      <c r="F11534" s="302"/>
      <c r="G11534" s="302"/>
    </row>
    <row r="11535" spans="1:7" ht="25.5">
      <c r="A11535" s="450">
        <v>21024</v>
      </c>
      <c r="B11535" s="451" t="s">
        <v>8705</v>
      </c>
      <c r="C11535" s="450" t="s">
        <v>725</v>
      </c>
      <c r="D11535" s="475">
        <v>97.1</v>
      </c>
      <c r="E11535" s="302"/>
      <c r="F11535" s="302"/>
      <c r="G11535" s="302"/>
    </row>
    <row r="11536" spans="1:7" ht="25.5">
      <c r="A11536" s="450">
        <v>40624</v>
      </c>
      <c r="B11536" s="451" t="s">
        <v>8706</v>
      </c>
      <c r="C11536" s="450" t="s">
        <v>725</v>
      </c>
      <c r="D11536" s="475">
        <v>72.48</v>
      </c>
      <c r="E11536" s="302"/>
      <c r="F11536" s="302"/>
      <c r="G11536" s="302"/>
    </row>
    <row r="11537" spans="1:7" ht="25.5">
      <c r="A11537" s="450">
        <v>42575</v>
      </c>
      <c r="B11537" s="451" t="s">
        <v>10812</v>
      </c>
      <c r="C11537" s="450" t="s">
        <v>725</v>
      </c>
      <c r="D11537" s="475">
        <v>66.510000000000005</v>
      </c>
      <c r="E11537" s="302"/>
      <c r="F11537" s="302"/>
      <c r="G11537" s="302"/>
    </row>
    <row r="11538" spans="1:7" ht="25.5">
      <c r="A11538" s="450">
        <v>13127</v>
      </c>
      <c r="B11538" s="451" t="s">
        <v>8707</v>
      </c>
      <c r="C11538" s="450" t="s">
        <v>725</v>
      </c>
      <c r="D11538" s="475">
        <v>32.33</v>
      </c>
      <c r="E11538" s="302"/>
      <c r="F11538" s="302"/>
      <c r="G11538" s="302"/>
    </row>
    <row r="11539" spans="1:7" ht="25.5">
      <c r="A11539" s="450">
        <v>13137</v>
      </c>
      <c r="B11539" s="451" t="s">
        <v>8708</v>
      </c>
      <c r="C11539" s="450" t="s">
        <v>725</v>
      </c>
      <c r="D11539" s="475">
        <v>42.9</v>
      </c>
      <c r="E11539" s="302"/>
      <c r="F11539" s="302"/>
      <c r="G11539" s="302"/>
    </row>
    <row r="11540" spans="1:7" ht="25.5">
      <c r="A11540" s="450">
        <v>42574</v>
      </c>
      <c r="B11540" s="451" t="s">
        <v>10813</v>
      </c>
      <c r="C11540" s="450" t="s">
        <v>725</v>
      </c>
      <c r="D11540" s="475">
        <v>49.63</v>
      </c>
      <c r="E11540" s="302"/>
      <c r="F11540" s="302"/>
      <c r="G11540" s="302"/>
    </row>
    <row r="11541" spans="1:7" ht="25.5">
      <c r="A11541" s="450">
        <v>20989</v>
      </c>
      <c r="B11541" s="451" t="s">
        <v>8709</v>
      </c>
      <c r="C11541" s="450" t="s">
        <v>725</v>
      </c>
      <c r="D11541" s="475">
        <v>1536.9</v>
      </c>
      <c r="E11541" s="302"/>
      <c r="F11541" s="302"/>
      <c r="G11541" s="302"/>
    </row>
    <row r="11542" spans="1:7" ht="25.5">
      <c r="A11542" s="450">
        <v>21147</v>
      </c>
      <c r="B11542" s="451" t="s">
        <v>8710</v>
      </c>
      <c r="C11542" s="450" t="s">
        <v>725</v>
      </c>
      <c r="D11542" s="475">
        <v>144.1</v>
      </c>
      <c r="E11542" s="302"/>
      <c r="F11542" s="302"/>
      <c r="G11542" s="302"/>
    </row>
    <row r="11543" spans="1:7" ht="25.5">
      <c r="A11543" s="450">
        <v>21148</v>
      </c>
      <c r="B11543" s="451" t="s">
        <v>8711</v>
      </c>
      <c r="C11543" s="450" t="s">
        <v>725</v>
      </c>
      <c r="D11543" s="475">
        <v>88.94</v>
      </c>
      <c r="E11543" s="302"/>
      <c r="F11543" s="302"/>
      <c r="G11543" s="302"/>
    </row>
    <row r="11544" spans="1:7" ht="25.5">
      <c r="A11544" s="450">
        <v>20984</v>
      </c>
      <c r="B11544" s="451" t="s">
        <v>8712</v>
      </c>
      <c r="C11544" s="450" t="s">
        <v>725</v>
      </c>
      <c r="D11544" s="475">
        <v>2949.02</v>
      </c>
      <c r="E11544" s="302"/>
      <c r="F11544" s="302"/>
      <c r="G11544" s="302"/>
    </row>
    <row r="11545" spans="1:7" ht="25.5">
      <c r="A11545" s="450">
        <v>13042</v>
      </c>
      <c r="B11545" s="451" t="s">
        <v>8713</v>
      </c>
      <c r="C11545" s="450" t="s">
        <v>725</v>
      </c>
      <c r="D11545" s="475">
        <v>1634.19</v>
      </c>
      <c r="E11545" s="302"/>
      <c r="F11545" s="302"/>
      <c r="G11545" s="302"/>
    </row>
    <row r="11546" spans="1:7" ht="25.5">
      <c r="A11546" s="450">
        <v>21150</v>
      </c>
      <c r="B11546" s="451" t="s">
        <v>8714</v>
      </c>
      <c r="C11546" s="450" t="s">
        <v>725</v>
      </c>
      <c r="D11546" s="475">
        <v>44.1</v>
      </c>
      <c r="E11546" s="302"/>
      <c r="F11546" s="302"/>
      <c r="G11546" s="302"/>
    </row>
    <row r="11547" spans="1:7" ht="25.5">
      <c r="A11547" s="450">
        <v>13141</v>
      </c>
      <c r="B11547" s="451" t="s">
        <v>8715</v>
      </c>
      <c r="C11547" s="450" t="s">
        <v>725</v>
      </c>
      <c r="D11547" s="475">
        <v>55.56</v>
      </c>
      <c r="E11547" s="302"/>
      <c r="F11547" s="302"/>
      <c r="G11547" s="302"/>
    </row>
    <row r="11548" spans="1:7" ht="25.5">
      <c r="A11548" s="450">
        <v>42576</v>
      </c>
      <c r="B11548" s="451" t="s">
        <v>10814</v>
      </c>
      <c r="C11548" s="450" t="s">
        <v>725</v>
      </c>
      <c r="D11548" s="475">
        <v>181.42</v>
      </c>
      <c r="E11548" s="302"/>
      <c r="F11548" s="302"/>
      <c r="G11548" s="302"/>
    </row>
    <row r="11549" spans="1:7" ht="25.5">
      <c r="A11549" s="450">
        <v>21151</v>
      </c>
      <c r="B11549" s="451" t="s">
        <v>8716</v>
      </c>
      <c r="C11549" s="450" t="s">
        <v>725</v>
      </c>
      <c r="D11549" s="475">
        <v>263.97000000000003</v>
      </c>
      <c r="E11549" s="302"/>
      <c r="F11549" s="302"/>
      <c r="G11549" s="302"/>
    </row>
    <row r="11550" spans="1:7" ht="25.5">
      <c r="A11550" s="450">
        <v>13142</v>
      </c>
      <c r="B11550" s="451" t="s">
        <v>8717</v>
      </c>
      <c r="C11550" s="450" t="s">
        <v>725</v>
      </c>
      <c r="D11550" s="475">
        <v>377.37</v>
      </c>
      <c r="E11550" s="302"/>
      <c r="F11550" s="302"/>
      <c r="G11550" s="302"/>
    </row>
    <row r="11551" spans="1:7" ht="25.5">
      <c r="A11551" s="450">
        <v>42577</v>
      </c>
      <c r="B11551" s="451" t="s">
        <v>10815</v>
      </c>
      <c r="C11551" s="450" t="s">
        <v>725</v>
      </c>
      <c r="D11551" s="475">
        <v>414.08</v>
      </c>
      <c r="E11551" s="302"/>
      <c r="F11551" s="302"/>
      <c r="G11551" s="302"/>
    </row>
    <row r="11552" spans="1:7" ht="25.5">
      <c r="A11552" s="450">
        <v>20994</v>
      </c>
      <c r="B11552" s="451" t="s">
        <v>8718</v>
      </c>
      <c r="C11552" s="450" t="s">
        <v>725</v>
      </c>
      <c r="D11552" s="475">
        <v>711.51</v>
      </c>
      <c r="E11552" s="302"/>
      <c r="F11552" s="302"/>
      <c r="G11552" s="302"/>
    </row>
    <row r="11553" spans="1:7" ht="25.5">
      <c r="A11553" s="450">
        <v>7672</v>
      </c>
      <c r="B11553" s="451" t="s">
        <v>8719</v>
      </c>
      <c r="C11553" s="450" t="s">
        <v>725</v>
      </c>
      <c r="D11553" s="475">
        <v>466.11</v>
      </c>
      <c r="E11553" s="302"/>
      <c r="F11553" s="302"/>
      <c r="G11553" s="302"/>
    </row>
    <row r="11554" spans="1:7" ht="25.5">
      <c r="A11554" s="450">
        <v>20995</v>
      </c>
      <c r="B11554" s="451" t="s">
        <v>8720</v>
      </c>
      <c r="C11554" s="450" t="s">
        <v>725</v>
      </c>
      <c r="D11554" s="475">
        <v>935.05</v>
      </c>
      <c r="E11554" s="302"/>
      <c r="F11554" s="302"/>
      <c r="G11554" s="302"/>
    </row>
    <row r="11555" spans="1:7" ht="25.5">
      <c r="A11555" s="450">
        <v>7690</v>
      </c>
      <c r="B11555" s="451" t="s">
        <v>8721</v>
      </c>
      <c r="C11555" s="450" t="s">
        <v>725</v>
      </c>
      <c r="D11555" s="475">
        <v>540.79999999999995</v>
      </c>
      <c r="E11555" s="302"/>
      <c r="F11555" s="302"/>
      <c r="G11555" s="302"/>
    </row>
    <row r="11556" spans="1:7" ht="25.5">
      <c r="A11556" s="450">
        <v>20980</v>
      </c>
      <c r="B11556" s="451" t="s">
        <v>8722</v>
      </c>
      <c r="C11556" s="450" t="s">
        <v>725</v>
      </c>
      <c r="D11556" s="475">
        <v>589.97</v>
      </c>
      <c r="E11556" s="302"/>
      <c r="F11556" s="302"/>
      <c r="G11556" s="302"/>
    </row>
    <row r="11557" spans="1:7" ht="25.5">
      <c r="A11557" s="450">
        <v>7661</v>
      </c>
      <c r="B11557" s="451" t="s">
        <v>8723</v>
      </c>
      <c r="C11557" s="450" t="s">
        <v>725</v>
      </c>
      <c r="D11557" s="475">
        <v>701.81</v>
      </c>
      <c r="E11557" s="302"/>
      <c r="F11557" s="302"/>
      <c r="G11557" s="302"/>
    </row>
    <row r="11558" spans="1:7" ht="38.25">
      <c r="A11558" s="450">
        <v>21016</v>
      </c>
      <c r="B11558" s="451" t="s">
        <v>8724</v>
      </c>
      <c r="C11558" s="450" t="s">
        <v>725</v>
      </c>
      <c r="D11558" s="475">
        <v>187.69</v>
      </c>
      <c r="E11558" s="302"/>
      <c r="F11558" s="302"/>
      <c r="G11558" s="302"/>
    </row>
    <row r="11559" spans="1:7" ht="38.25">
      <c r="A11559" s="450">
        <v>21008</v>
      </c>
      <c r="B11559" s="451" t="s">
        <v>8725</v>
      </c>
      <c r="C11559" s="450" t="s">
        <v>725</v>
      </c>
      <c r="D11559" s="475">
        <v>21.93</v>
      </c>
      <c r="E11559" s="302"/>
      <c r="F11559" s="302"/>
      <c r="G11559" s="302"/>
    </row>
    <row r="11560" spans="1:7" ht="38.25">
      <c r="A11560" s="450">
        <v>21009</v>
      </c>
      <c r="B11560" s="451" t="s">
        <v>8726</v>
      </c>
      <c r="C11560" s="450" t="s">
        <v>725</v>
      </c>
      <c r="D11560" s="475">
        <v>28.55</v>
      </c>
      <c r="E11560" s="302"/>
      <c r="F11560" s="302"/>
      <c r="G11560" s="302"/>
    </row>
    <row r="11561" spans="1:7" ht="38.25">
      <c r="A11561" s="450">
        <v>21010</v>
      </c>
      <c r="B11561" s="451" t="s">
        <v>8727</v>
      </c>
      <c r="C11561" s="450" t="s">
        <v>725</v>
      </c>
      <c r="D11561" s="475">
        <v>38.33</v>
      </c>
      <c r="E11561" s="302"/>
      <c r="F11561" s="302"/>
      <c r="G11561" s="302"/>
    </row>
    <row r="11562" spans="1:7" ht="38.25">
      <c r="A11562" s="450">
        <v>21011</v>
      </c>
      <c r="B11562" s="451" t="s">
        <v>8728</v>
      </c>
      <c r="C11562" s="450" t="s">
        <v>725</v>
      </c>
      <c r="D11562" s="475">
        <v>55.86</v>
      </c>
      <c r="E11562" s="302"/>
      <c r="F11562" s="302"/>
      <c r="G11562" s="302"/>
    </row>
    <row r="11563" spans="1:7" ht="38.25">
      <c r="A11563" s="450">
        <v>21012</v>
      </c>
      <c r="B11563" s="451" t="s">
        <v>8729</v>
      </c>
      <c r="C11563" s="450" t="s">
        <v>725</v>
      </c>
      <c r="D11563" s="475">
        <v>61.73</v>
      </c>
      <c r="E11563" s="302"/>
      <c r="F11563" s="302"/>
      <c r="G11563" s="302"/>
    </row>
    <row r="11564" spans="1:7" ht="38.25">
      <c r="A11564" s="450">
        <v>21013</v>
      </c>
      <c r="B11564" s="451" t="s">
        <v>8730</v>
      </c>
      <c r="C11564" s="450" t="s">
        <v>725</v>
      </c>
      <c r="D11564" s="475">
        <v>80.56</v>
      </c>
      <c r="E11564" s="302"/>
      <c r="F11564" s="302"/>
      <c r="G11564" s="302"/>
    </row>
    <row r="11565" spans="1:7" ht="38.25">
      <c r="A11565" s="450">
        <v>21014</v>
      </c>
      <c r="B11565" s="451" t="s">
        <v>8731</v>
      </c>
      <c r="C11565" s="450" t="s">
        <v>725</v>
      </c>
      <c r="D11565" s="475">
        <v>112.72</v>
      </c>
      <c r="E11565" s="302"/>
      <c r="F11565" s="302"/>
      <c r="G11565" s="302"/>
    </row>
    <row r="11566" spans="1:7" ht="38.25">
      <c r="A11566" s="450">
        <v>21015</v>
      </c>
      <c r="B11566" s="451" t="s">
        <v>8732</v>
      </c>
      <c r="C11566" s="450" t="s">
        <v>725</v>
      </c>
      <c r="D11566" s="475">
        <v>129.5</v>
      </c>
      <c r="E11566" s="302"/>
      <c r="F11566" s="302"/>
      <c r="G11566" s="302"/>
    </row>
    <row r="11567" spans="1:7" ht="38.25">
      <c r="A11567" s="450">
        <v>7697</v>
      </c>
      <c r="B11567" s="451" t="s">
        <v>8733</v>
      </c>
      <c r="C11567" s="450" t="s">
        <v>725</v>
      </c>
      <c r="D11567" s="475">
        <v>61.8</v>
      </c>
      <c r="E11567" s="302"/>
      <c r="F11567" s="302"/>
      <c r="G11567" s="302"/>
    </row>
    <row r="11568" spans="1:7" ht="38.25">
      <c r="A11568" s="450">
        <v>7698</v>
      </c>
      <c r="B11568" s="451" t="s">
        <v>8734</v>
      </c>
      <c r="C11568" s="450" t="s">
        <v>725</v>
      </c>
      <c r="D11568" s="475">
        <v>53.19</v>
      </c>
      <c r="E11568" s="302"/>
      <c r="F11568" s="302"/>
      <c r="G11568" s="302"/>
    </row>
    <row r="11569" spans="1:7" ht="38.25">
      <c r="A11569" s="450">
        <v>7691</v>
      </c>
      <c r="B11569" s="451" t="s">
        <v>8735</v>
      </c>
      <c r="C11569" s="450" t="s">
        <v>725</v>
      </c>
      <c r="D11569" s="475">
        <v>22.48</v>
      </c>
      <c r="E11569" s="302"/>
      <c r="F11569" s="302"/>
      <c r="G11569" s="302"/>
    </row>
    <row r="11570" spans="1:7" ht="38.25">
      <c r="A11570" s="450">
        <v>40626</v>
      </c>
      <c r="B11570" s="451" t="s">
        <v>8736</v>
      </c>
      <c r="C11570" s="450" t="s">
        <v>725</v>
      </c>
      <c r="D11570" s="475">
        <v>42.18</v>
      </c>
      <c r="E11570" s="302"/>
      <c r="F11570" s="302"/>
      <c r="G11570" s="302"/>
    </row>
    <row r="11571" spans="1:7" ht="38.25">
      <c r="A11571" s="450">
        <v>7701</v>
      </c>
      <c r="B11571" s="451" t="s">
        <v>8737</v>
      </c>
      <c r="C11571" s="450" t="s">
        <v>725</v>
      </c>
      <c r="D11571" s="475">
        <v>110.59</v>
      </c>
      <c r="E11571" s="302"/>
      <c r="F11571" s="302"/>
      <c r="G11571" s="302"/>
    </row>
    <row r="11572" spans="1:7" ht="38.25">
      <c r="A11572" s="450">
        <v>7696</v>
      </c>
      <c r="B11572" s="451" t="s">
        <v>8738</v>
      </c>
      <c r="C11572" s="450" t="s">
        <v>725</v>
      </c>
      <c r="D11572" s="475">
        <v>89.11</v>
      </c>
      <c r="E11572" s="302"/>
      <c r="F11572" s="302"/>
      <c r="G11572" s="302"/>
    </row>
    <row r="11573" spans="1:7" ht="38.25">
      <c r="A11573" s="450">
        <v>7700</v>
      </c>
      <c r="B11573" s="451" t="s">
        <v>8739</v>
      </c>
      <c r="C11573" s="450" t="s">
        <v>725</v>
      </c>
      <c r="D11573" s="475">
        <v>28.43</v>
      </c>
      <c r="E11573" s="302"/>
      <c r="F11573" s="302"/>
      <c r="G11573" s="302"/>
    </row>
    <row r="11574" spans="1:7" ht="38.25">
      <c r="A11574" s="450">
        <v>7694</v>
      </c>
      <c r="B11574" s="451" t="s">
        <v>8740</v>
      </c>
      <c r="C11574" s="450" t="s">
        <v>725</v>
      </c>
      <c r="D11574" s="475">
        <v>148.82</v>
      </c>
      <c r="E11574" s="302"/>
      <c r="F11574" s="302"/>
      <c r="G11574" s="302"/>
    </row>
    <row r="11575" spans="1:7" ht="38.25">
      <c r="A11575" s="450">
        <v>7693</v>
      </c>
      <c r="B11575" s="451" t="s">
        <v>8741</v>
      </c>
      <c r="C11575" s="450" t="s">
        <v>725</v>
      </c>
      <c r="D11575" s="475">
        <v>204.95</v>
      </c>
      <c r="E11575" s="302"/>
      <c r="F11575" s="302"/>
      <c r="G11575" s="302"/>
    </row>
    <row r="11576" spans="1:7" ht="38.25">
      <c r="A11576" s="450">
        <v>7692</v>
      </c>
      <c r="B11576" s="451" t="s">
        <v>8742</v>
      </c>
      <c r="C11576" s="450" t="s">
        <v>725</v>
      </c>
      <c r="D11576" s="475">
        <v>306.85000000000002</v>
      </c>
      <c r="E11576" s="302"/>
      <c r="F11576" s="302"/>
      <c r="G11576" s="302"/>
    </row>
    <row r="11577" spans="1:7" ht="38.25">
      <c r="A11577" s="450">
        <v>7695</v>
      </c>
      <c r="B11577" s="451" t="s">
        <v>8743</v>
      </c>
      <c r="C11577" s="450" t="s">
        <v>725</v>
      </c>
      <c r="D11577" s="475">
        <v>332.79</v>
      </c>
      <c r="E11577" s="302"/>
      <c r="F11577" s="302"/>
      <c r="G11577" s="302"/>
    </row>
    <row r="11578" spans="1:7" ht="25.5">
      <c r="A11578" s="450">
        <v>13356</v>
      </c>
      <c r="B11578" s="451" t="s">
        <v>8744</v>
      </c>
      <c r="C11578" s="450" t="s">
        <v>725</v>
      </c>
      <c r="D11578" s="475">
        <v>24.13</v>
      </c>
      <c r="E11578" s="302"/>
      <c r="F11578" s="302"/>
      <c r="G11578" s="302"/>
    </row>
    <row r="11579" spans="1:7" ht="25.5">
      <c r="A11579" s="450">
        <v>36365</v>
      </c>
      <c r="B11579" s="451" t="s">
        <v>8745</v>
      </c>
      <c r="C11579" s="450" t="s">
        <v>725</v>
      </c>
      <c r="D11579" s="475">
        <v>35.04</v>
      </c>
      <c r="E11579" s="302"/>
      <c r="F11579" s="302"/>
      <c r="G11579" s="302"/>
    </row>
    <row r="11580" spans="1:7" ht="25.5">
      <c r="A11580" s="450">
        <v>41930</v>
      </c>
      <c r="B11580" s="451" t="s">
        <v>8746</v>
      </c>
      <c r="C11580" s="450" t="s">
        <v>725</v>
      </c>
      <c r="D11580" s="475">
        <v>113.43</v>
      </c>
      <c r="E11580" s="302"/>
      <c r="F11580" s="302"/>
      <c r="G11580" s="302"/>
    </row>
    <row r="11581" spans="1:7" ht="25.5">
      <c r="A11581" s="450">
        <v>41931</v>
      </c>
      <c r="B11581" s="451" t="s">
        <v>8747</v>
      </c>
      <c r="C11581" s="450" t="s">
        <v>725</v>
      </c>
      <c r="D11581" s="475">
        <v>193.42</v>
      </c>
      <c r="E11581" s="302"/>
      <c r="F11581" s="302"/>
      <c r="G11581" s="302"/>
    </row>
    <row r="11582" spans="1:7" ht="25.5">
      <c r="A11582" s="450">
        <v>41932</v>
      </c>
      <c r="B11582" s="451" t="s">
        <v>8748</v>
      </c>
      <c r="C11582" s="450" t="s">
        <v>725</v>
      </c>
      <c r="D11582" s="475">
        <v>312.41000000000003</v>
      </c>
      <c r="E11582" s="302"/>
      <c r="F11582" s="302"/>
      <c r="G11582" s="302"/>
    </row>
    <row r="11583" spans="1:7" ht="25.5">
      <c r="A11583" s="450">
        <v>41933</v>
      </c>
      <c r="B11583" s="451" t="s">
        <v>8749</v>
      </c>
      <c r="C11583" s="450" t="s">
        <v>725</v>
      </c>
      <c r="D11583" s="475">
        <v>386.92</v>
      </c>
      <c r="E11583" s="302"/>
      <c r="F11583" s="302"/>
      <c r="G11583" s="302"/>
    </row>
    <row r="11584" spans="1:7" ht="25.5">
      <c r="A11584" s="450">
        <v>41934</v>
      </c>
      <c r="B11584" s="451" t="s">
        <v>8750</v>
      </c>
      <c r="C11584" s="450" t="s">
        <v>725</v>
      </c>
      <c r="D11584" s="475">
        <v>501.16</v>
      </c>
      <c r="E11584" s="302"/>
      <c r="F11584" s="302"/>
      <c r="G11584" s="302"/>
    </row>
    <row r="11585" spans="1:7" ht="25.5">
      <c r="A11585" s="450">
        <v>41936</v>
      </c>
      <c r="B11585" s="451" t="s">
        <v>8751</v>
      </c>
      <c r="C11585" s="450" t="s">
        <v>725</v>
      </c>
      <c r="D11585" s="475">
        <v>75.56</v>
      </c>
      <c r="E11585" s="302"/>
      <c r="F11585" s="302"/>
      <c r="G11585" s="302"/>
    </row>
    <row r="11586" spans="1:7" ht="38.25">
      <c r="A11586" s="450">
        <v>41785</v>
      </c>
      <c r="B11586" s="451" t="s">
        <v>8752</v>
      </c>
      <c r="C11586" s="450" t="s">
        <v>725</v>
      </c>
      <c r="D11586" s="475">
        <v>1997.77</v>
      </c>
      <c r="E11586" s="302"/>
      <c r="F11586" s="302"/>
      <c r="G11586" s="302"/>
    </row>
    <row r="11587" spans="1:7" ht="38.25">
      <c r="A11587" s="450">
        <v>41781</v>
      </c>
      <c r="B11587" s="451" t="s">
        <v>8753</v>
      </c>
      <c r="C11587" s="450" t="s">
        <v>725</v>
      </c>
      <c r="D11587" s="475">
        <v>569.58000000000004</v>
      </c>
      <c r="E11587" s="302"/>
      <c r="F11587" s="302"/>
      <c r="G11587" s="302"/>
    </row>
    <row r="11588" spans="1:7" ht="38.25">
      <c r="A11588" s="450">
        <v>41783</v>
      </c>
      <c r="B11588" s="451" t="s">
        <v>8754</v>
      </c>
      <c r="C11588" s="450" t="s">
        <v>725</v>
      </c>
      <c r="D11588" s="475">
        <v>1503.03</v>
      </c>
      <c r="E11588" s="302"/>
      <c r="F11588" s="302"/>
      <c r="G11588" s="302"/>
    </row>
    <row r="11589" spans="1:7" ht="38.25">
      <c r="A11589" s="450">
        <v>41786</v>
      </c>
      <c r="B11589" s="451" t="s">
        <v>8755</v>
      </c>
      <c r="C11589" s="450" t="s">
        <v>725</v>
      </c>
      <c r="D11589" s="475">
        <v>3135.48</v>
      </c>
      <c r="E11589" s="302"/>
      <c r="F11589" s="302"/>
      <c r="G11589" s="302"/>
    </row>
    <row r="11590" spans="1:7" ht="38.25">
      <c r="A11590" s="450">
        <v>41779</v>
      </c>
      <c r="B11590" s="451" t="s">
        <v>8756</v>
      </c>
      <c r="C11590" s="450" t="s">
        <v>725</v>
      </c>
      <c r="D11590" s="475">
        <v>218.45</v>
      </c>
      <c r="E11590" s="302"/>
      <c r="F11590" s="302"/>
      <c r="G11590" s="302"/>
    </row>
    <row r="11591" spans="1:7" ht="38.25">
      <c r="A11591" s="450">
        <v>41780</v>
      </c>
      <c r="B11591" s="451" t="s">
        <v>8757</v>
      </c>
      <c r="C11591" s="450" t="s">
        <v>725</v>
      </c>
      <c r="D11591" s="475">
        <v>258.37</v>
      </c>
      <c r="E11591" s="302"/>
      <c r="F11591" s="302"/>
      <c r="G11591" s="302"/>
    </row>
    <row r="11592" spans="1:7" ht="38.25">
      <c r="A11592" s="450">
        <v>41782</v>
      </c>
      <c r="B11592" s="451" t="s">
        <v>8758</v>
      </c>
      <c r="C11592" s="450" t="s">
        <v>725</v>
      </c>
      <c r="D11592" s="475">
        <v>1065.07</v>
      </c>
      <c r="E11592" s="302"/>
      <c r="F11592" s="302"/>
      <c r="G11592" s="302"/>
    </row>
    <row r="11593" spans="1:7" ht="25.5">
      <c r="A11593" s="450">
        <v>38130</v>
      </c>
      <c r="B11593" s="451" t="s">
        <v>8759</v>
      </c>
      <c r="C11593" s="450" t="s">
        <v>725</v>
      </c>
      <c r="D11593" s="475">
        <v>35.24</v>
      </c>
      <c r="E11593" s="302"/>
      <c r="F11593" s="302"/>
      <c r="G11593" s="302"/>
    </row>
    <row r="11594" spans="1:7" ht="25.5">
      <c r="A11594" s="450">
        <v>21123</v>
      </c>
      <c r="B11594" s="451" t="s">
        <v>8760</v>
      </c>
      <c r="C11594" s="450" t="s">
        <v>725</v>
      </c>
      <c r="D11594" s="475">
        <v>10</v>
      </c>
      <c r="E11594" s="302"/>
      <c r="F11594" s="302"/>
      <c r="G11594" s="302"/>
    </row>
    <row r="11595" spans="1:7" ht="25.5">
      <c r="A11595" s="450">
        <v>21124</v>
      </c>
      <c r="B11595" s="451" t="s">
        <v>8761</v>
      </c>
      <c r="C11595" s="450" t="s">
        <v>725</v>
      </c>
      <c r="D11595" s="475">
        <v>17.73</v>
      </c>
      <c r="E11595" s="302"/>
      <c r="F11595" s="302"/>
      <c r="G11595" s="302"/>
    </row>
    <row r="11596" spans="1:7" ht="25.5">
      <c r="A11596" s="450">
        <v>21125</v>
      </c>
      <c r="B11596" s="451" t="s">
        <v>8762</v>
      </c>
      <c r="C11596" s="450" t="s">
        <v>725</v>
      </c>
      <c r="D11596" s="475">
        <v>28.46</v>
      </c>
      <c r="E11596" s="302"/>
      <c r="F11596" s="302"/>
      <c r="G11596" s="302"/>
    </row>
    <row r="11597" spans="1:7" ht="25.5">
      <c r="A11597" s="450">
        <v>38028</v>
      </c>
      <c r="B11597" s="451" t="s">
        <v>8763</v>
      </c>
      <c r="C11597" s="450" t="s">
        <v>725</v>
      </c>
      <c r="D11597" s="475">
        <v>48.29</v>
      </c>
      <c r="E11597" s="302"/>
      <c r="F11597" s="302"/>
      <c r="G11597" s="302"/>
    </row>
    <row r="11598" spans="1:7" ht="25.5">
      <c r="A11598" s="450">
        <v>38029</v>
      </c>
      <c r="B11598" s="451" t="s">
        <v>8764</v>
      </c>
      <c r="C11598" s="450" t="s">
        <v>725</v>
      </c>
      <c r="D11598" s="475">
        <v>73.61</v>
      </c>
      <c r="E11598" s="302"/>
      <c r="F11598" s="302"/>
      <c r="G11598" s="302"/>
    </row>
    <row r="11599" spans="1:7" ht="25.5">
      <c r="A11599" s="450">
        <v>38030</v>
      </c>
      <c r="B11599" s="451" t="s">
        <v>8765</v>
      </c>
      <c r="C11599" s="450" t="s">
        <v>725</v>
      </c>
      <c r="D11599" s="475">
        <v>113.07</v>
      </c>
      <c r="E11599" s="302"/>
      <c r="F11599" s="302"/>
      <c r="G11599" s="302"/>
    </row>
    <row r="11600" spans="1:7" ht="25.5">
      <c r="A11600" s="450">
        <v>38031</v>
      </c>
      <c r="B11600" s="451" t="s">
        <v>8766</v>
      </c>
      <c r="C11600" s="450" t="s">
        <v>725</v>
      </c>
      <c r="D11600" s="475">
        <v>179.18</v>
      </c>
      <c r="E11600" s="302"/>
      <c r="F11600" s="302"/>
      <c r="G11600" s="302"/>
    </row>
    <row r="11601" spans="1:7" ht="76.5">
      <c r="A11601" s="450">
        <v>39735</v>
      </c>
      <c r="B11601" s="451" t="s">
        <v>8767</v>
      </c>
      <c r="C11601" s="450" t="s">
        <v>725</v>
      </c>
      <c r="D11601" s="475">
        <v>90.73</v>
      </c>
      <c r="E11601" s="302"/>
      <c r="F11601" s="302"/>
      <c r="G11601" s="302"/>
    </row>
    <row r="11602" spans="1:7" ht="76.5">
      <c r="A11602" s="450">
        <v>39734</v>
      </c>
      <c r="B11602" s="451" t="s">
        <v>8768</v>
      </c>
      <c r="C11602" s="450" t="s">
        <v>725</v>
      </c>
      <c r="D11602" s="475">
        <v>107.62</v>
      </c>
      <c r="E11602" s="302"/>
      <c r="F11602" s="302"/>
      <c r="G11602" s="302"/>
    </row>
    <row r="11603" spans="1:7" ht="76.5">
      <c r="A11603" s="450">
        <v>39736</v>
      </c>
      <c r="B11603" s="451" t="s">
        <v>8769</v>
      </c>
      <c r="C11603" s="450" t="s">
        <v>725</v>
      </c>
      <c r="D11603" s="475">
        <v>122.82</v>
      </c>
      <c r="E11603" s="302"/>
      <c r="F11603" s="302"/>
      <c r="G11603" s="302"/>
    </row>
    <row r="11604" spans="1:7" ht="76.5">
      <c r="A11604" s="450">
        <v>39737</v>
      </c>
      <c r="B11604" s="451" t="s">
        <v>8770</v>
      </c>
      <c r="C11604" s="450" t="s">
        <v>725</v>
      </c>
      <c r="D11604" s="475">
        <v>16.52</v>
      </c>
      <c r="E11604" s="302"/>
      <c r="F11604" s="302"/>
      <c r="G11604" s="302"/>
    </row>
    <row r="11605" spans="1:7" ht="76.5">
      <c r="A11605" s="450">
        <v>39738</v>
      </c>
      <c r="B11605" s="451" t="s">
        <v>8771</v>
      </c>
      <c r="C11605" s="450" t="s">
        <v>725</v>
      </c>
      <c r="D11605" s="475">
        <v>5.97</v>
      </c>
      <c r="E11605" s="302"/>
      <c r="F11605" s="302"/>
      <c r="G11605" s="302"/>
    </row>
    <row r="11606" spans="1:7" ht="76.5">
      <c r="A11606" s="450">
        <v>39739</v>
      </c>
      <c r="B11606" s="451" t="s">
        <v>8772</v>
      </c>
      <c r="C11606" s="450" t="s">
        <v>725</v>
      </c>
      <c r="D11606" s="475">
        <v>84.93</v>
      </c>
      <c r="E11606" s="302"/>
      <c r="F11606" s="302"/>
      <c r="G11606" s="302"/>
    </row>
    <row r="11607" spans="1:7" ht="76.5">
      <c r="A11607" s="450">
        <v>39733</v>
      </c>
      <c r="B11607" s="451" t="s">
        <v>8773</v>
      </c>
      <c r="C11607" s="450" t="s">
        <v>725</v>
      </c>
      <c r="D11607" s="475">
        <v>146.97999999999999</v>
      </c>
      <c r="E11607" s="302"/>
      <c r="F11607" s="302"/>
      <c r="G11607" s="302"/>
    </row>
    <row r="11608" spans="1:7" ht="76.5">
      <c r="A11608" s="450">
        <v>39854</v>
      </c>
      <c r="B11608" s="451" t="s">
        <v>8774</v>
      </c>
      <c r="C11608" s="450" t="s">
        <v>725</v>
      </c>
      <c r="D11608" s="475">
        <v>149.06</v>
      </c>
      <c r="E11608" s="302"/>
      <c r="F11608" s="302"/>
      <c r="G11608" s="302"/>
    </row>
    <row r="11609" spans="1:7" ht="76.5">
      <c r="A11609" s="450">
        <v>39740</v>
      </c>
      <c r="B11609" s="451" t="s">
        <v>8775</v>
      </c>
      <c r="C11609" s="450" t="s">
        <v>725</v>
      </c>
      <c r="D11609" s="475">
        <v>81.56</v>
      </c>
      <c r="E11609" s="302"/>
      <c r="F11609" s="302"/>
      <c r="G11609" s="302"/>
    </row>
    <row r="11610" spans="1:7" ht="76.5">
      <c r="A11610" s="450">
        <v>39741</v>
      </c>
      <c r="B11610" s="451" t="s">
        <v>8776</v>
      </c>
      <c r="C11610" s="450" t="s">
        <v>725</v>
      </c>
      <c r="D11610" s="475">
        <v>15.03</v>
      </c>
      <c r="E11610" s="302"/>
      <c r="F11610" s="302"/>
      <c r="G11610" s="302"/>
    </row>
    <row r="11611" spans="1:7" ht="76.5">
      <c r="A11611" s="450">
        <v>39853</v>
      </c>
      <c r="B11611" s="451" t="s">
        <v>8777</v>
      </c>
      <c r="C11611" s="450" t="s">
        <v>725</v>
      </c>
      <c r="D11611" s="475">
        <v>19.739999999999998</v>
      </c>
      <c r="E11611" s="302"/>
      <c r="F11611" s="302"/>
      <c r="G11611" s="302"/>
    </row>
    <row r="11612" spans="1:7" ht="76.5">
      <c r="A11612" s="450">
        <v>39742</v>
      </c>
      <c r="B11612" s="451" t="s">
        <v>8778</v>
      </c>
      <c r="C11612" s="450" t="s">
        <v>725</v>
      </c>
      <c r="D11612" s="475">
        <v>65.55</v>
      </c>
      <c r="E11612" s="302"/>
      <c r="F11612" s="302"/>
      <c r="G11612" s="302"/>
    </row>
    <row r="11613" spans="1:7" ht="38.25">
      <c r="A11613" s="450">
        <v>39749</v>
      </c>
      <c r="B11613" s="451" t="s">
        <v>8779</v>
      </c>
      <c r="C11613" s="450" t="s">
        <v>725</v>
      </c>
      <c r="D11613" s="475">
        <v>87</v>
      </c>
      <c r="E11613" s="302"/>
      <c r="F11613" s="302"/>
      <c r="G11613" s="302"/>
    </row>
    <row r="11614" spans="1:7" ht="38.25">
      <c r="A11614" s="450">
        <v>39751</v>
      </c>
      <c r="B11614" s="451" t="s">
        <v>8780</v>
      </c>
      <c r="C11614" s="450" t="s">
        <v>725</v>
      </c>
      <c r="D11614" s="475">
        <v>158.09</v>
      </c>
      <c r="E11614" s="302"/>
      <c r="F11614" s="302"/>
      <c r="G11614" s="302"/>
    </row>
    <row r="11615" spans="1:7" ht="38.25">
      <c r="A11615" s="450">
        <v>39750</v>
      </c>
      <c r="B11615" s="451" t="s">
        <v>8781</v>
      </c>
      <c r="C11615" s="450" t="s">
        <v>725</v>
      </c>
      <c r="D11615" s="475">
        <v>131.4</v>
      </c>
      <c r="E11615" s="302"/>
      <c r="F11615" s="302"/>
      <c r="G11615" s="302"/>
    </row>
    <row r="11616" spans="1:7" ht="38.25">
      <c r="A11616" s="450">
        <v>39747</v>
      </c>
      <c r="B11616" s="451" t="s">
        <v>8782</v>
      </c>
      <c r="C11616" s="450" t="s">
        <v>725</v>
      </c>
      <c r="D11616" s="475">
        <v>42.27</v>
      </c>
      <c r="E11616" s="302"/>
      <c r="F11616" s="302"/>
      <c r="G11616" s="302"/>
    </row>
    <row r="11617" spans="1:7" ht="38.25">
      <c r="A11617" s="450">
        <v>39753</v>
      </c>
      <c r="B11617" s="451" t="s">
        <v>8783</v>
      </c>
      <c r="C11617" s="450" t="s">
        <v>725</v>
      </c>
      <c r="D11617" s="475">
        <v>291.01</v>
      </c>
      <c r="E11617" s="302"/>
      <c r="F11617" s="302"/>
      <c r="G11617" s="302"/>
    </row>
    <row r="11618" spans="1:7" ht="38.25">
      <c r="A11618" s="450">
        <v>39754</v>
      </c>
      <c r="B11618" s="451" t="s">
        <v>8784</v>
      </c>
      <c r="C11618" s="450" t="s">
        <v>725</v>
      </c>
      <c r="D11618" s="475">
        <v>428.74</v>
      </c>
      <c r="E11618" s="302"/>
      <c r="F11618" s="302"/>
      <c r="G11618" s="302"/>
    </row>
    <row r="11619" spans="1:7" ht="38.25">
      <c r="A11619" s="450">
        <v>39748</v>
      </c>
      <c r="B11619" s="451" t="s">
        <v>8785</v>
      </c>
      <c r="C11619" s="450" t="s">
        <v>725</v>
      </c>
      <c r="D11619" s="475">
        <v>68.39</v>
      </c>
      <c r="E11619" s="302"/>
      <c r="F11619" s="302"/>
      <c r="G11619" s="302"/>
    </row>
    <row r="11620" spans="1:7" ht="38.25">
      <c r="A11620" s="450">
        <v>39755</v>
      </c>
      <c r="B11620" s="451" t="s">
        <v>8786</v>
      </c>
      <c r="C11620" s="450" t="s">
        <v>725</v>
      </c>
      <c r="D11620" s="475">
        <v>650.07000000000005</v>
      </c>
      <c r="E11620" s="302"/>
      <c r="F11620" s="302"/>
      <c r="G11620" s="302"/>
    </row>
    <row r="11621" spans="1:7" ht="25.5">
      <c r="A11621" s="450">
        <v>12742</v>
      </c>
      <c r="B11621" s="451" t="s">
        <v>8787</v>
      </c>
      <c r="C11621" s="450" t="s">
        <v>725</v>
      </c>
      <c r="D11621" s="475">
        <v>514.74</v>
      </c>
      <c r="E11621" s="302"/>
      <c r="F11621" s="302"/>
      <c r="G11621" s="302"/>
    </row>
    <row r="11622" spans="1:7" ht="25.5">
      <c r="A11622" s="450">
        <v>12713</v>
      </c>
      <c r="B11622" s="451" t="s">
        <v>8788</v>
      </c>
      <c r="C11622" s="450" t="s">
        <v>725</v>
      </c>
      <c r="D11622" s="475">
        <v>27.3</v>
      </c>
      <c r="E11622" s="302"/>
      <c r="F11622" s="302"/>
      <c r="G11622" s="302"/>
    </row>
    <row r="11623" spans="1:7" ht="25.5">
      <c r="A11623" s="450">
        <v>12743</v>
      </c>
      <c r="B11623" s="451" t="s">
        <v>8789</v>
      </c>
      <c r="C11623" s="450" t="s">
        <v>725</v>
      </c>
      <c r="D11623" s="475">
        <v>46.96</v>
      </c>
      <c r="E11623" s="302"/>
      <c r="F11623" s="302"/>
      <c r="G11623" s="302"/>
    </row>
    <row r="11624" spans="1:7" ht="25.5">
      <c r="A11624" s="450">
        <v>12744</v>
      </c>
      <c r="B11624" s="451" t="s">
        <v>8790</v>
      </c>
      <c r="C11624" s="450" t="s">
        <v>725</v>
      </c>
      <c r="D11624" s="475">
        <v>59.6</v>
      </c>
      <c r="E11624" s="302"/>
      <c r="F11624" s="302"/>
      <c r="G11624" s="302"/>
    </row>
    <row r="11625" spans="1:7" ht="25.5">
      <c r="A11625" s="450">
        <v>12745</v>
      </c>
      <c r="B11625" s="451" t="s">
        <v>8791</v>
      </c>
      <c r="C11625" s="450" t="s">
        <v>725</v>
      </c>
      <c r="D11625" s="475">
        <v>86.55</v>
      </c>
      <c r="E11625" s="302"/>
      <c r="F11625" s="302"/>
      <c r="G11625" s="302"/>
    </row>
    <row r="11626" spans="1:7" ht="25.5">
      <c r="A11626" s="450">
        <v>12746</v>
      </c>
      <c r="B11626" s="451" t="s">
        <v>8792</v>
      </c>
      <c r="C11626" s="450" t="s">
        <v>725</v>
      </c>
      <c r="D11626" s="475">
        <v>116.88</v>
      </c>
      <c r="E11626" s="302"/>
      <c r="F11626" s="302"/>
      <c r="G11626" s="302"/>
    </row>
    <row r="11627" spans="1:7" ht="25.5">
      <c r="A11627" s="450">
        <v>12747</v>
      </c>
      <c r="B11627" s="451" t="s">
        <v>8793</v>
      </c>
      <c r="C11627" s="450" t="s">
        <v>725</v>
      </c>
      <c r="D11627" s="475">
        <v>169.5</v>
      </c>
      <c r="E11627" s="302"/>
      <c r="F11627" s="302"/>
      <c r="G11627" s="302"/>
    </row>
    <row r="11628" spans="1:7" ht="25.5">
      <c r="A11628" s="450">
        <v>12748</v>
      </c>
      <c r="B11628" s="451" t="s">
        <v>8794</v>
      </c>
      <c r="C11628" s="450" t="s">
        <v>725</v>
      </c>
      <c r="D11628" s="475">
        <v>238.79</v>
      </c>
      <c r="E11628" s="302"/>
      <c r="F11628" s="302"/>
      <c r="G11628" s="302"/>
    </row>
    <row r="11629" spans="1:7" ht="25.5">
      <c r="A11629" s="450">
        <v>12749</v>
      </c>
      <c r="B11629" s="451" t="s">
        <v>8795</v>
      </c>
      <c r="C11629" s="450" t="s">
        <v>725</v>
      </c>
      <c r="D11629" s="475">
        <v>349.08</v>
      </c>
      <c r="E11629" s="302"/>
      <c r="F11629" s="302"/>
      <c r="G11629" s="302"/>
    </row>
    <row r="11630" spans="1:7" ht="38.25">
      <c r="A11630" s="450">
        <v>39726</v>
      </c>
      <c r="B11630" s="451" t="s">
        <v>8796</v>
      </c>
      <c r="C11630" s="450" t="s">
        <v>725</v>
      </c>
      <c r="D11630" s="475">
        <v>114.66</v>
      </c>
      <c r="E11630" s="302"/>
      <c r="F11630" s="302"/>
      <c r="G11630" s="302"/>
    </row>
    <row r="11631" spans="1:7" ht="38.25">
      <c r="A11631" s="450">
        <v>39728</v>
      </c>
      <c r="B11631" s="451" t="s">
        <v>8797</v>
      </c>
      <c r="C11631" s="450" t="s">
        <v>725</v>
      </c>
      <c r="D11631" s="475">
        <v>201.51</v>
      </c>
      <c r="E11631" s="302"/>
      <c r="F11631" s="302"/>
      <c r="G11631" s="302"/>
    </row>
    <row r="11632" spans="1:7" ht="38.25">
      <c r="A11632" s="450">
        <v>39727</v>
      </c>
      <c r="B11632" s="451" t="s">
        <v>8798</v>
      </c>
      <c r="C11632" s="450" t="s">
        <v>725</v>
      </c>
      <c r="D11632" s="475">
        <v>165.83</v>
      </c>
      <c r="E11632" s="302"/>
      <c r="F11632" s="302"/>
      <c r="G11632" s="302"/>
    </row>
    <row r="11633" spans="1:7" ht="38.25">
      <c r="A11633" s="450">
        <v>39724</v>
      </c>
      <c r="B11633" s="451" t="s">
        <v>8799</v>
      </c>
      <c r="C11633" s="450" t="s">
        <v>725</v>
      </c>
      <c r="D11633" s="475">
        <v>50.77</v>
      </c>
      <c r="E11633" s="302"/>
      <c r="F11633" s="302"/>
      <c r="G11633" s="302"/>
    </row>
    <row r="11634" spans="1:7" ht="38.25">
      <c r="A11634" s="450">
        <v>39729</v>
      </c>
      <c r="B11634" s="451" t="s">
        <v>8800</v>
      </c>
      <c r="C11634" s="450" t="s">
        <v>725</v>
      </c>
      <c r="D11634" s="475">
        <v>279.06</v>
      </c>
      <c r="E11634" s="302"/>
      <c r="F11634" s="302"/>
      <c r="G11634" s="302"/>
    </row>
    <row r="11635" spans="1:7" ht="38.25">
      <c r="A11635" s="450">
        <v>39730</v>
      </c>
      <c r="B11635" s="451" t="s">
        <v>8801</v>
      </c>
      <c r="C11635" s="450" t="s">
        <v>725</v>
      </c>
      <c r="D11635" s="475">
        <v>362.07</v>
      </c>
      <c r="E11635" s="302"/>
      <c r="F11635" s="302"/>
      <c r="G11635" s="302"/>
    </row>
    <row r="11636" spans="1:7" ht="38.25">
      <c r="A11636" s="450">
        <v>39731</v>
      </c>
      <c r="B11636" s="451" t="s">
        <v>8802</v>
      </c>
      <c r="C11636" s="450" t="s">
        <v>725</v>
      </c>
      <c r="D11636" s="475">
        <v>536.25</v>
      </c>
      <c r="E11636" s="302"/>
      <c r="F11636" s="302"/>
      <c r="G11636" s="302"/>
    </row>
    <row r="11637" spans="1:7" ht="38.25">
      <c r="A11637" s="450">
        <v>39725</v>
      </c>
      <c r="B11637" s="451" t="s">
        <v>8803</v>
      </c>
      <c r="C11637" s="450" t="s">
        <v>725</v>
      </c>
      <c r="D11637" s="475">
        <v>82.76</v>
      </c>
      <c r="E11637" s="302"/>
      <c r="F11637" s="302"/>
      <c r="G11637" s="302"/>
    </row>
    <row r="11638" spans="1:7" ht="38.25">
      <c r="A11638" s="450">
        <v>39732</v>
      </c>
      <c r="B11638" s="451" t="s">
        <v>8804</v>
      </c>
      <c r="C11638" s="450" t="s">
        <v>725</v>
      </c>
      <c r="D11638" s="475">
        <v>789.33</v>
      </c>
      <c r="E11638" s="302"/>
      <c r="F11638" s="302"/>
      <c r="G11638" s="302"/>
    </row>
    <row r="11639" spans="1:7" ht="38.25">
      <c r="A11639" s="450">
        <v>39660</v>
      </c>
      <c r="B11639" s="451" t="s">
        <v>8805</v>
      </c>
      <c r="C11639" s="450" t="s">
        <v>725</v>
      </c>
      <c r="D11639" s="475">
        <v>35.97</v>
      </c>
      <c r="E11639" s="302"/>
      <c r="F11639" s="302"/>
      <c r="G11639" s="302"/>
    </row>
    <row r="11640" spans="1:7" ht="38.25">
      <c r="A11640" s="450">
        <v>39662</v>
      </c>
      <c r="B11640" s="451" t="s">
        <v>8806</v>
      </c>
      <c r="C11640" s="450" t="s">
        <v>725</v>
      </c>
      <c r="D11640" s="475">
        <v>17.239999999999998</v>
      </c>
      <c r="E11640" s="302"/>
      <c r="F11640" s="302"/>
      <c r="G11640" s="302"/>
    </row>
    <row r="11641" spans="1:7" ht="38.25">
      <c r="A11641" s="450">
        <v>39661</v>
      </c>
      <c r="B11641" s="451" t="s">
        <v>8807</v>
      </c>
      <c r="C11641" s="450" t="s">
        <v>725</v>
      </c>
      <c r="D11641" s="475">
        <v>11.75</v>
      </c>
      <c r="E11641" s="302"/>
      <c r="F11641" s="302"/>
      <c r="G11641" s="302"/>
    </row>
    <row r="11642" spans="1:7" ht="38.25">
      <c r="A11642" s="450">
        <v>39666</v>
      </c>
      <c r="B11642" s="451" t="s">
        <v>8808</v>
      </c>
      <c r="C11642" s="450" t="s">
        <v>725</v>
      </c>
      <c r="D11642" s="475">
        <v>54.11</v>
      </c>
      <c r="E11642" s="302"/>
      <c r="F11642" s="302"/>
      <c r="G11642" s="302"/>
    </row>
    <row r="11643" spans="1:7" ht="38.25">
      <c r="A11643" s="450">
        <v>39664</v>
      </c>
      <c r="B11643" s="451" t="s">
        <v>8809</v>
      </c>
      <c r="C11643" s="450" t="s">
        <v>725</v>
      </c>
      <c r="D11643" s="475">
        <v>26.52</v>
      </c>
      <c r="E11643" s="302"/>
      <c r="F11643" s="302"/>
      <c r="G11643" s="302"/>
    </row>
    <row r="11644" spans="1:7" ht="38.25">
      <c r="A11644" s="450">
        <v>39663</v>
      </c>
      <c r="B11644" s="451" t="s">
        <v>8810</v>
      </c>
      <c r="C11644" s="450" t="s">
        <v>725</v>
      </c>
      <c r="D11644" s="475">
        <v>21.2</v>
      </c>
      <c r="E11644" s="302"/>
      <c r="F11644" s="302"/>
      <c r="G11644" s="302"/>
    </row>
    <row r="11645" spans="1:7" ht="38.25">
      <c r="A11645" s="450">
        <v>39665</v>
      </c>
      <c r="B11645" s="451" t="s">
        <v>8811</v>
      </c>
      <c r="C11645" s="450" t="s">
        <v>725</v>
      </c>
      <c r="D11645" s="475">
        <v>44.74</v>
      </c>
      <c r="E11645" s="302"/>
      <c r="F11645" s="302"/>
      <c r="G11645" s="302"/>
    </row>
    <row r="11646" spans="1:7" ht="38.25">
      <c r="A11646" s="450">
        <v>39752</v>
      </c>
      <c r="B11646" s="451" t="s">
        <v>8812</v>
      </c>
      <c r="C11646" s="450" t="s">
        <v>725</v>
      </c>
      <c r="D11646" s="475">
        <v>224.95</v>
      </c>
      <c r="E11646" s="302"/>
      <c r="F11646" s="302"/>
      <c r="G11646" s="302"/>
    </row>
    <row r="11647" spans="1:7" ht="38.25">
      <c r="A11647" s="450">
        <v>7725</v>
      </c>
      <c r="B11647" s="451" t="s">
        <v>10816</v>
      </c>
      <c r="C11647" s="450" t="s">
        <v>725</v>
      </c>
      <c r="D11647" s="475">
        <v>189</v>
      </c>
      <c r="E11647" s="302"/>
      <c r="F11647" s="302"/>
      <c r="G11647" s="302"/>
    </row>
    <row r="11648" spans="1:7" ht="38.25">
      <c r="A11648" s="450">
        <v>7753</v>
      </c>
      <c r="B11648" s="451" t="s">
        <v>10817</v>
      </c>
      <c r="C11648" s="450" t="s">
        <v>725</v>
      </c>
      <c r="D11648" s="475">
        <v>368.47</v>
      </c>
      <c r="E11648" s="302"/>
      <c r="F11648" s="302"/>
      <c r="G11648" s="302"/>
    </row>
    <row r="11649" spans="1:7" ht="38.25">
      <c r="A11649" s="450">
        <v>13256</v>
      </c>
      <c r="B11649" s="451" t="s">
        <v>10818</v>
      </c>
      <c r="C11649" s="450" t="s">
        <v>725</v>
      </c>
      <c r="D11649" s="475">
        <v>516.16999999999996</v>
      </c>
      <c r="E11649" s="302"/>
      <c r="F11649" s="302"/>
      <c r="G11649" s="302"/>
    </row>
    <row r="11650" spans="1:7" ht="38.25">
      <c r="A11650" s="450">
        <v>7757</v>
      </c>
      <c r="B11650" s="451" t="s">
        <v>10819</v>
      </c>
      <c r="C11650" s="450" t="s">
        <v>725</v>
      </c>
      <c r="D11650" s="475">
        <v>550.32000000000005</v>
      </c>
      <c r="E11650" s="302"/>
      <c r="F11650" s="302"/>
      <c r="G11650" s="302"/>
    </row>
    <row r="11651" spans="1:7" ht="38.25">
      <c r="A11651" s="450">
        <v>7758</v>
      </c>
      <c r="B11651" s="451" t="s">
        <v>10820</v>
      </c>
      <c r="C11651" s="450" t="s">
        <v>725</v>
      </c>
      <c r="D11651" s="475">
        <v>797.29</v>
      </c>
      <c r="E11651" s="302"/>
      <c r="F11651" s="302"/>
      <c r="G11651" s="302"/>
    </row>
    <row r="11652" spans="1:7" ht="38.25">
      <c r="A11652" s="450">
        <v>7759</v>
      </c>
      <c r="B11652" s="451" t="s">
        <v>10821</v>
      </c>
      <c r="C11652" s="450" t="s">
        <v>725</v>
      </c>
      <c r="D11652" s="475">
        <v>2209.29</v>
      </c>
      <c r="E11652" s="302"/>
      <c r="F11652" s="302"/>
      <c r="G11652" s="302"/>
    </row>
    <row r="11653" spans="1:7" ht="38.25">
      <c r="A11653" s="450">
        <v>40334</v>
      </c>
      <c r="B11653" s="451" t="s">
        <v>10822</v>
      </c>
      <c r="C11653" s="450" t="s">
        <v>725</v>
      </c>
      <c r="D11653" s="475">
        <v>86.55</v>
      </c>
      <c r="E11653" s="302"/>
      <c r="F11653" s="302"/>
      <c r="G11653" s="302"/>
    </row>
    <row r="11654" spans="1:7" ht="38.25">
      <c r="A11654" s="450">
        <v>7745</v>
      </c>
      <c r="B11654" s="451" t="s">
        <v>10823</v>
      </c>
      <c r="C11654" s="450" t="s">
        <v>725</v>
      </c>
      <c r="D11654" s="475">
        <v>97.67</v>
      </c>
      <c r="E11654" s="302"/>
      <c r="F11654" s="302"/>
      <c r="G11654" s="302"/>
    </row>
    <row r="11655" spans="1:7" ht="38.25">
      <c r="A11655" s="450">
        <v>7714</v>
      </c>
      <c r="B11655" s="451" t="s">
        <v>10824</v>
      </c>
      <c r="C11655" s="450" t="s">
        <v>725</v>
      </c>
      <c r="D11655" s="475">
        <v>116.73</v>
      </c>
      <c r="E11655" s="302"/>
      <c r="F11655" s="302"/>
      <c r="G11655" s="302"/>
    </row>
    <row r="11656" spans="1:7" ht="38.25">
      <c r="A11656" s="450">
        <v>7742</v>
      </c>
      <c r="B11656" s="451" t="s">
        <v>10825</v>
      </c>
      <c r="C11656" s="450" t="s">
        <v>725</v>
      </c>
      <c r="D11656" s="475">
        <v>257.61</v>
      </c>
      <c r="E11656" s="302"/>
      <c r="F11656" s="302"/>
      <c r="G11656" s="302"/>
    </row>
    <row r="11657" spans="1:7" ht="38.25">
      <c r="A11657" s="450">
        <v>7750</v>
      </c>
      <c r="B11657" s="451" t="s">
        <v>10826</v>
      </c>
      <c r="C11657" s="450" t="s">
        <v>725</v>
      </c>
      <c r="D11657" s="475">
        <v>314.47000000000003</v>
      </c>
      <c r="E11657" s="302"/>
      <c r="F11657" s="302"/>
      <c r="G11657" s="302"/>
    </row>
    <row r="11658" spans="1:7" ht="38.25">
      <c r="A11658" s="450">
        <v>7756</v>
      </c>
      <c r="B11658" s="451" t="s">
        <v>10827</v>
      </c>
      <c r="C11658" s="450" t="s">
        <v>725</v>
      </c>
      <c r="D11658" s="475">
        <v>361.32</v>
      </c>
      <c r="E11658" s="302"/>
      <c r="F11658" s="302"/>
      <c r="G11658" s="302"/>
    </row>
    <row r="11659" spans="1:7" ht="38.25">
      <c r="A11659" s="450">
        <v>7765</v>
      </c>
      <c r="B11659" s="451" t="s">
        <v>10828</v>
      </c>
      <c r="C11659" s="450" t="s">
        <v>725</v>
      </c>
      <c r="D11659" s="475">
        <v>404.99</v>
      </c>
      <c r="E11659" s="302"/>
      <c r="F11659" s="302"/>
      <c r="G11659" s="302"/>
    </row>
    <row r="11660" spans="1:7" ht="38.25">
      <c r="A11660" s="450">
        <v>12569</v>
      </c>
      <c r="B11660" s="451" t="s">
        <v>10829</v>
      </c>
      <c r="C11660" s="450" t="s">
        <v>725</v>
      </c>
      <c r="D11660" s="475">
        <v>559.04999999999995</v>
      </c>
      <c r="E11660" s="302"/>
      <c r="F11660" s="302"/>
      <c r="G11660" s="302"/>
    </row>
    <row r="11661" spans="1:7" ht="38.25">
      <c r="A11661" s="450">
        <v>7766</v>
      </c>
      <c r="B11661" s="451" t="s">
        <v>10830</v>
      </c>
      <c r="C11661" s="450" t="s">
        <v>725</v>
      </c>
      <c r="D11661" s="475">
        <v>593.99</v>
      </c>
      <c r="E11661" s="302"/>
      <c r="F11661" s="302"/>
      <c r="G11661" s="302"/>
    </row>
    <row r="11662" spans="1:7" ht="38.25">
      <c r="A11662" s="450">
        <v>7767</v>
      </c>
      <c r="B11662" s="451" t="s">
        <v>10831</v>
      </c>
      <c r="C11662" s="450" t="s">
        <v>725</v>
      </c>
      <c r="D11662" s="475">
        <v>852.88</v>
      </c>
      <c r="E11662" s="302"/>
      <c r="F11662" s="302"/>
      <c r="G11662" s="302"/>
    </row>
    <row r="11663" spans="1:7" ht="38.25">
      <c r="A11663" s="450">
        <v>7727</v>
      </c>
      <c r="B11663" s="451" t="s">
        <v>10832</v>
      </c>
      <c r="C11663" s="450" t="s">
        <v>725</v>
      </c>
      <c r="D11663" s="475">
        <v>2477.64</v>
      </c>
      <c r="E11663" s="302"/>
      <c r="F11663" s="302"/>
      <c r="G11663" s="302"/>
    </row>
    <row r="11664" spans="1:7" ht="38.25">
      <c r="A11664" s="450">
        <v>7760</v>
      </c>
      <c r="B11664" s="451" t="s">
        <v>10833</v>
      </c>
      <c r="C11664" s="450" t="s">
        <v>725</v>
      </c>
      <c r="D11664" s="475">
        <v>98.47</v>
      </c>
      <c r="E11664" s="302"/>
      <c r="F11664" s="302"/>
      <c r="G11664" s="302"/>
    </row>
    <row r="11665" spans="1:7" ht="38.25">
      <c r="A11665" s="450">
        <v>7761</v>
      </c>
      <c r="B11665" s="451" t="s">
        <v>10834</v>
      </c>
      <c r="C11665" s="450" t="s">
        <v>725</v>
      </c>
      <c r="D11665" s="475">
        <v>103.23</v>
      </c>
      <c r="E11665" s="302"/>
      <c r="F11665" s="302"/>
      <c r="G11665" s="302"/>
    </row>
    <row r="11666" spans="1:7" ht="38.25">
      <c r="A11666" s="450">
        <v>7752</v>
      </c>
      <c r="B11666" s="451" t="s">
        <v>10835</v>
      </c>
      <c r="C11666" s="450" t="s">
        <v>725</v>
      </c>
      <c r="D11666" s="475">
        <v>125.47</v>
      </c>
      <c r="E11666" s="302"/>
      <c r="F11666" s="302"/>
      <c r="G11666" s="302"/>
    </row>
    <row r="11667" spans="1:7" ht="38.25">
      <c r="A11667" s="450">
        <v>7762</v>
      </c>
      <c r="B11667" s="451" t="s">
        <v>10836</v>
      </c>
      <c r="C11667" s="450" t="s">
        <v>725</v>
      </c>
      <c r="D11667" s="475">
        <v>163.98</v>
      </c>
      <c r="E11667" s="302"/>
      <c r="F11667" s="302"/>
      <c r="G11667" s="302"/>
    </row>
    <row r="11668" spans="1:7" ht="38.25">
      <c r="A11668" s="450">
        <v>7722</v>
      </c>
      <c r="B11668" s="451" t="s">
        <v>10837</v>
      </c>
      <c r="C11668" s="450" t="s">
        <v>725</v>
      </c>
      <c r="D11668" s="475">
        <v>250.94</v>
      </c>
      <c r="E11668" s="302"/>
      <c r="F11668" s="302"/>
      <c r="G11668" s="302"/>
    </row>
    <row r="11669" spans="1:7" ht="38.25">
      <c r="A11669" s="450">
        <v>7763</v>
      </c>
      <c r="B11669" s="451" t="s">
        <v>10838</v>
      </c>
      <c r="C11669" s="450" t="s">
        <v>725</v>
      </c>
      <c r="D11669" s="475">
        <v>305.73</v>
      </c>
      <c r="E11669" s="302"/>
      <c r="F11669" s="302"/>
      <c r="G11669" s="302"/>
    </row>
    <row r="11670" spans="1:7" ht="38.25">
      <c r="A11670" s="450">
        <v>7764</v>
      </c>
      <c r="B11670" s="451" t="s">
        <v>10839</v>
      </c>
      <c r="C11670" s="450" t="s">
        <v>725</v>
      </c>
      <c r="D11670" s="475">
        <v>365.29</v>
      </c>
      <c r="E11670" s="302"/>
      <c r="F11670" s="302"/>
      <c r="G11670" s="302"/>
    </row>
    <row r="11671" spans="1:7" ht="38.25">
      <c r="A11671" s="450">
        <v>12572</v>
      </c>
      <c r="B11671" s="451" t="s">
        <v>10840</v>
      </c>
      <c r="C11671" s="450" t="s">
        <v>725</v>
      </c>
      <c r="D11671" s="475">
        <v>516.16999999999996</v>
      </c>
      <c r="E11671" s="302"/>
      <c r="F11671" s="302"/>
      <c r="G11671" s="302"/>
    </row>
    <row r="11672" spans="1:7" ht="38.25">
      <c r="A11672" s="450">
        <v>12573</v>
      </c>
      <c r="B11672" s="451" t="s">
        <v>10841</v>
      </c>
      <c r="C11672" s="450" t="s">
        <v>725</v>
      </c>
      <c r="D11672" s="475">
        <v>678.97</v>
      </c>
      <c r="E11672" s="302"/>
      <c r="F11672" s="302"/>
      <c r="G11672" s="302"/>
    </row>
    <row r="11673" spans="1:7" ht="38.25">
      <c r="A11673" s="450">
        <v>12574</v>
      </c>
      <c r="B11673" s="451" t="s">
        <v>10842</v>
      </c>
      <c r="C11673" s="450" t="s">
        <v>725</v>
      </c>
      <c r="D11673" s="475">
        <v>820.95</v>
      </c>
      <c r="E11673" s="302"/>
      <c r="F11673" s="302"/>
      <c r="G11673" s="302"/>
    </row>
    <row r="11674" spans="1:7" ht="38.25">
      <c r="A11674" s="450">
        <v>12575</v>
      </c>
      <c r="B11674" s="451" t="s">
        <v>10843</v>
      </c>
      <c r="C11674" s="450" t="s">
        <v>725</v>
      </c>
      <c r="D11674" s="475">
        <v>1246.76</v>
      </c>
      <c r="E11674" s="302"/>
      <c r="F11674" s="302"/>
      <c r="G11674" s="302"/>
    </row>
    <row r="11675" spans="1:7" ht="38.25">
      <c r="A11675" s="450">
        <v>12576</v>
      </c>
      <c r="B11675" s="451" t="s">
        <v>10844</v>
      </c>
      <c r="C11675" s="450" t="s">
        <v>725</v>
      </c>
      <c r="D11675" s="475">
        <v>150.88</v>
      </c>
      <c r="E11675" s="302"/>
      <c r="F11675" s="302"/>
      <c r="G11675" s="302"/>
    </row>
    <row r="11676" spans="1:7" ht="38.25">
      <c r="A11676" s="450">
        <v>12577</v>
      </c>
      <c r="B11676" s="451" t="s">
        <v>10845</v>
      </c>
      <c r="C11676" s="450" t="s">
        <v>725</v>
      </c>
      <c r="D11676" s="475">
        <v>203.29</v>
      </c>
      <c r="E11676" s="302"/>
      <c r="F11676" s="302"/>
      <c r="G11676" s="302"/>
    </row>
    <row r="11677" spans="1:7" ht="38.25">
      <c r="A11677" s="450">
        <v>12578</v>
      </c>
      <c r="B11677" s="451" t="s">
        <v>10846</v>
      </c>
      <c r="C11677" s="450" t="s">
        <v>725</v>
      </c>
      <c r="D11677" s="475">
        <v>246.17</v>
      </c>
      <c r="E11677" s="302"/>
      <c r="F11677" s="302"/>
      <c r="G11677" s="302"/>
    </row>
    <row r="11678" spans="1:7" ht="38.25">
      <c r="A11678" s="450">
        <v>12579</v>
      </c>
      <c r="B11678" s="451" t="s">
        <v>10847</v>
      </c>
      <c r="C11678" s="450" t="s">
        <v>725</v>
      </c>
      <c r="D11678" s="475">
        <v>424.05</v>
      </c>
      <c r="E11678" s="302"/>
      <c r="F11678" s="302"/>
      <c r="G11678" s="302"/>
    </row>
    <row r="11679" spans="1:7" ht="38.25">
      <c r="A11679" s="450">
        <v>12580</v>
      </c>
      <c r="B11679" s="451" t="s">
        <v>10848</v>
      </c>
      <c r="C11679" s="450" t="s">
        <v>725</v>
      </c>
      <c r="D11679" s="475">
        <v>441.84</v>
      </c>
      <c r="E11679" s="302"/>
      <c r="F11679" s="302"/>
      <c r="G11679" s="302"/>
    </row>
    <row r="11680" spans="1:7" ht="38.25">
      <c r="A11680" s="450">
        <v>12581</v>
      </c>
      <c r="B11680" s="451" t="s">
        <v>10849</v>
      </c>
      <c r="C11680" s="450" t="s">
        <v>725</v>
      </c>
      <c r="D11680" s="475">
        <v>473.29</v>
      </c>
      <c r="E11680" s="302"/>
      <c r="F11680" s="302"/>
      <c r="G11680" s="302"/>
    </row>
    <row r="11681" spans="1:7" ht="51">
      <c r="A11681" s="450">
        <v>7720</v>
      </c>
      <c r="B11681" s="451" t="s">
        <v>10850</v>
      </c>
      <c r="C11681" s="450" t="s">
        <v>725</v>
      </c>
      <c r="D11681" s="475">
        <v>740.11</v>
      </c>
      <c r="E11681" s="302"/>
      <c r="F11681" s="302"/>
      <c r="G11681" s="302"/>
    </row>
    <row r="11682" spans="1:7" ht="51">
      <c r="A11682" s="450">
        <v>40335</v>
      </c>
      <c r="B11682" s="451" t="s">
        <v>10851</v>
      </c>
      <c r="C11682" s="450" t="s">
        <v>725</v>
      </c>
      <c r="D11682" s="475">
        <v>154.85</v>
      </c>
      <c r="E11682" s="302"/>
      <c r="F11682" s="302"/>
      <c r="G11682" s="302"/>
    </row>
    <row r="11683" spans="1:7" ht="51">
      <c r="A11683" s="450">
        <v>7740</v>
      </c>
      <c r="B11683" s="451" t="s">
        <v>10852</v>
      </c>
      <c r="C11683" s="450" t="s">
        <v>725</v>
      </c>
      <c r="D11683" s="475">
        <v>158.82</v>
      </c>
      <c r="E11683" s="302"/>
      <c r="F11683" s="302"/>
      <c r="G11683" s="302"/>
    </row>
    <row r="11684" spans="1:7" ht="51">
      <c r="A11684" s="450">
        <v>7741</v>
      </c>
      <c r="B11684" s="451" t="s">
        <v>10853</v>
      </c>
      <c r="C11684" s="450" t="s">
        <v>725</v>
      </c>
      <c r="D11684" s="475">
        <v>293.82</v>
      </c>
      <c r="E11684" s="302"/>
      <c r="F11684" s="302"/>
      <c r="G11684" s="302"/>
    </row>
    <row r="11685" spans="1:7" ht="51">
      <c r="A11685" s="450">
        <v>7774</v>
      </c>
      <c r="B11685" s="451" t="s">
        <v>10854</v>
      </c>
      <c r="C11685" s="450" t="s">
        <v>725</v>
      </c>
      <c r="D11685" s="475">
        <v>360.52</v>
      </c>
      <c r="E11685" s="302"/>
      <c r="F11685" s="302"/>
      <c r="G11685" s="302"/>
    </row>
    <row r="11686" spans="1:7" ht="51">
      <c r="A11686" s="450">
        <v>7744</v>
      </c>
      <c r="B11686" s="451" t="s">
        <v>10855</v>
      </c>
      <c r="C11686" s="450" t="s">
        <v>725</v>
      </c>
      <c r="D11686" s="475">
        <v>470.91</v>
      </c>
      <c r="E11686" s="302"/>
      <c r="F11686" s="302"/>
      <c r="G11686" s="302"/>
    </row>
    <row r="11687" spans="1:7" ht="51">
      <c r="A11687" s="450">
        <v>7773</v>
      </c>
      <c r="B11687" s="451" t="s">
        <v>10856</v>
      </c>
      <c r="C11687" s="450" t="s">
        <v>725</v>
      </c>
      <c r="D11687" s="475">
        <v>481.31</v>
      </c>
      <c r="E11687" s="302"/>
      <c r="F11687" s="302"/>
      <c r="G11687" s="302"/>
    </row>
    <row r="11688" spans="1:7" ht="51">
      <c r="A11688" s="450">
        <v>7754</v>
      </c>
      <c r="B11688" s="451" t="s">
        <v>10857</v>
      </c>
      <c r="C11688" s="450" t="s">
        <v>725</v>
      </c>
      <c r="D11688" s="475">
        <v>729.79</v>
      </c>
      <c r="E11688" s="302"/>
      <c r="F11688" s="302"/>
      <c r="G11688" s="302"/>
    </row>
    <row r="11689" spans="1:7" ht="51">
      <c r="A11689" s="450">
        <v>7735</v>
      </c>
      <c r="B11689" s="451" t="s">
        <v>10858</v>
      </c>
      <c r="C11689" s="450" t="s">
        <v>725</v>
      </c>
      <c r="D11689" s="475">
        <v>945</v>
      </c>
      <c r="E11689" s="302"/>
      <c r="F11689" s="302"/>
      <c r="G11689" s="302"/>
    </row>
    <row r="11690" spans="1:7" ht="51">
      <c r="A11690" s="450">
        <v>7755</v>
      </c>
      <c r="B11690" s="451" t="s">
        <v>10859</v>
      </c>
      <c r="C11690" s="450" t="s">
        <v>725</v>
      </c>
      <c r="D11690" s="475">
        <v>187.41</v>
      </c>
      <c r="E11690" s="302"/>
      <c r="F11690" s="302"/>
      <c r="G11690" s="302"/>
    </row>
    <row r="11691" spans="1:7" ht="51">
      <c r="A11691" s="450">
        <v>7776</v>
      </c>
      <c r="B11691" s="451" t="s">
        <v>10860</v>
      </c>
      <c r="C11691" s="450" t="s">
        <v>725</v>
      </c>
      <c r="D11691" s="475">
        <v>390.7</v>
      </c>
      <c r="E11691" s="302"/>
      <c r="F11691" s="302"/>
      <c r="G11691" s="302"/>
    </row>
    <row r="11692" spans="1:7" ht="51">
      <c r="A11692" s="450">
        <v>7743</v>
      </c>
      <c r="B11692" s="451" t="s">
        <v>10861</v>
      </c>
      <c r="C11692" s="450" t="s">
        <v>725</v>
      </c>
      <c r="D11692" s="475">
        <v>413.73</v>
      </c>
      <c r="E11692" s="302"/>
      <c r="F11692" s="302"/>
      <c r="G11692" s="302"/>
    </row>
    <row r="11693" spans="1:7" ht="51">
      <c r="A11693" s="450">
        <v>7733</v>
      </c>
      <c r="B11693" s="451" t="s">
        <v>10862</v>
      </c>
      <c r="C11693" s="450" t="s">
        <v>725</v>
      </c>
      <c r="D11693" s="475">
        <v>540</v>
      </c>
      <c r="E11693" s="302"/>
      <c r="F11693" s="302"/>
      <c r="G11693" s="302"/>
    </row>
    <row r="11694" spans="1:7" ht="51">
      <c r="A11694" s="450">
        <v>7775</v>
      </c>
      <c r="B11694" s="451" t="s">
        <v>10863</v>
      </c>
      <c r="C11694" s="450" t="s">
        <v>725</v>
      </c>
      <c r="D11694" s="475">
        <v>591.61</v>
      </c>
      <c r="E11694" s="302"/>
      <c r="F11694" s="302"/>
      <c r="G11694" s="302"/>
    </row>
    <row r="11695" spans="1:7" ht="51">
      <c r="A11695" s="450">
        <v>7734</v>
      </c>
      <c r="B11695" s="451" t="s">
        <v>10864</v>
      </c>
      <c r="C11695" s="450" t="s">
        <v>725</v>
      </c>
      <c r="D11695" s="475">
        <v>837.79</v>
      </c>
      <c r="E11695" s="302"/>
      <c r="F11695" s="302"/>
      <c r="G11695" s="302"/>
    </row>
    <row r="11696" spans="1:7" ht="38.25">
      <c r="A11696" s="450">
        <v>37449</v>
      </c>
      <c r="B11696" s="451" t="s">
        <v>10865</v>
      </c>
      <c r="C11696" s="450" t="s">
        <v>725</v>
      </c>
      <c r="D11696" s="475">
        <v>22</v>
      </c>
      <c r="E11696" s="302"/>
      <c r="F11696" s="302"/>
      <c r="G11696" s="302"/>
    </row>
    <row r="11697" spans="1:7" ht="38.25">
      <c r="A11697" s="450">
        <v>37450</v>
      </c>
      <c r="B11697" s="451" t="s">
        <v>10866</v>
      </c>
      <c r="C11697" s="450" t="s">
        <v>725</v>
      </c>
      <c r="D11697" s="475">
        <v>30.79</v>
      </c>
      <c r="E11697" s="302"/>
      <c r="F11697" s="302"/>
      <c r="G11697" s="302"/>
    </row>
    <row r="11698" spans="1:7" ht="38.25">
      <c r="A11698" s="450">
        <v>37451</v>
      </c>
      <c r="B11698" s="451" t="s">
        <v>10867</v>
      </c>
      <c r="C11698" s="450" t="s">
        <v>725</v>
      </c>
      <c r="D11698" s="475">
        <v>43</v>
      </c>
      <c r="E11698" s="302"/>
      <c r="F11698" s="302"/>
      <c r="G11698" s="302"/>
    </row>
    <row r="11699" spans="1:7" ht="38.25">
      <c r="A11699" s="450">
        <v>37452</v>
      </c>
      <c r="B11699" s="451" t="s">
        <v>10868</v>
      </c>
      <c r="C11699" s="450" t="s">
        <v>725</v>
      </c>
      <c r="D11699" s="475">
        <v>62.5</v>
      </c>
      <c r="E11699" s="302"/>
      <c r="F11699" s="302"/>
      <c r="G11699" s="302"/>
    </row>
    <row r="11700" spans="1:7" ht="38.25">
      <c r="A11700" s="450">
        <v>37453</v>
      </c>
      <c r="B11700" s="451" t="s">
        <v>10869</v>
      </c>
      <c r="C11700" s="450" t="s">
        <v>725</v>
      </c>
      <c r="D11700" s="475">
        <v>71.97</v>
      </c>
      <c r="E11700" s="302"/>
      <c r="F11700" s="302"/>
      <c r="G11700" s="302"/>
    </row>
    <row r="11701" spans="1:7" ht="38.25">
      <c r="A11701" s="450">
        <v>7778</v>
      </c>
      <c r="B11701" s="451" t="s">
        <v>10870</v>
      </c>
      <c r="C11701" s="450" t="s">
        <v>725</v>
      </c>
      <c r="D11701" s="475">
        <v>26.99</v>
      </c>
      <c r="E11701" s="302"/>
      <c r="F11701" s="302"/>
      <c r="G11701" s="302"/>
    </row>
    <row r="11702" spans="1:7" ht="38.25">
      <c r="A11702" s="450">
        <v>7796</v>
      </c>
      <c r="B11702" s="451" t="s">
        <v>10871</v>
      </c>
      <c r="C11702" s="450" t="s">
        <v>725</v>
      </c>
      <c r="D11702" s="475">
        <v>37</v>
      </c>
      <c r="E11702" s="302"/>
      <c r="F11702" s="302"/>
      <c r="G11702" s="302"/>
    </row>
    <row r="11703" spans="1:7" ht="38.25">
      <c r="A11703" s="450">
        <v>7781</v>
      </c>
      <c r="B11703" s="451" t="s">
        <v>10872</v>
      </c>
      <c r="C11703" s="450" t="s">
        <v>725</v>
      </c>
      <c r="D11703" s="475">
        <v>43.72</v>
      </c>
      <c r="E11703" s="302"/>
      <c r="F11703" s="302"/>
      <c r="G11703" s="302"/>
    </row>
    <row r="11704" spans="1:7" ht="38.25">
      <c r="A11704" s="450">
        <v>7795</v>
      </c>
      <c r="B11704" s="451" t="s">
        <v>10873</v>
      </c>
      <c r="C11704" s="450" t="s">
        <v>725</v>
      </c>
      <c r="D11704" s="475">
        <v>65.069999999999993</v>
      </c>
      <c r="E11704" s="302"/>
      <c r="F11704" s="302"/>
      <c r="G11704" s="302"/>
    </row>
    <row r="11705" spans="1:7" ht="38.25">
      <c r="A11705" s="450">
        <v>7791</v>
      </c>
      <c r="B11705" s="451" t="s">
        <v>10874</v>
      </c>
      <c r="C11705" s="450" t="s">
        <v>725</v>
      </c>
      <c r="D11705" s="475">
        <v>77.89</v>
      </c>
      <c r="E11705" s="302"/>
      <c r="F11705" s="302"/>
      <c r="G11705" s="302"/>
    </row>
    <row r="11706" spans="1:7" ht="38.25">
      <c r="A11706" s="450">
        <v>7783</v>
      </c>
      <c r="B11706" s="451" t="s">
        <v>10875</v>
      </c>
      <c r="C11706" s="450" t="s">
        <v>725</v>
      </c>
      <c r="D11706" s="475">
        <v>27.6</v>
      </c>
      <c r="E11706" s="302"/>
      <c r="F11706" s="302"/>
      <c r="G11706" s="302"/>
    </row>
    <row r="11707" spans="1:7" ht="38.25">
      <c r="A11707" s="450">
        <v>7790</v>
      </c>
      <c r="B11707" s="451" t="s">
        <v>10876</v>
      </c>
      <c r="C11707" s="450" t="s">
        <v>725</v>
      </c>
      <c r="D11707" s="475">
        <v>43.5</v>
      </c>
      <c r="E11707" s="302"/>
      <c r="F11707" s="302"/>
      <c r="G11707" s="302"/>
    </row>
    <row r="11708" spans="1:7" ht="38.25">
      <c r="A11708" s="450">
        <v>7785</v>
      </c>
      <c r="B11708" s="451" t="s">
        <v>10877</v>
      </c>
      <c r="C11708" s="450" t="s">
        <v>725</v>
      </c>
      <c r="D11708" s="475">
        <v>48</v>
      </c>
      <c r="E11708" s="302"/>
      <c r="F11708" s="302"/>
      <c r="G11708" s="302"/>
    </row>
    <row r="11709" spans="1:7" ht="38.25">
      <c r="A11709" s="450">
        <v>7792</v>
      </c>
      <c r="B11709" s="451" t="s">
        <v>10878</v>
      </c>
      <c r="C11709" s="450" t="s">
        <v>725</v>
      </c>
      <c r="D11709" s="475">
        <v>68.069999999999993</v>
      </c>
      <c r="E11709" s="302"/>
      <c r="F11709" s="302"/>
      <c r="G11709" s="302"/>
    </row>
    <row r="11710" spans="1:7" ht="38.25">
      <c r="A11710" s="450">
        <v>7793</v>
      </c>
      <c r="B11710" s="451" t="s">
        <v>10879</v>
      </c>
      <c r="C11710" s="450" t="s">
        <v>725</v>
      </c>
      <c r="D11710" s="475">
        <v>80.400000000000006</v>
      </c>
      <c r="E11710" s="302"/>
      <c r="F11710" s="302"/>
      <c r="G11710" s="302"/>
    </row>
    <row r="11711" spans="1:7" ht="51">
      <c r="A11711" s="450">
        <v>13159</v>
      </c>
      <c r="B11711" s="451" t="s">
        <v>10880</v>
      </c>
      <c r="C11711" s="450" t="s">
        <v>725</v>
      </c>
      <c r="D11711" s="475">
        <v>70</v>
      </c>
      <c r="E11711" s="302"/>
      <c r="F11711" s="302"/>
      <c r="G11711" s="302"/>
    </row>
    <row r="11712" spans="1:7" ht="51">
      <c r="A11712" s="450">
        <v>13168</v>
      </c>
      <c r="B11712" s="451" t="s">
        <v>10881</v>
      </c>
      <c r="C11712" s="450" t="s">
        <v>725</v>
      </c>
      <c r="D11712" s="475">
        <v>85</v>
      </c>
      <c r="E11712" s="302"/>
      <c r="F11712" s="302"/>
      <c r="G11712" s="302"/>
    </row>
    <row r="11713" spans="1:7" ht="51">
      <c r="A11713" s="450">
        <v>13173</v>
      </c>
      <c r="B11713" s="451" t="s">
        <v>10882</v>
      </c>
      <c r="C11713" s="450" t="s">
        <v>725</v>
      </c>
      <c r="D11713" s="475">
        <v>114.99</v>
      </c>
      <c r="E11713" s="302"/>
      <c r="F11713" s="302"/>
      <c r="G11713" s="302"/>
    </row>
    <row r="11714" spans="1:7" ht="51">
      <c r="A11714" s="450">
        <v>12583</v>
      </c>
      <c r="B11714" s="451" t="s">
        <v>10883</v>
      </c>
      <c r="C11714" s="450" t="s">
        <v>725</v>
      </c>
      <c r="D11714" s="475">
        <v>22.99</v>
      </c>
      <c r="E11714" s="302"/>
      <c r="F11714" s="302"/>
      <c r="G11714" s="302"/>
    </row>
    <row r="11715" spans="1:7" ht="51">
      <c r="A11715" s="450">
        <v>12584</v>
      </c>
      <c r="B11715" s="451" t="s">
        <v>10884</v>
      </c>
      <c r="C11715" s="450" t="s">
        <v>725</v>
      </c>
      <c r="D11715" s="475">
        <v>29.99</v>
      </c>
      <c r="E11715" s="302"/>
      <c r="F11715" s="302"/>
      <c r="G11715" s="302"/>
    </row>
    <row r="11716" spans="1:7" ht="25.5">
      <c r="A11716" s="450">
        <v>12613</v>
      </c>
      <c r="B11716" s="451" t="s">
        <v>8813</v>
      </c>
      <c r="C11716" s="450" t="s">
        <v>721</v>
      </c>
      <c r="D11716" s="475">
        <v>18.829999999999998</v>
      </c>
      <c r="E11716" s="302"/>
      <c r="F11716" s="302"/>
      <c r="G11716" s="302"/>
    </row>
    <row r="11717" spans="1:7" ht="25.5">
      <c r="A11717" s="450">
        <v>1031</v>
      </c>
      <c r="B11717" s="451" t="s">
        <v>8814</v>
      </c>
      <c r="C11717" s="450" t="s">
        <v>721</v>
      </c>
      <c r="D11717" s="475">
        <v>12.12</v>
      </c>
      <c r="E11717" s="302"/>
      <c r="F11717" s="302"/>
      <c r="G11717" s="302"/>
    </row>
    <row r="11718" spans="1:7" ht="51">
      <c r="A11718" s="450">
        <v>39707</v>
      </c>
      <c r="B11718" s="451" t="s">
        <v>8815</v>
      </c>
      <c r="C11718" s="450" t="s">
        <v>725</v>
      </c>
      <c r="D11718" s="475">
        <v>3.62</v>
      </c>
      <c r="E11718" s="302"/>
      <c r="F11718" s="302"/>
      <c r="G11718" s="302"/>
    </row>
    <row r="11719" spans="1:7" ht="51">
      <c r="A11719" s="450">
        <v>39708</v>
      </c>
      <c r="B11719" s="451" t="s">
        <v>8816</v>
      </c>
      <c r="C11719" s="450" t="s">
        <v>725</v>
      </c>
      <c r="D11719" s="475">
        <v>3.51</v>
      </c>
      <c r="E11719" s="302"/>
      <c r="F11719" s="302"/>
      <c r="G11719" s="302"/>
    </row>
    <row r="11720" spans="1:7" ht="51">
      <c r="A11720" s="450">
        <v>39710</v>
      </c>
      <c r="B11720" s="451" t="s">
        <v>8817</v>
      </c>
      <c r="C11720" s="450" t="s">
        <v>725</v>
      </c>
      <c r="D11720" s="475">
        <v>2.4700000000000002</v>
      </c>
      <c r="E11720" s="302"/>
      <c r="F11720" s="302"/>
      <c r="G11720" s="302"/>
    </row>
    <row r="11721" spans="1:7" ht="51">
      <c r="A11721" s="450">
        <v>39709</v>
      </c>
      <c r="B11721" s="451" t="s">
        <v>8818</v>
      </c>
      <c r="C11721" s="450" t="s">
        <v>725</v>
      </c>
      <c r="D11721" s="475">
        <v>3.43</v>
      </c>
      <c r="E11721" s="302"/>
      <c r="F11721" s="302"/>
      <c r="G11721" s="302"/>
    </row>
    <row r="11722" spans="1:7" ht="51">
      <c r="A11722" s="450">
        <v>39711</v>
      </c>
      <c r="B11722" s="451" t="s">
        <v>8819</v>
      </c>
      <c r="C11722" s="450" t="s">
        <v>725</v>
      </c>
      <c r="D11722" s="475">
        <v>3.85</v>
      </c>
      <c r="E11722" s="302"/>
      <c r="F11722" s="302"/>
      <c r="G11722" s="302"/>
    </row>
    <row r="11723" spans="1:7" ht="51">
      <c r="A11723" s="450">
        <v>39712</v>
      </c>
      <c r="B11723" s="451" t="s">
        <v>8820</v>
      </c>
      <c r="C11723" s="450" t="s">
        <v>725</v>
      </c>
      <c r="D11723" s="475">
        <v>1.35</v>
      </c>
      <c r="E11723" s="302"/>
      <c r="F11723" s="302"/>
      <c r="G11723" s="302"/>
    </row>
    <row r="11724" spans="1:7" ht="51">
      <c r="A11724" s="450">
        <v>39713</v>
      </c>
      <c r="B11724" s="451" t="s">
        <v>8821</v>
      </c>
      <c r="C11724" s="450" t="s">
        <v>725</v>
      </c>
      <c r="D11724" s="475">
        <v>1.06</v>
      </c>
      <c r="E11724" s="302"/>
      <c r="F11724" s="302"/>
      <c r="G11724" s="302"/>
    </row>
    <row r="11725" spans="1:7" ht="51">
      <c r="A11725" s="450">
        <v>39714</v>
      </c>
      <c r="B11725" s="451" t="s">
        <v>8822</v>
      </c>
      <c r="C11725" s="450" t="s">
        <v>725</v>
      </c>
      <c r="D11725" s="475">
        <v>2.44</v>
      </c>
      <c r="E11725" s="302"/>
      <c r="F11725" s="302"/>
      <c r="G11725" s="302"/>
    </row>
    <row r="11726" spans="1:7" ht="51">
      <c r="A11726" s="450">
        <v>39715</v>
      </c>
      <c r="B11726" s="451" t="s">
        <v>8823</v>
      </c>
      <c r="C11726" s="450" t="s">
        <v>725</v>
      </c>
      <c r="D11726" s="475">
        <v>1.74</v>
      </c>
      <c r="E11726" s="302"/>
      <c r="F11726" s="302"/>
      <c r="G11726" s="302"/>
    </row>
    <row r="11727" spans="1:7" ht="51">
      <c r="A11727" s="450">
        <v>39716</v>
      </c>
      <c r="B11727" s="451" t="s">
        <v>8824</v>
      </c>
      <c r="C11727" s="450" t="s">
        <v>725</v>
      </c>
      <c r="D11727" s="475">
        <v>1.32</v>
      </c>
      <c r="E11727" s="302"/>
      <c r="F11727" s="302"/>
      <c r="G11727" s="302"/>
    </row>
    <row r="11728" spans="1:7" ht="51">
      <c r="A11728" s="450">
        <v>39718</v>
      </c>
      <c r="B11728" s="451" t="s">
        <v>8825</v>
      </c>
      <c r="C11728" s="450" t="s">
        <v>725</v>
      </c>
      <c r="D11728" s="475">
        <v>2.25</v>
      </c>
      <c r="E11728" s="302"/>
      <c r="F11728" s="302"/>
      <c r="G11728" s="302"/>
    </row>
    <row r="11729" spans="1:7" ht="38.25">
      <c r="A11729" s="450">
        <v>9813</v>
      </c>
      <c r="B11729" s="451" t="s">
        <v>8826</v>
      </c>
      <c r="C11729" s="450" t="s">
        <v>725</v>
      </c>
      <c r="D11729" s="475">
        <v>4.0599999999999996</v>
      </c>
      <c r="E11729" s="302"/>
      <c r="F11729" s="302"/>
      <c r="G11729" s="302"/>
    </row>
    <row r="11730" spans="1:7" ht="38.25">
      <c r="A11730" s="450">
        <v>9815</v>
      </c>
      <c r="B11730" s="451" t="s">
        <v>8827</v>
      </c>
      <c r="C11730" s="450" t="s">
        <v>725</v>
      </c>
      <c r="D11730" s="475">
        <v>8.01</v>
      </c>
      <c r="E11730" s="302"/>
      <c r="F11730" s="302"/>
      <c r="G11730" s="302"/>
    </row>
    <row r="11731" spans="1:7" ht="51">
      <c r="A11731" s="450">
        <v>25876</v>
      </c>
      <c r="B11731" s="451" t="s">
        <v>8828</v>
      </c>
      <c r="C11731" s="450" t="s">
        <v>725</v>
      </c>
      <c r="D11731" s="475">
        <v>3989.62</v>
      </c>
      <c r="E11731" s="302"/>
      <c r="F11731" s="302"/>
      <c r="G11731" s="302"/>
    </row>
    <row r="11732" spans="1:7" ht="51">
      <c r="A11732" s="450">
        <v>25888</v>
      </c>
      <c r="B11732" s="451" t="s">
        <v>8829</v>
      </c>
      <c r="C11732" s="450" t="s">
        <v>725</v>
      </c>
      <c r="D11732" s="475">
        <v>97.78</v>
      </c>
      <c r="E11732" s="302"/>
      <c r="F11732" s="302"/>
      <c r="G11732" s="302"/>
    </row>
    <row r="11733" spans="1:7" ht="51">
      <c r="A11733" s="450">
        <v>25874</v>
      </c>
      <c r="B11733" s="451" t="s">
        <v>8830</v>
      </c>
      <c r="C11733" s="450" t="s">
        <v>725</v>
      </c>
      <c r="D11733" s="475">
        <v>6997.2</v>
      </c>
      <c r="E11733" s="302"/>
      <c r="F11733" s="302"/>
      <c r="G11733" s="302"/>
    </row>
    <row r="11734" spans="1:7" ht="51">
      <c r="A11734" s="450">
        <v>25877</v>
      </c>
      <c r="B11734" s="451" t="s">
        <v>8831</v>
      </c>
      <c r="C11734" s="450" t="s">
        <v>725</v>
      </c>
      <c r="D11734" s="475">
        <v>9547.94</v>
      </c>
      <c r="E11734" s="302"/>
      <c r="F11734" s="302"/>
      <c r="G11734" s="302"/>
    </row>
    <row r="11735" spans="1:7" ht="51">
      <c r="A11735" s="450">
        <v>25878</v>
      </c>
      <c r="B11735" s="451" t="s">
        <v>8832</v>
      </c>
      <c r="C11735" s="450" t="s">
        <v>725</v>
      </c>
      <c r="D11735" s="475">
        <v>209.88</v>
      </c>
      <c r="E11735" s="302"/>
      <c r="F11735" s="302"/>
      <c r="G11735" s="302"/>
    </row>
    <row r="11736" spans="1:7" ht="51">
      <c r="A11736" s="450">
        <v>25879</v>
      </c>
      <c r="B11736" s="451" t="s">
        <v>8833</v>
      </c>
      <c r="C11736" s="450" t="s">
        <v>725</v>
      </c>
      <c r="D11736" s="475">
        <v>9057.36</v>
      </c>
      <c r="E11736" s="302"/>
      <c r="F11736" s="302"/>
      <c r="G11736" s="302"/>
    </row>
    <row r="11737" spans="1:7" ht="51">
      <c r="A11737" s="450">
        <v>25887</v>
      </c>
      <c r="B11737" s="451" t="s">
        <v>8834</v>
      </c>
      <c r="C11737" s="450" t="s">
        <v>725</v>
      </c>
      <c r="D11737" s="475">
        <v>3618.56</v>
      </c>
      <c r="E11737" s="302"/>
      <c r="F11737" s="302"/>
      <c r="G11737" s="302"/>
    </row>
    <row r="11738" spans="1:7" ht="51">
      <c r="A11738" s="450">
        <v>25880</v>
      </c>
      <c r="B11738" s="451" t="s">
        <v>8835</v>
      </c>
      <c r="C11738" s="450" t="s">
        <v>725</v>
      </c>
      <c r="D11738" s="475">
        <v>327.18</v>
      </c>
      <c r="E11738" s="302"/>
      <c r="F11738" s="302"/>
      <c r="G11738" s="302"/>
    </row>
    <row r="11739" spans="1:7" ht="51">
      <c r="A11739" s="450">
        <v>25881</v>
      </c>
      <c r="B11739" s="451" t="s">
        <v>8836</v>
      </c>
      <c r="C11739" s="450" t="s">
        <v>725</v>
      </c>
      <c r="D11739" s="475">
        <v>801.69</v>
      </c>
      <c r="E11739" s="302"/>
      <c r="F11739" s="302"/>
      <c r="G11739" s="302"/>
    </row>
    <row r="11740" spans="1:7" ht="51">
      <c r="A11740" s="450">
        <v>25882</v>
      </c>
      <c r="B11740" s="451" t="s">
        <v>8837</v>
      </c>
      <c r="C11740" s="450" t="s">
        <v>725</v>
      </c>
      <c r="D11740" s="475">
        <v>1291.23</v>
      </c>
      <c r="E11740" s="302"/>
      <c r="F11740" s="302"/>
      <c r="G11740" s="302"/>
    </row>
    <row r="11741" spans="1:7" ht="51">
      <c r="A11741" s="450">
        <v>25883</v>
      </c>
      <c r="B11741" s="451" t="s">
        <v>8838</v>
      </c>
      <c r="C11741" s="450" t="s">
        <v>725</v>
      </c>
      <c r="D11741" s="475">
        <v>20.83</v>
      </c>
      <c r="E11741" s="302"/>
      <c r="F11741" s="302"/>
      <c r="G11741" s="302"/>
    </row>
    <row r="11742" spans="1:7" ht="51">
      <c r="A11742" s="450">
        <v>25884</v>
      </c>
      <c r="B11742" s="451" t="s">
        <v>8839</v>
      </c>
      <c r="C11742" s="450" t="s">
        <v>725</v>
      </c>
      <c r="D11742" s="475">
        <v>2266.9299999999998</v>
      </c>
      <c r="E11742" s="302"/>
      <c r="F11742" s="302"/>
      <c r="G11742" s="302"/>
    </row>
    <row r="11743" spans="1:7" ht="51">
      <c r="A11743" s="450">
        <v>25885</v>
      </c>
      <c r="B11743" s="451" t="s">
        <v>8840</v>
      </c>
      <c r="C11743" s="450" t="s">
        <v>725</v>
      </c>
      <c r="D11743" s="475">
        <v>3371.57</v>
      </c>
      <c r="E11743" s="302"/>
      <c r="F11743" s="302"/>
      <c r="G11743" s="302"/>
    </row>
    <row r="11744" spans="1:7" ht="51">
      <c r="A11744" s="450">
        <v>25889</v>
      </c>
      <c r="B11744" s="451" t="s">
        <v>8841</v>
      </c>
      <c r="C11744" s="450" t="s">
        <v>725</v>
      </c>
      <c r="D11744" s="475">
        <v>1690.75</v>
      </c>
      <c r="E11744" s="302"/>
      <c r="F11744" s="302"/>
      <c r="G11744" s="302"/>
    </row>
    <row r="11745" spans="1:7" ht="51">
      <c r="A11745" s="450">
        <v>25886</v>
      </c>
      <c r="B11745" s="451" t="s">
        <v>8842</v>
      </c>
      <c r="C11745" s="450" t="s">
        <v>725</v>
      </c>
      <c r="D11745" s="475">
        <v>46.58</v>
      </c>
      <c r="E11745" s="302"/>
      <c r="F11745" s="302"/>
      <c r="G11745" s="302"/>
    </row>
    <row r="11746" spans="1:7" ht="51">
      <c r="A11746" s="450">
        <v>25875</v>
      </c>
      <c r="B11746" s="451" t="s">
        <v>8843</v>
      </c>
      <c r="C11746" s="450" t="s">
        <v>725</v>
      </c>
      <c r="D11746" s="475">
        <v>2205.87</v>
      </c>
      <c r="E11746" s="302"/>
      <c r="F11746" s="302"/>
      <c r="G11746" s="302"/>
    </row>
    <row r="11747" spans="1:7" ht="25.5">
      <c r="A11747" s="450">
        <v>9876</v>
      </c>
      <c r="B11747" s="451" t="s">
        <v>8844</v>
      </c>
      <c r="C11747" s="450" t="s">
        <v>725</v>
      </c>
      <c r="D11747" s="475">
        <v>20.420000000000002</v>
      </c>
      <c r="E11747" s="302"/>
      <c r="F11747" s="302"/>
      <c r="G11747" s="302"/>
    </row>
    <row r="11748" spans="1:7" ht="25.5">
      <c r="A11748" s="450">
        <v>9877</v>
      </c>
      <c r="B11748" s="451" t="s">
        <v>8845</v>
      </c>
      <c r="C11748" s="450" t="s">
        <v>725</v>
      </c>
      <c r="D11748" s="475">
        <v>71.55</v>
      </c>
      <c r="E11748" s="302"/>
      <c r="F11748" s="302"/>
      <c r="G11748" s="302"/>
    </row>
    <row r="11749" spans="1:7" ht="25.5">
      <c r="A11749" s="450">
        <v>9878</v>
      </c>
      <c r="B11749" s="451" t="s">
        <v>8846</v>
      </c>
      <c r="C11749" s="450" t="s">
        <v>725</v>
      </c>
      <c r="D11749" s="475">
        <v>93.2</v>
      </c>
      <c r="E11749" s="302"/>
      <c r="F11749" s="302"/>
      <c r="G11749" s="302"/>
    </row>
    <row r="11750" spans="1:7" ht="25.5">
      <c r="A11750" s="450">
        <v>9879</v>
      </c>
      <c r="B11750" s="451" t="s">
        <v>8847</v>
      </c>
      <c r="C11750" s="450" t="s">
        <v>725</v>
      </c>
      <c r="D11750" s="475">
        <v>222.45</v>
      </c>
      <c r="E11750" s="302"/>
      <c r="F11750" s="302"/>
      <c r="G11750" s="302"/>
    </row>
    <row r="11751" spans="1:7" ht="51">
      <c r="A11751" s="450">
        <v>41986</v>
      </c>
      <c r="B11751" s="451" t="s">
        <v>10885</v>
      </c>
      <c r="C11751" s="450" t="s">
        <v>725</v>
      </c>
      <c r="D11751" s="475">
        <v>2781.57</v>
      </c>
      <c r="E11751" s="302"/>
      <c r="F11751" s="302"/>
      <c r="G11751" s="302"/>
    </row>
    <row r="11752" spans="1:7" ht="51">
      <c r="A11752" s="450">
        <v>43422</v>
      </c>
      <c r="B11752" s="451" t="s">
        <v>10886</v>
      </c>
      <c r="C11752" s="450" t="s">
        <v>725</v>
      </c>
      <c r="D11752" s="475">
        <v>3411.32</v>
      </c>
      <c r="E11752" s="302"/>
      <c r="F11752" s="302"/>
      <c r="G11752" s="302"/>
    </row>
    <row r="11753" spans="1:7" ht="51">
      <c r="A11753" s="450">
        <v>41987</v>
      </c>
      <c r="B11753" s="451" t="s">
        <v>10887</v>
      </c>
      <c r="C11753" s="450" t="s">
        <v>725</v>
      </c>
      <c r="D11753" s="475">
        <v>3954.01</v>
      </c>
      <c r="E11753" s="302"/>
      <c r="F11753" s="302"/>
      <c r="G11753" s="302"/>
    </row>
    <row r="11754" spans="1:7" ht="51">
      <c r="A11754" s="450">
        <v>41988</v>
      </c>
      <c r="B11754" s="451" t="s">
        <v>10888</v>
      </c>
      <c r="C11754" s="450" t="s">
        <v>725</v>
      </c>
      <c r="D11754" s="475">
        <v>5222.68</v>
      </c>
      <c r="E11754" s="302"/>
      <c r="F11754" s="302"/>
      <c r="G11754" s="302"/>
    </row>
    <row r="11755" spans="1:7" ht="51">
      <c r="A11755" s="450">
        <v>41697</v>
      </c>
      <c r="B11755" s="451" t="s">
        <v>10889</v>
      </c>
      <c r="C11755" s="450" t="s">
        <v>725</v>
      </c>
      <c r="D11755" s="475">
        <v>925.7</v>
      </c>
      <c r="E11755" s="302"/>
      <c r="F11755" s="302"/>
      <c r="G11755" s="302"/>
    </row>
    <row r="11756" spans="1:7" ht="51">
      <c r="A11756" s="450">
        <v>41985</v>
      </c>
      <c r="B11756" s="451" t="s">
        <v>10890</v>
      </c>
      <c r="C11756" s="450" t="s">
        <v>725</v>
      </c>
      <c r="D11756" s="475">
        <v>1289.26</v>
      </c>
      <c r="E11756" s="302"/>
      <c r="F11756" s="302"/>
      <c r="G11756" s="302"/>
    </row>
    <row r="11757" spans="1:7" ht="51">
      <c r="A11757" s="450">
        <v>41699</v>
      </c>
      <c r="B11757" s="451" t="s">
        <v>10891</v>
      </c>
      <c r="C11757" s="450" t="s">
        <v>725</v>
      </c>
      <c r="D11757" s="475">
        <v>1835.84</v>
      </c>
      <c r="E11757" s="302"/>
      <c r="F11757" s="302"/>
      <c r="G11757" s="302"/>
    </row>
    <row r="11758" spans="1:7" ht="63.75">
      <c r="A11758" s="450">
        <v>38053</v>
      </c>
      <c r="B11758" s="451" t="s">
        <v>8848</v>
      </c>
      <c r="C11758" s="450" t="s">
        <v>725</v>
      </c>
      <c r="D11758" s="475">
        <v>19.190000000000001</v>
      </c>
      <c r="E11758" s="302"/>
      <c r="F11758" s="302"/>
      <c r="G11758" s="302"/>
    </row>
    <row r="11759" spans="1:7" ht="63.75">
      <c r="A11759" s="450">
        <v>38054</v>
      </c>
      <c r="B11759" s="451" t="s">
        <v>8849</v>
      </c>
      <c r="C11759" s="450" t="s">
        <v>725</v>
      </c>
      <c r="D11759" s="475">
        <v>32.979999999999997</v>
      </c>
      <c r="E11759" s="302"/>
      <c r="F11759" s="302"/>
      <c r="G11759" s="302"/>
    </row>
    <row r="11760" spans="1:7" ht="63.75">
      <c r="A11760" s="450">
        <v>38052</v>
      </c>
      <c r="B11760" s="451" t="s">
        <v>8850</v>
      </c>
      <c r="C11760" s="450" t="s">
        <v>725</v>
      </c>
      <c r="D11760" s="475">
        <v>9.2899999999999991</v>
      </c>
      <c r="E11760" s="302"/>
      <c r="F11760" s="302"/>
      <c r="G11760" s="302"/>
    </row>
    <row r="11761" spans="1:7" ht="63.75">
      <c r="A11761" s="450">
        <v>38051</v>
      </c>
      <c r="B11761" s="451" t="s">
        <v>8851</v>
      </c>
      <c r="C11761" s="450" t="s">
        <v>725</v>
      </c>
      <c r="D11761" s="475">
        <v>5.79</v>
      </c>
      <c r="E11761" s="302"/>
      <c r="F11761" s="302"/>
      <c r="G11761" s="302"/>
    </row>
    <row r="11762" spans="1:7">
      <c r="A11762" s="450">
        <v>38787</v>
      </c>
      <c r="B11762" s="451" t="s">
        <v>8852</v>
      </c>
      <c r="C11762" s="450" t="s">
        <v>725</v>
      </c>
      <c r="D11762" s="475">
        <v>5.29</v>
      </c>
      <c r="E11762" s="302"/>
      <c r="F11762" s="302"/>
      <c r="G11762" s="302"/>
    </row>
    <row r="11763" spans="1:7">
      <c r="A11763" s="450">
        <v>38825</v>
      </c>
      <c r="B11763" s="451" t="s">
        <v>8853</v>
      </c>
      <c r="C11763" s="450" t="s">
        <v>725</v>
      </c>
      <c r="D11763" s="475">
        <v>6.93</v>
      </c>
      <c r="E11763" s="302"/>
      <c r="F11763" s="302"/>
      <c r="G11763" s="302"/>
    </row>
    <row r="11764" spans="1:7">
      <c r="A11764" s="450">
        <v>38826</v>
      </c>
      <c r="B11764" s="451" t="s">
        <v>8854</v>
      </c>
      <c r="C11764" s="450" t="s">
        <v>725</v>
      </c>
      <c r="D11764" s="475">
        <v>10.27</v>
      </c>
      <c r="E11764" s="302"/>
      <c r="F11764" s="302"/>
      <c r="G11764" s="302"/>
    </row>
    <row r="11765" spans="1:7">
      <c r="A11765" s="450">
        <v>38827</v>
      </c>
      <c r="B11765" s="451" t="s">
        <v>8855</v>
      </c>
      <c r="C11765" s="450" t="s">
        <v>725</v>
      </c>
      <c r="D11765" s="475">
        <v>16.5</v>
      </c>
      <c r="E11765" s="302"/>
      <c r="F11765" s="302"/>
      <c r="G11765" s="302"/>
    </row>
    <row r="11766" spans="1:7" ht="25.5">
      <c r="A11766" s="450">
        <v>38830</v>
      </c>
      <c r="B11766" s="451" t="s">
        <v>8856</v>
      </c>
      <c r="C11766" s="450" t="s">
        <v>725</v>
      </c>
      <c r="D11766" s="475">
        <v>23.1</v>
      </c>
      <c r="E11766" s="302"/>
      <c r="F11766" s="302"/>
      <c r="G11766" s="302"/>
    </row>
    <row r="11767" spans="1:7" ht="25.5">
      <c r="A11767" s="450">
        <v>38828</v>
      </c>
      <c r="B11767" s="451" t="s">
        <v>8857</v>
      </c>
      <c r="C11767" s="450" t="s">
        <v>725</v>
      </c>
      <c r="D11767" s="475">
        <v>10.19</v>
      </c>
      <c r="E11767" s="302"/>
      <c r="F11767" s="302"/>
      <c r="G11767" s="302"/>
    </row>
    <row r="11768" spans="1:7" ht="25.5">
      <c r="A11768" s="450">
        <v>38829</v>
      </c>
      <c r="B11768" s="451" t="s">
        <v>3679</v>
      </c>
      <c r="C11768" s="450" t="s">
        <v>725</v>
      </c>
      <c r="D11768" s="475">
        <v>16.690000000000001</v>
      </c>
      <c r="E11768" s="302"/>
      <c r="F11768" s="302"/>
      <c r="G11768" s="302"/>
    </row>
    <row r="11769" spans="1:7" ht="25.5">
      <c r="A11769" s="450">
        <v>38831</v>
      </c>
      <c r="B11769" s="451" t="s">
        <v>8858</v>
      </c>
      <c r="C11769" s="450" t="s">
        <v>725</v>
      </c>
      <c r="D11769" s="475">
        <v>32.22</v>
      </c>
      <c r="E11769" s="302"/>
      <c r="F11769" s="302"/>
      <c r="G11769" s="302"/>
    </row>
    <row r="11770" spans="1:7" ht="25.5">
      <c r="A11770" s="450">
        <v>36274</v>
      </c>
      <c r="B11770" s="451" t="s">
        <v>8859</v>
      </c>
      <c r="C11770" s="450" t="s">
        <v>725</v>
      </c>
      <c r="D11770" s="475">
        <v>8.65</v>
      </c>
      <c r="E11770" s="302"/>
      <c r="F11770" s="302"/>
      <c r="G11770" s="302"/>
    </row>
    <row r="11771" spans="1:7" ht="25.5">
      <c r="A11771" s="450">
        <v>36278</v>
      </c>
      <c r="B11771" s="451" t="s">
        <v>8860</v>
      </c>
      <c r="C11771" s="450" t="s">
        <v>725</v>
      </c>
      <c r="D11771" s="475">
        <v>11.74</v>
      </c>
      <c r="E11771" s="302"/>
      <c r="F11771" s="302"/>
      <c r="G11771" s="302"/>
    </row>
    <row r="11772" spans="1:7">
      <c r="A11772" s="450">
        <v>38977</v>
      </c>
      <c r="B11772" s="451" t="s">
        <v>8861</v>
      </c>
      <c r="C11772" s="450" t="s">
        <v>725</v>
      </c>
      <c r="D11772" s="475">
        <v>178.56</v>
      </c>
      <c r="E11772" s="302"/>
      <c r="F11772" s="302"/>
      <c r="G11772" s="302"/>
    </row>
    <row r="11773" spans="1:7">
      <c r="A11773" s="450">
        <v>38971</v>
      </c>
      <c r="B11773" s="451" t="s">
        <v>8862</v>
      </c>
      <c r="C11773" s="450" t="s">
        <v>725</v>
      </c>
      <c r="D11773" s="475">
        <v>14.71</v>
      </c>
      <c r="E11773" s="302"/>
      <c r="F11773" s="302"/>
      <c r="G11773" s="302"/>
    </row>
    <row r="11774" spans="1:7">
      <c r="A11774" s="450">
        <v>38972</v>
      </c>
      <c r="B11774" s="451" t="s">
        <v>8863</v>
      </c>
      <c r="C11774" s="450" t="s">
        <v>725</v>
      </c>
      <c r="D11774" s="475">
        <v>22.4</v>
      </c>
      <c r="E11774" s="302"/>
      <c r="F11774" s="302"/>
      <c r="G11774" s="302"/>
    </row>
    <row r="11775" spans="1:7">
      <c r="A11775" s="450">
        <v>38973</v>
      </c>
      <c r="B11775" s="451" t="s">
        <v>8864</v>
      </c>
      <c r="C11775" s="450" t="s">
        <v>725</v>
      </c>
      <c r="D11775" s="475">
        <v>29.64</v>
      </c>
      <c r="E11775" s="302"/>
      <c r="F11775" s="302"/>
      <c r="G11775" s="302"/>
    </row>
    <row r="11776" spans="1:7">
      <c r="A11776" s="450">
        <v>38974</v>
      </c>
      <c r="B11776" s="451" t="s">
        <v>8865</v>
      </c>
      <c r="C11776" s="450" t="s">
        <v>725</v>
      </c>
      <c r="D11776" s="475">
        <v>43.22</v>
      </c>
      <c r="E11776" s="302"/>
      <c r="F11776" s="302"/>
      <c r="G11776" s="302"/>
    </row>
    <row r="11777" spans="1:7">
      <c r="A11777" s="450">
        <v>38975</v>
      </c>
      <c r="B11777" s="451" t="s">
        <v>8866</v>
      </c>
      <c r="C11777" s="450" t="s">
        <v>725</v>
      </c>
      <c r="D11777" s="475">
        <v>72.03</v>
      </c>
      <c r="E11777" s="302"/>
      <c r="F11777" s="302"/>
      <c r="G11777" s="302"/>
    </row>
    <row r="11778" spans="1:7">
      <c r="A11778" s="450">
        <v>38976</v>
      </c>
      <c r="B11778" s="451" t="s">
        <v>8867</v>
      </c>
      <c r="C11778" s="450" t="s">
        <v>725</v>
      </c>
      <c r="D11778" s="475">
        <v>101.02</v>
      </c>
      <c r="E11778" s="302"/>
      <c r="F11778" s="302"/>
      <c r="G11778" s="302"/>
    </row>
    <row r="11779" spans="1:7" ht="25.5">
      <c r="A11779" s="450">
        <v>38986</v>
      </c>
      <c r="B11779" s="451" t="s">
        <v>8868</v>
      </c>
      <c r="C11779" s="450" t="s">
        <v>725</v>
      </c>
      <c r="D11779" s="475">
        <v>203.28</v>
      </c>
      <c r="E11779" s="302"/>
      <c r="F11779" s="302"/>
      <c r="G11779" s="302"/>
    </row>
    <row r="11780" spans="1:7" ht="25.5">
      <c r="A11780" s="450">
        <v>38978</v>
      </c>
      <c r="B11780" s="451" t="s">
        <v>8869</v>
      </c>
      <c r="C11780" s="450" t="s">
        <v>725</v>
      </c>
      <c r="D11780" s="475">
        <v>8.65</v>
      </c>
      <c r="E11780" s="302"/>
      <c r="F11780" s="302"/>
      <c r="G11780" s="302"/>
    </row>
    <row r="11781" spans="1:7" ht="25.5">
      <c r="A11781" s="450">
        <v>38979</v>
      </c>
      <c r="B11781" s="451" t="s">
        <v>8870</v>
      </c>
      <c r="C11781" s="450" t="s">
        <v>725</v>
      </c>
      <c r="D11781" s="475">
        <v>11.74</v>
      </c>
      <c r="E11781" s="302"/>
      <c r="F11781" s="302"/>
      <c r="G11781" s="302"/>
    </row>
    <row r="11782" spans="1:7" ht="25.5">
      <c r="A11782" s="450">
        <v>38980</v>
      </c>
      <c r="B11782" s="451" t="s">
        <v>8871</v>
      </c>
      <c r="C11782" s="450" t="s">
        <v>725</v>
      </c>
      <c r="D11782" s="475">
        <v>19.62</v>
      </c>
      <c r="E11782" s="302"/>
      <c r="F11782" s="302"/>
      <c r="G11782" s="302"/>
    </row>
    <row r="11783" spans="1:7" ht="25.5">
      <c r="A11783" s="450">
        <v>38981</v>
      </c>
      <c r="B11783" s="451" t="s">
        <v>8872</v>
      </c>
      <c r="C11783" s="450" t="s">
        <v>725</v>
      </c>
      <c r="D11783" s="475">
        <v>27.16</v>
      </c>
      <c r="E11783" s="302"/>
      <c r="F11783" s="302"/>
      <c r="G11783" s="302"/>
    </row>
    <row r="11784" spans="1:7" ht="25.5">
      <c r="A11784" s="450">
        <v>38982</v>
      </c>
      <c r="B11784" s="451" t="s">
        <v>8873</v>
      </c>
      <c r="C11784" s="450" t="s">
        <v>725</v>
      </c>
      <c r="D11784" s="475">
        <v>39.53</v>
      </c>
      <c r="E11784" s="302"/>
      <c r="F11784" s="302"/>
      <c r="G11784" s="302"/>
    </row>
    <row r="11785" spans="1:7" ht="25.5">
      <c r="A11785" s="450">
        <v>38983</v>
      </c>
      <c r="B11785" s="451" t="s">
        <v>8874</v>
      </c>
      <c r="C11785" s="450" t="s">
        <v>725</v>
      </c>
      <c r="D11785" s="475">
        <v>52.41</v>
      </c>
      <c r="E11785" s="302"/>
      <c r="F11785" s="302"/>
      <c r="G11785" s="302"/>
    </row>
    <row r="11786" spans="1:7" ht="25.5">
      <c r="A11786" s="450">
        <v>38984</v>
      </c>
      <c r="B11786" s="451" t="s">
        <v>8875</v>
      </c>
      <c r="C11786" s="450" t="s">
        <v>725</v>
      </c>
      <c r="D11786" s="475">
        <v>101.08</v>
      </c>
      <c r="E11786" s="302"/>
      <c r="F11786" s="302"/>
      <c r="G11786" s="302"/>
    </row>
    <row r="11787" spans="1:7" ht="25.5">
      <c r="A11787" s="450">
        <v>38985</v>
      </c>
      <c r="B11787" s="451" t="s">
        <v>8876</v>
      </c>
      <c r="C11787" s="450" t="s">
        <v>725</v>
      </c>
      <c r="D11787" s="475">
        <v>149.63999999999999</v>
      </c>
      <c r="E11787" s="302"/>
      <c r="F11787" s="302"/>
      <c r="G11787" s="302"/>
    </row>
    <row r="11788" spans="1:7" ht="25.5">
      <c r="A11788" s="450">
        <v>9836</v>
      </c>
      <c r="B11788" s="451" t="s">
        <v>8877</v>
      </c>
      <c r="C11788" s="450" t="s">
        <v>725</v>
      </c>
      <c r="D11788" s="475">
        <v>13.32</v>
      </c>
      <c r="E11788" s="302"/>
      <c r="F11788" s="302"/>
      <c r="G11788" s="302"/>
    </row>
    <row r="11789" spans="1:7" ht="25.5">
      <c r="A11789" s="450">
        <v>20065</v>
      </c>
      <c r="B11789" s="451" t="s">
        <v>8878</v>
      </c>
      <c r="C11789" s="450" t="s">
        <v>725</v>
      </c>
      <c r="D11789" s="475">
        <v>34.07</v>
      </c>
      <c r="E11789" s="302"/>
      <c r="F11789" s="302"/>
      <c r="G11789" s="302"/>
    </row>
    <row r="11790" spans="1:7" ht="25.5">
      <c r="A11790" s="450">
        <v>9835</v>
      </c>
      <c r="B11790" s="451" t="s">
        <v>8879</v>
      </c>
      <c r="C11790" s="450" t="s">
        <v>725</v>
      </c>
      <c r="D11790" s="475">
        <v>4.8</v>
      </c>
      <c r="E11790" s="302"/>
      <c r="F11790" s="302"/>
      <c r="G11790" s="302"/>
    </row>
    <row r="11791" spans="1:7" ht="25.5">
      <c r="A11791" s="450">
        <v>38032</v>
      </c>
      <c r="B11791" s="451" t="s">
        <v>8880</v>
      </c>
      <c r="C11791" s="450" t="s">
        <v>725</v>
      </c>
      <c r="D11791" s="475">
        <v>58.59</v>
      </c>
      <c r="E11791" s="302"/>
      <c r="F11791" s="302"/>
      <c r="G11791" s="302"/>
    </row>
    <row r="11792" spans="1:7" ht="25.5">
      <c r="A11792" s="450">
        <v>38033</v>
      </c>
      <c r="B11792" s="451" t="s">
        <v>8881</v>
      </c>
      <c r="C11792" s="450" t="s">
        <v>725</v>
      </c>
      <c r="D11792" s="475">
        <v>95.87</v>
      </c>
      <c r="E11792" s="302"/>
      <c r="F11792" s="302"/>
      <c r="G11792" s="302"/>
    </row>
    <row r="11793" spans="1:7" ht="25.5">
      <c r="A11793" s="450">
        <v>38034</v>
      </c>
      <c r="B11793" s="451" t="s">
        <v>8882</v>
      </c>
      <c r="C11793" s="450" t="s">
        <v>725</v>
      </c>
      <c r="D11793" s="475">
        <v>158.59</v>
      </c>
      <c r="E11793" s="302"/>
      <c r="F11793" s="302"/>
      <c r="G11793" s="302"/>
    </row>
    <row r="11794" spans="1:7" ht="25.5">
      <c r="A11794" s="450">
        <v>38035</v>
      </c>
      <c r="B11794" s="451" t="s">
        <v>8883</v>
      </c>
      <c r="C11794" s="450" t="s">
        <v>725</v>
      </c>
      <c r="D11794" s="475">
        <v>221</v>
      </c>
      <c r="E11794" s="302"/>
      <c r="F11794" s="302"/>
      <c r="G11794" s="302"/>
    </row>
    <row r="11795" spans="1:7" ht="25.5">
      <c r="A11795" s="450">
        <v>38036</v>
      </c>
      <c r="B11795" s="451" t="s">
        <v>8884</v>
      </c>
      <c r="C11795" s="450" t="s">
        <v>725</v>
      </c>
      <c r="D11795" s="475">
        <v>311.83999999999997</v>
      </c>
      <c r="E11795" s="302"/>
      <c r="F11795" s="302"/>
      <c r="G11795" s="302"/>
    </row>
    <row r="11796" spans="1:7" ht="25.5">
      <c r="A11796" s="450">
        <v>38037</v>
      </c>
      <c r="B11796" s="451" t="s">
        <v>8885</v>
      </c>
      <c r="C11796" s="450" t="s">
        <v>725</v>
      </c>
      <c r="D11796" s="475">
        <v>361.58</v>
      </c>
      <c r="E11796" s="302"/>
      <c r="F11796" s="302"/>
      <c r="G11796" s="302"/>
    </row>
    <row r="11797" spans="1:7" ht="38.25">
      <c r="A11797" s="450">
        <v>9850</v>
      </c>
      <c r="B11797" s="451" t="s">
        <v>8886</v>
      </c>
      <c r="C11797" s="450" t="s">
        <v>725</v>
      </c>
      <c r="D11797" s="475">
        <v>141.5</v>
      </c>
      <c r="E11797" s="302"/>
      <c r="F11797" s="302"/>
      <c r="G11797" s="302"/>
    </row>
    <row r="11798" spans="1:7" ht="38.25">
      <c r="A11798" s="450">
        <v>9853</v>
      </c>
      <c r="B11798" s="451" t="s">
        <v>8887</v>
      </c>
      <c r="C11798" s="450" t="s">
        <v>725</v>
      </c>
      <c r="D11798" s="475">
        <v>251.63</v>
      </c>
      <c r="E11798" s="302"/>
      <c r="F11798" s="302"/>
      <c r="G11798" s="302"/>
    </row>
    <row r="11799" spans="1:7" ht="38.25">
      <c r="A11799" s="450">
        <v>9854</v>
      </c>
      <c r="B11799" s="451" t="s">
        <v>8888</v>
      </c>
      <c r="C11799" s="450" t="s">
        <v>725</v>
      </c>
      <c r="D11799" s="475">
        <v>110.25</v>
      </c>
      <c r="E11799" s="302"/>
      <c r="F11799" s="302"/>
      <c r="G11799" s="302"/>
    </row>
    <row r="11800" spans="1:7" ht="38.25">
      <c r="A11800" s="450">
        <v>9851</v>
      </c>
      <c r="B11800" s="451" t="s">
        <v>8889</v>
      </c>
      <c r="C11800" s="450" t="s">
        <v>725</v>
      </c>
      <c r="D11800" s="475">
        <v>191.18</v>
      </c>
      <c r="E11800" s="302"/>
      <c r="F11800" s="302"/>
      <c r="G11800" s="302"/>
    </row>
    <row r="11801" spans="1:7" ht="38.25">
      <c r="A11801" s="450">
        <v>9855</v>
      </c>
      <c r="B11801" s="451" t="s">
        <v>8890</v>
      </c>
      <c r="C11801" s="450" t="s">
        <v>725</v>
      </c>
      <c r="D11801" s="475">
        <v>319.76</v>
      </c>
      <c r="E11801" s="302"/>
      <c r="F11801" s="302"/>
      <c r="G11801" s="302"/>
    </row>
    <row r="11802" spans="1:7" ht="25.5">
      <c r="A11802" s="450">
        <v>9825</v>
      </c>
      <c r="B11802" s="451" t="s">
        <v>8891</v>
      </c>
      <c r="C11802" s="450" t="s">
        <v>725</v>
      </c>
      <c r="D11802" s="475">
        <v>53.99</v>
      </c>
      <c r="E11802" s="302"/>
      <c r="F11802" s="302"/>
      <c r="G11802" s="302"/>
    </row>
    <row r="11803" spans="1:7" ht="25.5">
      <c r="A11803" s="450">
        <v>9828</v>
      </c>
      <c r="B11803" s="451" t="s">
        <v>8892</v>
      </c>
      <c r="C11803" s="450" t="s">
        <v>725</v>
      </c>
      <c r="D11803" s="475">
        <v>145.30000000000001</v>
      </c>
      <c r="E11803" s="302"/>
      <c r="F11803" s="302"/>
      <c r="G11803" s="302"/>
    </row>
    <row r="11804" spans="1:7" ht="25.5">
      <c r="A11804" s="450">
        <v>9829</v>
      </c>
      <c r="B11804" s="451" t="s">
        <v>8893</v>
      </c>
      <c r="C11804" s="450" t="s">
        <v>725</v>
      </c>
      <c r="D11804" s="475">
        <v>246.24</v>
      </c>
      <c r="E11804" s="302"/>
      <c r="F11804" s="302"/>
      <c r="G11804" s="302"/>
    </row>
    <row r="11805" spans="1:7" ht="25.5">
      <c r="A11805" s="450">
        <v>9826</v>
      </c>
      <c r="B11805" s="451" t="s">
        <v>8894</v>
      </c>
      <c r="C11805" s="450" t="s">
        <v>725</v>
      </c>
      <c r="D11805" s="475">
        <v>374.86</v>
      </c>
      <c r="E11805" s="302"/>
      <c r="F11805" s="302"/>
      <c r="G11805" s="302"/>
    </row>
    <row r="11806" spans="1:7" ht="25.5">
      <c r="A11806" s="450">
        <v>9827</v>
      </c>
      <c r="B11806" s="451" t="s">
        <v>8895</v>
      </c>
      <c r="C11806" s="450" t="s">
        <v>725</v>
      </c>
      <c r="D11806" s="475">
        <v>532.30999999999995</v>
      </c>
      <c r="E11806" s="302"/>
      <c r="F11806" s="302"/>
      <c r="G11806" s="302"/>
    </row>
    <row r="11807" spans="1:7" ht="25.5">
      <c r="A11807" s="450">
        <v>36374</v>
      </c>
      <c r="B11807" s="451" t="s">
        <v>8896</v>
      </c>
      <c r="C11807" s="450" t="s">
        <v>725</v>
      </c>
      <c r="D11807" s="475">
        <v>64.709999999999994</v>
      </c>
      <c r="E11807" s="302"/>
      <c r="F11807" s="302"/>
      <c r="G11807" s="302"/>
    </row>
    <row r="11808" spans="1:7" ht="25.5">
      <c r="A11808" s="450">
        <v>36084</v>
      </c>
      <c r="B11808" s="451" t="s">
        <v>8897</v>
      </c>
      <c r="C11808" s="450" t="s">
        <v>725</v>
      </c>
      <c r="D11808" s="475">
        <v>19.170000000000002</v>
      </c>
      <c r="E11808" s="302"/>
      <c r="F11808" s="302"/>
      <c r="G11808" s="302"/>
    </row>
    <row r="11809" spans="1:7" ht="25.5">
      <c r="A11809" s="450">
        <v>36373</v>
      </c>
      <c r="B11809" s="451" t="s">
        <v>8898</v>
      </c>
      <c r="C11809" s="450" t="s">
        <v>725</v>
      </c>
      <c r="D11809" s="475">
        <v>39.81</v>
      </c>
      <c r="E11809" s="302"/>
      <c r="F11809" s="302"/>
      <c r="G11809" s="302"/>
    </row>
    <row r="11810" spans="1:7" ht="25.5">
      <c r="A11810" s="450">
        <v>36377</v>
      </c>
      <c r="B11810" s="451" t="s">
        <v>8899</v>
      </c>
      <c r="C11810" s="450" t="s">
        <v>725</v>
      </c>
      <c r="D11810" s="475">
        <v>77.62</v>
      </c>
      <c r="E11810" s="302"/>
      <c r="F11810" s="302"/>
      <c r="G11810" s="302"/>
    </row>
    <row r="11811" spans="1:7" ht="25.5">
      <c r="A11811" s="450">
        <v>36375</v>
      </c>
      <c r="B11811" s="451" t="s">
        <v>8900</v>
      </c>
      <c r="C11811" s="450" t="s">
        <v>725</v>
      </c>
      <c r="D11811" s="475">
        <v>23.66</v>
      </c>
      <c r="E11811" s="302"/>
      <c r="F11811" s="302"/>
      <c r="G11811" s="302"/>
    </row>
    <row r="11812" spans="1:7" ht="25.5">
      <c r="A11812" s="450">
        <v>36376</v>
      </c>
      <c r="B11812" s="451" t="s">
        <v>8901</v>
      </c>
      <c r="C11812" s="450" t="s">
        <v>725</v>
      </c>
      <c r="D11812" s="475">
        <v>46.46</v>
      </c>
      <c r="E11812" s="302"/>
      <c r="F11812" s="302"/>
      <c r="G11812" s="302"/>
    </row>
    <row r="11813" spans="1:7" ht="25.5">
      <c r="A11813" s="450">
        <v>36380</v>
      </c>
      <c r="B11813" s="451" t="s">
        <v>8902</v>
      </c>
      <c r="C11813" s="450" t="s">
        <v>725</v>
      </c>
      <c r="D11813" s="475">
        <v>97.06</v>
      </c>
      <c r="E11813" s="302"/>
      <c r="F11813" s="302"/>
      <c r="G11813" s="302"/>
    </row>
    <row r="11814" spans="1:7" ht="25.5">
      <c r="A11814" s="450">
        <v>36378</v>
      </c>
      <c r="B11814" s="451" t="s">
        <v>8903</v>
      </c>
      <c r="C11814" s="450" t="s">
        <v>725</v>
      </c>
      <c r="D11814" s="475">
        <v>29.08</v>
      </c>
      <c r="E11814" s="302"/>
      <c r="F11814" s="302"/>
      <c r="G11814" s="302"/>
    </row>
    <row r="11815" spans="1:7" ht="25.5">
      <c r="A11815" s="450">
        <v>36379</v>
      </c>
      <c r="B11815" s="451" t="s">
        <v>8904</v>
      </c>
      <c r="C11815" s="450" t="s">
        <v>725</v>
      </c>
      <c r="D11815" s="475">
        <v>58.63</v>
      </c>
      <c r="E11815" s="302"/>
      <c r="F11815" s="302"/>
      <c r="G11815" s="302"/>
    </row>
    <row r="11816" spans="1:7">
      <c r="A11816" s="450">
        <v>9859</v>
      </c>
      <c r="B11816" s="451" t="s">
        <v>8905</v>
      </c>
      <c r="C11816" s="450" t="s">
        <v>725</v>
      </c>
      <c r="D11816" s="475">
        <v>9.84</v>
      </c>
      <c r="E11816" s="302"/>
      <c r="F11816" s="302"/>
      <c r="G11816" s="302"/>
    </row>
    <row r="11817" spans="1:7" ht="25.5">
      <c r="A11817" s="450">
        <v>9838</v>
      </c>
      <c r="B11817" s="451" t="s">
        <v>8906</v>
      </c>
      <c r="C11817" s="450" t="s">
        <v>725</v>
      </c>
      <c r="D11817" s="475">
        <v>8.18</v>
      </c>
      <c r="E11817" s="302"/>
      <c r="F11817" s="302"/>
      <c r="G11817" s="302"/>
    </row>
    <row r="11818" spans="1:7" ht="25.5">
      <c r="A11818" s="450">
        <v>9837</v>
      </c>
      <c r="B11818" s="451" t="s">
        <v>8907</v>
      </c>
      <c r="C11818" s="450" t="s">
        <v>725</v>
      </c>
      <c r="D11818" s="475">
        <v>11.8</v>
      </c>
      <c r="E11818" s="302"/>
      <c r="F11818" s="302"/>
      <c r="G11818" s="302"/>
    </row>
    <row r="11819" spans="1:7" ht="38.25">
      <c r="A11819" s="450">
        <v>9833</v>
      </c>
      <c r="B11819" s="451" t="s">
        <v>8908</v>
      </c>
      <c r="C11819" s="450" t="s">
        <v>725</v>
      </c>
      <c r="D11819" s="475">
        <v>10.78</v>
      </c>
      <c r="E11819" s="302"/>
      <c r="F11819" s="302"/>
      <c r="G11819" s="302"/>
    </row>
    <row r="11820" spans="1:7" ht="38.25">
      <c r="A11820" s="450">
        <v>9830</v>
      </c>
      <c r="B11820" s="451" t="s">
        <v>8909</v>
      </c>
      <c r="C11820" s="450" t="s">
        <v>725</v>
      </c>
      <c r="D11820" s="475">
        <v>5.77</v>
      </c>
      <c r="E11820" s="302"/>
      <c r="F11820" s="302"/>
      <c r="G11820" s="302"/>
    </row>
    <row r="11821" spans="1:7" ht="38.25">
      <c r="A11821" s="450">
        <v>9834</v>
      </c>
      <c r="B11821" s="451" t="s">
        <v>8910</v>
      </c>
      <c r="C11821" s="450" t="s">
        <v>725</v>
      </c>
      <c r="D11821" s="475">
        <v>30.01</v>
      </c>
      <c r="E11821" s="302"/>
      <c r="F11821" s="302"/>
      <c r="G11821" s="302"/>
    </row>
    <row r="11822" spans="1:7" ht="25.5">
      <c r="A11822" s="450">
        <v>9863</v>
      </c>
      <c r="B11822" s="451" t="s">
        <v>8911</v>
      </c>
      <c r="C11822" s="450" t="s">
        <v>725</v>
      </c>
      <c r="D11822" s="475">
        <v>71.010000000000005</v>
      </c>
      <c r="E11822" s="302"/>
      <c r="F11822" s="302"/>
      <c r="G11822" s="302"/>
    </row>
    <row r="11823" spans="1:7" ht="25.5">
      <c r="A11823" s="450">
        <v>9860</v>
      </c>
      <c r="B11823" s="451" t="s">
        <v>8912</v>
      </c>
      <c r="C11823" s="450" t="s">
        <v>725</v>
      </c>
      <c r="D11823" s="475">
        <v>45.59</v>
      </c>
      <c r="E11823" s="302"/>
      <c r="F11823" s="302"/>
      <c r="G11823" s="302"/>
    </row>
    <row r="11824" spans="1:7" ht="25.5">
      <c r="A11824" s="450">
        <v>9862</v>
      </c>
      <c r="B11824" s="451" t="s">
        <v>8913</v>
      </c>
      <c r="C11824" s="450" t="s">
        <v>725</v>
      </c>
      <c r="D11824" s="475">
        <v>32.17</v>
      </c>
      <c r="E11824" s="302"/>
      <c r="F11824" s="302"/>
      <c r="G11824" s="302"/>
    </row>
    <row r="11825" spans="1:7" ht="25.5">
      <c r="A11825" s="450">
        <v>9861</v>
      </c>
      <c r="B11825" s="451" t="s">
        <v>8914</v>
      </c>
      <c r="C11825" s="450" t="s">
        <v>725</v>
      </c>
      <c r="D11825" s="475">
        <v>25.85</v>
      </c>
      <c r="E11825" s="302"/>
      <c r="F11825" s="302"/>
      <c r="G11825" s="302"/>
    </row>
    <row r="11826" spans="1:7">
      <c r="A11826" s="450">
        <v>9856</v>
      </c>
      <c r="B11826" s="451" t="s">
        <v>8915</v>
      </c>
      <c r="C11826" s="450" t="s">
        <v>725</v>
      </c>
      <c r="D11826" s="475">
        <v>6.95</v>
      </c>
      <c r="E11826" s="302"/>
      <c r="F11826" s="302"/>
      <c r="G11826" s="302"/>
    </row>
    <row r="11827" spans="1:7">
      <c r="A11827" s="450">
        <v>9866</v>
      </c>
      <c r="B11827" s="451" t="s">
        <v>8916</v>
      </c>
      <c r="C11827" s="450" t="s">
        <v>725</v>
      </c>
      <c r="D11827" s="475">
        <v>19.09</v>
      </c>
      <c r="E11827" s="302"/>
      <c r="F11827" s="302"/>
      <c r="G11827" s="302"/>
    </row>
    <row r="11828" spans="1:7">
      <c r="A11828" s="450">
        <v>9857</v>
      </c>
      <c r="B11828" s="451" t="s">
        <v>8917</v>
      </c>
      <c r="C11828" s="450" t="s">
        <v>725</v>
      </c>
      <c r="D11828" s="475">
        <v>91.84</v>
      </c>
      <c r="E11828" s="302"/>
      <c r="F11828" s="302"/>
      <c r="G11828" s="302"/>
    </row>
    <row r="11829" spans="1:7">
      <c r="A11829" s="450">
        <v>9864</v>
      </c>
      <c r="B11829" s="451" t="s">
        <v>8918</v>
      </c>
      <c r="C11829" s="450" t="s">
        <v>725</v>
      </c>
      <c r="D11829" s="475">
        <v>110.88</v>
      </c>
      <c r="E11829" s="302"/>
      <c r="F11829" s="302"/>
      <c r="G11829" s="302"/>
    </row>
    <row r="11830" spans="1:7">
      <c r="A11830" s="450">
        <v>9865</v>
      </c>
      <c r="B11830" s="451" t="s">
        <v>8919</v>
      </c>
      <c r="C11830" s="450" t="s">
        <v>725</v>
      </c>
      <c r="D11830" s="475">
        <v>159.44999999999999</v>
      </c>
      <c r="E11830" s="302"/>
      <c r="F11830" s="302"/>
      <c r="G11830" s="302"/>
    </row>
    <row r="11831" spans="1:7">
      <c r="A11831" s="450">
        <v>9858</v>
      </c>
      <c r="B11831" s="451" t="s">
        <v>8920</v>
      </c>
      <c r="C11831" s="450" t="s">
        <v>725</v>
      </c>
      <c r="D11831" s="475">
        <v>167.17</v>
      </c>
      <c r="E11831" s="302"/>
      <c r="F11831" s="302"/>
      <c r="G11831" s="302"/>
    </row>
    <row r="11832" spans="1:7" ht="25.5">
      <c r="A11832" s="450">
        <v>9841</v>
      </c>
      <c r="B11832" s="451" t="s">
        <v>12274</v>
      </c>
      <c r="C11832" s="450" t="s">
        <v>725</v>
      </c>
      <c r="D11832" s="475">
        <v>32.869999999999997</v>
      </c>
      <c r="E11832" s="302"/>
      <c r="F11832" s="302"/>
      <c r="G11832" s="302"/>
    </row>
    <row r="11833" spans="1:7" ht="25.5">
      <c r="A11833" s="450">
        <v>9840</v>
      </c>
      <c r="B11833" s="451" t="s">
        <v>12275</v>
      </c>
      <c r="C11833" s="450" t="s">
        <v>725</v>
      </c>
      <c r="D11833" s="475">
        <v>66.81</v>
      </c>
      <c r="E11833" s="302"/>
      <c r="F11833" s="302"/>
      <c r="G11833" s="302"/>
    </row>
    <row r="11834" spans="1:7" ht="25.5">
      <c r="A11834" s="450">
        <v>20067</v>
      </c>
      <c r="B11834" s="451" t="s">
        <v>12276</v>
      </c>
      <c r="C11834" s="450" t="s">
        <v>725</v>
      </c>
      <c r="D11834" s="475">
        <v>11.48</v>
      </c>
      <c r="E11834" s="302"/>
      <c r="F11834" s="302"/>
      <c r="G11834" s="302"/>
    </row>
    <row r="11835" spans="1:7" ht="25.5">
      <c r="A11835" s="450">
        <v>20068</v>
      </c>
      <c r="B11835" s="451" t="s">
        <v>12277</v>
      </c>
      <c r="C11835" s="450" t="s">
        <v>725</v>
      </c>
      <c r="D11835" s="475">
        <v>14.32</v>
      </c>
      <c r="E11835" s="302"/>
      <c r="F11835" s="302"/>
      <c r="G11835" s="302"/>
    </row>
    <row r="11836" spans="1:7" ht="25.5">
      <c r="A11836" s="450">
        <v>9839</v>
      </c>
      <c r="B11836" s="451" t="s">
        <v>12278</v>
      </c>
      <c r="C11836" s="450" t="s">
        <v>725</v>
      </c>
      <c r="D11836" s="475">
        <v>18.760000000000002</v>
      </c>
      <c r="E11836" s="302"/>
      <c r="F11836" s="302"/>
      <c r="G11836" s="302"/>
    </row>
    <row r="11837" spans="1:7" ht="25.5">
      <c r="A11837" s="450">
        <v>9870</v>
      </c>
      <c r="B11837" s="451" t="s">
        <v>8921</v>
      </c>
      <c r="C11837" s="450" t="s">
        <v>725</v>
      </c>
      <c r="D11837" s="475">
        <v>77.430000000000007</v>
      </c>
      <c r="E11837" s="302"/>
      <c r="F11837" s="302"/>
      <c r="G11837" s="302"/>
    </row>
    <row r="11838" spans="1:7" ht="25.5">
      <c r="A11838" s="450">
        <v>9867</v>
      </c>
      <c r="B11838" s="451" t="s">
        <v>8922</v>
      </c>
      <c r="C11838" s="450" t="s">
        <v>725</v>
      </c>
      <c r="D11838" s="475">
        <v>2.84</v>
      </c>
      <c r="E11838" s="302"/>
      <c r="F11838" s="302"/>
      <c r="G11838" s="302"/>
    </row>
    <row r="11839" spans="1:7" ht="25.5">
      <c r="A11839" s="450">
        <v>9868</v>
      </c>
      <c r="B11839" s="451" t="s">
        <v>8923</v>
      </c>
      <c r="C11839" s="450" t="s">
        <v>725</v>
      </c>
      <c r="D11839" s="475">
        <v>3.65</v>
      </c>
      <c r="E11839" s="302"/>
      <c r="F11839" s="302"/>
      <c r="G11839" s="302"/>
    </row>
    <row r="11840" spans="1:7" ht="25.5">
      <c r="A11840" s="450">
        <v>9869</v>
      </c>
      <c r="B11840" s="451" t="s">
        <v>8924</v>
      </c>
      <c r="C11840" s="450" t="s">
        <v>725</v>
      </c>
      <c r="D11840" s="475">
        <v>8.19</v>
      </c>
      <c r="E11840" s="302"/>
      <c r="F11840" s="302"/>
      <c r="G11840" s="302"/>
    </row>
    <row r="11841" spans="1:7" ht="25.5">
      <c r="A11841" s="450">
        <v>9874</v>
      </c>
      <c r="B11841" s="451" t="s">
        <v>8925</v>
      </c>
      <c r="C11841" s="450" t="s">
        <v>725</v>
      </c>
      <c r="D11841" s="475">
        <v>11.93</v>
      </c>
      <c r="E11841" s="302"/>
      <c r="F11841" s="302"/>
      <c r="G11841" s="302"/>
    </row>
    <row r="11842" spans="1:7" ht="25.5">
      <c r="A11842" s="450">
        <v>9875</v>
      </c>
      <c r="B11842" s="451" t="s">
        <v>8926</v>
      </c>
      <c r="C11842" s="450" t="s">
        <v>725</v>
      </c>
      <c r="D11842" s="475">
        <v>13.67</v>
      </c>
      <c r="E11842" s="302"/>
      <c r="F11842" s="302"/>
      <c r="G11842" s="302"/>
    </row>
    <row r="11843" spans="1:7" ht="25.5">
      <c r="A11843" s="450">
        <v>9873</v>
      </c>
      <c r="B11843" s="451" t="s">
        <v>8927</v>
      </c>
      <c r="C11843" s="450" t="s">
        <v>725</v>
      </c>
      <c r="D11843" s="475">
        <v>23.06</v>
      </c>
      <c r="E11843" s="302"/>
      <c r="F11843" s="302"/>
      <c r="G11843" s="302"/>
    </row>
    <row r="11844" spans="1:7" ht="25.5">
      <c r="A11844" s="450">
        <v>9871</v>
      </c>
      <c r="B11844" s="451" t="s">
        <v>8928</v>
      </c>
      <c r="C11844" s="450" t="s">
        <v>725</v>
      </c>
      <c r="D11844" s="475">
        <v>38.630000000000003</v>
      </c>
      <c r="E11844" s="302"/>
      <c r="F11844" s="302"/>
      <c r="G11844" s="302"/>
    </row>
    <row r="11845" spans="1:7" ht="25.5">
      <c r="A11845" s="450">
        <v>9872</v>
      </c>
      <c r="B11845" s="451" t="s">
        <v>8929</v>
      </c>
      <c r="C11845" s="450" t="s">
        <v>725</v>
      </c>
      <c r="D11845" s="475">
        <v>48.27</v>
      </c>
      <c r="E11845" s="302"/>
      <c r="F11845" s="302"/>
      <c r="G11845" s="302"/>
    </row>
    <row r="11846" spans="1:7">
      <c r="A11846" s="450">
        <v>7667</v>
      </c>
      <c r="B11846" s="451" t="s">
        <v>8930</v>
      </c>
      <c r="C11846" s="450" t="s">
        <v>725</v>
      </c>
      <c r="D11846" s="475">
        <v>2625.27</v>
      </c>
      <c r="E11846" s="302"/>
      <c r="F11846" s="302"/>
      <c r="G11846" s="302"/>
    </row>
    <row r="11847" spans="1:7">
      <c r="A11847" s="450">
        <v>7660</v>
      </c>
      <c r="B11847" s="451" t="s">
        <v>8931</v>
      </c>
      <c r="C11847" s="450" t="s">
        <v>725</v>
      </c>
      <c r="D11847" s="475">
        <v>3346.6</v>
      </c>
      <c r="E11847" s="302"/>
      <c r="F11847" s="302"/>
      <c r="G11847" s="302"/>
    </row>
    <row r="11848" spans="1:7">
      <c r="A11848" s="450">
        <v>7676</v>
      </c>
      <c r="B11848" s="451" t="s">
        <v>8932</v>
      </c>
      <c r="C11848" s="450" t="s">
        <v>725</v>
      </c>
      <c r="D11848" s="475">
        <v>3384.85</v>
      </c>
      <c r="E11848" s="302"/>
      <c r="F11848" s="302"/>
      <c r="G11848" s="302"/>
    </row>
    <row r="11849" spans="1:7" ht="25.5">
      <c r="A11849" s="450">
        <v>12426</v>
      </c>
      <c r="B11849" s="451" t="s">
        <v>8933</v>
      </c>
      <c r="C11849" s="450" t="s">
        <v>721</v>
      </c>
      <c r="D11849" s="475">
        <v>27.68</v>
      </c>
      <c r="E11849" s="302"/>
      <c r="F11849" s="302"/>
      <c r="G11849" s="302"/>
    </row>
    <row r="11850" spans="1:7" ht="25.5">
      <c r="A11850" s="450">
        <v>12425</v>
      </c>
      <c r="B11850" s="451" t="s">
        <v>8934</v>
      </c>
      <c r="C11850" s="450" t="s">
        <v>721</v>
      </c>
      <c r="D11850" s="475">
        <v>38.04</v>
      </c>
      <c r="E11850" s="302"/>
      <c r="F11850" s="302"/>
      <c r="G11850" s="302"/>
    </row>
    <row r="11851" spans="1:7" ht="25.5">
      <c r="A11851" s="450">
        <v>12427</v>
      </c>
      <c r="B11851" s="451" t="s">
        <v>8935</v>
      </c>
      <c r="C11851" s="450" t="s">
        <v>721</v>
      </c>
      <c r="D11851" s="475">
        <v>157.88</v>
      </c>
      <c r="E11851" s="302"/>
      <c r="F11851" s="302"/>
      <c r="G11851" s="302"/>
    </row>
    <row r="11852" spans="1:7" ht="25.5">
      <c r="A11852" s="450">
        <v>12428</v>
      </c>
      <c r="B11852" s="451" t="s">
        <v>8936</v>
      </c>
      <c r="C11852" s="450" t="s">
        <v>721</v>
      </c>
      <c r="D11852" s="475">
        <v>101.34</v>
      </c>
      <c r="E11852" s="302"/>
      <c r="F11852" s="302"/>
      <c r="G11852" s="302"/>
    </row>
    <row r="11853" spans="1:7" ht="25.5">
      <c r="A11853" s="450">
        <v>12430</v>
      </c>
      <c r="B11853" s="451" t="s">
        <v>8937</v>
      </c>
      <c r="C11853" s="450" t="s">
        <v>721</v>
      </c>
      <c r="D11853" s="475">
        <v>33.94</v>
      </c>
      <c r="E11853" s="302"/>
      <c r="F11853" s="302"/>
      <c r="G11853" s="302"/>
    </row>
    <row r="11854" spans="1:7" ht="25.5">
      <c r="A11854" s="450">
        <v>12429</v>
      </c>
      <c r="B11854" s="451" t="s">
        <v>8938</v>
      </c>
      <c r="C11854" s="450" t="s">
        <v>721</v>
      </c>
      <c r="D11854" s="475">
        <v>255.3</v>
      </c>
      <c r="E11854" s="302"/>
      <c r="F11854" s="302"/>
      <c r="G11854" s="302"/>
    </row>
    <row r="11855" spans="1:7" ht="25.5">
      <c r="A11855" s="450">
        <v>12431</v>
      </c>
      <c r="B11855" s="451" t="s">
        <v>8939</v>
      </c>
      <c r="C11855" s="450" t="s">
        <v>721</v>
      </c>
      <c r="D11855" s="475">
        <v>434.48</v>
      </c>
      <c r="E11855" s="302"/>
      <c r="F11855" s="302"/>
      <c r="G11855" s="302"/>
    </row>
    <row r="11856" spans="1:7" ht="25.5">
      <c r="A11856" s="450">
        <v>12432</v>
      </c>
      <c r="B11856" s="451" t="s">
        <v>8940</v>
      </c>
      <c r="C11856" s="450" t="s">
        <v>721</v>
      </c>
      <c r="D11856" s="475">
        <v>89.36</v>
      </c>
      <c r="E11856" s="302"/>
      <c r="F11856" s="302"/>
      <c r="G11856" s="302"/>
    </row>
    <row r="11857" spans="1:7" ht="25.5">
      <c r="A11857" s="450">
        <v>12434</v>
      </c>
      <c r="B11857" s="451" t="s">
        <v>8941</v>
      </c>
      <c r="C11857" s="450" t="s">
        <v>721</v>
      </c>
      <c r="D11857" s="475">
        <v>29.12</v>
      </c>
      <c r="E11857" s="302"/>
      <c r="F11857" s="302"/>
      <c r="G11857" s="302"/>
    </row>
    <row r="11858" spans="1:7" ht="25.5">
      <c r="A11858" s="450">
        <v>12433</v>
      </c>
      <c r="B11858" s="451" t="s">
        <v>8942</v>
      </c>
      <c r="C11858" s="450" t="s">
        <v>721</v>
      </c>
      <c r="D11858" s="475">
        <v>56.88</v>
      </c>
      <c r="E11858" s="302"/>
      <c r="F11858" s="302"/>
      <c r="G11858" s="302"/>
    </row>
    <row r="11859" spans="1:7" ht="25.5">
      <c r="A11859" s="450">
        <v>12435</v>
      </c>
      <c r="B11859" s="451" t="s">
        <v>8943</v>
      </c>
      <c r="C11859" s="450" t="s">
        <v>721</v>
      </c>
      <c r="D11859" s="475">
        <v>176.05</v>
      </c>
      <c r="E11859" s="302"/>
      <c r="F11859" s="302"/>
      <c r="G11859" s="302"/>
    </row>
    <row r="11860" spans="1:7" ht="25.5">
      <c r="A11860" s="450">
        <v>12437</v>
      </c>
      <c r="B11860" s="451" t="s">
        <v>8944</v>
      </c>
      <c r="C11860" s="450" t="s">
        <v>721</v>
      </c>
      <c r="D11860" s="475">
        <v>142.18</v>
      </c>
      <c r="E11860" s="302"/>
      <c r="F11860" s="302"/>
      <c r="G11860" s="302"/>
    </row>
    <row r="11861" spans="1:7" ht="25.5">
      <c r="A11861" s="450">
        <v>12439</v>
      </c>
      <c r="B11861" s="451" t="s">
        <v>8945</v>
      </c>
      <c r="C11861" s="450" t="s">
        <v>721</v>
      </c>
      <c r="D11861" s="475">
        <v>45.63</v>
      </c>
      <c r="E11861" s="302"/>
      <c r="F11861" s="302"/>
      <c r="G11861" s="302"/>
    </row>
    <row r="11862" spans="1:7" ht="25.5">
      <c r="A11862" s="450">
        <v>12438</v>
      </c>
      <c r="B11862" s="451" t="s">
        <v>8946</v>
      </c>
      <c r="C11862" s="450" t="s">
        <v>721</v>
      </c>
      <c r="D11862" s="475">
        <v>257.31</v>
      </c>
      <c r="E11862" s="302"/>
      <c r="F11862" s="302"/>
      <c r="G11862" s="302"/>
    </row>
    <row r="11863" spans="1:7" ht="25.5">
      <c r="A11863" s="450">
        <v>12436</v>
      </c>
      <c r="B11863" s="451" t="s">
        <v>8947</v>
      </c>
      <c r="C11863" s="450" t="s">
        <v>721</v>
      </c>
      <c r="D11863" s="475">
        <v>325.02999999999997</v>
      </c>
      <c r="E11863" s="302"/>
      <c r="F11863" s="302"/>
      <c r="G11863" s="302"/>
    </row>
    <row r="11864" spans="1:7" ht="25.5">
      <c r="A11864" s="450">
        <v>36357</v>
      </c>
      <c r="B11864" s="451" t="s">
        <v>8948</v>
      </c>
      <c r="C11864" s="450" t="s">
        <v>721</v>
      </c>
      <c r="D11864" s="475">
        <v>153.88</v>
      </c>
      <c r="E11864" s="302"/>
      <c r="F11864" s="302"/>
      <c r="G11864" s="302"/>
    </row>
    <row r="11865" spans="1:7" ht="25.5">
      <c r="A11865" s="450">
        <v>12424</v>
      </c>
      <c r="B11865" s="451" t="s">
        <v>8949</v>
      </c>
      <c r="C11865" s="450" t="s">
        <v>721</v>
      </c>
      <c r="D11865" s="475">
        <v>58.57</v>
      </c>
      <c r="E11865" s="302"/>
      <c r="F11865" s="302"/>
      <c r="G11865" s="302"/>
    </row>
    <row r="11866" spans="1:7" ht="25.5">
      <c r="A11866" s="450">
        <v>12440</v>
      </c>
      <c r="B11866" s="451" t="s">
        <v>8950</v>
      </c>
      <c r="C11866" s="450" t="s">
        <v>721</v>
      </c>
      <c r="D11866" s="475">
        <v>56.61</v>
      </c>
      <c r="E11866" s="302"/>
      <c r="F11866" s="302"/>
      <c r="G11866" s="302"/>
    </row>
    <row r="11867" spans="1:7" ht="25.5">
      <c r="A11867" s="450">
        <v>9884</v>
      </c>
      <c r="B11867" s="451" t="s">
        <v>8951</v>
      </c>
      <c r="C11867" s="450" t="s">
        <v>721</v>
      </c>
      <c r="D11867" s="475">
        <v>42.23</v>
      </c>
      <c r="E11867" s="302"/>
      <c r="F11867" s="302"/>
      <c r="G11867" s="302"/>
    </row>
    <row r="11868" spans="1:7" ht="25.5">
      <c r="A11868" s="450">
        <v>9888</v>
      </c>
      <c r="B11868" s="451" t="s">
        <v>8952</v>
      </c>
      <c r="C11868" s="450" t="s">
        <v>721</v>
      </c>
      <c r="D11868" s="475">
        <v>33.92</v>
      </c>
      <c r="E11868" s="302"/>
      <c r="F11868" s="302"/>
      <c r="G11868" s="302"/>
    </row>
    <row r="11869" spans="1:7" ht="25.5">
      <c r="A11869" s="450">
        <v>9883</v>
      </c>
      <c r="B11869" s="451" t="s">
        <v>8953</v>
      </c>
      <c r="C11869" s="450" t="s">
        <v>721</v>
      </c>
      <c r="D11869" s="475">
        <v>14.8</v>
      </c>
      <c r="E11869" s="302"/>
      <c r="F11869" s="302"/>
      <c r="G11869" s="302"/>
    </row>
    <row r="11870" spans="1:7" ht="25.5">
      <c r="A11870" s="450">
        <v>9886</v>
      </c>
      <c r="B11870" s="451" t="s">
        <v>8954</v>
      </c>
      <c r="C11870" s="450" t="s">
        <v>721</v>
      </c>
      <c r="D11870" s="475">
        <v>20.28</v>
      </c>
      <c r="E11870" s="302"/>
      <c r="F11870" s="302"/>
      <c r="G11870" s="302"/>
    </row>
    <row r="11871" spans="1:7" ht="25.5">
      <c r="A11871" s="450">
        <v>9889</v>
      </c>
      <c r="B11871" s="451" t="s">
        <v>8955</v>
      </c>
      <c r="C11871" s="450" t="s">
        <v>721</v>
      </c>
      <c r="D11871" s="475">
        <v>102.73</v>
      </c>
      <c r="E11871" s="302"/>
      <c r="F11871" s="302"/>
      <c r="G11871" s="302"/>
    </row>
    <row r="11872" spans="1:7" ht="25.5">
      <c r="A11872" s="450">
        <v>9887</v>
      </c>
      <c r="B11872" s="451" t="s">
        <v>8956</v>
      </c>
      <c r="C11872" s="450" t="s">
        <v>721</v>
      </c>
      <c r="D11872" s="475">
        <v>62.09</v>
      </c>
      <c r="E11872" s="302"/>
      <c r="F11872" s="302"/>
      <c r="G11872" s="302"/>
    </row>
    <row r="11873" spans="1:7" ht="25.5">
      <c r="A11873" s="450">
        <v>9885</v>
      </c>
      <c r="B11873" s="451" t="s">
        <v>8957</v>
      </c>
      <c r="C11873" s="450" t="s">
        <v>721</v>
      </c>
      <c r="D11873" s="475">
        <v>19.600000000000001</v>
      </c>
      <c r="E11873" s="302"/>
      <c r="F11873" s="302"/>
      <c r="G11873" s="302"/>
    </row>
    <row r="11874" spans="1:7" ht="25.5">
      <c r="A11874" s="450">
        <v>9890</v>
      </c>
      <c r="B11874" s="451" t="s">
        <v>8958</v>
      </c>
      <c r="C11874" s="450" t="s">
        <v>721</v>
      </c>
      <c r="D11874" s="475">
        <v>159.16</v>
      </c>
      <c r="E11874" s="302"/>
      <c r="F11874" s="302"/>
      <c r="G11874" s="302"/>
    </row>
    <row r="11875" spans="1:7" ht="25.5">
      <c r="A11875" s="450">
        <v>9891</v>
      </c>
      <c r="B11875" s="451" t="s">
        <v>8959</v>
      </c>
      <c r="C11875" s="450" t="s">
        <v>721</v>
      </c>
      <c r="D11875" s="475">
        <v>223.43</v>
      </c>
      <c r="E11875" s="302"/>
      <c r="F11875" s="302"/>
      <c r="G11875" s="302"/>
    </row>
    <row r="11876" spans="1:7" ht="38.25">
      <c r="A11876" s="450">
        <v>39292</v>
      </c>
      <c r="B11876" s="451" t="s">
        <v>8960</v>
      </c>
      <c r="C11876" s="450" t="s">
        <v>721</v>
      </c>
      <c r="D11876" s="475">
        <v>10.44</v>
      </c>
      <c r="E11876" s="302"/>
      <c r="F11876" s="302"/>
      <c r="G11876" s="302"/>
    </row>
    <row r="11877" spans="1:7" ht="38.25">
      <c r="A11877" s="450">
        <v>39293</v>
      </c>
      <c r="B11877" s="451" t="s">
        <v>8961</v>
      </c>
      <c r="C11877" s="450" t="s">
        <v>721</v>
      </c>
      <c r="D11877" s="475">
        <v>16.84</v>
      </c>
      <c r="E11877" s="302"/>
      <c r="F11877" s="302"/>
      <c r="G11877" s="302"/>
    </row>
    <row r="11878" spans="1:7" ht="38.25">
      <c r="A11878" s="450">
        <v>39294</v>
      </c>
      <c r="B11878" s="451" t="s">
        <v>8962</v>
      </c>
      <c r="C11878" s="450" t="s">
        <v>721</v>
      </c>
      <c r="D11878" s="475">
        <v>16.84</v>
      </c>
      <c r="E11878" s="302"/>
      <c r="F11878" s="302"/>
      <c r="G11878" s="302"/>
    </row>
    <row r="11879" spans="1:7" ht="38.25">
      <c r="A11879" s="450">
        <v>39295</v>
      </c>
      <c r="B11879" s="451" t="s">
        <v>8963</v>
      </c>
      <c r="C11879" s="450" t="s">
        <v>721</v>
      </c>
      <c r="D11879" s="475">
        <v>28.72</v>
      </c>
      <c r="E11879" s="302"/>
      <c r="F11879" s="302"/>
      <c r="G11879" s="302"/>
    </row>
    <row r="11880" spans="1:7" ht="25.5">
      <c r="A11880" s="450">
        <v>36313</v>
      </c>
      <c r="B11880" s="451" t="s">
        <v>8964</v>
      </c>
      <c r="C11880" s="450" t="s">
        <v>721</v>
      </c>
      <c r="D11880" s="475">
        <v>36.479999999999997</v>
      </c>
      <c r="E11880" s="302"/>
      <c r="F11880" s="302"/>
      <c r="G11880" s="302"/>
    </row>
    <row r="11881" spans="1:7" ht="25.5">
      <c r="A11881" s="450">
        <v>36316</v>
      </c>
      <c r="B11881" s="451" t="s">
        <v>8965</v>
      </c>
      <c r="C11881" s="450" t="s">
        <v>721</v>
      </c>
      <c r="D11881" s="475">
        <v>44.24</v>
      </c>
      <c r="E11881" s="302"/>
      <c r="F11881" s="302"/>
      <c r="G11881" s="302"/>
    </row>
    <row r="11882" spans="1:7" ht="25.5">
      <c r="A11882" s="450">
        <v>64</v>
      </c>
      <c r="B11882" s="451" t="s">
        <v>8966</v>
      </c>
      <c r="C11882" s="450" t="s">
        <v>721</v>
      </c>
      <c r="D11882" s="475">
        <v>4.79</v>
      </c>
      <c r="E11882" s="302"/>
      <c r="F11882" s="302"/>
      <c r="G11882" s="302"/>
    </row>
    <row r="11883" spans="1:7" ht="25.5">
      <c r="A11883" s="450">
        <v>37423</v>
      </c>
      <c r="B11883" s="451" t="s">
        <v>8967</v>
      </c>
      <c r="C11883" s="450" t="s">
        <v>721</v>
      </c>
      <c r="D11883" s="475">
        <v>11.84</v>
      </c>
      <c r="E11883" s="302"/>
      <c r="F11883" s="302"/>
      <c r="G11883" s="302"/>
    </row>
    <row r="11884" spans="1:7" ht="25.5">
      <c r="A11884" s="450">
        <v>39296</v>
      </c>
      <c r="B11884" s="451" t="s">
        <v>8968</v>
      </c>
      <c r="C11884" s="450" t="s">
        <v>721</v>
      </c>
      <c r="D11884" s="475">
        <v>8.06</v>
      </c>
      <c r="E11884" s="302"/>
      <c r="F11884" s="302"/>
      <c r="G11884" s="302"/>
    </row>
    <row r="11885" spans="1:7" ht="25.5">
      <c r="A11885" s="450">
        <v>39297</v>
      </c>
      <c r="B11885" s="451" t="s">
        <v>8969</v>
      </c>
      <c r="C11885" s="450" t="s">
        <v>721</v>
      </c>
      <c r="D11885" s="475">
        <v>11.53</v>
      </c>
      <c r="E11885" s="302"/>
      <c r="F11885" s="302"/>
      <c r="G11885" s="302"/>
    </row>
    <row r="11886" spans="1:7" ht="25.5">
      <c r="A11886" s="450">
        <v>39298</v>
      </c>
      <c r="B11886" s="451" t="s">
        <v>8970</v>
      </c>
      <c r="C11886" s="450" t="s">
        <v>721</v>
      </c>
      <c r="D11886" s="475">
        <v>20.309999999999999</v>
      </c>
      <c r="E11886" s="302"/>
      <c r="F11886" s="302"/>
      <c r="G11886" s="302"/>
    </row>
    <row r="11887" spans="1:7" ht="25.5">
      <c r="A11887" s="450">
        <v>39299</v>
      </c>
      <c r="B11887" s="451" t="s">
        <v>8971</v>
      </c>
      <c r="C11887" s="450" t="s">
        <v>721</v>
      </c>
      <c r="D11887" s="475">
        <v>34.56</v>
      </c>
      <c r="E11887" s="302"/>
      <c r="F11887" s="302"/>
      <c r="G11887" s="302"/>
    </row>
    <row r="11888" spans="1:7">
      <c r="A11888" s="450">
        <v>9892</v>
      </c>
      <c r="B11888" s="451" t="s">
        <v>8972</v>
      </c>
      <c r="C11888" s="450" t="s">
        <v>721</v>
      </c>
      <c r="D11888" s="475">
        <v>6.2</v>
      </c>
      <c r="E11888" s="302"/>
      <c r="F11888" s="302"/>
      <c r="G11888" s="302"/>
    </row>
    <row r="11889" spans="1:7">
      <c r="A11889" s="450">
        <v>9893</v>
      </c>
      <c r="B11889" s="451" t="s">
        <v>8973</v>
      </c>
      <c r="C11889" s="450" t="s">
        <v>721</v>
      </c>
      <c r="D11889" s="475">
        <v>84.22</v>
      </c>
      <c r="E11889" s="302"/>
      <c r="F11889" s="302"/>
      <c r="G11889" s="302"/>
    </row>
    <row r="11890" spans="1:7" ht="25.5">
      <c r="A11890" s="450">
        <v>9901</v>
      </c>
      <c r="B11890" s="451" t="s">
        <v>8974</v>
      </c>
      <c r="C11890" s="450" t="s">
        <v>721</v>
      </c>
      <c r="D11890" s="475">
        <v>37.380000000000003</v>
      </c>
      <c r="E11890" s="302"/>
      <c r="F11890" s="302"/>
      <c r="G11890" s="302"/>
    </row>
    <row r="11891" spans="1:7" ht="25.5">
      <c r="A11891" s="450">
        <v>9896</v>
      </c>
      <c r="B11891" s="451" t="s">
        <v>8975</v>
      </c>
      <c r="C11891" s="450" t="s">
        <v>721</v>
      </c>
      <c r="D11891" s="475">
        <v>33.68</v>
      </c>
      <c r="E11891" s="302"/>
      <c r="F11891" s="302"/>
      <c r="G11891" s="302"/>
    </row>
    <row r="11892" spans="1:7">
      <c r="A11892" s="450">
        <v>9900</v>
      </c>
      <c r="B11892" s="451" t="s">
        <v>8976</v>
      </c>
      <c r="C11892" s="450" t="s">
        <v>721</v>
      </c>
      <c r="D11892" s="475">
        <v>20.440000000000001</v>
      </c>
      <c r="E11892" s="302"/>
      <c r="F11892" s="302"/>
      <c r="G11892" s="302"/>
    </row>
    <row r="11893" spans="1:7" ht="25.5">
      <c r="A11893" s="450">
        <v>9898</v>
      </c>
      <c r="B11893" s="451" t="s">
        <v>8977</v>
      </c>
      <c r="C11893" s="450" t="s">
        <v>721</v>
      </c>
      <c r="D11893" s="475">
        <v>173.19</v>
      </c>
      <c r="E11893" s="302"/>
      <c r="F11893" s="302"/>
      <c r="G11893" s="302"/>
    </row>
    <row r="11894" spans="1:7" ht="25.5">
      <c r="A11894" s="450">
        <v>9899</v>
      </c>
      <c r="B11894" s="451" t="s">
        <v>8978</v>
      </c>
      <c r="C11894" s="450" t="s">
        <v>721</v>
      </c>
      <c r="D11894" s="475">
        <v>11.16</v>
      </c>
      <c r="E11894" s="302"/>
      <c r="F11894" s="302"/>
      <c r="G11894" s="302"/>
    </row>
    <row r="11895" spans="1:7">
      <c r="A11895" s="450">
        <v>9902</v>
      </c>
      <c r="B11895" s="451" t="s">
        <v>8979</v>
      </c>
      <c r="C11895" s="450" t="s">
        <v>721</v>
      </c>
      <c r="D11895" s="475">
        <v>219.32</v>
      </c>
      <c r="E11895" s="302"/>
      <c r="F11895" s="302"/>
      <c r="G11895" s="302"/>
    </row>
    <row r="11896" spans="1:7" ht="25.5">
      <c r="A11896" s="450">
        <v>9908</v>
      </c>
      <c r="B11896" s="451" t="s">
        <v>8980</v>
      </c>
      <c r="C11896" s="450" t="s">
        <v>721</v>
      </c>
      <c r="D11896" s="475">
        <v>437.29</v>
      </c>
      <c r="E11896" s="302"/>
      <c r="F11896" s="302"/>
      <c r="G11896" s="302"/>
    </row>
    <row r="11897" spans="1:7" ht="25.5">
      <c r="A11897" s="450">
        <v>9905</v>
      </c>
      <c r="B11897" s="451" t="s">
        <v>8981</v>
      </c>
      <c r="C11897" s="450" t="s">
        <v>721</v>
      </c>
      <c r="D11897" s="475">
        <v>7.31</v>
      </c>
      <c r="E11897" s="302"/>
      <c r="F11897" s="302"/>
      <c r="G11897" s="302"/>
    </row>
    <row r="11898" spans="1:7" ht="25.5">
      <c r="A11898" s="450">
        <v>9906</v>
      </c>
      <c r="B11898" s="451" t="s">
        <v>8982</v>
      </c>
      <c r="C11898" s="450" t="s">
        <v>721</v>
      </c>
      <c r="D11898" s="475">
        <v>8.75</v>
      </c>
      <c r="E11898" s="302"/>
      <c r="F11898" s="302"/>
      <c r="G11898" s="302"/>
    </row>
    <row r="11899" spans="1:7" ht="25.5">
      <c r="A11899" s="450">
        <v>9895</v>
      </c>
      <c r="B11899" s="451" t="s">
        <v>8983</v>
      </c>
      <c r="C11899" s="450" t="s">
        <v>721</v>
      </c>
      <c r="D11899" s="475">
        <v>14.36</v>
      </c>
      <c r="E11899" s="302"/>
      <c r="F11899" s="302"/>
      <c r="G11899" s="302"/>
    </row>
    <row r="11900" spans="1:7" ht="25.5">
      <c r="A11900" s="450">
        <v>9894</v>
      </c>
      <c r="B11900" s="451" t="s">
        <v>8984</v>
      </c>
      <c r="C11900" s="450" t="s">
        <v>721</v>
      </c>
      <c r="D11900" s="475">
        <v>27.98</v>
      </c>
      <c r="E11900" s="302"/>
      <c r="F11900" s="302"/>
      <c r="G11900" s="302"/>
    </row>
    <row r="11901" spans="1:7" ht="25.5">
      <c r="A11901" s="450">
        <v>9897</v>
      </c>
      <c r="B11901" s="451" t="s">
        <v>8985</v>
      </c>
      <c r="C11901" s="450" t="s">
        <v>721</v>
      </c>
      <c r="D11901" s="475">
        <v>30.3</v>
      </c>
      <c r="E11901" s="302"/>
      <c r="F11901" s="302"/>
      <c r="G11901" s="302"/>
    </row>
    <row r="11902" spans="1:7" ht="25.5">
      <c r="A11902" s="450">
        <v>9910</v>
      </c>
      <c r="B11902" s="451" t="s">
        <v>8986</v>
      </c>
      <c r="C11902" s="450" t="s">
        <v>721</v>
      </c>
      <c r="D11902" s="475">
        <v>76.260000000000005</v>
      </c>
      <c r="E11902" s="302"/>
      <c r="F11902" s="302"/>
      <c r="G11902" s="302"/>
    </row>
    <row r="11903" spans="1:7" ht="25.5">
      <c r="A11903" s="450">
        <v>9909</v>
      </c>
      <c r="B11903" s="451" t="s">
        <v>8987</v>
      </c>
      <c r="C11903" s="450" t="s">
        <v>721</v>
      </c>
      <c r="D11903" s="475">
        <v>153.88999999999999</v>
      </c>
      <c r="E11903" s="302"/>
      <c r="F11903" s="302"/>
      <c r="G11903" s="302"/>
    </row>
    <row r="11904" spans="1:7" ht="25.5">
      <c r="A11904" s="450">
        <v>9907</v>
      </c>
      <c r="B11904" s="451" t="s">
        <v>8988</v>
      </c>
      <c r="C11904" s="450" t="s">
        <v>721</v>
      </c>
      <c r="D11904" s="475">
        <v>236.62</v>
      </c>
      <c r="E11904" s="302"/>
      <c r="F11904" s="302"/>
      <c r="G11904" s="302"/>
    </row>
    <row r="11905" spans="1:7" ht="51">
      <c r="A11905" s="450">
        <v>20973</v>
      </c>
      <c r="B11905" s="451" t="s">
        <v>8989</v>
      </c>
      <c r="C11905" s="450" t="s">
        <v>721</v>
      </c>
      <c r="D11905" s="475">
        <v>93.7</v>
      </c>
      <c r="E11905" s="302"/>
      <c r="F11905" s="302"/>
      <c r="G11905" s="302"/>
    </row>
    <row r="11906" spans="1:7" ht="51">
      <c r="A11906" s="450">
        <v>20974</v>
      </c>
      <c r="B11906" s="451" t="s">
        <v>8990</v>
      </c>
      <c r="C11906" s="450" t="s">
        <v>721</v>
      </c>
      <c r="D11906" s="475">
        <v>134.05000000000001</v>
      </c>
      <c r="E11906" s="302"/>
      <c r="F11906" s="302"/>
      <c r="G11906" s="302"/>
    </row>
    <row r="11907" spans="1:7" ht="25.5">
      <c r="A11907" s="450">
        <v>37989</v>
      </c>
      <c r="B11907" s="451" t="s">
        <v>8991</v>
      </c>
      <c r="C11907" s="450" t="s">
        <v>721</v>
      </c>
      <c r="D11907" s="475">
        <v>15.8</v>
      </c>
      <c r="E11907" s="302"/>
      <c r="F11907" s="302"/>
      <c r="G11907" s="302"/>
    </row>
    <row r="11908" spans="1:7" ht="25.5">
      <c r="A11908" s="450">
        <v>37990</v>
      </c>
      <c r="B11908" s="451" t="s">
        <v>8992</v>
      </c>
      <c r="C11908" s="450" t="s">
        <v>721</v>
      </c>
      <c r="D11908" s="475">
        <v>18.36</v>
      </c>
      <c r="E11908" s="302"/>
      <c r="F11908" s="302"/>
      <c r="G11908" s="302"/>
    </row>
    <row r="11909" spans="1:7" ht="25.5">
      <c r="A11909" s="450">
        <v>37991</v>
      </c>
      <c r="B11909" s="451" t="s">
        <v>8993</v>
      </c>
      <c r="C11909" s="450" t="s">
        <v>721</v>
      </c>
      <c r="D11909" s="475">
        <v>29.05</v>
      </c>
      <c r="E11909" s="302"/>
      <c r="F11909" s="302"/>
      <c r="G11909" s="302"/>
    </row>
    <row r="11910" spans="1:7" ht="25.5">
      <c r="A11910" s="450">
        <v>37992</v>
      </c>
      <c r="B11910" s="451" t="s">
        <v>8994</v>
      </c>
      <c r="C11910" s="450" t="s">
        <v>721</v>
      </c>
      <c r="D11910" s="475">
        <v>44.36</v>
      </c>
      <c r="E11910" s="302"/>
      <c r="F11910" s="302"/>
      <c r="G11910" s="302"/>
    </row>
    <row r="11911" spans="1:7" ht="25.5">
      <c r="A11911" s="450">
        <v>37993</v>
      </c>
      <c r="B11911" s="451" t="s">
        <v>8995</v>
      </c>
      <c r="C11911" s="450" t="s">
        <v>721</v>
      </c>
      <c r="D11911" s="475">
        <v>65.84</v>
      </c>
      <c r="E11911" s="302"/>
      <c r="F11911" s="302"/>
      <c r="G11911" s="302"/>
    </row>
    <row r="11912" spans="1:7" ht="25.5">
      <c r="A11912" s="450">
        <v>37994</v>
      </c>
      <c r="B11912" s="451" t="s">
        <v>8996</v>
      </c>
      <c r="C11912" s="450" t="s">
        <v>721</v>
      </c>
      <c r="D11912" s="475">
        <v>158.22</v>
      </c>
      <c r="E11912" s="302"/>
      <c r="F11912" s="302"/>
      <c r="G11912" s="302"/>
    </row>
    <row r="11913" spans="1:7" ht="25.5">
      <c r="A11913" s="450">
        <v>37995</v>
      </c>
      <c r="B11913" s="451" t="s">
        <v>8997</v>
      </c>
      <c r="C11913" s="450" t="s">
        <v>721</v>
      </c>
      <c r="D11913" s="475">
        <v>229.65</v>
      </c>
      <c r="E11913" s="302"/>
      <c r="F11913" s="302"/>
      <c r="G11913" s="302"/>
    </row>
    <row r="11914" spans="1:7" ht="25.5">
      <c r="A11914" s="450">
        <v>37996</v>
      </c>
      <c r="B11914" s="451" t="s">
        <v>8998</v>
      </c>
      <c r="C11914" s="450" t="s">
        <v>721</v>
      </c>
      <c r="D11914" s="475">
        <v>338.6</v>
      </c>
      <c r="E11914" s="302"/>
      <c r="F11914" s="302"/>
      <c r="G11914" s="302"/>
    </row>
    <row r="11915" spans="1:7" ht="25.5">
      <c r="A11915" s="450">
        <v>13883</v>
      </c>
      <c r="B11915" s="451" t="s">
        <v>8999</v>
      </c>
      <c r="C11915" s="450" t="s">
        <v>721</v>
      </c>
      <c r="D11915" s="475">
        <v>91260.9</v>
      </c>
      <c r="E11915" s="302"/>
      <c r="F11915" s="302"/>
      <c r="G11915" s="302"/>
    </row>
    <row r="11916" spans="1:7" ht="25.5">
      <c r="A11916" s="450">
        <v>38604</v>
      </c>
      <c r="B11916" s="451" t="s">
        <v>9000</v>
      </c>
      <c r="C11916" s="450" t="s">
        <v>721</v>
      </c>
      <c r="D11916" s="475">
        <v>113664.24</v>
      </c>
      <c r="E11916" s="302"/>
      <c r="F11916" s="302"/>
      <c r="G11916" s="302"/>
    </row>
    <row r="11917" spans="1:7" ht="51">
      <c r="A11917" s="450">
        <v>10601</v>
      </c>
      <c r="B11917" s="451" t="s">
        <v>9001</v>
      </c>
      <c r="C11917" s="450" t="s">
        <v>721</v>
      </c>
      <c r="D11917" s="475">
        <v>2210996.16</v>
      </c>
      <c r="E11917" s="302"/>
      <c r="F11917" s="302"/>
      <c r="G11917" s="302"/>
    </row>
    <row r="11918" spans="1:7" ht="25.5">
      <c r="A11918" s="450">
        <v>26034</v>
      </c>
      <c r="B11918" s="451" t="s">
        <v>9002</v>
      </c>
      <c r="C11918" s="450" t="s">
        <v>721</v>
      </c>
      <c r="D11918" s="475">
        <v>5821474.8600000003</v>
      </c>
      <c r="E11918" s="302"/>
      <c r="F11918" s="302"/>
      <c r="G11918" s="302"/>
    </row>
    <row r="11919" spans="1:7" ht="25.5">
      <c r="A11919" s="450">
        <v>13894</v>
      </c>
      <c r="B11919" s="451" t="s">
        <v>9003</v>
      </c>
      <c r="C11919" s="450" t="s">
        <v>721</v>
      </c>
      <c r="D11919" s="475">
        <v>392649.25</v>
      </c>
      <c r="E11919" s="302"/>
      <c r="F11919" s="302"/>
      <c r="G11919" s="302"/>
    </row>
    <row r="11920" spans="1:7" ht="25.5">
      <c r="A11920" s="450">
        <v>13895</v>
      </c>
      <c r="B11920" s="451" t="s">
        <v>9004</v>
      </c>
      <c r="C11920" s="450" t="s">
        <v>721</v>
      </c>
      <c r="D11920" s="475">
        <v>527982.35</v>
      </c>
      <c r="E11920" s="302"/>
      <c r="F11920" s="302"/>
      <c r="G11920" s="302"/>
    </row>
    <row r="11921" spans="1:7" ht="25.5">
      <c r="A11921" s="450">
        <v>13892</v>
      </c>
      <c r="B11921" s="451" t="s">
        <v>9005</v>
      </c>
      <c r="C11921" s="450" t="s">
        <v>721</v>
      </c>
      <c r="D11921" s="475">
        <v>647029.46</v>
      </c>
      <c r="E11921" s="302"/>
      <c r="F11921" s="302"/>
      <c r="G11921" s="302"/>
    </row>
    <row r="11922" spans="1:7" ht="25.5">
      <c r="A11922" s="450">
        <v>9914</v>
      </c>
      <c r="B11922" s="451" t="s">
        <v>9006</v>
      </c>
      <c r="C11922" s="450" t="s">
        <v>721</v>
      </c>
      <c r="D11922" s="475">
        <v>700000</v>
      </c>
      <c r="E11922" s="302"/>
      <c r="F11922" s="302"/>
      <c r="G11922" s="302"/>
    </row>
    <row r="11923" spans="1:7" ht="63.75">
      <c r="A11923" s="450">
        <v>36485</v>
      </c>
      <c r="B11923" s="451" t="s">
        <v>9007</v>
      </c>
      <c r="C11923" s="450" t="s">
        <v>721</v>
      </c>
      <c r="D11923" s="475">
        <v>480074.8</v>
      </c>
      <c r="E11923" s="302"/>
      <c r="F11923" s="302"/>
      <c r="G11923" s="302"/>
    </row>
    <row r="11924" spans="1:7" ht="38.25">
      <c r="A11924" s="450">
        <v>9912</v>
      </c>
      <c r="B11924" s="451" t="s">
        <v>9008</v>
      </c>
      <c r="C11924" s="450" t="s">
        <v>721</v>
      </c>
      <c r="D11924" s="475">
        <v>1800000</v>
      </c>
      <c r="E11924" s="302"/>
      <c r="F11924" s="302"/>
      <c r="G11924" s="302"/>
    </row>
    <row r="11925" spans="1:7" ht="38.25">
      <c r="A11925" s="450">
        <v>9921</v>
      </c>
      <c r="B11925" s="451" t="s">
        <v>9009</v>
      </c>
      <c r="C11925" s="450" t="s">
        <v>721</v>
      </c>
      <c r="D11925" s="475">
        <v>928525.14</v>
      </c>
      <c r="E11925" s="302"/>
      <c r="F11925" s="302"/>
      <c r="G11925" s="302"/>
    </row>
    <row r="11926" spans="1:7" ht="38.25">
      <c r="A11926" s="450">
        <v>21112</v>
      </c>
      <c r="B11926" s="451" t="s">
        <v>9010</v>
      </c>
      <c r="C11926" s="450" t="s">
        <v>721</v>
      </c>
      <c r="D11926" s="475">
        <v>123.9</v>
      </c>
      <c r="E11926" s="302"/>
      <c r="F11926" s="302"/>
      <c r="G11926" s="302"/>
    </row>
    <row r="11927" spans="1:7" ht="25.5">
      <c r="A11927" s="450">
        <v>10228</v>
      </c>
      <c r="B11927" s="451" t="s">
        <v>9011</v>
      </c>
      <c r="C11927" s="450" t="s">
        <v>721</v>
      </c>
      <c r="D11927" s="475">
        <v>143.94</v>
      </c>
      <c r="E11927" s="302"/>
      <c r="F11927" s="302"/>
      <c r="G11927" s="302"/>
    </row>
    <row r="11928" spans="1:7" ht="25.5">
      <c r="A11928" s="450">
        <v>11781</v>
      </c>
      <c r="B11928" s="451" t="s">
        <v>9012</v>
      </c>
      <c r="C11928" s="450" t="s">
        <v>721</v>
      </c>
      <c r="D11928" s="475">
        <v>116.61</v>
      </c>
      <c r="E11928" s="302"/>
      <c r="F11928" s="302"/>
      <c r="G11928" s="302"/>
    </row>
    <row r="11929" spans="1:7" ht="25.5">
      <c r="A11929" s="450">
        <v>11746</v>
      </c>
      <c r="B11929" s="451" t="s">
        <v>9013</v>
      </c>
      <c r="C11929" s="450" t="s">
        <v>721</v>
      </c>
      <c r="D11929" s="475">
        <v>38.5</v>
      </c>
      <c r="E11929" s="302"/>
      <c r="F11929" s="302"/>
      <c r="G11929" s="302"/>
    </row>
    <row r="11930" spans="1:7" ht="25.5">
      <c r="A11930" s="450">
        <v>11751</v>
      </c>
      <c r="B11930" s="451" t="s">
        <v>9014</v>
      </c>
      <c r="C11930" s="450" t="s">
        <v>721</v>
      </c>
      <c r="D11930" s="475">
        <v>69.16</v>
      </c>
      <c r="E11930" s="302"/>
      <c r="F11930" s="302"/>
      <c r="G11930" s="302"/>
    </row>
    <row r="11931" spans="1:7" ht="25.5">
      <c r="A11931" s="450">
        <v>11750</v>
      </c>
      <c r="B11931" s="451" t="s">
        <v>9015</v>
      </c>
      <c r="C11931" s="450" t="s">
        <v>721</v>
      </c>
      <c r="D11931" s="475">
        <v>57.39</v>
      </c>
      <c r="E11931" s="302"/>
      <c r="F11931" s="302"/>
      <c r="G11931" s="302"/>
    </row>
    <row r="11932" spans="1:7" ht="25.5">
      <c r="A11932" s="450">
        <v>11748</v>
      </c>
      <c r="B11932" s="451" t="s">
        <v>9016</v>
      </c>
      <c r="C11932" s="450" t="s">
        <v>721</v>
      </c>
      <c r="D11932" s="475">
        <v>24.71</v>
      </c>
      <c r="E11932" s="302"/>
      <c r="F11932" s="302"/>
      <c r="G11932" s="302"/>
    </row>
    <row r="11933" spans="1:7" ht="25.5">
      <c r="A11933" s="450">
        <v>11747</v>
      </c>
      <c r="B11933" s="451" t="s">
        <v>9017</v>
      </c>
      <c r="C11933" s="450" t="s">
        <v>721</v>
      </c>
      <c r="D11933" s="475">
        <v>106.64</v>
      </c>
      <c r="E11933" s="302"/>
      <c r="F11933" s="302"/>
      <c r="G11933" s="302"/>
    </row>
    <row r="11934" spans="1:7" ht="25.5">
      <c r="A11934" s="450">
        <v>11749</v>
      </c>
      <c r="B11934" s="451" t="s">
        <v>3676</v>
      </c>
      <c r="C11934" s="450" t="s">
        <v>721</v>
      </c>
      <c r="D11934" s="475">
        <v>28.52</v>
      </c>
      <c r="E11934" s="302"/>
      <c r="F11934" s="302"/>
      <c r="G11934" s="302"/>
    </row>
    <row r="11935" spans="1:7" ht="38.25">
      <c r="A11935" s="450">
        <v>10236</v>
      </c>
      <c r="B11935" s="451" t="s">
        <v>9018</v>
      </c>
      <c r="C11935" s="450" t="s">
        <v>721</v>
      </c>
      <c r="D11935" s="475">
        <v>80</v>
      </c>
      <c r="E11935" s="302"/>
      <c r="F11935" s="302"/>
      <c r="G11935" s="302"/>
    </row>
    <row r="11936" spans="1:7" ht="38.25">
      <c r="A11936" s="450">
        <v>10233</v>
      </c>
      <c r="B11936" s="451" t="s">
        <v>9019</v>
      </c>
      <c r="C11936" s="450" t="s">
        <v>721</v>
      </c>
      <c r="D11936" s="475">
        <v>74.97</v>
      </c>
      <c r="E11936" s="302"/>
      <c r="F11936" s="302"/>
      <c r="G11936" s="302"/>
    </row>
    <row r="11937" spans="1:7" ht="38.25">
      <c r="A11937" s="450">
        <v>10234</v>
      </c>
      <c r="B11937" s="451" t="s">
        <v>9020</v>
      </c>
      <c r="C11937" s="450" t="s">
        <v>721</v>
      </c>
      <c r="D11937" s="475">
        <v>47.22</v>
      </c>
      <c r="E11937" s="302"/>
      <c r="F11937" s="302"/>
      <c r="G11937" s="302"/>
    </row>
    <row r="11938" spans="1:7" ht="38.25">
      <c r="A11938" s="450">
        <v>10231</v>
      </c>
      <c r="B11938" s="451" t="s">
        <v>9021</v>
      </c>
      <c r="C11938" s="450" t="s">
        <v>721</v>
      </c>
      <c r="D11938" s="475">
        <v>216.56</v>
      </c>
      <c r="E11938" s="302"/>
      <c r="F11938" s="302"/>
      <c r="G11938" s="302"/>
    </row>
    <row r="11939" spans="1:7" ht="38.25">
      <c r="A11939" s="450">
        <v>10232</v>
      </c>
      <c r="B11939" s="451" t="s">
        <v>9022</v>
      </c>
      <c r="C11939" s="450" t="s">
        <v>721</v>
      </c>
      <c r="D11939" s="475">
        <v>121.18</v>
      </c>
      <c r="E11939" s="302"/>
      <c r="F11939" s="302"/>
      <c r="G11939" s="302"/>
    </row>
    <row r="11940" spans="1:7" ht="38.25">
      <c r="A11940" s="450">
        <v>10229</v>
      </c>
      <c r="B11940" s="451" t="s">
        <v>9023</v>
      </c>
      <c r="C11940" s="450" t="s">
        <v>721</v>
      </c>
      <c r="D11940" s="475">
        <v>42.71</v>
      </c>
      <c r="E11940" s="302"/>
      <c r="F11940" s="302"/>
      <c r="G11940" s="302"/>
    </row>
    <row r="11941" spans="1:7" ht="38.25">
      <c r="A11941" s="450">
        <v>10235</v>
      </c>
      <c r="B11941" s="451" t="s">
        <v>9024</v>
      </c>
      <c r="C11941" s="450" t="s">
        <v>721</v>
      </c>
      <c r="D11941" s="475">
        <v>296.88</v>
      </c>
      <c r="E11941" s="302"/>
      <c r="F11941" s="302"/>
      <c r="G11941" s="302"/>
    </row>
    <row r="11942" spans="1:7" ht="38.25">
      <c r="A11942" s="450">
        <v>10230</v>
      </c>
      <c r="B11942" s="451" t="s">
        <v>9025</v>
      </c>
      <c r="C11942" s="450" t="s">
        <v>721</v>
      </c>
      <c r="D11942" s="475">
        <v>522.49</v>
      </c>
      <c r="E11942" s="302"/>
      <c r="F11942" s="302"/>
      <c r="G11942" s="302"/>
    </row>
    <row r="11943" spans="1:7" ht="38.25">
      <c r="A11943" s="450">
        <v>10409</v>
      </c>
      <c r="B11943" s="451" t="s">
        <v>9026</v>
      </c>
      <c r="C11943" s="450" t="s">
        <v>721</v>
      </c>
      <c r="D11943" s="475">
        <v>155.22</v>
      </c>
      <c r="E11943" s="302"/>
      <c r="F11943" s="302"/>
      <c r="G11943" s="302"/>
    </row>
    <row r="11944" spans="1:7" ht="38.25">
      <c r="A11944" s="450">
        <v>10411</v>
      </c>
      <c r="B11944" s="451" t="s">
        <v>9027</v>
      </c>
      <c r="C11944" s="450" t="s">
        <v>721</v>
      </c>
      <c r="D11944" s="475">
        <v>138.88999999999999</v>
      </c>
      <c r="E11944" s="302"/>
      <c r="F11944" s="302"/>
      <c r="G11944" s="302"/>
    </row>
    <row r="11945" spans="1:7" ht="38.25">
      <c r="A11945" s="450">
        <v>10404</v>
      </c>
      <c r="B11945" s="451" t="s">
        <v>9028</v>
      </c>
      <c r="C11945" s="450" t="s">
        <v>721</v>
      </c>
      <c r="D11945" s="475">
        <v>56.33</v>
      </c>
      <c r="E11945" s="302"/>
      <c r="F11945" s="302"/>
      <c r="G11945" s="302"/>
    </row>
    <row r="11946" spans="1:7" ht="38.25">
      <c r="A11946" s="450">
        <v>10410</v>
      </c>
      <c r="B11946" s="451" t="s">
        <v>9029</v>
      </c>
      <c r="C11946" s="450" t="s">
        <v>721</v>
      </c>
      <c r="D11946" s="475">
        <v>92.78</v>
      </c>
      <c r="E11946" s="302"/>
      <c r="F11946" s="302"/>
      <c r="G11946" s="302"/>
    </row>
    <row r="11947" spans="1:7" ht="38.25">
      <c r="A11947" s="450">
        <v>10405</v>
      </c>
      <c r="B11947" s="451" t="s">
        <v>9030</v>
      </c>
      <c r="C11947" s="450" t="s">
        <v>721</v>
      </c>
      <c r="D11947" s="475">
        <v>310.99</v>
      </c>
      <c r="E11947" s="302"/>
      <c r="F11947" s="302"/>
      <c r="G11947" s="302"/>
    </row>
    <row r="11948" spans="1:7" ht="38.25">
      <c r="A11948" s="450">
        <v>10408</v>
      </c>
      <c r="B11948" s="451" t="s">
        <v>9031</v>
      </c>
      <c r="C11948" s="450" t="s">
        <v>721</v>
      </c>
      <c r="D11948" s="475">
        <v>217.47</v>
      </c>
      <c r="E11948" s="302"/>
      <c r="F11948" s="302"/>
      <c r="G11948" s="302"/>
    </row>
    <row r="11949" spans="1:7" ht="38.25">
      <c r="A11949" s="450">
        <v>10412</v>
      </c>
      <c r="B11949" s="451" t="s">
        <v>9032</v>
      </c>
      <c r="C11949" s="450" t="s">
        <v>721</v>
      </c>
      <c r="D11949" s="475">
        <v>68.260000000000005</v>
      </c>
      <c r="E11949" s="302"/>
      <c r="F11949" s="302"/>
      <c r="G11949" s="302"/>
    </row>
    <row r="11950" spans="1:7" ht="38.25">
      <c r="A11950" s="450">
        <v>10406</v>
      </c>
      <c r="B11950" s="451" t="s">
        <v>9033</v>
      </c>
      <c r="C11950" s="450" t="s">
        <v>721</v>
      </c>
      <c r="D11950" s="475">
        <v>429.55</v>
      </c>
      <c r="E11950" s="302"/>
      <c r="F11950" s="302"/>
      <c r="G11950" s="302"/>
    </row>
    <row r="11951" spans="1:7" ht="38.25">
      <c r="A11951" s="450">
        <v>10407</v>
      </c>
      <c r="B11951" s="451" t="s">
        <v>9034</v>
      </c>
      <c r="C11951" s="450" t="s">
        <v>721</v>
      </c>
      <c r="D11951" s="475">
        <v>666.23</v>
      </c>
      <c r="E11951" s="302"/>
      <c r="F11951" s="302"/>
      <c r="G11951" s="302"/>
    </row>
    <row r="11952" spans="1:7" ht="38.25">
      <c r="A11952" s="450">
        <v>10416</v>
      </c>
      <c r="B11952" s="451" t="s">
        <v>9035</v>
      </c>
      <c r="C11952" s="450" t="s">
        <v>721</v>
      </c>
      <c r="D11952" s="475">
        <v>82.64</v>
      </c>
      <c r="E11952" s="302"/>
      <c r="F11952" s="302"/>
      <c r="G11952" s="302"/>
    </row>
    <row r="11953" spans="1:7" ht="38.25">
      <c r="A11953" s="450">
        <v>10419</v>
      </c>
      <c r="B11953" s="451" t="s">
        <v>9036</v>
      </c>
      <c r="C11953" s="450" t="s">
        <v>721</v>
      </c>
      <c r="D11953" s="475">
        <v>71.73</v>
      </c>
      <c r="E11953" s="302"/>
      <c r="F11953" s="302"/>
      <c r="G11953" s="302"/>
    </row>
    <row r="11954" spans="1:7" ht="38.25">
      <c r="A11954" s="450">
        <v>21092</v>
      </c>
      <c r="B11954" s="451" t="s">
        <v>9037</v>
      </c>
      <c r="C11954" s="450" t="s">
        <v>721</v>
      </c>
      <c r="D11954" s="475">
        <v>41.01</v>
      </c>
      <c r="E11954" s="302"/>
      <c r="F11954" s="302"/>
      <c r="G11954" s="302"/>
    </row>
    <row r="11955" spans="1:7" ht="25.5">
      <c r="A11955" s="450">
        <v>10418</v>
      </c>
      <c r="B11955" s="451" t="s">
        <v>9038</v>
      </c>
      <c r="C11955" s="450" t="s">
        <v>721</v>
      </c>
      <c r="D11955" s="475">
        <v>47.81</v>
      </c>
      <c r="E11955" s="302"/>
      <c r="F11955" s="302"/>
      <c r="G11955" s="302"/>
    </row>
    <row r="11956" spans="1:7" ht="38.25">
      <c r="A11956" s="450">
        <v>12657</v>
      </c>
      <c r="B11956" s="451" t="s">
        <v>9039</v>
      </c>
      <c r="C11956" s="450" t="s">
        <v>721</v>
      </c>
      <c r="D11956" s="475">
        <v>192.94</v>
      </c>
      <c r="E11956" s="302"/>
      <c r="F11956" s="302"/>
      <c r="G11956" s="302"/>
    </row>
    <row r="11957" spans="1:7" ht="25.5">
      <c r="A11957" s="450">
        <v>10417</v>
      </c>
      <c r="B11957" s="451" t="s">
        <v>9040</v>
      </c>
      <c r="C11957" s="450" t="s">
        <v>721</v>
      </c>
      <c r="D11957" s="475">
        <v>120.41</v>
      </c>
      <c r="E11957" s="302"/>
      <c r="F11957" s="302"/>
      <c r="G11957" s="302"/>
    </row>
    <row r="11958" spans="1:7" ht="38.25">
      <c r="A11958" s="450">
        <v>10413</v>
      </c>
      <c r="B11958" s="451" t="s">
        <v>9041</v>
      </c>
      <c r="C11958" s="450" t="s">
        <v>721</v>
      </c>
      <c r="D11958" s="475">
        <v>43.76</v>
      </c>
      <c r="E11958" s="302"/>
      <c r="F11958" s="302"/>
      <c r="G11958" s="302"/>
    </row>
    <row r="11959" spans="1:7" ht="25.5">
      <c r="A11959" s="450">
        <v>10414</v>
      </c>
      <c r="B11959" s="451" t="s">
        <v>9042</v>
      </c>
      <c r="C11959" s="450" t="s">
        <v>721</v>
      </c>
      <c r="D11959" s="475">
        <v>263.47000000000003</v>
      </c>
      <c r="E11959" s="302"/>
      <c r="F11959" s="302"/>
      <c r="G11959" s="302"/>
    </row>
    <row r="11960" spans="1:7" ht="25.5">
      <c r="A11960" s="450">
        <v>10415</v>
      </c>
      <c r="B11960" s="451" t="s">
        <v>9043</v>
      </c>
      <c r="C11960" s="450" t="s">
        <v>721</v>
      </c>
      <c r="D11960" s="475">
        <v>457.28</v>
      </c>
      <c r="E11960" s="302"/>
      <c r="F11960" s="302"/>
      <c r="G11960" s="302"/>
    </row>
    <row r="11961" spans="1:7" ht="25.5">
      <c r="A11961" s="450">
        <v>38643</v>
      </c>
      <c r="B11961" s="451" t="s">
        <v>9044</v>
      </c>
      <c r="C11961" s="450" t="s">
        <v>721</v>
      </c>
      <c r="D11961" s="475">
        <v>39.75</v>
      </c>
      <c r="E11961" s="302"/>
      <c r="F11961" s="302"/>
      <c r="G11961" s="302"/>
    </row>
    <row r="11962" spans="1:7" ht="25.5">
      <c r="A11962" s="450">
        <v>6157</v>
      </c>
      <c r="B11962" s="451" t="s">
        <v>9045</v>
      </c>
      <c r="C11962" s="450" t="s">
        <v>721</v>
      </c>
      <c r="D11962" s="475">
        <v>54.3</v>
      </c>
      <c r="E11962" s="302"/>
      <c r="F11962" s="302"/>
      <c r="G11962" s="302"/>
    </row>
    <row r="11963" spans="1:7" ht="25.5">
      <c r="A11963" s="450">
        <v>37588</v>
      </c>
      <c r="B11963" s="451" t="s">
        <v>9046</v>
      </c>
      <c r="C11963" s="450" t="s">
        <v>721</v>
      </c>
      <c r="D11963" s="475">
        <v>22.14</v>
      </c>
      <c r="E11963" s="302"/>
      <c r="F11963" s="302"/>
      <c r="G11963" s="302"/>
    </row>
    <row r="11964" spans="1:7" ht="25.5">
      <c r="A11964" s="450">
        <v>6152</v>
      </c>
      <c r="B11964" s="451" t="s">
        <v>9047</v>
      </c>
      <c r="C11964" s="450" t="s">
        <v>721</v>
      </c>
      <c r="D11964" s="475">
        <v>3.3</v>
      </c>
      <c r="E11964" s="302"/>
      <c r="F11964" s="302"/>
      <c r="G11964" s="302"/>
    </row>
    <row r="11965" spans="1:7" ht="25.5">
      <c r="A11965" s="450">
        <v>6158</v>
      </c>
      <c r="B11965" s="451" t="s">
        <v>9048</v>
      </c>
      <c r="C11965" s="450" t="s">
        <v>721</v>
      </c>
      <c r="D11965" s="475">
        <v>3.98</v>
      </c>
      <c r="E11965" s="302"/>
      <c r="F11965" s="302"/>
      <c r="G11965" s="302"/>
    </row>
    <row r="11966" spans="1:7" ht="25.5">
      <c r="A11966" s="450">
        <v>6153</v>
      </c>
      <c r="B11966" s="451" t="s">
        <v>9049</v>
      </c>
      <c r="C11966" s="450" t="s">
        <v>721</v>
      </c>
      <c r="D11966" s="475">
        <v>3.1</v>
      </c>
      <c r="E11966" s="302"/>
      <c r="F11966" s="302"/>
      <c r="G11966" s="302"/>
    </row>
    <row r="11967" spans="1:7" ht="25.5">
      <c r="A11967" s="450">
        <v>6156</v>
      </c>
      <c r="B11967" s="451" t="s">
        <v>9050</v>
      </c>
      <c r="C11967" s="450" t="s">
        <v>721</v>
      </c>
      <c r="D11967" s="475">
        <v>3.92</v>
      </c>
      <c r="E11967" s="302"/>
      <c r="F11967" s="302"/>
      <c r="G11967" s="302"/>
    </row>
    <row r="11968" spans="1:7" ht="25.5">
      <c r="A11968" s="450">
        <v>6154</v>
      </c>
      <c r="B11968" s="451" t="s">
        <v>9051</v>
      </c>
      <c r="C11968" s="450" t="s">
        <v>721</v>
      </c>
      <c r="D11968" s="475">
        <v>7.39</v>
      </c>
      <c r="E11968" s="302"/>
      <c r="F11968" s="302"/>
      <c r="G11968" s="302"/>
    </row>
    <row r="11969" spans="1:7" ht="38.25">
      <c r="A11969" s="450">
        <v>6155</v>
      </c>
      <c r="B11969" s="451" t="s">
        <v>9052</v>
      </c>
      <c r="C11969" s="450" t="s">
        <v>721</v>
      </c>
      <c r="D11969" s="475">
        <v>15.28</v>
      </c>
      <c r="E11969" s="302"/>
      <c r="F11969" s="302"/>
      <c r="G11969" s="302"/>
    </row>
    <row r="11970" spans="1:7" ht="38.25">
      <c r="A11970" s="450">
        <v>43595</v>
      </c>
      <c r="B11970" s="451" t="s">
        <v>11634</v>
      </c>
      <c r="C11970" s="450" t="s">
        <v>721</v>
      </c>
      <c r="D11970" s="475">
        <v>20</v>
      </c>
      <c r="E11970" s="302"/>
      <c r="F11970" s="302"/>
      <c r="G11970" s="302"/>
    </row>
    <row r="11971" spans="1:7" ht="38.25">
      <c r="A11971" s="450">
        <v>43596</v>
      </c>
      <c r="B11971" s="451" t="s">
        <v>11635</v>
      </c>
      <c r="C11971" s="450" t="s">
        <v>721</v>
      </c>
      <c r="D11971" s="475">
        <v>23.12</v>
      </c>
      <c r="E11971" s="302"/>
      <c r="F11971" s="302"/>
      <c r="G11971" s="302"/>
    </row>
    <row r="11972" spans="1:7" ht="25.5">
      <c r="A11972" s="450">
        <v>38108</v>
      </c>
      <c r="B11972" s="451" t="s">
        <v>9053</v>
      </c>
      <c r="C11972" s="450" t="s">
        <v>721</v>
      </c>
      <c r="D11972" s="475">
        <v>33.799999999999997</v>
      </c>
      <c r="E11972" s="302"/>
      <c r="F11972" s="302"/>
      <c r="G11972" s="302"/>
    </row>
    <row r="11973" spans="1:7" ht="51">
      <c r="A11973" s="450">
        <v>38087</v>
      </c>
      <c r="B11973" s="451" t="s">
        <v>9054</v>
      </c>
      <c r="C11973" s="450" t="s">
        <v>721</v>
      </c>
      <c r="D11973" s="475">
        <v>43.47</v>
      </c>
      <c r="E11973" s="302"/>
      <c r="F11973" s="302"/>
      <c r="G11973" s="302"/>
    </row>
    <row r="11974" spans="1:7" ht="25.5">
      <c r="A11974" s="450">
        <v>38109</v>
      </c>
      <c r="B11974" s="451" t="s">
        <v>9055</v>
      </c>
      <c r="C11974" s="450" t="s">
        <v>721</v>
      </c>
      <c r="D11974" s="475">
        <v>54.02</v>
      </c>
      <c r="E11974" s="302"/>
      <c r="F11974" s="302"/>
      <c r="G11974" s="302"/>
    </row>
    <row r="11975" spans="1:7" ht="51">
      <c r="A11975" s="450">
        <v>38088</v>
      </c>
      <c r="B11975" s="451" t="s">
        <v>9056</v>
      </c>
      <c r="C11975" s="450" t="s">
        <v>721</v>
      </c>
      <c r="D11975" s="475">
        <v>56.8</v>
      </c>
      <c r="E11975" s="302"/>
      <c r="F11975" s="302"/>
      <c r="G11975" s="302"/>
    </row>
    <row r="11976" spans="1:7" ht="25.5">
      <c r="A11976" s="450">
        <v>38110</v>
      </c>
      <c r="B11976" s="451" t="s">
        <v>9057</v>
      </c>
      <c r="C11976" s="450" t="s">
        <v>721</v>
      </c>
      <c r="D11976" s="475">
        <v>20.78</v>
      </c>
      <c r="E11976" s="302"/>
      <c r="F11976" s="302"/>
      <c r="G11976" s="302"/>
    </row>
    <row r="11977" spans="1:7" ht="63.75">
      <c r="A11977" s="450">
        <v>38089</v>
      </c>
      <c r="B11977" s="451" t="s">
        <v>9058</v>
      </c>
      <c r="C11977" s="450" t="s">
        <v>721</v>
      </c>
      <c r="D11977" s="475">
        <v>36.21</v>
      </c>
      <c r="E11977" s="302"/>
      <c r="F11977" s="302"/>
      <c r="G11977" s="302"/>
    </row>
    <row r="11978" spans="1:7" ht="25.5">
      <c r="A11978" s="450">
        <v>38111</v>
      </c>
      <c r="B11978" s="451" t="s">
        <v>9059</v>
      </c>
      <c r="C11978" s="450" t="s">
        <v>721</v>
      </c>
      <c r="D11978" s="475">
        <v>23.24</v>
      </c>
      <c r="E11978" s="302"/>
      <c r="F11978" s="302"/>
      <c r="G11978" s="302"/>
    </row>
    <row r="11979" spans="1:7" ht="63.75">
      <c r="A11979" s="450">
        <v>38090</v>
      </c>
      <c r="B11979" s="451" t="s">
        <v>9060</v>
      </c>
      <c r="C11979" s="450" t="s">
        <v>721</v>
      </c>
      <c r="D11979" s="475">
        <v>37.42</v>
      </c>
      <c r="E11979" s="302"/>
      <c r="F11979" s="302"/>
      <c r="G11979" s="302"/>
    </row>
    <row r="11980" spans="1:7" ht="25.5">
      <c r="A11980" s="450">
        <v>11786</v>
      </c>
      <c r="B11980" s="451" t="s">
        <v>9061</v>
      </c>
      <c r="C11980" s="450" t="s">
        <v>721</v>
      </c>
      <c r="D11980" s="475">
        <v>265.20999999999998</v>
      </c>
      <c r="E11980" s="302"/>
      <c r="F11980" s="302"/>
      <c r="G11980" s="302"/>
    </row>
    <row r="11981" spans="1:7" ht="38.25">
      <c r="A11981" s="450">
        <v>13726</v>
      </c>
      <c r="B11981" s="451" t="s">
        <v>9062</v>
      </c>
      <c r="C11981" s="450" t="s">
        <v>721</v>
      </c>
      <c r="D11981" s="475">
        <v>51377.55</v>
      </c>
      <c r="E11981" s="302"/>
      <c r="F11981" s="302"/>
      <c r="G11981" s="302"/>
    </row>
    <row r="11982" spans="1:7">
      <c r="A11982" s="450">
        <v>38400</v>
      </c>
      <c r="B11982" s="451" t="s">
        <v>9063</v>
      </c>
      <c r="C11982" s="450" t="s">
        <v>721</v>
      </c>
      <c r="D11982" s="475">
        <v>20.94</v>
      </c>
      <c r="E11982" s="302"/>
      <c r="F11982" s="302"/>
      <c r="G11982" s="302"/>
    </row>
    <row r="11983" spans="1:7" ht="38.25">
      <c r="A11983" s="450">
        <v>12627</v>
      </c>
      <c r="B11983" s="451" t="s">
        <v>9064</v>
      </c>
      <c r="C11983" s="450" t="s">
        <v>721</v>
      </c>
      <c r="D11983" s="475">
        <v>0.44</v>
      </c>
      <c r="E11983" s="302"/>
      <c r="F11983" s="302"/>
      <c r="G11983" s="302"/>
    </row>
    <row r="11984" spans="1:7" ht="25.5">
      <c r="A11984" s="450">
        <v>6138</v>
      </c>
      <c r="B11984" s="451" t="s">
        <v>9065</v>
      </c>
      <c r="C11984" s="450" t="s">
        <v>721</v>
      </c>
      <c r="D11984" s="475">
        <v>2.34</v>
      </c>
      <c r="E11984" s="302"/>
      <c r="F11984" s="302"/>
      <c r="G11984" s="302"/>
    </row>
    <row r="11985" spans="1:7" ht="25.5">
      <c r="A11985" s="450">
        <v>39996</v>
      </c>
      <c r="B11985" s="451" t="s">
        <v>9066</v>
      </c>
      <c r="C11985" s="450" t="s">
        <v>725</v>
      </c>
      <c r="D11985" s="475">
        <v>3.02</v>
      </c>
      <c r="E11985" s="302"/>
      <c r="F11985" s="302"/>
      <c r="G11985" s="302"/>
    </row>
    <row r="11986" spans="1:7" ht="38.25">
      <c r="A11986" s="450">
        <v>10478</v>
      </c>
      <c r="B11986" s="451" t="s">
        <v>9067</v>
      </c>
      <c r="C11986" s="450" t="s">
        <v>720</v>
      </c>
      <c r="D11986" s="475">
        <v>26.93</v>
      </c>
      <c r="E11986" s="302"/>
      <c r="F11986" s="302"/>
      <c r="G11986" s="302"/>
    </row>
    <row r="11987" spans="1:7" ht="25.5">
      <c r="A11987" s="450">
        <v>10475</v>
      </c>
      <c r="B11987" s="451" t="s">
        <v>9068</v>
      </c>
      <c r="C11987" s="450" t="s">
        <v>720</v>
      </c>
      <c r="D11987" s="475">
        <v>23.69</v>
      </c>
      <c r="E11987" s="302"/>
      <c r="F11987" s="302"/>
      <c r="G11987" s="302"/>
    </row>
    <row r="11988" spans="1:7" ht="38.25">
      <c r="A11988" s="450">
        <v>10481</v>
      </c>
      <c r="B11988" s="451" t="s">
        <v>9069</v>
      </c>
      <c r="C11988" s="450" t="s">
        <v>720</v>
      </c>
      <c r="D11988" s="475">
        <v>25.83</v>
      </c>
      <c r="E11988" s="302"/>
      <c r="F11988" s="302"/>
      <c r="G11988" s="302"/>
    </row>
    <row r="11989" spans="1:7">
      <c r="A11989" s="450">
        <v>4031</v>
      </c>
      <c r="B11989" s="451" t="s">
        <v>9070</v>
      </c>
      <c r="C11989" s="450" t="s">
        <v>726</v>
      </c>
      <c r="D11989" s="475">
        <v>31.4</v>
      </c>
      <c r="E11989" s="302"/>
      <c r="F11989" s="302"/>
      <c r="G11989" s="302"/>
    </row>
    <row r="11990" spans="1:7">
      <c r="A11990" s="450">
        <v>4030</v>
      </c>
      <c r="B11990" s="451" t="s">
        <v>9071</v>
      </c>
      <c r="C11990" s="450" t="s">
        <v>726</v>
      </c>
      <c r="D11990" s="475">
        <v>6.68</v>
      </c>
      <c r="E11990" s="302"/>
      <c r="F11990" s="302"/>
      <c r="G11990" s="302"/>
    </row>
    <row r="11991" spans="1:7" ht="25.5">
      <c r="A11991" s="450">
        <v>39399</v>
      </c>
      <c r="B11991" s="451" t="s">
        <v>9072</v>
      </c>
      <c r="C11991" s="450" t="s">
        <v>721</v>
      </c>
      <c r="D11991" s="475">
        <v>1334.25</v>
      </c>
      <c r="E11991" s="302"/>
      <c r="F11991" s="302"/>
      <c r="G11991" s="302"/>
    </row>
    <row r="11992" spans="1:7" ht="25.5">
      <c r="A11992" s="450">
        <v>39400</v>
      </c>
      <c r="B11992" s="451" t="s">
        <v>9073</v>
      </c>
      <c r="C11992" s="450" t="s">
        <v>721</v>
      </c>
      <c r="D11992" s="475">
        <v>1450.27</v>
      </c>
      <c r="E11992" s="302"/>
      <c r="F11992" s="302"/>
      <c r="G11992" s="302"/>
    </row>
    <row r="11993" spans="1:7" ht="25.5">
      <c r="A11993" s="450">
        <v>39401</v>
      </c>
      <c r="B11993" s="451" t="s">
        <v>9074</v>
      </c>
      <c r="C11993" s="450" t="s">
        <v>721</v>
      </c>
      <c r="D11993" s="475">
        <v>1626.86</v>
      </c>
      <c r="E11993" s="302"/>
      <c r="F11993" s="302"/>
      <c r="G11993" s="302"/>
    </row>
    <row r="11994" spans="1:7" ht="38.25">
      <c r="A11994" s="450">
        <v>11652</v>
      </c>
      <c r="B11994" s="451" t="s">
        <v>9075</v>
      </c>
      <c r="C11994" s="450" t="s">
        <v>721</v>
      </c>
      <c r="D11994" s="475">
        <v>3500</v>
      </c>
      <c r="E11994" s="302"/>
      <c r="F11994" s="302"/>
      <c r="G11994" s="302"/>
    </row>
    <row r="11995" spans="1:7" ht="38.25">
      <c r="A11995" s="450">
        <v>13896</v>
      </c>
      <c r="B11995" s="451" t="s">
        <v>9076</v>
      </c>
      <c r="C11995" s="450" t="s">
        <v>721</v>
      </c>
      <c r="D11995" s="475">
        <v>3139.8</v>
      </c>
      <c r="E11995" s="302"/>
      <c r="F11995" s="302"/>
      <c r="G11995" s="302"/>
    </row>
    <row r="11996" spans="1:7" ht="38.25">
      <c r="A11996" s="450">
        <v>13475</v>
      </c>
      <c r="B11996" s="451" t="s">
        <v>9077</v>
      </c>
      <c r="C11996" s="450" t="s">
        <v>721</v>
      </c>
      <c r="D11996" s="475">
        <v>3824.66</v>
      </c>
      <c r="E11996" s="302"/>
      <c r="F11996" s="302"/>
      <c r="G11996" s="302"/>
    </row>
    <row r="11997" spans="1:7" ht="38.25">
      <c r="A11997" s="450">
        <v>25971</v>
      </c>
      <c r="B11997" s="451" t="s">
        <v>9078</v>
      </c>
      <c r="C11997" s="450" t="s">
        <v>721</v>
      </c>
      <c r="D11997" s="475">
        <v>2919833.7</v>
      </c>
      <c r="E11997" s="302"/>
      <c r="F11997" s="302"/>
      <c r="G11997" s="302"/>
    </row>
    <row r="11998" spans="1:7" ht="38.25">
      <c r="A11998" s="450">
        <v>25970</v>
      </c>
      <c r="B11998" s="451" t="s">
        <v>9079</v>
      </c>
      <c r="C11998" s="450" t="s">
        <v>721</v>
      </c>
      <c r="D11998" s="475">
        <v>1229216.1000000001</v>
      </c>
      <c r="E11998" s="302"/>
      <c r="F11998" s="302"/>
      <c r="G11998" s="302"/>
    </row>
    <row r="11999" spans="1:7" ht="38.25">
      <c r="A11999" s="450">
        <v>13476</v>
      </c>
      <c r="B11999" s="451" t="s">
        <v>9080</v>
      </c>
      <c r="C11999" s="450" t="s">
        <v>721</v>
      </c>
      <c r="D11999" s="475">
        <v>1238123.55</v>
      </c>
      <c r="E11999" s="302"/>
      <c r="F11999" s="302"/>
      <c r="G11999" s="302"/>
    </row>
    <row r="12000" spans="1:7" ht="38.25">
      <c r="A12000" s="450">
        <v>10488</v>
      </c>
      <c r="B12000" s="451" t="s">
        <v>9081</v>
      </c>
      <c r="C12000" s="450" t="s">
        <v>721</v>
      </c>
      <c r="D12000" s="475">
        <v>1500000</v>
      </c>
      <c r="E12000" s="302"/>
      <c r="F12000" s="302"/>
      <c r="G12000" s="302"/>
    </row>
    <row r="12001" spans="1:7" ht="38.25">
      <c r="A12001" s="450">
        <v>13606</v>
      </c>
      <c r="B12001" s="451" t="s">
        <v>9082</v>
      </c>
      <c r="C12001" s="450" t="s">
        <v>721</v>
      </c>
      <c r="D12001" s="475">
        <v>1328978.55</v>
      </c>
      <c r="E12001" s="302"/>
      <c r="F12001" s="302"/>
      <c r="G12001" s="302"/>
    </row>
    <row r="12002" spans="1:7">
      <c r="A12002" s="450">
        <v>10489</v>
      </c>
      <c r="B12002" s="451" t="s">
        <v>9083</v>
      </c>
      <c r="C12002" s="450" t="s">
        <v>724</v>
      </c>
      <c r="D12002" s="475">
        <v>13.07</v>
      </c>
      <c r="E12002" s="302"/>
      <c r="F12002" s="302"/>
      <c r="G12002" s="302"/>
    </row>
    <row r="12003" spans="1:7">
      <c r="A12003" s="450">
        <v>41073</v>
      </c>
      <c r="B12003" s="451" t="s">
        <v>9084</v>
      </c>
      <c r="C12003" s="450" t="s">
        <v>839</v>
      </c>
      <c r="D12003" s="475">
        <v>2319.69</v>
      </c>
    </row>
    <row r="12004" spans="1:7" ht="38.25">
      <c r="A12004" s="450">
        <v>34391</v>
      </c>
      <c r="B12004" s="451" t="s">
        <v>9085</v>
      </c>
      <c r="C12004" s="450" t="s">
        <v>726</v>
      </c>
      <c r="D12004" s="475">
        <v>702.6</v>
      </c>
    </row>
    <row r="12005" spans="1:7" ht="38.25">
      <c r="A12005" s="450">
        <v>10496</v>
      </c>
      <c r="B12005" s="451" t="s">
        <v>9086</v>
      </c>
      <c r="C12005" s="450" t="s">
        <v>726</v>
      </c>
      <c r="D12005" s="475">
        <v>611.61</v>
      </c>
    </row>
    <row r="12006" spans="1:7" ht="38.25">
      <c r="A12006" s="450">
        <v>10497</v>
      </c>
      <c r="B12006" s="451" t="s">
        <v>9087</v>
      </c>
      <c r="C12006" s="450" t="s">
        <v>726</v>
      </c>
      <c r="D12006" s="475">
        <v>1590.18</v>
      </c>
    </row>
    <row r="12007" spans="1:7" ht="38.25">
      <c r="A12007" s="450">
        <v>10504</v>
      </c>
      <c r="B12007" s="451" t="s">
        <v>9088</v>
      </c>
      <c r="C12007" s="450" t="s">
        <v>726</v>
      </c>
      <c r="D12007" s="475">
        <v>1859.29</v>
      </c>
    </row>
    <row r="12008" spans="1:7" ht="25.5">
      <c r="A12008" s="450">
        <v>34390</v>
      </c>
      <c r="B12008" s="451" t="s">
        <v>9089</v>
      </c>
      <c r="C12008" s="450" t="s">
        <v>726</v>
      </c>
      <c r="D12008" s="475">
        <v>548</v>
      </c>
    </row>
    <row r="12009" spans="1:7" ht="25.5">
      <c r="A12009" s="450">
        <v>34389</v>
      </c>
      <c r="B12009" s="451" t="s">
        <v>9090</v>
      </c>
      <c r="C12009" s="450" t="s">
        <v>726</v>
      </c>
      <c r="D12009" s="475">
        <v>171.25</v>
      </c>
    </row>
    <row r="12010" spans="1:7" ht="25.5">
      <c r="A12010" s="450">
        <v>34388</v>
      </c>
      <c r="B12010" s="451" t="s">
        <v>9091</v>
      </c>
      <c r="C12010" s="450" t="s">
        <v>726</v>
      </c>
      <c r="D12010" s="475">
        <v>243.38</v>
      </c>
    </row>
    <row r="12011" spans="1:7" ht="25.5">
      <c r="A12011" s="450">
        <v>34387</v>
      </c>
      <c r="B12011" s="451" t="s">
        <v>9092</v>
      </c>
      <c r="C12011" s="450" t="s">
        <v>726</v>
      </c>
      <c r="D12011" s="475">
        <v>395.1</v>
      </c>
    </row>
    <row r="12012" spans="1:7">
      <c r="A12012" s="450">
        <v>11188</v>
      </c>
      <c r="B12012" s="451" t="s">
        <v>9093</v>
      </c>
      <c r="C12012" s="450" t="s">
        <v>726</v>
      </c>
      <c r="D12012" s="475">
        <v>195.71</v>
      </c>
    </row>
    <row r="12013" spans="1:7">
      <c r="A12013" s="450">
        <v>11189</v>
      </c>
      <c r="B12013" s="451" t="s">
        <v>9094</v>
      </c>
      <c r="C12013" s="450" t="s">
        <v>726</v>
      </c>
      <c r="D12013" s="475">
        <v>293.57</v>
      </c>
    </row>
    <row r="12014" spans="1:7">
      <c r="A12014" s="450">
        <v>21107</v>
      </c>
      <c r="B12014" s="451" t="s">
        <v>9095</v>
      </c>
      <c r="C12014" s="450" t="s">
        <v>726</v>
      </c>
      <c r="D12014" s="475">
        <v>211.26</v>
      </c>
    </row>
    <row r="12015" spans="1:7">
      <c r="A12015" s="450">
        <v>34386</v>
      </c>
      <c r="B12015" s="451" t="s">
        <v>9096</v>
      </c>
      <c r="C12015" s="450" t="s">
        <v>726</v>
      </c>
      <c r="D12015" s="475">
        <v>366.96</v>
      </c>
    </row>
    <row r="12016" spans="1:7" ht="25.5">
      <c r="A12016" s="450">
        <v>10490</v>
      </c>
      <c r="B12016" s="451" t="s">
        <v>9097</v>
      </c>
      <c r="C12016" s="450" t="s">
        <v>726</v>
      </c>
      <c r="D12016" s="475">
        <v>110.09</v>
      </c>
    </row>
    <row r="12017" spans="1:4">
      <c r="A12017" s="450">
        <v>10492</v>
      </c>
      <c r="B12017" s="451" t="s">
        <v>9098</v>
      </c>
      <c r="C12017" s="450" t="s">
        <v>726</v>
      </c>
      <c r="D12017" s="475">
        <v>146.78</v>
      </c>
    </row>
    <row r="12018" spans="1:4">
      <c r="A12018" s="450">
        <v>10493</v>
      </c>
      <c r="B12018" s="451" t="s">
        <v>9099</v>
      </c>
      <c r="C12018" s="450" t="s">
        <v>726</v>
      </c>
      <c r="D12018" s="475">
        <v>171.25</v>
      </c>
    </row>
    <row r="12019" spans="1:4">
      <c r="A12019" s="450">
        <v>10491</v>
      </c>
      <c r="B12019" s="451" t="s">
        <v>9100</v>
      </c>
      <c r="C12019" s="450" t="s">
        <v>726</v>
      </c>
      <c r="D12019" s="475">
        <v>207.94</v>
      </c>
    </row>
    <row r="12020" spans="1:4">
      <c r="A12020" s="450">
        <v>34385</v>
      </c>
      <c r="B12020" s="451" t="s">
        <v>9101</v>
      </c>
      <c r="C12020" s="450" t="s">
        <v>726</v>
      </c>
      <c r="D12020" s="475">
        <v>303.35000000000002</v>
      </c>
    </row>
    <row r="12021" spans="1:4" ht="25.5">
      <c r="A12021" s="450">
        <v>10499</v>
      </c>
      <c r="B12021" s="451" t="s">
        <v>9102</v>
      </c>
      <c r="C12021" s="450" t="s">
        <v>726</v>
      </c>
      <c r="D12021" s="475">
        <v>122.32</v>
      </c>
    </row>
    <row r="12022" spans="1:4" ht="25.5">
      <c r="A12022" s="450">
        <v>34384</v>
      </c>
      <c r="B12022" s="451" t="s">
        <v>9103</v>
      </c>
      <c r="C12022" s="450" t="s">
        <v>726</v>
      </c>
      <c r="D12022" s="475">
        <v>366.96</v>
      </c>
    </row>
    <row r="12023" spans="1:4" ht="25.5">
      <c r="A12023" s="450">
        <v>11185</v>
      </c>
      <c r="B12023" s="451" t="s">
        <v>9104</v>
      </c>
      <c r="C12023" s="450" t="s">
        <v>726</v>
      </c>
      <c r="D12023" s="475">
        <v>379.19</v>
      </c>
    </row>
    <row r="12024" spans="1:4" ht="25.5">
      <c r="A12024" s="450">
        <v>10507</v>
      </c>
      <c r="B12024" s="451" t="s">
        <v>9105</v>
      </c>
      <c r="C12024" s="450" t="s">
        <v>726</v>
      </c>
      <c r="D12024" s="475">
        <v>329.84</v>
      </c>
    </row>
    <row r="12025" spans="1:4" ht="25.5">
      <c r="A12025" s="450">
        <v>10505</v>
      </c>
      <c r="B12025" s="451" t="s">
        <v>9106</v>
      </c>
      <c r="C12025" s="450" t="s">
        <v>726</v>
      </c>
      <c r="D12025" s="475">
        <v>194.63</v>
      </c>
    </row>
    <row r="12026" spans="1:4" ht="25.5">
      <c r="A12026" s="450">
        <v>10506</v>
      </c>
      <c r="B12026" s="451" t="s">
        <v>9107</v>
      </c>
      <c r="C12026" s="450" t="s">
        <v>726</v>
      </c>
      <c r="D12026" s="475">
        <v>254.07</v>
      </c>
    </row>
    <row r="12027" spans="1:4" ht="38.25">
      <c r="A12027" s="450">
        <v>5031</v>
      </c>
      <c r="B12027" s="451" t="s">
        <v>9108</v>
      </c>
      <c r="C12027" s="450" t="s">
        <v>726</v>
      </c>
      <c r="D12027" s="475">
        <v>356.76</v>
      </c>
    </row>
    <row r="12028" spans="1:4" ht="25.5">
      <c r="A12028" s="450">
        <v>10502</v>
      </c>
      <c r="B12028" s="451" t="s">
        <v>9109</v>
      </c>
      <c r="C12028" s="450" t="s">
        <v>726</v>
      </c>
      <c r="D12028" s="475">
        <v>415.71</v>
      </c>
    </row>
    <row r="12029" spans="1:4" ht="25.5">
      <c r="A12029" s="450">
        <v>10501</v>
      </c>
      <c r="B12029" s="451" t="s">
        <v>9110</v>
      </c>
      <c r="C12029" s="450" t="s">
        <v>726</v>
      </c>
      <c r="D12029" s="475">
        <v>234.86</v>
      </c>
    </row>
    <row r="12030" spans="1:4" ht="25.5">
      <c r="A12030" s="450">
        <v>10503</v>
      </c>
      <c r="B12030" s="451" t="s">
        <v>9111</v>
      </c>
      <c r="C12030" s="450" t="s">
        <v>726</v>
      </c>
      <c r="D12030" s="475">
        <v>317.3</v>
      </c>
    </row>
    <row r="12031" spans="1:4" ht="25.5">
      <c r="A12031" s="450">
        <v>4500</v>
      </c>
      <c r="B12031" s="451" t="s">
        <v>11369</v>
      </c>
      <c r="C12031" s="450" t="s">
        <v>725</v>
      </c>
      <c r="D12031" s="475">
        <v>13.95</v>
      </c>
    </row>
    <row r="12032" spans="1:4" ht="25.5">
      <c r="A12032" s="450">
        <v>4448</v>
      </c>
      <c r="B12032" s="451" t="s">
        <v>11370</v>
      </c>
      <c r="C12032" s="450" t="s">
        <v>725</v>
      </c>
      <c r="D12032" s="475">
        <v>19.16</v>
      </c>
    </row>
    <row r="12033" spans="1:4" ht="38.25">
      <c r="A12033" s="450">
        <v>20213</v>
      </c>
      <c r="B12033" s="451" t="s">
        <v>12279</v>
      </c>
      <c r="C12033" s="450" t="s">
        <v>725</v>
      </c>
      <c r="D12033" s="475">
        <v>11.78</v>
      </c>
    </row>
    <row r="12034" spans="1:4" ht="38.25">
      <c r="A12034" s="450">
        <v>20211</v>
      </c>
      <c r="B12034" s="451" t="s">
        <v>12280</v>
      </c>
      <c r="C12034" s="450" t="s">
        <v>725</v>
      </c>
      <c r="D12034" s="475">
        <v>15.61</v>
      </c>
    </row>
    <row r="12035" spans="1:4" ht="38.25">
      <c r="A12035" s="450">
        <v>40270</v>
      </c>
      <c r="B12035" s="451" t="s">
        <v>9112</v>
      </c>
      <c r="C12035" s="450" t="s">
        <v>725</v>
      </c>
      <c r="D12035" s="475">
        <v>69.73</v>
      </c>
    </row>
    <row r="12036" spans="1:4" ht="38.25">
      <c r="A12036" s="450">
        <v>4425</v>
      </c>
      <c r="B12036" s="451" t="s">
        <v>12281</v>
      </c>
      <c r="C12036" s="450" t="s">
        <v>725</v>
      </c>
      <c r="D12036" s="475">
        <v>12.9</v>
      </c>
    </row>
    <row r="12037" spans="1:4" ht="38.25">
      <c r="A12037" s="450">
        <v>4472</v>
      </c>
      <c r="B12037" s="451" t="s">
        <v>12282</v>
      </c>
      <c r="C12037" s="450" t="s">
        <v>725</v>
      </c>
      <c r="D12037" s="475">
        <v>16.11</v>
      </c>
    </row>
    <row r="12038" spans="1:4" ht="38.25">
      <c r="A12038" s="450">
        <v>35272</v>
      </c>
      <c r="B12038" s="451" t="s">
        <v>12283</v>
      </c>
      <c r="C12038" s="450" t="s">
        <v>725</v>
      </c>
      <c r="D12038" s="475">
        <v>23.3</v>
      </c>
    </row>
    <row r="12039" spans="1:4" ht="38.25">
      <c r="A12039" s="450">
        <v>4481</v>
      </c>
      <c r="B12039" s="451" t="s">
        <v>12284</v>
      </c>
      <c r="C12039" s="450" t="s">
        <v>725</v>
      </c>
      <c r="D12039" s="475">
        <v>24.94</v>
      </c>
    </row>
    <row r="12040" spans="1:4">
      <c r="A12040" s="450">
        <v>34345</v>
      </c>
      <c r="B12040" s="451" t="s">
        <v>9113</v>
      </c>
      <c r="C12040" s="450" t="s">
        <v>724</v>
      </c>
      <c r="D12040" s="475">
        <v>10.59</v>
      </c>
    </row>
    <row r="12041" spans="1:4">
      <c r="A12041" s="450">
        <v>41096</v>
      </c>
      <c r="B12041" s="451" t="s">
        <v>9114</v>
      </c>
      <c r="C12041" s="450" t="s">
        <v>839</v>
      </c>
      <c r="D12041" s="475">
        <v>1878.45</v>
      </c>
    </row>
    <row r="12042" spans="1:4" ht="38.25">
      <c r="A12042" s="450">
        <v>41776</v>
      </c>
      <c r="B12042" s="451" t="s">
        <v>9115</v>
      </c>
      <c r="C12042" s="450" t="s">
        <v>724</v>
      </c>
      <c r="D12042" s="475">
        <v>14.51</v>
      </c>
    </row>
    <row r="12043" spans="1:4" ht="63.75">
      <c r="A12043" s="416">
        <v>38090</v>
      </c>
      <c r="B12043" s="454" t="s">
        <v>9060</v>
      </c>
      <c r="C12043" s="416" t="s">
        <v>721</v>
      </c>
      <c r="D12043" s="417">
        <v>34.54</v>
      </c>
    </row>
    <row r="12044" spans="1:4" ht="25.5">
      <c r="A12044" s="416">
        <v>11786</v>
      </c>
      <c r="B12044" s="454" t="s">
        <v>9061</v>
      </c>
      <c r="C12044" s="416" t="s">
        <v>721</v>
      </c>
      <c r="D12044" s="417">
        <v>263.3</v>
      </c>
    </row>
    <row r="12045" spans="1:4" ht="38.25">
      <c r="A12045" s="416">
        <v>13726</v>
      </c>
      <c r="B12045" s="454" t="s">
        <v>9062</v>
      </c>
      <c r="C12045" s="416" t="s">
        <v>721</v>
      </c>
      <c r="D12045" s="417">
        <v>40561.22</v>
      </c>
    </row>
    <row r="12046" spans="1:4">
      <c r="A12046" s="416">
        <v>38400</v>
      </c>
      <c r="B12046" s="454" t="s">
        <v>9063</v>
      </c>
      <c r="C12046" s="416" t="s">
        <v>721</v>
      </c>
      <c r="D12046" s="417">
        <v>20.94</v>
      </c>
    </row>
    <row r="12047" spans="1:4" ht="38.25">
      <c r="A12047" s="416">
        <v>12627</v>
      </c>
      <c r="B12047" s="454" t="s">
        <v>9064</v>
      </c>
      <c r="C12047" s="416" t="s">
        <v>721</v>
      </c>
      <c r="D12047" s="417">
        <v>0.42</v>
      </c>
    </row>
    <row r="12048" spans="1:4" ht="25.5">
      <c r="A12048" s="416">
        <v>6138</v>
      </c>
      <c r="B12048" s="454" t="s">
        <v>9065</v>
      </c>
      <c r="C12048" s="416" t="s">
        <v>721</v>
      </c>
      <c r="D12048" s="417">
        <v>2.3199999999999998</v>
      </c>
    </row>
    <row r="12049" spans="1:4" ht="25.5">
      <c r="A12049" s="416">
        <v>39996</v>
      </c>
      <c r="B12049" s="454" t="s">
        <v>9066</v>
      </c>
      <c r="C12049" s="416" t="s">
        <v>725</v>
      </c>
      <c r="D12049" s="417">
        <v>3.02</v>
      </c>
    </row>
    <row r="12050" spans="1:4" ht="38.25">
      <c r="A12050" s="416">
        <v>10478</v>
      </c>
      <c r="B12050" s="454" t="s">
        <v>9067</v>
      </c>
      <c r="C12050" s="416" t="s">
        <v>720</v>
      </c>
      <c r="D12050" s="417">
        <v>26.89</v>
      </c>
    </row>
    <row r="12051" spans="1:4" ht="25.5">
      <c r="A12051" s="416">
        <v>10475</v>
      </c>
      <c r="B12051" s="454" t="s">
        <v>9068</v>
      </c>
      <c r="C12051" s="416" t="s">
        <v>720</v>
      </c>
      <c r="D12051" s="417">
        <v>23.66</v>
      </c>
    </row>
    <row r="12052" spans="1:4" ht="38.25">
      <c r="A12052" s="416">
        <v>10481</v>
      </c>
      <c r="B12052" s="454" t="s">
        <v>9069</v>
      </c>
      <c r="C12052" s="416" t="s">
        <v>720</v>
      </c>
      <c r="D12052" s="417">
        <v>25.8</v>
      </c>
    </row>
    <row r="12053" spans="1:4">
      <c r="A12053" s="416">
        <v>4031</v>
      </c>
      <c r="B12053" s="454" t="s">
        <v>9070</v>
      </c>
      <c r="C12053" s="416" t="s">
        <v>726</v>
      </c>
      <c r="D12053" s="417">
        <v>31.42</v>
      </c>
    </row>
    <row r="12054" spans="1:4">
      <c r="A12054" s="416">
        <v>4030</v>
      </c>
      <c r="B12054" s="454" t="s">
        <v>9071</v>
      </c>
      <c r="C12054" s="416" t="s">
        <v>726</v>
      </c>
      <c r="D12054" s="417">
        <v>6.68</v>
      </c>
    </row>
    <row r="12055" spans="1:4" ht="25.5">
      <c r="A12055" s="416">
        <v>39399</v>
      </c>
      <c r="B12055" s="454" t="s">
        <v>9072</v>
      </c>
      <c r="C12055" s="416" t="s">
        <v>721</v>
      </c>
      <c r="D12055" s="417">
        <v>1197.01</v>
      </c>
    </row>
    <row r="12056" spans="1:4" ht="25.5">
      <c r="A12056" s="416">
        <v>39400</v>
      </c>
      <c r="B12056" s="454" t="s">
        <v>9073</v>
      </c>
      <c r="C12056" s="416" t="s">
        <v>721</v>
      </c>
      <c r="D12056" s="417">
        <v>1301.0999999999999</v>
      </c>
    </row>
    <row r="12057" spans="1:4" ht="25.5">
      <c r="A12057" s="416">
        <v>39401</v>
      </c>
      <c r="B12057" s="454" t="s">
        <v>9074</v>
      </c>
      <c r="C12057" s="416" t="s">
        <v>721</v>
      </c>
      <c r="D12057" s="417">
        <v>1459.52</v>
      </c>
    </row>
    <row r="12058" spans="1:4" ht="38.25">
      <c r="A12058" s="416">
        <v>11652</v>
      </c>
      <c r="B12058" s="454" t="s">
        <v>9075</v>
      </c>
      <c r="C12058" s="416" t="s">
        <v>721</v>
      </c>
      <c r="D12058" s="417">
        <v>3140</v>
      </c>
    </row>
    <row r="12059" spans="1:4" ht="38.25">
      <c r="A12059" s="416">
        <v>13896</v>
      </c>
      <c r="B12059" s="454" t="s">
        <v>9076</v>
      </c>
      <c r="C12059" s="416" t="s">
        <v>721</v>
      </c>
      <c r="D12059" s="417">
        <v>2816.85</v>
      </c>
    </row>
    <row r="12060" spans="1:4" ht="38.25">
      <c r="A12060" s="416">
        <v>13475</v>
      </c>
      <c r="B12060" s="454" t="s">
        <v>9077</v>
      </c>
      <c r="C12060" s="416" t="s">
        <v>721</v>
      </c>
      <c r="D12060" s="417">
        <v>3431.27</v>
      </c>
    </row>
    <row r="12061" spans="1:4" ht="38.25">
      <c r="A12061" s="416">
        <v>25971</v>
      </c>
      <c r="B12061" s="454" t="s">
        <v>9078</v>
      </c>
      <c r="C12061" s="416" t="s">
        <v>721</v>
      </c>
      <c r="D12061" s="417">
        <v>2680407.33</v>
      </c>
    </row>
    <row r="12062" spans="1:4" ht="38.25">
      <c r="A12062" s="416">
        <v>25970</v>
      </c>
      <c r="B12062" s="454" t="s">
        <v>9079</v>
      </c>
      <c r="C12062" s="416" t="s">
        <v>721</v>
      </c>
      <c r="D12062" s="417">
        <v>1128420.3700000001</v>
      </c>
    </row>
    <row r="12063" spans="1:4" ht="38.25">
      <c r="A12063" s="416">
        <v>13476</v>
      </c>
      <c r="B12063" s="454" t="s">
        <v>9080</v>
      </c>
      <c r="C12063" s="416" t="s">
        <v>721</v>
      </c>
      <c r="D12063" s="417">
        <v>1136597.4099999999</v>
      </c>
    </row>
    <row r="12064" spans="1:4" ht="38.25">
      <c r="A12064" s="416">
        <v>10488</v>
      </c>
      <c r="B12064" s="454" t="s">
        <v>9081</v>
      </c>
      <c r="C12064" s="416" t="s">
        <v>721</v>
      </c>
      <c r="D12064" s="417">
        <v>1377000</v>
      </c>
    </row>
    <row r="12065" spans="1:4" ht="38.25">
      <c r="A12065" s="416">
        <v>13606</v>
      </c>
      <c r="B12065" s="454" t="s">
        <v>9082</v>
      </c>
      <c r="C12065" s="416" t="s">
        <v>721</v>
      </c>
      <c r="D12065" s="417">
        <v>1220002.3</v>
      </c>
    </row>
    <row r="12066" spans="1:4">
      <c r="A12066" s="416">
        <v>10489</v>
      </c>
      <c r="B12066" s="454" t="s">
        <v>9083</v>
      </c>
      <c r="C12066" s="416" t="s">
        <v>724</v>
      </c>
      <c r="D12066" s="417">
        <v>12.23</v>
      </c>
    </row>
    <row r="12067" spans="1:4">
      <c r="A12067" s="416">
        <v>41073</v>
      </c>
      <c r="B12067" s="454" t="s">
        <v>9084</v>
      </c>
      <c r="C12067" s="416" t="s">
        <v>839</v>
      </c>
      <c r="D12067" s="417">
        <v>2169.8200000000002</v>
      </c>
    </row>
    <row r="12068" spans="1:4" ht="38.25">
      <c r="A12068" s="416">
        <v>34391</v>
      </c>
      <c r="B12068" s="454" t="s">
        <v>9085</v>
      </c>
      <c r="C12068" s="416" t="s">
        <v>726</v>
      </c>
      <c r="D12068" s="417">
        <v>727.56</v>
      </c>
    </row>
    <row r="12069" spans="1:4" ht="38.25">
      <c r="A12069" s="416">
        <v>10496</v>
      </c>
      <c r="B12069" s="454" t="s">
        <v>9086</v>
      </c>
      <c r="C12069" s="416" t="s">
        <v>726</v>
      </c>
      <c r="D12069" s="417">
        <v>633.33000000000004</v>
      </c>
    </row>
    <row r="12070" spans="1:4" ht="38.25">
      <c r="A12070" s="416">
        <v>10497</v>
      </c>
      <c r="B12070" s="454" t="s">
        <v>9087</v>
      </c>
      <c r="C12070" s="416" t="s">
        <v>726</v>
      </c>
      <c r="D12070" s="417">
        <v>1646.66</v>
      </c>
    </row>
    <row r="12071" spans="1:4" ht="38.25">
      <c r="A12071" s="416">
        <v>10504</v>
      </c>
      <c r="B12071" s="454" t="s">
        <v>9088</v>
      </c>
      <c r="C12071" s="416" t="s">
        <v>726</v>
      </c>
      <c r="D12071" s="417">
        <v>1925.33</v>
      </c>
    </row>
    <row r="12072" spans="1:4" ht="25.5">
      <c r="A12072" s="416">
        <v>34390</v>
      </c>
      <c r="B12072" s="454" t="s">
        <v>9089</v>
      </c>
      <c r="C12072" s="416" t="s">
        <v>726</v>
      </c>
      <c r="D12072" s="417">
        <v>567.46</v>
      </c>
    </row>
    <row r="12073" spans="1:4" ht="25.5">
      <c r="A12073" s="416">
        <v>34389</v>
      </c>
      <c r="B12073" s="454" t="s">
        <v>9090</v>
      </c>
      <c r="C12073" s="416" t="s">
        <v>726</v>
      </c>
      <c r="D12073" s="417">
        <v>177.33</v>
      </c>
    </row>
    <row r="12074" spans="1:4" ht="25.5">
      <c r="A12074" s="416">
        <v>34388</v>
      </c>
      <c r="B12074" s="454" t="s">
        <v>9091</v>
      </c>
      <c r="C12074" s="416" t="s">
        <v>726</v>
      </c>
      <c r="D12074" s="417">
        <v>252.02</v>
      </c>
    </row>
    <row r="12075" spans="1:4" ht="25.5">
      <c r="A12075" s="416">
        <v>34387</v>
      </c>
      <c r="B12075" s="454" t="s">
        <v>9092</v>
      </c>
      <c r="C12075" s="416" t="s">
        <v>726</v>
      </c>
      <c r="D12075" s="417">
        <v>409.13</v>
      </c>
    </row>
    <row r="12076" spans="1:4">
      <c r="A12076" s="416">
        <v>11188</v>
      </c>
      <c r="B12076" s="454" t="s">
        <v>9093</v>
      </c>
      <c r="C12076" s="416" t="s">
        <v>726</v>
      </c>
      <c r="D12076" s="417">
        <v>202.66</v>
      </c>
    </row>
    <row r="12077" spans="1:4">
      <c r="A12077" s="416">
        <v>11189</v>
      </c>
      <c r="B12077" s="454" t="s">
        <v>9094</v>
      </c>
      <c r="C12077" s="416" t="s">
        <v>726</v>
      </c>
      <c r="D12077" s="417">
        <v>304</v>
      </c>
    </row>
    <row r="12078" spans="1:4">
      <c r="A12078" s="416">
        <v>21107</v>
      </c>
      <c r="B12078" s="454" t="s">
        <v>9095</v>
      </c>
      <c r="C12078" s="416" t="s">
        <v>726</v>
      </c>
      <c r="D12078" s="417">
        <v>218.76</v>
      </c>
    </row>
    <row r="12079" spans="1:4">
      <c r="A12079" s="416">
        <v>34386</v>
      </c>
      <c r="B12079" s="454" t="s">
        <v>9096</v>
      </c>
      <c r="C12079" s="416" t="s">
        <v>726</v>
      </c>
      <c r="D12079" s="417">
        <v>379.99</v>
      </c>
    </row>
    <row r="12080" spans="1:4" ht="25.5">
      <c r="A12080" s="416">
        <v>10490</v>
      </c>
      <c r="B12080" s="454" t="s">
        <v>9097</v>
      </c>
      <c r="C12080" s="416" t="s">
        <v>726</v>
      </c>
      <c r="D12080" s="417">
        <v>114</v>
      </c>
    </row>
    <row r="12081" spans="1:4">
      <c r="A12081" s="416">
        <v>10492</v>
      </c>
      <c r="B12081" s="454" t="s">
        <v>9098</v>
      </c>
      <c r="C12081" s="416" t="s">
        <v>726</v>
      </c>
      <c r="D12081" s="417">
        <v>151.99</v>
      </c>
    </row>
    <row r="12082" spans="1:4">
      <c r="A12082" s="416">
        <v>10493</v>
      </c>
      <c r="B12082" s="454" t="s">
        <v>9099</v>
      </c>
      <c r="C12082" s="416" t="s">
        <v>726</v>
      </c>
      <c r="D12082" s="417">
        <v>177.33</v>
      </c>
    </row>
    <row r="12083" spans="1:4">
      <c r="A12083" s="416">
        <v>10491</v>
      </c>
      <c r="B12083" s="454" t="s">
        <v>9100</v>
      </c>
      <c r="C12083" s="416" t="s">
        <v>726</v>
      </c>
      <c r="D12083" s="417">
        <v>215.33</v>
      </c>
    </row>
    <row r="12084" spans="1:4">
      <c r="A12084" s="416">
        <v>34385</v>
      </c>
      <c r="B12084" s="454" t="s">
        <v>9101</v>
      </c>
      <c r="C12084" s="416" t="s">
        <v>726</v>
      </c>
      <c r="D12084" s="417">
        <v>314.13</v>
      </c>
    </row>
    <row r="12085" spans="1:4" ht="25.5">
      <c r="A12085" s="416">
        <v>10499</v>
      </c>
      <c r="B12085" s="454" t="s">
        <v>9102</v>
      </c>
      <c r="C12085" s="416" t="s">
        <v>726</v>
      </c>
      <c r="D12085" s="417">
        <v>126.66</v>
      </c>
    </row>
    <row r="12086" spans="1:4" ht="25.5">
      <c r="A12086" s="416">
        <v>34384</v>
      </c>
      <c r="B12086" s="454" t="s">
        <v>9103</v>
      </c>
      <c r="C12086" s="416" t="s">
        <v>726</v>
      </c>
      <c r="D12086" s="417">
        <v>379.99</v>
      </c>
    </row>
    <row r="12087" spans="1:4" ht="25.5">
      <c r="A12087" s="416">
        <v>11185</v>
      </c>
      <c r="B12087" s="454" t="s">
        <v>9104</v>
      </c>
      <c r="C12087" s="416" t="s">
        <v>726</v>
      </c>
      <c r="D12087" s="417">
        <v>392.66</v>
      </c>
    </row>
    <row r="12088" spans="1:4" ht="25.5">
      <c r="A12088" s="416">
        <v>10507</v>
      </c>
      <c r="B12088" s="454" t="s">
        <v>9105</v>
      </c>
      <c r="C12088" s="416" t="s">
        <v>726</v>
      </c>
      <c r="D12088" s="417">
        <v>318.97000000000003</v>
      </c>
    </row>
    <row r="12089" spans="1:4" ht="25.5">
      <c r="A12089" s="416">
        <v>10505</v>
      </c>
      <c r="B12089" s="454" t="s">
        <v>9106</v>
      </c>
      <c r="C12089" s="416" t="s">
        <v>726</v>
      </c>
      <c r="D12089" s="417">
        <v>188.21</v>
      </c>
    </row>
    <row r="12090" spans="1:4" ht="25.5">
      <c r="A12090" s="416">
        <v>10506</v>
      </c>
      <c r="B12090" s="454" t="s">
        <v>9107</v>
      </c>
      <c r="C12090" s="416" t="s">
        <v>726</v>
      </c>
      <c r="D12090" s="417">
        <v>245.7</v>
      </c>
    </row>
    <row r="12091" spans="1:4" ht="38.25">
      <c r="A12091" s="416">
        <v>5031</v>
      </c>
      <c r="B12091" s="454" t="s">
        <v>9108</v>
      </c>
      <c r="C12091" s="416" t="s">
        <v>726</v>
      </c>
      <c r="D12091" s="417">
        <v>345</v>
      </c>
    </row>
    <row r="12092" spans="1:4" ht="25.5">
      <c r="A12092" s="416">
        <v>10502</v>
      </c>
      <c r="B12092" s="454" t="s">
        <v>9109</v>
      </c>
      <c r="C12092" s="416" t="s">
        <v>726</v>
      </c>
      <c r="D12092" s="417">
        <v>402</v>
      </c>
    </row>
    <row r="12093" spans="1:4" ht="25.5">
      <c r="A12093" s="416">
        <v>10501</v>
      </c>
      <c r="B12093" s="454" t="s">
        <v>9110</v>
      </c>
      <c r="C12093" s="416" t="s">
        <v>726</v>
      </c>
      <c r="D12093" s="417">
        <v>227.12</v>
      </c>
    </row>
    <row r="12094" spans="1:4" ht="25.5">
      <c r="A12094" s="416">
        <v>10503</v>
      </c>
      <c r="B12094" s="454" t="s">
        <v>9111</v>
      </c>
      <c r="C12094" s="416" t="s">
        <v>726</v>
      </c>
      <c r="D12094" s="417">
        <v>306.83999999999997</v>
      </c>
    </row>
    <row r="12095" spans="1:4" ht="25.5">
      <c r="A12095" s="416">
        <v>4500</v>
      </c>
      <c r="B12095" s="454" t="s">
        <v>11369</v>
      </c>
      <c r="C12095" s="416" t="s">
        <v>725</v>
      </c>
      <c r="D12095" s="417">
        <v>13.75</v>
      </c>
    </row>
    <row r="12096" spans="1:4" ht="25.5">
      <c r="A12096" s="416">
        <v>4448</v>
      </c>
      <c r="B12096" s="454" t="s">
        <v>11370</v>
      </c>
      <c r="C12096" s="416" t="s">
        <v>725</v>
      </c>
      <c r="D12096" s="417">
        <v>18.89</v>
      </c>
    </row>
    <row r="12097" spans="1:4" ht="38.25">
      <c r="A12097" s="416">
        <v>20213</v>
      </c>
      <c r="B12097" s="454" t="s">
        <v>12279</v>
      </c>
      <c r="C12097" s="416" t="s">
        <v>725</v>
      </c>
      <c r="D12097" s="417">
        <v>10.84</v>
      </c>
    </row>
    <row r="12098" spans="1:4" ht="38.25">
      <c r="A12098" s="416">
        <v>20211</v>
      </c>
      <c r="B12098" s="454" t="s">
        <v>12280</v>
      </c>
      <c r="C12098" s="416" t="s">
        <v>725</v>
      </c>
      <c r="D12098" s="417">
        <v>14.35</v>
      </c>
    </row>
    <row r="12099" spans="1:4" ht="38.25">
      <c r="A12099" s="416">
        <v>40270</v>
      </c>
      <c r="B12099" s="454" t="s">
        <v>9112</v>
      </c>
      <c r="C12099" s="416" t="s">
        <v>725</v>
      </c>
      <c r="D12099" s="417">
        <v>65.900000000000006</v>
      </c>
    </row>
    <row r="12100" spans="1:4" ht="38.25">
      <c r="A12100" s="416">
        <v>4425</v>
      </c>
      <c r="B12100" s="454" t="s">
        <v>12281</v>
      </c>
      <c r="C12100" s="416" t="s">
        <v>725</v>
      </c>
      <c r="D12100" s="417">
        <v>11.86</v>
      </c>
    </row>
    <row r="12101" spans="1:4" ht="38.25">
      <c r="A12101" s="416">
        <v>4472</v>
      </c>
      <c r="B12101" s="454" t="s">
        <v>12282</v>
      </c>
      <c r="C12101" s="416" t="s">
        <v>725</v>
      </c>
      <c r="D12101" s="417">
        <v>14.82</v>
      </c>
    </row>
    <row r="12102" spans="1:4" ht="38.25">
      <c r="A12102" s="416">
        <v>35272</v>
      </c>
      <c r="B12102" s="454" t="s">
        <v>12283</v>
      </c>
      <c r="C12102" s="416" t="s">
        <v>725</v>
      </c>
      <c r="D12102" s="417">
        <v>21.42</v>
      </c>
    </row>
    <row r="12103" spans="1:4" ht="38.25">
      <c r="A12103" s="416">
        <v>4481</v>
      </c>
      <c r="B12103" s="454" t="s">
        <v>12284</v>
      </c>
      <c r="C12103" s="416" t="s">
        <v>725</v>
      </c>
      <c r="D12103" s="417">
        <v>22.93</v>
      </c>
    </row>
    <row r="12104" spans="1:4">
      <c r="A12104" s="416">
        <v>34345</v>
      </c>
      <c r="B12104" s="454" t="s">
        <v>9113</v>
      </c>
      <c r="C12104" s="416" t="s">
        <v>724</v>
      </c>
      <c r="D12104" s="417">
        <v>9.89</v>
      </c>
    </row>
    <row r="12105" spans="1:4">
      <c r="A12105" s="416">
        <v>41096</v>
      </c>
      <c r="B12105" s="454" t="s">
        <v>9114</v>
      </c>
      <c r="C12105" s="416" t="s">
        <v>839</v>
      </c>
      <c r="D12105" s="417">
        <v>1756.15</v>
      </c>
    </row>
    <row r="12106" spans="1:4" ht="38.25">
      <c r="A12106" s="416">
        <v>41776</v>
      </c>
      <c r="B12106" s="454" t="s">
        <v>9115</v>
      </c>
      <c r="C12106" s="416" t="s">
        <v>724</v>
      </c>
      <c r="D12106" s="417">
        <v>13.57</v>
      </c>
    </row>
    <row r="12107" spans="1:4">
      <c r="A12107" s="416">
        <v>11157</v>
      </c>
      <c r="B12107" s="454" t="s">
        <v>9116</v>
      </c>
      <c r="C12107" s="416" t="s">
        <v>730</v>
      </c>
      <c r="D12107" s="417">
        <v>144.37</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dimension ref="A1:U958"/>
  <sheetViews>
    <sheetView zoomScale="80" zoomScaleNormal="80" zoomScaleSheetLayoutView="80" workbookViewId="0">
      <pane ySplit="4" topLeftCell="A5" activePane="bottomLeft" state="frozen"/>
      <selection activeCell="B1" sqref="B1"/>
      <selection pane="bottomLeft" activeCell="E7" sqref="E7"/>
    </sheetView>
  </sheetViews>
  <sheetFormatPr defaultColWidth="13.85546875" defaultRowHeight="12.75"/>
  <cols>
    <col min="1" max="1" width="6.85546875" style="4" customWidth="1"/>
    <col min="2" max="2" width="45.28515625" style="335" customWidth="1"/>
    <col min="3" max="3" width="15" style="50" bestFit="1" customWidth="1"/>
    <col min="4" max="4" width="12.5703125" style="50" customWidth="1"/>
    <col min="5" max="5" width="17.42578125" style="56" customWidth="1"/>
    <col min="6" max="6" width="13.140625" style="32" customWidth="1"/>
    <col min="7" max="7" width="12.42578125" style="32" customWidth="1"/>
    <col min="8" max="8" width="14.5703125" style="32" customWidth="1"/>
    <col min="9" max="9" width="10.5703125" style="32" customWidth="1"/>
    <col min="10" max="10" width="17.140625" style="32" customWidth="1"/>
    <col min="11" max="11" width="14.42578125" style="216" customWidth="1"/>
    <col min="12" max="12" width="9.85546875" style="56" bestFit="1" customWidth="1"/>
    <col min="13" max="13" width="14.5703125" style="68" customWidth="1"/>
    <col min="14" max="14" width="14.85546875" style="4" bestFit="1" customWidth="1"/>
    <col min="15" max="15" width="6.7109375" style="4" customWidth="1"/>
    <col min="16" max="16" width="11.140625" style="4" bestFit="1" customWidth="1"/>
    <col min="17" max="17" width="13.85546875" style="4"/>
    <col min="18" max="18" width="17.85546875" style="4" customWidth="1"/>
    <col min="19" max="19" width="25.42578125" style="4" customWidth="1"/>
    <col min="20" max="16384" width="13.85546875" style="4"/>
  </cols>
  <sheetData>
    <row r="1" spans="2:17" ht="13.5" thickBot="1"/>
    <row r="2" spans="2:17" ht="18.75" thickBot="1">
      <c r="B2" s="647" t="str">
        <f>'2-ORÇAMENTO'!B3:K3</f>
        <v xml:space="preserve">OBRA:  REFORMA E AMPLIAÇÃO DA ESCOLA MUNICIPAL DE EDUCAÇÃO BASICA </v>
      </c>
      <c r="C2" s="648"/>
      <c r="D2" s="648"/>
      <c r="E2" s="648"/>
      <c r="F2" s="648"/>
      <c r="G2" s="648"/>
      <c r="H2" s="648"/>
      <c r="I2" s="648"/>
      <c r="J2" s="648"/>
      <c r="K2" s="648"/>
      <c r="L2" s="648"/>
      <c r="M2" s="648"/>
      <c r="N2" s="649"/>
    </row>
    <row r="3" spans="2:17" ht="13.5" customHeight="1" thickBot="1">
      <c r="B3" s="650" t="str">
        <f>'2-ORÇAMENTO'!B4:K4</f>
        <v>LOCAL: EMEB MARIA PEDROSA DE MIRANDA</v>
      </c>
      <c r="C3" s="651"/>
      <c r="D3" s="651"/>
      <c r="E3" s="651"/>
      <c r="F3" s="651"/>
      <c r="G3" s="651"/>
      <c r="H3" s="651"/>
      <c r="I3" s="651"/>
      <c r="J3" s="651"/>
      <c r="K3" s="651"/>
      <c r="L3" s="651"/>
      <c r="M3" s="651"/>
      <c r="N3" s="652"/>
    </row>
    <row r="4" spans="2:17" ht="36" customHeight="1" thickBot="1">
      <c r="B4" s="36" t="s">
        <v>683</v>
      </c>
      <c r="C4" s="343" t="s">
        <v>694</v>
      </c>
      <c r="D4" s="43" t="s">
        <v>681</v>
      </c>
      <c r="E4" s="653" t="s">
        <v>682</v>
      </c>
      <c r="F4" s="654"/>
      <c r="G4" s="654"/>
      <c r="H4" s="654"/>
      <c r="I4" s="654"/>
      <c r="J4" s="655"/>
      <c r="K4" s="384" t="s">
        <v>709</v>
      </c>
      <c r="L4" s="55" t="s">
        <v>595</v>
      </c>
      <c r="M4" s="54" t="s">
        <v>708</v>
      </c>
      <c r="N4" s="117" t="s">
        <v>595</v>
      </c>
    </row>
    <row r="5" spans="2:17" ht="16.5" thickBot="1">
      <c r="B5" s="336"/>
      <c r="D5" s="79"/>
      <c r="E5" s="80"/>
      <c r="F5" s="81"/>
      <c r="G5" s="81"/>
      <c r="H5" s="81"/>
      <c r="I5" s="81"/>
      <c r="J5" s="82"/>
      <c r="K5" s="385"/>
      <c r="L5" s="81"/>
      <c r="M5" s="81"/>
      <c r="N5" s="82"/>
    </row>
    <row r="6" spans="2:17" ht="13.5" thickBot="1">
      <c r="B6" s="337"/>
      <c r="D6" s="51"/>
      <c r="E6" s="629" t="s">
        <v>14133</v>
      </c>
      <c r="F6" s="630"/>
      <c r="G6" s="630"/>
      <c r="H6" s="630"/>
      <c r="I6" s="630"/>
      <c r="J6" s="631"/>
      <c r="K6" s="386"/>
      <c r="L6" s="38"/>
      <c r="M6" s="139"/>
      <c r="N6" s="61"/>
    </row>
    <row r="7" spans="2:17">
      <c r="B7" s="292"/>
      <c r="D7" s="19"/>
      <c r="E7" s="66"/>
      <c r="F7" s="116"/>
      <c r="G7" s="116"/>
      <c r="H7" s="116"/>
      <c r="I7" s="116"/>
      <c r="J7" s="59"/>
      <c r="K7" s="387"/>
      <c r="L7" s="113"/>
      <c r="M7" s="121"/>
      <c r="N7" s="60"/>
    </row>
    <row r="8" spans="2:17" ht="15" customHeight="1">
      <c r="B8" s="292"/>
      <c r="C8" s="50">
        <v>90777</v>
      </c>
      <c r="D8" s="169" t="s">
        <v>7</v>
      </c>
      <c r="E8" s="601" t="str">
        <f>IFERROR(VLOOKUP($C8,'SINAPI ABRIL 2021'!$1:$1048576,2,0),IFERROR(VLOOKUP($C8,'5-COMP. PROPRIA'!$B$4:$I$7587,4,0),""))</f>
        <v>ENGENHEIRO CIVIL DE OBRA JUNIOR COM ENCARGOS COMPLEMENTARES</v>
      </c>
      <c r="F8" s="602"/>
      <c r="G8" s="602"/>
      <c r="H8" s="602"/>
      <c r="I8" s="602"/>
      <c r="J8" s="603"/>
      <c r="K8" s="388">
        <f>SUM(K10)</f>
        <v>132</v>
      </c>
      <c r="L8" s="399" t="str">
        <f>IFERROR(VLOOKUP($C8,'SINAPI ABRIL 2021'!$1:$1048576,3,0),IFERROR(VLOOKUP($C8,'5-COMP. PROPRIA'!$B$4:$I$7587,5,0),""))</f>
        <v>H</v>
      </c>
      <c r="M8" s="141"/>
      <c r="N8" s="60"/>
      <c r="O8" s="141"/>
      <c r="P8" s="141"/>
      <c r="Q8" s="141"/>
    </row>
    <row r="9" spans="2:17" ht="25.5">
      <c r="B9" s="292" t="s">
        <v>685</v>
      </c>
      <c r="D9" s="19"/>
      <c r="E9" s="46" t="s">
        <v>686</v>
      </c>
      <c r="F9" s="116"/>
      <c r="G9" s="118" t="s">
        <v>687</v>
      </c>
      <c r="H9" s="114" t="s">
        <v>715</v>
      </c>
      <c r="I9" s="116"/>
      <c r="J9" s="59"/>
      <c r="K9" s="387"/>
      <c r="L9" s="113"/>
      <c r="M9" s="121"/>
      <c r="N9" s="60"/>
    </row>
    <row r="10" spans="2:17">
      <c r="B10" s="292"/>
      <c r="D10" s="19"/>
      <c r="E10" s="65">
        <v>6</v>
      </c>
      <c r="F10" s="116"/>
      <c r="G10" s="40">
        <v>1</v>
      </c>
      <c r="H10" s="116">
        <v>22</v>
      </c>
      <c r="I10" s="116"/>
      <c r="J10" s="59"/>
      <c r="K10" s="387">
        <f>E10*G10*H10</f>
        <v>132</v>
      </c>
      <c r="L10" s="113"/>
      <c r="M10" s="121"/>
      <c r="N10" s="60"/>
    </row>
    <row r="11" spans="2:17" ht="13.5" customHeight="1">
      <c r="B11" s="292"/>
      <c r="D11" s="19"/>
      <c r="E11" s="66"/>
      <c r="F11" s="116"/>
      <c r="G11" s="116"/>
      <c r="H11" s="116"/>
      <c r="I11" s="116"/>
      <c r="J11" s="59"/>
      <c r="K11" s="387"/>
      <c r="L11" s="113"/>
      <c r="M11" s="121"/>
      <c r="N11" s="60"/>
    </row>
    <row r="12" spans="2:17" ht="13.5" customHeight="1">
      <c r="B12" s="292"/>
      <c r="C12" s="50">
        <v>90776</v>
      </c>
      <c r="D12" s="76" t="s">
        <v>7</v>
      </c>
      <c r="E12" s="601" t="str">
        <f>IFERROR(VLOOKUP($C12,'SINAPI ABRIL 2021'!$1:$1048576,2,0),IFERROR(VLOOKUP($C12,'5-COMP. PROPRIA'!$B$4:$I$7587,4,0),""))</f>
        <v>ENCARREGADO GERAL COM ENCARGOS COMPLEMENTARES</v>
      </c>
      <c r="F12" s="602"/>
      <c r="G12" s="602"/>
      <c r="H12" s="602"/>
      <c r="I12" s="602"/>
      <c r="J12" s="603"/>
      <c r="K12" s="388">
        <f>SUM(K14)</f>
        <v>960</v>
      </c>
      <c r="L12" s="399" t="str">
        <f>IFERROR(VLOOKUP($C12,'SINAPI ABRIL 2021'!$1:$1048576,3,0),IFERROR(VLOOKUP($C12,'5-COMP. PROPRIA'!$B$4:$I$7587,5,0),""))</f>
        <v>H</v>
      </c>
      <c r="M12" s="121"/>
      <c r="N12" s="60"/>
    </row>
    <row r="13" spans="2:17" ht="13.5" customHeight="1">
      <c r="B13" s="292"/>
      <c r="E13" s="46" t="s">
        <v>686</v>
      </c>
      <c r="F13" s="123"/>
      <c r="G13" s="179" t="s">
        <v>687</v>
      </c>
      <c r="H13" s="126" t="s">
        <v>715</v>
      </c>
      <c r="J13" s="59"/>
      <c r="M13" s="121"/>
      <c r="N13" s="60"/>
    </row>
    <row r="14" spans="2:17" ht="13.5" customHeight="1">
      <c r="B14" s="292"/>
      <c r="E14" s="65">
        <v>6</v>
      </c>
      <c r="F14" s="123"/>
      <c r="G14" s="40">
        <v>1</v>
      </c>
      <c r="H14" s="123">
        <f>8*5*4</f>
        <v>160</v>
      </c>
      <c r="J14" s="59"/>
      <c r="K14" s="387">
        <f>E14*G14*H14</f>
        <v>960</v>
      </c>
      <c r="M14" s="121"/>
      <c r="N14" s="60"/>
    </row>
    <row r="15" spans="2:17" ht="13.5" customHeight="1">
      <c r="B15" s="292"/>
      <c r="E15" s="189"/>
      <c r="J15" s="59"/>
      <c r="M15" s="121"/>
      <c r="N15" s="60"/>
    </row>
    <row r="16" spans="2:17" ht="13.5" customHeight="1">
      <c r="B16" s="292"/>
      <c r="C16" s="50">
        <v>101460</v>
      </c>
      <c r="D16" s="76" t="s">
        <v>7</v>
      </c>
      <c r="E16" s="601" t="str">
        <f>IFERROR(VLOOKUP($C16,'SINAPI ABRIL 2021'!$1:$1048576,2,0),IFERROR(VLOOKUP($C16,'5-COMP. PROPRIA'!$B$4:$I$7587,4,0),""))</f>
        <v>VIGIA DIURNO COM ENCARGOS COMPLEMENTARES</v>
      </c>
      <c r="F16" s="602"/>
      <c r="G16" s="602"/>
      <c r="H16" s="602"/>
      <c r="I16" s="602"/>
      <c r="J16" s="603"/>
      <c r="K16" s="388">
        <v>6</v>
      </c>
      <c r="L16" s="399" t="str">
        <f>IFERROR(VLOOKUP($C16,'SINAPI ABRIL 2021'!$1:$1048576,3,0),IFERROR(VLOOKUP($C16,'5-COMP. PROPRIA'!$B$4:$I$7587,5,0),""))</f>
        <v>MES</v>
      </c>
      <c r="M16" s="141"/>
      <c r="N16" s="60"/>
      <c r="O16" s="141"/>
      <c r="P16" s="141"/>
      <c r="Q16" s="141"/>
    </row>
    <row r="17" spans="2:15" ht="13.5" customHeight="1">
      <c r="B17" s="292"/>
      <c r="E17" s="189"/>
      <c r="J17" s="59"/>
      <c r="M17" s="121"/>
      <c r="N17" s="60"/>
    </row>
    <row r="18" spans="2:15" ht="13.5" customHeight="1">
      <c r="B18" s="292"/>
      <c r="E18" s="189"/>
      <c r="J18" s="59"/>
      <c r="M18" s="121"/>
      <c r="N18" s="60"/>
    </row>
    <row r="19" spans="2:15" ht="13.5" customHeight="1">
      <c r="B19" s="292"/>
      <c r="C19" s="50">
        <v>88326</v>
      </c>
      <c r="D19" s="76" t="s">
        <v>7</v>
      </c>
      <c r="E19" s="601" t="str">
        <f>IFERROR(VLOOKUP($C19,'SINAPI ABRIL 2021'!$1:$1048576,2,0),IFERROR(VLOOKUP($C19,'5-COMP. PROPRIA'!$B$4:$I$7587,4,0),""))</f>
        <v>VIGIA NOTURNO COM ENCARGOS COMPLEMENTARES</v>
      </c>
      <c r="F19" s="602"/>
      <c r="G19" s="602"/>
      <c r="H19" s="602"/>
      <c r="I19" s="602"/>
      <c r="J19" s="603"/>
      <c r="K19" s="388">
        <f>SUM(K21:K22)</f>
        <v>1080</v>
      </c>
      <c r="L19" s="399" t="str">
        <f>IFERROR(VLOOKUP($C19,'SINAPI ABRIL 2021'!$1:$1048576,3,0),IFERROR(VLOOKUP($C19,'5-COMP. PROPRIA'!$B$4:$I$7587,5,0),""))</f>
        <v>H</v>
      </c>
      <c r="M19" s="121"/>
      <c r="N19" s="60"/>
    </row>
    <row r="20" spans="2:15" ht="51.75" customHeight="1">
      <c r="B20" s="292" t="s">
        <v>4500</v>
      </c>
      <c r="E20" s="184" t="s">
        <v>686</v>
      </c>
      <c r="F20" s="186" t="s">
        <v>4501</v>
      </c>
      <c r="G20" s="186" t="s">
        <v>4502</v>
      </c>
      <c r="H20" s="186" t="s">
        <v>4503</v>
      </c>
      <c r="I20" s="185" t="s">
        <v>687</v>
      </c>
      <c r="J20" s="59"/>
      <c r="M20" s="121"/>
      <c r="N20" s="60"/>
    </row>
    <row r="21" spans="2:15" ht="13.5" customHeight="1">
      <c r="B21" s="292" t="s">
        <v>4504</v>
      </c>
      <c r="E21" s="187">
        <v>6</v>
      </c>
      <c r="F21" s="32">
        <v>6</v>
      </c>
      <c r="G21" s="188">
        <v>22</v>
      </c>
      <c r="H21" s="32">
        <f>F21*G21</f>
        <v>132</v>
      </c>
      <c r="I21" s="188">
        <v>1</v>
      </c>
      <c r="J21" s="59"/>
      <c r="K21" s="216">
        <f>E21*I21*H21</f>
        <v>792</v>
      </c>
      <c r="M21" s="121"/>
      <c r="N21" s="60"/>
    </row>
    <row r="22" spans="2:15" ht="13.5" customHeight="1">
      <c r="B22" s="292" t="s">
        <v>4505</v>
      </c>
      <c r="E22" s="187">
        <v>6</v>
      </c>
      <c r="F22" s="32">
        <v>6</v>
      </c>
      <c r="G22" s="188">
        <v>8</v>
      </c>
      <c r="H22" s="32">
        <f>F22*G22</f>
        <v>48</v>
      </c>
      <c r="I22" s="188">
        <v>1</v>
      </c>
      <c r="J22" s="59"/>
      <c r="K22" s="216">
        <f>E22*I22*H22</f>
        <v>288</v>
      </c>
      <c r="M22" s="121"/>
      <c r="N22" s="60"/>
    </row>
    <row r="23" spans="2:15" ht="13.5" customHeight="1" thickBot="1">
      <c r="B23" s="292"/>
      <c r="E23" s="189"/>
      <c r="J23" s="59"/>
      <c r="M23" s="121"/>
      <c r="N23" s="60"/>
    </row>
    <row r="24" spans="2:15" ht="13.5" thickBot="1">
      <c r="B24" s="337"/>
      <c r="D24" s="51"/>
      <c r="E24" s="629" t="s">
        <v>693</v>
      </c>
      <c r="F24" s="630"/>
      <c r="G24" s="630"/>
      <c r="H24" s="630"/>
      <c r="I24" s="630"/>
      <c r="J24" s="631"/>
      <c r="K24" s="386"/>
      <c r="L24" s="38"/>
      <c r="M24" s="139"/>
      <c r="N24" s="61"/>
    </row>
    <row r="25" spans="2:15">
      <c r="B25" s="292"/>
      <c r="D25" s="19"/>
      <c r="E25" s="112"/>
      <c r="F25" s="123"/>
      <c r="G25" s="123"/>
      <c r="H25" s="123"/>
      <c r="I25" s="123"/>
      <c r="J25" s="59"/>
      <c r="K25" s="387"/>
      <c r="L25" s="113"/>
      <c r="M25" s="121"/>
      <c r="N25" s="60"/>
    </row>
    <row r="26" spans="2:15" ht="25.5" customHeight="1">
      <c r="B26" s="292" t="s">
        <v>3667</v>
      </c>
      <c r="C26" s="50" t="s">
        <v>10896</v>
      </c>
      <c r="D26" s="169" t="s">
        <v>4452</v>
      </c>
      <c r="E26" s="601" t="str">
        <f>IFERROR(VLOOKUP($C26,'SINAPI ABRIL 2021'!$1:$1048576,2,0),IFERROR(VLOOKUP($C26,'5-COMP. PROPRIA'!$B$4:$I$7587,4,0),""))</f>
        <v>PLACA DE OBRA EM CHAPA DE AÇO GALVANIZADO</v>
      </c>
      <c r="F26" s="602"/>
      <c r="G26" s="602"/>
      <c r="H26" s="602"/>
      <c r="I26" s="602"/>
      <c r="J26" s="603"/>
      <c r="K26" s="388">
        <f>SUM(K28:K28)</f>
        <v>6</v>
      </c>
      <c r="L26" s="399" t="str">
        <f>IFERROR(VLOOKUP($C26,'SINAPI ABRIL 2021'!$1:$1048576,3,0),IFERROR(VLOOKUP($C26,'5-COMP. PROPRIA'!$B$4:$I$7587,5,0),""))</f>
        <v xml:space="preserve">M2    </v>
      </c>
      <c r="M26" s="121"/>
      <c r="N26" s="60"/>
      <c r="O26" s="62"/>
    </row>
    <row r="27" spans="2:15" ht="12.75" customHeight="1">
      <c r="B27" s="338"/>
      <c r="D27" s="19"/>
      <c r="E27" s="44" t="s">
        <v>679</v>
      </c>
      <c r="F27" s="115" t="s">
        <v>680</v>
      </c>
      <c r="G27" s="115" t="s">
        <v>678</v>
      </c>
      <c r="H27" s="116"/>
      <c r="I27" s="116"/>
      <c r="J27" s="47"/>
      <c r="K27" s="387"/>
      <c r="L27" s="113"/>
      <c r="M27" s="121"/>
      <c r="N27" s="60"/>
      <c r="O27" s="62"/>
    </row>
    <row r="28" spans="2:15" ht="15" customHeight="1">
      <c r="B28" s="292"/>
      <c r="C28" s="344"/>
      <c r="D28" s="31"/>
      <c r="E28" s="45">
        <v>2</v>
      </c>
      <c r="F28" s="40">
        <v>3</v>
      </c>
      <c r="G28" s="40">
        <v>1</v>
      </c>
      <c r="H28" s="116"/>
      <c r="I28" s="116"/>
      <c r="J28" s="63"/>
      <c r="K28" s="387">
        <f>E28*F28*G28-J28</f>
        <v>6</v>
      </c>
      <c r="L28" s="113"/>
      <c r="M28" s="121"/>
      <c r="N28" s="60"/>
      <c r="O28" s="62"/>
    </row>
    <row r="29" spans="2:15" ht="15" customHeight="1">
      <c r="B29" s="292"/>
      <c r="C29" s="344"/>
      <c r="D29" s="31"/>
      <c r="E29" s="112"/>
      <c r="F29" s="123"/>
      <c r="G29" s="123"/>
      <c r="H29" s="123"/>
      <c r="I29" s="123"/>
      <c r="J29" s="59"/>
      <c r="K29" s="387"/>
      <c r="L29" s="113"/>
      <c r="M29" s="121"/>
      <c r="N29" s="60"/>
      <c r="O29" s="62"/>
    </row>
    <row r="30" spans="2:15" ht="22.5" customHeight="1">
      <c r="B30" s="292" t="s">
        <v>12329</v>
      </c>
      <c r="C30" s="50">
        <v>98459</v>
      </c>
      <c r="D30" s="76" t="s">
        <v>7</v>
      </c>
      <c r="E30" s="601" t="str">
        <f>IFERROR(VLOOKUP($C30,'SINAPI ABRIL 2021'!$1:$1048576,2,0),IFERROR(VLOOKUP($C30,'5-COMP. PROPRIA'!$B$4:$I$7587,4,0),""))</f>
        <v>TAPUME COM TELHA METÁLICA. AF_05/2018</v>
      </c>
      <c r="F30" s="602"/>
      <c r="G30" s="602"/>
      <c r="H30" s="602"/>
      <c r="I30" s="602"/>
      <c r="J30" s="603"/>
      <c r="K30" s="388">
        <f>100+30</f>
        <v>130</v>
      </c>
      <c r="L30" s="399" t="str">
        <f>IFERROR(VLOOKUP($C30,'SINAPI ABRIL 2021'!$1:$1048576,3,0),IFERROR(VLOOKUP($C30,'5-COMP. PROPRIA'!$B$4:$I$7587,5,0),""))</f>
        <v>M2</v>
      </c>
      <c r="M30" s="121"/>
      <c r="N30" s="60"/>
      <c r="O30" s="62"/>
    </row>
    <row r="31" spans="2:15" ht="13.5" thickBot="1">
      <c r="B31" s="292"/>
      <c r="D31" s="19"/>
      <c r="E31" s="112"/>
      <c r="F31" s="116"/>
      <c r="G31" s="116"/>
      <c r="H31" s="116"/>
      <c r="I31" s="116"/>
      <c r="J31" s="59"/>
      <c r="K31" s="387"/>
      <c r="L31" s="113"/>
      <c r="M31" s="121"/>
      <c r="N31" s="60"/>
    </row>
    <row r="32" spans="2:15" ht="13.5" thickBot="1">
      <c r="B32" s="292"/>
      <c r="D32" s="19"/>
      <c r="E32" s="629" t="s">
        <v>717</v>
      </c>
      <c r="F32" s="630"/>
      <c r="G32" s="630"/>
      <c r="H32" s="630"/>
      <c r="I32" s="630"/>
      <c r="J32" s="631"/>
      <c r="K32" s="197"/>
      <c r="L32" s="113"/>
      <c r="M32" s="121"/>
      <c r="N32" s="60"/>
    </row>
    <row r="33" spans="2:14">
      <c r="B33" s="292"/>
      <c r="D33" s="19"/>
      <c r="E33" s="112"/>
      <c r="F33" s="123"/>
      <c r="G33" s="123"/>
      <c r="H33" s="123"/>
      <c r="I33" s="123"/>
      <c r="J33" s="59"/>
      <c r="K33" s="197"/>
      <c r="L33" s="113"/>
      <c r="M33" s="121"/>
      <c r="N33" s="60"/>
    </row>
    <row r="34" spans="2:14" ht="25.5">
      <c r="B34" s="292" t="s">
        <v>12329</v>
      </c>
      <c r="C34" s="50">
        <v>97637</v>
      </c>
      <c r="D34" s="76" t="s">
        <v>7</v>
      </c>
      <c r="E34" s="601" t="str">
        <f>IFERROR(VLOOKUP($C34,'SINAPI ABRIL 2021'!$1:$1048576,2,0),IFERROR(VLOOKUP($C34,'5-COMP. PROPRIA'!$B$4:$I$7587,4,0),""))</f>
        <v>REMOÇÃO DE TAPUME/ CHAPAS METÁLICAS E DE MADEIRA, DE FORMA MANUAL, SEM REAPROVEITAMENTO. AF_12/2017</v>
      </c>
      <c r="F34" s="602"/>
      <c r="G34" s="602"/>
      <c r="H34" s="602"/>
      <c r="I34" s="602"/>
      <c r="J34" s="603"/>
      <c r="K34" s="388">
        <f>K30</f>
        <v>130</v>
      </c>
      <c r="L34" s="399" t="str">
        <f>IFERROR(VLOOKUP($C34,'SINAPI ABRIL 2021'!$1:$1048576,3,0),IFERROR(VLOOKUP($C34,'5-COMP. PROPRIA'!$B$4:$I$7587,5,0),""))</f>
        <v>M2</v>
      </c>
      <c r="M34" s="121"/>
      <c r="N34" s="60"/>
    </row>
    <row r="35" spans="2:14">
      <c r="B35" s="292"/>
      <c r="D35" s="19"/>
      <c r="E35" s="112"/>
      <c r="F35" s="123"/>
      <c r="G35" s="123"/>
      <c r="H35" s="123"/>
      <c r="I35" s="123"/>
      <c r="J35" s="59"/>
      <c r="K35" s="197"/>
      <c r="L35" s="113"/>
      <c r="M35" s="121"/>
      <c r="N35" s="60"/>
    </row>
    <row r="36" spans="2:14" ht="37.5" customHeight="1">
      <c r="B36" s="292" t="s">
        <v>4450</v>
      </c>
      <c r="C36" s="345">
        <v>97647</v>
      </c>
      <c r="D36" s="169" t="s">
        <v>7</v>
      </c>
      <c r="E36" s="601" t="str">
        <f>IFERROR(VLOOKUP($C36,'SINAPI ABRIL 2021'!$1:$1048576,2,0),IFERROR(VLOOKUP($C36,'5-COMP. PROPRIA'!$B$4:$I$7587,4,0),""))</f>
        <v>REMOÇÃO DE TELHAS, DE FIBROCIMENTO, METÁLICA E CERÂMICA, DE FORMA MANUAL, SEM REAPROVEITAMENTO. AF_12/2017</v>
      </c>
      <c r="F36" s="602"/>
      <c r="G36" s="602"/>
      <c r="H36" s="602"/>
      <c r="I36" s="602"/>
      <c r="J36" s="603"/>
      <c r="K36" s="388">
        <f>E38*F38*G38*H38</f>
        <v>1932.5797200000002</v>
      </c>
      <c r="L36" s="399" t="str">
        <f>IFERROR(VLOOKUP($C36,'SINAPI ABRIL 2021'!$1:$1048576,3,0),IFERROR(VLOOKUP($C36,'5-COMP. PROPRIA'!$B$4:$I$7587,5,0),""))</f>
        <v>M2</v>
      </c>
      <c r="M36" s="138">
        <f>K36*0.1</f>
        <v>193.25797200000002</v>
      </c>
      <c r="N36" s="60"/>
    </row>
    <row r="37" spans="2:14" ht="25.5">
      <c r="B37" s="292"/>
      <c r="D37" s="19"/>
      <c r="E37" s="46" t="s">
        <v>710</v>
      </c>
      <c r="F37" s="124" t="s">
        <v>711</v>
      </c>
      <c r="G37" s="124" t="s">
        <v>688</v>
      </c>
      <c r="H37" s="124" t="s">
        <v>691</v>
      </c>
      <c r="I37" s="123"/>
      <c r="J37" s="59"/>
      <c r="K37" s="197"/>
      <c r="L37" s="113"/>
      <c r="M37" s="121"/>
      <c r="N37" s="60"/>
    </row>
    <row r="38" spans="2:14">
      <c r="B38" s="292"/>
      <c r="D38" s="19"/>
      <c r="E38" s="58">
        <v>1851.13</v>
      </c>
      <c r="F38" s="40">
        <v>1</v>
      </c>
      <c r="G38" s="40">
        <v>1</v>
      </c>
      <c r="H38" s="128">
        <v>1.044</v>
      </c>
      <c r="I38" s="123"/>
      <c r="J38" s="59"/>
      <c r="K38" s="197"/>
      <c r="L38" s="113"/>
      <c r="M38" s="121"/>
      <c r="N38" s="60"/>
    </row>
    <row r="39" spans="2:14">
      <c r="B39" s="292"/>
      <c r="D39" s="19"/>
      <c r="E39" s="112"/>
      <c r="F39" s="123"/>
      <c r="G39" s="123"/>
      <c r="H39" s="123"/>
      <c r="I39" s="123"/>
      <c r="J39" s="59"/>
      <c r="K39" s="197"/>
      <c r="L39" s="113"/>
      <c r="M39" s="121"/>
      <c r="N39" s="60"/>
    </row>
    <row r="40" spans="2:14" ht="37.5" customHeight="1">
      <c r="B40" s="292" t="s">
        <v>4450</v>
      </c>
      <c r="C40" s="345">
        <v>97655</v>
      </c>
      <c r="D40" s="169" t="s">
        <v>7</v>
      </c>
      <c r="E40" s="601" t="str">
        <f>IFERROR(VLOOKUP($C40,'SINAPI ABRIL 2021'!$1:$1048576,2,0),IFERROR(VLOOKUP($C40,'5-COMP. PROPRIA'!$B$4:$I$7587,4,0),""))</f>
        <v>REMOÇÃO DE TRAMA METÁLICA PARA COBERTURA, DE FORMA MANUAL, SEM REAPROVEITAMENTO. AF_12/2017</v>
      </c>
      <c r="F40" s="602"/>
      <c r="G40" s="602"/>
      <c r="H40" s="602"/>
      <c r="I40" s="602"/>
      <c r="J40" s="603"/>
      <c r="K40" s="388">
        <v>500</v>
      </c>
      <c r="L40" s="399" t="str">
        <f>IFERROR(VLOOKUP($C40,'SINAPI ABRIL 2021'!$1:$1048576,3,0),IFERROR(VLOOKUP($C40,'5-COMP. PROPRIA'!$B$4:$I$7587,5,0),""))</f>
        <v>M2</v>
      </c>
      <c r="M40" s="138">
        <f>K40*0.1</f>
        <v>50</v>
      </c>
      <c r="N40" s="60"/>
    </row>
    <row r="41" spans="2:14" ht="15">
      <c r="B41" s="292"/>
      <c r="C41" s="345"/>
      <c r="D41" s="169"/>
      <c r="E41" s="425"/>
      <c r="F41" s="426"/>
      <c r="G41" s="426"/>
      <c r="H41" s="426"/>
      <c r="I41" s="426"/>
      <c r="J41" s="427"/>
      <c r="K41" s="388"/>
      <c r="L41" s="399"/>
      <c r="M41" s="138"/>
      <c r="N41" s="60"/>
    </row>
    <row r="42" spans="2:14" ht="33" customHeight="1">
      <c r="B42" s="292" t="s">
        <v>4508</v>
      </c>
      <c r="C42" s="345">
        <v>97640</v>
      </c>
      <c r="D42" s="50" t="s">
        <v>7</v>
      </c>
      <c r="E42" s="601" t="str">
        <f>IFERROR(VLOOKUP($C42,'SINAPI ABRIL 2021'!$1:$1048576,2,0),IFERROR(VLOOKUP($C42,'5-COMP. PROPRIA'!$B$4:$I$7587,4,0),""))</f>
        <v>REMOÇÃO DE FORROS DE DRYWALL, PVC E FIBROMINERAL, DE FORMA MANUAL, SEM REAPROVEITAMENTO. AF_12/2017</v>
      </c>
      <c r="F42" s="602"/>
      <c r="G42" s="602"/>
      <c r="H42" s="602"/>
      <c r="I42" s="602"/>
      <c r="J42" s="603"/>
      <c r="K42" s="388">
        <f>E38</f>
        <v>1851.13</v>
      </c>
      <c r="L42" s="399" t="str">
        <f>IFERROR(VLOOKUP($C42,'SINAPI ABRIL 2021'!$1:$1048576,3,0),IFERROR(VLOOKUP($C42,'5-COMP. PROPRIA'!$B$4:$I$7587,5,0),""))</f>
        <v>M2</v>
      </c>
      <c r="M42" s="138">
        <f>K42*0.01</f>
        <v>18.511300000000002</v>
      </c>
      <c r="N42" s="60"/>
    </row>
    <row r="43" spans="2:14">
      <c r="B43" s="292"/>
      <c r="D43" s="19"/>
      <c r="E43" s="112"/>
      <c r="F43" s="123"/>
      <c r="G43" s="123"/>
      <c r="H43" s="123"/>
      <c r="I43" s="123"/>
      <c r="J43" s="59"/>
      <c r="K43" s="197"/>
      <c r="L43" s="113"/>
      <c r="M43" s="121"/>
      <c r="N43" s="60"/>
    </row>
    <row r="44" spans="2:14" ht="15">
      <c r="B44" s="341"/>
      <c r="C44" s="438" t="s">
        <v>4449</v>
      </c>
      <c r="D44" s="261" t="s">
        <v>4452</v>
      </c>
      <c r="E44" s="666" t="str">
        <f>IFERROR(VLOOKUP($C44,'SINAPI ABRIL 2021'!$1:$1048576,2,0),IFERROR(VLOOKUP($C44,'5-COMP. PROPRIA'!$B$4:$I$7587,4,0),""))</f>
        <v>REMOÇÃO DE GRADE E BEIRAL SEM APROVEITAMENTO</v>
      </c>
      <c r="F44" s="667"/>
      <c r="G44" s="667"/>
      <c r="H44" s="667"/>
      <c r="I44" s="667"/>
      <c r="J44" s="668"/>
      <c r="K44" s="439">
        <f>SUM(K46:K47)</f>
        <v>175</v>
      </c>
      <c r="L44" s="440" t="str">
        <f>IFERROR(VLOOKUP($C44,'SINAPI ABRIL 2021'!$1:$1048576,3,0),IFERROR(VLOOKUP($C44,'5-COMP. PROPRIA'!$B$4:$I$7587,5,0),""))</f>
        <v>M</v>
      </c>
      <c r="M44" s="441">
        <f>K44*0.03*0.6</f>
        <v>3.15</v>
      </c>
      <c r="N44" s="442"/>
    </row>
    <row r="45" spans="2:14" ht="25.5">
      <c r="B45" s="292"/>
      <c r="D45" s="19"/>
      <c r="E45" s="48" t="s">
        <v>710</v>
      </c>
      <c r="F45" s="35" t="s">
        <v>711</v>
      </c>
      <c r="G45" s="123" t="s">
        <v>692</v>
      </c>
      <c r="H45" s="35" t="s">
        <v>688</v>
      </c>
      <c r="I45" s="123"/>
      <c r="J45" s="59"/>
      <c r="K45" s="197"/>
      <c r="L45" s="113"/>
      <c r="M45" s="441"/>
      <c r="N45" s="442"/>
    </row>
    <row r="46" spans="2:14">
      <c r="B46" s="292" t="s">
        <v>12331</v>
      </c>
      <c r="D46" s="19"/>
      <c r="E46" s="58">
        <v>130</v>
      </c>
      <c r="F46" s="40">
        <v>1</v>
      </c>
      <c r="G46" s="40">
        <v>1</v>
      </c>
      <c r="H46" s="40">
        <v>1</v>
      </c>
      <c r="I46" s="123"/>
      <c r="J46" s="59"/>
      <c r="K46" s="197">
        <f t="shared" ref="K46" si="0">H46*G46*F46*E46</f>
        <v>130</v>
      </c>
      <c r="L46" s="113"/>
      <c r="M46" s="441"/>
      <c r="N46" s="442"/>
    </row>
    <row r="47" spans="2:14">
      <c r="B47" s="292" t="s">
        <v>12332</v>
      </c>
      <c r="D47" s="19"/>
      <c r="E47" s="58">
        <v>45</v>
      </c>
      <c r="F47" s="40">
        <v>1</v>
      </c>
      <c r="G47" s="40">
        <v>1</v>
      </c>
      <c r="H47" s="40">
        <v>1</v>
      </c>
      <c r="I47" s="123"/>
      <c r="J47" s="59"/>
      <c r="K47" s="197">
        <f t="shared" ref="K47" si="1">H47*G47*F47*E47</f>
        <v>45</v>
      </c>
      <c r="L47" s="440"/>
      <c r="M47" s="441"/>
      <c r="N47" s="442"/>
    </row>
    <row r="48" spans="2:14">
      <c r="B48" s="292"/>
      <c r="D48" s="19"/>
      <c r="E48" s="112"/>
      <c r="F48" s="123"/>
      <c r="G48" s="123"/>
      <c r="H48" s="123"/>
      <c r="I48" s="123"/>
      <c r="J48" s="59"/>
      <c r="K48" s="197"/>
      <c r="L48" s="113"/>
      <c r="M48" s="121"/>
      <c r="N48" s="60"/>
    </row>
    <row r="49" spans="2:14" ht="15">
      <c r="B49" s="292"/>
      <c r="C49" s="345" t="s">
        <v>4453</v>
      </c>
      <c r="D49" s="53" t="s">
        <v>4452</v>
      </c>
      <c r="E49" s="666" t="str">
        <f>IFERROR(VLOOKUP($C49,'SINAPI ABRIL 2021'!$1:$1048576,2,0),IFERROR(VLOOKUP($C49,'5-COMP. PROPRIA'!$B$4:$I$7587,4,0),""))</f>
        <v>DEMOLIÇÃO DE CONCRETO SIMPLES</v>
      </c>
      <c r="F49" s="667"/>
      <c r="G49" s="667"/>
      <c r="H49" s="667"/>
      <c r="I49" s="667"/>
      <c r="J49" s="668"/>
      <c r="K49" s="388">
        <f>SUM(K51:K57)</f>
        <v>60.755799999999994</v>
      </c>
      <c r="L49" s="399" t="str">
        <f>IFERROR(VLOOKUP($C49,'SINAPI ABRIL 2021'!$1:$1048576,3,0),IFERROR(VLOOKUP($C49,'5-COMP. PROPRIA'!$B$4:$I$7587,5,0),""))</f>
        <v>M3</v>
      </c>
      <c r="M49" s="121"/>
      <c r="N49" s="60"/>
    </row>
    <row r="50" spans="2:14" ht="27.75" customHeight="1">
      <c r="B50" s="292"/>
      <c r="D50" s="19"/>
      <c r="E50" s="48" t="s">
        <v>710</v>
      </c>
      <c r="F50" s="35" t="s">
        <v>711</v>
      </c>
      <c r="G50" s="123" t="s">
        <v>692</v>
      </c>
      <c r="H50" s="35" t="s">
        <v>688</v>
      </c>
      <c r="I50" s="123"/>
      <c r="J50" s="59"/>
      <c r="K50" s="197"/>
      <c r="L50" s="113"/>
      <c r="M50" s="121"/>
      <c r="N50" s="60"/>
    </row>
    <row r="51" spans="2:14" ht="30" customHeight="1">
      <c r="B51" s="292" t="s">
        <v>12317</v>
      </c>
      <c r="D51" s="19"/>
      <c r="E51" s="58">
        <v>10</v>
      </c>
      <c r="F51" s="40">
        <v>2</v>
      </c>
      <c r="G51" s="40">
        <v>7.0000000000000007E-2</v>
      </c>
      <c r="H51" s="40">
        <v>1</v>
      </c>
      <c r="I51" s="123"/>
      <c r="J51" s="59"/>
      <c r="K51" s="197">
        <f t="shared" ref="K51:K57" si="2">H51*G51*F51*E51</f>
        <v>1.4000000000000001</v>
      </c>
      <c r="L51" s="113"/>
      <c r="M51" s="121"/>
      <c r="N51" s="60"/>
    </row>
    <row r="52" spans="2:14" ht="30" customHeight="1">
      <c r="B52" s="476" t="s">
        <v>12883</v>
      </c>
      <c r="D52" s="19"/>
      <c r="E52" s="65">
        <v>1</v>
      </c>
      <c r="F52" s="40">
        <v>1</v>
      </c>
      <c r="G52" s="40">
        <v>7.0000000000000007E-2</v>
      </c>
      <c r="H52" s="40">
        <v>4</v>
      </c>
      <c r="I52" s="123"/>
      <c r="J52" s="59"/>
      <c r="K52" s="197">
        <f t="shared" ref="K52" si="3">H52*G52*F52*E52</f>
        <v>0.28000000000000003</v>
      </c>
      <c r="L52" s="113"/>
      <c r="M52" s="121"/>
      <c r="N52" s="60"/>
    </row>
    <row r="53" spans="2:14" ht="40.5" customHeight="1">
      <c r="B53" s="292" t="s">
        <v>12337</v>
      </c>
      <c r="D53" s="19"/>
      <c r="E53" s="58">
        <f>21.3+29+3.3+48+41.1</f>
        <v>142.69999999999999</v>
      </c>
      <c r="F53" s="40">
        <v>1</v>
      </c>
      <c r="G53" s="40">
        <v>0.08</v>
      </c>
      <c r="H53" s="40">
        <v>1</v>
      </c>
      <c r="I53" s="123"/>
      <c r="J53" s="59"/>
      <c r="K53" s="197">
        <f t="shared" si="2"/>
        <v>11.415999999999999</v>
      </c>
      <c r="L53" s="113"/>
      <c r="M53" s="121"/>
      <c r="N53" s="60"/>
    </row>
    <row r="54" spans="2:14">
      <c r="B54" s="292" t="s">
        <v>12319</v>
      </c>
      <c r="D54" s="19"/>
      <c r="E54" s="58">
        <v>40.9</v>
      </c>
      <c r="F54" s="40">
        <v>1</v>
      </c>
      <c r="G54" s="40">
        <v>0.6</v>
      </c>
      <c r="H54" s="40">
        <v>1</v>
      </c>
      <c r="I54" s="123"/>
      <c r="J54" s="59"/>
      <c r="K54" s="197">
        <f t="shared" si="2"/>
        <v>24.54</v>
      </c>
      <c r="L54" s="113"/>
      <c r="M54" s="121"/>
      <c r="N54" s="60"/>
    </row>
    <row r="55" spans="2:14">
      <c r="B55" s="292" t="s">
        <v>12320</v>
      </c>
      <c r="D55" s="19"/>
      <c r="E55" s="58">
        <v>15.51</v>
      </c>
      <c r="F55" s="40">
        <v>1</v>
      </c>
      <c r="G55" s="40">
        <v>0.6</v>
      </c>
      <c r="H55" s="40">
        <v>1</v>
      </c>
      <c r="I55" s="123"/>
      <c r="J55" s="59"/>
      <c r="K55" s="197">
        <f t="shared" si="2"/>
        <v>9.3059999999999992</v>
      </c>
      <c r="L55" s="113"/>
      <c r="M55" s="121"/>
      <c r="N55" s="60"/>
    </row>
    <row r="56" spans="2:14" ht="16.5" customHeight="1">
      <c r="B56" s="292" t="s">
        <v>12318</v>
      </c>
      <c r="D56" s="19"/>
      <c r="E56" s="45">
        <v>53.08</v>
      </c>
      <c r="F56" s="40">
        <v>1</v>
      </c>
      <c r="G56" s="40">
        <v>7.0000000000000007E-2</v>
      </c>
      <c r="H56" s="40">
        <v>1</v>
      </c>
      <c r="I56" s="123"/>
      <c r="J56" s="59"/>
      <c r="K56" s="197">
        <f t="shared" si="2"/>
        <v>3.7156000000000002</v>
      </c>
      <c r="L56" s="113"/>
      <c r="M56" s="121"/>
      <c r="N56" s="60"/>
    </row>
    <row r="57" spans="2:14" ht="33.75" customHeight="1">
      <c r="B57" s="292" t="s">
        <v>12882</v>
      </c>
      <c r="D57" s="19"/>
      <c r="E57" s="58">
        <v>144.26</v>
      </c>
      <c r="F57" s="40">
        <v>1</v>
      </c>
      <c r="G57" s="40">
        <v>7.0000000000000007E-2</v>
      </c>
      <c r="H57" s="40">
        <v>1</v>
      </c>
      <c r="I57" s="123"/>
      <c r="J57" s="59"/>
      <c r="K57" s="197">
        <f t="shared" si="2"/>
        <v>10.0982</v>
      </c>
      <c r="L57" s="113"/>
      <c r="M57" s="121"/>
      <c r="N57" s="60"/>
    </row>
    <row r="58" spans="2:14">
      <c r="B58" s="292"/>
      <c r="D58" s="19"/>
      <c r="E58" s="112"/>
      <c r="F58" s="123"/>
      <c r="G58" s="123"/>
      <c r="H58" s="123"/>
      <c r="I58" s="123"/>
      <c r="J58" s="59"/>
      <c r="K58" s="197"/>
      <c r="L58" s="113"/>
      <c r="M58" s="121"/>
      <c r="N58" s="60"/>
    </row>
    <row r="59" spans="2:14" ht="30" customHeight="1">
      <c r="B59" s="292"/>
      <c r="C59" s="345">
        <v>97645</v>
      </c>
      <c r="D59" s="19" t="s">
        <v>7</v>
      </c>
      <c r="E59" s="601" t="str">
        <f>IFERROR(VLOOKUP($C59,'SINAPI ABRIL 2021'!$1:$1048576,2,0),IFERROR(VLOOKUP($C59,'5-COMP. PROPRIA'!$B$4:$I$7587,4,0),""))</f>
        <v>REMOÇÃO DE JANELAS, DE FORMA MANUAL, SEM REAPROVEITAMENTO. AF_12/2017</v>
      </c>
      <c r="F59" s="602"/>
      <c r="G59" s="602"/>
      <c r="H59" s="602"/>
      <c r="I59" s="602"/>
      <c r="J59" s="603"/>
      <c r="K59" s="388">
        <v>170.32</v>
      </c>
      <c r="L59" s="399" t="str">
        <f>IFERROR(VLOOKUP($C59,'SINAPI ABRIL 2021'!$1:$1048576,3,0),IFERROR(VLOOKUP($C59,'5-COMP. PROPRIA'!$B$4:$I$7587,5,0),""))</f>
        <v>M2</v>
      </c>
      <c r="M59" s="138">
        <f>K59*0.15</f>
        <v>25.547999999999998</v>
      </c>
      <c r="N59" s="60"/>
    </row>
    <row r="60" spans="2:14">
      <c r="B60" s="292"/>
      <c r="D60" s="19"/>
      <c r="E60" s="112"/>
      <c r="F60" s="123"/>
      <c r="G60" s="123"/>
      <c r="H60" s="123"/>
      <c r="I60" s="123"/>
      <c r="J60" s="59"/>
      <c r="K60" s="197"/>
      <c r="L60" s="113"/>
      <c r="M60" s="121"/>
      <c r="N60" s="60"/>
    </row>
    <row r="61" spans="2:14" ht="33" customHeight="1">
      <c r="B61" s="292" t="s">
        <v>11670</v>
      </c>
      <c r="C61" s="50">
        <v>97644</v>
      </c>
      <c r="D61" s="53" t="s">
        <v>7</v>
      </c>
      <c r="E61" s="601" t="str">
        <f>IFERROR(VLOOKUP($C61,'SINAPI ABRIL 2021'!$1:$1048576,2,0),IFERROR(VLOOKUP($C61,'5-COMP. PROPRIA'!$B$4:$I$7587,4,0),""))</f>
        <v>REMOÇÃO DE PORTAS, DE FORMA MANUAL, SEM REAPROVEITAMENTO. AF_12/2017</v>
      </c>
      <c r="F61" s="602"/>
      <c r="G61" s="602"/>
      <c r="H61" s="602"/>
      <c r="I61" s="602"/>
      <c r="J61" s="603"/>
      <c r="K61" s="388">
        <v>110.05</v>
      </c>
      <c r="L61" s="399" t="str">
        <f>IFERROR(VLOOKUP($C61,'SINAPI ABRIL 2021'!$1:$1048576,3,0),IFERROR(VLOOKUP($C61,'5-COMP. PROPRIA'!$B$4:$I$7587,5,0),""))</f>
        <v>M2</v>
      </c>
      <c r="M61" s="138">
        <f>K61*0.15</f>
        <v>16.5075</v>
      </c>
      <c r="N61" s="60"/>
    </row>
    <row r="62" spans="2:14">
      <c r="B62" s="292"/>
      <c r="D62" s="19"/>
      <c r="E62" s="67"/>
      <c r="F62" s="33"/>
      <c r="G62" s="33"/>
      <c r="H62" s="33"/>
      <c r="I62" s="123"/>
      <c r="J62" s="59"/>
      <c r="K62" s="197"/>
      <c r="L62" s="113"/>
      <c r="M62" s="121"/>
      <c r="N62" s="60"/>
    </row>
    <row r="63" spans="2:14" ht="40.5" customHeight="1">
      <c r="B63" s="292"/>
      <c r="C63" s="50">
        <v>97634</v>
      </c>
      <c r="D63" s="53" t="s">
        <v>7</v>
      </c>
      <c r="E63" s="601" t="str">
        <f>IFERROR(VLOOKUP($C63,'SINAPI ABRIL 2021'!$1:$1048576,2,0),IFERROR(VLOOKUP($C63,'5-COMP. PROPRIA'!$B$4:$I$7587,4,0),""))</f>
        <v>DEMOLIÇÃO DE REVESTIMENTO CERÂMICO, DE FORMA MECANIZADA COM MARTELETE, SEM REAPROVEITAMENTO. AF_12/2017</v>
      </c>
      <c r="F63" s="602"/>
      <c r="G63" s="602"/>
      <c r="H63" s="602"/>
      <c r="I63" s="602"/>
      <c r="J63" s="603"/>
      <c r="K63" s="388">
        <f>SUM(K65:K72)</f>
        <v>1081.1999999999998</v>
      </c>
      <c r="L63" s="399" t="str">
        <f>IFERROR(VLOOKUP($C63,'SINAPI ABRIL 2021'!$1:$1048576,3,0),IFERROR(VLOOKUP($C63,'5-COMP. PROPRIA'!$B$4:$I$7587,5,0),""))</f>
        <v>M2</v>
      </c>
      <c r="M63" s="138">
        <f>K63*0.01</f>
        <v>10.811999999999998</v>
      </c>
      <c r="N63" s="60"/>
    </row>
    <row r="64" spans="2:14" ht="29.25" customHeight="1">
      <c r="B64" s="292"/>
      <c r="D64" s="19"/>
      <c r="E64" s="46" t="s">
        <v>710</v>
      </c>
      <c r="F64" s="126" t="s">
        <v>711</v>
      </c>
      <c r="G64" s="126" t="s">
        <v>688</v>
      </c>
      <c r="H64" s="126" t="s">
        <v>691</v>
      </c>
      <c r="I64" s="123"/>
      <c r="J64" s="59"/>
      <c r="K64" s="197"/>
      <c r="L64" s="113"/>
      <c r="M64" s="121"/>
      <c r="N64" s="60"/>
    </row>
    <row r="65" spans="2:14">
      <c r="B65" s="292" t="s">
        <v>12324</v>
      </c>
      <c r="D65" s="19"/>
      <c r="E65" s="58">
        <f>29</f>
        <v>29</v>
      </c>
      <c r="F65" s="40">
        <v>1.4</v>
      </c>
      <c r="G65" s="40">
        <v>1</v>
      </c>
      <c r="H65" s="128">
        <v>1</v>
      </c>
      <c r="I65" s="123"/>
      <c r="J65" s="59"/>
      <c r="K65" s="197">
        <f>E65*F65*G65</f>
        <v>40.599999999999994</v>
      </c>
      <c r="L65" s="113"/>
      <c r="M65" s="121"/>
      <c r="N65" s="60"/>
    </row>
    <row r="66" spans="2:14">
      <c r="B66" s="292" t="s">
        <v>12327</v>
      </c>
      <c r="D66" s="19"/>
      <c r="E66" s="58">
        <v>2</v>
      </c>
      <c r="F66" s="40">
        <v>3</v>
      </c>
      <c r="G66" s="40">
        <v>2</v>
      </c>
      <c r="H66" s="128">
        <v>1</v>
      </c>
      <c r="I66" s="123"/>
      <c r="J66" s="59"/>
      <c r="K66" s="197">
        <f>E66*F66*G66</f>
        <v>12</v>
      </c>
      <c r="L66" s="113"/>
      <c r="M66" s="121"/>
      <c r="N66" s="60"/>
    </row>
    <row r="67" spans="2:14">
      <c r="B67" s="292" t="s">
        <v>12321</v>
      </c>
      <c r="D67" s="19"/>
      <c r="E67" s="58">
        <v>6</v>
      </c>
      <c r="F67" s="40">
        <v>3</v>
      </c>
      <c r="G67" s="40">
        <v>1</v>
      </c>
      <c r="H67" s="128">
        <v>1</v>
      </c>
      <c r="I67" s="123"/>
      <c r="J67" s="59"/>
      <c r="K67" s="197">
        <f t="shared" ref="K67:K71" si="4">E67*F67*G67</f>
        <v>18</v>
      </c>
      <c r="L67" s="113"/>
      <c r="M67" s="121"/>
      <c r="N67" s="60"/>
    </row>
    <row r="68" spans="2:14">
      <c r="B68" s="292" t="s">
        <v>12322</v>
      </c>
      <c r="C68" s="345"/>
      <c r="D68" s="19"/>
      <c r="E68" s="58">
        <v>6</v>
      </c>
      <c r="F68" s="40">
        <v>3</v>
      </c>
      <c r="G68" s="40">
        <v>1</v>
      </c>
      <c r="H68" s="128">
        <v>1</v>
      </c>
      <c r="I68" s="123"/>
      <c r="J68" s="59"/>
      <c r="K68" s="197">
        <f t="shared" si="4"/>
        <v>18</v>
      </c>
      <c r="L68" s="113"/>
      <c r="M68" s="121"/>
      <c r="N68" s="60"/>
    </row>
    <row r="69" spans="2:14" ht="25.5">
      <c r="B69" s="292" t="s">
        <v>9125</v>
      </c>
      <c r="C69" s="345"/>
      <c r="D69" s="19"/>
      <c r="E69" s="58">
        <v>5.75</v>
      </c>
      <c r="F69" s="40">
        <v>5</v>
      </c>
      <c r="G69" s="40">
        <v>1</v>
      </c>
      <c r="H69" s="128">
        <v>1</v>
      </c>
      <c r="I69" s="123"/>
      <c r="J69" s="59"/>
      <c r="K69" s="197">
        <f t="shared" si="4"/>
        <v>28.75</v>
      </c>
      <c r="L69" s="113"/>
      <c r="M69" s="121"/>
      <c r="N69" s="60"/>
    </row>
    <row r="70" spans="2:14">
      <c r="B70" s="292" t="s">
        <v>12336</v>
      </c>
      <c r="C70" s="345"/>
      <c r="D70" s="19"/>
      <c r="E70" s="58">
        <f>48+120.6+10.2+56.4+17.65+71.76</f>
        <v>324.61</v>
      </c>
      <c r="F70" s="40">
        <v>1</v>
      </c>
      <c r="G70" s="40">
        <v>1</v>
      </c>
      <c r="H70" s="128">
        <v>1</v>
      </c>
      <c r="I70" s="123"/>
      <c r="J70" s="59"/>
      <c r="K70" s="197">
        <f t="shared" si="4"/>
        <v>324.61</v>
      </c>
      <c r="L70" s="113"/>
      <c r="M70" s="121"/>
      <c r="N70" s="60"/>
    </row>
    <row r="71" spans="2:14">
      <c r="B71" s="292" t="s">
        <v>12323</v>
      </c>
      <c r="C71" s="345"/>
      <c r="D71" s="19"/>
      <c r="E71" s="58">
        <v>36.6</v>
      </c>
      <c r="F71" s="40">
        <v>1.4</v>
      </c>
      <c r="G71" s="40">
        <v>1</v>
      </c>
      <c r="H71" s="128">
        <v>1</v>
      </c>
      <c r="I71" s="123">
        <f>E71*G71</f>
        <v>36.6</v>
      </c>
      <c r="J71" s="59"/>
      <c r="K71" s="197">
        <f t="shared" si="4"/>
        <v>51.24</v>
      </c>
      <c r="L71" s="113"/>
      <c r="M71" s="121"/>
      <c r="N71" s="60"/>
    </row>
    <row r="72" spans="2:14">
      <c r="B72" s="292" t="s">
        <v>12326</v>
      </c>
      <c r="D72" s="19"/>
      <c r="E72" s="58">
        <v>28</v>
      </c>
      <c r="F72" s="40">
        <v>1.4</v>
      </c>
      <c r="G72" s="40">
        <v>15</v>
      </c>
      <c r="H72" s="128">
        <v>1</v>
      </c>
      <c r="I72" s="123">
        <f>E72*G72</f>
        <v>420</v>
      </c>
      <c r="J72" s="59"/>
      <c r="K72" s="197">
        <f t="shared" ref="K72" si="5">E72*F72*G72</f>
        <v>587.99999999999989</v>
      </c>
      <c r="L72" s="113"/>
      <c r="M72" s="121"/>
      <c r="N72" s="60"/>
    </row>
    <row r="73" spans="2:14">
      <c r="B73" s="292"/>
      <c r="D73" s="19"/>
      <c r="E73" s="67"/>
      <c r="F73" s="33"/>
      <c r="G73" s="33"/>
      <c r="H73" s="33"/>
      <c r="I73" s="123"/>
      <c r="J73" s="59"/>
      <c r="K73" s="197"/>
      <c r="L73" s="113"/>
      <c r="M73" s="121"/>
      <c r="N73" s="60"/>
    </row>
    <row r="74" spans="2:14" ht="33" customHeight="1">
      <c r="B74" s="292"/>
      <c r="C74" s="345">
        <v>97631</v>
      </c>
      <c r="D74" s="53" t="s">
        <v>7</v>
      </c>
      <c r="E74" s="601" t="str">
        <f>IFERROR(VLOOKUP($C74,'SINAPI ABRIL 2021'!$1:$1048576,2,0),IFERROR(VLOOKUP($C74,'5-COMP. PROPRIA'!$B$4:$I$7587,4,0),""))</f>
        <v>DEMOLIÇÃO DE ARGAMASSAS, DE FORMA MANUAL, SEM REAPROVEITAMENTO. AF_12/2017</v>
      </c>
      <c r="F74" s="602"/>
      <c r="G74" s="602"/>
      <c r="H74" s="602"/>
      <c r="I74" s="602"/>
      <c r="J74" s="603"/>
      <c r="K74" s="388">
        <f>K63</f>
        <v>1081.1999999999998</v>
      </c>
      <c r="L74" s="399" t="str">
        <f>IFERROR(VLOOKUP($C74,'SINAPI ABRIL 2021'!$1:$1048576,3,0),IFERROR(VLOOKUP($C74,'5-COMP. PROPRIA'!$B$4:$I$7587,5,0),""))</f>
        <v>M2</v>
      </c>
      <c r="M74" s="138">
        <f>K74*0.03</f>
        <v>32.435999999999993</v>
      </c>
      <c r="N74" s="60"/>
    </row>
    <row r="75" spans="2:14">
      <c r="B75" s="292"/>
      <c r="D75" s="19"/>
      <c r="E75" s="67"/>
      <c r="F75" s="33"/>
      <c r="G75" s="33"/>
      <c r="H75" s="33"/>
      <c r="I75" s="123"/>
      <c r="J75" s="59"/>
      <c r="K75" s="197"/>
      <c r="L75" s="113"/>
      <c r="M75" s="121"/>
      <c r="N75" s="60"/>
    </row>
    <row r="76" spans="2:14" ht="22.5" customHeight="1">
      <c r="B76" s="292" t="s">
        <v>12325</v>
      </c>
      <c r="C76" s="345">
        <v>97632</v>
      </c>
      <c r="D76" s="53" t="s">
        <v>7</v>
      </c>
      <c r="E76" s="601" t="str">
        <f>IFERROR(VLOOKUP($C76,'SINAPI ABRIL 2021'!$1:$1048576,2,0),IFERROR(VLOOKUP($C76,'5-COMP. PROPRIA'!$B$4:$I$7587,4,0),""))</f>
        <v>DEMOLIÇÃO DE RODAPÉ CERÂMICO, DE FORMA MANUAL, SEM REAPROVEITAMENTO. AF_12/2017</v>
      </c>
      <c r="F76" s="602"/>
      <c r="G76" s="602"/>
      <c r="H76" s="602"/>
      <c r="I76" s="602"/>
      <c r="J76" s="603"/>
      <c r="K76" s="388">
        <f>190.5+36</f>
        <v>226.5</v>
      </c>
      <c r="L76" s="399" t="str">
        <f>IFERROR(VLOOKUP($C76,'SINAPI ABRIL 2021'!$1:$1048576,3,0),IFERROR(VLOOKUP($C76,'5-COMP. PROPRIA'!$B$4:$I$7587,5,0),""))</f>
        <v>M</v>
      </c>
      <c r="M76" s="138">
        <f>K76*0.01</f>
        <v>2.2650000000000001</v>
      </c>
      <c r="N76" s="60"/>
    </row>
    <row r="77" spans="2:14">
      <c r="B77" s="292"/>
      <c r="D77" s="19"/>
      <c r="E77" s="67"/>
      <c r="F77" s="33"/>
      <c r="G77" s="33"/>
      <c r="H77" s="33"/>
      <c r="I77" s="123"/>
      <c r="J77" s="59"/>
      <c r="K77" s="197"/>
      <c r="L77" s="113"/>
      <c r="M77" s="121"/>
      <c r="N77" s="60"/>
    </row>
    <row r="78" spans="2:14" ht="26.25" customHeight="1">
      <c r="B78" s="292"/>
      <c r="C78" s="345">
        <v>97622</v>
      </c>
      <c r="D78" s="53" t="s">
        <v>7</v>
      </c>
      <c r="E78" s="601" t="str">
        <f>IFERROR(VLOOKUP($C78,'SINAPI ABRIL 2021'!$1:$1048576,2,0),IFERROR(VLOOKUP($C78,'5-COMP. PROPRIA'!$B$4:$I$7587,4,0),""))</f>
        <v>DEMOLIÇÃO DE ALVENARIA DE BLOCO FURADO, DE FORMA MANUAL, SEM REAPROVEITAMENTO. AF_12/2017</v>
      </c>
      <c r="F78" s="602"/>
      <c r="G78" s="602"/>
      <c r="H78" s="602"/>
      <c r="I78" s="602"/>
      <c r="J78" s="603"/>
      <c r="K78" s="388">
        <f>SUM(K80:K83)</f>
        <v>21.939</v>
      </c>
      <c r="L78" s="399" t="str">
        <f>IFERROR(VLOOKUP($C78,'SINAPI ABRIL 2021'!$1:$1048576,3,0),IFERROR(VLOOKUP($C78,'5-COMP. PROPRIA'!$B$4:$I$7587,5,0),""))</f>
        <v>M3</v>
      </c>
      <c r="M78" s="138">
        <f>K78*0.3</f>
        <v>6.5816999999999997</v>
      </c>
      <c r="N78" s="60"/>
    </row>
    <row r="79" spans="2:14" ht="26.25" customHeight="1">
      <c r="B79" s="292"/>
      <c r="D79" s="19"/>
      <c r="E79" s="46" t="s">
        <v>710</v>
      </c>
      <c r="F79" s="126" t="s">
        <v>711</v>
      </c>
      <c r="G79" s="126" t="s">
        <v>688</v>
      </c>
      <c r="H79" s="126" t="s">
        <v>691</v>
      </c>
      <c r="I79" s="123"/>
      <c r="J79" s="59"/>
      <c r="K79" s="197"/>
      <c r="L79" s="113"/>
      <c r="M79" s="121"/>
      <c r="N79" s="60"/>
    </row>
    <row r="80" spans="2:14">
      <c r="B80" s="292" t="s">
        <v>12333</v>
      </c>
      <c r="D80" s="19"/>
      <c r="E80" s="58">
        <v>52.14</v>
      </c>
      <c r="F80" s="40">
        <v>0.15</v>
      </c>
      <c r="G80" s="40">
        <v>1</v>
      </c>
      <c r="H80" s="128">
        <v>1</v>
      </c>
      <c r="I80" s="123"/>
      <c r="J80" s="59"/>
      <c r="K80" s="197">
        <f>E80*F80*G80</f>
        <v>7.8209999999999997</v>
      </c>
      <c r="L80" s="113"/>
      <c r="M80" s="121"/>
      <c r="N80" s="60"/>
    </row>
    <row r="81" spans="2:14">
      <c r="B81" s="292" t="s">
        <v>12334</v>
      </c>
      <c r="D81" s="19"/>
      <c r="E81" s="58">
        <v>37.67</v>
      </c>
      <c r="F81" s="40">
        <v>0.15</v>
      </c>
      <c r="G81" s="40">
        <v>1</v>
      </c>
      <c r="H81" s="128">
        <v>1</v>
      </c>
      <c r="I81" s="123"/>
      <c r="J81" s="59"/>
      <c r="K81" s="197">
        <f>E81*F81*G81</f>
        <v>5.6505000000000001</v>
      </c>
      <c r="L81" s="113"/>
      <c r="M81" s="121"/>
      <c r="N81" s="60"/>
    </row>
    <row r="82" spans="2:14">
      <c r="B82" s="292" t="s">
        <v>12483</v>
      </c>
      <c r="D82" s="19"/>
      <c r="E82" s="58">
        <f>2*0.5</f>
        <v>1</v>
      </c>
      <c r="F82" s="40">
        <v>0.15</v>
      </c>
      <c r="G82" s="40">
        <v>1</v>
      </c>
      <c r="H82" s="128">
        <v>1</v>
      </c>
      <c r="I82" s="123"/>
      <c r="J82" s="59"/>
      <c r="K82" s="197">
        <f>E82*F82*G82</f>
        <v>0.15</v>
      </c>
      <c r="L82" s="113"/>
      <c r="M82" s="121"/>
      <c r="N82" s="60"/>
    </row>
    <row r="83" spans="2:14" ht="25.5">
      <c r="B83" s="292" t="s">
        <v>12335</v>
      </c>
      <c r="D83" s="19"/>
      <c r="E83" s="58">
        <v>55.45</v>
      </c>
      <c r="F83" s="40">
        <v>0.15</v>
      </c>
      <c r="G83" s="40">
        <v>1</v>
      </c>
      <c r="H83" s="128">
        <v>1</v>
      </c>
      <c r="I83" s="123"/>
      <c r="J83" s="59"/>
      <c r="K83" s="197">
        <f t="shared" ref="K83" si="6">E83*F83*G83</f>
        <v>8.3175000000000008</v>
      </c>
      <c r="L83" s="113"/>
      <c r="M83" s="121"/>
      <c r="N83" s="60"/>
    </row>
    <row r="84" spans="2:14">
      <c r="B84" s="292"/>
      <c r="D84" s="19"/>
      <c r="E84" s="67"/>
      <c r="F84" s="33"/>
      <c r="G84" s="33"/>
      <c r="H84" s="33"/>
      <c r="I84" s="123"/>
      <c r="J84" s="59"/>
      <c r="K84" s="197"/>
      <c r="L84" s="113"/>
      <c r="M84" s="121"/>
      <c r="N84" s="60"/>
    </row>
    <row r="85" spans="2:14" ht="27" customHeight="1">
      <c r="B85" s="292" t="s">
        <v>12339</v>
      </c>
      <c r="C85" s="345">
        <v>97627</v>
      </c>
      <c r="D85" s="53" t="s">
        <v>7</v>
      </c>
      <c r="E85" s="601" t="str">
        <f>IFERROR(VLOOKUP($C85,'SINAPI ABRIL 2021'!$1:$1048576,2,0),IFERROR(VLOOKUP($C85,'5-COMP. PROPRIA'!$B$4:$I$7587,4,0),""))</f>
        <v>DEMOLIÇÃO DE PILARES E VIGAS EM CONCRETO ARMADO, DE FORMA MECANIZADA COM MARTELETE, SEM REAPROVEITAMENTO. AF_12/2017</v>
      </c>
      <c r="F85" s="602"/>
      <c r="G85" s="602"/>
      <c r="H85" s="602"/>
      <c r="I85" s="602"/>
      <c r="J85" s="603"/>
      <c r="K85" s="388">
        <f>12+(0.15*0.3*3*10)+(0.15*0.3*6)</f>
        <v>13.62</v>
      </c>
      <c r="L85" s="399" t="str">
        <f>IFERROR(VLOOKUP($C85,'SINAPI ABRIL 2021'!$1:$1048576,3,0),IFERROR(VLOOKUP($C85,'5-COMP. PROPRIA'!$B$4:$I$7587,5,0),""))</f>
        <v>M3</v>
      </c>
      <c r="M85" s="138">
        <f>K85</f>
        <v>13.62</v>
      </c>
      <c r="N85" s="60"/>
    </row>
    <row r="86" spans="2:14" ht="12.75" customHeight="1">
      <c r="B86" s="292"/>
      <c r="D86" s="19"/>
      <c r="E86" s="67"/>
      <c r="F86" s="33"/>
      <c r="G86" s="33"/>
      <c r="H86" s="33"/>
      <c r="I86" s="123"/>
      <c r="J86" s="59"/>
      <c r="K86" s="197"/>
      <c r="L86" s="113"/>
      <c r="M86" s="121"/>
      <c r="N86" s="60"/>
    </row>
    <row r="87" spans="2:14" ht="15">
      <c r="B87" s="292"/>
      <c r="C87" s="345" t="s">
        <v>4454</v>
      </c>
      <c r="D87" s="53" t="s">
        <v>4452</v>
      </c>
      <c r="E87" s="601" t="str">
        <f>IFERROR(VLOOKUP($C87,'SINAPI ABRIL 2021'!$1:$1048576,2,0),IFERROR(VLOOKUP($C87,'5-COMP. PROPRIA'!$B$4:$I$7587,4,0),""))</f>
        <v>ESGOTAMENTO, DEMOLIÇÃO E RETIRADA DE FOSSA</v>
      </c>
      <c r="F87" s="602"/>
      <c r="G87" s="602"/>
      <c r="H87" s="602"/>
      <c r="I87" s="602"/>
      <c r="J87" s="603"/>
      <c r="K87" s="388">
        <v>3</v>
      </c>
      <c r="L87" s="399" t="str">
        <f>IFERROR(VLOOKUP($C87,'SINAPI ABRIL 2021'!$1:$1048576,3,0),IFERROR(VLOOKUP($C87,'5-COMP. PROPRIA'!$B$4:$I$7587,5,0),""))</f>
        <v>UN</v>
      </c>
      <c r="M87" s="138">
        <f>K87*2</f>
        <v>6</v>
      </c>
      <c r="N87" s="60"/>
    </row>
    <row r="88" spans="2:14">
      <c r="B88" s="292"/>
      <c r="D88" s="19"/>
      <c r="E88" s="67"/>
      <c r="F88" s="33"/>
      <c r="G88" s="33"/>
      <c r="H88" s="33"/>
      <c r="I88" s="123"/>
      <c r="J88" s="59"/>
      <c r="K88" s="197"/>
      <c r="L88" s="113"/>
      <c r="M88" s="121"/>
      <c r="N88" s="60"/>
    </row>
    <row r="89" spans="2:14" ht="15">
      <c r="B89" s="292"/>
      <c r="C89" s="345">
        <v>97663</v>
      </c>
      <c r="D89" s="53" t="s">
        <v>7</v>
      </c>
      <c r="E89" s="601" t="str">
        <f>IFERROR(VLOOKUP($C89,'SINAPI ABRIL 2021'!$1:$1048576,2,0),IFERROR(VLOOKUP($C89,'5-COMP. PROPRIA'!$B$4:$I$7587,4,0),""))</f>
        <v>REMOÇÃO DE LOUÇAS, DE FORMA MANUAL, SEM REAPROVEITAMENTO. AF_12/2017</v>
      </c>
      <c r="F89" s="602"/>
      <c r="G89" s="602"/>
      <c r="H89" s="602"/>
      <c r="I89" s="602"/>
      <c r="J89" s="603"/>
      <c r="K89" s="388">
        <v>40</v>
      </c>
      <c r="L89" s="399" t="str">
        <f>IFERROR(VLOOKUP($C89,'SINAPI ABRIL 2021'!$1:$1048576,3,0),IFERROR(VLOOKUP($C89,'5-COMP. PROPRIA'!$B$4:$I$7587,5,0),""))</f>
        <v>UN</v>
      </c>
      <c r="M89" s="138">
        <f>K89*0.15</f>
        <v>6</v>
      </c>
      <c r="N89" s="60"/>
    </row>
    <row r="90" spans="2:14">
      <c r="B90" s="292"/>
      <c r="D90" s="19"/>
      <c r="E90" s="67"/>
      <c r="F90" s="33"/>
      <c r="G90" s="33"/>
      <c r="H90" s="33"/>
      <c r="I90" s="123"/>
      <c r="J90" s="59"/>
      <c r="K90" s="197"/>
      <c r="L90" s="113"/>
      <c r="M90" s="121"/>
      <c r="N90" s="60"/>
    </row>
    <row r="91" spans="2:14" ht="29.25" customHeight="1">
      <c r="B91" s="292"/>
      <c r="C91" s="50">
        <v>97661</v>
      </c>
      <c r="D91" s="53" t="s">
        <v>7</v>
      </c>
      <c r="E91" s="601" t="str">
        <f>IFERROR(VLOOKUP($C91,'SINAPI ABRIL 2021'!$1:$1048576,2,0),IFERROR(VLOOKUP($C91,'5-COMP. PROPRIA'!$B$4:$I$7587,4,0),""))</f>
        <v>REMOÇÃO DE CABOS ELÉTRICOS, DE FORMA MANUAL, SEM REAPROVEITAMENTO. AF_12/2017</v>
      </c>
      <c r="F91" s="602"/>
      <c r="G91" s="602"/>
      <c r="H91" s="602"/>
      <c r="I91" s="602"/>
      <c r="J91" s="603"/>
      <c r="K91" s="388">
        <v>7000</v>
      </c>
      <c r="L91" s="399" t="str">
        <f>IFERROR(VLOOKUP($C91,'SINAPI ABRIL 2021'!$1:$1048576,3,0),IFERROR(VLOOKUP($C91,'5-COMP. PROPRIA'!$B$4:$I$7587,5,0),""))</f>
        <v>M</v>
      </c>
      <c r="M91" s="138">
        <f>K91*0.01</f>
        <v>70</v>
      </c>
      <c r="N91" s="60"/>
    </row>
    <row r="92" spans="2:14">
      <c r="B92" s="292"/>
      <c r="D92" s="19"/>
      <c r="E92" s="67"/>
      <c r="F92" s="33"/>
      <c r="G92" s="33"/>
      <c r="H92" s="33"/>
      <c r="I92" s="123"/>
      <c r="J92" s="59"/>
      <c r="K92" s="197"/>
      <c r="L92" s="113"/>
      <c r="M92" s="121"/>
      <c r="N92" s="60"/>
    </row>
    <row r="93" spans="2:14" ht="31.5" customHeight="1">
      <c r="B93" s="292" t="s">
        <v>12328</v>
      </c>
      <c r="C93" s="345" t="s">
        <v>11658</v>
      </c>
      <c r="D93" s="53" t="s">
        <v>4452</v>
      </c>
      <c r="E93" s="601" t="str">
        <f>IFERROR(VLOOKUP($C93,'SINAPI ABRIL 2021'!$1:$1048576,2,0),IFERROR(VLOOKUP($C93,'5-COMP. PROPRIA'!$B$4:$I$7587,4,0),""))</f>
        <v>DEMOLIÇÃO DE DIVISORIA/GRANITO OU SIMILAR SEM REAPROVEITAMENTO</v>
      </c>
      <c r="F93" s="602"/>
      <c r="G93" s="602"/>
      <c r="H93" s="602"/>
      <c r="I93" s="602"/>
      <c r="J93" s="603"/>
      <c r="K93" s="388">
        <f>59.85+13.7+2.79+6.31</f>
        <v>82.65</v>
      </c>
      <c r="L93" s="399" t="str">
        <f>IFERROR(VLOOKUP($C93,'SINAPI ABRIL 2021'!$1:$1048576,3,0),IFERROR(VLOOKUP($C93,'5-COMP. PROPRIA'!$B$4:$I$7587,5,0),""))</f>
        <v>M2</v>
      </c>
      <c r="M93" s="138">
        <f>K93*0.15</f>
        <v>12.397500000000001</v>
      </c>
      <c r="N93" s="60"/>
    </row>
    <row r="94" spans="2:14">
      <c r="B94" s="292"/>
      <c r="D94" s="19"/>
      <c r="E94" s="67"/>
      <c r="F94" s="33"/>
      <c r="G94" s="33"/>
      <c r="H94" s="33"/>
      <c r="I94" s="123"/>
      <c r="J94" s="59"/>
      <c r="K94" s="197"/>
      <c r="L94" s="113"/>
      <c r="M94" s="121"/>
      <c r="N94" s="60"/>
    </row>
    <row r="95" spans="2:14" ht="29.25" customHeight="1">
      <c r="B95" s="292"/>
      <c r="C95" s="50">
        <v>97662</v>
      </c>
      <c r="D95" s="53" t="s">
        <v>7</v>
      </c>
      <c r="E95" s="601" t="str">
        <f>IFERROR(VLOOKUP($C95,'SINAPI ABRIL 2021'!$1:$1048576,2,0),IFERROR(VLOOKUP($C95,'5-COMP. PROPRIA'!$B$4:$I$7587,4,0),""))</f>
        <v>REMOÇÃO DE TUBULAÇÕES (TUBOS E CONEXÕES) DE ÁGUA FRIA, DE FORMA MANUAL, SEM REAPROVEITAMENTO. AF_12/2017</v>
      </c>
      <c r="F95" s="602"/>
      <c r="G95" s="602"/>
      <c r="H95" s="602"/>
      <c r="I95" s="602"/>
      <c r="J95" s="603"/>
      <c r="K95" s="388">
        <v>150</v>
      </c>
      <c r="L95" s="399" t="str">
        <f>IFERROR(VLOOKUP($C95,'SINAPI ABRIL 2021'!$1:$1048576,3,0),IFERROR(VLOOKUP($C95,'5-COMP. PROPRIA'!$B$4:$I$7587,5,0),""))</f>
        <v>M</v>
      </c>
      <c r="M95" s="138">
        <f>K95*0.03</f>
        <v>4.5</v>
      </c>
      <c r="N95" s="60"/>
    </row>
    <row r="96" spans="2:14" ht="15">
      <c r="B96" s="292"/>
      <c r="D96" s="53"/>
      <c r="E96" s="425"/>
      <c r="F96" s="426"/>
      <c r="G96" s="426"/>
      <c r="H96" s="426"/>
      <c r="I96" s="426"/>
      <c r="J96" s="427"/>
      <c r="K96" s="388"/>
      <c r="L96" s="399"/>
      <c r="M96" s="138"/>
      <c r="N96" s="60"/>
    </row>
    <row r="97" spans="2:14" ht="33" customHeight="1">
      <c r="B97" s="292"/>
      <c r="C97" s="50">
        <v>91222</v>
      </c>
      <c r="D97" s="53" t="s">
        <v>7</v>
      </c>
      <c r="E97" s="601" t="str">
        <f>IFERROR(VLOOKUP($C97,'SINAPI ABRIL 2021'!$1:$1048576,2,0),IFERROR(VLOOKUP($C97,'5-COMP. PROPRIA'!$B$4:$I$7587,4,0),""))</f>
        <v>RASGO EM ALVENARIA PARA RAMAIS/ DISTRIBUIÇÃO COM DIÂMETROS MAIORES QUE 40 MM E MENORES OU IGUAIS A 75 MM. AF_05/2015</v>
      </c>
      <c r="F97" s="602"/>
      <c r="G97" s="602"/>
      <c r="H97" s="602"/>
      <c r="I97" s="602"/>
      <c r="J97" s="603"/>
      <c r="K97" s="388">
        <f>326.1</f>
        <v>326.10000000000002</v>
      </c>
      <c r="L97" s="399" t="str">
        <f>IFERROR(VLOOKUP($C97,'SINAPI ABRIL 2021'!$1:$1048576,3,0),IFERROR(VLOOKUP($C97,'5-COMP. PROPRIA'!$B$4:$I$7587,5,0),""))</f>
        <v>M</v>
      </c>
      <c r="M97" s="138">
        <f>K97*0.03</f>
        <v>9.7829999999999995</v>
      </c>
      <c r="N97" s="60"/>
    </row>
    <row r="98" spans="2:14">
      <c r="B98" s="292"/>
      <c r="D98" s="19"/>
      <c r="E98" s="67"/>
      <c r="F98" s="33"/>
      <c r="G98" s="33"/>
      <c r="H98" s="33"/>
      <c r="I98" s="123"/>
      <c r="J98" s="59"/>
      <c r="K98" s="197"/>
      <c r="L98" s="113"/>
      <c r="M98" s="121"/>
      <c r="N98" s="60"/>
    </row>
    <row r="99" spans="2:14" ht="28.5" customHeight="1">
      <c r="B99" s="292"/>
      <c r="C99" s="50">
        <v>98535</v>
      </c>
      <c r="D99" s="53" t="s">
        <v>7</v>
      </c>
      <c r="E99" s="601" t="str">
        <f>IFERROR(VLOOKUP($C99,'SINAPI ABRIL 2021'!$1:$1048576,2,0),IFERROR(VLOOKUP($C99,'5-COMP. PROPRIA'!$B$4:$I$7587,4,0),""))</f>
        <v>PODA EM ALTURA DE ÁRVORE COM DIÂMETRO DE TRONCO MAIOR OU IGUAL A 0,60 M.AF_05/2018</v>
      </c>
      <c r="F99" s="602"/>
      <c r="G99" s="602"/>
      <c r="H99" s="602"/>
      <c r="I99" s="602"/>
      <c r="J99" s="603"/>
      <c r="K99" s="388">
        <v>15</v>
      </c>
      <c r="L99" s="399" t="str">
        <f>IFERROR(VLOOKUP($C99,'SINAPI ABRIL 2021'!$1:$1048576,3,0),IFERROR(VLOOKUP($C99,'5-COMP. PROPRIA'!$B$4:$I$7587,5,0),""))</f>
        <v>UN</v>
      </c>
      <c r="M99" s="138">
        <f>K99*0.5</f>
        <v>7.5</v>
      </c>
      <c r="N99" s="60"/>
    </row>
    <row r="100" spans="2:14">
      <c r="B100" s="292"/>
      <c r="D100" s="19"/>
      <c r="E100" s="67"/>
      <c r="F100" s="33"/>
      <c r="G100" s="33"/>
      <c r="H100" s="33"/>
      <c r="I100" s="123"/>
      <c r="J100" s="59"/>
      <c r="K100" s="197"/>
      <c r="L100" s="113"/>
      <c r="M100" s="121"/>
      <c r="N100" s="60"/>
    </row>
    <row r="101" spans="2:14" ht="24.75" customHeight="1">
      <c r="B101" s="292"/>
      <c r="C101" s="50">
        <v>98531</v>
      </c>
      <c r="D101" s="53" t="s">
        <v>7</v>
      </c>
      <c r="E101" s="601" t="str">
        <f>IFERROR(VLOOKUP($C101,'SINAPI ABRIL 2021'!$1:$1048576,2,0),IFERROR(VLOOKUP($C101,'5-COMP. PROPRIA'!$B$4:$I$7587,4,0),""))</f>
        <v>CORTE RASO E RECORTE DE ÁRVORE COM DIÂMETRO DE TRONCO MAIOR OU IGUAL A 0,60 M.AF_05/2018</v>
      </c>
      <c r="F101" s="602"/>
      <c r="G101" s="602"/>
      <c r="H101" s="602"/>
      <c r="I101" s="602"/>
      <c r="J101" s="603"/>
      <c r="K101" s="388">
        <v>15</v>
      </c>
      <c r="L101" s="399" t="str">
        <f>IFERROR(VLOOKUP($C101,'SINAPI ABRIL 2021'!$1:$1048576,3,0),IFERROR(VLOOKUP($C101,'5-COMP. PROPRIA'!$B$4:$I$7587,5,0),""))</f>
        <v>UN</v>
      </c>
      <c r="M101" s="138">
        <f>K101*0.5</f>
        <v>7.5</v>
      </c>
      <c r="N101" s="60"/>
    </row>
    <row r="102" spans="2:14">
      <c r="B102" s="292"/>
      <c r="D102" s="19"/>
      <c r="E102" s="67"/>
      <c r="F102" s="33"/>
      <c r="G102" s="33"/>
      <c r="H102" s="33"/>
      <c r="I102" s="123"/>
      <c r="J102" s="59"/>
      <c r="K102" s="197"/>
      <c r="L102" s="113"/>
      <c r="M102" s="121"/>
      <c r="N102" s="60"/>
    </row>
    <row r="103" spans="2:14" ht="22.5" customHeight="1">
      <c r="B103" s="292"/>
      <c r="C103" s="50">
        <v>98528</v>
      </c>
      <c r="D103" s="53" t="s">
        <v>7</v>
      </c>
      <c r="E103" s="601" t="str">
        <f>IFERROR(VLOOKUP($C103,'SINAPI ABRIL 2021'!$1:$1048576,2,0),IFERROR(VLOOKUP($C103,'5-COMP. PROPRIA'!$B$4:$I$7587,4,0),""))</f>
        <v>REMOÇÃO DE RAÍZES REMANESCENTES DE TRONCO DE ÁRVORE COM DIÂMETRO MAIOR OU IGUAL A 0,60 M.AF_05/2018</v>
      </c>
      <c r="F103" s="602"/>
      <c r="G103" s="602"/>
      <c r="H103" s="602"/>
      <c r="I103" s="602"/>
      <c r="J103" s="603"/>
      <c r="K103" s="388">
        <v>15</v>
      </c>
      <c r="L103" s="399" t="str">
        <f>IFERROR(VLOOKUP($C103,'SINAPI ABRIL 2021'!$1:$1048576,3,0),IFERROR(VLOOKUP($C103,'5-COMP. PROPRIA'!$B$4:$I$7587,5,0),""))</f>
        <v>UN</v>
      </c>
      <c r="M103" s="138">
        <f>K103*0.5</f>
        <v>7.5</v>
      </c>
      <c r="N103" s="60"/>
    </row>
    <row r="104" spans="2:14">
      <c r="B104" s="292"/>
      <c r="D104" s="19"/>
      <c r="E104" s="67"/>
      <c r="F104" s="33"/>
      <c r="G104" s="33"/>
      <c r="H104" s="33"/>
      <c r="I104" s="123"/>
      <c r="J104" s="59"/>
      <c r="K104" s="197"/>
      <c r="L104" s="113"/>
      <c r="M104" s="121"/>
      <c r="N104" s="60"/>
    </row>
    <row r="105" spans="2:14" ht="15">
      <c r="B105" s="292"/>
      <c r="C105" s="50">
        <v>98524</v>
      </c>
      <c r="D105" s="53" t="s">
        <v>7</v>
      </c>
      <c r="E105" s="601" t="str">
        <f>IFERROR(VLOOKUP($C105,'SINAPI ABRIL 2021'!$1:$1048576,2,0),IFERROR(VLOOKUP($C105,'5-COMP. PROPRIA'!$B$4:$I$7587,4,0),""))</f>
        <v>LIMPEZA MANUAL DE VEGETAÇÃO EM TERRENO COM ENXADA.AF_05/2018</v>
      </c>
      <c r="F105" s="602"/>
      <c r="G105" s="602"/>
      <c r="H105" s="602"/>
      <c r="I105" s="602"/>
      <c r="J105" s="603"/>
      <c r="K105" s="388">
        <v>350</v>
      </c>
      <c r="L105" s="399" t="str">
        <f>IFERROR(VLOOKUP($C105,'SINAPI ABRIL 2021'!$1:$1048576,3,0),IFERROR(VLOOKUP($C105,'5-COMP. PROPRIA'!$B$4:$I$7587,5,0),""))</f>
        <v>M2</v>
      </c>
      <c r="M105" s="138">
        <f>K105*0.01</f>
        <v>3.5</v>
      </c>
      <c r="N105" s="60"/>
    </row>
    <row r="106" spans="2:14">
      <c r="B106" s="292"/>
      <c r="D106" s="19"/>
      <c r="E106" s="67"/>
      <c r="F106" s="33"/>
      <c r="G106" s="33"/>
      <c r="H106" s="33"/>
      <c r="I106" s="123"/>
      <c r="J106" s="59"/>
      <c r="K106" s="197"/>
      <c r="L106" s="113"/>
      <c r="M106" s="121"/>
      <c r="N106" s="60"/>
    </row>
    <row r="107" spans="2:14" ht="28.5" customHeight="1">
      <c r="B107" s="292" t="s">
        <v>11671</v>
      </c>
      <c r="C107" s="50">
        <v>97664</v>
      </c>
      <c r="D107" s="53" t="s">
        <v>7</v>
      </c>
      <c r="E107" s="601" t="str">
        <f>IFERROR(VLOOKUP($C107,'SINAPI ABRIL 2021'!$1:$1048576,2,0),IFERROR(VLOOKUP($C107,'5-COMP. PROPRIA'!$B$4:$I$7587,4,0),""))</f>
        <v>REMOÇÃO DE ACESSÓRIOS, DE FORMA MANUAL, SEM REAPROVEITAMENTO. AF_12/2017</v>
      </c>
      <c r="F107" s="602"/>
      <c r="G107" s="602"/>
      <c r="H107" s="602"/>
      <c r="I107" s="602"/>
      <c r="J107" s="603"/>
      <c r="K107" s="388">
        <v>12</v>
      </c>
      <c r="L107" s="399" t="str">
        <f>IFERROR(VLOOKUP($C107,'SINAPI ABRIL 2021'!$1:$1048576,3,0),IFERROR(VLOOKUP($C107,'5-COMP. PROPRIA'!$B$4:$I$7587,5,0),""))</f>
        <v>UN</v>
      </c>
      <c r="M107" s="138">
        <f>K107*0.1</f>
        <v>1.2000000000000002</v>
      </c>
      <c r="N107" s="60"/>
    </row>
    <row r="108" spans="2:14">
      <c r="B108" s="292"/>
      <c r="D108" s="19"/>
      <c r="E108" s="67"/>
      <c r="F108" s="33"/>
      <c r="G108" s="33"/>
      <c r="H108" s="33"/>
      <c r="I108" s="123"/>
      <c r="J108" s="59"/>
      <c r="K108" s="197"/>
      <c r="L108" s="113"/>
      <c r="M108" s="121"/>
      <c r="N108" s="60"/>
    </row>
    <row r="109" spans="2:14" ht="27" customHeight="1">
      <c r="B109" s="292"/>
      <c r="C109" s="345">
        <v>100981</v>
      </c>
      <c r="D109" s="53" t="s">
        <v>7</v>
      </c>
      <c r="E109" s="601" t="str">
        <f>IFERROR(VLOOKUP($C109,'SINAPI ABRIL 2021'!$1:$1048576,2,0),IFERROR(VLOOKUP($C109,'5-COMP. PROPRIA'!$B$4:$I$7587,4,0),""))</f>
        <v>CARGA, MANOBRA E DESCARGA DE ENTULHO EM CAMINHÃO BASCULANTE 6 M³ - CARGA COM ESCAVADEIRA HIDRÁULICA  (CAÇAMBA DE 0,80 M³ / 111 HP) E DESCARGA LIVRE (UNIDADE: M3). AF_07/2020</v>
      </c>
      <c r="F109" s="602"/>
      <c r="G109" s="602"/>
      <c r="H109" s="602"/>
      <c r="I109" s="602"/>
      <c r="J109" s="603"/>
      <c r="K109" s="388">
        <f>E111*H111</f>
        <v>727.40560360000006</v>
      </c>
      <c r="L109" s="399" t="str">
        <f>IFERROR(VLOOKUP($C109,'SINAPI ABRIL 2021'!$1:$1048576,3,0),IFERROR(VLOOKUP($C109,'5-COMP. PROPRIA'!$B$4:$I$7587,5,0),""))</f>
        <v>M3</v>
      </c>
      <c r="M109" s="121"/>
      <c r="N109" s="60"/>
    </row>
    <row r="110" spans="2:14" ht="54" customHeight="1">
      <c r="B110" s="292" t="s">
        <v>4457</v>
      </c>
      <c r="D110" s="19"/>
      <c r="E110" s="137" t="s">
        <v>4455</v>
      </c>
      <c r="F110" s="15"/>
      <c r="G110" s="15"/>
      <c r="H110" s="37" t="s">
        <v>4456</v>
      </c>
      <c r="I110" s="115"/>
      <c r="J110" s="47"/>
      <c r="K110" s="249"/>
      <c r="L110" s="34"/>
      <c r="M110" s="121"/>
      <c r="N110" s="60"/>
    </row>
    <row r="111" spans="2:14" ht="28.5" customHeight="1">
      <c r="B111" s="292" t="s">
        <v>4458</v>
      </c>
      <c r="D111" s="19"/>
      <c r="E111" s="65">
        <f>M36+M44+K49+M59+M61+M63+M42+M87+M89+M91+M93+M95+M74+M99+M101+M103+M105+M78+M76+M107+M85+M40</f>
        <v>559.54277200000001</v>
      </c>
      <c r="F111" s="122"/>
      <c r="G111" s="122"/>
      <c r="H111" s="41">
        <v>1.3</v>
      </c>
      <c r="I111" s="122"/>
      <c r="J111" s="119"/>
      <c r="K111" s="249"/>
      <c r="L111" s="34"/>
      <c r="M111" s="121"/>
      <c r="N111" s="60"/>
    </row>
    <row r="112" spans="2:14" ht="12.75" customHeight="1">
      <c r="B112" s="292"/>
      <c r="D112" s="19"/>
      <c r="E112" s="66"/>
      <c r="F112" s="122"/>
      <c r="G112" s="122"/>
      <c r="H112" s="122"/>
      <c r="I112" s="122"/>
      <c r="J112" s="119"/>
      <c r="K112" s="249"/>
      <c r="L112" s="34"/>
      <c r="M112" s="121"/>
      <c r="N112" s="60"/>
    </row>
    <row r="113" spans="2:14" ht="35.25" customHeight="1">
      <c r="B113" s="292"/>
      <c r="C113" s="345">
        <v>97914</v>
      </c>
      <c r="D113" s="53" t="s">
        <v>7</v>
      </c>
      <c r="E113" s="601" t="str">
        <f>IFERROR(VLOOKUP($C113,'SINAPI ABRIL 2021'!$1:$1048576,2,0),IFERROR(VLOOKUP($C113,'5-COMP. PROPRIA'!$B$4:$I$7587,4,0),""))</f>
        <v>TRANSPORTE COM CAMINHÃO BASCULANTE DE 6 M³, EM VIA URBANA PAVIMENTADA, DMT ATÉ 30 KM (UNIDADE: M3XKM). AF_07/2020</v>
      </c>
      <c r="F113" s="602"/>
      <c r="G113" s="602"/>
      <c r="H113" s="602"/>
      <c r="I113" s="602"/>
      <c r="J113" s="603"/>
      <c r="K113" s="388">
        <f>K115</f>
        <v>7274.0560360000009</v>
      </c>
      <c r="L113" s="399" t="str">
        <f>IFERROR(VLOOKUP($C113,'SINAPI ABRIL 2021'!$1:$1048576,3,0),IFERROR(VLOOKUP($C113,'5-COMP. PROPRIA'!$B$4:$I$7587,5,0),""))</f>
        <v>M3XKM</v>
      </c>
      <c r="M113" s="121"/>
      <c r="N113" s="60"/>
    </row>
    <row r="114" spans="2:14" ht="12.75" customHeight="1">
      <c r="B114" s="292"/>
      <c r="D114" s="19"/>
      <c r="E114" s="66" t="s">
        <v>689</v>
      </c>
      <c r="F114" s="122"/>
      <c r="G114" s="122"/>
      <c r="H114" s="122" t="s">
        <v>690</v>
      </c>
      <c r="I114" s="122"/>
      <c r="J114" s="119"/>
      <c r="K114" s="249"/>
      <c r="L114" s="34"/>
      <c r="M114" s="121"/>
      <c r="N114" s="60"/>
    </row>
    <row r="115" spans="2:14" ht="33.75" customHeight="1">
      <c r="B115" s="292" t="s">
        <v>4459</v>
      </c>
      <c r="D115" s="19"/>
      <c r="E115" s="65">
        <f>K109</f>
        <v>727.40560360000006</v>
      </c>
      <c r="F115" s="122"/>
      <c r="G115" s="122"/>
      <c r="H115" s="41">
        <v>10</v>
      </c>
      <c r="I115" s="122"/>
      <c r="J115" s="119"/>
      <c r="K115" s="249">
        <f>H115*E115</f>
        <v>7274.0560360000009</v>
      </c>
      <c r="L115" s="34"/>
      <c r="M115" s="121"/>
      <c r="N115" s="60"/>
    </row>
    <row r="116" spans="2:14" ht="12.75" customHeight="1" thickBot="1">
      <c r="B116" s="292"/>
      <c r="D116" s="19"/>
      <c r="E116" s="66"/>
      <c r="F116" s="122"/>
      <c r="G116" s="122"/>
      <c r="H116" s="122"/>
      <c r="I116" s="122"/>
      <c r="J116" s="119"/>
      <c r="K116" s="249"/>
      <c r="L116" s="34"/>
      <c r="M116" s="121"/>
      <c r="N116" s="60"/>
    </row>
    <row r="117" spans="2:14" ht="12.75" customHeight="1" thickBot="1">
      <c r="B117" s="292" t="s">
        <v>9138</v>
      </c>
      <c r="D117" s="19"/>
      <c r="E117" s="620" t="s">
        <v>4658</v>
      </c>
      <c r="F117" s="621"/>
      <c r="G117" s="621"/>
      <c r="H117" s="621"/>
      <c r="I117" s="621"/>
      <c r="J117" s="622"/>
      <c r="K117" s="249"/>
      <c r="L117" s="34"/>
      <c r="M117" s="121"/>
      <c r="N117" s="60"/>
    </row>
    <row r="118" spans="2:14" ht="13.5" thickBot="1">
      <c r="B118" s="292"/>
      <c r="D118" s="19"/>
      <c r="E118" s="620" t="s">
        <v>12501</v>
      </c>
      <c r="F118" s="621"/>
      <c r="G118" s="621"/>
      <c r="H118" s="621"/>
      <c r="I118" s="621"/>
      <c r="J118" s="622"/>
      <c r="K118" s="249"/>
      <c r="L118" s="34"/>
      <c r="M118" s="121"/>
      <c r="N118" s="60"/>
    </row>
    <row r="119" spans="2:14" ht="15" customHeight="1" thickBot="1">
      <c r="B119" s="292"/>
      <c r="D119" s="19"/>
      <c r="E119" s="614" t="s">
        <v>12502</v>
      </c>
      <c r="F119" s="615"/>
      <c r="G119" s="615"/>
      <c r="H119" s="615"/>
      <c r="I119" s="615"/>
      <c r="J119" s="616"/>
      <c r="K119" s="249"/>
      <c r="L119" s="34"/>
      <c r="M119" s="121"/>
      <c r="N119" s="60"/>
    </row>
    <row r="120" spans="2:14" ht="38.25" customHeight="1">
      <c r="B120" s="292"/>
      <c r="C120" s="50">
        <v>96523</v>
      </c>
      <c r="D120" s="53" t="s">
        <v>7</v>
      </c>
      <c r="E120" s="601" t="str">
        <f>IFERROR(VLOOKUP($C120,'SINAPI ABRIL 2021'!$1:$1048576,2,0),IFERROR(VLOOKUP($C120,'5-COMP. PROPRIA'!$B$4:$I$7587,4,0),""))</f>
        <v>ESCAVAÇÃO MANUAL PARA BLOCO DE COROAMENTO OU SAPATA, COM PREVISÃO DE FÔRMA. AF_06/2017</v>
      </c>
      <c r="F120" s="602"/>
      <c r="G120" s="602"/>
      <c r="H120" s="602"/>
      <c r="I120" s="602"/>
      <c r="J120" s="603"/>
      <c r="K120" s="388">
        <f>SUM(K122)</f>
        <v>37.200000000000003</v>
      </c>
      <c r="L120" s="399" t="str">
        <f>IFERROR(VLOOKUP($C120,'SINAPI ABRIL 2021'!$1:$1048576,3,0),IFERROR(VLOOKUP($C120,'5-COMP. PROPRIA'!$B$4:$I$7587,5,0),""))</f>
        <v>M3</v>
      </c>
      <c r="M120" s="121"/>
      <c r="N120" s="60"/>
    </row>
    <row r="121" spans="2:14" ht="30.75" customHeight="1">
      <c r="B121" s="292"/>
      <c r="D121" s="19"/>
      <c r="E121" s="198" t="s">
        <v>4659</v>
      </c>
      <c r="F121" s="199" t="s">
        <v>4660</v>
      </c>
      <c r="G121" s="199" t="s">
        <v>4661</v>
      </c>
      <c r="H121" s="199" t="s">
        <v>4662</v>
      </c>
      <c r="I121" s="199"/>
      <c r="J121" s="200"/>
      <c r="K121" s="197"/>
      <c r="L121" s="34"/>
      <c r="M121" s="121"/>
      <c r="N121" s="60"/>
    </row>
    <row r="122" spans="2:14" ht="12.75" customHeight="1">
      <c r="B122" s="292"/>
      <c r="D122" s="19"/>
      <c r="E122" s="201">
        <v>1</v>
      </c>
      <c r="F122" s="202">
        <v>1</v>
      </c>
      <c r="G122" s="202">
        <v>1.55</v>
      </c>
      <c r="H122" s="202">
        <v>24</v>
      </c>
      <c r="I122" s="202"/>
      <c r="J122" s="203"/>
      <c r="K122" s="197">
        <f>E122*F122*G122*H122</f>
        <v>37.200000000000003</v>
      </c>
      <c r="L122" s="34"/>
      <c r="M122" s="121"/>
      <c r="N122" s="60"/>
    </row>
    <row r="123" spans="2:14" ht="12.75" customHeight="1">
      <c r="B123" s="292"/>
      <c r="D123" s="19"/>
      <c r="E123" s="204"/>
      <c r="F123" s="205"/>
      <c r="G123" s="205"/>
      <c r="H123" s="205"/>
      <c r="I123" s="205"/>
      <c r="J123" s="206"/>
      <c r="K123" s="197"/>
      <c r="L123" s="34"/>
      <c r="M123" s="121"/>
      <c r="N123" s="60"/>
    </row>
    <row r="124" spans="2:14" ht="30" customHeight="1">
      <c r="B124" s="292"/>
      <c r="C124" s="50">
        <v>96535</v>
      </c>
      <c r="D124" s="53" t="s">
        <v>7</v>
      </c>
      <c r="E124" s="601" t="str">
        <f>IFERROR(VLOOKUP($C124,'SINAPI ABRIL 2021'!$1:$1048576,2,0),IFERROR(VLOOKUP($C124,'5-COMP. PROPRIA'!$B$4:$I$7587,4,0),""))</f>
        <v>FABRICAÇÃO, MONTAGEM E DESMONTAGEM DE FÔRMA PARA SAPATA, EM MADEIRA SERRADA, E=25 MM, 4 UTILIZAÇÕES. AF_06/2017</v>
      </c>
      <c r="F124" s="602"/>
      <c r="G124" s="602"/>
      <c r="H124" s="602"/>
      <c r="I124" s="602"/>
      <c r="J124" s="603"/>
      <c r="K124" s="388">
        <f>SUM(K126:K127)</f>
        <v>48</v>
      </c>
      <c r="L124" s="399" t="str">
        <f>IFERROR(VLOOKUP($C124,'SINAPI ABRIL 2021'!$1:$1048576,3,0),IFERROR(VLOOKUP($C124,'5-COMP. PROPRIA'!$B$4:$I$7587,5,0),""))</f>
        <v>M2</v>
      </c>
      <c r="M124" s="74"/>
      <c r="N124" s="64"/>
    </row>
    <row r="125" spans="2:14" ht="29.25" customHeight="1">
      <c r="B125" s="292"/>
      <c r="D125" s="19"/>
      <c r="E125" s="204" t="s">
        <v>4659</v>
      </c>
      <c r="F125" s="205" t="s">
        <v>4660</v>
      </c>
      <c r="G125" s="205"/>
      <c r="H125" s="205" t="s">
        <v>4662</v>
      </c>
      <c r="I125" s="205"/>
      <c r="J125" s="206"/>
      <c r="K125" s="197"/>
      <c r="L125" s="34"/>
      <c r="M125" s="121"/>
      <c r="N125" s="60"/>
    </row>
    <row r="126" spans="2:14" ht="12.75" customHeight="1">
      <c r="B126" s="292" t="s">
        <v>12502</v>
      </c>
      <c r="D126" s="19"/>
      <c r="E126" s="201">
        <f>0.7*4</f>
        <v>2.8</v>
      </c>
      <c r="F126" s="202">
        <v>0.4</v>
      </c>
      <c r="G126" s="202"/>
      <c r="H126" s="202">
        <f>H122</f>
        <v>24</v>
      </c>
      <c r="I126" s="202"/>
      <c r="J126" s="203"/>
      <c r="K126" s="197">
        <f>E126*F126*H126</f>
        <v>26.879999999999995</v>
      </c>
      <c r="L126" s="34"/>
      <c r="M126" s="121"/>
      <c r="N126" s="60"/>
    </row>
    <row r="127" spans="2:14" ht="12.75" customHeight="1">
      <c r="B127" s="292" t="s">
        <v>12503</v>
      </c>
      <c r="D127" s="19"/>
      <c r="E127" s="201">
        <f>0.2*4</f>
        <v>0.8</v>
      </c>
      <c r="F127" s="463">
        <v>1.1000000000000001</v>
      </c>
      <c r="G127" s="463"/>
      <c r="H127" s="463">
        <f>H126</f>
        <v>24</v>
      </c>
      <c r="I127" s="463"/>
      <c r="J127" s="203"/>
      <c r="K127" s="197">
        <f>E127*F127*H127</f>
        <v>21.120000000000005</v>
      </c>
      <c r="L127" s="34"/>
      <c r="M127" s="121"/>
      <c r="N127" s="60"/>
    </row>
    <row r="128" spans="2:14" ht="12.75" customHeight="1">
      <c r="B128" s="292"/>
      <c r="D128" s="19"/>
      <c r="E128" s="204"/>
      <c r="F128" s="205"/>
      <c r="G128" s="205"/>
      <c r="H128" s="205"/>
      <c r="I128" s="205"/>
      <c r="J128" s="206"/>
      <c r="K128" s="197"/>
      <c r="L128" s="34"/>
      <c r="M128" s="121"/>
      <c r="N128" s="60"/>
    </row>
    <row r="129" spans="2:14" ht="28.5" customHeight="1">
      <c r="B129" s="292"/>
      <c r="C129" s="50">
        <v>96619</v>
      </c>
      <c r="D129" s="53" t="s">
        <v>7</v>
      </c>
      <c r="E129" s="601" t="str">
        <f>IFERROR(VLOOKUP($C129,'SINAPI ABRIL 2021'!$1:$1048576,2,0),IFERROR(VLOOKUP($C129,'5-COMP. PROPRIA'!$B$4:$I$7587,4,0),""))</f>
        <v>LASTRO DE CONCRETO MAGRO, APLICADO EM BLOCOS DE COROAMENTO OU SAPATAS, ESPESSURA DE 5 CM. AF_08/2017</v>
      </c>
      <c r="F129" s="602"/>
      <c r="G129" s="602"/>
      <c r="H129" s="602"/>
      <c r="I129" s="602"/>
      <c r="J129" s="603"/>
      <c r="K129" s="388">
        <f>SUM(K131)</f>
        <v>11.759999999999998</v>
      </c>
      <c r="L129" s="399" t="str">
        <f>IFERROR(VLOOKUP($C129,'SINAPI ABRIL 2021'!$1:$1048576,3,0),IFERROR(VLOOKUP($C129,'5-COMP. PROPRIA'!$B$4:$I$7587,5,0),""))</f>
        <v>M2</v>
      </c>
      <c r="M129" s="121"/>
      <c r="N129" s="60"/>
    </row>
    <row r="130" spans="2:14" ht="24.75" customHeight="1">
      <c r="B130" s="292"/>
      <c r="D130" s="19"/>
      <c r="E130" s="208" t="s">
        <v>4659</v>
      </c>
      <c r="F130" s="185" t="s">
        <v>4660</v>
      </c>
      <c r="G130" s="185"/>
      <c r="H130" s="186" t="s">
        <v>4662</v>
      </c>
      <c r="J130" s="206"/>
      <c r="K130" s="197"/>
      <c r="L130" s="34"/>
      <c r="M130" s="121"/>
      <c r="N130" s="60"/>
    </row>
    <row r="131" spans="2:14" ht="12.75" customHeight="1">
      <c r="B131" s="292"/>
      <c r="D131" s="19"/>
      <c r="E131" s="209">
        <v>0.7</v>
      </c>
      <c r="F131" s="210">
        <v>0.7</v>
      </c>
      <c r="G131" s="185"/>
      <c r="H131" s="210">
        <f>H126</f>
        <v>24</v>
      </c>
      <c r="J131" s="206"/>
      <c r="K131" s="197">
        <f>E131*F131*H131</f>
        <v>11.759999999999998</v>
      </c>
      <c r="L131" s="34"/>
      <c r="M131" s="121"/>
      <c r="N131" s="60"/>
    </row>
    <row r="132" spans="2:14" ht="12.75" customHeight="1">
      <c r="B132" s="292"/>
      <c r="D132" s="19"/>
      <c r="E132" s="204"/>
      <c r="F132" s="205"/>
      <c r="G132" s="205"/>
      <c r="H132" s="205"/>
      <c r="I132" s="205"/>
      <c r="J132" s="206"/>
      <c r="K132" s="197"/>
      <c r="L132" s="34"/>
      <c r="M132" s="121"/>
      <c r="N132" s="60"/>
    </row>
    <row r="133" spans="2:14" ht="33" customHeight="1">
      <c r="B133" s="292"/>
      <c r="C133" s="50">
        <v>96546</v>
      </c>
      <c r="D133" s="53" t="s">
        <v>7</v>
      </c>
      <c r="E133" s="601" t="str">
        <f>IFERROR(VLOOKUP($C133,'SINAPI ABRIL 2021'!$1:$1048576,2,0),IFERROR(VLOOKUP($C133,'5-COMP. PROPRIA'!$B$4:$I$7587,4,0),""))</f>
        <v>ARMAÇÃO DE BLOCO, VIGA BALDRAME OU SAPATA UTILIZANDO AÇO CA-50 DE 10 MM - MONTAGEM. AF_06/2017</v>
      </c>
      <c r="F133" s="602"/>
      <c r="G133" s="602"/>
      <c r="H133" s="602"/>
      <c r="I133" s="602"/>
      <c r="J133" s="603"/>
      <c r="K133" s="389">
        <f>SUM(K136:K137)</f>
        <v>372.69288000000012</v>
      </c>
      <c r="L133" s="399" t="str">
        <f>IFERROR(VLOOKUP($C133,'SINAPI ABRIL 2021'!$1:$1048576,3,0),IFERROR(VLOOKUP($C133,'5-COMP. PROPRIA'!$B$4:$I$7587,5,0),""))</f>
        <v>KG</v>
      </c>
      <c r="M133" s="121"/>
      <c r="N133" s="60"/>
    </row>
    <row r="134" spans="2:14" ht="12.75" customHeight="1">
      <c r="B134" s="292"/>
      <c r="D134" s="19"/>
      <c r="E134" s="204"/>
      <c r="F134" s="205"/>
      <c r="G134" s="205"/>
      <c r="H134" s="205" t="s">
        <v>4663</v>
      </c>
      <c r="I134" s="205"/>
      <c r="J134" s="206"/>
      <c r="K134" s="197"/>
      <c r="L134" s="34"/>
      <c r="M134" s="121"/>
      <c r="N134" s="60"/>
    </row>
    <row r="135" spans="2:14" ht="22.5" customHeight="1">
      <c r="B135" s="292"/>
      <c r="D135" s="19"/>
      <c r="E135" s="204" t="s">
        <v>4664</v>
      </c>
      <c r="F135" s="205" t="s">
        <v>680</v>
      </c>
      <c r="G135" s="205" t="s">
        <v>4665</v>
      </c>
      <c r="H135" s="205" t="s">
        <v>4666</v>
      </c>
      <c r="I135" s="205"/>
      <c r="J135" s="206"/>
      <c r="K135" s="197"/>
      <c r="L135" s="34"/>
      <c r="M135" s="121"/>
      <c r="N135" s="60"/>
    </row>
    <row r="136" spans="2:14" ht="19.5" customHeight="1">
      <c r="B136" s="292" t="s">
        <v>12500</v>
      </c>
      <c r="C136" s="4"/>
      <c r="E136" s="58">
        <v>10</v>
      </c>
      <c r="F136" s="188">
        <f>14*1.2</f>
        <v>16.8</v>
      </c>
      <c r="G136" s="188">
        <f>H122</f>
        <v>24</v>
      </c>
      <c r="H136" s="210">
        <f>((E136/1000)*(E136/1000)*3.14*0.25)*7850</f>
        <v>0.61622500000000013</v>
      </c>
      <c r="I136" s="205"/>
      <c r="J136" s="206"/>
      <c r="K136" s="197">
        <f>F136*G136*H136</f>
        <v>248.46192000000008</v>
      </c>
      <c r="L136" s="34"/>
      <c r="M136" s="121"/>
      <c r="N136" s="60"/>
    </row>
    <row r="137" spans="2:14" ht="22.5" customHeight="1">
      <c r="B137" s="292" t="s">
        <v>12503</v>
      </c>
      <c r="D137" s="19"/>
      <c r="E137" s="58">
        <v>10</v>
      </c>
      <c r="F137" s="188">
        <f>4*2.1</f>
        <v>8.4</v>
      </c>
      <c r="G137" s="188">
        <f>G136</f>
        <v>24</v>
      </c>
      <c r="H137" s="210">
        <f>((E137/1000)*(E137/1000)*3.14*0.25)*7850</f>
        <v>0.61622500000000013</v>
      </c>
      <c r="I137" s="462"/>
      <c r="J137" s="206"/>
      <c r="K137" s="197">
        <f>F137*G137*H137</f>
        <v>124.23096000000004</v>
      </c>
      <c r="L137" s="34"/>
      <c r="M137" s="121"/>
      <c r="N137" s="60"/>
    </row>
    <row r="138" spans="2:14" ht="12.75" customHeight="1">
      <c r="B138" s="292"/>
      <c r="D138" s="19"/>
      <c r="E138" s="204"/>
      <c r="F138" s="205"/>
      <c r="G138" s="205"/>
      <c r="H138" s="205"/>
      <c r="I138" s="205"/>
      <c r="J138" s="206"/>
      <c r="K138" s="197"/>
      <c r="L138" s="34"/>
      <c r="M138" s="121"/>
      <c r="N138" s="60"/>
    </row>
    <row r="139" spans="2:14" ht="34.5" customHeight="1">
      <c r="B139" s="292"/>
      <c r="C139" s="50">
        <v>96543</v>
      </c>
      <c r="D139" s="53" t="s">
        <v>7</v>
      </c>
      <c r="E139" s="601" t="str">
        <f>IFERROR(VLOOKUP($C139,'SINAPI ABRIL 2021'!$1:$1048576,2,0),IFERROR(VLOOKUP($C139,'5-COMP. PROPRIA'!$B$4:$I$7587,4,0),""))</f>
        <v>ARMAÇÃO DE BLOCO, VIGA BALDRAME E SAPATA UTILIZANDO AÇO CA-60 DE 5 MM - MONTAGEM. AF_06/2017</v>
      </c>
      <c r="F139" s="602"/>
      <c r="G139" s="602"/>
      <c r="H139" s="602"/>
      <c r="I139" s="602"/>
      <c r="J139" s="603"/>
      <c r="K139" s="389">
        <f>SUM(K142:K142)</f>
        <v>28.469595000000005</v>
      </c>
      <c r="L139" s="399" t="str">
        <f>IFERROR(VLOOKUP($C139,'SINAPI ABRIL 2021'!$1:$1048576,3,0),IFERROR(VLOOKUP($C139,'5-COMP. PROPRIA'!$B$4:$I$7587,5,0),""))</f>
        <v>KG</v>
      </c>
      <c r="M139" s="121"/>
      <c r="N139" s="60"/>
    </row>
    <row r="140" spans="2:14" ht="12.75" customHeight="1">
      <c r="B140" s="292"/>
      <c r="D140" s="19"/>
      <c r="E140" s="204"/>
      <c r="F140" s="462"/>
      <c r="G140" s="462"/>
      <c r="H140" s="462" t="s">
        <v>4663</v>
      </c>
      <c r="I140" s="462"/>
      <c r="J140" s="206"/>
      <c r="K140" s="197"/>
      <c r="L140" s="34"/>
      <c r="M140" s="121"/>
      <c r="N140" s="60"/>
    </row>
    <row r="141" spans="2:14" ht="12.75" customHeight="1">
      <c r="B141" s="292"/>
      <c r="D141" s="19"/>
      <c r="E141" s="204" t="s">
        <v>4664</v>
      </c>
      <c r="F141" s="462" t="s">
        <v>680</v>
      </c>
      <c r="G141" s="462" t="s">
        <v>4665</v>
      </c>
      <c r="H141" s="462" t="s">
        <v>4666</v>
      </c>
      <c r="I141" s="462"/>
      <c r="J141" s="206"/>
      <c r="K141" s="197"/>
      <c r="L141" s="34"/>
      <c r="M141" s="121"/>
      <c r="N141" s="60"/>
    </row>
    <row r="142" spans="2:14" ht="12.75" customHeight="1">
      <c r="B142" s="292" t="s">
        <v>12504</v>
      </c>
      <c r="C142" s="4"/>
      <c r="E142" s="58">
        <v>5</v>
      </c>
      <c r="F142" s="188">
        <f>11*0.7</f>
        <v>7.6999999999999993</v>
      </c>
      <c r="G142" s="188">
        <f>G137</f>
        <v>24</v>
      </c>
      <c r="H142" s="188">
        <f>((E142/1000)*(E142/1000)*3.14*0.25)*7850</f>
        <v>0.15405625000000003</v>
      </c>
      <c r="I142" s="462"/>
      <c r="J142" s="206"/>
      <c r="K142" s="197">
        <f>F142*G142*H142</f>
        <v>28.469595000000005</v>
      </c>
      <c r="L142" s="34"/>
      <c r="M142" s="121"/>
      <c r="N142" s="60"/>
    </row>
    <row r="143" spans="2:14" ht="12.75" customHeight="1">
      <c r="B143" s="292"/>
      <c r="D143" s="19"/>
      <c r="E143" s="204"/>
      <c r="F143" s="462"/>
      <c r="G143" s="462"/>
      <c r="H143" s="462"/>
      <c r="I143" s="462"/>
      <c r="J143" s="206"/>
      <c r="K143" s="197"/>
      <c r="L143" s="34"/>
      <c r="M143" s="121"/>
      <c r="N143" s="60"/>
    </row>
    <row r="144" spans="2:14" ht="12.75" customHeight="1">
      <c r="B144" s="292"/>
      <c r="C144" s="50">
        <v>96558</v>
      </c>
      <c r="D144" s="53" t="s">
        <v>7</v>
      </c>
      <c r="E144" s="601" t="str">
        <f>IFERROR(VLOOKUP($C144,'SINAPI ABRIL 2021'!$1:$1048576,2,0),IFERROR(VLOOKUP($C144,'5-COMP. PROPRIA'!$B$4:$I$7587,4,0),""))</f>
        <v>CONCRETAGEM DE SAPATAS, FCK 30 MPA, COM USO DE BOMBA  LANÇAMENTO, ADENSAMENTO E ACABAMENTO. AF_11/2016</v>
      </c>
      <c r="F144" s="602"/>
      <c r="G144" s="602"/>
      <c r="H144" s="602"/>
      <c r="I144" s="602"/>
      <c r="J144" s="603"/>
      <c r="K144" s="389">
        <f>SUM(K146:K147)</f>
        <v>5.76</v>
      </c>
      <c r="L144" s="399" t="str">
        <f>IFERROR(VLOOKUP($C144,'SINAPI ABRIL 2021'!$1:$1048576,3,0),IFERROR(VLOOKUP($C144,'5-COMP. PROPRIA'!$B$4:$I$7587,5,0),""))</f>
        <v>M3</v>
      </c>
      <c r="M144" s="121"/>
      <c r="N144" s="60"/>
    </row>
    <row r="145" spans="2:14" ht="12.75" customHeight="1">
      <c r="B145" s="292"/>
      <c r="D145" s="211"/>
      <c r="E145" s="204" t="s">
        <v>4659</v>
      </c>
      <c r="F145" s="205" t="s">
        <v>4660</v>
      </c>
      <c r="G145" s="205" t="s">
        <v>4661</v>
      </c>
      <c r="H145" s="205" t="s">
        <v>4662</v>
      </c>
      <c r="I145" s="205"/>
      <c r="J145" s="206"/>
      <c r="K145" s="197"/>
      <c r="L145" s="34"/>
      <c r="M145" s="121"/>
      <c r="N145" s="60"/>
    </row>
    <row r="146" spans="2:14" ht="12.75" customHeight="1">
      <c r="B146" s="292" t="s">
        <v>12502</v>
      </c>
      <c r="D146" s="19"/>
      <c r="E146" s="201">
        <v>0.7</v>
      </c>
      <c r="F146" s="202">
        <v>0.7</v>
      </c>
      <c r="G146" s="202">
        <v>0.4</v>
      </c>
      <c r="H146" s="202">
        <f>H131</f>
        <v>24</v>
      </c>
      <c r="I146" s="205"/>
      <c r="J146" s="206"/>
      <c r="K146" s="391">
        <f>E146*F146*G146*H146</f>
        <v>4.7039999999999997</v>
      </c>
      <c r="L146" s="34"/>
      <c r="M146" s="121"/>
      <c r="N146" s="60"/>
    </row>
    <row r="147" spans="2:14" ht="12.75" customHeight="1">
      <c r="B147" s="292" t="s">
        <v>12503</v>
      </c>
      <c r="D147" s="19"/>
      <c r="E147" s="201">
        <v>0.2</v>
      </c>
      <c r="F147" s="463">
        <v>0.2</v>
      </c>
      <c r="G147" s="463">
        <v>1.1000000000000001</v>
      </c>
      <c r="H147" s="463">
        <f>H146</f>
        <v>24</v>
      </c>
      <c r="I147" s="462"/>
      <c r="J147" s="206"/>
      <c r="K147" s="391">
        <f>E147*F147*G147*H147</f>
        <v>1.0560000000000003</v>
      </c>
      <c r="L147" s="34"/>
      <c r="M147" s="121"/>
      <c r="N147" s="60"/>
    </row>
    <row r="148" spans="2:14" ht="12.75" customHeight="1">
      <c r="B148" s="292"/>
      <c r="D148" s="19"/>
      <c r="E148" s="204"/>
      <c r="F148" s="205"/>
      <c r="G148" s="205"/>
      <c r="H148" s="205"/>
      <c r="I148" s="205"/>
      <c r="J148" s="206"/>
      <c r="K148" s="197"/>
      <c r="L148" s="34"/>
      <c r="M148" s="121"/>
      <c r="N148" s="60"/>
    </row>
    <row r="149" spans="2:14" ht="12.75" customHeight="1">
      <c r="B149" s="292"/>
      <c r="D149" s="19"/>
      <c r="E149" s="204"/>
      <c r="F149" s="462"/>
      <c r="G149" s="462"/>
      <c r="H149" s="462"/>
      <c r="I149" s="462"/>
      <c r="J149" s="206"/>
      <c r="K149" s="197"/>
      <c r="L149" s="34"/>
      <c r="M149" s="121"/>
      <c r="N149" s="60"/>
    </row>
    <row r="150" spans="2:14" ht="12.75" customHeight="1">
      <c r="B150" s="292"/>
      <c r="C150" s="50">
        <v>93382</v>
      </c>
      <c r="D150" s="53" t="s">
        <v>7</v>
      </c>
      <c r="E150" s="601" t="str">
        <f>IFERROR(VLOOKUP($C150,'SINAPI ABRIL 2021'!$1:$1048576,2,0),IFERROR(VLOOKUP($C150,'5-COMP. PROPRIA'!$B$4:$I$7587,4,0),""))</f>
        <v>REATERRO MANUAL DE VALAS COM COMPACTAÇÃO MECANIZADA. AF_04/2016</v>
      </c>
      <c r="F150" s="602"/>
      <c r="G150" s="602"/>
      <c r="H150" s="602"/>
      <c r="I150" s="602"/>
      <c r="J150" s="603"/>
      <c r="K150" s="389">
        <f>SUM(E152)</f>
        <v>31.440000000000005</v>
      </c>
      <c r="L150" s="399" t="str">
        <f>IFERROR(VLOOKUP($C150,'SINAPI ABRIL 2021'!$1:$1048576,3,0),IFERROR(VLOOKUP($C150,'5-COMP. PROPRIA'!$B$4:$I$7587,5,0),""))</f>
        <v>M3</v>
      </c>
      <c r="M150" s="121"/>
      <c r="N150" s="60"/>
    </row>
    <row r="151" spans="2:14" ht="12.75" customHeight="1">
      <c r="B151" s="292"/>
      <c r="E151" s="184" t="s">
        <v>4667</v>
      </c>
      <c r="F151" s="186"/>
      <c r="J151" s="59"/>
      <c r="K151" s="389"/>
      <c r="M151" s="121"/>
      <c r="N151" s="60"/>
    </row>
    <row r="152" spans="2:14" ht="12.75" customHeight="1">
      <c r="B152" s="292"/>
      <c r="E152" s="187">
        <f>K120-K144</f>
        <v>31.440000000000005</v>
      </c>
      <c r="F152" s="186"/>
      <c r="J152" s="59"/>
      <c r="K152" s="391"/>
      <c r="M152" s="121"/>
      <c r="N152" s="60"/>
    </row>
    <row r="153" spans="2:14" ht="12.75" customHeight="1">
      <c r="B153" s="292"/>
      <c r="D153" s="19"/>
      <c r="E153" s="204"/>
      <c r="F153" s="205"/>
      <c r="G153" s="205"/>
      <c r="H153" s="205"/>
      <c r="I153" s="205"/>
      <c r="J153" s="206"/>
      <c r="K153" s="197"/>
      <c r="L153" s="34"/>
      <c r="M153" s="121"/>
      <c r="N153" s="60"/>
    </row>
    <row r="154" spans="2:14" ht="54.75" customHeight="1">
      <c r="B154" s="292"/>
      <c r="C154" s="345">
        <v>100981</v>
      </c>
      <c r="D154" s="53" t="s">
        <v>7</v>
      </c>
      <c r="E154" s="601" t="str">
        <f>IFERROR(VLOOKUP($C154,'SINAPI ABRIL 2021'!$1:$1048576,2,0),IFERROR(VLOOKUP($C154,'5-COMP. PROPRIA'!$B$4:$I$7587,4,0),""))</f>
        <v>CARGA, MANOBRA E DESCARGA DE ENTULHO EM CAMINHÃO BASCULANTE 6 M³ - CARGA COM ESCAVADEIRA HIDRÁULICA  (CAÇAMBA DE 0,80 M³ / 111 HP) E DESCARGA LIVRE (UNIDADE: M3). AF_07/2020</v>
      </c>
      <c r="F154" s="602"/>
      <c r="G154" s="602"/>
      <c r="H154" s="602"/>
      <c r="I154" s="602"/>
      <c r="J154" s="603"/>
      <c r="K154" s="389">
        <f>SUM(K156)</f>
        <v>7.4879999999999995</v>
      </c>
      <c r="L154" s="399" t="str">
        <f>IFERROR(VLOOKUP($C154,'SINAPI ABRIL 2021'!$1:$1048576,3,0),IFERROR(VLOOKUP($C154,'5-COMP. PROPRIA'!$B$4:$I$7587,5,0),""))</f>
        <v>M3</v>
      </c>
      <c r="M154" s="121"/>
      <c r="N154" s="60"/>
    </row>
    <row r="155" spans="2:14" ht="12.75" customHeight="1">
      <c r="B155" s="292"/>
      <c r="E155" s="184" t="s">
        <v>689</v>
      </c>
      <c r="H155" s="186" t="s">
        <v>12505</v>
      </c>
      <c r="J155" s="59"/>
      <c r="M155" s="121"/>
      <c r="N155" s="60"/>
    </row>
    <row r="156" spans="2:14" ht="12.75" customHeight="1">
      <c r="B156" s="292"/>
      <c r="E156" s="184">
        <f>K144</f>
        <v>5.76</v>
      </c>
      <c r="H156" s="186">
        <v>1.3</v>
      </c>
      <c r="J156" s="59"/>
      <c r="K156" s="216">
        <f>E156*H156</f>
        <v>7.4879999999999995</v>
      </c>
      <c r="M156" s="121"/>
      <c r="N156" s="60"/>
    </row>
    <row r="157" spans="2:14" ht="30.75" customHeight="1">
      <c r="B157" s="292"/>
      <c r="C157" s="345">
        <v>97914</v>
      </c>
      <c r="D157" s="53" t="s">
        <v>7</v>
      </c>
      <c r="E157" s="601" t="str">
        <f>IFERROR(VLOOKUP($C157,'SINAPI ABRIL 2021'!$1:$1048576,2,0),IFERROR(VLOOKUP($C157,'5-COMP. PROPRIA'!$B$4:$I$7587,4,0),""))</f>
        <v>TRANSPORTE COM CAMINHÃO BASCULANTE DE 6 M³, EM VIA URBANA PAVIMENTADA, DMT ATÉ 30 KM (UNIDADE: M3XKM). AF_07/2020</v>
      </c>
      <c r="F157" s="602"/>
      <c r="G157" s="602"/>
      <c r="H157" s="602"/>
      <c r="I157" s="602"/>
      <c r="J157" s="603"/>
      <c r="K157" s="389">
        <f>K154*10</f>
        <v>74.88</v>
      </c>
      <c r="L157" s="399" t="str">
        <f>IFERROR(VLOOKUP($C157,'SINAPI ABRIL 2021'!$1:$1048576,3,0),IFERROR(VLOOKUP($C157,'5-COMP. PROPRIA'!$B$4:$I$7587,5,0),""))</f>
        <v>M3XKM</v>
      </c>
      <c r="M157" s="121"/>
      <c r="N157" s="60"/>
    </row>
    <row r="158" spans="2:14" ht="12.75" customHeight="1">
      <c r="B158" s="292"/>
      <c r="E158" s="184" t="s">
        <v>689</v>
      </c>
      <c r="H158" s="186" t="s">
        <v>12505</v>
      </c>
      <c r="J158" s="59"/>
      <c r="M158" s="121"/>
      <c r="N158" s="60"/>
    </row>
    <row r="159" spans="2:14" ht="12.75" customHeight="1" thickBot="1">
      <c r="B159" s="292"/>
      <c r="D159" s="19"/>
      <c r="E159" s="204"/>
      <c r="F159" s="462"/>
      <c r="G159" s="462"/>
      <c r="H159" s="462"/>
      <c r="I159" s="462"/>
      <c r="J159" s="206"/>
      <c r="K159" s="197"/>
      <c r="L159" s="34"/>
      <c r="M159" s="121"/>
      <c r="N159" s="60"/>
    </row>
    <row r="160" spans="2:14" ht="12.75" customHeight="1" thickBot="1">
      <c r="B160" s="292"/>
      <c r="D160" s="19"/>
      <c r="E160" s="614" t="s">
        <v>12506</v>
      </c>
      <c r="F160" s="615"/>
      <c r="G160" s="615"/>
      <c r="H160" s="615"/>
      <c r="I160" s="615"/>
      <c r="J160" s="616"/>
      <c r="K160" s="197"/>
      <c r="L160" s="34"/>
      <c r="M160" s="121"/>
      <c r="N160" s="60"/>
    </row>
    <row r="161" spans="2:14" ht="12.75" customHeight="1">
      <c r="B161" s="292"/>
      <c r="D161" s="19"/>
      <c r="E161" s="204"/>
      <c r="F161" s="462"/>
      <c r="G161" s="462"/>
      <c r="H161" s="462"/>
      <c r="I161" s="462"/>
      <c r="J161" s="206"/>
      <c r="K161" s="197"/>
      <c r="L161" s="34"/>
      <c r="M161" s="121"/>
      <c r="N161" s="60"/>
    </row>
    <row r="162" spans="2:14" ht="32.25" customHeight="1">
      <c r="B162" s="292"/>
      <c r="C162" s="50">
        <v>96617</v>
      </c>
      <c r="D162" s="53" t="s">
        <v>7</v>
      </c>
      <c r="E162" s="601" t="str">
        <f>IFERROR(VLOOKUP($C162,'SINAPI ABRIL 2021'!$1:$1048576,2,0),IFERROR(VLOOKUP($C162,'5-COMP. PROPRIA'!$B$4:$I$7587,4,0),""))</f>
        <v>LASTRO DE CONCRETO MAGRO, APLICADO EM BLOCOS DE COROAMENTO OU SAPATAS, ESPESSURA DE 3 CM. AF_08/2017</v>
      </c>
      <c r="F162" s="602"/>
      <c r="G162" s="602"/>
      <c r="H162" s="602"/>
      <c r="I162" s="602"/>
      <c r="J162" s="603"/>
      <c r="K162" s="388">
        <f>SUM(K164:K167)</f>
        <v>12.359999999999998</v>
      </c>
      <c r="L162" s="399" t="str">
        <f>IFERROR(VLOOKUP($C162,'SINAPI ABRIL 2021'!$1:$1048576,3,0),IFERROR(VLOOKUP($C162,'5-COMP. PROPRIA'!$B$4:$I$7587,5,0),""))</f>
        <v>M2</v>
      </c>
      <c r="M162" s="121"/>
      <c r="N162" s="60"/>
    </row>
    <row r="163" spans="2:14" ht="25.5">
      <c r="B163" s="292"/>
      <c r="D163" s="19"/>
      <c r="E163" s="198" t="s">
        <v>4659</v>
      </c>
      <c r="F163" s="199" t="s">
        <v>4660</v>
      </c>
      <c r="G163" s="199"/>
      <c r="H163" s="199" t="s">
        <v>4662</v>
      </c>
      <c r="I163" s="199"/>
      <c r="J163" s="200"/>
      <c r="K163" s="197"/>
      <c r="L163" s="34"/>
      <c r="M163" s="121"/>
      <c r="N163" s="60"/>
    </row>
    <row r="164" spans="2:14">
      <c r="B164" s="443" t="s">
        <v>12507</v>
      </c>
      <c r="D164" s="19"/>
      <c r="E164" s="201">
        <v>20.9</v>
      </c>
      <c r="F164" s="463">
        <v>0.15</v>
      </c>
      <c r="G164" s="199"/>
      <c r="H164" s="463">
        <v>2</v>
      </c>
      <c r="I164" s="199"/>
      <c r="J164" s="200"/>
      <c r="K164" s="197">
        <f>E164*F164*H164</f>
        <v>6.27</v>
      </c>
      <c r="L164" s="34"/>
      <c r="M164" s="121"/>
      <c r="N164" s="60"/>
    </row>
    <row r="165" spans="2:14">
      <c r="B165" s="443" t="s">
        <v>12508</v>
      </c>
      <c r="D165" s="19"/>
      <c r="E165" s="201">
        <v>10.199999999999999</v>
      </c>
      <c r="F165" s="463">
        <v>0.15</v>
      </c>
      <c r="G165" s="199"/>
      <c r="H165" s="463">
        <f>H164</f>
        <v>2</v>
      </c>
      <c r="I165" s="199"/>
      <c r="J165" s="200"/>
      <c r="K165" s="197">
        <f>E165*F165*H165</f>
        <v>3.0599999999999996</v>
      </c>
      <c r="L165" s="34"/>
      <c r="M165" s="121"/>
      <c r="N165" s="60"/>
    </row>
    <row r="166" spans="2:14">
      <c r="B166" s="443" t="s">
        <v>12509</v>
      </c>
      <c r="D166" s="19"/>
      <c r="E166" s="201">
        <v>2.9</v>
      </c>
      <c r="F166" s="463">
        <v>0.15</v>
      </c>
      <c r="G166" s="199"/>
      <c r="H166" s="463">
        <v>2</v>
      </c>
      <c r="I166" s="199"/>
      <c r="J166" s="200"/>
      <c r="K166" s="197">
        <f t="shared" ref="K166" si="7">E166*F166*H166</f>
        <v>0.87</v>
      </c>
      <c r="L166" s="34"/>
      <c r="M166" s="121"/>
      <c r="N166" s="60"/>
    </row>
    <row r="167" spans="2:14">
      <c r="B167" s="443" t="s">
        <v>12510</v>
      </c>
      <c r="D167" s="19"/>
      <c r="E167" s="201">
        <v>7.2</v>
      </c>
      <c r="F167" s="463">
        <v>0.15</v>
      </c>
      <c r="G167" s="199"/>
      <c r="H167" s="463">
        <v>2</v>
      </c>
      <c r="I167" s="199"/>
      <c r="J167" s="200"/>
      <c r="K167" s="197">
        <f t="shared" ref="K167" si="8">E167*F167*H167</f>
        <v>2.16</v>
      </c>
      <c r="L167" s="34"/>
      <c r="M167" s="121"/>
      <c r="N167" s="60"/>
    </row>
    <row r="168" spans="2:14">
      <c r="B168" s="292"/>
      <c r="D168" s="19"/>
      <c r="E168" s="204"/>
      <c r="F168" s="462"/>
      <c r="G168" s="462"/>
      <c r="H168" s="462"/>
      <c r="I168" s="462"/>
      <c r="J168" s="206"/>
      <c r="K168" s="197"/>
      <c r="L168" s="34"/>
      <c r="M168" s="121"/>
      <c r="N168" s="60"/>
    </row>
    <row r="169" spans="2:14" ht="29.25" customHeight="1">
      <c r="B169" s="292"/>
      <c r="C169" s="50">
        <v>96536</v>
      </c>
      <c r="D169" s="53" t="s">
        <v>7</v>
      </c>
      <c r="E169" s="601" t="str">
        <f>IFERROR(VLOOKUP($C169,'SINAPI ABRIL 2021'!$1:$1048576,2,0),IFERROR(VLOOKUP($C169,'5-COMP. PROPRIA'!$B$4:$I$7587,4,0),""))</f>
        <v>FABRICAÇÃO, MONTAGEM E DESMONTAGEM DE FÔRMA PARA VIGA BALDRAME, EM MADEIRA SERRADA, E=25 MM, 4 UTILIZAÇÕES. AF_06/2017</v>
      </c>
      <c r="F169" s="602"/>
      <c r="G169" s="602"/>
      <c r="H169" s="602"/>
      <c r="I169" s="602"/>
      <c r="J169" s="603"/>
      <c r="K169" s="388">
        <f>SUM(K171:K174)</f>
        <v>49.439999999999991</v>
      </c>
      <c r="L169" s="399" t="str">
        <f>IFERROR(VLOOKUP($C169,'SINAPI ABRIL 2021'!$1:$1048576,3,0),IFERROR(VLOOKUP($C169,'5-COMP. PROPRIA'!$B$4:$I$7587,5,0),""))</f>
        <v>M2</v>
      </c>
      <c r="M169" s="74"/>
      <c r="N169" s="64"/>
    </row>
    <row r="170" spans="2:14" ht="30" customHeight="1">
      <c r="B170" s="292"/>
      <c r="D170" s="19"/>
      <c r="E170" s="198" t="s">
        <v>4659</v>
      </c>
      <c r="F170" s="199" t="s">
        <v>4660</v>
      </c>
      <c r="G170" s="199"/>
      <c r="H170" s="199" t="s">
        <v>4662</v>
      </c>
      <c r="I170" s="462"/>
      <c r="J170" s="206"/>
      <c r="K170" s="197"/>
      <c r="L170" s="34"/>
      <c r="M170" s="121"/>
      <c r="N170" s="60"/>
    </row>
    <row r="171" spans="2:14">
      <c r="B171" s="443" t="s">
        <v>12507</v>
      </c>
      <c r="D171" s="19"/>
      <c r="E171" s="201">
        <v>20.9</v>
      </c>
      <c r="F171" s="463">
        <v>0.3</v>
      </c>
      <c r="G171" s="463"/>
      <c r="H171" s="463">
        <v>4</v>
      </c>
      <c r="I171" s="463"/>
      <c r="J171" s="203"/>
      <c r="K171" s="197">
        <f>E171*F171*H171</f>
        <v>25.08</v>
      </c>
      <c r="L171" s="34"/>
      <c r="M171" s="121"/>
      <c r="N171" s="60"/>
    </row>
    <row r="172" spans="2:14">
      <c r="B172" s="443" t="s">
        <v>12508</v>
      </c>
      <c r="D172" s="19"/>
      <c r="E172" s="201">
        <v>10.199999999999999</v>
      </c>
      <c r="F172" s="463">
        <v>0.3</v>
      </c>
      <c r="G172" s="463"/>
      <c r="H172" s="463">
        <f>H171</f>
        <v>4</v>
      </c>
      <c r="I172" s="463"/>
      <c r="J172" s="203"/>
      <c r="K172" s="197">
        <f>E172*F172*H172</f>
        <v>12.239999999999998</v>
      </c>
      <c r="L172" s="34"/>
      <c r="M172" s="121"/>
      <c r="N172" s="60"/>
    </row>
    <row r="173" spans="2:14">
      <c r="B173" s="443" t="s">
        <v>12509</v>
      </c>
      <c r="D173" s="19"/>
      <c r="E173" s="201">
        <v>2.9</v>
      </c>
      <c r="F173" s="463">
        <v>0.3</v>
      </c>
      <c r="G173" s="463"/>
      <c r="H173" s="463">
        <v>4</v>
      </c>
      <c r="I173" s="463"/>
      <c r="J173" s="203"/>
      <c r="K173" s="197">
        <f t="shared" ref="K173:K174" si="9">E173*F173*H173</f>
        <v>3.48</v>
      </c>
      <c r="L173" s="34"/>
      <c r="M173" s="121"/>
      <c r="N173" s="60"/>
    </row>
    <row r="174" spans="2:14">
      <c r="B174" s="443" t="s">
        <v>12510</v>
      </c>
      <c r="D174" s="19"/>
      <c r="E174" s="201">
        <v>7.2</v>
      </c>
      <c r="F174" s="463">
        <v>0.3</v>
      </c>
      <c r="G174" s="463"/>
      <c r="H174" s="463">
        <v>4</v>
      </c>
      <c r="I174" s="463"/>
      <c r="J174" s="203"/>
      <c r="K174" s="197">
        <f t="shared" si="9"/>
        <v>8.64</v>
      </c>
      <c r="L174" s="34"/>
      <c r="M174" s="121"/>
      <c r="N174" s="60"/>
    </row>
    <row r="175" spans="2:14" ht="12.75" customHeight="1">
      <c r="B175" s="292"/>
      <c r="D175" s="19"/>
      <c r="E175" s="204"/>
      <c r="F175" s="462"/>
      <c r="G175" s="462"/>
      <c r="H175" s="462"/>
      <c r="I175" s="462"/>
      <c r="J175" s="206"/>
      <c r="K175" s="197"/>
      <c r="L175" s="34"/>
      <c r="M175" s="121"/>
      <c r="N175" s="60"/>
    </row>
    <row r="176" spans="2:14" ht="29.25" customHeight="1">
      <c r="B176" s="292"/>
      <c r="C176" s="50">
        <v>96543</v>
      </c>
      <c r="D176" s="53" t="s">
        <v>7</v>
      </c>
      <c r="E176" s="601" t="str">
        <f>IFERROR(VLOOKUP($C176,'SINAPI ABRIL 2021'!$1:$1048576,2,0),IFERROR(VLOOKUP($C176,'5-COMP. PROPRIA'!$B$4:$I$7587,4,0),""))</f>
        <v>ARMAÇÃO DE BLOCO, VIGA BALDRAME E SAPATA UTILIZANDO AÇO CA-60 DE 5 MM - MONTAGEM. AF_06/2017</v>
      </c>
      <c r="F176" s="602"/>
      <c r="G176" s="602"/>
      <c r="H176" s="602"/>
      <c r="I176" s="602"/>
      <c r="J176" s="603"/>
      <c r="K176" s="389">
        <f>SUM(K179:K180)</f>
        <v>64.678976000000006</v>
      </c>
      <c r="L176" s="399" t="str">
        <f>IFERROR(VLOOKUP($C176,'SINAPI ABRIL 2021'!$1:$1048576,3,0),IFERROR(VLOOKUP($C176,'5-COMP. PROPRIA'!$B$4:$I$7587,5,0),""))</f>
        <v>KG</v>
      </c>
      <c r="M176" s="121"/>
      <c r="N176" s="60"/>
    </row>
    <row r="177" spans="2:14" ht="12.75" customHeight="1">
      <c r="B177" s="292"/>
      <c r="D177" s="19"/>
      <c r="E177" s="204"/>
      <c r="F177" s="462"/>
      <c r="G177" s="462"/>
      <c r="H177" s="462" t="s">
        <v>4663</v>
      </c>
      <c r="I177" s="462"/>
      <c r="J177" s="206"/>
      <c r="K177" s="197"/>
      <c r="L177" s="34"/>
      <c r="M177" s="121"/>
      <c r="N177" s="60"/>
    </row>
    <row r="178" spans="2:14" ht="12.75" customHeight="1">
      <c r="B178" s="292"/>
      <c r="D178" s="19"/>
      <c r="E178" s="204" t="s">
        <v>4664</v>
      </c>
      <c r="F178" s="462" t="s">
        <v>680</v>
      </c>
      <c r="G178" s="462" t="s">
        <v>4665</v>
      </c>
      <c r="H178" s="462" t="s">
        <v>4666</v>
      </c>
      <c r="I178" s="462"/>
      <c r="J178" s="206"/>
      <c r="K178" s="197"/>
      <c r="L178" s="34"/>
      <c r="M178" s="121"/>
      <c r="N178" s="60"/>
    </row>
    <row r="179" spans="2:14">
      <c r="B179" s="292" t="s">
        <v>12511</v>
      </c>
      <c r="C179" s="4"/>
      <c r="E179" s="58">
        <v>5</v>
      </c>
      <c r="F179" s="188">
        <v>159.9</v>
      </c>
      <c r="G179" s="188">
        <v>2</v>
      </c>
      <c r="H179" s="188">
        <f>((E179/1000)*(E179/1000)*3.14*0.25)*7850</f>
        <v>0.15405625000000003</v>
      </c>
      <c r="I179" s="462"/>
      <c r="J179" s="206"/>
      <c r="K179" s="197">
        <f>F179*G179*H179</f>
        <v>49.26718875000001</v>
      </c>
      <c r="L179" s="34"/>
      <c r="M179" s="121"/>
      <c r="N179" s="60"/>
    </row>
    <row r="180" spans="2:14" ht="25.5">
      <c r="B180" s="292" t="s">
        <v>12512</v>
      </c>
      <c r="D180" s="19"/>
      <c r="E180" s="58">
        <v>5</v>
      </c>
      <c r="F180" s="188">
        <f>36.08+13.94</f>
        <v>50.019999999999996</v>
      </c>
      <c r="G180" s="188">
        <v>2</v>
      </c>
      <c r="H180" s="188">
        <f>((E180/1000)*(E180/1000)*3.14*0.25)*7850</f>
        <v>0.15405625000000003</v>
      </c>
      <c r="I180" s="462"/>
      <c r="J180" s="206"/>
      <c r="K180" s="197">
        <f>F180*G180*H180</f>
        <v>15.411787250000001</v>
      </c>
      <c r="L180" s="34"/>
      <c r="M180" s="121"/>
      <c r="N180" s="60"/>
    </row>
    <row r="181" spans="2:14" ht="12.75" customHeight="1">
      <c r="B181" s="292"/>
      <c r="D181" s="19"/>
      <c r="E181" s="204"/>
      <c r="F181" s="462"/>
      <c r="G181" s="462"/>
      <c r="H181" s="462"/>
      <c r="I181" s="462"/>
      <c r="J181" s="206"/>
      <c r="K181" s="197"/>
      <c r="L181" s="34"/>
      <c r="M181" s="121"/>
      <c r="N181" s="60"/>
    </row>
    <row r="182" spans="2:14" ht="36" customHeight="1">
      <c r="B182" s="292"/>
      <c r="C182" s="50">
        <v>96545</v>
      </c>
      <c r="D182" s="53" t="s">
        <v>7</v>
      </c>
      <c r="E182" s="601" t="str">
        <f>IFERROR(VLOOKUP($C182,'SINAPI ABRIL 2021'!$1:$1048576,2,0),IFERROR(VLOOKUP($C182,'5-COMP. PROPRIA'!$B$4:$I$7587,4,0),""))</f>
        <v>ARMAÇÃO DE BLOCO, VIGA BALDRAME OU SAPATA UTILIZANDO AÇO CA-50 DE 8 MM - MONTAGEM. AF_06/2017</v>
      </c>
      <c r="F182" s="602"/>
      <c r="G182" s="602"/>
      <c r="H182" s="602"/>
      <c r="I182" s="602"/>
      <c r="J182" s="603"/>
      <c r="K182" s="389">
        <f>SUM(K185:K186)</f>
        <v>133.42799488</v>
      </c>
      <c r="L182" s="399" t="str">
        <f>IFERROR(VLOOKUP($C182,'SINAPI ABRIL 2021'!$1:$1048576,3,0),IFERROR(VLOOKUP($C182,'5-COMP. PROPRIA'!$B$4:$I$7587,5,0),""))</f>
        <v>KG</v>
      </c>
      <c r="M182" s="121"/>
      <c r="N182" s="60"/>
    </row>
    <row r="183" spans="2:14" ht="12.75" customHeight="1">
      <c r="B183" s="292"/>
      <c r="D183" s="19"/>
      <c r="E183" s="204"/>
      <c r="F183" s="462"/>
      <c r="G183" s="462"/>
      <c r="H183" s="462" t="s">
        <v>4663</v>
      </c>
      <c r="I183" s="462"/>
      <c r="J183" s="206"/>
      <c r="K183" s="197"/>
      <c r="L183" s="34"/>
      <c r="M183" s="121"/>
      <c r="N183" s="60"/>
    </row>
    <row r="184" spans="2:14" ht="12.75" customHeight="1">
      <c r="B184" s="292"/>
      <c r="D184" s="19"/>
      <c r="E184" s="204" t="s">
        <v>4664</v>
      </c>
      <c r="F184" s="462" t="s">
        <v>680</v>
      </c>
      <c r="G184" s="462" t="s">
        <v>4665</v>
      </c>
      <c r="H184" s="462" t="s">
        <v>4666</v>
      </c>
      <c r="I184" s="462"/>
      <c r="J184" s="206"/>
      <c r="K184" s="197"/>
      <c r="L184" s="34"/>
      <c r="M184" s="121"/>
      <c r="N184" s="60"/>
    </row>
    <row r="185" spans="2:14" ht="12.75" customHeight="1">
      <c r="B185" s="292" t="s">
        <v>12511</v>
      </c>
      <c r="C185" s="4"/>
      <c r="E185" s="58">
        <v>8</v>
      </c>
      <c r="F185" s="188">
        <f>42.24+23.96+19.08+41.64</f>
        <v>126.92</v>
      </c>
      <c r="G185" s="188">
        <v>2</v>
      </c>
      <c r="H185" s="210">
        <f>((E185/1000)*(E185/1000)*3.14*0.25)*7850</f>
        <v>0.39438400000000001</v>
      </c>
      <c r="I185" s="462"/>
      <c r="J185" s="206"/>
      <c r="K185" s="197">
        <f>F185*G185*H185</f>
        <v>100.11043456</v>
      </c>
      <c r="L185" s="34"/>
      <c r="M185" s="121"/>
      <c r="N185" s="60"/>
    </row>
    <row r="186" spans="2:14" ht="12.75" customHeight="1">
      <c r="B186" s="292" t="s">
        <v>12512</v>
      </c>
      <c r="D186" s="19"/>
      <c r="E186" s="58">
        <v>8</v>
      </c>
      <c r="F186" s="188">
        <f>29.64+12.6</f>
        <v>42.24</v>
      </c>
      <c r="G186" s="188">
        <v>2</v>
      </c>
      <c r="H186" s="188">
        <f>((E186/1000)*(E186/1000)*3.14*0.25)*7850</f>
        <v>0.39438400000000001</v>
      </c>
      <c r="I186" s="462"/>
      <c r="J186" s="206"/>
      <c r="K186" s="197">
        <f>F186*G186*H186</f>
        <v>33.317560320000005</v>
      </c>
      <c r="L186" s="34"/>
      <c r="M186" s="121"/>
      <c r="N186" s="60"/>
    </row>
    <row r="187" spans="2:14" ht="12.75" customHeight="1">
      <c r="B187" s="292"/>
      <c r="D187" s="19"/>
      <c r="E187" s="204"/>
      <c r="F187" s="462"/>
      <c r="G187" s="462"/>
      <c r="H187" s="462"/>
      <c r="I187" s="462"/>
      <c r="J187" s="206"/>
      <c r="K187" s="197"/>
      <c r="L187" s="34"/>
      <c r="M187" s="121"/>
      <c r="N187" s="60"/>
    </row>
    <row r="188" spans="2:14" ht="27.75" customHeight="1">
      <c r="B188" s="464" t="s">
        <v>12522</v>
      </c>
      <c r="C188" s="50">
        <v>98557</v>
      </c>
      <c r="D188" s="53" t="s">
        <v>7</v>
      </c>
      <c r="E188" s="601" t="str">
        <f>IFERROR(VLOOKUP($C188,'SINAPI ABRIL 2021'!$1:$1048576,2,0),IFERROR(VLOOKUP($C188,'5-COMP. PROPRIA'!$B$4:$I$7587,4,0),""))</f>
        <v>IMPERMEABILIZAÇÃO DE SUPERFÍCIE COM EMULSÃO ASFÁLTICA, 2 DEMÃOS AF_06/2018</v>
      </c>
      <c r="F188" s="602"/>
      <c r="G188" s="602"/>
      <c r="H188" s="602"/>
      <c r="I188" s="602"/>
      <c r="J188" s="603"/>
      <c r="K188" s="388">
        <f>K169+K162+K124+K129</f>
        <v>121.55999999999997</v>
      </c>
      <c r="L188" s="399" t="str">
        <f>IFERROR(VLOOKUP($C188,'SINAPI ABRIL 2021'!$1:$1048576,3,0),IFERROR(VLOOKUP($C188,'5-COMP. PROPRIA'!$B$4:$I$7587,5,0),""))</f>
        <v>M2</v>
      </c>
      <c r="M188" s="121"/>
      <c r="N188" s="60"/>
    </row>
    <row r="189" spans="2:14" ht="12.75" customHeight="1">
      <c r="B189" s="292"/>
      <c r="D189" s="19"/>
      <c r="E189" s="204"/>
      <c r="F189" s="462"/>
      <c r="G189" s="462"/>
      <c r="H189" s="462"/>
      <c r="I189" s="462"/>
      <c r="J189" s="206"/>
      <c r="K189" s="197"/>
      <c r="L189" s="34"/>
      <c r="M189" s="121"/>
      <c r="N189" s="60"/>
    </row>
    <row r="190" spans="2:14" ht="27" customHeight="1">
      <c r="B190" s="292"/>
      <c r="C190" s="50">
        <v>96557</v>
      </c>
      <c r="D190" s="53" t="s">
        <v>7</v>
      </c>
      <c r="E190" s="601" t="str">
        <f>IFERROR(VLOOKUP($C190,'SINAPI ABRIL 2021'!$1:$1048576,2,0),IFERROR(VLOOKUP($C190,'5-COMP. PROPRIA'!$B$4:$I$7587,4,0),""))</f>
        <v>CONCRETAGEM DE BLOCOS DE COROAMENTO E VIGAS BALDRAMES, FCK 30 MPA, COM USO DE BOMBA  LANÇAMENTO, ADENSAMENTO E ACABAMENTO. AF_06/2017</v>
      </c>
      <c r="F190" s="602"/>
      <c r="G190" s="602"/>
      <c r="H190" s="602"/>
      <c r="I190" s="602"/>
      <c r="J190" s="603"/>
      <c r="K190" s="389">
        <f>K162*0.3</f>
        <v>3.7079999999999993</v>
      </c>
      <c r="L190" s="399" t="str">
        <f>IFERROR(VLOOKUP($C190,'SINAPI ABRIL 2021'!$1:$1048576,3,0),IFERROR(VLOOKUP($C190,'5-COMP. PROPRIA'!$B$4:$I$7587,5,0),""))</f>
        <v>M3</v>
      </c>
      <c r="M190" s="121"/>
      <c r="N190" s="60"/>
    </row>
    <row r="191" spans="2:14" ht="12.75" customHeight="1" thickBot="1">
      <c r="B191" s="292"/>
      <c r="E191" s="212"/>
      <c r="F191" s="213"/>
      <c r="G191" s="213"/>
      <c r="H191" s="214"/>
      <c r="I191" s="213"/>
      <c r="J191" s="215"/>
      <c r="M191" s="121"/>
      <c r="N191" s="60"/>
    </row>
    <row r="192" spans="2:14" ht="15.75" thickBot="1">
      <c r="B192" s="292"/>
      <c r="D192" s="19"/>
      <c r="E192" s="644" t="s">
        <v>12513</v>
      </c>
      <c r="F192" s="645"/>
      <c r="G192" s="645"/>
      <c r="H192" s="645"/>
      <c r="I192" s="645"/>
      <c r="J192" s="646"/>
      <c r="K192" s="197"/>
      <c r="L192" s="34"/>
      <c r="M192" s="121"/>
      <c r="N192" s="60"/>
    </row>
    <row r="193" spans="2:14" ht="12.75" customHeight="1">
      <c r="B193" s="292"/>
      <c r="D193" s="19"/>
      <c r="E193" s="617" t="s">
        <v>12502</v>
      </c>
      <c r="F193" s="618"/>
      <c r="G193" s="618"/>
      <c r="H193" s="618"/>
      <c r="I193" s="618"/>
      <c r="J193" s="619"/>
      <c r="K193" s="197"/>
      <c r="L193" s="34"/>
      <c r="M193" s="121"/>
      <c r="N193" s="60"/>
    </row>
    <row r="194" spans="2:14" ht="34.5" customHeight="1">
      <c r="B194" s="292"/>
      <c r="C194" s="50">
        <v>96523</v>
      </c>
      <c r="D194" s="53" t="s">
        <v>7</v>
      </c>
      <c r="E194" s="601" t="str">
        <f>IFERROR(VLOOKUP($C194,'SINAPI ABRIL 2021'!$1:$1048576,2,0),IFERROR(VLOOKUP($C194,'5-COMP. PROPRIA'!$B$4:$I$7587,4,0),""))</f>
        <v>ESCAVAÇÃO MANUAL PARA BLOCO DE COROAMENTO OU SAPATA, COM PREVISÃO DE FÔRMA. AF_06/2017</v>
      </c>
      <c r="F194" s="602"/>
      <c r="G194" s="602"/>
      <c r="H194" s="602"/>
      <c r="I194" s="602"/>
      <c r="J194" s="603"/>
      <c r="K194" s="388">
        <f>SUM(K196)</f>
        <v>6</v>
      </c>
      <c r="L194" s="399" t="str">
        <f>IFERROR(VLOOKUP($C194,'SINAPI ABRIL 2021'!$1:$1048576,3,0),IFERROR(VLOOKUP($C194,'5-COMP. PROPRIA'!$B$4:$I$7587,5,0),""))</f>
        <v>M3</v>
      </c>
      <c r="M194" s="121"/>
      <c r="N194" s="60"/>
    </row>
    <row r="195" spans="2:14" ht="12.75" customHeight="1">
      <c r="B195" s="292"/>
      <c r="D195" s="19"/>
      <c r="E195" s="198" t="s">
        <v>4659</v>
      </c>
      <c r="F195" s="199" t="s">
        <v>4660</v>
      </c>
      <c r="G195" s="199" t="s">
        <v>4661</v>
      </c>
      <c r="H195" s="199" t="s">
        <v>4662</v>
      </c>
      <c r="I195" s="199"/>
      <c r="J195" s="200"/>
      <c r="K195" s="197"/>
      <c r="L195" s="34"/>
      <c r="M195" s="121"/>
      <c r="N195" s="60"/>
    </row>
    <row r="196" spans="2:14" ht="12.75" customHeight="1">
      <c r="B196" s="292"/>
      <c r="D196" s="19"/>
      <c r="E196" s="201">
        <v>1</v>
      </c>
      <c r="F196" s="202">
        <v>1</v>
      </c>
      <c r="G196" s="202">
        <v>1.5</v>
      </c>
      <c r="H196" s="202">
        <v>4</v>
      </c>
      <c r="I196" s="202"/>
      <c r="J196" s="203"/>
      <c r="K196" s="197">
        <f>E196*F196*G196*H196</f>
        <v>6</v>
      </c>
      <c r="L196" s="34"/>
      <c r="M196" s="121"/>
      <c r="N196" s="60"/>
    </row>
    <row r="197" spans="2:14" ht="12.75" customHeight="1">
      <c r="B197" s="292"/>
      <c r="D197" s="19"/>
      <c r="E197" s="204"/>
      <c r="F197" s="205"/>
      <c r="G197" s="205"/>
      <c r="H197" s="205"/>
      <c r="I197" s="205"/>
      <c r="J197" s="206"/>
      <c r="K197" s="197"/>
      <c r="L197" s="34"/>
      <c r="M197" s="121"/>
      <c r="N197" s="60"/>
    </row>
    <row r="198" spans="2:14" ht="32.25" customHeight="1">
      <c r="B198" s="292"/>
      <c r="C198" s="50">
        <f>C124</f>
        <v>96535</v>
      </c>
      <c r="D198" s="53" t="s">
        <v>7</v>
      </c>
      <c r="E198" s="601" t="str">
        <f>IFERROR(VLOOKUP($C198,'SINAPI ABRIL 2021'!$1:$1048576,2,0),IFERROR(VLOOKUP($C198,'5-COMP. PROPRIA'!$B$4:$I$7587,4,0),""))</f>
        <v>FABRICAÇÃO, MONTAGEM E DESMONTAGEM DE FÔRMA PARA SAPATA, EM MADEIRA SERRADA, E=25 MM, 4 UTILIZAÇÕES. AF_06/2017</v>
      </c>
      <c r="F198" s="602"/>
      <c r="G198" s="602"/>
      <c r="H198" s="602"/>
      <c r="I198" s="602"/>
      <c r="J198" s="603"/>
      <c r="K198" s="388">
        <f>SUM(K200:K201)</f>
        <v>8.44</v>
      </c>
      <c r="L198" s="399" t="str">
        <f>IFERROR(VLOOKUP($C198,'SINAPI ABRIL 2021'!$1:$1048576,3,0),IFERROR(VLOOKUP($C198,'5-COMP. PROPRIA'!$B$4:$I$7587,5,0),""))</f>
        <v>M2</v>
      </c>
      <c r="M198" s="121"/>
      <c r="N198" s="60"/>
    </row>
    <row r="199" spans="2:14" ht="12.75" customHeight="1">
      <c r="B199" s="292"/>
      <c r="D199" s="19"/>
      <c r="E199" s="198" t="s">
        <v>4659</v>
      </c>
      <c r="F199" s="199" t="s">
        <v>4660</v>
      </c>
      <c r="G199" s="199"/>
      <c r="H199" s="199" t="s">
        <v>4662</v>
      </c>
      <c r="I199" s="462"/>
      <c r="J199" s="206"/>
      <c r="K199" s="197"/>
      <c r="L199" s="34"/>
      <c r="M199" s="121"/>
      <c r="N199" s="60"/>
    </row>
    <row r="200" spans="2:14" ht="12.75" customHeight="1">
      <c r="B200" s="292" t="s">
        <v>12502</v>
      </c>
      <c r="D200" s="19"/>
      <c r="E200" s="201">
        <f>0.7*4</f>
        <v>2.8</v>
      </c>
      <c r="F200" s="463">
        <v>0.4</v>
      </c>
      <c r="G200" s="463"/>
      <c r="H200" s="463">
        <v>4</v>
      </c>
      <c r="I200" s="462"/>
      <c r="J200" s="206"/>
      <c r="K200" s="197">
        <f>E200*F200*H200</f>
        <v>4.4799999999999995</v>
      </c>
      <c r="L200" s="34"/>
      <c r="M200" s="121"/>
      <c r="N200" s="60"/>
    </row>
    <row r="201" spans="2:14" ht="12.75" customHeight="1">
      <c r="B201" s="292" t="s">
        <v>12503</v>
      </c>
      <c r="D201" s="19"/>
      <c r="E201" s="201">
        <f>0.15+0.3+0.15+0.3</f>
        <v>0.89999999999999991</v>
      </c>
      <c r="F201" s="463">
        <v>1.1000000000000001</v>
      </c>
      <c r="G201" s="463"/>
      <c r="H201" s="463">
        <f>H200</f>
        <v>4</v>
      </c>
      <c r="I201" s="462"/>
      <c r="J201" s="206"/>
      <c r="K201" s="197">
        <f>E201*F201*H201</f>
        <v>3.96</v>
      </c>
      <c r="L201" s="34"/>
      <c r="M201" s="121"/>
      <c r="N201" s="60"/>
    </row>
    <row r="202" spans="2:14" ht="12.75" customHeight="1">
      <c r="B202" s="292"/>
      <c r="D202" s="19"/>
      <c r="E202" s="204"/>
      <c r="F202" s="462"/>
      <c r="G202" s="462"/>
      <c r="H202" s="462"/>
      <c r="I202" s="462"/>
      <c r="J202" s="206"/>
      <c r="K202" s="197"/>
      <c r="L202" s="34"/>
      <c r="M202" s="121"/>
      <c r="N202" s="60"/>
    </row>
    <row r="203" spans="2:14" ht="27.75" customHeight="1">
      <c r="B203" s="292"/>
      <c r="C203" s="50">
        <v>96619</v>
      </c>
      <c r="D203" s="53" t="s">
        <v>7</v>
      </c>
      <c r="E203" s="601" t="str">
        <f>IFERROR(VLOOKUP($C203,'SINAPI ABRIL 2021'!$1:$1048576,2,0),IFERROR(VLOOKUP($C203,'5-COMP. PROPRIA'!$B$4:$I$7587,4,0),""))</f>
        <v>LASTRO DE CONCRETO MAGRO, APLICADO EM BLOCOS DE COROAMENTO OU SAPATAS, ESPESSURA DE 5 CM. AF_08/2017</v>
      </c>
      <c r="F203" s="602"/>
      <c r="G203" s="602"/>
      <c r="H203" s="602"/>
      <c r="I203" s="602"/>
      <c r="J203" s="603"/>
      <c r="K203" s="388">
        <f>SUM(K205)</f>
        <v>1.9599999999999997</v>
      </c>
      <c r="L203" s="399" t="str">
        <f>IFERROR(VLOOKUP($C203,'SINAPI ABRIL 2021'!$1:$1048576,3,0),IFERROR(VLOOKUP($C203,'5-COMP. PROPRIA'!$B$4:$I$7587,5,0),""))</f>
        <v>M2</v>
      </c>
      <c r="M203" s="121"/>
      <c r="N203" s="60"/>
    </row>
    <row r="204" spans="2:14" ht="12.75" customHeight="1">
      <c r="B204" s="292"/>
      <c r="D204" s="19"/>
      <c r="E204" s="208" t="s">
        <v>4659</v>
      </c>
      <c r="F204" s="185" t="s">
        <v>4660</v>
      </c>
      <c r="G204" s="199"/>
      <c r="H204" s="199" t="s">
        <v>4662</v>
      </c>
      <c r="I204" s="462"/>
      <c r="J204" s="206"/>
      <c r="K204" s="197"/>
      <c r="L204" s="34"/>
      <c r="M204" s="121"/>
      <c r="N204" s="60"/>
    </row>
    <row r="205" spans="2:14" ht="12.75" customHeight="1">
      <c r="B205" s="292"/>
      <c r="D205" s="19"/>
      <c r="E205" s="209">
        <v>0.7</v>
      </c>
      <c r="F205" s="210">
        <v>0.7</v>
      </c>
      <c r="G205" s="463"/>
      <c r="H205" s="463">
        <v>4</v>
      </c>
      <c r="I205" s="462"/>
      <c r="J205" s="206"/>
      <c r="K205" s="197">
        <f>E205*F205*H205</f>
        <v>1.9599999999999997</v>
      </c>
      <c r="L205" s="34"/>
      <c r="M205" s="121"/>
      <c r="N205" s="60"/>
    </row>
    <row r="206" spans="2:14" ht="12.75" customHeight="1">
      <c r="B206" s="292"/>
      <c r="D206" s="19"/>
      <c r="E206" s="204"/>
      <c r="F206" s="205"/>
      <c r="G206" s="462"/>
      <c r="H206" s="462"/>
      <c r="I206" s="462"/>
      <c r="J206" s="206"/>
      <c r="K206" s="197"/>
      <c r="L206" s="34"/>
      <c r="M206" s="121"/>
      <c r="N206" s="60"/>
    </row>
    <row r="207" spans="2:14" ht="24" customHeight="1">
      <c r="B207" s="292"/>
      <c r="C207" s="50">
        <v>96543</v>
      </c>
      <c r="D207" s="53" t="s">
        <v>7</v>
      </c>
      <c r="E207" s="601" t="str">
        <f>IFERROR(VLOOKUP($C207,'SINAPI ABRIL 2021'!$1:$1048576,2,0),IFERROR(VLOOKUP($C207,'5-COMP. PROPRIA'!$B$4:$I$7587,4,0),""))</f>
        <v>ARMAÇÃO DE BLOCO, VIGA BALDRAME E SAPATA UTILIZANDO AÇO CA-60 DE 5 MM - MONTAGEM. AF_06/2017</v>
      </c>
      <c r="F207" s="602"/>
      <c r="G207" s="602"/>
      <c r="H207" s="602"/>
      <c r="I207" s="602"/>
      <c r="J207" s="603"/>
      <c r="K207" s="388">
        <f>SUM(K210)</f>
        <v>5.4227800000000013</v>
      </c>
      <c r="L207" s="399" t="str">
        <f>IFERROR(VLOOKUP($C207,'SINAPI ABRIL 2021'!$1:$1048576,3,0),IFERROR(VLOOKUP($C207,'5-COMP. PROPRIA'!$B$4:$I$7587,5,0),""))</f>
        <v>KG</v>
      </c>
      <c r="M207" s="121"/>
      <c r="N207" s="60"/>
    </row>
    <row r="208" spans="2:14" ht="12.75" customHeight="1">
      <c r="B208" s="292"/>
      <c r="D208" s="19"/>
      <c r="E208" s="204"/>
      <c r="F208" s="205"/>
      <c r="G208" s="205"/>
      <c r="H208" s="205" t="s">
        <v>4663</v>
      </c>
      <c r="I208" s="205"/>
      <c r="J208" s="206"/>
      <c r="K208" s="197"/>
      <c r="L208" s="34"/>
      <c r="M208" s="121"/>
      <c r="N208" s="60"/>
    </row>
    <row r="209" spans="2:14" ht="12.75" customHeight="1">
      <c r="B209" s="292"/>
      <c r="D209" s="19"/>
      <c r="E209" s="204" t="s">
        <v>4664</v>
      </c>
      <c r="F209" s="205" t="s">
        <v>680</v>
      </c>
      <c r="G209" s="205" t="s">
        <v>4665</v>
      </c>
      <c r="H209" s="205" t="s">
        <v>4666</v>
      </c>
      <c r="I209" s="205"/>
      <c r="J209" s="206"/>
      <c r="K209" s="197"/>
      <c r="L209" s="34"/>
      <c r="M209" s="121"/>
      <c r="N209" s="60"/>
    </row>
    <row r="210" spans="2:14" ht="12.75" customHeight="1">
      <c r="B210" s="292" t="s">
        <v>12514</v>
      </c>
      <c r="D210" s="19"/>
      <c r="E210" s="58">
        <v>5</v>
      </c>
      <c r="F210" s="188">
        <f>11*0.8</f>
        <v>8.8000000000000007</v>
      </c>
      <c r="G210" s="188">
        <f>H196</f>
        <v>4</v>
      </c>
      <c r="H210" s="188">
        <f>((E210/1000)*(E210/1000)*3.14*0.25)*7850</f>
        <v>0.15405625000000003</v>
      </c>
      <c r="I210" s="205"/>
      <c r="J210" s="206"/>
      <c r="K210" s="197">
        <f>F210*G210*H210</f>
        <v>5.4227800000000013</v>
      </c>
      <c r="L210" s="34"/>
      <c r="M210" s="121"/>
      <c r="N210" s="60"/>
    </row>
    <row r="211" spans="2:14" ht="12.75" customHeight="1">
      <c r="B211" s="292"/>
      <c r="D211" s="19"/>
      <c r="E211" s="204"/>
      <c r="F211" s="205"/>
      <c r="G211" s="205"/>
      <c r="H211" s="205"/>
      <c r="I211" s="205"/>
      <c r="J211" s="206"/>
      <c r="K211" s="197"/>
      <c r="L211" s="34"/>
      <c r="M211" s="121"/>
      <c r="N211" s="60"/>
    </row>
    <row r="212" spans="2:14" ht="28.5" customHeight="1">
      <c r="B212" s="292"/>
      <c r="C212" s="50">
        <v>96546</v>
      </c>
      <c r="D212" s="53" t="s">
        <v>7</v>
      </c>
      <c r="E212" s="601" t="str">
        <f>IFERROR(VLOOKUP($C212,'SINAPI ABRIL 2021'!$1:$1048576,2,0),IFERROR(VLOOKUP($C212,'5-COMP. PROPRIA'!$B$4:$I$7587,4,0),""))</f>
        <v>ARMAÇÃO DE BLOCO, VIGA BALDRAME OU SAPATA UTILIZANDO AÇO CA-50 DE 10 MM - MONTAGEM. AF_06/2017</v>
      </c>
      <c r="F212" s="602"/>
      <c r="G212" s="602"/>
      <c r="H212" s="602"/>
      <c r="I212" s="602"/>
      <c r="J212" s="603"/>
      <c r="K212" s="388">
        <f>SUM(K215:K216)</f>
        <v>62.115480000000019</v>
      </c>
      <c r="L212" s="399" t="str">
        <f>IFERROR(VLOOKUP($C212,'SINAPI ABRIL 2021'!$1:$1048576,3,0),IFERROR(VLOOKUP($C212,'5-COMP. PROPRIA'!$B$4:$I$7587,5,0),""))</f>
        <v>KG</v>
      </c>
      <c r="M212" s="121"/>
      <c r="N212" s="60"/>
    </row>
    <row r="213" spans="2:14" ht="12.75" customHeight="1">
      <c r="B213" s="292"/>
      <c r="D213" s="19"/>
      <c r="E213" s="204"/>
      <c r="F213" s="462"/>
      <c r="G213" s="462"/>
      <c r="H213" s="462" t="s">
        <v>4663</v>
      </c>
      <c r="I213" s="462"/>
      <c r="J213" s="206"/>
      <c r="K213" s="197"/>
      <c r="L213" s="34"/>
      <c r="M213" s="121"/>
      <c r="N213" s="60"/>
    </row>
    <row r="214" spans="2:14" ht="12.75" customHeight="1">
      <c r="B214" s="292"/>
      <c r="D214" s="19"/>
      <c r="E214" s="204" t="s">
        <v>4664</v>
      </c>
      <c r="F214" s="462" t="s">
        <v>680</v>
      </c>
      <c r="G214" s="462" t="s">
        <v>4665</v>
      </c>
      <c r="H214" s="462" t="s">
        <v>4666</v>
      </c>
      <c r="I214" s="462"/>
      <c r="J214" s="206"/>
      <c r="K214" s="197"/>
      <c r="L214" s="34"/>
      <c r="M214" s="121"/>
      <c r="N214" s="60"/>
    </row>
    <row r="215" spans="2:14" ht="12.75" customHeight="1">
      <c r="B215" s="292"/>
      <c r="D215" s="19"/>
      <c r="E215" s="58">
        <v>10</v>
      </c>
      <c r="F215" s="188">
        <f>14*1.2</f>
        <v>16.8</v>
      </c>
      <c r="G215" s="188">
        <f>H201</f>
        <v>4</v>
      </c>
      <c r="H215" s="188">
        <f>((E215/1000)*(E215/1000)*3.14*0.25)*7850</f>
        <v>0.61622500000000013</v>
      </c>
      <c r="I215" s="462"/>
      <c r="J215" s="206"/>
      <c r="K215" s="197">
        <f>F215*G215*H215</f>
        <v>41.410320000000013</v>
      </c>
      <c r="L215" s="34"/>
      <c r="M215" s="121"/>
      <c r="N215" s="60"/>
    </row>
    <row r="216" spans="2:14" ht="12.75" customHeight="1">
      <c r="B216" s="292"/>
      <c r="D216" s="19"/>
      <c r="E216" s="58">
        <v>10</v>
      </c>
      <c r="F216" s="188">
        <f>4*2.1</f>
        <v>8.4</v>
      </c>
      <c r="G216" s="188">
        <f>G215</f>
        <v>4</v>
      </c>
      <c r="H216" s="210">
        <f>((E216/1000)*(E216/1000)*3.14*0.25)*7850</f>
        <v>0.61622500000000013</v>
      </c>
      <c r="I216" s="462"/>
      <c r="J216" s="206"/>
      <c r="K216" s="197">
        <f>F216*G216*H216</f>
        <v>20.705160000000006</v>
      </c>
      <c r="L216" s="34"/>
      <c r="M216" s="121"/>
      <c r="N216" s="60"/>
    </row>
    <row r="217" spans="2:14" ht="12.75" customHeight="1">
      <c r="B217" s="292"/>
      <c r="D217" s="19"/>
      <c r="E217" s="204"/>
      <c r="F217" s="462"/>
      <c r="G217" s="462"/>
      <c r="H217" s="462"/>
      <c r="I217" s="462"/>
      <c r="J217" s="206"/>
      <c r="K217" s="197"/>
      <c r="L217" s="34"/>
      <c r="M217" s="121"/>
      <c r="N217" s="60"/>
    </row>
    <row r="218" spans="2:14" ht="36" customHeight="1">
      <c r="B218" s="292"/>
      <c r="C218" s="50">
        <v>96558</v>
      </c>
      <c r="D218" s="53" t="s">
        <v>7</v>
      </c>
      <c r="E218" s="601" t="str">
        <f>IFERROR(VLOOKUP($C218,'SINAPI ABRIL 2021'!$1:$1048576,2,0),IFERROR(VLOOKUP($C218,'5-COMP. PROPRIA'!$B$4:$I$7587,4,0),""))</f>
        <v>CONCRETAGEM DE SAPATAS, FCK 30 MPA, COM USO DE BOMBA  LANÇAMENTO, ADENSAMENTO E ACABAMENTO. AF_11/2016</v>
      </c>
      <c r="F218" s="602"/>
      <c r="G218" s="602"/>
      <c r="H218" s="602"/>
      <c r="I218" s="602"/>
      <c r="J218" s="603"/>
      <c r="K218" s="389">
        <f>SUM(E220:E221)</f>
        <v>0.98199999999999998</v>
      </c>
      <c r="L218" s="399" t="str">
        <f>IFERROR(VLOOKUP($C218,'SINAPI ABRIL 2021'!$1:$1048576,3,0),IFERROR(VLOOKUP($C218,'5-COMP. PROPRIA'!$B$4:$I$7587,5,0),""))</f>
        <v>M3</v>
      </c>
      <c r="M218" s="121"/>
      <c r="N218" s="60"/>
    </row>
    <row r="219" spans="2:14" ht="12.75" customHeight="1">
      <c r="B219" s="292"/>
      <c r="D219" s="19"/>
      <c r="E219" s="198" t="s">
        <v>12515</v>
      </c>
      <c r="F219" s="205"/>
      <c r="G219" s="205"/>
      <c r="H219" s="205"/>
      <c r="I219" s="205"/>
      <c r="J219" s="206"/>
      <c r="K219" s="197"/>
      <c r="L219" s="34"/>
      <c r="M219" s="121"/>
      <c r="N219" s="60"/>
    </row>
    <row r="220" spans="2:14" ht="12.75" customHeight="1">
      <c r="B220" s="292" t="s">
        <v>12502</v>
      </c>
      <c r="D220" s="19"/>
      <c r="E220" s="204">
        <f>K203*0.4</f>
        <v>0.78399999999999992</v>
      </c>
      <c r="F220" s="462"/>
      <c r="G220" s="462"/>
      <c r="H220" s="462"/>
      <c r="I220" s="462"/>
      <c r="J220" s="206"/>
      <c r="K220" s="197"/>
      <c r="L220" s="34"/>
      <c r="M220" s="121"/>
      <c r="N220" s="60"/>
    </row>
    <row r="221" spans="2:14" ht="12.75" customHeight="1">
      <c r="B221" s="292" t="s">
        <v>12503</v>
      </c>
      <c r="D221" s="19"/>
      <c r="E221" s="204">
        <f>0.15*0.3*1.1*4</f>
        <v>0.19800000000000001</v>
      </c>
      <c r="F221" s="462"/>
      <c r="G221" s="462"/>
      <c r="H221" s="462"/>
      <c r="I221" s="462"/>
      <c r="J221" s="206"/>
      <c r="K221" s="197"/>
      <c r="L221" s="34"/>
      <c r="M221" s="121"/>
      <c r="N221" s="60"/>
    </row>
    <row r="222" spans="2:14" ht="12.75" customHeight="1" thickBot="1">
      <c r="B222" s="292"/>
      <c r="D222" s="19"/>
      <c r="E222" s="204"/>
      <c r="F222" s="462"/>
      <c r="G222" s="462"/>
      <c r="H222" s="462"/>
      <c r="I222" s="462"/>
      <c r="J222" s="206"/>
      <c r="K222" s="197"/>
      <c r="L222" s="34"/>
      <c r="M222" s="121"/>
      <c r="N222" s="60"/>
    </row>
    <row r="223" spans="2:14" ht="15.75" customHeight="1" thickBot="1">
      <c r="B223" s="292"/>
      <c r="D223" s="19"/>
      <c r="E223" s="614" t="s">
        <v>12506</v>
      </c>
      <c r="F223" s="615"/>
      <c r="G223" s="615"/>
      <c r="H223" s="615"/>
      <c r="I223" s="615"/>
      <c r="J223" s="616"/>
      <c r="K223" s="197"/>
      <c r="L223" s="34"/>
      <c r="M223" s="121"/>
      <c r="N223" s="60"/>
    </row>
    <row r="224" spans="2:14" ht="12.75" customHeight="1">
      <c r="B224" s="292"/>
      <c r="D224" s="19"/>
      <c r="E224" s="204"/>
      <c r="F224" s="471"/>
      <c r="G224" s="471"/>
      <c r="H224" s="471"/>
      <c r="I224" s="471"/>
      <c r="J224" s="206"/>
      <c r="K224" s="197"/>
      <c r="L224" s="34"/>
      <c r="M224" s="121"/>
      <c r="N224" s="60"/>
    </row>
    <row r="225" spans="2:14" ht="27" customHeight="1">
      <c r="B225" s="292"/>
      <c r="C225" s="50">
        <v>96527</v>
      </c>
      <c r="D225" s="53" t="s">
        <v>7</v>
      </c>
      <c r="E225" s="601" t="str">
        <f>IFERROR(VLOOKUP($C225,'SINAPI ABRIL 2021'!$1:$1048576,2,0),IFERROR(VLOOKUP($C225,'5-COMP. PROPRIA'!$B$4:$I$7587,4,0),""))</f>
        <v>ESCAVAÇÃO MANUAL DE VALA PARA VIGA BALDRAME, COM PREVISÃO DE FÔRMA. AF_06/2017</v>
      </c>
      <c r="F225" s="602"/>
      <c r="G225" s="602"/>
      <c r="H225" s="602"/>
      <c r="I225" s="602"/>
      <c r="J225" s="603"/>
      <c r="K225" s="388">
        <f>SUM(K227)</f>
        <v>1.3964999999999999</v>
      </c>
      <c r="L225" s="399" t="str">
        <f>IFERROR(VLOOKUP($C225,'SINAPI ABRIL 2021'!$1:$1048576,3,0),IFERROR(VLOOKUP($C225,'5-COMP. PROPRIA'!$B$4:$I$7587,5,0),""))</f>
        <v>M3</v>
      </c>
      <c r="M225" s="121"/>
      <c r="N225" s="60"/>
    </row>
    <row r="226" spans="2:14" ht="30" customHeight="1">
      <c r="B226" s="292"/>
      <c r="D226" s="19"/>
      <c r="E226" s="198" t="s">
        <v>4659</v>
      </c>
      <c r="F226" s="199" t="s">
        <v>4660</v>
      </c>
      <c r="G226" s="199" t="s">
        <v>4661</v>
      </c>
      <c r="H226" s="199" t="s">
        <v>4662</v>
      </c>
      <c r="I226" s="199"/>
      <c r="J226" s="200"/>
      <c r="K226" s="197"/>
      <c r="L226" s="34"/>
      <c r="M226" s="121"/>
      <c r="N226" s="60"/>
    </row>
    <row r="227" spans="2:14" ht="12.75" customHeight="1">
      <c r="B227" s="292"/>
      <c r="D227" s="19"/>
      <c r="E227" s="201">
        <v>5.7</v>
      </c>
      <c r="F227" s="472">
        <f>0.15+0.2</f>
        <v>0.35</v>
      </c>
      <c r="G227" s="472">
        <v>0.35</v>
      </c>
      <c r="H227" s="472">
        <v>2</v>
      </c>
      <c r="I227" s="472"/>
      <c r="J227" s="203"/>
      <c r="K227" s="197">
        <f>E227*F227*G227*H227</f>
        <v>1.3964999999999999</v>
      </c>
      <c r="L227" s="34"/>
      <c r="M227" s="121"/>
      <c r="N227" s="60"/>
    </row>
    <row r="228" spans="2:14" ht="12.75" customHeight="1">
      <c r="B228" s="292"/>
      <c r="D228" s="19"/>
      <c r="E228" s="204"/>
      <c r="F228" s="471"/>
      <c r="G228" s="471"/>
      <c r="H228" s="471"/>
      <c r="I228" s="471"/>
      <c r="J228" s="206"/>
      <c r="K228" s="197"/>
      <c r="L228" s="34"/>
      <c r="M228" s="121"/>
      <c r="N228" s="60"/>
    </row>
    <row r="229" spans="2:14" ht="32.25" customHeight="1">
      <c r="B229" s="292"/>
      <c r="C229" s="50">
        <v>96617</v>
      </c>
      <c r="D229" s="53" t="s">
        <v>7</v>
      </c>
      <c r="E229" s="601" t="str">
        <f>IFERROR(VLOOKUP($C229,'SINAPI ABRIL 2021'!$1:$1048576,2,0),IFERROR(VLOOKUP($C229,'5-COMP. PROPRIA'!$B$4:$I$7587,4,0),""))</f>
        <v>LASTRO DE CONCRETO MAGRO, APLICADO EM BLOCOS DE COROAMENTO OU SAPATAS, ESPESSURA DE 3 CM. AF_08/2017</v>
      </c>
      <c r="F229" s="602"/>
      <c r="G229" s="602"/>
      <c r="H229" s="602"/>
      <c r="I229" s="602"/>
      <c r="J229" s="603"/>
      <c r="K229" s="388">
        <f>E227*0.15*H227</f>
        <v>1.71</v>
      </c>
      <c r="L229" s="399" t="str">
        <f>IFERROR(VLOOKUP($C229,'SINAPI ABRIL 2021'!$1:$1048576,3,0),IFERROR(VLOOKUP($C229,'5-COMP. PROPRIA'!$B$4:$I$7587,5,0),""))</f>
        <v>M2</v>
      </c>
      <c r="M229" s="121"/>
      <c r="N229" s="60"/>
    </row>
    <row r="230" spans="2:14" ht="12.75" customHeight="1">
      <c r="B230" s="292"/>
      <c r="D230" s="19"/>
      <c r="E230" s="204"/>
      <c r="F230" s="471"/>
      <c r="G230" s="471"/>
      <c r="H230" s="471"/>
      <c r="I230" s="471"/>
      <c r="J230" s="206"/>
      <c r="K230" s="197"/>
      <c r="L230" s="34"/>
      <c r="M230" s="121"/>
      <c r="N230" s="60"/>
    </row>
    <row r="231" spans="2:14" ht="27" customHeight="1">
      <c r="B231" s="292"/>
      <c r="C231" s="50">
        <f>C169</f>
        <v>96536</v>
      </c>
      <c r="D231" s="53" t="s">
        <v>7</v>
      </c>
      <c r="E231" s="601" t="str">
        <f>IFERROR(VLOOKUP($C231,'SINAPI ABRIL 2021'!$1:$1048576,2,0),IFERROR(VLOOKUP($C231,'5-COMP. PROPRIA'!$B$4:$I$7587,4,0),""))</f>
        <v>FABRICAÇÃO, MONTAGEM E DESMONTAGEM DE FÔRMA PARA VIGA BALDRAME, EM MADEIRA SERRADA, E=25 MM, 4 UTILIZAÇÕES. AF_06/2017</v>
      </c>
      <c r="F231" s="602"/>
      <c r="G231" s="602"/>
      <c r="H231" s="602"/>
      <c r="I231" s="602"/>
      <c r="J231" s="603"/>
      <c r="K231" s="388">
        <f>E227*0.3*2*H227</f>
        <v>6.84</v>
      </c>
      <c r="L231" s="399" t="str">
        <f>IFERROR(VLOOKUP($C231,'SINAPI ABRIL 2021'!$1:$1048576,3,0),IFERROR(VLOOKUP($C231,'5-COMP. PROPRIA'!$B$4:$I$7587,5,0),""))</f>
        <v>M2</v>
      </c>
      <c r="M231" s="121"/>
      <c r="N231" s="60"/>
    </row>
    <row r="232" spans="2:14" ht="12.75" customHeight="1">
      <c r="B232" s="292"/>
      <c r="D232" s="19"/>
      <c r="E232" s="204"/>
      <c r="F232" s="471"/>
      <c r="G232" s="471"/>
      <c r="H232" s="471"/>
      <c r="I232" s="471"/>
      <c r="J232" s="206"/>
      <c r="K232" s="197"/>
      <c r="L232" s="34"/>
      <c r="M232" s="121"/>
      <c r="N232" s="60"/>
    </row>
    <row r="233" spans="2:14" ht="34.5" customHeight="1">
      <c r="B233" s="292"/>
      <c r="C233" s="50">
        <v>96543</v>
      </c>
      <c r="D233" s="53" t="s">
        <v>7</v>
      </c>
      <c r="E233" s="601" t="str">
        <f>IFERROR(VLOOKUP($C233,'SINAPI ABRIL 2021'!$1:$1048576,2,0),IFERROR(VLOOKUP($C233,'5-COMP. PROPRIA'!$B$4:$I$7587,4,0),""))</f>
        <v>ARMAÇÃO DE BLOCO, VIGA BALDRAME E SAPATA UTILIZANDO AÇO CA-60 DE 5 MM - MONTAGEM. AF_06/2017</v>
      </c>
      <c r="F233" s="602"/>
      <c r="G233" s="602"/>
      <c r="H233" s="602"/>
      <c r="I233" s="602"/>
      <c r="J233" s="603"/>
      <c r="K233" s="389">
        <f>SUM(K236:K236)</f>
        <v>8.8428287500000025</v>
      </c>
      <c r="L233" s="399" t="str">
        <f>IFERROR(VLOOKUP($C233,'SINAPI ABRIL 2021'!$1:$1048576,3,0),IFERROR(VLOOKUP($C233,'5-COMP. PROPRIA'!$B$4:$I$7587,5,0),""))</f>
        <v>KG</v>
      </c>
      <c r="M233" s="121"/>
      <c r="N233" s="60"/>
    </row>
    <row r="234" spans="2:14" ht="12.75" customHeight="1">
      <c r="B234" s="292"/>
      <c r="D234" s="19"/>
      <c r="E234" s="204"/>
      <c r="F234" s="471"/>
      <c r="G234" s="471"/>
      <c r="H234" s="471"/>
      <c r="I234" s="471"/>
      <c r="J234" s="206"/>
      <c r="K234" s="197"/>
      <c r="L234" s="34"/>
      <c r="M234" s="121"/>
      <c r="N234" s="60"/>
    </row>
    <row r="235" spans="2:14" ht="34.5" customHeight="1">
      <c r="B235" s="292"/>
      <c r="D235" s="19"/>
      <c r="E235" s="198" t="s">
        <v>4664</v>
      </c>
      <c r="F235" s="199" t="s">
        <v>680</v>
      </c>
      <c r="G235" s="199" t="s">
        <v>4662</v>
      </c>
      <c r="H235" s="199" t="s">
        <v>4666</v>
      </c>
      <c r="I235" s="471"/>
      <c r="J235" s="206"/>
      <c r="K235" s="197"/>
      <c r="L235" s="34"/>
      <c r="M235" s="121"/>
      <c r="N235" s="60"/>
    </row>
    <row r="236" spans="2:14" ht="12.75" customHeight="1">
      <c r="B236" s="292" t="s">
        <v>12516</v>
      </c>
      <c r="C236" s="4"/>
      <c r="E236" s="58">
        <v>5</v>
      </c>
      <c r="F236" s="188">
        <f>28.7</f>
        <v>28.7</v>
      </c>
      <c r="G236" s="188">
        <v>2</v>
      </c>
      <c r="H236" s="188">
        <f>((E236/1000)*(E236/1000)*3.14*0.25)*7850</f>
        <v>0.15405625000000003</v>
      </c>
      <c r="I236" s="471"/>
      <c r="J236" s="206"/>
      <c r="K236" s="197">
        <f>F236*G236*H236</f>
        <v>8.8428287500000025</v>
      </c>
      <c r="L236" s="34"/>
      <c r="M236" s="121"/>
      <c r="N236" s="60"/>
    </row>
    <row r="237" spans="2:14" ht="12.75" customHeight="1">
      <c r="B237" s="292"/>
      <c r="D237" s="19"/>
      <c r="E237" s="204"/>
      <c r="F237" s="471"/>
      <c r="G237" s="471"/>
      <c r="H237" s="471"/>
      <c r="I237" s="471"/>
      <c r="J237" s="206"/>
      <c r="K237" s="197"/>
      <c r="L237" s="34"/>
      <c r="M237" s="121"/>
      <c r="N237" s="60"/>
    </row>
    <row r="238" spans="2:14" ht="26.25" customHeight="1">
      <c r="B238" s="292"/>
      <c r="C238" s="50">
        <v>96545</v>
      </c>
      <c r="D238" s="53" t="s">
        <v>7</v>
      </c>
      <c r="E238" s="601" t="str">
        <f>IFERROR(VLOOKUP($C238,'SINAPI ABRIL 2021'!$1:$1048576,2,0),IFERROR(VLOOKUP($C238,'5-COMP. PROPRIA'!$B$4:$I$7587,4,0),""))</f>
        <v>ARMAÇÃO DE BLOCO, VIGA BALDRAME OU SAPATA UTILIZANDO AÇO CA-50 DE 8 MM - MONTAGEM. AF_06/2017</v>
      </c>
      <c r="F238" s="602"/>
      <c r="G238" s="602"/>
      <c r="H238" s="602"/>
      <c r="I238" s="602"/>
      <c r="J238" s="603"/>
      <c r="K238" s="389">
        <f>SUM(K241:K241)</f>
        <v>4.6695065600000003</v>
      </c>
      <c r="L238" s="399" t="str">
        <f>IFERROR(VLOOKUP($C238,'SINAPI ABRIL 2021'!$1:$1048576,3,0),IFERROR(VLOOKUP($C238,'5-COMP. PROPRIA'!$B$4:$I$7587,5,0),""))</f>
        <v>KG</v>
      </c>
      <c r="M238" s="121"/>
      <c r="N238" s="60"/>
    </row>
    <row r="239" spans="2:14" ht="12.75" customHeight="1">
      <c r="B239" s="292"/>
      <c r="D239" s="19"/>
      <c r="E239" s="204"/>
      <c r="F239" s="471"/>
      <c r="G239" s="471"/>
      <c r="H239" s="471"/>
      <c r="I239" s="471"/>
      <c r="J239" s="206"/>
      <c r="K239" s="197"/>
      <c r="L239" s="34"/>
      <c r="M239" s="121"/>
      <c r="N239" s="60"/>
    </row>
    <row r="240" spans="2:14" ht="28.5" customHeight="1">
      <c r="B240" s="292"/>
      <c r="D240" s="19"/>
      <c r="E240" s="198" t="s">
        <v>4664</v>
      </c>
      <c r="F240" s="199" t="s">
        <v>680</v>
      </c>
      <c r="G240" s="199" t="s">
        <v>4662</v>
      </c>
      <c r="H240" s="199" t="s">
        <v>4666</v>
      </c>
      <c r="I240" s="471"/>
      <c r="J240" s="206"/>
      <c r="K240" s="197"/>
      <c r="L240" s="34"/>
      <c r="M240" s="121"/>
      <c r="N240" s="60"/>
    </row>
    <row r="241" spans="2:14" ht="12.75" customHeight="1">
      <c r="B241" s="292" t="s">
        <v>12517</v>
      </c>
      <c r="C241" s="4"/>
      <c r="E241" s="58">
        <v>8</v>
      </c>
      <c r="F241" s="188">
        <f>11.84</f>
        <v>11.84</v>
      </c>
      <c r="G241" s="188">
        <v>1</v>
      </c>
      <c r="H241" s="210">
        <f>((E241/1000)*(E241/1000)*3.14*0.25)*7850</f>
        <v>0.39438400000000001</v>
      </c>
      <c r="I241" s="471"/>
      <c r="J241" s="206"/>
      <c r="K241" s="197">
        <f>F241*G241*H241</f>
        <v>4.6695065600000003</v>
      </c>
      <c r="L241" s="34"/>
      <c r="M241" s="121"/>
      <c r="N241" s="60"/>
    </row>
    <row r="242" spans="2:14" ht="12.75" customHeight="1">
      <c r="B242" s="292"/>
      <c r="D242" s="19"/>
      <c r="E242" s="204"/>
      <c r="F242" s="471"/>
      <c r="G242" s="471"/>
      <c r="H242" s="471"/>
      <c r="I242" s="471"/>
      <c r="J242" s="206"/>
      <c r="K242" s="197"/>
      <c r="L242" s="34"/>
      <c r="M242" s="121"/>
      <c r="N242" s="60"/>
    </row>
    <row r="243" spans="2:14" ht="27.75" customHeight="1">
      <c r="B243" s="292"/>
      <c r="C243" s="50">
        <v>96546</v>
      </c>
      <c r="D243" s="53" t="s">
        <v>7</v>
      </c>
      <c r="E243" s="601" t="str">
        <f>IFERROR(VLOOKUP($C243,'SINAPI ABRIL 2021'!$1:$1048576,2,0),IFERROR(VLOOKUP($C243,'5-COMP. PROPRIA'!$B$4:$I$7587,4,0),""))</f>
        <v>ARMAÇÃO DE BLOCO, VIGA BALDRAME OU SAPATA UTILIZANDO AÇO CA-50 DE 10 MM - MONTAGEM. AF_06/2017</v>
      </c>
      <c r="F243" s="602"/>
      <c r="G243" s="602"/>
      <c r="H243" s="602"/>
      <c r="I243" s="602"/>
      <c r="J243" s="603"/>
      <c r="K243" s="389">
        <f>SUM(K246:K246)</f>
        <v>21.666471000000001</v>
      </c>
      <c r="L243" s="399" t="str">
        <f>IFERROR(VLOOKUP($C243,'SINAPI ABRIL 2021'!$1:$1048576,3,0),IFERROR(VLOOKUP($C243,'5-COMP. PROPRIA'!$B$4:$I$7587,5,0),""))</f>
        <v>KG</v>
      </c>
      <c r="M243" s="121"/>
      <c r="N243" s="60"/>
    </row>
    <row r="244" spans="2:14">
      <c r="B244" s="292"/>
      <c r="D244" s="19"/>
      <c r="E244" s="204"/>
      <c r="F244" s="471"/>
      <c r="G244" s="471"/>
      <c r="H244" s="471"/>
      <c r="I244" s="471"/>
      <c r="J244" s="206"/>
      <c r="K244" s="197"/>
      <c r="L244" s="34"/>
      <c r="M244" s="121"/>
      <c r="N244" s="60"/>
    </row>
    <row r="245" spans="2:14" ht="12.75" customHeight="1">
      <c r="B245" s="292"/>
      <c r="D245" s="19"/>
      <c r="E245" s="198" t="s">
        <v>4664</v>
      </c>
      <c r="F245" s="199" t="s">
        <v>680</v>
      </c>
      <c r="G245" s="199" t="s">
        <v>4662</v>
      </c>
      <c r="H245" s="199" t="s">
        <v>4666</v>
      </c>
      <c r="I245" s="471"/>
      <c r="J245" s="206"/>
      <c r="K245" s="197"/>
      <c r="L245" s="34"/>
      <c r="M245" s="121"/>
      <c r="N245" s="60"/>
    </row>
    <row r="246" spans="2:14" ht="12.75" customHeight="1">
      <c r="B246" s="292"/>
      <c r="C246" s="4"/>
      <c r="E246" s="58">
        <v>10</v>
      </c>
      <c r="F246" s="188">
        <f>11.66+11.66+11.84</f>
        <v>35.159999999999997</v>
      </c>
      <c r="G246" s="188">
        <v>1</v>
      </c>
      <c r="H246" s="210">
        <f>((E246/1000)*(E246/1000)*3.14*0.25)*7850</f>
        <v>0.61622500000000013</v>
      </c>
      <c r="I246" s="471"/>
      <c r="J246" s="206"/>
      <c r="K246" s="197">
        <f>F246*G246*H246</f>
        <v>21.666471000000001</v>
      </c>
      <c r="L246" s="34"/>
      <c r="M246" s="121"/>
      <c r="N246" s="60"/>
    </row>
    <row r="247" spans="2:14" ht="12.75" customHeight="1">
      <c r="B247" s="292"/>
      <c r="D247" s="19"/>
      <c r="E247" s="204"/>
      <c r="F247" s="471"/>
      <c r="G247" s="471"/>
      <c r="H247" s="471"/>
      <c r="I247" s="471"/>
      <c r="J247" s="206"/>
      <c r="K247" s="197"/>
      <c r="L247" s="34"/>
      <c r="M247" s="121"/>
      <c r="N247" s="60"/>
    </row>
    <row r="248" spans="2:14" ht="12.75" customHeight="1">
      <c r="B248" s="292"/>
      <c r="D248" s="19"/>
      <c r="E248" s="204"/>
      <c r="F248" s="471"/>
      <c r="G248" s="471"/>
      <c r="H248" s="471"/>
      <c r="I248" s="471"/>
      <c r="J248" s="206"/>
      <c r="K248" s="197"/>
      <c r="L248" s="34"/>
      <c r="M248" s="121"/>
      <c r="N248" s="60"/>
    </row>
    <row r="249" spans="2:14" ht="32.25" customHeight="1">
      <c r="B249" s="292"/>
      <c r="C249" s="50">
        <v>96557</v>
      </c>
      <c r="D249" s="53" t="s">
        <v>7</v>
      </c>
      <c r="E249" s="601" t="str">
        <f>IFERROR(VLOOKUP($C249,'SINAPI ABRIL 2021'!$1:$1048576,2,0),IFERROR(VLOOKUP($C249,'5-COMP. PROPRIA'!$B$4:$I$7587,4,0),""))</f>
        <v>CONCRETAGEM DE BLOCOS DE COROAMENTO E VIGAS BALDRAMES, FCK 30 MPA, COM USO DE BOMBA  LANÇAMENTO, ADENSAMENTO E ACABAMENTO. AF_06/2017</v>
      </c>
      <c r="F249" s="602"/>
      <c r="G249" s="602"/>
      <c r="H249" s="602"/>
      <c r="I249" s="602"/>
      <c r="J249" s="603"/>
      <c r="K249" s="389">
        <f>K229*0.3</f>
        <v>0.51300000000000001</v>
      </c>
      <c r="L249" s="399" t="str">
        <f>IFERROR(VLOOKUP($C249,'SINAPI ABRIL 2021'!$1:$1048576,3,0),IFERROR(VLOOKUP($C249,'5-COMP. PROPRIA'!$B$4:$I$7587,5,0),""))</f>
        <v>M3</v>
      </c>
      <c r="M249" s="121"/>
      <c r="N249" s="60"/>
    </row>
    <row r="250" spans="2:14" ht="12.75" customHeight="1">
      <c r="B250" s="292"/>
      <c r="D250" s="19"/>
      <c r="E250" s="204"/>
      <c r="F250" s="480"/>
      <c r="G250" s="480"/>
      <c r="H250" s="480"/>
      <c r="I250" s="480"/>
      <c r="J250" s="206"/>
      <c r="K250" s="197"/>
      <c r="L250" s="34"/>
      <c r="M250" s="121"/>
      <c r="N250" s="60"/>
    </row>
    <row r="251" spans="2:14" ht="12.75" customHeight="1">
      <c r="B251" s="292"/>
      <c r="D251" s="19"/>
      <c r="E251" s="204"/>
      <c r="F251" s="480"/>
      <c r="G251" s="480"/>
      <c r="H251" s="480"/>
      <c r="I251" s="480"/>
      <c r="J251" s="206"/>
      <c r="K251" s="197"/>
      <c r="L251" s="34"/>
      <c r="M251" s="121"/>
      <c r="N251" s="60"/>
    </row>
    <row r="252" spans="2:14" ht="24.75" customHeight="1">
      <c r="B252" s="464" t="s">
        <v>12522</v>
      </c>
      <c r="C252" s="50">
        <v>98557</v>
      </c>
      <c r="D252" s="53" t="s">
        <v>7</v>
      </c>
      <c r="E252" s="601" t="str">
        <f>IFERROR(VLOOKUP($C252,'SINAPI ABRIL 2021'!$1:$1048576,2,0),IFERROR(VLOOKUP($C252,'5-COMP. PROPRIA'!$B$4:$I$7587,4,0),""))</f>
        <v>IMPERMEABILIZAÇÃO DE SUPERFÍCIE COM EMULSÃO ASFÁLTICA, 2 DEMÃOS AF_06/2018</v>
      </c>
      <c r="F252" s="602"/>
      <c r="G252" s="602"/>
      <c r="H252" s="602"/>
      <c r="I252" s="602"/>
      <c r="J252" s="603"/>
      <c r="K252" s="388">
        <f>K198+K203+K231+K229</f>
        <v>18.95</v>
      </c>
      <c r="L252" s="399" t="str">
        <f>IFERROR(VLOOKUP($C252,'SINAPI ABRIL 2021'!$1:$1048576,3,0),IFERROR(VLOOKUP($C252,'5-COMP. PROPRIA'!$B$4:$I$7587,5,0),""))</f>
        <v>M2</v>
      </c>
      <c r="M252" s="121"/>
      <c r="N252" s="60"/>
    </row>
    <row r="253" spans="2:14" ht="12.75" customHeight="1">
      <c r="B253" s="292"/>
      <c r="D253" s="76"/>
      <c r="E253" s="465"/>
      <c r="F253" s="466"/>
      <c r="G253" s="466"/>
      <c r="H253" s="466"/>
      <c r="I253" s="466"/>
      <c r="J253" s="467"/>
      <c r="K253" s="389"/>
      <c r="L253" s="399"/>
      <c r="M253" s="121"/>
      <c r="N253" s="60"/>
    </row>
    <row r="254" spans="2:14" ht="30" customHeight="1">
      <c r="B254" s="292"/>
      <c r="C254" s="50">
        <v>93382</v>
      </c>
      <c r="D254" s="53" t="s">
        <v>7</v>
      </c>
      <c r="E254" s="601" t="str">
        <f>IFERROR(VLOOKUP($C254,'SINAPI ABRIL 2021'!$1:$1048576,2,0),IFERROR(VLOOKUP($C254,'5-COMP. PROPRIA'!$B$4:$I$7587,4,0),""))</f>
        <v>REATERRO MANUAL DE VALAS COM COMPACTAÇÃO MECANIZADA. AF_04/2016</v>
      </c>
      <c r="F254" s="602"/>
      <c r="G254" s="602"/>
      <c r="H254" s="602"/>
      <c r="I254" s="602"/>
      <c r="J254" s="603"/>
      <c r="K254" s="389">
        <f>E256-F256</f>
        <v>5.9014999999999995</v>
      </c>
      <c r="L254" s="399" t="str">
        <f>IFERROR(VLOOKUP($C254,'SINAPI ABRIL 2021'!$1:$1048576,3,0),IFERROR(VLOOKUP($C254,'5-COMP. PROPRIA'!$B$4:$I$7587,5,0),""))</f>
        <v>M3</v>
      </c>
      <c r="M254" s="121"/>
      <c r="N254" s="60"/>
    </row>
    <row r="255" spans="2:14" ht="52.5" customHeight="1">
      <c r="B255" s="292"/>
      <c r="D255" s="76"/>
      <c r="E255" s="481" t="s">
        <v>4667</v>
      </c>
      <c r="F255" s="482" t="s">
        <v>4668</v>
      </c>
      <c r="G255" s="466"/>
      <c r="H255" s="466"/>
      <c r="I255" s="466"/>
      <c r="J255" s="467"/>
      <c r="K255" s="389"/>
      <c r="L255" s="399"/>
      <c r="M255" s="121"/>
      <c r="N255" s="60"/>
    </row>
    <row r="256" spans="2:14" ht="15">
      <c r="B256" s="292"/>
      <c r="D256" s="76"/>
      <c r="E256" s="187">
        <f>K225+K194</f>
        <v>7.3964999999999996</v>
      </c>
      <c r="F256" s="188">
        <f>K218+K249</f>
        <v>1.4950000000000001</v>
      </c>
      <c r="G256" s="466"/>
      <c r="H256" s="466"/>
      <c r="I256" s="466"/>
      <c r="J256" s="467"/>
      <c r="K256" s="389"/>
      <c r="L256" s="399"/>
      <c r="M256" s="121"/>
      <c r="N256" s="60"/>
    </row>
    <row r="257" spans="2:14" ht="15">
      <c r="B257" s="292"/>
      <c r="D257" s="76"/>
      <c r="E257" s="465"/>
      <c r="F257" s="466"/>
      <c r="G257" s="466"/>
      <c r="H257" s="466"/>
      <c r="I257" s="466"/>
      <c r="J257" s="467"/>
      <c r="K257" s="389"/>
      <c r="L257" s="399"/>
      <c r="M257" s="121"/>
      <c r="N257" s="60"/>
    </row>
    <row r="258" spans="2:14" ht="42" customHeight="1">
      <c r="B258" s="292"/>
      <c r="C258" s="345">
        <v>100981</v>
      </c>
      <c r="D258" s="53" t="s">
        <v>7</v>
      </c>
      <c r="E258" s="601" t="str">
        <f>IFERROR(VLOOKUP($C258,'SINAPI ABRIL 2021'!$1:$1048576,2,0),IFERROR(VLOOKUP($C258,'5-COMP. PROPRIA'!$B$4:$I$7587,4,0),""))</f>
        <v>CARGA, MANOBRA E DESCARGA DE ENTULHO EM CAMINHÃO BASCULANTE 6 M³ - CARGA COM ESCAVADEIRA HIDRÁULICA  (CAÇAMBA DE 0,80 M³ / 111 HP) E DESCARGA LIVRE (UNIDADE: M3). AF_07/2020</v>
      </c>
      <c r="F258" s="602"/>
      <c r="G258" s="602"/>
      <c r="H258" s="602"/>
      <c r="I258" s="602"/>
      <c r="J258" s="603"/>
      <c r="K258" s="389">
        <f>SUM(K260)</f>
        <v>3.2201000000000004</v>
      </c>
      <c r="L258" s="399"/>
      <c r="M258" s="121"/>
      <c r="N258" s="60"/>
    </row>
    <row r="259" spans="2:14" ht="26.25" customHeight="1">
      <c r="B259" s="292"/>
      <c r="E259" s="481" t="s">
        <v>4668</v>
      </c>
      <c r="F259" s="186"/>
      <c r="G259" s="483" t="s">
        <v>12518</v>
      </c>
      <c r="J259" s="59"/>
      <c r="K259" s="389"/>
      <c r="M259" s="121"/>
      <c r="N259" s="60"/>
    </row>
    <row r="260" spans="2:14" ht="12.75" customHeight="1">
      <c r="B260" s="292"/>
      <c r="E260" s="187">
        <f>F256+K218</f>
        <v>2.4770000000000003</v>
      </c>
      <c r="F260" s="186"/>
      <c r="G260" s="484">
        <v>1.3</v>
      </c>
      <c r="J260" s="59"/>
      <c r="K260" s="391">
        <f>E260*G260</f>
        <v>3.2201000000000004</v>
      </c>
      <c r="M260" s="121"/>
      <c r="N260" s="60"/>
    </row>
    <row r="261" spans="2:14" ht="12.75" customHeight="1">
      <c r="B261" s="292"/>
      <c r="D261" s="19"/>
      <c r="E261" s="204"/>
      <c r="F261" s="205"/>
      <c r="G261" s="205"/>
      <c r="H261" s="205"/>
      <c r="I261" s="205"/>
      <c r="J261" s="206"/>
      <c r="K261" s="197"/>
      <c r="L261" s="34"/>
      <c r="M261" s="121"/>
      <c r="N261" s="60"/>
    </row>
    <row r="262" spans="2:14" ht="28.5" customHeight="1">
      <c r="B262" s="292"/>
      <c r="C262" s="345">
        <v>97914</v>
      </c>
      <c r="D262" s="53" t="s">
        <v>7</v>
      </c>
      <c r="E262" s="601" t="str">
        <f>IFERROR(VLOOKUP($C262,'SINAPI ABRIL 2021'!$1:$1048576,2,0),IFERROR(VLOOKUP($C262,'5-COMP. PROPRIA'!$B$4:$I$7587,4,0),""))</f>
        <v>TRANSPORTE COM CAMINHÃO BASCULANTE DE 6 M³, EM VIA URBANA PAVIMENTADA, DMT ATÉ 30 KM (UNIDADE: M3XKM). AF_07/2020</v>
      </c>
      <c r="F262" s="602"/>
      <c r="G262" s="602"/>
      <c r="H262" s="602"/>
      <c r="I262" s="602"/>
      <c r="J262" s="603"/>
      <c r="K262" s="389">
        <f>SUM(K264)</f>
        <v>32.201000000000008</v>
      </c>
      <c r="L262" s="399" t="str">
        <f>IFERROR(VLOOKUP($C262,'SINAPI ABRIL 2021'!$1:$1048576,3,0),IFERROR(VLOOKUP($C262,'5-COMP. PROPRIA'!$B$4:$I$7587,5,0),""))</f>
        <v>M3XKM</v>
      </c>
      <c r="M262" s="121"/>
      <c r="N262" s="60"/>
    </row>
    <row r="263" spans="2:14" ht="12.75" customHeight="1">
      <c r="B263" s="292"/>
      <c r="E263" s="184" t="s">
        <v>689</v>
      </c>
      <c r="G263" s="186" t="s">
        <v>690</v>
      </c>
      <c r="H263" s="4"/>
      <c r="J263" s="59"/>
      <c r="M263" s="121"/>
      <c r="N263" s="60"/>
    </row>
    <row r="264" spans="2:14" ht="12.75" customHeight="1">
      <c r="B264" s="292"/>
      <c r="E264" s="184">
        <f>K258</f>
        <v>3.2201000000000004</v>
      </c>
      <c r="G264" s="186">
        <v>10</v>
      </c>
      <c r="H264" s="4"/>
      <c r="J264" s="59"/>
      <c r="K264" s="391">
        <f>E264*G264</f>
        <v>32.201000000000008</v>
      </c>
      <c r="M264" s="121"/>
      <c r="N264" s="60"/>
    </row>
    <row r="265" spans="2:14" ht="12.75" customHeight="1" thickBot="1">
      <c r="B265" s="292"/>
      <c r="D265" s="19"/>
      <c r="E265" s="234"/>
      <c r="F265" s="232"/>
      <c r="G265" s="232"/>
      <c r="H265" s="232"/>
      <c r="I265" s="232"/>
      <c r="J265" s="233"/>
      <c r="K265" s="197"/>
      <c r="L265" s="34"/>
      <c r="M265" s="121"/>
      <c r="N265" s="60"/>
    </row>
    <row r="266" spans="2:14" ht="15.75" thickBot="1">
      <c r="B266" s="340"/>
      <c r="D266" s="19"/>
      <c r="E266" s="626" t="s">
        <v>4466</v>
      </c>
      <c r="F266" s="627"/>
      <c r="G266" s="627"/>
      <c r="H266" s="627"/>
      <c r="I266" s="627"/>
      <c r="J266" s="628"/>
      <c r="K266" s="197"/>
      <c r="L266" s="34"/>
      <c r="M266" s="121"/>
      <c r="N266" s="60"/>
    </row>
    <row r="267" spans="2:14" ht="17.25" customHeight="1">
      <c r="B267" s="292"/>
      <c r="D267" s="19"/>
      <c r="E267" s="617" t="s">
        <v>12631</v>
      </c>
      <c r="F267" s="618"/>
      <c r="G267" s="618"/>
      <c r="H267" s="618"/>
      <c r="I267" s="618"/>
      <c r="J267" s="619"/>
      <c r="K267" s="197"/>
      <c r="L267" s="34"/>
      <c r="M267" s="121"/>
      <c r="N267" s="60"/>
    </row>
    <row r="268" spans="2:14" ht="28.5" customHeight="1">
      <c r="B268" s="292" t="s">
        <v>12519</v>
      </c>
      <c r="C268" s="50">
        <v>96523</v>
      </c>
      <c r="D268" s="53" t="s">
        <v>7</v>
      </c>
      <c r="E268" s="601" t="str">
        <f>IFERROR(VLOOKUP($C268,'SINAPI ABRIL 2021'!$1:$1048576,2,0),IFERROR(VLOOKUP($C268,'5-COMP. PROPRIA'!$B$4:$I$7587,4,0),""))</f>
        <v>ESCAVAÇÃO MANUAL PARA BLOCO DE COROAMENTO OU SAPATA, COM PREVISÃO DE FÔRMA. AF_06/2017</v>
      </c>
      <c r="F268" s="602"/>
      <c r="G268" s="602"/>
      <c r="H268" s="602"/>
      <c r="I268" s="602"/>
      <c r="J268" s="603"/>
      <c r="K268" s="388">
        <f>SUM(K270)</f>
        <v>21</v>
      </c>
      <c r="L268" s="399" t="str">
        <f>IFERROR(VLOOKUP($C268,'SINAPI ABRIL 2021'!$1:$1048576,3,0),IFERROR(VLOOKUP($C268,'5-COMP. PROPRIA'!$B$4:$I$7587,5,0),""))</f>
        <v>M3</v>
      </c>
      <c r="M268" s="121"/>
      <c r="N268" s="60"/>
    </row>
    <row r="269" spans="2:14" ht="12.75" customHeight="1">
      <c r="B269" s="292"/>
      <c r="D269" s="19"/>
      <c r="E269" s="198" t="s">
        <v>4659</v>
      </c>
      <c r="F269" s="199" t="s">
        <v>4660</v>
      </c>
      <c r="G269" s="199" t="s">
        <v>4661</v>
      </c>
      <c r="H269" s="199" t="s">
        <v>4662</v>
      </c>
      <c r="I269" s="199"/>
      <c r="J269" s="200"/>
      <c r="K269" s="197"/>
      <c r="L269" s="34"/>
      <c r="M269" s="121"/>
      <c r="N269" s="60"/>
    </row>
    <row r="270" spans="2:14" ht="12.75" customHeight="1">
      <c r="B270" s="292"/>
      <c r="D270" s="19"/>
      <c r="E270" s="201">
        <v>1</v>
      </c>
      <c r="F270" s="202">
        <v>1</v>
      </c>
      <c r="G270" s="202">
        <v>1.5</v>
      </c>
      <c r="H270" s="202">
        <v>14</v>
      </c>
      <c r="I270" s="202"/>
      <c r="J270" s="203"/>
      <c r="K270" s="197">
        <f>E270*F270*G270*H270</f>
        <v>21</v>
      </c>
      <c r="L270" s="34"/>
      <c r="M270" s="121"/>
      <c r="N270" s="60"/>
    </row>
    <row r="271" spans="2:14" ht="12.75" customHeight="1">
      <c r="B271" s="292"/>
      <c r="D271" s="19"/>
      <c r="E271" s="234"/>
      <c r="F271" s="232"/>
      <c r="G271" s="232"/>
      <c r="H271" s="232"/>
      <c r="I271" s="232"/>
      <c r="J271" s="233"/>
      <c r="K271" s="197"/>
      <c r="L271" s="34"/>
      <c r="M271" s="121"/>
      <c r="N271" s="60"/>
    </row>
    <row r="272" spans="2:14" ht="24.75" customHeight="1">
      <c r="B272" s="292" t="s">
        <v>12519</v>
      </c>
      <c r="C272" s="50">
        <v>96619</v>
      </c>
      <c r="D272" s="53" t="s">
        <v>7</v>
      </c>
      <c r="E272" s="601" t="str">
        <f>IFERROR(VLOOKUP($C272,'SINAPI ABRIL 2021'!$1:$1048576,2,0),IFERROR(VLOOKUP($C272,'5-COMP. PROPRIA'!$B$4:$I$7587,4,0),""))</f>
        <v>LASTRO DE CONCRETO MAGRO, APLICADO EM BLOCOS DE COROAMENTO OU SAPATAS, ESPESSURA DE 5 CM. AF_08/2017</v>
      </c>
      <c r="F272" s="602"/>
      <c r="G272" s="602"/>
      <c r="H272" s="602"/>
      <c r="I272" s="602"/>
      <c r="J272" s="603"/>
      <c r="K272" s="388">
        <f>SUM(K274)</f>
        <v>5.88</v>
      </c>
      <c r="L272" s="399" t="str">
        <f>IFERROR(VLOOKUP($C272,'SINAPI ABRIL 2021'!$1:$1048576,3,0),IFERROR(VLOOKUP($C272,'5-COMP. PROPRIA'!$B$4:$I$7587,5,0),""))</f>
        <v>M2</v>
      </c>
      <c r="M272" s="121"/>
      <c r="N272" s="60"/>
    </row>
    <row r="273" spans="2:14" ht="12.75" customHeight="1">
      <c r="B273" s="292"/>
      <c r="D273" s="19"/>
      <c r="E273" s="204" t="s">
        <v>4659</v>
      </c>
      <c r="F273" s="205" t="s">
        <v>4660</v>
      </c>
      <c r="G273" s="205"/>
      <c r="H273" s="205" t="s">
        <v>4662</v>
      </c>
      <c r="I273" s="205"/>
      <c r="J273" s="206"/>
      <c r="K273" s="197"/>
      <c r="L273" s="34"/>
      <c r="M273" s="121"/>
      <c r="N273" s="60"/>
    </row>
    <row r="274" spans="2:14" ht="12.75" customHeight="1">
      <c r="B274" s="292"/>
      <c r="D274" s="19"/>
      <c r="E274" s="201">
        <v>0.7</v>
      </c>
      <c r="F274" s="202">
        <v>0.6</v>
      </c>
      <c r="G274" s="202"/>
      <c r="H274" s="202">
        <f>H270</f>
        <v>14</v>
      </c>
      <c r="I274" s="202"/>
      <c r="J274" s="203"/>
      <c r="K274" s="197">
        <f>E274*F274*H274</f>
        <v>5.88</v>
      </c>
      <c r="L274" s="34"/>
      <c r="M274" s="121"/>
      <c r="N274" s="60"/>
    </row>
    <row r="275" spans="2:14" ht="12.75" customHeight="1">
      <c r="B275" s="292"/>
      <c r="D275" s="19"/>
      <c r="E275" s="234"/>
      <c r="F275" s="232"/>
      <c r="G275" s="232"/>
      <c r="H275" s="232"/>
      <c r="I275" s="232"/>
      <c r="J275" s="233"/>
      <c r="K275" s="197"/>
      <c r="L275" s="34"/>
      <c r="M275" s="121"/>
      <c r="N275" s="60"/>
    </row>
    <row r="276" spans="2:14" ht="31.5" customHeight="1">
      <c r="B276" s="292"/>
      <c r="C276" s="50">
        <f>C198</f>
        <v>96535</v>
      </c>
      <c r="D276" s="53" t="s">
        <v>7</v>
      </c>
      <c r="E276" s="601" t="str">
        <f>IFERROR(VLOOKUP($C276,'SINAPI ABRIL 2021'!$1:$1048576,2,0),IFERROR(VLOOKUP($C276,'5-COMP. PROPRIA'!$B$4:$I$7587,4,0),""))</f>
        <v>FABRICAÇÃO, MONTAGEM E DESMONTAGEM DE FÔRMA PARA SAPATA, EM MADEIRA SERRADA, E=25 MM, 4 UTILIZAÇÕES. AF_06/2017</v>
      </c>
      <c r="F276" s="602"/>
      <c r="G276" s="602"/>
      <c r="H276" s="602"/>
      <c r="I276" s="602"/>
      <c r="J276" s="603"/>
      <c r="K276" s="388">
        <f>SUM(K278:K279)</f>
        <v>28.42</v>
      </c>
      <c r="L276" s="399" t="str">
        <f>IFERROR(VLOOKUP($C276,'SINAPI ABRIL 2021'!$1:$1048576,3,0),IFERROR(VLOOKUP($C276,'5-COMP. PROPRIA'!$B$4:$I$7587,5,0),""))</f>
        <v>M2</v>
      </c>
      <c r="M276" s="121"/>
      <c r="N276" s="60"/>
    </row>
    <row r="277" spans="2:14" ht="12.75" customHeight="1">
      <c r="B277" s="292"/>
      <c r="D277" s="19"/>
      <c r="E277" s="198" t="s">
        <v>4659</v>
      </c>
      <c r="F277" s="199" t="s">
        <v>4660</v>
      </c>
      <c r="G277" s="199"/>
      <c r="H277" s="199" t="s">
        <v>4662</v>
      </c>
      <c r="I277" s="471"/>
      <c r="J277" s="206"/>
      <c r="K277" s="197"/>
      <c r="L277" s="34"/>
      <c r="M277" s="121"/>
      <c r="N277" s="60"/>
    </row>
    <row r="278" spans="2:14">
      <c r="B278" s="292" t="s">
        <v>12502</v>
      </c>
      <c r="D278" s="19"/>
      <c r="E278" s="201">
        <f>0.7+0.7+0.6+0.6</f>
        <v>2.6</v>
      </c>
      <c r="F278" s="472">
        <v>0.4</v>
      </c>
      <c r="G278" s="472"/>
      <c r="H278" s="472">
        <f>H270</f>
        <v>14</v>
      </c>
      <c r="I278" s="471"/>
      <c r="J278" s="206"/>
      <c r="K278" s="197">
        <f>E278*F278*H278</f>
        <v>14.56</v>
      </c>
      <c r="L278" s="34"/>
      <c r="M278" s="121"/>
      <c r="N278" s="60"/>
    </row>
    <row r="279" spans="2:14">
      <c r="B279" s="292" t="s">
        <v>12503</v>
      </c>
      <c r="D279" s="19"/>
      <c r="E279" s="201">
        <f>0.15+0.3+0.15+0.3</f>
        <v>0.89999999999999991</v>
      </c>
      <c r="F279" s="472">
        <v>1.1000000000000001</v>
      </c>
      <c r="G279" s="472"/>
      <c r="H279" s="472">
        <f>H270</f>
        <v>14</v>
      </c>
      <c r="I279" s="471"/>
      <c r="J279" s="206"/>
      <c r="K279" s="197">
        <f>E279*F279*H279</f>
        <v>13.86</v>
      </c>
      <c r="L279" s="34"/>
      <c r="M279" s="121"/>
      <c r="N279" s="60"/>
    </row>
    <row r="280" spans="2:14">
      <c r="B280" s="292"/>
      <c r="D280" s="19"/>
      <c r="E280" s="204"/>
      <c r="F280" s="471"/>
      <c r="G280" s="294"/>
      <c r="H280" s="294"/>
      <c r="I280" s="294"/>
      <c r="J280" s="206"/>
      <c r="K280" s="197"/>
      <c r="L280" s="34"/>
      <c r="M280" s="121"/>
      <c r="N280" s="60"/>
    </row>
    <row r="281" spans="2:14" ht="24.75" customHeight="1">
      <c r="B281" s="292"/>
      <c r="C281" s="50">
        <v>96543</v>
      </c>
      <c r="D281" s="53" t="s">
        <v>7</v>
      </c>
      <c r="E281" s="601" t="str">
        <f>IFERROR(VLOOKUP($C281,'SINAPI ABRIL 2021'!$1:$1048576,2,0),IFERROR(VLOOKUP($C281,'5-COMP. PROPRIA'!$B$4:$I$7587,4,0),""))</f>
        <v>ARMAÇÃO DE BLOCO, VIGA BALDRAME E SAPATA UTILIZANDO AÇO CA-60 DE 5 MM - MONTAGEM. AF_06/2017</v>
      </c>
      <c r="F281" s="602"/>
      <c r="G281" s="602"/>
      <c r="H281" s="602"/>
      <c r="I281" s="602"/>
      <c r="J281" s="603"/>
      <c r="K281" s="388">
        <f>SUM(K283)</f>
        <v>27.606880000000007</v>
      </c>
      <c r="L281" s="399" t="str">
        <f>IFERROR(VLOOKUP($C281,'SINAPI ABRIL 2021'!$1:$1048576,3,0),IFERROR(VLOOKUP($C281,'5-COMP. PROPRIA'!$B$4:$I$7587,5,0),""))</f>
        <v>KG</v>
      </c>
      <c r="M281" s="121"/>
      <c r="N281" s="60"/>
    </row>
    <row r="282" spans="2:14" ht="15">
      <c r="B282" s="292"/>
      <c r="D282" s="19"/>
      <c r="E282" s="204" t="s">
        <v>4664</v>
      </c>
      <c r="F282" s="471" t="s">
        <v>680</v>
      </c>
      <c r="G282" s="471" t="s">
        <v>4665</v>
      </c>
      <c r="H282" s="471" t="s">
        <v>4666</v>
      </c>
      <c r="I282" s="232"/>
      <c r="J282" s="206"/>
      <c r="K282" s="197"/>
      <c r="L282" s="34"/>
      <c r="M282" s="121"/>
      <c r="N282" s="60"/>
    </row>
    <row r="283" spans="2:14" ht="12.75" customHeight="1">
      <c r="B283" s="292"/>
      <c r="D283" s="19"/>
      <c r="E283" s="58">
        <v>5</v>
      </c>
      <c r="F283" s="188">
        <f>16*0.8</f>
        <v>12.8</v>
      </c>
      <c r="G283" s="188">
        <f>H274</f>
        <v>14</v>
      </c>
      <c r="H283" s="188">
        <f t="shared" ref="H283" si="10">((E283/1000)*(E283/1000)*3.14*0.25)*7850</f>
        <v>0.15405625000000003</v>
      </c>
      <c r="I283" s="232"/>
      <c r="J283" s="233"/>
      <c r="K283" s="197">
        <f>H283*F283*G283</f>
        <v>27.606880000000007</v>
      </c>
      <c r="L283" s="34"/>
      <c r="M283" s="121"/>
      <c r="N283" s="60"/>
    </row>
    <row r="284" spans="2:14" ht="35.25" customHeight="1">
      <c r="B284" s="292"/>
      <c r="C284" s="50">
        <v>96546</v>
      </c>
      <c r="D284" s="53" t="s">
        <v>7</v>
      </c>
      <c r="E284" s="601" t="str">
        <f>IFERROR(VLOOKUP($C284,'SINAPI ABRIL 2021'!$1:$1048576,2,0),IFERROR(VLOOKUP($C284,'5-COMP. PROPRIA'!$B$4:$I$7587,4,0),""))</f>
        <v>ARMAÇÃO DE BLOCO, VIGA BALDRAME OU SAPATA UTILIZANDO AÇO CA-50 DE 10 MM - MONTAGEM. AF_06/2017</v>
      </c>
      <c r="F284" s="602"/>
      <c r="G284" s="602"/>
      <c r="H284" s="602"/>
      <c r="I284" s="602"/>
      <c r="J284" s="603"/>
      <c r="K284" s="388">
        <f>SUM(K286:K287)</f>
        <v>172.54300000000006</v>
      </c>
      <c r="L284" s="399" t="str">
        <f>IFERROR(VLOOKUP($C284,'SINAPI ABRIL 2021'!$1:$1048576,3,0),IFERROR(VLOOKUP($C284,'5-COMP. PROPRIA'!$B$4:$I$7587,5,0),""))</f>
        <v>KG</v>
      </c>
      <c r="M284" s="121"/>
      <c r="N284" s="60"/>
    </row>
    <row r="285" spans="2:14" ht="12.75" customHeight="1">
      <c r="B285" s="292"/>
      <c r="D285" s="19"/>
      <c r="E285" s="204" t="s">
        <v>4664</v>
      </c>
      <c r="F285" s="205" t="s">
        <v>680</v>
      </c>
      <c r="G285" s="205" t="s">
        <v>4665</v>
      </c>
      <c r="H285" s="205" t="s">
        <v>4666</v>
      </c>
      <c r="I285" s="205"/>
      <c r="J285" s="206"/>
      <c r="K285" s="197"/>
      <c r="L285" s="34"/>
      <c r="M285" s="121"/>
      <c r="N285" s="60"/>
    </row>
    <row r="286" spans="2:14" ht="12.75" customHeight="1">
      <c r="B286" s="292" t="s">
        <v>12502</v>
      </c>
      <c r="D286" s="19"/>
      <c r="E286" s="58">
        <v>10</v>
      </c>
      <c r="F286" s="188">
        <f>7*1.2</f>
        <v>8.4</v>
      </c>
      <c r="G286" s="188">
        <f>G283</f>
        <v>14</v>
      </c>
      <c r="H286" s="188">
        <f t="shared" ref="H286" si="11">((E286/1000)*(E286/1000)*3.14*0.25)*7850</f>
        <v>0.61622500000000013</v>
      </c>
      <c r="I286" s="205"/>
      <c r="J286" s="206"/>
      <c r="K286" s="197">
        <f t="shared" ref="K286:K287" si="12">H286*F286*G286</f>
        <v>72.468060000000023</v>
      </c>
      <c r="L286" s="34"/>
      <c r="M286" s="121"/>
      <c r="N286" s="60"/>
    </row>
    <row r="287" spans="2:14" ht="12.75" customHeight="1">
      <c r="B287" s="292" t="s">
        <v>12503</v>
      </c>
      <c r="D287" s="19"/>
      <c r="E287" s="58">
        <v>10</v>
      </c>
      <c r="F287" s="188">
        <f>4*2.9</f>
        <v>11.6</v>
      </c>
      <c r="G287" s="188">
        <f>G283</f>
        <v>14</v>
      </c>
      <c r="H287" s="188">
        <f t="shared" ref="H287" si="13">((E287/1000)*(E287/1000)*3.14*0.25)*7850</f>
        <v>0.61622500000000013</v>
      </c>
      <c r="I287" s="471"/>
      <c r="J287" s="206"/>
      <c r="K287" s="197">
        <f t="shared" si="12"/>
        <v>100.07494000000003</v>
      </c>
      <c r="L287" s="34"/>
      <c r="M287" s="121"/>
      <c r="N287" s="60"/>
    </row>
    <row r="288" spans="2:14" ht="37.5" customHeight="1">
      <c r="B288" s="292"/>
      <c r="C288" s="50">
        <v>96548</v>
      </c>
      <c r="D288" s="53" t="s">
        <v>7</v>
      </c>
      <c r="E288" s="601" t="str">
        <f>IFERROR(VLOOKUP($C288,'SINAPI ABRIL 2021'!$1:$1048576,2,0),IFERROR(VLOOKUP($C288,'5-COMP. PROPRIA'!$B$4:$I$7587,4,0),""))</f>
        <v>ARMAÇÃO DE BLOCO, VIGA BALDRAME OU SAPATA UTILIZANDO AÇO CA-50 DE 16 MM - MONTAGEM. AF_06/2017</v>
      </c>
      <c r="F288" s="602"/>
      <c r="G288" s="602"/>
      <c r="H288" s="602"/>
      <c r="I288" s="602"/>
      <c r="J288" s="603"/>
      <c r="K288" s="388">
        <f>SUM(K290)</f>
        <v>106.0104192</v>
      </c>
      <c r="L288" s="399" t="str">
        <f>IFERROR(VLOOKUP($C288,'SINAPI ABRIL 2021'!$1:$1048576,3,0),IFERROR(VLOOKUP($C288,'5-COMP. PROPRIA'!$B$4:$I$7587,5,0),""))</f>
        <v>KG</v>
      </c>
      <c r="M288" s="121"/>
      <c r="N288" s="60"/>
    </row>
    <row r="289" spans="2:14" ht="12.75" customHeight="1">
      <c r="B289" s="292"/>
      <c r="D289" s="19"/>
      <c r="E289" s="204" t="s">
        <v>4664</v>
      </c>
      <c r="F289" s="471" t="s">
        <v>680</v>
      </c>
      <c r="G289" s="471" t="s">
        <v>4665</v>
      </c>
      <c r="H289" s="471" t="s">
        <v>4666</v>
      </c>
      <c r="I289" s="471"/>
      <c r="J289" s="206"/>
      <c r="K289" s="197"/>
      <c r="L289" s="34"/>
      <c r="M289" s="121"/>
      <c r="N289" s="60"/>
    </row>
    <row r="290" spans="2:14" ht="12.75" customHeight="1">
      <c r="B290" s="292"/>
      <c r="D290" s="19"/>
      <c r="E290" s="58">
        <v>16</v>
      </c>
      <c r="F290" s="188">
        <f>4*1.2</f>
        <v>4.8</v>
      </c>
      <c r="G290" s="188">
        <f>G287</f>
        <v>14</v>
      </c>
      <c r="H290" s="188">
        <f t="shared" ref="H290" si="14">((E290/1000)*(E290/1000)*3.14*0.25)*7850</f>
        <v>1.577536</v>
      </c>
      <c r="I290" s="471"/>
      <c r="J290" s="206"/>
      <c r="K290" s="197">
        <f>H290*F290*G290</f>
        <v>106.0104192</v>
      </c>
      <c r="L290" s="34"/>
      <c r="M290" s="121"/>
      <c r="N290" s="60"/>
    </row>
    <row r="291" spans="2:14" ht="12.75" customHeight="1">
      <c r="B291" s="292"/>
      <c r="D291" s="19"/>
      <c r="E291" s="234"/>
      <c r="F291" s="232"/>
      <c r="G291" s="232"/>
      <c r="H291" s="232"/>
      <c r="I291" s="232"/>
      <c r="J291" s="233"/>
      <c r="K291" s="197"/>
      <c r="L291" s="34"/>
      <c r="M291" s="121"/>
      <c r="N291" s="60"/>
    </row>
    <row r="292" spans="2:14" ht="12.75" customHeight="1">
      <c r="B292" s="292"/>
      <c r="D292" s="19"/>
      <c r="E292" s="234"/>
      <c r="F292" s="232"/>
      <c r="G292" s="232"/>
      <c r="H292" s="232"/>
      <c r="I292" s="232"/>
      <c r="J292" s="233"/>
      <c r="K292" s="197"/>
      <c r="L292" s="34"/>
      <c r="M292" s="121"/>
      <c r="N292" s="60"/>
    </row>
    <row r="293" spans="2:14" ht="36" customHeight="1">
      <c r="B293" s="292"/>
      <c r="C293" s="50">
        <v>96558</v>
      </c>
      <c r="D293" s="53" t="s">
        <v>7</v>
      </c>
      <c r="E293" s="601" t="str">
        <f>IFERROR(VLOOKUP($C293,'SINAPI ABRIL 2021'!$1:$1048576,2,0),IFERROR(VLOOKUP($C293,'5-COMP. PROPRIA'!$B$4:$I$7587,4,0),""))</f>
        <v>CONCRETAGEM DE SAPATAS, FCK 30 MPA, COM USO DE BOMBA  LANÇAMENTO, ADENSAMENTO E ACABAMENTO. AF_11/2016</v>
      </c>
      <c r="F293" s="602"/>
      <c r="G293" s="602"/>
      <c r="H293" s="602"/>
      <c r="I293" s="602"/>
      <c r="J293" s="603"/>
      <c r="K293" s="388">
        <f>SUM(K295:K296)</f>
        <v>3.0450000000000004</v>
      </c>
      <c r="L293" s="399" t="str">
        <f>IFERROR(VLOOKUP($C293,'SINAPI ABRIL 2021'!$1:$1048576,3,0),IFERROR(VLOOKUP($C293,'5-COMP. PROPRIA'!$B$4:$I$7587,5,0),""))</f>
        <v>M3</v>
      </c>
      <c r="M293" s="121"/>
      <c r="N293" s="60"/>
    </row>
    <row r="294" spans="2:14" ht="37.5" customHeight="1">
      <c r="B294" s="292"/>
      <c r="D294" s="19"/>
      <c r="E294" s="198" t="s">
        <v>4659</v>
      </c>
      <c r="F294" s="199" t="s">
        <v>4660</v>
      </c>
      <c r="G294" s="199" t="s">
        <v>12521</v>
      </c>
      <c r="H294" s="199" t="s">
        <v>4662</v>
      </c>
      <c r="I294" s="205"/>
      <c r="J294" s="206"/>
      <c r="K294" s="197"/>
      <c r="L294" s="34"/>
      <c r="M294" s="121"/>
      <c r="N294" s="60"/>
    </row>
    <row r="295" spans="2:14" ht="12.75" customHeight="1">
      <c r="B295" s="292" t="s">
        <v>12520</v>
      </c>
      <c r="D295" s="19"/>
      <c r="E295" s="201">
        <f>E274</f>
        <v>0.7</v>
      </c>
      <c r="F295" s="472">
        <f>F274</f>
        <v>0.6</v>
      </c>
      <c r="G295" s="472">
        <f>F278</f>
        <v>0.4</v>
      </c>
      <c r="H295" s="472">
        <f>H274</f>
        <v>14</v>
      </c>
      <c r="I295" s="471"/>
      <c r="J295" s="206"/>
      <c r="K295" s="197">
        <f>E295*F295*G295*H295</f>
        <v>2.3520000000000003</v>
      </c>
      <c r="L295" s="34"/>
      <c r="M295" s="121"/>
      <c r="N295" s="60"/>
    </row>
    <row r="296" spans="2:14" ht="12.75" customHeight="1">
      <c r="B296" s="292" t="s">
        <v>12503</v>
      </c>
      <c r="D296" s="19"/>
      <c r="E296" s="201">
        <v>0.15</v>
      </c>
      <c r="F296" s="472">
        <v>0.3</v>
      </c>
      <c r="G296" s="472">
        <f>F279</f>
        <v>1.1000000000000001</v>
      </c>
      <c r="H296" s="472">
        <f>H295</f>
        <v>14</v>
      </c>
      <c r="I296" s="471"/>
      <c r="J296" s="206"/>
      <c r="K296" s="197">
        <f>E296*F296*G296*H296</f>
        <v>0.69300000000000006</v>
      </c>
      <c r="L296" s="34"/>
      <c r="M296" s="121"/>
      <c r="N296" s="60"/>
    </row>
    <row r="297" spans="2:14" ht="12.75" customHeight="1">
      <c r="B297" s="292"/>
      <c r="D297" s="19"/>
      <c r="E297" s="234"/>
      <c r="F297" s="232"/>
      <c r="G297" s="232"/>
      <c r="H297" s="232"/>
      <c r="I297" s="232"/>
      <c r="J297" s="233"/>
      <c r="K297" s="197"/>
      <c r="L297" s="34"/>
      <c r="M297" s="121"/>
      <c r="N297" s="60"/>
    </row>
    <row r="298" spans="2:14" ht="12.75" customHeight="1">
      <c r="B298" s="292"/>
      <c r="D298" s="19"/>
      <c r="E298" s="623" t="s">
        <v>12523</v>
      </c>
      <c r="F298" s="624"/>
      <c r="G298" s="624"/>
      <c r="H298" s="624"/>
      <c r="I298" s="624"/>
      <c r="J298" s="625"/>
      <c r="K298" s="197"/>
      <c r="L298" s="34"/>
      <c r="M298" s="121"/>
      <c r="N298" s="60"/>
    </row>
    <row r="299" spans="2:14" ht="45" customHeight="1">
      <c r="B299" s="292"/>
      <c r="C299" s="50">
        <f>C225</f>
        <v>96527</v>
      </c>
      <c r="D299" s="53" t="s">
        <v>7</v>
      </c>
      <c r="E299" s="601" t="str">
        <f>IFERROR(VLOOKUP($C299,'SINAPI ABRIL 2021'!$1:$1048576,2,0),IFERROR(VLOOKUP($C299,'5-COMP. PROPRIA'!$B$4:$I$7587,4,0),""))</f>
        <v>ESCAVAÇÃO MANUAL DE VALA PARA VIGA BALDRAME, COM PREVISÃO DE FÔRMA. AF_06/2017</v>
      </c>
      <c r="F299" s="602"/>
      <c r="G299" s="602"/>
      <c r="H299" s="602"/>
      <c r="I299" s="602"/>
      <c r="J299" s="603"/>
      <c r="K299" s="388">
        <f>SUM(K301)</f>
        <v>3.8648750000000001</v>
      </c>
      <c r="L299" s="399" t="str">
        <f>IFERROR(VLOOKUP($C299,'SINAPI ABRIL 2021'!$1:$1048576,3,0),IFERROR(VLOOKUP($C299,'5-COMP. PROPRIA'!$B$4:$I$7587,5,0),""))</f>
        <v>M3</v>
      </c>
      <c r="M299" s="121"/>
      <c r="N299" s="60"/>
    </row>
    <row r="300" spans="2:14" ht="12.75" customHeight="1">
      <c r="B300" s="292"/>
      <c r="D300" s="19"/>
      <c r="E300" s="198" t="s">
        <v>4659</v>
      </c>
      <c r="F300" s="199" t="s">
        <v>4660</v>
      </c>
      <c r="G300" s="199" t="s">
        <v>4661</v>
      </c>
      <c r="H300" s="199" t="s">
        <v>4662</v>
      </c>
      <c r="I300" s="199"/>
      <c r="J300" s="200"/>
      <c r="K300" s="197"/>
      <c r="L300" s="34"/>
      <c r="M300" s="121"/>
      <c r="N300" s="60"/>
    </row>
    <row r="301" spans="2:14" ht="12.75" customHeight="1">
      <c r="B301" s="292"/>
      <c r="D301" s="19"/>
      <c r="E301" s="201">
        <f>11.3+8.3+3.15+8.8</f>
        <v>31.55</v>
      </c>
      <c r="F301" s="472">
        <v>0.35</v>
      </c>
      <c r="G301" s="472">
        <v>0.35</v>
      </c>
      <c r="H301" s="472">
        <v>1</v>
      </c>
      <c r="I301" s="472"/>
      <c r="J301" s="203"/>
      <c r="K301" s="197">
        <f>E301*F301*G301*H301</f>
        <v>3.8648750000000001</v>
      </c>
      <c r="L301" s="34"/>
      <c r="M301" s="121"/>
      <c r="N301" s="60"/>
    </row>
    <row r="302" spans="2:14" ht="12.75" customHeight="1">
      <c r="B302" s="292"/>
      <c r="D302" s="19"/>
      <c r="E302" s="234"/>
      <c r="F302" s="232"/>
      <c r="G302" s="232"/>
      <c r="H302" s="232"/>
      <c r="I302" s="232"/>
      <c r="J302" s="233"/>
      <c r="K302" s="197"/>
      <c r="L302" s="34"/>
      <c r="M302" s="121"/>
      <c r="N302" s="60"/>
    </row>
    <row r="303" spans="2:14" ht="26.25" customHeight="1">
      <c r="B303" s="292"/>
      <c r="C303" s="50">
        <v>96617</v>
      </c>
      <c r="D303" s="53" t="s">
        <v>7</v>
      </c>
      <c r="E303" s="601" t="str">
        <f>IFERROR(VLOOKUP($C303,'SINAPI ABRIL 2021'!$1:$1048576,2,0),IFERROR(VLOOKUP($C303,'5-COMP. PROPRIA'!$B$4:$I$7587,4,0),""))</f>
        <v>LASTRO DE CONCRETO MAGRO, APLICADO EM BLOCOS DE COROAMENTO OU SAPATAS, ESPESSURA DE 3 CM. AF_08/2017</v>
      </c>
      <c r="F303" s="602"/>
      <c r="G303" s="602"/>
      <c r="H303" s="602"/>
      <c r="I303" s="602"/>
      <c r="J303" s="603"/>
      <c r="K303" s="388">
        <f>E301*0.15</f>
        <v>4.7324999999999999</v>
      </c>
      <c r="L303" s="399" t="str">
        <f>IFERROR(VLOOKUP($C303,'SINAPI ABRIL 2021'!$1:$1048576,3,0),IFERROR(VLOOKUP($C303,'5-COMP. PROPRIA'!$B$4:$I$7587,5,0),""))</f>
        <v>M2</v>
      </c>
      <c r="M303" s="121"/>
      <c r="N303" s="60"/>
    </row>
    <row r="304" spans="2:14" ht="12.75" customHeight="1">
      <c r="B304" s="292"/>
      <c r="D304" s="19"/>
      <c r="E304" s="234"/>
      <c r="F304" s="232"/>
      <c r="G304" s="232"/>
      <c r="H304" s="232"/>
      <c r="I304" s="232"/>
      <c r="J304" s="233"/>
      <c r="K304" s="197"/>
      <c r="L304" s="34"/>
      <c r="M304" s="121"/>
      <c r="N304" s="60"/>
    </row>
    <row r="305" spans="2:14" ht="37.5" customHeight="1">
      <c r="B305" s="292"/>
      <c r="C305" s="50">
        <f>C231</f>
        <v>96536</v>
      </c>
      <c r="D305" s="53" t="s">
        <v>7</v>
      </c>
      <c r="E305" s="601" t="str">
        <f>IFERROR(VLOOKUP($C305,'SINAPI ABRIL 2021'!$1:$1048576,2,0),IFERROR(VLOOKUP($C305,'5-COMP. PROPRIA'!$B$4:$I$7587,4,0),""))</f>
        <v>FABRICAÇÃO, MONTAGEM E DESMONTAGEM DE FÔRMA PARA VIGA BALDRAME, EM MADEIRA SERRADA, E=25 MM, 4 UTILIZAÇÕES. AF_06/2017</v>
      </c>
      <c r="F305" s="602"/>
      <c r="G305" s="602"/>
      <c r="H305" s="602"/>
      <c r="I305" s="602"/>
      <c r="J305" s="603"/>
      <c r="K305" s="388">
        <f>E301*0.3*2*H301</f>
        <v>18.93</v>
      </c>
      <c r="L305" s="399" t="str">
        <f>IFERROR(VLOOKUP($C305,'SINAPI ABRIL 2021'!$1:$1048576,3,0),IFERROR(VLOOKUP($C305,'5-COMP. PROPRIA'!$B$4:$I$7587,5,0),""))</f>
        <v>M2</v>
      </c>
      <c r="M305" s="121"/>
      <c r="N305" s="60"/>
    </row>
    <row r="306" spans="2:14" ht="12.75" customHeight="1">
      <c r="B306" s="292"/>
      <c r="D306" s="19"/>
      <c r="E306" s="234"/>
      <c r="F306" s="232"/>
      <c r="G306" s="232"/>
      <c r="H306" s="232"/>
      <c r="I306" s="232"/>
      <c r="J306" s="233"/>
      <c r="K306" s="197"/>
      <c r="L306" s="34"/>
      <c r="M306" s="121"/>
      <c r="N306" s="60"/>
    </row>
    <row r="307" spans="2:14" ht="30.75" customHeight="1">
      <c r="B307" s="292"/>
      <c r="C307" s="50">
        <f>C233</f>
        <v>96543</v>
      </c>
      <c r="D307" s="53" t="s">
        <v>7</v>
      </c>
      <c r="E307" s="601" t="str">
        <f>IFERROR(VLOOKUP($C307,'SINAPI ABRIL 2021'!$1:$1048576,2,0),IFERROR(VLOOKUP($C307,'5-COMP. PROPRIA'!$B$4:$I$7587,4,0),""))</f>
        <v>ARMAÇÃO DE BLOCO, VIGA BALDRAME E SAPATA UTILIZANDO AÇO CA-60 DE 5 MM - MONTAGEM. AF_06/2017</v>
      </c>
      <c r="F307" s="602"/>
      <c r="G307" s="602"/>
      <c r="H307" s="602"/>
      <c r="I307" s="602"/>
      <c r="J307" s="603"/>
      <c r="K307" s="388">
        <f>SUM(K309)</f>
        <v>24.128289875000007</v>
      </c>
      <c r="L307" s="399" t="str">
        <f>IFERROR(VLOOKUP($C307,'SINAPI ABRIL 2021'!$1:$1048576,3,0),IFERROR(VLOOKUP($C307,'5-COMP. PROPRIA'!$B$4:$I$7587,5,0),""))</f>
        <v>KG</v>
      </c>
      <c r="M307" s="121"/>
      <c r="N307" s="60"/>
    </row>
    <row r="308" spans="2:14" ht="15">
      <c r="B308" s="292"/>
      <c r="D308" s="19"/>
      <c r="E308" s="204" t="s">
        <v>4664</v>
      </c>
      <c r="F308" s="471" t="s">
        <v>680</v>
      </c>
      <c r="G308" s="471" t="s">
        <v>4665</v>
      </c>
      <c r="H308" s="471" t="s">
        <v>4666</v>
      </c>
      <c r="I308" s="232"/>
      <c r="J308" s="206"/>
      <c r="K308" s="197"/>
      <c r="L308" s="34"/>
      <c r="M308" s="121"/>
      <c r="N308" s="60"/>
    </row>
    <row r="309" spans="2:14" ht="12.75" customHeight="1">
      <c r="B309" s="292"/>
      <c r="D309" s="19"/>
      <c r="E309" s="58">
        <v>5</v>
      </c>
      <c r="F309" s="188">
        <f>55.76+41.82+31.98+27.06</f>
        <v>156.62</v>
      </c>
      <c r="G309" s="188">
        <v>1</v>
      </c>
      <c r="H309" s="188">
        <f t="shared" ref="H309" si="15">((E309/1000)*(E309/1000)*3.14*0.25)*7850</f>
        <v>0.15405625000000003</v>
      </c>
      <c r="I309" s="232"/>
      <c r="J309" s="233"/>
      <c r="K309" s="197">
        <f>H309*F309*G309</f>
        <v>24.128289875000007</v>
      </c>
      <c r="L309" s="34"/>
      <c r="M309" s="121"/>
      <c r="N309" s="60"/>
    </row>
    <row r="310" spans="2:14" ht="12.75" customHeight="1">
      <c r="B310" s="292"/>
      <c r="D310" s="19"/>
      <c r="E310" s="234"/>
      <c r="F310" s="232"/>
      <c r="G310" s="232"/>
      <c r="H310" s="232"/>
      <c r="I310" s="232"/>
      <c r="J310" s="233"/>
      <c r="K310" s="197"/>
      <c r="L310" s="34"/>
      <c r="M310" s="121"/>
      <c r="N310" s="60"/>
    </row>
    <row r="311" spans="2:14" ht="23.25" customHeight="1">
      <c r="B311" s="292"/>
      <c r="C311" s="50">
        <v>96545</v>
      </c>
      <c r="D311" s="53" t="s">
        <v>7</v>
      </c>
      <c r="E311" s="601" t="str">
        <f>IFERROR(VLOOKUP($C311,'SINAPI ABRIL 2021'!$1:$1048576,2,0),IFERROR(VLOOKUP($C311,'5-COMP. PROPRIA'!$B$4:$I$7587,4,0),""))</f>
        <v>ARMAÇÃO DE BLOCO, VIGA BALDRAME OU SAPATA UTILIZANDO AÇO CA-50 DE 8 MM - MONTAGEM. AF_06/2017</v>
      </c>
      <c r="F311" s="602"/>
      <c r="G311" s="602"/>
      <c r="H311" s="602"/>
      <c r="I311" s="602"/>
      <c r="J311" s="603"/>
      <c r="K311" s="388">
        <f>SUM(K313)</f>
        <v>25.492981759999996</v>
      </c>
      <c r="L311" s="399" t="str">
        <f>IFERROR(VLOOKUP($C311,'SINAPI ABRIL 2021'!$1:$1048576,3,0),IFERROR(VLOOKUP($C311,'5-COMP. PROPRIA'!$B$4:$I$7587,5,0),""))</f>
        <v>KG</v>
      </c>
      <c r="M311" s="121"/>
      <c r="N311" s="60"/>
    </row>
    <row r="312" spans="2:14" ht="12.75" customHeight="1">
      <c r="B312" s="292"/>
      <c r="D312" s="19"/>
      <c r="E312" s="204" t="s">
        <v>4664</v>
      </c>
      <c r="F312" s="471" t="s">
        <v>680</v>
      </c>
      <c r="G312" s="471" t="s">
        <v>4665</v>
      </c>
      <c r="H312" s="471" t="s">
        <v>4666</v>
      </c>
      <c r="I312" s="232"/>
      <c r="J312" s="206"/>
      <c r="K312" s="197"/>
      <c r="L312" s="34"/>
      <c r="M312" s="121"/>
      <c r="N312" s="60"/>
    </row>
    <row r="313" spans="2:14" ht="12.75" customHeight="1">
      <c r="B313" s="292"/>
      <c r="D313" s="19"/>
      <c r="E313" s="58">
        <v>8</v>
      </c>
      <c r="F313" s="188">
        <f>5.5+3.86+3.82+22.56+17.4+11.5</f>
        <v>64.639999999999986</v>
      </c>
      <c r="G313" s="188">
        <v>1</v>
      </c>
      <c r="H313" s="188">
        <f t="shared" ref="H313" si="16">((E313/1000)*(E313/1000)*3.14*0.25)*7850</f>
        <v>0.39438400000000001</v>
      </c>
      <c r="I313" s="232"/>
      <c r="J313" s="233"/>
      <c r="K313" s="197">
        <f>H313*F313*G313</f>
        <v>25.492981759999996</v>
      </c>
      <c r="L313" s="34"/>
      <c r="M313" s="121"/>
      <c r="N313" s="60"/>
    </row>
    <row r="314" spans="2:14" ht="12.75" customHeight="1">
      <c r="B314" s="292"/>
      <c r="D314" s="19"/>
      <c r="E314" s="234"/>
      <c r="F314" s="232"/>
      <c r="G314" s="232"/>
      <c r="H314" s="232"/>
      <c r="I314" s="232"/>
      <c r="J314" s="233"/>
      <c r="K314" s="197"/>
      <c r="L314" s="34"/>
      <c r="M314" s="121"/>
      <c r="N314" s="60"/>
    </row>
    <row r="315" spans="2:14" ht="38.25" customHeight="1">
      <c r="B315" s="292"/>
      <c r="C315" s="50">
        <v>96546</v>
      </c>
      <c r="D315" s="53" t="s">
        <v>7</v>
      </c>
      <c r="E315" s="601" t="str">
        <f>IFERROR(VLOOKUP($C315,'SINAPI ABRIL 2021'!$1:$1048576,2,0),IFERROR(VLOOKUP($C315,'5-COMP. PROPRIA'!$B$4:$I$7587,4,0),""))</f>
        <v>ARMAÇÃO DE BLOCO, VIGA BALDRAME OU SAPATA UTILIZANDO AÇO CA-50 DE 10 MM - MONTAGEM. AF_06/2017</v>
      </c>
      <c r="F315" s="602"/>
      <c r="G315" s="602"/>
      <c r="H315" s="602"/>
      <c r="I315" s="602"/>
      <c r="J315" s="603"/>
      <c r="K315" s="388">
        <f>SUM(K317)</f>
        <v>47.424676000000005</v>
      </c>
      <c r="L315" s="399" t="str">
        <f>IFERROR(VLOOKUP($C315,'SINAPI ABRIL 2021'!$1:$1048576,3,0),IFERROR(VLOOKUP($C315,'5-COMP. PROPRIA'!$B$4:$I$7587,5,0),""))</f>
        <v>KG</v>
      </c>
      <c r="M315" s="121"/>
      <c r="N315" s="60"/>
    </row>
    <row r="316" spans="2:14" ht="12.75" customHeight="1">
      <c r="B316" s="292"/>
      <c r="D316" s="19"/>
      <c r="E316" s="204" t="s">
        <v>4664</v>
      </c>
      <c r="F316" s="471" t="s">
        <v>680</v>
      </c>
      <c r="G316" s="471" t="s">
        <v>4665</v>
      </c>
      <c r="H316" s="471" t="s">
        <v>4666</v>
      </c>
      <c r="I316" s="232"/>
      <c r="J316" s="206"/>
      <c r="K316" s="197"/>
      <c r="L316" s="34"/>
      <c r="M316" s="121"/>
      <c r="N316" s="60"/>
    </row>
    <row r="317" spans="2:14" ht="12.75" customHeight="1">
      <c r="B317" s="292"/>
      <c r="D317" s="19"/>
      <c r="E317" s="58">
        <v>10</v>
      </c>
      <c r="F317" s="188">
        <f>17.9+9.84+9.84+4.32+23.06+12</f>
        <v>76.959999999999994</v>
      </c>
      <c r="G317" s="188">
        <v>1</v>
      </c>
      <c r="H317" s="188">
        <f t="shared" ref="H317" si="17">((E317/1000)*(E317/1000)*3.14*0.25)*7850</f>
        <v>0.61622500000000013</v>
      </c>
      <c r="I317" s="232"/>
      <c r="J317" s="233"/>
      <c r="K317" s="197">
        <f>H317*F317*G317</f>
        <v>47.424676000000005</v>
      </c>
      <c r="L317" s="34"/>
      <c r="M317" s="121"/>
      <c r="N317" s="60"/>
    </row>
    <row r="318" spans="2:14" ht="12.75" customHeight="1">
      <c r="B318" s="292"/>
      <c r="D318" s="19"/>
      <c r="E318" s="234"/>
      <c r="F318" s="232"/>
      <c r="G318" s="232"/>
      <c r="H318" s="232"/>
      <c r="I318" s="232"/>
      <c r="J318" s="233"/>
      <c r="K318" s="197"/>
      <c r="L318" s="34"/>
      <c r="M318" s="121"/>
      <c r="N318" s="60"/>
    </row>
    <row r="319" spans="2:14" ht="31.5" customHeight="1">
      <c r="B319" s="292"/>
      <c r="C319" s="50">
        <v>96557</v>
      </c>
      <c r="D319" s="53" t="s">
        <v>7</v>
      </c>
      <c r="E319" s="601" t="str">
        <f>IFERROR(VLOOKUP($C319,'SINAPI ABRIL 2021'!$1:$1048576,2,0),IFERROR(VLOOKUP($C319,'5-COMP. PROPRIA'!$B$4:$I$7587,4,0),""))</f>
        <v>CONCRETAGEM DE BLOCOS DE COROAMENTO E VIGAS BALDRAMES, FCK 30 MPA, COM USO DE BOMBA  LANÇAMENTO, ADENSAMENTO E ACABAMENTO. AF_06/2017</v>
      </c>
      <c r="F319" s="602"/>
      <c r="G319" s="602"/>
      <c r="H319" s="602"/>
      <c r="I319" s="602"/>
      <c r="J319" s="603"/>
      <c r="K319" s="389">
        <f>K303*0.3</f>
        <v>1.4197499999999998</v>
      </c>
      <c r="L319" s="399" t="str">
        <f>IFERROR(VLOOKUP($C319,'SINAPI ABRIL 2021'!$1:$1048576,3,0),IFERROR(VLOOKUP($C319,'5-COMP. PROPRIA'!$B$4:$I$7587,5,0),""))</f>
        <v>M3</v>
      </c>
      <c r="M319" s="121"/>
      <c r="N319" s="60"/>
    </row>
    <row r="320" spans="2:14" ht="12.75" customHeight="1">
      <c r="B320" s="292"/>
      <c r="D320" s="19"/>
      <c r="E320" s="234"/>
      <c r="F320" s="232"/>
      <c r="G320" s="232"/>
      <c r="H320" s="232"/>
      <c r="I320" s="232"/>
      <c r="J320" s="233"/>
      <c r="K320" s="197"/>
      <c r="L320" s="34"/>
      <c r="M320" s="121"/>
      <c r="N320" s="60"/>
    </row>
    <row r="321" spans="2:14" ht="49.5" customHeight="1">
      <c r="B321" s="464" t="s">
        <v>12524</v>
      </c>
      <c r="C321" s="50">
        <v>93205</v>
      </c>
      <c r="D321" s="53" t="s">
        <v>7</v>
      </c>
      <c r="E321" s="601" t="str">
        <f>IFERROR(VLOOKUP($C321,'SINAPI ABRIL 2021'!$1:$1048576,2,0),IFERROR(VLOOKUP($C321,'5-COMP. PROPRIA'!$B$4:$I$7587,4,0),""))</f>
        <v>CINTA DE AMARRAÇÃO DE ALVENARIA MOLDADA IN LOCO COM UTILIZAÇÃO DE BLOCOS CANALETA. AF_03/2016</v>
      </c>
      <c r="F321" s="602"/>
      <c r="G321" s="602"/>
      <c r="H321" s="602"/>
      <c r="I321" s="602"/>
      <c r="J321" s="603"/>
      <c r="K321" s="389">
        <f>(11.3+8.3+3.15)*3</f>
        <v>68.25</v>
      </c>
      <c r="L321" s="399" t="str">
        <f>IFERROR(VLOOKUP($C321,'SINAPI ABRIL 2021'!$1:$1048576,3,0),IFERROR(VLOOKUP($C321,'5-COMP. PROPRIA'!$B$4:$I$7587,5,0),""))</f>
        <v>M</v>
      </c>
      <c r="M321" s="121"/>
      <c r="N321" s="60"/>
    </row>
    <row r="322" spans="2:14" ht="12.75" customHeight="1">
      <c r="B322" s="292"/>
      <c r="D322" s="19"/>
      <c r="E322" s="234"/>
      <c r="F322" s="232"/>
      <c r="G322" s="232"/>
      <c r="H322" s="232"/>
      <c r="I322" s="232"/>
      <c r="J322" s="233"/>
      <c r="K322" s="197"/>
      <c r="L322" s="34"/>
      <c r="M322" s="121"/>
      <c r="N322" s="60"/>
    </row>
    <row r="323" spans="2:14" ht="72" customHeight="1">
      <c r="B323" s="464" t="s">
        <v>12525</v>
      </c>
      <c r="C323" s="50">
        <v>98557</v>
      </c>
      <c r="D323" s="53" t="s">
        <v>7</v>
      </c>
      <c r="E323" s="601" t="str">
        <f>IFERROR(VLOOKUP($C323,'SINAPI ABRIL 2021'!$1:$1048576,2,0),IFERROR(VLOOKUP($C323,'5-COMP. PROPRIA'!$B$4:$I$7587,4,0),""))</f>
        <v>IMPERMEABILIZAÇÃO DE SUPERFÍCIE COM EMULSÃO ASFÁLTICA, 2 DEMÃOS AF_06/2018</v>
      </c>
      <c r="F323" s="602"/>
      <c r="G323" s="602"/>
      <c r="H323" s="602"/>
      <c r="I323" s="602"/>
      <c r="J323" s="603"/>
      <c r="K323" s="389">
        <f>K305+K303+K276+K272+((K321/3)*0.6)</f>
        <v>71.612500000000011</v>
      </c>
      <c r="L323" s="399" t="str">
        <f>IFERROR(VLOOKUP($C323,'SINAPI ABRIL 2021'!$1:$1048576,3,0),IFERROR(VLOOKUP($C323,'5-COMP. PROPRIA'!$B$4:$I$7587,5,0),""))</f>
        <v>M2</v>
      </c>
      <c r="M323" s="121"/>
      <c r="N323" s="60"/>
    </row>
    <row r="324" spans="2:14" ht="12.75" customHeight="1">
      <c r="B324" s="292"/>
      <c r="D324" s="19"/>
      <c r="E324" s="234"/>
      <c r="F324" s="232"/>
      <c r="G324" s="232"/>
      <c r="H324" s="232"/>
      <c r="I324" s="232"/>
      <c r="J324" s="233"/>
      <c r="K324" s="197"/>
      <c r="L324" s="34"/>
      <c r="M324" s="121"/>
      <c r="N324" s="60"/>
    </row>
    <row r="325" spans="2:14" ht="15">
      <c r="B325" s="292"/>
      <c r="C325" s="50">
        <v>93382</v>
      </c>
      <c r="D325" s="53" t="s">
        <v>7</v>
      </c>
      <c r="E325" s="601" t="str">
        <f>IFERROR(VLOOKUP($C325,'SINAPI ABRIL 2021'!$1:$1048576,2,0),IFERROR(VLOOKUP($C325,'5-COMP. PROPRIA'!$B$4:$I$7587,4,0),""))</f>
        <v>REATERRO MANUAL DE VALAS COM COMPACTAÇÃO MECANIZADA. AF_04/2016</v>
      </c>
      <c r="F325" s="602"/>
      <c r="G325" s="602"/>
      <c r="H325" s="602"/>
      <c r="I325" s="602"/>
      <c r="J325" s="603"/>
      <c r="K325" s="389">
        <f>E327-F327</f>
        <v>20.400125000000003</v>
      </c>
      <c r="L325" s="399" t="str">
        <f>IFERROR(VLOOKUP($C325,'SINAPI ABRIL 2021'!$1:$1048576,3,0),IFERROR(VLOOKUP($C325,'5-COMP. PROPRIA'!$B$4:$I$7587,5,0),""))</f>
        <v>M3</v>
      </c>
      <c r="M325" s="121"/>
      <c r="N325" s="60"/>
    </row>
    <row r="326" spans="2:14" ht="51.75" customHeight="1">
      <c r="B326" s="292"/>
      <c r="D326" s="76"/>
      <c r="E326" s="481" t="s">
        <v>4667</v>
      </c>
      <c r="F326" s="482" t="s">
        <v>4668</v>
      </c>
      <c r="G326" s="466"/>
      <c r="H326" s="466"/>
      <c r="I326" s="466"/>
      <c r="J326" s="467"/>
      <c r="K326" s="389"/>
      <c r="L326" s="399"/>
      <c r="M326" s="121"/>
      <c r="N326" s="60"/>
    </row>
    <row r="327" spans="2:14" ht="12.75" customHeight="1">
      <c r="B327" s="292"/>
      <c r="D327" s="76"/>
      <c r="E327" s="187">
        <f>K299+K268</f>
        <v>24.864875000000001</v>
      </c>
      <c r="F327" s="188">
        <f>K293+K319</f>
        <v>4.4647500000000004</v>
      </c>
      <c r="G327" s="466"/>
      <c r="H327" s="466"/>
      <c r="I327" s="466"/>
      <c r="J327" s="467"/>
      <c r="K327" s="389"/>
      <c r="L327" s="399"/>
      <c r="M327" s="121"/>
      <c r="N327" s="60"/>
    </row>
    <row r="328" spans="2:14" ht="12.75" customHeight="1">
      <c r="B328" s="292"/>
      <c r="D328" s="19"/>
      <c r="E328" s="234"/>
      <c r="F328" s="232"/>
      <c r="G328" s="232"/>
      <c r="H328" s="232"/>
      <c r="I328" s="232"/>
      <c r="J328" s="233"/>
      <c r="K328" s="197"/>
      <c r="L328" s="34"/>
      <c r="M328" s="121"/>
      <c r="N328" s="60"/>
    </row>
    <row r="329" spans="2:14" ht="41.25" customHeight="1">
      <c r="B329" s="292"/>
      <c r="C329" s="345">
        <f>C258</f>
        <v>100981</v>
      </c>
      <c r="D329" s="53" t="s">
        <v>7</v>
      </c>
      <c r="E329" s="601" t="str">
        <f>IFERROR(VLOOKUP($C329,'SINAPI ABRIL 2021'!$1:$1048576,2,0),IFERROR(VLOOKUP($C329,'5-COMP. PROPRIA'!$B$4:$I$7587,4,0),""))</f>
        <v>CARGA, MANOBRA E DESCARGA DE ENTULHO EM CAMINHÃO BASCULANTE 6 M³ - CARGA COM ESCAVADEIRA HIDRÁULICA  (CAÇAMBA DE 0,80 M³ / 111 HP) E DESCARGA LIVRE (UNIDADE: M3). AF_07/2020</v>
      </c>
      <c r="F329" s="602"/>
      <c r="G329" s="602"/>
      <c r="H329" s="602"/>
      <c r="I329" s="602"/>
      <c r="J329" s="603"/>
      <c r="K329" s="389">
        <f>SUM(K331)</f>
        <v>9.7626750000000015</v>
      </c>
      <c r="L329" s="399"/>
      <c r="M329" s="121"/>
      <c r="N329" s="60"/>
    </row>
    <row r="330" spans="2:14" ht="12.75" customHeight="1">
      <c r="B330" s="341"/>
      <c r="E330" s="481" t="s">
        <v>4668</v>
      </c>
      <c r="F330" s="186"/>
      <c r="G330" s="483" t="s">
        <v>12518</v>
      </c>
      <c r="J330" s="59"/>
      <c r="K330" s="389"/>
      <c r="M330" s="121"/>
      <c r="N330" s="60"/>
    </row>
    <row r="331" spans="2:14" ht="45.75" customHeight="1">
      <c r="B331" s="341"/>
      <c r="E331" s="187">
        <f>F327+K293</f>
        <v>7.5097500000000004</v>
      </c>
      <c r="F331" s="186"/>
      <c r="G331" s="484">
        <v>1.3</v>
      </c>
      <c r="J331" s="59"/>
      <c r="K331" s="391">
        <f>E331*G331</f>
        <v>9.7626750000000015</v>
      </c>
      <c r="M331" s="121"/>
      <c r="N331" s="60"/>
    </row>
    <row r="332" spans="2:14" ht="12.75" customHeight="1">
      <c r="B332" s="341"/>
      <c r="D332" s="19"/>
      <c r="E332" s="204"/>
      <c r="F332" s="471"/>
      <c r="G332" s="471"/>
      <c r="H332" s="471"/>
      <c r="I332" s="471"/>
      <c r="J332" s="206"/>
      <c r="K332" s="197"/>
      <c r="L332" s="34"/>
      <c r="M332" s="121"/>
      <c r="N332" s="60"/>
    </row>
    <row r="333" spans="2:14" ht="36.75" customHeight="1">
      <c r="B333" s="341"/>
      <c r="C333" s="345">
        <f>C262</f>
        <v>97914</v>
      </c>
      <c r="D333" s="53" t="s">
        <v>7</v>
      </c>
      <c r="E333" s="601" t="str">
        <f>IFERROR(VLOOKUP($C333,'SINAPI ABRIL 2021'!$1:$1048576,2,0),IFERROR(VLOOKUP($C333,'5-COMP. PROPRIA'!$B$4:$I$7587,4,0),""))</f>
        <v>TRANSPORTE COM CAMINHÃO BASCULANTE DE 6 M³, EM VIA URBANA PAVIMENTADA, DMT ATÉ 30 KM (UNIDADE: M3XKM). AF_07/2020</v>
      </c>
      <c r="F333" s="602"/>
      <c r="G333" s="602"/>
      <c r="H333" s="602"/>
      <c r="I333" s="602"/>
      <c r="J333" s="603"/>
      <c r="K333" s="389">
        <f>SUM(K335)</f>
        <v>97.626750000000015</v>
      </c>
      <c r="L333" s="399" t="str">
        <f>IFERROR(VLOOKUP($C333,'SINAPI ABRIL 2021'!$1:$1048576,3,0),IFERROR(VLOOKUP($C333,'5-COMP. PROPRIA'!$B$4:$I$7587,5,0),""))</f>
        <v>M3XKM</v>
      </c>
      <c r="M333" s="121"/>
      <c r="N333" s="60"/>
    </row>
    <row r="334" spans="2:14" ht="12.75" customHeight="1">
      <c r="B334" s="341"/>
      <c r="E334" s="184" t="s">
        <v>689</v>
      </c>
      <c r="G334" s="186" t="s">
        <v>690</v>
      </c>
      <c r="H334" s="4"/>
      <c r="J334" s="59"/>
      <c r="M334" s="121"/>
      <c r="N334" s="60"/>
    </row>
    <row r="335" spans="2:14" ht="12.75" customHeight="1">
      <c r="B335" s="341"/>
      <c r="E335" s="295">
        <f>K329</f>
        <v>9.7626750000000015</v>
      </c>
      <c r="G335" s="188">
        <v>10</v>
      </c>
      <c r="H335" s="4"/>
      <c r="J335" s="59"/>
      <c r="K335" s="391">
        <f>E335*G335</f>
        <v>97.626750000000015</v>
      </c>
      <c r="M335" s="121"/>
      <c r="N335" s="60"/>
    </row>
    <row r="336" spans="2:14" ht="12.75" customHeight="1" thickBot="1">
      <c r="B336" s="341"/>
      <c r="D336" s="19"/>
      <c r="E336" s="293"/>
      <c r="F336" s="294"/>
      <c r="G336" s="294"/>
      <c r="H336" s="294"/>
      <c r="I336" s="294"/>
      <c r="J336" s="206"/>
      <c r="K336" s="391"/>
      <c r="L336" s="34"/>
      <c r="M336" s="121"/>
      <c r="N336" s="60"/>
    </row>
    <row r="337" spans="2:14" ht="12.75" customHeight="1" thickBot="1">
      <c r="B337" s="292"/>
      <c r="E337" s="620" t="s">
        <v>4669</v>
      </c>
      <c r="F337" s="621"/>
      <c r="G337" s="621"/>
      <c r="H337" s="621"/>
      <c r="I337" s="621"/>
      <c r="J337" s="622"/>
      <c r="M337" s="121"/>
      <c r="N337" s="60"/>
    </row>
    <row r="338" spans="2:14" ht="12.75" customHeight="1" thickBot="1">
      <c r="B338" s="292"/>
      <c r="E338" s="620" t="str">
        <f>E118</f>
        <v xml:space="preserve"> AMPLIAÇÃO PÁTIO E INTERLIGAÇÃO SALAS ANEXA</v>
      </c>
      <c r="F338" s="621"/>
      <c r="G338" s="621"/>
      <c r="H338" s="621"/>
      <c r="I338" s="621"/>
      <c r="J338" s="622"/>
      <c r="M338" s="121"/>
      <c r="N338" s="60"/>
    </row>
    <row r="339" spans="2:14" ht="22.5" customHeight="1" thickBot="1">
      <c r="B339" s="292"/>
      <c r="E339" s="607" t="s">
        <v>12526</v>
      </c>
      <c r="F339" s="608"/>
      <c r="G339" s="608"/>
      <c r="H339" s="608"/>
      <c r="I339" s="608"/>
      <c r="J339" s="609"/>
      <c r="M339" s="121"/>
      <c r="N339" s="60"/>
    </row>
    <row r="340" spans="2:14" ht="46.5" customHeight="1">
      <c r="B340" s="292"/>
      <c r="C340" s="50">
        <v>92415</v>
      </c>
      <c r="D340" s="53" t="s">
        <v>7</v>
      </c>
      <c r="E340" s="601" t="str">
        <f>IFERROR(VLOOKUP($C340,'SINAPI ABRIL 2021'!$1:$1048576,2,0),IFERROR(VLOOKUP($C340,'5-COMP. PROPRIA'!$B$4:$I$7587,4,0),""))</f>
        <v>MONTAGEM E DESMONTAGEM DE FÔRMA DE PILARES RETANGULARES E ESTRUTURAS SIMILARES, PÉ-DIREITO SIMPLES, EM CHAPA DE MADEIRA COMPENSADA RESINADA, 2 UTILIZAÇÕES. AF_09/2020</v>
      </c>
      <c r="F340" s="602"/>
      <c r="G340" s="602"/>
      <c r="H340" s="602"/>
      <c r="I340" s="602"/>
      <c r="J340" s="603"/>
      <c r="K340" s="388">
        <f>SUM(K342)</f>
        <v>63.36</v>
      </c>
      <c r="L340" s="399" t="str">
        <f>IFERROR(VLOOKUP($C340,'SINAPI ABRIL 2021'!$1:$1048576,3,0),IFERROR(VLOOKUP($C340,'5-COMP. PROPRIA'!$B$4:$I$7587,5,0),""))</f>
        <v>M2</v>
      </c>
      <c r="M340" s="121"/>
      <c r="N340" s="60"/>
    </row>
    <row r="341" spans="2:14" ht="12.75" customHeight="1">
      <c r="B341" s="292"/>
      <c r="E341" s="204" t="s">
        <v>4659</v>
      </c>
      <c r="F341" s="213" t="s">
        <v>4660</v>
      </c>
      <c r="G341" s="213" t="s">
        <v>4661</v>
      </c>
      <c r="H341" s="214" t="s">
        <v>4662</v>
      </c>
      <c r="I341" s="213"/>
      <c r="J341" s="215"/>
      <c r="L341" s="217"/>
      <c r="M341" s="121"/>
      <c r="N341" s="60"/>
    </row>
    <row r="342" spans="2:14" ht="12.75" customHeight="1">
      <c r="B342" s="292"/>
      <c r="E342" s="218">
        <v>0.2</v>
      </c>
      <c r="F342" s="210">
        <v>0.2</v>
      </c>
      <c r="G342" s="210">
        <v>3.3</v>
      </c>
      <c r="H342" s="219">
        <f>H122</f>
        <v>24</v>
      </c>
      <c r="I342" s="213"/>
      <c r="J342" s="215"/>
      <c r="K342" s="216">
        <f>E342*4*G342*H342</f>
        <v>63.36</v>
      </c>
      <c r="L342" s="217"/>
      <c r="M342" s="121"/>
      <c r="N342" s="60"/>
    </row>
    <row r="343" spans="2:14" ht="12.75" customHeight="1">
      <c r="B343" s="292"/>
      <c r="D343" s="19"/>
      <c r="E343" s="204"/>
      <c r="F343" s="205"/>
      <c r="G343" s="205"/>
      <c r="H343" s="205"/>
      <c r="I343" s="205"/>
      <c r="J343" s="206"/>
      <c r="K343" s="197"/>
      <c r="L343" s="34"/>
      <c r="M343" s="121"/>
      <c r="N343" s="60"/>
    </row>
    <row r="344" spans="2:14" ht="12.75" customHeight="1">
      <c r="B344" s="292"/>
      <c r="D344" s="76"/>
      <c r="E344" s="601" t="str">
        <f>IFERROR(VLOOKUP($C344,'SINAPI ABRIL 2021'!$1:$1048576,2,0),IFERROR(VLOOKUP($C344,'5-COMP. PROPRIA'!$B$4:$I$7587,4,0),""))</f>
        <v/>
      </c>
      <c r="F344" s="602"/>
      <c r="G344" s="602"/>
      <c r="H344" s="602"/>
      <c r="I344" s="602"/>
      <c r="J344" s="603"/>
      <c r="K344" s="389"/>
      <c r="L344" s="399" t="str">
        <f>IFERROR(VLOOKUP($C344,'SINAPI ABRIL 2021'!$1:$1048576,3,0),IFERROR(VLOOKUP($C344,'5-COMP. PROPRIA'!$B$4:$I$7587,5,0),""))</f>
        <v/>
      </c>
      <c r="M344" s="121"/>
      <c r="N344" s="60"/>
    </row>
    <row r="345" spans="2:14" ht="12.75" customHeight="1">
      <c r="B345" s="292"/>
      <c r="D345" s="19"/>
      <c r="E345" s="204"/>
      <c r="F345" s="205"/>
      <c r="G345" s="205"/>
      <c r="H345" s="205"/>
      <c r="I345" s="205"/>
      <c r="J345" s="206"/>
      <c r="K345" s="197"/>
      <c r="L345" s="34"/>
      <c r="M345" s="121"/>
      <c r="N345" s="60"/>
    </row>
    <row r="346" spans="2:14" ht="46.5" customHeight="1">
      <c r="B346" s="292" t="s">
        <v>12527</v>
      </c>
      <c r="C346" s="50">
        <v>92775</v>
      </c>
      <c r="D346" s="53" t="s">
        <v>7</v>
      </c>
      <c r="E346" s="601" t="str">
        <f>IFERROR(VLOOKUP($C346,'SINAPI ABRIL 2021'!$1:$1048576,2,0),IFERROR(VLOOKUP($C346,'5-COMP. PROPRIA'!$B$4:$I$7587,4,0),""))</f>
        <v>ARMAÇÃO DE PILAR OU VIGA DE UMA ESTRUTURA CONVENCIONAL DE CONCRETO ARMADO EM UMA EDIFICAÇÃO TÉRREA OU SOBRADO UTILIZANDO AÇO CA-60 DE 5,0 MM - MONTAGEM. AF_12/2015</v>
      </c>
      <c r="F346" s="602"/>
      <c r="G346" s="602"/>
      <c r="H346" s="602"/>
      <c r="I346" s="602"/>
      <c r="J346" s="603"/>
      <c r="K346" s="388">
        <f>SUM(K349)</f>
        <v>77.644350000000017</v>
      </c>
      <c r="L346" s="399" t="str">
        <f>IFERROR(VLOOKUP($C346,'SINAPI ABRIL 2021'!$1:$1048576,3,0),IFERROR(VLOOKUP($C346,'5-COMP. PROPRIA'!$B$4:$I$7587,5,0),""))</f>
        <v>KG</v>
      </c>
      <c r="M346" s="121"/>
      <c r="N346" s="60"/>
    </row>
    <row r="347" spans="2:14" ht="12.75" customHeight="1">
      <c r="B347" s="292"/>
      <c r="D347" s="19"/>
      <c r="E347" s="204"/>
      <c r="F347" s="205"/>
      <c r="G347" s="205"/>
      <c r="H347" s="205"/>
      <c r="I347" s="205"/>
      <c r="J347" s="206"/>
      <c r="K347" s="197"/>
      <c r="L347" s="207"/>
      <c r="M347" s="121"/>
      <c r="N347" s="60"/>
    </row>
    <row r="348" spans="2:14" ht="12.75" customHeight="1">
      <c r="B348" s="292"/>
      <c r="D348" s="19"/>
      <c r="E348" s="204" t="s">
        <v>4664</v>
      </c>
      <c r="F348" s="205" t="s">
        <v>4659</v>
      </c>
      <c r="G348" s="205" t="s">
        <v>4665</v>
      </c>
      <c r="H348" s="205" t="s">
        <v>4666</v>
      </c>
      <c r="I348" s="471"/>
      <c r="J348" s="206"/>
      <c r="K348" s="197"/>
      <c r="L348" s="207"/>
      <c r="M348" s="121"/>
      <c r="N348" s="60"/>
    </row>
    <row r="349" spans="2:14" ht="12.75" customHeight="1">
      <c r="B349" s="292"/>
      <c r="D349" s="19"/>
      <c r="E349" s="201">
        <v>5</v>
      </c>
      <c r="F349" s="202">
        <f>30*0.7</f>
        <v>21</v>
      </c>
      <c r="G349" s="202">
        <f>H342</f>
        <v>24</v>
      </c>
      <c r="H349" s="188">
        <f t="shared" ref="H349" si="18">((E349/1000)*(E349/1000)*3.14*0.25)*7850</f>
        <v>0.15405625000000003</v>
      </c>
      <c r="I349" s="471"/>
      <c r="J349" s="206"/>
      <c r="K349" s="197">
        <f>F349*G349*H349</f>
        <v>77.644350000000017</v>
      </c>
      <c r="L349" s="207"/>
      <c r="M349" s="121"/>
      <c r="N349" s="60"/>
    </row>
    <row r="350" spans="2:14" ht="12.75" customHeight="1">
      <c r="B350" s="292"/>
      <c r="D350" s="19"/>
      <c r="E350" s="204"/>
      <c r="F350" s="205"/>
      <c r="G350" s="205"/>
      <c r="H350" s="205"/>
      <c r="I350" s="205"/>
      <c r="J350" s="206"/>
      <c r="K350" s="197"/>
      <c r="L350" s="34"/>
      <c r="M350" s="121"/>
      <c r="N350" s="60"/>
    </row>
    <row r="351" spans="2:14" ht="54.75" customHeight="1">
      <c r="B351" s="292"/>
      <c r="C351" s="50">
        <v>92778</v>
      </c>
      <c r="D351" s="53" t="s">
        <v>7</v>
      </c>
      <c r="E351" s="601" t="str">
        <f>IFERROR(VLOOKUP($C351,'SINAPI ABRIL 2021'!$1:$1048576,2,0),IFERROR(VLOOKUP($C351,'5-COMP. PROPRIA'!$B$4:$I$7587,4,0),""))</f>
        <v>ARMAÇÃO DE PILAR OU VIGA DE UMA ESTRUTURA CONVENCIONAL DE CONCRETO ARMADO EM UMA EDIFICAÇÃO TÉRREA OU SOBRADO UTILIZANDO AÇO CA-50 DE 10,0 MM - MONTAGEM. AF_12/2015</v>
      </c>
      <c r="F351" s="602"/>
      <c r="G351" s="602"/>
      <c r="H351" s="602"/>
      <c r="I351" s="602"/>
      <c r="J351" s="603"/>
      <c r="K351" s="388">
        <f>SUM(K354)</f>
        <v>177.47280000000003</v>
      </c>
      <c r="L351" s="399" t="str">
        <f>IFERROR(VLOOKUP($C351,'SINAPI ABRIL 2021'!$1:$1048576,3,0),IFERROR(VLOOKUP($C351,'5-COMP. PROPRIA'!$B$4:$I$7587,5,0),""))</f>
        <v>KG</v>
      </c>
      <c r="M351" s="121"/>
      <c r="N351" s="60"/>
    </row>
    <row r="352" spans="2:14" ht="12.75" customHeight="1">
      <c r="B352" s="292"/>
      <c r="D352" s="19"/>
      <c r="E352" s="204"/>
      <c r="F352" s="205"/>
      <c r="G352" s="205"/>
      <c r="H352" s="205"/>
      <c r="I352" s="205"/>
      <c r="J352" s="206"/>
      <c r="K352" s="197"/>
      <c r="L352" s="207"/>
      <c r="M352" s="121"/>
      <c r="N352" s="60"/>
    </row>
    <row r="353" spans="2:14" ht="12.75" customHeight="1">
      <c r="B353" s="292"/>
      <c r="D353" s="19"/>
      <c r="E353" s="204" t="s">
        <v>4664</v>
      </c>
      <c r="F353" s="205" t="s">
        <v>4659</v>
      </c>
      <c r="G353" s="205" t="s">
        <v>4665</v>
      </c>
      <c r="H353" s="205" t="s">
        <v>4666</v>
      </c>
      <c r="I353" s="205"/>
      <c r="J353" s="206"/>
      <c r="K353" s="197"/>
      <c r="L353" s="207"/>
      <c r="M353" s="121"/>
      <c r="N353" s="60"/>
    </row>
    <row r="354" spans="2:14" ht="12.75" customHeight="1">
      <c r="B354" s="292"/>
      <c r="D354" s="19"/>
      <c r="E354" s="201">
        <v>10</v>
      </c>
      <c r="F354" s="202">
        <f>4*3</f>
        <v>12</v>
      </c>
      <c r="G354" s="202">
        <f>G349</f>
        <v>24</v>
      </c>
      <c r="H354" s="188">
        <f t="shared" ref="H354" si="19">((E354/1000)*(E354/1000)*3.14*0.25)*7850</f>
        <v>0.61622500000000013</v>
      </c>
      <c r="I354" s="202">
        <v>15</v>
      </c>
      <c r="J354" s="206"/>
      <c r="K354" s="197">
        <f>F354*G354*H354</f>
        <v>177.47280000000003</v>
      </c>
      <c r="L354" s="207"/>
      <c r="M354" s="121"/>
      <c r="N354" s="60"/>
    </row>
    <row r="355" spans="2:14" ht="12.75" customHeight="1">
      <c r="B355" s="292"/>
      <c r="D355" s="19"/>
      <c r="E355" s="204"/>
      <c r="F355" s="205"/>
      <c r="G355" s="205"/>
      <c r="H355" s="205"/>
      <c r="I355" s="205"/>
      <c r="J355" s="206"/>
      <c r="K355" s="197"/>
      <c r="L355" s="34"/>
      <c r="M355" s="121"/>
      <c r="N355" s="60"/>
    </row>
    <row r="356" spans="2:14" ht="41.25" customHeight="1">
      <c r="B356" s="292"/>
      <c r="C356" s="50">
        <v>92720</v>
      </c>
      <c r="D356" s="53" t="s">
        <v>7</v>
      </c>
      <c r="E356" s="601" t="str">
        <f>IFERROR(VLOOKUP($C356,'SINAPI ABRIL 2021'!$1:$1048576,2,0),IFERROR(VLOOKUP($C356,'5-COMP. PROPRIA'!$B$4:$I$7587,4,0),""))</f>
        <v>CONCRETAGEM DE PILARES, FCK = 25 MPA, COM USO DE BOMBA EM EDIFICAÇÃO COM SEÇÃO MÉDIA DE PILARES MENOR OU IGUAL A 0,25 M² - LANÇAMENTO, ADENSAMENTO E ACABAMENTO. AF_12/2015</v>
      </c>
      <c r="F356" s="602"/>
      <c r="G356" s="602"/>
      <c r="H356" s="602"/>
      <c r="I356" s="602"/>
      <c r="J356" s="603"/>
      <c r="K356" s="388">
        <f>E342*F342*G342*H342</f>
        <v>3.1680000000000001</v>
      </c>
      <c r="L356" s="399" t="str">
        <f>IFERROR(VLOOKUP($C356,'SINAPI ABRIL 2021'!$1:$1048576,3,0),IFERROR(VLOOKUP($C356,'5-COMP. PROPRIA'!$B$4:$I$7587,5,0),""))</f>
        <v>M3</v>
      </c>
      <c r="M356" s="121"/>
      <c r="N356" s="60"/>
    </row>
    <row r="357" spans="2:14" ht="12.75" customHeight="1" thickBot="1">
      <c r="B357" s="292"/>
      <c r="D357" s="19"/>
      <c r="E357" s="204"/>
      <c r="F357" s="205"/>
      <c r="G357" s="205"/>
      <c r="H357" s="205"/>
      <c r="I357" s="205"/>
      <c r="J357" s="206"/>
      <c r="K357" s="197"/>
      <c r="L357" s="34"/>
      <c r="M357" s="121"/>
      <c r="N357" s="60"/>
    </row>
    <row r="358" spans="2:14" ht="21" customHeight="1" thickBot="1">
      <c r="B358" s="292"/>
      <c r="D358" s="19"/>
      <c r="E358" s="607" t="s">
        <v>12533</v>
      </c>
      <c r="F358" s="608"/>
      <c r="G358" s="608"/>
      <c r="H358" s="608"/>
      <c r="I358" s="608"/>
      <c r="J358" s="609"/>
      <c r="K358" s="197"/>
      <c r="L358" s="34"/>
      <c r="M358" s="121"/>
      <c r="N358" s="60"/>
    </row>
    <row r="359" spans="2:14" ht="12.75" customHeight="1">
      <c r="B359" s="292"/>
      <c r="D359" s="19"/>
      <c r="E359" s="204"/>
      <c r="F359" s="471"/>
      <c r="G359" s="471"/>
      <c r="H359" s="471"/>
      <c r="I359" s="471"/>
      <c r="J359" s="206"/>
      <c r="K359" s="197"/>
      <c r="L359" s="34"/>
      <c r="M359" s="121"/>
      <c r="N359" s="60"/>
    </row>
    <row r="360" spans="2:14" ht="44.25" customHeight="1">
      <c r="B360" s="292"/>
      <c r="C360" s="50">
        <v>92463</v>
      </c>
      <c r="D360" s="53" t="s">
        <v>7</v>
      </c>
      <c r="E360" s="601" t="str">
        <f>IFERROR(VLOOKUP($C360,'SINAPI ABRIL 2021'!$1:$1048576,2,0),IFERROR(VLOOKUP($C360,'5-COMP. PROPRIA'!$B$4:$I$7587,4,0),""))</f>
        <v>MONTAGEM E DESMONTAGEM DE FÔRMA DE VIGA, ESCORAMENTO COM GARFO DE MADEIRA, PÉ-DIREITO SIMPLES, EM CHAPA DE MADEIRA RESINADA, 8 UTILIZAÇÕES. AF_09/2020</v>
      </c>
      <c r="F360" s="602"/>
      <c r="G360" s="602"/>
      <c r="H360" s="602"/>
      <c r="I360" s="602"/>
      <c r="J360" s="603"/>
      <c r="K360" s="388">
        <f>SUM(K362)</f>
        <v>30.900000000000002</v>
      </c>
      <c r="L360" s="399" t="str">
        <f>IFERROR(VLOOKUP($C360,'SINAPI ABRIL 2021'!$1:$1048576,3,0),IFERROR(VLOOKUP($C360,'5-COMP. PROPRIA'!$B$4:$I$7587,5,0),""))</f>
        <v>M2</v>
      </c>
      <c r="M360" s="121"/>
      <c r="N360" s="60"/>
    </row>
    <row r="361" spans="2:14" ht="33" customHeight="1">
      <c r="B361" s="292"/>
      <c r="E361" s="204" t="s">
        <v>4659</v>
      </c>
      <c r="F361" s="213" t="s">
        <v>4660</v>
      </c>
      <c r="G361" s="213" t="s">
        <v>4661</v>
      </c>
      <c r="H361" s="214" t="s">
        <v>4662</v>
      </c>
      <c r="I361" s="213"/>
      <c r="J361" s="215"/>
      <c r="L361" s="217"/>
      <c r="M361" s="121"/>
      <c r="N361" s="60"/>
    </row>
    <row r="362" spans="2:14" ht="12.75" customHeight="1">
      <c r="B362" s="292"/>
      <c r="E362" s="218">
        <f>E164+E165+E166+E167</f>
        <v>41.2</v>
      </c>
      <c r="F362" s="210">
        <v>0.15</v>
      </c>
      <c r="G362" s="210">
        <v>0.3</v>
      </c>
      <c r="H362" s="219">
        <v>1</v>
      </c>
      <c r="I362" s="213"/>
      <c r="J362" s="215"/>
      <c r="K362" s="216">
        <f>E362*(F362+G362+G362)</f>
        <v>30.900000000000002</v>
      </c>
      <c r="L362" s="217"/>
      <c r="M362" s="121"/>
      <c r="N362" s="60"/>
    </row>
    <row r="363" spans="2:14" ht="12.75" customHeight="1">
      <c r="B363" s="292"/>
      <c r="D363" s="19"/>
      <c r="E363" s="204"/>
      <c r="F363" s="471"/>
      <c r="G363" s="471"/>
      <c r="H363" s="471"/>
      <c r="I363" s="471"/>
      <c r="J363" s="206"/>
      <c r="K363" s="197"/>
      <c r="L363" s="34"/>
      <c r="M363" s="121"/>
      <c r="N363" s="60"/>
    </row>
    <row r="364" spans="2:14" ht="50.25" customHeight="1">
      <c r="B364" s="292" t="s">
        <v>12528</v>
      </c>
      <c r="C364" s="50">
        <f>C346</f>
        <v>92775</v>
      </c>
      <c r="D364" s="53" t="s">
        <v>7</v>
      </c>
      <c r="E364" s="601" t="str">
        <f>IFERROR(VLOOKUP($C364,'SINAPI ABRIL 2021'!$1:$1048576,2,0),IFERROR(VLOOKUP($C364,'5-COMP. PROPRIA'!$B$4:$I$7587,4,0),""))</f>
        <v>ARMAÇÃO DE PILAR OU VIGA DE UMA ESTRUTURA CONVENCIONAL DE CONCRETO ARMADO EM UMA EDIFICAÇÃO TÉRREA OU SOBRADO UTILIZANDO AÇO CA-60 DE 5,0 MM - MONTAGEM. AF_12/2015</v>
      </c>
      <c r="F364" s="602"/>
      <c r="G364" s="602"/>
      <c r="H364" s="602"/>
      <c r="I364" s="602"/>
      <c r="J364" s="603"/>
      <c r="K364" s="388">
        <f>SUM(K366)</f>
        <v>64.682057125000014</v>
      </c>
      <c r="L364" s="399" t="str">
        <f>IFERROR(VLOOKUP($C364,'SINAPI ABRIL 2021'!$1:$1048576,3,0),IFERROR(VLOOKUP($C364,'5-COMP. PROPRIA'!$B$4:$I$7587,5,0),""))</f>
        <v>KG</v>
      </c>
      <c r="M364" s="121"/>
      <c r="N364" s="60"/>
    </row>
    <row r="365" spans="2:14" ht="12.75" customHeight="1">
      <c r="B365" s="292"/>
      <c r="D365" s="19"/>
      <c r="E365" s="204" t="s">
        <v>4664</v>
      </c>
      <c r="F365" s="471" t="s">
        <v>4659</v>
      </c>
      <c r="G365" s="471" t="s">
        <v>4665</v>
      </c>
      <c r="H365" s="471" t="s">
        <v>4666</v>
      </c>
      <c r="I365" s="471"/>
      <c r="J365" s="206"/>
      <c r="K365" s="197"/>
      <c r="L365" s="207"/>
      <c r="M365" s="121"/>
      <c r="N365" s="60"/>
    </row>
    <row r="366" spans="2:14" ht="22.5" customHeight="1">
      <c r="B366" s="292"/>
      <c r="D366" s="19"/>
      <c r="E366" s="201">
        <v>5</v>
      </c>
      <c r="F366" s="472">
        <f>216.5+72.16+27.88+103.32</f>
        <v>419.85999999999996</v>
      </c>
      <c r="G366" s="472">
        <v>1</v>
      </c>
      <c r="H366" s="188">
        <f t="shared" ref="H366" si="20">((E366/1000)*(E366/1000)*3.14*0.25)*7850</f>
        <v>0.15405625000000003</v>
      </c>
      <c r="I366" s="471"/>
      <c r="J366" s="206"/>
      <c r="K366" s="197">
        <f>F366*G366*H366</f>
        <v>64.682057125000014</v>
      </c>
      <c r="L366" s="207"/>
      <c r="M366" s="121"/>
      <c r="N366" s="60"/>
    </row>
    <row r="367" spans="2:14">
      <c r="B367" s="292"/>
      <c r="D367" s="19"/>
      <c r="E367" s="204"/>
      <c r="F367" s="471"/>
      <c r="G367" s="471"/>
      <c r="H367" s="471"/>
      <c r="I367" s="471"/>
      <c r="J367" s="206"/>
      <c r="K367" s="197"/>
      <c r="L367" s="34"/>
      <c r="M367" s="121"/>
      <c r="N367" s="60"/>
    </row>
    <row r="368" spans="2:14" ht="38.25" customHeight="1">
      <c r="B368" s="292"/>
      <c r="C368" s="50">
        <v>92777</v>
      </c>
      <c r="D368" s="53" t="s">
        <v>7</v>
      </c>
      <c r="E368" s="601" t="str">
        <f>IFERROR(VLOOKUP($C368,'SINAPI ABRIL 2021'!$1:$1048576,2,0),IFERROR(VLOOKUP($C368,'5-COMP. PROPRIA'!$B$4:$I$7587,4,0),""))</f>
        <v>ARMAÇÃO DE PILAR OU VIGA DE UMA ESTRUTURA CONVENCIONAL DE CONCRETO ARMADO EM UMA EDIFICAÇÃO TÉRREA OU SOBRADO UTILIZANDO AÇO CA-50 DE 8,0 MM - MONTAGEM. AF_12/2015</v>
      </c>
      <c r="F368" s="602"/>
      <c r="G368" s="602"/>
      <c r="H368" s="602"/>
      <c r="I368" s="602"/>
      <c r="J368" s="603"/>
      <c r="K368" s="388">
        <f>SUM(K370)</f>
        <v>69.403696319999995</v>
      </c>
      <c r="L368" s="399" t="str">
        <f>IFERROR(VLOOKUP($C368,'SINAPI ABRIL 2021'!$1:$1048576,3,0),IFERROR(VLOOKUP($C368,'5-COMP. PROPRIA'!$B$4:$I$7587,5,0),""))</f>
        <v>KG</v>
      </c>
      <c r="M368" s="121"/>
      <c r="N368" s="60"/>
    </row>
    <row r="369" spans="2:14" ht="12.75" customHeight="1">
      <c r="B369" s="292"/>
      <c r="D369" s="19"/>
      <c r="E369" s="204" t="s">
        <v>4664</v>
      </c>
      <c r="F369" s="471" t="s">
        <v>4659</v>
      </c>
      <c r="G369" s="471" t="s">
        <v>4665</v>
      </c>
      <c r="H369" s="471" t="s">
        <v>4666</v>
      </c>
      <c r="I369" s="471"/>
      <c r="J369" s="206"/>
      <c r="K369" s="197"/>
      <c r="L369" s="207"/>
      <c r="M369" s="121"/>
      <c r="N369" s="60"/>
    </row>
    <row r="370" spans="2:14" ht="23.25" customHeight="1">
      <c r="B370" s="292"/>
      <c r="D370" s="19"/>
      <c r="E370" s="201">
        <v>8</v>
      </c>
      <c r="F370" s="472">
        <f>87.3+33.64+13+42.04</f>
        <v>175.98</v>
      </c>
      <c r="G370" s="472">
        <v>1</v>
      </c>
      <c r="H370" s="188">
        <f t="shared" ref="H370" si="21">((E370/1000)*(E370/1000)*3.14*0.25)*7850</f>
        <v>0.39438400000000001</v>
      </c>
      <c r="I370" s="471"/>
      <c r="J370" s="206"/>
      <c r="K370" s="197">
        <f>F370*G370*H370</f>
        <v>69.403696319999995</v>
      </c>
      <c r="L370" s="207"/>
      <c r="M370" s="121"/>
      <c r="N370" s="60"/>
    </row>
    <row r="371" spans="2:14" ht="12.75" customHeight="1">
      <c r="B371" s="292"/>
      <c r="D371" s="19"/>
      <c r="E371" s="204"/>
      <c r="F371" s="471"/>
      <c r="G371" s="471"/>
      <c r="H371" s="471"/>
      <c r="I371" s="471"/>
      <c r="J371" s="206"/>
      <c r="K371" s="197"/>
      <c r="L371" s="34"/>
      <c r="M371" s="121"/>
      <c r="N371" s="60"/>
    </row>
    <row r="372" spans="2:14" ht="36.75" customHeight="1">
      <c r="B372" s="292"/>
      <c r="C372" s="50">
        <v>92778</v>
      </c>
      <c r="D372" s="53" t="s">
        <v>7</v>
      </c>
      <c r="E372" s="601" t="str">
        <f>IFERROR(VLOOKUP($C372,'SINAPI ABRIL 2021'!$1:$1048576,2,0),IFERROR(VLOOKUP($C372,'5-COMP. PROPRIA'!$B$4:$I$7587,4,0),""))</f>
        <v>ARMAÇÃO DE PILAR OU VIGA DE UMA ESTRUTURA CONVENCIONAL DE CONCRETO ARMADO EM UMA EDIFICAÇÃO TÉRREA OU SOBRADO UTILIZANDO AÇO CA-50 DE 10,0 MM - MONTAGEM. AF_12/2015</v>
      </c>
      <c r="F372" s="602"/>
      <c r="G372" s="602"/>
      <c r="H372" s="602"/>
      <c r="I372" s="602"/>
      <c r="J372" s="603"/>
      <c r="K372" s="388">
        <f>SUM(K374)</f>
        <v>103.69834300000002</v>
      </c>
      <c r="L372" s="399" t="str">
        <f>IFERROR(VLOOKUP($C372,'SINAPI ABRIL 2021'!$1:$1048576,3,0),IFERROR(VLOOKUP($C372,'5-COMP. PROPRIA'!$B$4:$I$7587,5,0),""))</f>
        <v>KG</v>
      </c>
      <c r="M372" s="121"/>
      <c r="N372" s="60"/>
    </row>
    <row r="373" spans="2:14" ht="12.75" customHeight="1">
      <c r="B373" s="292"/>
      <c r="D373" s="19"/>
      <c r="E373" s="204" t="s">
        <v>4664</v>
      </c>
      <c r="F373" s="471" t="s">
        <v>4659</v>
      </c>
      <c r="G373" s="471" t="s">
        <v>4665</v>
      </c>
      <c r="H373" s="471" t="s">
        <v>4666</v>
      </c>
      <c r="I373" s="471"/>
      <c r="J373" s="206"/>
      <c r="K373" s="197"/>
      <c r="L373" s="207"/>
      <c r="M373" s="121"/>
      <c r="N373" s="60"/>
    </row>
    <row r="374" spans="2:14" ht="12.75" customHeight="1">
      <c r="B374" s="292"/>
      <c r="D374" s="19"/>
      <c r="E374" s="201">
        <v>10</v>
      </c>
      <c r="F374" s="472">
        <f>84.48+29.6+12.6+41.6</f>
        <v>168.28</v>
      </c>
      <c r="G374" s="472">
        <v>1</v>
      </c>
      <c r="H374" s="188">
        <f t="shared" ref="H374" si="22">((E374/1000)*(E374/1000)*3.14*0.25)*7850</f>
        <v>0.61622500000000013</v>
      </c>
      <c r="I374" s="471"/>
      <c r="J374" s="206"/>
      <c r="K374" s="197">
        <f>F374*G374*H374</f>
        <v>103.69834300000002</v>
      </c>
      <c r="L374" s="207"/>
      <c r="M374" s="121"/>
      <c r="N374" s="60"/>
    </row>
    <row r="375" spans="2:14" ht="12.75" customHeight="1">
      <c r="B375" s="292"/>
      <c r="D375" s="19"/>
      <c r="E375" s="204"/>
      <c r="F375" s="471"/>
      <c r="G375" s="471"/>
      <c r="H375" s="471"/>
      <c r="I375" s="471"/>
      <c r="J375" s="206"/>
      <c r="K375" s="197"/>
      <c r="L375" s="34"/>
      <c r="M375" s="121"/>
      <c r="N375" s="60"/>
    </row>
    <row r="376" spans="2:14" ht="45.75" customHeight="1">
      <c r="B376" s="292"/>
      <c r="C376" s="50">
        <v>92725</v>
      </c>
      <c r="D376" s="53" t="s">
        <v>7</v>
      </c>
      <c r="E376" s="601" t="str">
        <f>IFERROR(VLOOKUP($C376,'SINAPI ABRIL 2021'!$1:$1048576,2,0),IFERROR(VLOOKUP($C376,'5-COMP. PROPRIA'!$B$4:$I$7587,4,0),""))</f>
        <v>CONCRETAGEM DE VIGAS E LAJES, FCK=20 MPA, PARA LAJES MACIÇAS OU NERVURADAS COM USO DE BOMBA EM EDIFICAÇÃO COM ÁREA MÉDIA DE LAJES MENOR OU IGUAL A 20 M² - LANÇAMENTO, ADENSAMENTO E ACABAMENTO. AF_12/2015</v>
      </c>
      <c r="F376" s="602"/>
      <c r="G376" s="602"/>
      <c r="H376" s="602"/>
      <c r="I376" s="602"/>
      <c r="J376" s="603"/>
      <c r="K376" s="388">
        <f>F362*G362*E362</f>
        <v>1.8540000000000001</v>
      </c>
      <c r="L376" s="399" t="str">
        <f>IFERROR(VLOOKUP($C376,'SINAPI ABRIL 2021'!$1:$1048576,3,0),IFERROR(VLOOKUP($C376,'5-COMP. PROPRIA'!$B$4:$I$7587,5,0),""))</f>
        <v>M3</v>
      </c>
      <c r="M376" s="121"/>
      <c r="N376" s="60"/>
    </row>
    <row r="377" spans="2:14" ht="12.75" customHeight="1" thickBot="1">
      <c r="B377" s="292"/>
      <c r="D377" s="19"/>
      <c r="E377" s="204"/>
      <c r="F377" s="471"/>
      <c r="G377" s="471"/>
      <c r="H377" s="471"/>
      <c r="I377" s="471"/>
      <c r="J377" s="206"/>
      <c r="K377" s="197"/>
      <c r="L377" s="34"/>
      <c r="M377" s="121"/>
      <c r="N377" s="60"/>
    </row>
    <row r="378" spans="2:14" ht="12.75" customHeight="1" thickBot="1">
      <c r="B378" s="292"/>
      <c r="D378" s="19"/>
      <c r="E378" s="629" t="s">
        <v>12531</v>
      </c>
      <c r="F378" s="630"/>
      <c r="G378" s="630"/>
      <c r="H378" s="630"/>
      <c r="I378" s="630"/>
      <c r="J378" s="631"/>
      <c r="K378" s="197"/>
      <c r="L378" s="34"/>
      <c r="M378" s="121"/>
      <c r="N378" s="60"/>
    </row>
    <row r="379" spans="2:14" ht="12.75" customHeight="1" thickBot="1">
      <c r="B379" s="292"/>
      <c r="D379" s="19"/>
      <c r="E379" s="607" t="s">
        <v>12532</v>
      </c>
      <c r="F379" s="608"/>
      <c r="G379" s="608"/>
      <c r="H379" s="608"/>
      <c r="I379" s="608"/>
      <c r="J379" s="609"/>
      <c r="K379" s="197"/>
      <c r="L379" s="34"/>
      <c r="M379" s="121"/>
      <c r="N379" s="60"/>
    </row>
    <row r="380" spans="2:14" ht="12.75" customHeight="1">
      <c r="B380" s="292"/>
      <c r="D380" s="19"/>
      <c r="E380" s="485"/>
      <c r="F380" s="486"/>
      <c r="G380" s="486"/>
      <c r="H380" s="486"/>
      <c r="I380" s="486"/>
      <c r="J380" s="487"/>
      <c r="K380" s="197"/>
      <c r="L380" s="34"/>
      <c r="M380" s="121"/>
      <c r="N380" s="60"/>
    </row>
    <row r="381" spans="2:14" ht="52.5" customHeight="1">
      <c r="B381" s="292"/>
      <c r="C381" s="50">
        <v>92415</v>
      </c>
      <c r="D381" s="53" t="s">
        <v>7</v>
      </c>
      <c r="E381" s="601" t="str">
        <f>IFERROR(VLOOKUP($C381,'SINAPI ABRIL 2021'!$1:$1048576,2,0),IFERROR(VLOOKUP($C381,'5-COMP. PROPRIA'!$B$4:$I$7587,4,0),""))</f>
        <v>MONTAGEM E DESMONTAGEM DE FÔRMA DE PILARES RETANGULARES E ESTRUTURAS SIMILARES, PÉ-DIREITO SIMPLES, EM CHAPA DE MADEIRA COMPENSADA RESINADA, 2 UTILIZAÇÕES. AF_09/2020</v>
      </c>
      <c r="F381" s="602"/>
      <c r="G381" s="602"/>
      <c r="H381" s="602"/>
      <c r="I381" s="602"/>
      <c r="J381" s="603"/>
      <c r="K381" s="388">
        <f>SUM(K383:K384)</f>
        <v>53.459999999999994</v>
      </c>
      <c r="L381" s="399" t="str">
        <f>IFERROR(VLOOKUP($C381,'SINAPI ABRIL 2021'!$1:$1048576,3,0),IFERROR(VLOOKUP($C381,'5-COMP. PROPRIA'!$B$4:$I$7587,5,0),""))</f>
        <v>M2</v>
      </c>
      <c r="M381" s="121"/>
      <c r="N381" s="60"/>
    </row>
    <row r="382" spans="2:14" ht="12.75" customHeight="1">
      <c r="B382" s="292"/>
      <c r="E382" s="204" t="s">
        <v>4659</v>
      </c>
      <c r="F382" s="213" t="s">
        <v>4660</v>
      </c>
      <c r="G382" s="213" t="s">
        <v>4661</v>
      </c>
      <c r="H382" s="214" t="s">
        <v>4662</v>
      </c>
      <c r="I382" s="213"/>
      <c r="J382" s="215"/>
      <c r="L382" s="217"/>
      <c r="M382" s="121"/>
      <c r="N382" s="60"/>
    </row>
    <row r="383" spans="2:14" ht="12.75" customHeight="1">
      <c r="B383" s="292" t="s">
        <v>12529</v>
      </c>
      <c r="E383" s="218">
        <v>0.15</v>
      </c>
      <c r="F383" s="210">
        <v>0.3</v>
      </c>
      <c r="G383" s="210">
        <v>3.3</v>
      </c>
      <c r="H383" s="219">
        <v>4</v>
      </c>
      <c r="I383" s="213">
        <f>E383*F383*G383*H383</f>
        <v>0.59399999999999997</v>
      </c>
      <c r="J383" s="215"/>
      <c r="K383" s="216">
        <f>((E383+F383)*2)*G383*H383</f>
        <v>11.879999999999999</v>
      </c>
      <c r="L383" s="217"/>
      <c r="M383" s="121"/>
      <c r="N383" s="60"/>
    </row>
    <row r="384" spans="2:14" ht="12.75" customHeight="1">
      <c r="B384" s="292" t="s">
        <v>4466</v>
      </c>
      <c r="E384" s="218">
        <v>0.15</v>
      </c>
      <c r="F384" s="210">
        <v>0.3</v>
      </c>
      <c r="G384" s="210">
        <v>3.3</v>
      </c>
      <c r="H384" s="219">
        <f>H270</f>
        <v>14</v>
      </c>
      <c r="I384" s="213">
        <f>E384*F384*G384*H384</f>
        <v>2.0789999999999997</v>
      </c>
      <c r="J384" s="215"/>
      <c r="K384" s="216">
        <f>((E384+F384)*2)*G384*H384</f>
        <v>41.58</v>
      </c>
      <c r="L384" s="217"/>
      <c r="M384" s="121"/>
      <c r="N384" s="60"/>
    </row>
    <row r="385" spans="2:14" ht="12.75" customHeight="1">
      <c r="B385" s="292"/>
      <c r="D385" s="19"/>
      <c r="E385" s="204"/>
      <c r="F385" s="205"/>
      <c r="G385" s="205"/>
      <c r="H385" s="205"/>
      <c r="I385" s="205"/>
      <c r="J385" s="206"/>
      <c r="K385" s="197"/>
      <c r="L385" s="34"/>
      <c r="M385" s="121"/>
      <c r="N385" s="60"/>
    </row>
    <row r="386" spans="2:14" ht="45" customHeight="1">
      <c r="B386" s="292" t="s">
        <v>12530</v>
      </c>
      <c r="C386" s="50">
        <f>C346</f>
        <v>92775</v>
      </c>
      <c r="D386" s="53" t="s">
        <v>7</v>
      </c>
      <c r="E386" s="601" t="str">
        <f>IFERROR(VLOOKUP($C386,'SINAPI ABRIL 2021'!$1:$1048576,2,0),IFERROR(VLOOKUP($C386,'5-COMP. PROPRIA'!$B$4:$I$7587,4,0),""))</f>
        <v>ARMAÇÃO DE PILAR OU VIGA DE UMA ESTRUTURA CONVENCIONAL DE CONCRETO ARMADO EM UMA EDIFICAÇÃO TÉRREA OU SOBRADO UTILIZANDO AÇO CA-60 DE 5,0 MM - MONTAGEM. AF_12/2015</v>
      </c>
      <c r="F386" s="602"/>
      <c r="G386" s="602"/>
      <c r="H386" s="602"/>
      <c r="I386" s="602"/>
      <c r="J386" s="603"/>
      <c r="K386" s="388">
        <f>SUM(K388:K389)</f>
        <v>66.552300000000017</v>
      </c>
      <c r="L386" s="399" t="str">
        <f>IFERROR(VLOOKUP($C386,'SINAPI ABRIL 2021'!$1:$1048576,3,0),IFERROR(VLOOKUP($C386,'5-COMP. PROPRIA'!$B$4:$I$7587,5,0),""))</f>
        <v>KG</v>
      </c>
      <c r="M386" s="121"/>
      <c r="N386" s="60"/>
    </row>
    <row r="387" spans="2:14" ht="12.75" customHeight="1">
      <c r="B387" s="292"/>
      <c r="D387" s="19"/>
      <c r="E387" s="204" t="s">
        <v>4664</v>
      </c>
      <c r="F387" s="471" t="s">
        <v>4659</v>
      </c>
      <c r="G387" s="471" t="s">
        <v>4665</v>
      </c>
      <c r="H387" s="471" t="s">
        <v>4666</v>
      </c>
      <c r="I387" s="471"/>
      <c r="J387" s="206"/>
      <c r="K387" s="197"/>
      <c r="L387" s="207"/>
      <c r="M387" s="121"/>
      <c r="N387" s="60"/>
    </row>
    <row r="388" spans="2:14" ht="12.75" customHeight="1">
      <c r="B388" s="292" t="s">
        <v>12529</v>
      </c>
      <c r="D388" s="19"/>
      <c r="E388" s="201">
        <v>5</v>
      </c>
      <c r="F388" s="472">
        <f>30*0.8</f>
        <v>24</v>
      </c>
      <c r="G388" s="472">
        <f>H383</f>
        <v>4</v>
      </c>
      <c r="H388" s="188">
        <f t="shared" ref="H388" si="23">((E388/1000)*(E388/1000)*3.14*0.25)*7850</f>
        <v>0.15405625000000003</v>
      </c>
      <c r="I388" s="471"/>
      <c r="J388" s="206"/>
      <c r="K388" s="197">
        <f>F388*G388*H388</f>
        <v>14.789400000000004</v>
      </c>
      <c r="L388" s="207"/>
      <c r="M388" s="121"/>
      <c r="N388" s="60"/>
    </row>
    <row r="389" spans="2:14" ht="12.75" customHeight="1">
      <c r="B389" s="292" t="s">
        <v>4466</v>
      </c>
      <c r="D389" s="19"/>
      <c r="E389" s="201">
        <v>5</v>
      </c>
      <c r="F389" s="472">
        <f>30*0.8</f>
        <v>24</v>
      </c>
      <c r="G389" s="472">
        <f>H384</f>
        <v>14</v>
      </c>
      <c r="H389" s="188">
        <f t="shared" ref="H389" si="24">((E389/1000)*(E389/1000)*3.14*0.25)*7850</f>
        <v>0.15405625000000003</v>
      </c>
      <c r="I389" s="471"/>
      <c r="J389" s="206"/>
      <c r="K389" s="197">
        <f>F389*G389*H389</f>
        <v>51.762900000000009</v>
      </c>
      <c r="L389" s="207"/>
      <c r="M389" s="121"/>
      <c r="N389" s="60"/>
    </row>
    <row r="390" spans="2:14" ht="12.75" customHeight="1">
      <c r="B390" s="292"/>
      <c r="D390" s="19"/>
      <c r="E390" s="204"/>
      <c r="F390" s="205"/>
      <c r="G390" s="205"/>
      <c r="H390" s="205"/>
      <c r="I390" s="205"/>
      <c r="J390" s="206"/>
      <c r="K390" s="197"/>
      <c r="L390" s="34"/>
      <c r="M390" s="121"/>
      <c r="N390" s="60"/>
    </row>
    <row r="391" spans="2:14" ht="51" customHeight="1">
      <c r="B391" s="292"/>
      <c r="C391" s="50">
        <f>C351</f>
        <v>92778</v>
      </c>
      <c r="D391" s="53" t="s">
        <v>7</v>
      </c>
      <c r="E391" s="601" t="str">
        <f>IFERROR(VLOOKUP($C391,'SINAPI ABRIL 2021'!$1:$1048576,2,0),IFERROR(VLOOKUP($C391,'5-COMP. PROPRIA'!$B$4:$I$7587,4,0),""))</f>
        <v>ARMAÇÃO DE PILAR OU VIGA DE UMA ESTRUTURA CONVENCIONAL DE CONCRETO ARMADO EM UMA EDIFICAÇÃO TÉRREA OU SOBRADO UTILIZANDO AÇO CA-50 DE 10,0 MM - MONTAGEM. AF_12/2015</v>
      </c>
      <c r="F391" s="602"/>
      <c r="G391" s="602"/>
      <c r="H391" s="602"/>
      <c r="I391" s="602"/>
      <c r="J391" s="603"/>
      <c r="K391" s="388">
        <f>SUM(K393:K394)</f>
        <v>146.41506000000004</v>
      </c>
      <c r="L391" s="399" t="str">
        <f>IFERROR(VLOOKUP($C391,'SINAPI ABRIL 2021'!$1:$1048576,3,0),IFERROR(VLOOKUP($C391,'5-COMP. PROPRIA'!$B$4:$I$7587,5,0),""))</f>
        <v>KG</v>
      </c>
      <c r="M391" s="121"/>
      <c r="N391" s="60"/>
    </row>
    <row r="392" spans="2:14" ht="12.75" customHeight="1">
      <c r="B392" s="292"/>
      <c r="D392" s="19"/>
      <c r="E392" s="204" t="s">
        <v>4664</v>
      </c>
      <c r="F392" s="471" t="s">
        <v>4659</v>
      </c>
      <c r="G392" s="471" t="s">
        <v>4665</v>
      </c>
      <c r="H392" s="471" t="s">
        <v>4666</v>
      </c>
      <c r="I392" s="471"/>
      <c r="J392" s="206"/>
      <c r="K392" s="197"/>
      <c r="L392" s="207"/>
      <c r="M392" s="121"/>
      <c r="N392" s="60"/>
    </row>
    <row r="393" spans="2:14" ht="12.75" customHeight="1">
      <c r="B393" s="292" t="s">
        <v>12529</v>
      </c>
      <c r="D393" s="19"/>
      <c r="E393" s="201">
        <v>10</v>
      </c>
      <c r="F393" s="472">
        <f>3.3*4</f>
        <v>13.2</v>
      </c>
      <c r="G393" s="472">
        <f>H383</f>
        <v>4</v>
      </c>
      <c r="H393" s="188">
        <f t="shared" ref="H393" si="25">((E393/1000)*(E393/1000)*3.14*0.25)*7850</f>
        <v>0.61622500000000013</v>
      </c>
      <c r="I393" s="471"/>
      <c r="J393" s="206"/>
      <c r="K393" s="197">
        <f>F393*G393*H393</f>
        <v>32.536680000000004</v>
      </c>
      <c r="L393" s="207"/>
      <c r="M393" s="121"/>
      <c r="N393" s="60"/>
    </row>
    <row r="394" spans="2:14" ht="12.75" customHeight="1">
      <c r="B394" s="292" t="s">
        <v>4466</v>
      </c>
      <c r="D394" s="19"/>
      <c r="E394" s="201">
        <v>10</v>
      </c>
      <c r="F394" s="472">
        <f>3.3*4</f>
        <v>13.2</v>
      </c>
      <c r="G394" s="472">
        <f>H384</f>
        <v>14</v>
      </c>
      <c r="H394" s="188">
        <f t="shared" ref="H394" si="26">((E394/1000)*(E394/1000)*3.14*0.25)*7850</f>
        <v>0.61622500000000013</v>
      </c>
      <c r="I394" s="471"/>
      <c r="J394" s="206"/>
      <c r="K394" s="197">
        <f>F394*G394*H394</f>
        <v>113.87838000000002</v>
      </c>
      <c r="L394" s="207"/>
      <c r="M394" s="121"/>
      <c r="N394" s="60"/>
    </row>
    <row r="395" spans="2:14" ht="12.75" customHeight="1">
      <c r="B395" s="292"/>
      <c r="D395" s="262"/>
      <c r="E395" s="204"/>
      <c r="F395" s="471"/>
      <c r="G395" s="471"/>
      <c r="H395" s="471"/>
      <c r="I395" s="471"/>
      <c r="J395" s="206"/>
      <c r="K395" s="388"/>
      <c r="L395" s="207"/>
      <c r="M395" s="121"/>
      <c r="N395" s="60"/>
    </row>
    <row r="396" spans="2:14" ht="45.75" customHeight="1">
      <c r="B396" s="292"/>
      <c r="C396" s="50">
        <f>C356</f>
        <v>92720</v>
      </c>
      <c r="D396" s="53" t="s">
        <v>7</v>
      </c>
      <c r="E396" s="601" t="str">
        <f>IFERROR(VLOOKUP($C396,'SINAPI ABRIL 2021'!$1:$1048576,2,0),IFERROR(VLOOKUP($C396,'5-COMP. PROPRIA'!$B$4:$I$7587,4,0),""))</f>
        <v>CONCRETAGEM DE PILARES, FCK = 25 MPA, COM USO DE BOMBA EM EDIFICAÇÃO COM SEÇÃO MÉDIA DE PILARES MENOR OU IGUAL A 0,25 M² - LANÇAMENTO, ADENSAMENTO E ACABAMENTO. AF_12/2015</v>
      </c>
      <c r="F396" s="602"/>
      <c r="G396" s="602"/>
      <c r="H396" s="602"/>
      <c r="I396" s="602"/>
      <c r="J396" s="603"/>
      <c r="K396" s="388">
        <f>SUM(I383+I384)</f>
        <v>2.6729999999999996</v>
      </c>
      <c r="L396" s="399" t="str">
        <f>IFERROR(VLOOKUP($C396,'SINAPI ABRIL 2021'!$1:$1048576,3,0),IFERROR(VLOOKUP($C396,'5-COMP. PROPRIA'!$B$4:$I$7587,5,0),""))</f>
        <v>M3</v>
      </c>
      <c r="M396" s="121"/>
      <c r="N396" s="60"/>
    </row>
    <row r="397" spans="2:14" ht="12.75" customHeight="1" thickBot="1">
      <c r="B397" s="292"/>
      <c r="D397" s="19"/>
      <c r="E397" s="204"/>
      <c r="F397" s="471"/>
      <c r="G397" s="471"/>
      <c r="H397" s="471"/>
      <c r="I397" s="471"/>
      <c r="J397" s="206"/>
      <c r="K397" s="197"/>
      <c r="L397" s="34"/>
      <c r="M397" s="121"/>
      <c r="N397" s="60"/>
    </row>
    <row r="398" spans="2:14" ht="13.5" thickBot="1">
      <c r="B398" s="292"/>
      <c r="E398" s="607" t="s">
        <v>12533</v>
      </c>
      <c r="F398" s="608"/>
      <c r="G398" s="608"/>
      <c r="H398" s="608"/>
      <c r="I398" s="608"/>
      <c r="J398" s="609"/>
      <c r="M398" s="121"/>
      <c r="N398" s="60"/>
    </row>
    <row r="399" spans="2:14" ht="51" customHeight="1">
      <c r="B399" s="292"/>
      <c r="C399" s="50">
        <v>92463</v>
      </c>
      <c r="D399" s="53" t="s">
        <v>7</v>
      </c>
      <c r="E399" s="601" t="str">
        <f>IFERROR(VLOOKUP($C399,'SINAPI ABRIL 2021'!$1:$1048576,2,0),IFERROR(VLOOKUP($C399,'5-COMP. PROPRIA'!$B$4:$I$7587,4,0),""))</f>
        <v>MONTAGEM E DESMONTAGEM DE FÔRMA DE VIGA, ESCORAMENTO COM GARFO DE MADEIRA, PÉ-DIREITO SIMPLES, EM CHAPA DE MADEIRA RESINADA, 8 UTILIZAÇÕES. AF_09/2020</v>
      </c>
      <c r="F399" s="602"/>
      <c r="G399" s="602"/>
      <c r="H399" s="602"/>
      <c r="I399" s="602"/>
      <c r="J399" s="603"/>
      <c r="K399" s="388">
        <f>SUM(K401:K402)</f>
        <v>32.212500000000006</v>
      </c>
      <c r="L399" s="399" t="str">
        <f>IFERROR(VLOOKUP($C399,'SINAPI ABRIL 2021'!$1:$1048576,3,0),IFERROR(VLOOKUP($C399,'5-COMP. PROPRIA'!$B$4:$I$7587,5,0),""))</f>
        <v>M2</v>
      </c>
      <c r="M399" s="121"/>
      <c r="N399" s="60"/>
    </row>
    <row r="400" spans="2:14" ht="25.5">
      <c r="B400" s="292"/>
      <c r="E400" s="204" t="s">
        <v>4659</v>
      </c>
      <c r="F400" s="213" t="s">
        <v>4660</v>
      </c>
      <c r="G400" s="213" t="s">
        <v>4661</v>
      </c>
      <c r="H400" s="214" t="s">
        <v>4662</v>
      </c>
      <c r="I400" s="213"/>
      <c r="J400" s="215"/>
      <c r="L400" s="217"/>
      <c r="M400" s="121"/>
      <c r="N400" s="60"/>
    </row>
    <row r="401" spans="2:14" ht="12.75" customHeight="1">
      <c r="B401" s="292"/>
      <c r="E401" s="218">
        <f>E227*2</f>
        <v>11.4</v>
      </c>
      <c r="F401" s="210">
        <v>0.15</v>
      </c>
      <c r="G401" s="210">
        <v>0.3</v>
      </c>
      <c r="H401" s="219">
        <v>1</v>
      </c>
      <c r="I401" s="213">
        <f>E401*F401*G401*H401</f>
        <v>0.51300000000000001</v>
      </c>
      <c r="J401" s="215"/>
      <c r="K401" s="220">
        <f>E401*(F401+G401+G401)</f>
        <v>8.5500000000000007</v>
      </c>
      <c r="L401" s="217"/>
      <c r="M401" s="121"/>
      <c r="N401" s="60"/>
    </row>
    <row r="402" spans="2:14" ht="12.75" customHeight="1">
      <c r="B402" s="292"/>
      <c r="E402" s="218">
        <f>E301</f>
        <v>31.55</v>
      </c>
      <c r="F402" s="210">
        <v>0.15</v>
      </c>
      <c r="G402" s="210">
        <v>0.3</v>
      </c>
      <c r="H402" s="219">
        <v>1</v>
      </c>
      <c r="I402" s="213">
        <f>E402*F402*G402*H402</f>
        <v>1.4197499999999998</v>
      </c>
      <c r="J402" s="215"/>
      <c r="K402" s="220">
        <f>E402*(F402+G402+G402)</f>
        <v>23.662500000000001</v>
      </c>
      <c r="L402" s="217"/>
      <c r="M402" s="121"/>
      <c r="N402" s="60"/>
    </row>
    <row r="403" spans="2:14" ht="12.75" customHeight="1">
      <c r="B403" s="292"/>
      <c r="D403" s="19"/>
      <c r="E403" s="204"/>
      <c r="F403" s="471"/>
      <c r="G403" s="471"/>
      <c r="H403" s="471"/>
      <c r="I403" s="471"/>
      <c r="J403" s="206"/>
      <c r="K403" s="197"/>
      <c r="L403" s="34"/>
      <c r="M403" s="121"/>
      <c r="N403" s="60"/>
    </row>
    <row r="404" spans="2:14" ht="42" customHeight="1">
      <c r="B404" s="292"/>
      <c r="C404" s="50">
        <f>C364</f>
        <v>92775</v>
      </c>
      <c r="D404" s="53" t="s">
        <v>7</v>
      </c>
      <c r="E404" s="601" t="str">
        <f>IFERROR(VLOOKUP($C404,'SINAPI ABRIL 2021'!$1:$1048576,2,0),IFERROR(VLOOKUP($C404,'5-COMP. PROPRIA'!$B$4:$I$7587,4,0),""))</f>
        <v>ARMAÇÃO DE PILAR OU VIGA DE UMA ESTRUTURA CONVENCIONAL DE CONCRETO ARMADO EM UMA EDIFICAÇÃO TÉRREA OU SOBRADO UTILIZANDO AÇO CA-60 DE 5,0 MM - MONTAGEM. AF_12/2015</v>
      </c>
      <c r="F404" s="602"/>
      <c r="G404" s="602"/>
      <c r="H404" s="602"/>
      <c r="I404" s="602"/>
      <c r="J404" s="603"/>
      <c r="K404" s="388">
        <f>SUM(K406)</f>
        <v>64.682057125000014</v>
      </c>
      <c r="L404" s="399" t="str">
        <f>IFERROR(VLOOKUP($C404,'SINAPI ABRIL 2021'!$1:$1048576,3,0),IFERROR(VLOOKUP($C404,'5-COMP. PROPRIA'!$B$4:$I$7587,5,0),""))</f>
        <v>KG</v>
      </c>
      <c r="M404" s="121"/>
      <c r="N404" s="60"/>
    </row>
    <row r="405" spans="2:14" ht="12.75" customHeight="1">
      <c r="B405" s="292"/>
      <c r="D405" s="19"/>
      <c r="E405" s="204" t="s">
        <v>4664</v>
      </c>
      <c r="F405" s="471" t="s">
        <v>4659</v>
      </c>
      <c r="G405" s="471" t="s">
        <v>4665</v>
      </c>
      <c r="H405" s="471" t="s">
        <v>4666</v>
      </c>
      <c r="I405" s="471"/>
      <c r="J405" s="206"/>
      <c r="K405" s="197"/>
      <c r="L405" s="207"/>
      <c r="M405" s="121"/>
      <c r="N405" s="60"/>
    </row>
    <row r="406" spans="2:14" ht="12.75" customHeight="1">
      <c r="B406" s="292"/>
      <c r="D406" s="19"/>
      <c r="E406" s="201">
        <v>5</v>
      </c>
      <c r="F406" s="472">
        <f>216.5+72.16+27.88+103.32</f>
        <v>419.85999999999996</v>
      </c>
      <c r="G406" s="472">
        <v>1</v>
      </c>
      <c r="H406" s="188">
        <f t="shared" ref="H406" si="27">((E406/1000)*(E406/1000)*3.14*0.25)*7850</f>
        <v>0.15405625000000003</v>
      </c>
      <c r="I406" s="471"/>
      <c r="J406" s="206"/>
      <c r="K406" s="197">
        <f>F406*G406*H406</f>
        <v>64.682057125000014</v>
      </c>
      <c r="L406" s="207"/>
      <c r="M406" s="121"/>
      <c r="N406" s="60"/>
    </row>
    <row r="407" spans="2:14" ht="12.75" customHeight="1">
      <c r="B407" s="292"/>
      <c r="D407" s="19"/>
      <c r="E407" s="204"/>
      <c r="F407" s="471"/>
      <c r="G407" s="471"/>
      <c r="H407" s="471"/>
      <c r="I407" s="471"/>
      <c r="J407" s="206"/>
      <c r="K407" s="197"/>
      <c r="L407" s="34"/>
      <c r="M407" s="121"/>
      <c r="N407" s="60"/>
    </row>
    <row r="408" spans="2:14" ht="45.75" customHeight="1">
      <c r="B408" s="292"/>
      <c r="C408" s="50">
        <v>92777</v>
      </c>
      <c r="D408" s="53" t="s">
        <v>7</v>
      </c>
      <c r="E408" s="601" t="str">
        <f>IFERROR(VLOOKUP($C408,'SINAPI ABRIL 2021'!$1:$1048576,2,0),IFERROR(VLOOKUP($C408,'5-COMP. PROPRIA'!$B$4:$I$7587,4,0),""))</f>
        <v>ARMAÇÃO DE PILAR OU VIGA DE UMA ESTRUTURA CONVENCIONAL DE CONCRETO ARMADO EM UMA EDIFICAÇÃO TÉRREA OU SOBRADO UTILIZANDO AÇO CA-50 DE 8,0 MM - MONTAGEM. AF_12/2015</v>
      </c>
      <c r="F408" s="602"/>
      <c r="G408" s="602"/>
      <c r="H408" s="602"/>
      <c r="I408" s="602"/>
      <c r="J408" s="603"/>
      <c r="K408" s="388">
        <f>SUM(K410)</f>
        <v>69.403696319999995</v>
      </c>
      <c r="L408" s="399" t="str">
        <f>IFERROR(VLOOKUP($C408,'SINAPI ABRIL 2021'!$1:$1048576,3,0),IFERROR(VLOOKUP($C408,'5-COMP. PROPRIA'!$B$4:$I$7587,5,0),""))</f>
        <v>KG</v>
      </c>
      <c r="M408" s="121"/>
      <c r="N408" s="60"/>
    </row>
    <row r="409" spans="2:14" ht="12.75" customHeight="1">
      <c r="B409" s="292"/>
      <c r="D409" s="19"/>
      <c r="E409" s="204" t="s">
        <v>4664</v>
      </c>
      <c r="F409" s="471" t="s">
        <v>4659</v>
      </c>
      <c r="G409" s="471" t="s">
        <v>4665</v>
      </c>
      <c r="H409" s="471" t="s">
        <v>4666</v>
      </c>
      <c r="I409" s="471"/>
      <c r="J409" s="206"/>
      <c r="K409" s="197"/>
      <c r="L409" s="207"/>
      <c r="M409" s="121"/>
      <c r="N409" s="60"/>
    </row>
    <row r="410" spans="2:14" ht="12.75" customHeight="1">
      <c r="B410" s="292"/>
      <c r="D410" s="19"/>
      <c r="E410" s="201">
        <v>8</v>
      </c>
      <c r="F410" s="472">
        <f>87.3+33.64+13+42.04</f>
        <v>175.98</v>
      </c>
      <c r="G410" s="472">
        <v>1</v>
      </c>
      <c r="H410" s="188">
        <f t="shared" ref="H410" si="28">((E410/1000)*(E410/1000)*3.14*0.25)*7850</f>
        <v>0.39438400000000001</v>
      </c>
      <c r="I410" s="471"/>
      <c r="J410" s="206"/>
      <c r="K410" s="197">
        <f>F410*G410*H410</f>
        <v>69.403696319999995</v>
      </c>
      <c r="L410" s="207"/>
      <c r="M410" s="121"/>
      <c r="N410" s="60"/>
    </row>
    <row r="411" spans="2:14" ht="12.75" customHeight="1">
      <c r="B411" s="292"/>
      <c r="D411" s="19"/>
      <c r="E411" s="204"/>
      <c r="F411" s="471"/>
      <c r="G411" s="471"/>
      <c r="H411" s="471"/>
      <c r="I411" s="471"/>
      <c r="J411" s="206"/>
      <c r="K411" s="197"/>
      <c r="L411" s="34"/>
      <c r="M411" s="121"/>
      <c r="N411" s="60"/>
    </row>
    <row r="412" spans="2:14" ht="42" customHeight="1">
      <c r="B412" s="292"/>
      <c r="C412" s="50">
        <v>92778</v>
      </c>
      <c r="D412" s="53" t="s">
        <v>7</v>
      </c>
      <c r="E412" s="601" t="str">
        <f>IFERROR(VLOOKUP($C412,'SINAPI ABRIL 2021'!$1:$1048576,2,0),IFERROR(VLOOKUP($C412,'5-COMP. PROPRIA'!$B$4:$I$7587,4,0),""))</f>
        <v>ARMAÇÃO DE PILAR OU VIGA DE UMA ESTRUTURA CONVENCIONAL DE CONCRETO ARMADO EM UMA EDIFICAÇÃO TÉRREA OU SOBRADO UTILIZANDO AÇO CA-50 DE 10,0 MM - MONTAGEM. AF_12/2015</v>
      </c>
      <c r="F412" s="602"/>
      <c r="G412" s="602"/>
      <c r="H412" s="602"/>
      <c r="I412" s="602"/>
      <c r="J412" s="603"/>
      <c r="K412" s="388">
        <f>SUM(K414)</f>
        <v>103.69834300000002</v>
      </c>
      <c r="L412" s="399" t="str">
        <f>IFERROR(VLOOKUP($C412,'SINAPI ABRIL 2021'!$1:$1048576,3,0),IFERROR(VLOOKUP($C412,'5-COMP. PROPRIA'!$B$4:$I$7587,5,0),""))</f>
        <v>KG</v>
      </c>
      <c r="M412" s="121"/>
      <c r="N412" s="60"/>
    </row>
    <row r="413" spans="2:14" ht="12.75" customHeight="1">
      <c r="B413" s="292"/>
      <c r="D413" s="19"/>
      <c r="E413" s="204" t="s">
        <v>4664</v>
      </c>
      <c r="F413" s="471" t="s">
        <v>4659</v>
      </c>
      <c r="G413" s="471" t="s">
        <v>4665</v>
      </c>
      <c r="H413" s="471" t="s">
        <v>4666</v>
      </c>
      <c r="I413" s="471"/>
      <c r="J413" s="206"/>
      <c r="K413" s="197"/>
      <c r="L413" s="207"/>
      <c r="M413" s="121"/>
      <c r="N413" s="60"/>
    </row>
    <row r="414" spans="2:14" ht="12.75" customHeight="1">
      <c r="B414" s="292"/>
      <c r="D414" s="19"/>
      <c r="E414" s="201">
        <v>10</v>
      </c>
      <c r="F414" s="472">
        <f>84.48+29.6+12.6+41.6</f>
        <v>168.28</v>
      </c>
      <c r="G414" s="472">
        <v>1</v>
      </c>
      <c r="H414" s="188">
        <f t="shared" ref="H414" si="29">((E414/1000)*(E414/1000)*3.14*0.25)*7850</f>
        <v>0.61622500000000013</v>
      </c>
      <c r="I414" s="471"/>
      <c r="J414" s="206"/>
      <c r="K414" s="197">
        <f>F414*G414*H414</f>
        <v>103.69834300000002</v>
      </c>
      <c r="L414" s="207"/>
      <c r="M414" s="121"/>
      <c r="N414" s="60"/>
    </row>
    <row r="415" spans="2:14" ht="12.75" customHeight="1">
      <c r="B415" s="292"/>
      <c r="D415" s="19"/>
      <c r="E415" s="204"/>
      <c r="F415" s="471"/>
      <c r="G415" s="471"/>
      <c r="H415" s="471"/>
      <c r="I415" s="471"/>
      <c r="J415" s="206"/>
      <c r="K415" s="197"/>
      <c r="L415" s="34"/>
      <c r="M415" s="121"/>
      <c r="N415" s="60"/>
    </row>
    <row r="416" spans="2:14" ht="54" customHeight="1">
      <c r="B416" s="292"/>
      <c r="C416" s="50">
        <v>92725</v>
      </c>
      <c r="D416" s="53" t="s">
        <v>7</v>
      </c>
      <c r="E416" s="601" t="str">
        <f>IFERROR(VLOOKUP($C416,'SINAPI ABRIL 2021'!$1:$1048576,2,0),IFERROR(VLOOKUP($C416,'5-COMP. PROPRIA'!$B$4:$I$7587,4,0),""))</f>
        <v>CONCRETAGEM DE VIGAS E LAJES, FCK=20 MPA, PARA LAJES MACIÇAS OU NERVURADAS COM USO DE BOMBA EM EDIFICAÇÃO COM ÁREA MÉDIA DE LAJES MENOR OU IGUAL A 20 M² - LANÇAMENTO, ADENSAMENTO E ACABAMENTO. AF_12/2015</v>
      </c>
      <c r="F416" s="602"/>
      <c r="G416" s="602"/>
      <c r="H416" s="602"/>
      <c r="I416" s="602"/>
      <c r="J416" s="603"/>
      <c r="K416" s="388">
        <f>SUM(I401:I402)</f>
        <v>1.93275</v>
      </c>
      <c r="L416" s="399" t="str">
        <f>IFERROR(VLOOKUP($C416,'SINAPI ABRIL 2021'!$1:$1048576,3,0),IFERROR(VLOOKUP($C416,'5-COMP. PROPRIA'!$B$4:$I$7587,5,0),""))</f>
        <v>M3</v>
      </c>
      <c r="M416" s="121"/>
      <c r="N416" s="60"/>
    </row>
    <row r="417" spans="2:14" ht="12.75" customHeight="1" thickBot="1">
      <c r="B417" s="292"/>
      <c r="D417" s="19"/>
      <c r="E417" s="227"/>
      <c r="F417" s="126"/>
      <c r="G417" s="126"/>
      <c r="H417" s="126"/>
      <c r="I417" s="126"/>
      <c r="J417" s="228"/>
      <c r="K417" s="197"/>
      <c r="L417" s="34"/>
      <c r="M417" s="121"/>
      <c r="N417" s="60"/>
    </row>
    <row r="418" spans="2:14" ht="15.75" thickBot="1">
      <c r="B418" s="292"/>
      <c r="D418" s="19"/>
      <c r="E418" s="644" t="s">
        <v>12341</v>
      </c>
      <c r="F418" s="645"/>
      <c r="G418" s="645"/>
      <c r="H418" s="645"/>
      <c r="I418" s="645"/>
      <c r="J418" s="646"/>
      <c r="K418" s="197"/>
      <c r="L418" s="34"/>
      <c r="M418" s="121"/>
      <c r="N418" s="60"/>
    </row>
    <row r="419" spans="2:14" ht="12.75" customHeight="1" thickBot="1">
      <c r="B419" s="292"/>
      <c r="D419" s="19"/>
      <c r="E419" s="227"/>
      <c r="F419" s="126"/>
      <c r="G419" s="126"/>
      <c r="H419" s="126"/>
      <c r="I419" s="126"/>
      <c r="J419" s="228"/>
      <c r="K419" s="197"/>
      <c r="L419" s="34"/>
      <c r="M419" s="121"/>
      <c r="N419" s="60"/>
    </row>
    <row r="420" spans="2:14" ht="15.75" thickBot="1">
      <c r="B420" s="292"/>
      <c r="D420" s="19"/>
      <c r="E420" s="644" t="s">
        <v>12340</v>
      </c>
      <c r="F420" s="645"/>
      <c r="G420" s="645"/>
      <c r="H420" s="645"/>
      <c r="I420" s="645"/>
      <c r="J420" s="646"/>
      <c r="K420" s="197"/>
      <c r="L420" s="34"/>
      <c r="M420" s="121"/>
      <c r="N420" s="60"/>
    </row>
    <row r="421" spans="2:14" ht="12.75" customHeight="1">
      <c r="B421" s="292"/>
      <c r="D421" s="19"/>
      <c r="E421" s="227"/>
      <c r="F421" s="126"/>
      <c r="G421" s="126"/>
      <c r="H421" s="126"/>
      <c r="I421" s="126"/>
      <c r="J421" s="228"/>
      <c r="K421" s="197"/>
      <c r="L421" s="34"/>
      <c r="M421" s="121"/>
      <c r="N421" s="60"/>
    </row>
    <row r="422" spans="2:14" ht="40.5" customHeight="1">
      <c r="B422" s="444" t="s">
        <v>12344</v>
      </c>
      <c r="C422" s="50">
        <v>92580</v>
      </c>
      <c r="D422" s="76" t="s">
        <v>7</v>
      </c>
      <c r="E422" s="601" t="str">
        <f>IFERROR(VLOOKUP($C422,'SINAPI ABRIL 2021'!$1:$1048576,2,0),IFERROR(VLOOKUP($C422,'5-COMP. PROPRIA'!$B$4:$I$7587,4,0),""))</f>
        <v>TRAMA DE AÇO COMPOSTA POR TERÇAS PARA TELHADOS DE ATÉ 2 ÁGUAS PARA TELHA ONDULADA DE FIBROCIMENTO, METÁLICA, PLÁSTICA OU TERMOACÚSTICA, INCLUSO TRANSPORTE VERTICAL. AF_07/2019</v>
      </c>
      <c r="F422" s="602"/>
      <c r="G422" s="602"/>
      <c r="H422" s="602"/>
      <c r="I422" s="602"/>
      <c r="J422" s="603"/>
      <c r="K422" s="389">
        <f>K40</f>
        <v>500</v>
      </c>
      <c r="L422" s="399" t="str">
        <f>IFERROR(VLOOKUP($C422,'SINAPI ABRIL 2021'!$1:$1048576,3,0),IFERROR(VLOOKUP($C422,'5-COMP. PROPRIA'!$B$4:$I$7587,5,0),""))</f>
        <v>M2</v>
      </c>
      <c r="M422" s="399"/>
      <c r="N422" s="457"/>
    </row>
    <row r="423" spans="2:14" ht="13.5" customHeight="1">
      <c r="B423" s="292"/>
      <c r="E423" s="224"/>
      <c r="F423" s="225"/>
      <c r="G423" s="226"/>
      <c r="H423" s="225"/>
      <c r="I423" s="225"/>
      <c r="J423" s="159"/>
      <c r="M423" s="121"/>
      <c r="N423" s="60"/>
    </row>
    <row r="424" spans="2:14" ht="12.75" customHeight="1">
      <c r="B424" s="292"/>
      <c r="E424" s="245"/>
      <c r="F424" s="248"/>
      <c r="G424" s="248"/>
      <c r="H424" s="248"/>
      <c r="I424" s="248"/>
      <c r="J424" s="247"/>
      <c r="K424" s="389"/>
      <c r="L424" s="141"/>
      <c r="M424" s="121"/>
      <c r="N424" s="60"/>
    </row>
    <row r="425" spans="2:14" ht="39.75" customHeight="1">
      <c r="B425" s="292"/>
      <c r="C425" s="50">
        <v>100723</v>
      </c>
      <c r="D425" s="76" t="s">
        <v>7</v>
      </c>
      <c r="E425" s="601" t="str">
        <f>IFERROR(VLOOKUP($C425,'SINAPI ABRIL 2021'!$1:$1048576,2,0),IFERROR(VLOOKUP($C425,'5-COMP. PROPRIA'!$B$4:$I$7587,4,0),""))</f>
        <v>PINTURA COM TINTA ALQUÍDICA DE FUNDO E ACABAMENTO (ESMALTE SINTÉTICO GRAFITE) PULVERIZADA SOBRE PERFIL METÁLICO EXECUTADO EM FÁBRICA (POR DEMÃO). AF_01/2020</v>
      </c>
      <c r="F425" s="602"/>
      <c r="G425" s="602"/>
      <c r="H425" s="602"/>
      <c r="I425" s="602"/>
      <c r="J425" s="603"/>
      <c r="K425" s="389">
        <f>SUM(K427:K429)</f>
        <v>1826.0788688640791</v>
      </c>
      <c r="L425" s="399" t="str">
        <f>IFERROR(VLOOKUP($C425,'SINAPI ABRIL 2021'!$1:$1048576,3,0),IFERROR(VLOOKUP($C425,'5-COMP. PROPRIA'!$B$4:$I$7587,5,0),""))</f>
        <v>M2</v>
      </c>
      <c r="M425" s="399"/>
      <c r="N425" s="457"/>
    </row>
    <row r="426" spans="2:14" ht="41.25" customHeight="1">
      <c r="B426" s="292"/>
      <c r="C426" s="345"/>
      <c r="E426" s="445" t="s">
        <v>12476</v>
      </c>
      <c r="F426" s="205" t="s">
        <v>12342</v>
      </c>
      <c r="G426" s="659" t="s">
        <v>12345</v>
      </c>
      <c r="H426" s="659"/>
      <c r="I426" s="205" t="s">
        <v>12343</v>
      </c>
      <c r="J426" s="206" t="s">
        <v>4662</v>
      </c>
      <c r="K426" s="389"/>
      <c r="L426" s="141"/>
      <c r="M426" s="121"/>
      <c r="N426" s="60"/>
    </row>
    <row r="427" spans="2:14" ht="16.5" customHeight="1">
      <c r="B427" s="444" t="s">
        <v>12344</v>
      </c>
      <c r="C427" s="345"/>
      <c r="E427" s="201">
        <f>K431</f>
        <v>1608.55</v>
      </c>
      <c r="F427" s="446">
        <f>1*(0.2+0.15+0.05)</f>
        <v>0.39999999999999997</v>
      </c>
      <c r="G427" s="613">
        <f>E427*4.4</f>
        <v>7077.6200000000008</v>
      </c>
      <c r="H427" s="613"/>
      <c r="I427" s="202">
        <v>11.04</v>
      </c>
      <c r="J427" s="203">
        <v>2.2999999999999998</v>
      </c>
      <c r="K427" s="220">
        <f>(G427/I427)*F427*J427</f>
        <v>589.80166666666662</v>
      </c>
      <c r="L427" s="141"/>
      <c r="M427" s="121"/>
      <c r="N427" s="60"/>
    </row>
    <row r="428" spans="2:14" ht="29.25" customHeight="1">
      <c r="B428" s="292" t="s">
        <v>12475</v>
      </c>
      <c r="D428" s="19"/>
      <c r="E428" s="201">
        <v>70</v>
      </c>
      <c r="F428" s="446">
        <f>1*(0.127+0.1)</f>
        <v>0.22700000000000001</v>
      </c>
      <c r="G428" s="613">
        <f>E428*113</f>
        <v>7910</v>
      </c>
      <c r="H428" s="613"/>
      <c r="I428" s="202">
        <v>5.13</v>
      </c>
      <c r="J428" s="203">
        <v>2.2999999999999998</v>
      </c>
      <c r="K428" s="220">
        <f>(G428/I428)*F428*J428</f>
        <v>805.03138401559443</v>
      </c>
      <c r="L428" s="34"/>
      <c r="M428" s="121"/>
      <c r="N428" s="60"/>
    </row>
    <row r="429" spans="2:14" ht="27.75" customHeight="1">
      <c r="B429" s="292" t="s">
        <v>12477</v>
      </c>
      <c r="D429" s="19"/>
      <c r="E429" s="201">
        <v>70</v>
      </c>
      <c r="F429" s="446">
        <f>0.0127*2</f>
        <v>2.5399999999999999E-2</v>
      </c>
      <c r="G429" s="613">
        <f>E429*58</f>
        <v>4060</v>
      </c>
      <c r="H429" s="613"/>
      <c r="I429" s="202">
        <v>0.55000000000000004</v>
      </c>
      <c r="J429" s="203">
        <v>2.2999999999999998</v>
      </c>
      <c r="K429" s="220">
        <f>(G429/I429)*F429*J429</f>
        <v>431.24581818181809</v>
      </c>
      <c r="L429" s="34"/>
      <c r="M429" s="121"/>
      <c r="N429" s="60"/>
    </row>
    <row r="430" spans="2:14" ht="12.75" customHeight="1">
      <c r="B430" s="292"/>
      <c r="D430" s="169"/>
      <c r="E430" s="204"/>
      <c r="F430" s="205"/>
      <c r="G430" s="205"/>
      <c r="H430" s="205"/>
      <c r="I430" s="205"/>
      <c r="J430" s="206"/>
      <c r="K430" s="392"/>
      <c r="L430" s="399"/>
      <c r="M430" s="121"/>
      <c r="N430" s="60"/>
    </row>
    <row r="431" spans="2:14" ht="42" customHeight="1">
      <c r="B431" s="443"/>
      <c r="C431" s="50">
        <v>94207</v>
      </c>
      <c r="D431" s="76" t="s">
        <v>7</v>
      </c>
      <c r="E431" s="601" t="str">
        <f>IFERROR(VLOOKUP($C431,'SINAPI ABRIL 2021'!$1:$1048576,2,0),IFERROR(VLOOKUP($C431,'5-COMP. PROPRIA'!$B$4:$I$7587,4,0),""))</f>
        <v>TELHAMENTO COM TELHA ONDULADA DE FIBROCIMENTO E = 6 MM, COM RECOBRIMENTO LATERAL DE 1/4 DE ONDA PARA TELHADO COM INCLINAÇÃO MAIOR QUE 10°, COM ATÉ 2 ÁGUAS, INCLUSO IÇAMENTO. AF_07/2019</v>
      </c>
      <c r="F431" s="602"/>
      <c r="G431" s="602"/>
      <c r="H431" s="602"/>
      <c r="I431" s="602"/>
      <c r="J431" s="603"/>
      <c r="K431" s="389">
        <v>1608.55</v>
      </c>
      <c r="L431" s="399" t="str">
        <f>IFERROR(VLOOKUP($C431,'SINAPI ABRIL 2021'!$1:$1048576,3,0),IFERROR(VLOOKUP($C431,'5-COMP. PROPRIA'!$B$4:$I$7587,5,0),""))</f>
        <v>M2</v>
      </c>
      <c r="M431" s="399"/>
      <c r="N431" s="457"/>
    </row>
    <row r="432" spans="2:14" ht="40.5" customHeight="1">
      <c r="B432" s="292"/>
      <c r="C432" s="50">
        <v>96111</v>
      </c>
      <c r="D432" s="76" t="s">
        <v>7</v>
      </c>
      <c r="E432" s="601" t="str">
        <f>IFERROR(VLOOKUP($C432,'SINAPI ABRIL 2021'!$1:$1048576,2,0),IFERROR(VLOOKUP($C432,'5-COMP. PROPRIA'!$B$4:$I$7587,4,0),""))</f>
        <v>FORRO EM RÉGUAS DE PVC, FRISADO, PARA AMBIENTES RESIDENCIAIS, INCLUSIVE ESTRUTURA DE FIXAÇÃO. AF_05/2017_P</v>
      </c>
      <c r="F432" s="602"/>
      <c r="G432" s="602"/>
      <c r="H432" s="602"/>
      <c r="I432" s="602"/>
      <c r="J432" s="603"/>
      <c r="K432" s="389">
        <v>1600.55</v>
      </c>
      <c r="L432" s="399" t="str">
        <f>IFERROR(VLOOKUP($C432,'SINAPI ABRIL 2021'!$1:$1048576,3,0),IFERROR(VLOOKUP($C432,'5-COMP. PROPRIA'!$B$4:$I$7587,5,0),""))</f>
        <v>M2</v>
      </c>
      <c r="M432" s="121"/>
      <c r="N432" s="60"/>
    </row>
    <row r="433" spans="2:14" ht="34.5" customHeight="1">
      <c r="B433" s="443"/>
      <c r="C433" s="50">
        <v>94223</v>
      </c>
      <c r="D433" s="76" t="s">
        <v>7</v>
      </c>
      <c r="E433" s="601" t="str">
        <f>IFERROR(VLOOKUP($C433,'SINAPI ABRIL 2021'!$1:$1048576,2,0),IFERROR(VLOOKUP($C433,'5-COMP. PROPRIA'!$B$4:$I$7587,4,0),""))</f>
        <v>CUMEEIRA PARA TELHA DE FIBROCIMENTO ONDULADA E = 6 MM, INCLUSO ACESSÓRIOS DE FIXAÇÃO E IÇAMENTO. AF_07/2019</v>
      </c>
      <c r="F433" s="602"/>
      <c r="G433" s="602"/>
      <c r="H433" s="602"/>
      <c r="I433" s="602"/>
      <c r="J433" s="603"/>
      <c r="K433" s="389">
        <v>213.4</v>
      </c>
      <c r="L433" s="399" t="str">
        <f>IFERROR(VLOOKUP($C433,'SINAPI ABRIL 2021'!$1:$1048576,3,0),IFERROR(VLOOKUP($C433,'5-COMP. PROPRIA'!$B$4:$I$7587,5,0),""))</f>
        <v>M</v>
      </c>
      <c r="M433" s="399"/>
      <c r="N433" s="457"/>
    </row>
    <row r="434" spans="2:14" ht="12.75" customHeight="1">
      <c r="B434" s="292"/>
      <c r="D434" s="19"/>
      <c r="E434" s="204"/>
      <c r="F434" s="205"/>
      <c r="G434" s="205"/>
      <c r="H434" s="205"/>
      <c r="I434" s="205"/>
      <c r="J434" s="206"/>
      <c r="K434" s="249"/>
      <c r="L434" s="34"/>
      <c r="M434" s="121"/>
      <c r="N434" s="60"/>
    </row>
    <row r="435" spans="2:14" ht="27.75" customHeight="1">
      <c r="B435" s="443" t="s">
        <v>12478</v>
      </c>
      <c r="C435" s="50">
        <v>100327</v>
      </c>
      <c r="D435" s="76" t="s">
        <v>7</v>
      </c>
      <c r="E435" s="601" t="str">
        <f>IFERROR(VLOOKUP($C435,'SINAPI ABRIL 2021'!$1:$1048576,2,0),IFERROR(VLOOKUP($C435,'5-COMP. PROPRIA'!$B$4:$I$7587,4,0),""))</f>
        <v>RUFO EXTERNO/INTERNO EM CHAPA DE AÇO GALVANIZADO NÚMERO 26, CORTE DE 33 CM, INCLUSO IÇAMENTO. AF_07/2019</v>
      </c>
      <c r="F435" s="602"/>
      <c r="G435" s="602"/>
      <c r="H435" s="602"/>
      <c r="I435" s="602"/>
      <c r="J435" s="603"/>
      <c r="K435" s="389">
        <v>25</v>
      </c>
      <c r="L435" s="399" t="str">
        <f>IFERROR(VLOOKUP($C435,'SINAPI ABRIL 2021'!$1:$1048576,3,0),IFERROR(VLOOKUP($C435,'5-COMP. PROPRIA'!$B$4:$I$7587,5,0),""))</f>
        <v>M</v>
      </c>
      <c r="M435" s="399"/>
      <c r="N435" s="457"/>
    </row>
    <row r="436" spans="2:14" ht="12.75" customHeight="1">
      <c r="B436" s="292"/>
      <c r="D436" s="19"/>
      <c r="E436" s="204"/>
      <c r="F436" s="205"/>
      <c r="G436" s="205"/>
      <c r="H436" s="205"/>
      <c r="I436" s="205"/>
      <c r="J436" s="206"/>
      <c r="K436" s="249"/>
      <c r="L436" s="34"/>
      <c r="M436" s="121"/>
      <c r="N436" s="60"/>
    </row>
    <row r="437" spans="2:14" ht="42.75" customHeight="1">
      <c r="B437" s="443"/>
      <c r="C437" s="50" t="str">
        <f>'5-COMP. PROPRIA'!B46</f>
        <v>CP- COB-01</v>
      </c>
      <c r="D437" s="76" t="s">
        <v>4452</v>
      </c>
      <c r="E437" s="601" t="str">
        <f>IFERROR(VLOOKUP($C437,'SINAPI ABRIL 2021'!$1:$1048576,2,0),IFERROR(VLOOKUP($C437,'5-COMP. PROPRIA'!$B$4:$I$7587,4,0),""))</f>
        <v>BEIRAL METALICO EM CHAPA DE AÇO DOBRADO #16 E=1,50MM, INCLUSIVE 2 DEMÃO DE PINTURA ESMALTE SOBRE 2 DEMÃO DE FUNDO ANTICORROSIVO (ZARCÃO) - FORNECIMENTO E INSTALAÇÃO (L= 20 CM)</v>
      </c>
      <c r="F437" s="602"/>
      <c r="G437" s="602"/>
      <c r="H437" s="602"/>
      <c r="I437" s="602"/>
      <c r="J437" s="603"/>
      <c r="K437" s="389">
        <f>306.15+58</f>
        <v>364.15</v>
      </c>
      <c r="L437" s="399" t="str">
        <f>IFERROR(VLOOKUP($C437,'SINAPI ABRIL 2021'!$1:$1048576,3,0),IFERROR(VLOOKUP($C437,'5-COMP. PROPRIA'!$B$4:$I$7587,5,0),""))</f>
        <v>M</v>
      </c>
      <c r="M437" s="399"/>
      <c r="N437" s="457"/>
    </row>
    <row r="438" spans="2:14" ht="12.75" customHeight="1">
      <c r="B438" s="292"/>
      <c r="D438" s="19"/>
      <c r="E438" s="204"/>
      <c r="F438" s="205"/>
      <c r="G438" s="205"/>
      <c r="H438" s="205"/>
      <c r="I438" s="205"/>
      <c r="J438" s="206"/>
      <c r="K438" s="249"/>
      <c r="L438" s="34"/>
      <c r="M438" s="121"/>
      <c r="N438" s="60"/>
    </row>
    <row r="439" spans="2:14" ht="39" customHeight="1">
      <c r="B439" s="464" t="s">
        <v>12535</v>
      </c>
      <c r="C439" s="50">
        <v>94229</v>
      </c>
      <c r="D439" s="76" t="s">
        <v>7</v>
      </c>
      <c r="E439" s="601" t="str">
        <f>IFERROR(VLOOKUP($C439,'SINAPI ABRIL 2021'!$1:$1048576,2,0),IFERROR(VLOOKUP($C439,'5-COMP. PROPRIA'!$B$4:$I$7587,4,0),""))</f>
        <v>CALHA EM CHAPA DE AÇO GALVANIZADO NÚMERO 24, DESENVOLVIMENTO DE 100 CM, INCLUSO TRANSPORTE VERTICAL. AF_07/2019</v>
      </c>
      <c r="F439" s="602"/>
      <c r="G439" s="602"/>
      <c r="H439" s="602"/>
      <c r="I439" s="602"/>
      <c r="J439" s="603"/>
      <c r="K439" s="389">
        <f>SUM(K441:K442)</f>
        <v>94.7</v>
      </c>
      <c r="L439" s="399" t="str">
        <f>IFERROR(VLOOKUP($C439,'SINAPI ABRIL 2021'!$1:$1048576,3,0),IFERROR(VLOOKUP($C439,'5-COMP. PROPRIA'!$B$4:$I$7587,5,0),""))</f>
        <v>M</v>
      </c>
      <c r="M439" s="399"/>
      <c r="N439" s="457"/>
    </row>
    <row r="440" spans="2:14" ht="12.75" customHeight="1">
      <c r="B440" s="292"/>
      <c r="D440" s="19"/>
      <c r="E440" s="204" t="s">
        <v>4659</v>
      </c>
      <c r="F440" s="213"/>
      <c r="G440" s="213"/>
      <c r="H440" s="214" t="s">
        <v>4662</v>
      </c>
      <c r="I440" s="471"/>
      <c r="J440" s="206"/>
      <c r="K440" s="249"/>
      <c r="L440" s="34"/>
      <c r="M440" s="121"/>
      <c r="N440" s="60"/>
    </row>
    <row r="441" spans="2:14" ht="12.75" customHeight="1">
      <c r="B441" s="443"/>
      <c r="D441" s="19"/>
      <c r="E441" s="218">
        <f>8</f>
        <v>8</v>
      </c>
      <c r="F441" s="213"/>
      <c r="G441" s="213"/>
      <c r="H441" s="219">
        <v>6</v>
      </c>
      <c r="I441" s="471"/>
      <c r="J441" s="206"/>
      <c r="K441" s="249">
        <f>H441*E441</f>
        <v>48</v>
      </c>
      <c r="L441" s="34"/>
      <c r="M441" s="121"/>
      <c r="N441" s="60"/>
    </row>
    <row r="442" spans="2:14" ht="12.75" customHeight="1">
      <c r="B442" s="443"/>
      <c r="D442" s="19"/>
      <c r="E442" s="218">
        <f>12+12+22.7</f>
        <v>46.7</v>
      </c>
      <c r="F442" s="213"/>
      <c r="G442" s="213"/>
      <c r="H442" s="219">
        <v>1</v>
      </c>
      <c r="I442" s="471"/>
      <c r="J442" s="206"/>
      <c r="K442" s="249">
        <f>H442*E442</f>
        <v>46.7</v>
      </c>
      <c r="L442" s="34"/>
      <c r="M442" s="121"/>
      <c r="N442" s="60"/>
    </row>
    <row r="443" spans="2:14" ht="12.75" customHeight="1" thickBot="1">
      <c r="B443" s="292"/>
      <c r="D443" s="19"/>
      <c r="E443" s="204"/>
      <c r="F443" s="471"/>
      <c r="G443" s="471"/>
      <c r="H443" s="471"/>
      <c r="I443" s="471"/>
      <c r="J443" s="206"/>
      <c r="K443" s="249"/>
      <c r="L443" s="34"/>
      <c r="M443" s="121"/>
      <c r="N443" s="60"/>
    </row>
    <row r="444" spans="2:14" ht="20.25" customHeight="1" thickBot="1">
      <c r="B444" s="339"/>
      <c r="D444" s="143"/>
      <c r="E444" s="629" t="s">
        <v>12670</v>
      </c>
      <c r="F444" s="630"/>
      <c r="G444" s="630"/>
      <c r="H444" s="630"/>
      <c r="I444" s="630"/>
      <c r="J444" s="631"/>
      <c r="K444" s="390"/>
      <c r="L444" s="142"/>
      <c r="M444" s="121"/>
      <c r="N444" s="60"/>
    </row>
    <row r="445" spans="2:14" ht="12.75" customHeight="1">
      <c r="B445" s="292"/>
      <c r="E445" s="428"/>
      <c r="F445" s="433"/>
      <c r="G445" s="433"/>
      <c r="H445" s="433"/>
      <c r="I445" s="433"/>
      <c r="J445" s="429"/>
      <c r="K445" s="389"/>
      <c r="M445" s="121"/>
      <c r="N445" s="60"/>
    </row>
    <row r="446" spans="2:14" ht="45.75" customHeight="1">
      <c r="B446" s="292"/>
      <c r="C446" s="50">
        <v>92620</v>
      </c>
      <c r="D446" s="76" t="s">
        <v>7</v>
      </c>
      <c r="E446" s="601" t="str">
        <f>IFERROR(VLOOKUP($C446,'SINAPI ABRIL 2021'!$1:$1048576,2,0),IFERROR(VLOOKUP($C446,'5-COMP. PROPRIA'!$B$4:$I$7587,4,0),""))</f>
        <v>FABRICAÇÃO E INSTALAÇÃO DE TESOURA INTEIRA EM AÇO, VÃO DE 12 M, PARA TELHA ONDULADA DE FIBROCIMENTO, METÁLICA, PLÁSTICA OU TERMOACÚSTICA, INCLUSO IÇAMENTO. AF_12/2015</v>
      </c>
      <c r="F446" s="602"/>
      <c r="G446" s="602"/>
      <c r="H446" s="602"/>
      <c r="I446" s="602"/>
      <c r="J446" s="603"/>
      <c r="K446" s="388">
        <v>5</v>
      </c>
      <c r="L446" s="399" t="str">
        <f>IFERROR(VLOOKUP($C446,'SINAPI ABRIL 2021'!$1:$1048576,3,0),IFERROR(VLOOKUP($C446,'5-COMP. PROPRIA'!$B$4:$I$7587,5,0),""))</f>
        <v>UN</v>
      </c>
      <c r="M446" s="121"/>
      <c r="N446" s="60"/>
    </row>
    <row r="447" spans="2:14" ht="15">
      <c r="B447" s="292"/>
      <c r="C447" s="345"/>
      <c r="E447" s="428"/>
      <c r="F447" s="433"/>
      <c r="G447" s="433"/>
      <c r="H447" s="433"/>
      <c r="I447" s="433"/>
      <c r="J447" s="429"/>
      <c r="K447" s="389"/>
      <c r="L447" s="141"/>
      <c r="M447" s="121"/>
      <c r="N447" s="60"/>
    </row>
    <row r="448" spans="2:14" ht="45" customHeight="1">
      <c r="B448" s="292"/>
      <c r="C448" s="50">
        <v>92612</v>
      </c>
      <c r="D448" s="76" t="s">
        <v>7</v>
      </c>
      <c r="E448" s="601" t="str">
        <f>IFERROR(VLOOKUP($C448,'SINAPI ABRIL 2021'!$1:$1048576,2,0),IFERROR(VLOOKUP($C448,'5-COMP. PROPRIA'!$B$4:$I$7587,4,0),""))</f>
        <v>FABRICAÇÃO E INSTALAÇÃO DE TESOURA INTEIRA EM AÇO, VÃO DE 8 M, PARA TELHA ONDULADA DE FIBROCIMENTO, METÁLICA, PLÁSTICA OU TERMOACÚSTICA, INCLUSO IÇAMENTO, INCLUSO IÇAMENTO. AF_12/2015</v>
      </c>
      <c r="F448" s="602"/>
      <c r="G448" s="602"/>
      <c r="H448" s="602"/>
      <c r="I448" s="602"/>
      <c r="J448" s="603"/>
      <c r="K448" s="388">
        <v>6</v>
      </c>
      <c r="L448" s="399" t="str">
        <f>IFERROR(VLOOKUP($C448,'SINAPI ABRIL 2021'!$1:$1048576,3,0),IFERROR(VLOOKUP($C448,'5-COMP. PROPRIA'!$B$4:$I$7587,5,0),""))</f>
        <v>UN</v>
      </c>
      <c r="M448" s="121"/>
      <c r="N448" s="60"/>
    </row>
    <row r="449" spans="2:14" ht="15">
      <c r="B449" s="292"/>
      <c r="C449" s="345"/>
      <c r="E449" s="428"/>
      <c r="F449" s="433"/>
      <c r="G449" s="433"/>
      <c r="H449" s="433"/>
      <c r="I449" s="433"/>
      <c r="J449" s="429"/>
      <c r="K449" s="389"/>
      <c r="L449" s="141"/>
      <c r="M449" s="121"/>
      <c r="N449" s="60"/>
    </row>
    <row r="450" spans="2:14" ht="46.5" customHeight="1">
      <c r="B450" s="292"/>
      <c r="C450" s="50">
        <f>C422</f>
        <v>92580</v>
      </c>
      <c r="D450" s="76" t="s">
        <v>7</v>
      </c>
      <c r="E450" s="601" t="str">
        <f>IFERROR(VLOOKUP($C450,'SINAPI ABRIL 2021'!$1:$1048576,2,0),IFERROR(VLOOKUP($C450,'5-COMP. PROPRIA'!$B$4:$I$7587,4,0),""))</f>
        <v>TRAMA DE AÇO COMPOSTA POR TERÇAS PARA TELHADOS DE ATÉ 2 ÁGUAS PARA TELHA ONDULADA DE FIBROCIMENTO, METÁLICA, PLÁSTICA OU TERMOACÚSTICA, INCLUSO TRANSPORTE VERTICAL. AF_07/2019</v>
      </c>
      <c r="F450" s="602"/>
      <c r="G450" s="602"/>
      <c r="H450" s="602"/>
      <c r="I450" s="602"/>
      <c r="J450" s="603"/>
      <c r="K450" s="388">
        <f>272.4*1.005</f>
        <v>273.76199999999994</v>
      </c>
      <c r="L450" s="399" t="str">
        <f>IFERROR(VLOOKUP($C450,'SINAPI ABRIL 2021'!$1:$1048576,3,0),IFERROR(VLOOKUP($C450,'5-COMP. PROPRIA'!$B$4:$I$7587,5,0),""))</f>
        <v>M2</v>
      </c>
      <c r="M450" s="121"/>
      <c r="N450" s="60"/>
    </row>
    <row r="451" spans="2:14" ht="15">
      <c r="B451" s="292"/>
      <c r="C451" s="345"/>
      <c r="E451" s="428"/>
      <c r="F451" s="433"/>
      <c r="G451" s="433"/>
      <c r="H451" s="433"/>
      <c r="I451" s="433"/>
      <c r="J451" s="429"/>
      <c r="K451" s="389"/>
      <c r="L451" s="141"/>
      <c r="M451" s="121"/>
      <c r="N451" s="60"/>
    </row>
    <row r="452" spans="2:14" ht="45.75" customHeight="1">
      <c r="B452" s="449" t="s">
        <v>12534</v>
      </c>
      <c r="C452" s="345">
        <f>C425</f>
        <v>100723</v>
      </c>
      <c r="D452" s="76" t="s">
        <v>7</v>
      </c>
      <c r="E452" s="601" t="str">
        <f>IFERROR(VLOOKUP($C452,'SINAPI ABRIL 2021'!$1:$1048576,2,0),IFERROR(VLOOKUP($C452,'5-COMP. PROPRIA'!$B$4:$I$7587,4,0),""))</f>
        <v>PINTURA COM TINTA ALQUÍDICA DE FUNDO E ACABAMENTO (ESMALTE SINTÉTICO GRAFITE) PULVERIZADA SOBRE PERFIL METÁLICO EXECUTADO EM FÁBRICA (POR DEMÃO). AF_01/2020</v>
      </c>
      <c r="F452" s="602"/>
      <c r="G452" s="602"/>
      <c r="H452" s="602"/>
      <c r="I452" s="602"/>
      <c r="J452" s="603"/>
      <c r="K452" s="389">
        <f>SUM(K454:K456)</f>
        <v>317.46719999999993</v>
      </c>
      <c r="L452" s="399" t="str">
        <f>IFERROR(VLOOKUP($C452,'SINAPI ABRIL 2021'!$1:$1048576,3,0),IFERROR(VLOOKUP($C452,'5-COMP. PROPRIA'!$B$4:$I$7587,5,0),""))</f>
        <v>M2</v>
      </c>
      <c r="M452" s="121"/>
      <c r="N452" s="60"/>
    </row>
    <row r="453" spans="2:14" ht="38.25">
      <c r="B453" s="292"/>
      <c r="C453" s="345"/>
      <c r="E453" s="445" t="s">
        <v>12476</v>
      </c>
      <c r="F453" s="471" t="s">
        <v>12342</v>
      </c>
      <c r="G453" s="659" t="s">
        <v>12345</v>
      </c>
      <c r="H453" s="659"/>
      <c r="I453" s="471" t="s">
        <v>12343</v>
      </c>
      <c r="J453" s="206" t="s">
        <v>4662</v>
      </c>
      <c r="K453" s="389"/>
      <c r="L453" s="141"/>
      <c r="M453" s="121"/>
      <c r="N453" s="60"/>
    </row>
    <row r="454" spans="2:14" ht="15">
      <c r="B454" s="444" t="s">
        <v>12344</v>
      </c>
      <c r="C454" s="345"/>
      <c r="E454" s="201">
        <f>K450</f>
        <v>273.76199999999994</v>
      </c>
      <c r="F454" s="446">
        <f>1*(0.2+0.15+0.05)</f>
        <v>0.39999999999999997</v>
      </c>
      <c r="G454" s="613">
        <f>E454*4.4</f>
        <v>1204.5527999999999</v>
      </c>
      <c r="H454" s="613"/>
      <c r="I454" s="472">
        <v>11.04</v>
      </c>
      <c r="J454" s="203">
        <v>2.2999999999999998</v>
      </c>
      <c r="K454" s="220">
        <f>(G454/I454)*F454*J454</f>
        <v>100.37939999999998</v>
      </c>
      <c r="L454" s="141"/>
      <c r="M454" s="121"/>
      <c r="N454" s="60"/>
    </row>
    <row r="455" spans="2:14">
      <c r="B455" s="292" t="s">
        <v>12475</v>
      </c>
      <c r="D455" s="19"/>
      <c r="E455" s="201">
        <f>K446+K448</f>
        <v>11</v>
      </c>
      <c r="F455" s="446">
        <f>1*(0.127+0.1)</f>
        <v>0.22700000000000001</v>
      </c>
      <c r="G455" s="613">
        <f>E455*133.38</f>
        <v>1467.1799999999998</v>
      </c>
      <c r="H455" s="613"/>
      <c r="I455" s="472">
        <v>5.13</v>
      </c>
      <c r="J455" s="203">
        <v>2.2999999999999998</v>
      </c>
      <c r="K455" s="220">
        <f>(G455/I455)*F455*J455</f>
        <v>149.32059999999998</v>
      </c>
      <c r="L455" s="34"/>
      <c r="M455" s="121"/>
      <c r="N455" s="60"/>
    </row>
    <row r="456" spans="2:14" ht="25.5">
      <c r="B456" s="292" t="s">
        <v>12477</v>
      </c>
      <c r="D456" s="19"/>
      <c r="E456" s="201">
        <f>K446+K448</f>
        <v>11</v>
      </c>
      <c r="F456" s="446">
        <f>0.0127*2</f>
        <v>2.5399999999999999E-2</v>
      </c>
      <c r="G456" s="613">
        <f>E456*58</f>
        <v>638</v>
      </c>
      <c r="H456" s="613"/>
      <c r="I456" s="472">
        <v>0.55000000000000004</v>
      </c>
      <c r="J456" s="203">
        <v>2.2999999999999998</v>
      </c>
      <c r="K456" s="220">
        <f>(G456/I456)*F456*J456</f>
        <v>67.767199999999988</v>
      </c>
      <c r="L456" s="34"/>
      <c r="M456" s="121"/>
      <c r="N456" s="60"/>
    </row>
    <row r="457" spans="2:14" ht="15">
      <c r="B457" s="292"/>
      <c r="C457" s="345"/>
      <c r="E457" s="465"/>
      <c r="F457" s="473"/>
      <c r="G457" s="473"/>
      <c r="H457" s="473"/>
      <c r="I457" s="473"/>
      <c r="J457" s="467"/>
      <c r="K457" s="389"/>
      <c r="L457" s="141"/>
      <c r="M457" s="121"/>
      <c r="N457" s="60"/>
    </row>
    <row r="458" spans="2:14" ht="15">
      <c r="B458" s="292"/>
      <c r="C458" s="345"/>
      <c r="E458" s="465"/>
      <c r="F458" s="473"/>
      <c r="G458" s="473"/>
      <c r="H458" s="473"/>
      <c r="I458" s="473"/>
      <c r="J458" s="467"/>
      <c r="K458" s="389"/>
      <c r="L458" s="141"/>
      <c r="M458" s="121"/>
      <c r="N458" s="60"/>
    </row>
    <row r="459" spans="2:14" ht="40.5" customHeight="1">
      <c r="B459" s="292"/>
      <c r="C459" s="50">
        <f>C431</f>
        <v>94207</v>
      </c>
      <c r="D459" s="76" t="s">
        <v>7</v>
      </c>
      <c r="E459" s="601" t="str">
        <f>IFERROR(VLOOKUP($C459,'SINAPI ABRIL 2021'!$1:$1048576,2,0),IFERROR(VLOOKUP($C459,'5-COMP. PROPRIA'!$B$4:$I$7587,4,0),""))</f>
        <v>TELHAMENTO COM TELHA ONDULADA DE FIBROCIMENTO E = 6 MM, COM RECOBRIMENTO LATERAL DE 1/4 DE ONDA PARA TELHADO COM INCLINAÇÃO MAIOR QUE 10°, COM ATÉ 2 ÁGUAS, INCLUSO IÇAMENTO. AF_07/2019</v>
      </c>
      <c r="F459" s="602"/>
      <c r="G459" s="602"/>
      <c r="H459" s="602"/>
      <c r="I459" s="602"/>
      <c r="J459" s="603"/>
      <c r="K459" s="388">
        <f>K450</f>
        <v>273.76199999999994</v>
      </c>
      <c r="L459" s="399" t="str">
        <f>IFERROR(VLOOKUP($C459,'SINAPI ABRIL 2021'!$1:$1048576,3,0),IFERROR(VLOOKUP($C459,'5-COMP. PROPRIA'!$B$4:$I$7587,5,0),""))</f>
        <v>M2</v>
      </c>
      <c r="M459" s="328"/>
      <c r="N459" s="60"/>
    </row>
    <row r="460" spans="2:14" ht="42" customHeight="1">
      <c r="B460" s="292"/>
      <c r="C460" s="50">
        <f>C432</f>
        <v>96111</v>
      </c>
      <c r="D460" s="76" t="s">
        <v>7</v>
      </c>
      <c r="E460" s="601" t="str">
        <f>IFERROR(VLOOKUP($C460,'SINAPI ABRIL 2021'!$1:$1048576,2,0),IFERROR(VLOOKUP($C460,'5-COMP. PROPRIA'!$B$4:$I$7587,4,0),""))</f>
        <v>FORRO EM RÉGUAS DE PVC, FRISADO, PARA AMBIENTES RESIDENCIAIS, INCLUSIVE ESTRUTURA DE FIXAÇÃO. AF_05/2017_P</v>
      </c>
      <c r="F460" s="602"/>
      <c r="G460" s="602"/>
      <c r="H460" s="602"/>
      <c r="I460" s="602"/>
      <c r="J460" s="603"/>
      <c r="K460" s="388">
        <v>272.39999999999998</v>
      </c>
      <c r="L460" s="399" t="str">
        <f>IFERROR(VLOOKUP($C460,'SINAPI ABRIL 2021'!$1:$1048576,3,0),IFERROR(VLOOKUP($C460,'5-COMP. PROPRIA'!$B$4:$I$7587,5,0),""))</f>
        <v>M2</v>
      </c>
      <c r="M460" s="121"/>
      <c r="N460" s="60"/>
    </row>
    <row r="461" spans="2:14" ht="45" customHeight="1">
      <c r="B461" s="292"/>
      <c r="C461" s="50">
        <v>94223</v>
      </c>
      <c r="D461" s="76" t="s">
        <v>7</v>
      </c>
      <c r="E461" s="601" t="str">
        <f>IFERROR(VLOOKUP($C461,'SINAPI ABRIL 2021'!$1:$1048576,2,0),IFERROR(VLOOKUP($C461,'5-COMP. PROPRIA'!$B$4:$I$7587,4,0),""))</f>
        <v>CUMEEIRA PARA TELHA DE FIBROCIMENTO ONDULADA E = 6 MM, INCLUSO ACESSÓRIOS DE FIXAÇÃO E IÇAMENTO. AF_07/2019</v>
      </c>
      <c r="F461" s="602"/>
      <c r="G461" s="602"/>
      <c r="H461" s="602"/>
      <c r="I461" s="602"/>
      <c r="J461" s="603"/>
      <c r="K461" s="388">
        <f>32.4+11</f>
        <v>43.4</v>
      </c>
      <c r="L461" s="399" t="str">
        <f>IFERROR(VLOOKUP($C461,'SINAPI ABRIL 2021'!$1:$1048576,3,0),IFERROR(VLOOKUP($C461,'5-COMP. PROPRIA'!$B$4:$I$7587,5,0),""))</f>
        <v>M</v>
      </c>
      <c r="M461" s="121"/>
      <c r="N461" s="60"/>
    </row>
    <row r="462" spans="2:14">
      <c r="B462" s="292"/>
      <c r="D462" s="169"/>
      <c r="E462" s="430"/>
      <c r="F462" s="431"/>
      <c r="G462" s="431"/>
      <c r="H462" s="431"/>
      <c r="I462" s="431"/>
      <c r="J462" s="432"/>
      <c r="K462" s="197"/>
      <c r="L462" s="34"/>
      <c r="M462" s="121"/>
      <c r="N462" s="60"/>
    </row>
    <row r="463" spans="2:14" ht="53.25" customHeight="1">
      <c r="B463" s="292"/>
      <c r="C463" s="50" t="str">
        <f>'5-COMP. PROPRIA'!B46</f>
        <v>CP- COB-01</v>
      </c>
      <c r="D463" s="76" t="s">
        <v>4452</v>
      </c>
      <c r="E463" s="601" t="str">
        <f>IFERROR(VLOOKUP($C463,'SINAPI ABRIL 2021'!$1:$1048576,2,0),IFERROR(VLOOKUP($C463,'5-COMP. PROPRIA'!$B$4:$I$7587,4,0),""))</f>
        <v>BEIRAL METALICO EM CHAPA DE AÇO DOBRADO #16 E=1,50MM, INCLUSIVE 2 DEMÃO DE PINTURA ESMALTE SOBRE 2 DEMÃO DE FUNDO ANTICORROSIVO (ZARCÃO) - FORNECIMENTO E INSTALAÇÃO (L= 20 CM)</v>
      </c>
      <c r="F463" s="602"/>
      <c r="G463" s="602"/>
      <c r="H463" s="602"/>
      <c r="I463" s="602"/>
      <c r="J463" s="603"/>
      <c r="K463" s="389">
        <v>22.7</v>
      </c>
      <c r="L463" s="399" t="str">
        <f>IFERROR(VLOOKUP($C463,'SINAPI ABRIL 2021'!$1:$1048576,3,0),IFERROR(VLOOKUP($C463,'5-COMP. PROPRIA'!$B$4:$I$7587,5,0),""))</f>
        <v>M</v>
      </c>
      <c r="M463" s="121"/>
      <c r="N463" s="60"/>
    </row>
    <row r="464" spans="2:14">
      <c r="B464" s="292"/>
      <c r="D464" s="169"/>
      <c r="E464" s="430"/>
      <c r="F464" s="431"/>
      <c r="G464" s="431"/>
      <c r="H464" s="431"/>
      <c r="I464" s="431"/>
      <c r="J464" s="432"/>
      <c r="K464" s="197"/>
      <c r="L464" s="34"/>
      <c r="M464" s="121"/>
      <c r="N464" s="60"/>
    </row>
    <row r="465" spans="1:14" ht="32.25" customHeight="1">
      <c r="B465" s="464" t="s">
        <v>12536</v>
      </c>
      <c r="C465" s="50">
        <v>94229</v>
      </c>
      <c r="D465" s="76" t="s">
        <v>7</v>
      </c>
      <c r="E465" s="601" t="str">
        <f>IFERROR(VLOOKUP($C465,'SINAPI ABRIL 2021'!$1:$1048576,2,0),IFERROR(VLOOKUP($C465,'5-COMP. PROPRIA'!$B$4:$I$7587,4,0),""))</f>
        <v>CALHA EM CHAPA DE AÇO GALVANIZADO NÚMERO 24, DESENVOLVIMENTO DE 100 CM, INCLUSO TRANSPORTE VERTICAL. AF_07/2019</v>
      </c>
      <c r="F465" s="602"/>
      <c r="G465" s="602"/>
      <c r="H465" s="602"/>
      <c r="I465" s="602"/>
      <c r="J465" s="603"/>
      <c r="K465" s="389">
        <f>12+12+22.7</f>
        <v>46.7</v>
      </c>
      <c r="L465" s="399" t="str">
        <f>IFERROR(VLOOKUP($C465,'SINAPI ABRIL 2021'!$1:$1048576,3,0),IFERROR(VLOOKUP($C465,'5-COMP. PROPRIA'!$B$4:$I$7587,5,0),""))</f>
        <v>M</v>
      </c>
      <c r="M465" s="121"/>
      <c r="N465" s="60"/>
    </row>
    <row r="466" spans="1:14">
      <c r="B466" s="292"/>
      <c r="D466" s="169"/>
      <c r="E466" s="468"/>
      <c r="F466" s="469"/>
      <c r="G466" s="469"/>
      <c r="H466" s="469"/>
      <c r="I466" s="469"/>
      <c r="J466" s="470"/>
      <c r="K466" s="197"/>
      <c r="L466" s="34"/>
      <c r="M466" s="121"/>
      <c r="N466" s="60"/>
    </row>
    <row r="467" spans="1:14" ht="36" customHeight="1">
      <c r="B467" s="292"/>
      <c r="C467" s="345">
        <v>89578</v>
      </c>
      <c r="D467" s="76" t="s">
        <v>7</v>
      </c>
      <c r="E467" s="601" t="str">
        <f>IFERROR(VLOOKUP($C467,'SINAPI ABRIL 2021'!$1:$1048576,2,0),IFERROR(VLOOKUP($C467,'5-COMP. PROPRIA'!$B$4:$I$7587,4,0),""))</f>
        <v>TUBO PVC, SÉRIE R, ÁGUA PLUVIAL, DN 100 MM, FORNECIDO E INSTALADO EM CONDUTORES VERTICAIS DE ÁGUAS PLUVIAIS. AF_12/2014</v>
      </c>
      <c r="F467" s="602"/>
      <c r="G467" s="602"/>
      <c r="H467" s="602"/>
      <c r="I467" s="602"/>
      <c r="J467" s="603"/>
      <c r="K467" s="389">
        <f>8*3</f>
        <v>24</v>
      </c>
      <c r="L467" s="399" t="str">
        <f>IFERROR(VLOOKUP($C467,'SINAPI ABRIL 2021'!$1:$1048576,3,0),IFERROR(VLOOKUP($C467,'5-COMP. PROPRIA'!$B$4:$I$7587,5,0),""))</f>
        <v>M</v>
      </c>
      <c r="M467" s="121"/>
      <c r="N467" s="60"/>
    </row>
    <row r="468" spans="1:14">
      <c r="A468" s="68" t="s">
        <v>12537</v>
      </c>
      <c r="B468" s="292"/>
      <c r="D468" s="19"/>
      <c r="E468" s="227"/>
      <c r="F468" s="126"/>
      <c r="G468" s="126"/>
      <c r="H468" s="126"/>
      <c r="I468" s="126"/>
      <c r="J468" s="228"/>
      <c r="K468" s="249"/>
      <c r="L468" s="34"/>
      <c r="M468" s="121"/>
      <c r="N468" s="60"/>
    </row>
    <row r="469" spans="1:14" ht="36" customHeight="1">
      <c r="B469" s="292"/>
      <c r="C469" s="345">
        <v>89584</v>
      </c>
      <c r="D469" s="76" t="s">
        <v>7</v>
      </c>
      <c r="E469" s="601" t="str">
        <f>IFERROR(VLOOKUP($C469,'SINAPI ABRIL 2021'!$1:$1048576,2,0),IFERROR(VLOOKUP($C469,'5-COMP. PROPRIA'!$B$4:$I$7587,4,0),""))</f>
        <v>JOELHO 90 GRAUS, PVC, SERIE R, ÁGUA PLUVIAL, DN 100 MM, JUNTA ELÁSTICA, FORNECIDO E INSTALADO EM CONDUTORES VERTICAIS DE ÁGUAS PLUVIAIS. AF_12/2014</v>
      </c>
      <c r="F469" s="602"/>
      <c r="G469" s="602"/>
      <c r="H469" s="602"/>
      <c r="I469" s="602"/>
      <c r="J469" s="603"/>
      <c r="K469" s="389">
        <f>16</f>
        <v>16</v>
      </c>
      <c r="L469" s="399" t="str">
        <f>IFERROR(VLOOKUP($C469,'SINAPI ABRIL 2021'!$1:$1048576,3,0),IFERROR(VLOOKUP($C469,'5-COMP. PROPRIA'!$B$4:$I$7587,5,0),""))</f>
        <v>UN</v>
      </c>
      <c r="M469" s="121"/>
      <c r="N469" s="60"/>
    </row>
    <row r="470" spans="1:14">
      <c r="B470" s="292"/>
      <c r="D470" s="19"/>
      <c r="E470" s="227"/>
      <c r="F470" s="126"/>
      <c r="G470" s="126"/>
      <c r="H470" s="126"/>
      <c r="I470" s="126"/>
      <c r="J470" s="228"/>
      <c r="K470" s="249"/>
      <c r="L470" s="34"/>
      <c r="M470" s="121"/>
      <c r="N470" s="60"/>
    </row>
    <row r="471" spans="1:14" ht="13.5" thickBot="1">
      <c r="B471" s="292"/>
      <c r="D471" s="19"/>
      <c r="E471" s="250"/>
      <c r="F471" s="37"/>
      <c r="G471" s="37"/>
      <c r="H471" s="37"/>
      <c r="I471" s="179"/>
      <c r="J471" s="119"/>
      <c r="K471" s="249"/>
      <c r="L471" s="34"/>
      <c r="M471" s="121"/>
      <c r="N471" s="60"/>
    </row>
    <row r="472" spans="1:14" ht="13.5" thickBot="1">
      <c r="B472" s="292"/>
      <c r="D472" s="19"/>
      <c r="E472" s="620" t="s">
        <v>12538</v>
      </c>
      <c r="F472" s="621"/>
      <c r="G472" s="621"/>
      <c r="H472" s="621"/>
      <c r="I472" s="621"/>
      <c r="J472" s="622"/>
      <c r="K472" s="197"/>
      <c r="L472" s="34"/>
      <c r="M472" s="121"/>
      <c r="N472" s="60"/>
    </row>
    <row r="473" spans="1:14" ht="12.75" customHeight="1">
      <c r="B473" s="292"/>
      <c r="E473" s="224"/>
      <c r="F473" s="225"/>
      <c r="G473" s="226"/>
      <c r="H473" s="225"/>
      <c r="I473" s="225"/>
      <c r="J473" s="159"/>
      <c r="M473" s="121"/>
      <c r="N473" s="60"/>
    </row>
    <row r="474" spans="1:14" ht="38.25" customHeight="1">
      <c r="B474" s="292"/>
      <c r="C474" s="50">
        <v>92604</v>
      </c>
      <c r="D474" s="76" t="s">
        <v>7</v>
      </c>
      <c r="E474" s="601" t="str">
        <f>IFERROR(VLOOKUP($C474,'SINAPI ABRIL 2021'!$1:$1048576,2,0),IFERROR(VLOOKUP($C474,'5-COMP. PROPRIA'!$B$4:$I$7587,4,0),""))</f>
        <v>FABRICAÇÃO E INSTALAÇÃO DE TESOURA INTEIRA EM AÇO, VÃO DE 4 M, PARA TELHA ONDULADA DE FIBROCIMENTO, METÁLICA, PLÁSTICA OU TERMOACÚSTICA, INCLUSO IÇAMENTO. AF_12/2015</v>
      </c>
      <c r="F474" s="602"/>
      <c r="G474" s="602"/>
      <c r="H474" s="602"/>
      <c r="I474" s="602"/>
      <c r="J474" s="603"/>
      <c r="K474" s="389">
        <v>3</v>
      </c>
      <c r="L474" s="399" t="str">
        <f>IFERROR(VLOOKUP($C474,'SINAPI ABRIL 2021'!$1:$1048576,3,0),IFERROR(VLOOKUP($C474,'5-COMP. PROPRIA'!$B$4:$I$7587,5,0),""))</f>
        <v>UN</v>
      </c>
      <c r="M474" s="121"/>
      <c r="N474" s="60"/>
    </row>
    <row r="475" spans="1:14" ht="15">
      <c r="B475" s="292"/>
      <c r="E475" s="221"/>
      <c r="F475" s="222"/>
      <c r="G475" s="222"/>
      <c r="H475" s="222"/>
      <c r="I475" s="222"/>
      <c r="J475" s="223"/>
      <c r="K475" s="389"/>
      <c r="L475" s="141"/>
      <c r="M475" s="121"/>
      <c r="N475" s="60"/>
    </row>
    <row r="476" spans="1:14" ht="42.75" customHeight="1">
      <c r="B476" s="292"/>
      <c r="C476" s="345">
        <f>C450</f>
        <v>92580</v>
      </c>
      <c r="D476" s="76" t="s">
        <v>7</v>
      </c>
      <c r="E476" s="601" t="str">
        <f>IFERROR(VLOOKUP($C476,'SINAPI ABRIL 2021'!$1:$1048576,2,0),IFERROR(VLOOKUP($C476,'5-COMP. PROPRIA'!$B$4:$I$7587,4,0),""))</f>
        <v>TRAMA DE AÇO COMPOSTA POR TERÇAS PARA TELHADOS DE ATÉ 2 ÁGUAS PARA TELHA ONDULADA DE FIBROCIMENTO, METÁLICA, PLÁSTICA OU TERMOACÚSTICA, INCLUSO TRANSPORTE VERTICAL. AF_07/2019</v>
      </c>
      <c r="F476" s="602"/>
      <c r="G476" s="602"/>
      <c r="H476" s="602"/>
      <c r="I476" s="602"/>
      <c r="J476" s="603"/>
      <c r="K476" s="389">
        <f>54*1.005</f>
        <v>54.269999999999996</v>
      </c>
      <c r="L476" s="399" t="str">
        <f>IFERROR(VLOOKUP($C476,'SINAPI ABRIL 2021'!$1:$1048576,3,0),IFERROR(VLOOKUP($C476,'5-COMP. PROPRIA'!$B$4:$I$7587,5,0),""))</f>
        <v>M2</v>
      </c>
      <c r="M476" s="121"/>
      <c r="N476" s="60"/>
    </row>
    <row r="477" spans="1:14" ht="12.75" customHeight="1">
      <c r="B477" s="292"/>
      <c r="C477" s="345"/>
      <c r="E477" s="221"/>
      <c r="F477" s="222"/>
      <c r="G477" s="222"/>
      <c r="H477" s="222"/>
      <c r="I477" s="222"/>
      <c r="J477" s="223"/>
      <c r="K477" s="389"/>
      <c r="L477" s="141"/>
      <c r="M477" s="121"/>
      <c r="N477" s="60"/>
    </row>
    <row r="478" spans="1:14" ht="48.75" customHeight="1">
      <c r="B478" s="292"/>
      <c r="C478" s="345">
        <f>C452</f>
        <v>100723</v>
      </c>
      <c r="D478" s="76" t="s">
        <v>7</v>
      </c>
      <c r="E478" s="601" t="str">
        <f>IFERROR(VLOOKUP($C478,'SINAPI ABRIL 2021'!$1:$1048576,2,0),IFERROR(VLOOKUP($C478,'5-COMP. PROPRIA'!$B$4:$I$7587,4,0),""))</f>
        <v>PINTURA COM TINTA ALQUÍDICA DE FUNDO E ACABAMENTO (ESMALTE SINTÉTICO GRAFITE) PULVERIZADA SOBRE PERFIL METÁLICO EXECUTADO EM FÁBRICA (POR DEMÃO). AF_01/2020</v>
      </c>
      <c r="F478" s="602"/>
      <c r="G478" s="602"/>
      <c r="H478" s="602"/>
      <c r="I478" s="602"/>
      <c r="J478" s="603"/>
      <c r="K478" s="389">
        <f>SUM(K480:K482)</f>
        <v>40.402882509303559</v>
      </c>
      <c r="L478" s="399" t="str">
        <f>IFERROR(VLOOKUP($C478,'SINAPI ABRIL 2021'!$1:$1048576,3,0),IFERROR(VLOOKUP($C478,'5-COMP. PROPRIA'!$B$4:$I$7587,5,0),""))</f>
        <v>M2</v>
      </c>
      <c r="M478" s="121"/>
      <c r="N478" s="60"/>
    </row>
    <row r="479" spans="1:14" ht="41.25" customHeight="1">
      <c r="B479" s="292"/>
      <c r="C479" s="345"/>
      <c r="E479" s="445" t="s">
        <v>12476</v>
      </c>
      <c r="F479" s="471" t="s">
        <v>12342</v>
      </c>
      <c r="G479" s="659" t="s">
        <v>12345</v>
      </c>
      <c r="H479" s="659"/>
      <c r="I479" s="471" t="s">
        <v>12343</v>
      </c>
      <c r="J479" s="206" t="s">
        <v>4662</v>
      </c>
      <c r="K479" s="389"/>
      <c r="L479" s="141"/>
      <c r="M479" s="121"/>
      <c r="N479" s="60"/>
    </row>
    <row r="480" spans="1:14" ht="12.75" customHeight="1">
      <c r="B480" s="444" t="s">
        <v>12344</v>
      </c>
      <c r="C480" s="345"/>
      <c r="E480" s="201">
        <f>K476</f>
        <v>54.269999999999996</v>
      </c>
      <c r="F480" s="446">
        <f>1*(0.2+0.15+0.05)</f>
        <v>0.39999999999999997</v>
      </c>
      <c r="G480" s="613">
        <f>E480*4.4</f>
        <v>238.78800000000001</v>
      </c>
      <c r="H480" s="613"/>
      <c r="I480" s="472">
        <v>11.04</v>
      </c>
      <c r="J480" s="203">
        <v>2.2999999999999998</v>
      </c>
      <c r="K480" s="220">
        <f>(G480/I480)*F480*J480</f>
        <v>19.899000000000001</v>
      </c>
      <c r="L480" s="141"/>
      <c r="M480" s="121"/>
      <c r="N480" s="60"/>
    </row>
    <row r="481" spans="2:14" ht="12.75" customHeight="1">
      <c r="B481" s="292" t="s">
        <v>12475</v>
      </c>
      <c r="D481" s="19"/>
      <c r="E481" s="201">
        <f>K474</f>
        <v>3</v>
      </c>
      <c r="F481" s="446">
        <f>1*(0.127+0.1)</f>
        <v>0.22700000000000001</v>
      </c>
      <c r="G481" s="613">
        <f>E481*51.5</f>
        <v>154.5</v>
      </c>
      <c r="H481" s="613"/>
      <c r="I481" s="472">
        <v>5.13</v>
      </c>
      <c r="J481" s="203">
        <v>2.2999999999999998</v>
      </c>
      <c r="K481" s="220">
        <f>(G481/I481)*F481*J481</f>
        <v>15.72406432748538</v>
      </c>
      <c r="L481" s="34"/>
      <c r="M481" s="121"/>
      <c r="N481" s="60"/>
    </row>
    <row r="482" spans="2:14" ht="25.5">
      <c r="B482" s="292" t="s">
        <v>12477</v>
      </c>
      <c r="D482" s="19"/>
      <c r="E482" s="201">
        <f>K474</f>
        <v>3</v>
      </c>
      <c r="F482" s="446">
        <f>0.0127*2</f>
        <v>2.5399999999999999E-2</v>
      </c>
      <c r="G482" s="613">
        <f>E482*15</f>
        <v>45</v>
      </c>
      <c r="H482" s="613"/>
      <c r="I482" s="472">
        <v>0.55000000000000004</v>
      </c>
      <c r="J482" s="203">
        <v>2.2999999999999998</v>
      </c>
      <c r="K482" s="220">
        <f>(G482/I482)*F482*J482</f>
        <v>4.7798181818181815</v>
      </c>
      <c r="L482" s="34"/>
      <c r="M482" s="121"/>
      <c r="N482" s="60"/>
    </row>
    <row r="483" spans="2:14">
      <c r="B483" s="292"/>
      <c r="D483" s="19"/>
      <c r="E483" s="227"/>
      <c r="F483" s="126"/>
      <c r="G483" s="126"/>
      <c r="H483" s="126"/>
      <c r="I483" s="126"/>
      <c r="J483" s="228"/>
      <c r="K483" s="249"/>
      <c r="L483" s="34"/>
      <c r="M483" s="121"/>
      <c r="N483" s="60"/>
    </row>
    <row r="484" spans="2:14">
      <c r="B484" s="292"/>
      <c r="D484" s="19"/>
      <c r="E484" s="204"/>
      <c r="F484" s="205"/>
      <c r="G484" s="205"/>
      <c r="H484" s="205"/>
      <c r="I484" s="205"/>
      <c r="J484" s="206"/>
      <c r="K484" s="197"/>
      <c r="L484" s="34"/>
      <c r="M484" s="121"/>
      <c r="N484" s="60"/>
    </row>
    <row r="485" spans="2:14" ht="32.25" customHeight="1">
      <c r="B485" s="292"/>
      <c r="C485" s="50">
        <v>94223</v>
      </c>
      <c r="D485" s="76" t="s">
        <v>7</v>
      </c>
      <c r="E485" s="601" t="str">
        <f>IFERROR(VLOOKUP($C485,'SINAPI ABRIL 2021'!$1:$1048576,2,0),IFERROR(VLOOKUP($C485,'5-COMP. PROPRIA'!$B$4:$I$7587,4,0),""))</f>
        <v>CUMEEIRA PARA TELHA DE FIBROCIMENTO ONDULADA E = 6 MM, INCLUSO ACESSÓRIOS DE FIXAÇÃO E IÇAMENTO. AF_07/2019</v>
      </c>
      <c r="F485" s="602"/>
      <c r="G485" s="602"/>
      <c r="H485" s="602"/>
      <c r="I485" s="602"/>
      <c r="J485" s="603"/>
      <c r="K485" s="388">
        <v>13.15</v>
      </c>
      <c r="L485" s="399" t="str">
        <f>IFERROR(VLOOKUP($C485,'SINAPI ABRIL 2021'!$1:$1048576,3,0),IFERROR(VLOOKUP($C485,'5-COMP. PROPRIA'!$B$4:$I$7587,5,0),""))</f>
        <v>M</v>
      </c>
      <c r="M485" s="121"/>
      <c r="N485" s="60"/>
    </row>
    <row r="486" spans="2:14" ht="45.75" customHeight="1">
      <c r="B486" s="292"/>
      <c r="C486" s="50">
        <f>C459</f>
        <v>94207</v>
      </c>
      <c r="D486" s="50" t="str">
        <f>D459</f>
        <v>SINAPI</v>
      </c>
      <c r="E486" s="601" t="str">
        <f>IFERROR(VLOOKUP($C486,'SINAPI ABRIL 2021'!$1:$1048576,2,0),IFERROR(VLOOKUP($C486,'5-COMP. PROPRIA'!$B$4:$I$7587,4,0),""))</f>
        <v>TELHAMENTO COM TELHA ONDULADA DE FIBROCIMENTO E = 6 MM, COM RECOBRIMENTO LATERAL DE 1/4 DE ONDA PARA TELHADO COM INCLINAÇÃO MAIOR QUE 10°, COM ATÉ 2 ÁGUAS, INCLUSO IÇAMENTO. AF_07/2019</v>
      </c>
      <c r="F486" s="602"/>
      <c r="G486" s="602"/>
      <c r="H486" s="602"/>
      <c r="I486" s="602"/>
      <c r="J486" s="603"/>
      <c r="K486" s="388">
        <f>K476</f>
        <v>54.269999999999996</v>
      </c>
      <c r="L486" s="399" t="str">
        <f>IFERROR(VLOOKUP($C486,'SINAPI ABRIL 2021'!$1:$1048576,3,0),IFERROR(VLOOKUP($C486,'5-COMP. PROPRIA'!$B$4:$I$7587,5,0),""))</f>
        <v>M2</v>
      </c>
      <c r="M486" s="121"/>
      <c r="N486" s="60"/>
    </row>
    <row r="487" spans="2:14" ht="34.5" customHeight="1">
      <c r="B487" s="292"/>
      <c r="C487" s="50">
        <f>C460</f>
        <v>96111</v>
      </c>
      <c r="D487" s="50" t="str">
        <f>D460</f>
        <v>SINAPI</v>
      </c>
      <c r="E487" s="601" t="str">
        <f>IFERROR(VLOOKUP($C487,'SINAPI ABRIL 2021'!$1:$1048576,2,0),IFERROR(VLOOKUP($C487,'5-COMP. PROPRIA'!$B$4:$I$7587,4,0),""))</f>
        <v>FORRO EM RÉGUAS DE PVC, FRISADO, PARA AMBIENTES RESIDENCIAIS, INCLUSIVE ESTRUTURA DE FIXAÇÃO. AF_05/2017_P</v>
      </c>
      <c r="F487" s="602"/>
      <c r="G487" s="602"/>
      <c r="H487" s="602"/>
      <c r="I487" s="602"/>
      <c r="J487" s="603"/>
      <c r="K487" s="388">
        <v>54</v>
      </c>
      <c r="L487" s="399" t="str">
        <f>IFERROR(VLOOKUP($C487,'SINAPI ABRIL 2021'!$1:$1048576,3,0),IFERROR(VLOOKUP($C487,'5-COMP. PROPRIA'!$B$4:$I$7587,5,0),""))</f>
        <v>M2</v>
      </c>
      <c r="M487" s="121"/>
      <c r="N487" s="60"/>
    </row>
    <row r="488" spans="2:14" ht="44.25" customHeight="1">
      <c r="B488" s="292"/>
      <c r="C488" s="50" t="str">
        <f>'5-COMP. PROPRIA'!B46</f>
        <v>CP- COB-01</v>
      </c>
      <c r="D488" s="76" t="s">
        <v>4452</v>
      </c>
      <c r="E488" s="601" t="str">
        <f>IFERROR(VLOOKUP($C488,'SINAPI ABRIL 2021'!$1:$1048576,2,0),IFERROR(VLOOKUP($C488,'5-COMP. PROPRIA'!$B$4:$I$7587,4,0),""))</f>
        <v>BEIRAL METALICO EM CHAPA DE AÇO DOBRADO #16 E=1,50MM, INCLUSIVE 2 DEMÃO DE PINTURA ESMALTE SOBRE 2 DEMÃO DE FUNDO ANTICORROSIVO (ZARCÃO) - FORNECIMENTO E INSTALAÇÃO (L= 20 CM)</v>
      </c>
      <c r="F488" s="602"/>
      <c r="G488" s="602"/>
      <c r="H488" s="602"/>
      <c r="I488" s="602"/>
      <c r="J488" s="603"/>
      <c r="K488" s="389">
        <f>9*2</f>
        <v>18</v>
      </c>
      <c r="L488" s="399" t="str">
        <f>IFERROR(VLOOKUP($C488,'SINAPI ABRIL 2021'!$1:$1048576,3,0),IFERROR(VLOOKUP($C488,'5-COMP. PROPRIA'!$B$4:$I$7587,5,0),""))</f>
        <v>M</v>
      </c>
      <c r="M488" s="121"/>
      <c r="N488" s="60"/>
    </row>
    <row r="489" spans="2:14">
      <c r="B489" s="292"/>
      <c r="D489" s="19"/>
      <c r="E489" s="204"/>
      <c r="F489" s="471"/>
      <c r="G489" s="471"/>
      <c r="H489" s="471"/>
      <c r="I489" s="471"/>
      <c r="J489" s="206"/>
      <c r="K489" s="197"/>
      <c r="L489" s="34"/>
      <c r="M489" s="121"/>
      <c r="N489" s="60"/>
    </row>
    <row r="490" spans="2:14" ht="30" customHeight="1">
      <c r="B490" s="449" t="s">
        <v>12535</v>
      </c>
      <c r="C490" s="50">
        <v>94229</v>
      </c>
      <c r="D490" s="76" t="s">
        <v>7</v>
      </c>
      <c r="E490" s="601" t="str">
        <f>IFERROR(VLOOKUP($C490,'SINAPI ABRIL 2021'!$1:$1048576,2,0),IFERROR(VLOOKUP($C490,'5-COMP. PROPRIA'!$B$4:$I$7587,4,0),""))</f>
        <v>CALHA EM CHAPA DE AÇO GALVANIZADO NÚMERO 24, DESENVOLVIMENTO DE 100 CM, INCLUSO TRANSPORTE VERTICAL. AF_07/2019</v>
      </c>
      <c r="F490" s="602"/>
      <c r="G490" s="602"/>
      <c r="H490" s="602"/>
      <c r="I490" s="602"/>
      <c r="J490" s="603"/>
      <c r="K490" s="389">
        <f>3*4*1.005</f>
        <v>12.059999999999999</v>
      </c>
      <c r="L490" s="399" t="str">
        <f>IFERROR(VLOOKUP($C490,'SINAPI ABRIL 2021'!$1:$1048576,3,0),IFERROR(VLOOKUP($C490,'5-COMP. PROPRIA'!$B$4:$I$7587,5,0),""))</f>
        <v>M</v>
      </c>
      <c r="M490" s="121"/>
      <c r="N490" s="60"/>
    </row>
    <row r="491" spans="2:14" ht="13.5" thickBot="1">
      <c r="B491" s="292"/>
      <c r="D491" s="19"/>
      <c r="E491" s="204"/>
      <c r="F491" s="471"/>
      <c r="G491" s="471"/>
      <c r="H491" s="471"/>
      <c r="I491" s="471"/>
      <c r="J491" s="206"/>
      <c r="K491" s="197"/>
      <c r="L491" s="34"/>
      <c r="M491" s="121"/>
      <c r="N491" s="60"/>
    </row>
    <row r="492" spans="2:14" ht="13.5" thickBot="1">
      <c r="B492" s="292"/>
      <c r="D492" s="19"/>
      <c r="E492" s="656" t="s">
        <v>12480</v>
      </c>
      <c r="F492" s="657"/>
      <c r="G492" s="657"/>
      <c r="H492" s="657"/>
      <c r="I492" s="657"/>
      <c r="J492" s="658"/>
      <c r="K492" s="197"/>
      <c r="L492" s="34"/>
      <c r="M492" s="121"/>
      <c r="N492" s="60"/>
    </row>
    <row r="493" spans="2:14" ht="12.75" customHeight="1">
      <c r="B493" s="292"/>
      <c r="D493" s="19"/>
      <c r="E493" s="227"/>
      <c r="F493" s="126"/>
      <c r="G493" s="126"/>
      <c r="H493" s="126"/>
      <c r="I493" s="126"/>
      <c r="J493" s="228"/>
      <c r="K493" s="197"/>
      <c r="L493" s="34"/>
      <c r="M493" s="121"/>
      <c r="N493" s="60"/>
    </row>
    <row r="494" spans="2:14" ht="43.5" customHeight="1">
      <c r="B494" s="444" t="s">
        <v>12481</v>
      </c>
      <c r="C494" s="50">
        <v>92604</v>
      </c>
      <c r="D494" s="50" t="s">
        <v>7</v>
      </c>
      <c r="E494" s="601" t="str">
        <f>IFERROR(VLOOKUP($C494,'SINAPI ABRIL 2021'!$1:$1048576,2,0),IFERROR(VLOOKUP($C494,'5-COMP. PROPRIA'!$B$4:$I$7587,4,0),""))</f>
        <v>FABRICAÇÃO E INSTALAÇÃO DE TESOURA INTEIRA EM AÇO, VÃO DE 4 M, PARA TELHA ONDULADA DE FIBROCIMENTO, METÁLICA, PLÁSTICA OU TERMOACÚSTICA, INCLUSO IÇAMENTO. AF_12/2015</v>
      </c>
      <c r="F494" s="602"/>
      <c r="G494" s="602"/>
      <c r="H494" s="602"/>
      <c r="I494" s="602"/>
      <c r="J494" s="603"/>
      <c r="K494" s="389">
        <v>13</v>
      </c>
      <c r="L494" s="399" t="str">
        <f>IFERROR(VLOOKUP($C494,'SINAPI ABRIL 2021'!$1:$1048576,3,0),IFERROR(VLOOKUP($C494,'5-COMP. PROPRIA'!$B$4:$I$7587,5,0),""))</f>
        <v>UN</v>
      </c>
      <c r="M494" s="121"/>
      <c r="N494" s="60"/>
    </row>
    <row r="495" spans="2:14" ht="15">
      <c r="B495" s="292"/>
      <c r="E495" s="435"/>
      <c r="F495" s="436"/>
      <c r="G495" s="436"/>
      <c r="H495" s="436"/>
      <c r="I495" s="436"/>
      <c r="J495" s="437"/>
      <c r="K495" s="389"/>
      <c r="L495" s="399"/>
      <c r="M495" s="121"/>
      <c r="N495" s="60"/>
    </row>
    <row r="496" spans="2:14" ht="42" customHeight="1">
      <c r="B496" s="444" t="s">
        <v>12481</v>
      </c>
      <c r="C496" s="50">
        <v>92580</v>
      </c>
      <c r="D496" s="50" t="s">
        <v>7</v>
      </c>
      <c r="E496" s="601" t="str">
        <f>IFERROR(VLOOKUP($C496,'SINAPI ABRIL 2021'!$1:$1048576,2,0),IFERROR(VLOOKUP($C496,'5-COMP. PROPRIA'!$B$4:$I$7587,4,0),""))</f>
        <v>TRAMA DE AÇO COMPOSTA POR TERÇAS PARA TELHADOS DE ATÉ 2 ÁGUAS PARA TELHA ONDULADA DE FIBROCIMENTO, METÁLICA, PLÁSTICA OU TERMOACÚSTICA, INCLUSO TRANSPORTE VERTICAL. AF_07/2019</v>
      </c>
      <c r="F496" s="602"/>
      <c r="G496" s="602"/>
      <c r="H496" s="602"/>
      <c r="I496" s="602"/>
      <c r="J496" s="603"/>
      <c r="K496" s="389">
        <f>74.92*1.005</f>
        <v>75.294599999999988</v>
      </c>
      <c r="L496" s="399" t="str">
        <f>IFERROR(VLOOKUP($C496,'SINAPI ABRIL 2021'!$1:$1048576,3,0),IFERROR(VLOOKUP($C496,'5-COMP. PROPRIA'!$B$4:$I$7587,5,0),""))</f>
        <v>M2</v>
      </c>
      <c r="M496" s="121"/>
      <c r="N496" s="60"/>
    </row>
    <row r="497" spans="2:14" ht="15">
      <c r="B497" s="292"/>
      <c r="E497" s="435"/>
      <c r="F497" s="436"/>
      <c r="G497" s="436"/>
      <c r="H497" s="436"/>
      <c r="I497" s="436"/>
      <c r="J497" s="437"/>
      <c r="K497" s="389"/>
      <c r="L497" s="399"/>
      <c r="M497" s="121"/>
      <c r="N497" s="60"/>
    </row>
    <row r="498" spans="2:14" ht="51" customHeight="1">
      <c r="B498" s="292"/>
      <c r="C498" s="345">
        <v>100723</v>
      </c>
      <c r="D498" s="76" t="s">
        <v>7</v>
      </c>
      <c r="E498" s="601" t="str">
        <f>IFERROR(VLOOKUP($C498,'SINAPI ABRIL 2021'!$1:$1048576,2,0),IFERROR(VLOOKUP($C498,'5-COMP. PROPRIA'!$B$4:$I$7587,4,0),""))</f>
        <v>PINTURA COM TINTA ALQUÍDICA DE FUNDO E ACABAMENTO (ESMALTE SINTÉTICO GRAFITE) PULVERIZADA SOBRE PERFIL METÁLICO EXECUTADO EM FÁBRICA (POR DEMÃO). AF_01/2020</v>
      </c>
      <c r="F498" s="602"/>
      <c r="G498" s="602"/>
      <c r="H498" s="602"/>
      <c r="I498" s="602"/>
      <c r="J498" s="603"/>
      <c r="K498" s="389">
        <f>SUM(K500:K502)</f>
        <v>116.45817754031543</v>
      </c>
      <c r="L498" s="399" t="str">
        <f>IFERROR(VLOOKUP($C498,'SINAPI ABRIL 2021'!$1:$1048576,3,0),IFERROR(VLOOKUP($C498,'5-COMP. PROPRIA'!$B$4:$I$7587,5,0),""))</f>
        <v>M2</v>
      </c>
      <c r="M498" s="121"/>
      <c r="N498" s="60"/>
    </row>
    <row r="499" spans="2:14" ht="48" customHeight="1">
      <c r="B499" s="292"/>
      <c r="C499" s="345"/>
      <c r="E499" s="445" t="s">
        <v>12476</v>
      </c>
      <c r="F499" s="447" t="s">
        <v>12342</v>
      </c>
      <c r="G499" s="659" t="s">
        <v>12345</v>
      </c>
      <c r="H499" s="659"/>
      <c r="I499" s="447" t="s">
        <v>12343</v>
      </c>
      <c r="J499" s="206" t="s">
        <v>4662</v>
      </c>
      <c r="K499" s="389"/>
      <c r="L499" s="141"/>
      <c r="M499" s="121"/>
      <c r="N499" s="60"/>
    </row>
    <row r="500" spans="2:14" ht="28.5" customHeight="1">
      <c r="B500" s="444" t="s">
        <v>12344</v>
      </c>
      <c r="C500" s="345"/>
      <c r="E500" s="201">
        <f>K496</f>
        <v>75.294599999999988</v>
      </c>
      <c r="F500" s="446">
        <f>1*(0.2+0.15+0.05)</f>
        <v>0.39999999999999997</v>
      </c>
      <c r="G500" s="613">
        <f>E500*4.4</f>
        <v>331.29623999999995</v>
      </c>
      <c r="H500" s="613"/>
      <c r="I500" s="448">
        <v>11.04</v>
      </c>
      <c r="J500" s="203">
        <v>2.2999999999999998</v>
      </c>
      <c r="K500" s="220">
        <f>(G500/I500)*F500*J500</f>
        <v>27.608019999999993</v>
      </c>
      <c r="L500" s="141"/>
      <c r="M500" s="121"/>
      <c r="N500" s="60"/>
    </row>
    <row r="501" spans="2:14" ht="38.25" customHeight="1">
      <c r="B501" s="444" t="s">
        <v>12475</v>
      </c>
      <c r="D501" s="19"/>
      <c r="E501" s="201">
        <f>K494</f>
        <v>13</v>
      </c>
      <c r="F501" s="446">
        <f>1*(0.127+0.1)</f>
        <v>0.22700000000000001</v>
      </c>
      <c r="G501" s="613">
        <f>E501*51.5</f>
        <v>669.5</v>
      </c>
      <c r="H501" s="613"/>
      <c r="I501" s="448">
        <v>5.13</v>
      </c>
      <c r="J501" s="203">
        <v>2.2999999999999998</v>
      </c>
      <c r="K501" s="220">
        <f t="shared" ref="K501:K502" si="30">(G501/I501)*F501*J501</f>
        <v>68.137612085769987</v>
      </c>
      <c r="L501" s="141"/>
      <c r="M501" s="121"/>
      <c r="N501" s="60"/>
    </row>
    <row r="502" spans="2:14" ht="32.25" customHeight="1">
      <c r="B502" s="444" t="s">
        <v>12477</v>
      </c>
      <c r="D502" s="19"/>
      <c r="E502" s="201">
        <f>K494</f>
        <v>13</v>
      </c>
      <c r="F502" s="446">
        <f>0.0127*2</f>
        <v>2.5399999999999999E-2</v>
      </c>
      <c r="G502" s="613">
        <f>E502*15</f>
        <v>195</v>
      </c>
      <c r="H502" s="613"/>
      <c r="I502" s="448">
        <v>0.55000000000000004</v>
      </c>
      <c r="J502" s="203">
        <v>2.2999999999999998</v>
      </c>
      <c r="K502" s="220">
        <f t="shared" si="30"/>
        <v>20.712545454545449</v>
      </c>
      <c r="L502" s="141"/>
      <c r="M502" s="121"/>
      <c r="N502" s="60"/>
    </row>
    <row r="503" spans="2:14" ht="12.75" customHeight="1">
      <c r="B503" s="292"/>
      <c r="C503" s="345"/>
      <c r="E503" s="297"/>
      <c r="F503" s="299"/>
      <c r="G503" s="299"/>
      <c r="H503" s="299"/>
      <c r="I503" s="299"/>
      <c r="J503" s="298"/>
      <c r="K503" s="389"/>
      <c r="L503" s="141"/>
      <c r="M503" s="121"/>
      <c r="N503" s="60"/>
    </row>
    <row r="504" spans="2:14" ht="15">
      <c r="B504" s="292"/>
      <c r="C504" s="345"/>
      <c r="E504" s="435"/>
      <c r="F504" s="436"/>
      <c r="G504" s="436"/>
      <c r="H504" s="436"/>
      <c r="I504" s="436"/>
      <c r="J504" s="437"/>
      <c r="K504" s="389"/>
      <c r="L504" s="399"/>
      <c r="M504" s="121"/>
      <c r="N504" s="60"/>
    </row>
    <row r="505" spans="2:14" ht="29.25" customHeight="1">
      <c r="B505" s="444" t="s">
        <v>12481</v>
      </c>
      <c r="C505" s="345">
        <v>94213</v>
      </c>
      <c r="D505" s="76" t="s">
        <v>7</v>
      </c>
      <c r="E505" s="601" t="str">
        <f>IFERROR(VLOOKUP($C505,'SINAPI ABRIL 2021'!$1:$1048576,2,0),IFERROR(VLOOKUP($C505,'5-COMP. PROPRIA'!$B$4:$I$7587,4,0),""))</f>
        <v>TELHAMENTO COM TELHA DE AÇO/ALUMÍNIO E = 0,5 MM, COM ATÉ 2 ÁGUAS, INCLUSO IÇAMENTO. AF_07/2019</v>
      </c>
      <c r="F505" s="602"/>
      <c r="G505" s="602"/>
      <c r="H505" s="602"/>
      <c r="I505" s="602"/>
      <c r="J505" s="603"/>
      <c r="K505" s="389">
        <f>K496</f>
        <v>75.294599999999988</v>
      </c>
      <c r="L505" s="399" t="str">
        <f>IFERROR(VLOOKUP($C505,'SINAPI ABRIL 2021'!$1:$1048576,3,0),IFERROR(VLOOKUP($C505,'5-COMP. PROPRIA'!$B$4:$I$7587,5,0),""))</f>
        <v>M2</v>
      </c>
      <c r="M505" s="121"/>
      <c r="N505" s="60"/>
    </row>
    <row r="506" spans="2:14" ht="34.5" customHeight="1">
      <c r="B506" s="292"/>
      <c r="C506" s="345">
        <f>C487</f>
        <v>96111</v>
      </c>
      <c r="D506" s="76" t="s">
        <v>7</v>
      </c>
      <c r="E506" s="601" t="str">
        <f>IFERROR(VLOOKUP($C506,'SINAPI ABRIL 2021'!$1:$1048576,2,0),IFERROR(VLOOKUP($C506,'5-COMP. PROPRIA'!$B$4:$I$7587,4,0),""))</f>
        <v>FORRO EM RÉGUAS DE PVC, FRISADO, PARA AMBIENTES RESIDENCIAIS, INCLUSIVE ESTRUTURA DE FIXAÇÃO. AF_05/2017_P</v>
      </c>
      <c r="F506" s="602"/>
      <c r="G506" s="602"/>
      <c r="H506" s="602"/>
      <c r="I506" s="602"/>
      <c r="J506" s="603"/>
      <c r="K506" s="389">
        <v>74.92</v>
      </c>
      <c r="L506" s="399" t="str">
        <f>IFERROR(VLOOKUP($C506,'SINAPI ABRIL 2021'!$1:$1048576,3,0),IFERROR(VLOOKUP($C506,'5-COMP. PROPRIA'!$B$4:$I$7587,5,0),""))</f>
        <v>M2</v>
      </c>
      <c r="M506" s="121"/>
      <c r="N506" s="60"/>
    </row>
    <row r="507" spans="2:14" ht="47.25" customHeight="1">
      <c r="B507" s="444" t="s">
        <v>12482</v>
      </c>
      <c r="C507" s="77">
        <v>100327</v>
      </c>
      <c r="D507" s="76" t="s">
        <v>7</v>
      </c>
      <c r="E507" s="601" t="str">
        <f>IFERROR(VLOOKUP($C507,'SINAPI ABRIL 2021'!$1:$1048576,2,0),IFERROR(VLOOKUP($C507,'5-COMP. PROPRIA'!$B$4:$I$7587,4,0),""))</f>
        <v>RUFO EXTERNO/INTERNO EM CHAPA DE AÇO GALVANIZADO NÚMERO 26, CORTE DE 33 CM, INCLUSO IÇAMENTO. AF_07/2019</v>
      </c>
      <c r="F507" s="602"/>
      <c r="G507" s="602"/>
      <c r="H507" s="602"/>
      <c r="I507" s="602"/>
      <c r="J507" s="603"/>
      <c r="K507" s="389">
        <f>16.55+4.5</f>
        <v>21.05</v>
      </c>
      <c r="L507" s="399" t="str">
        <f>IFERROR(VLOOKUP($C507,'SINAPI ABRIL 2021'!$1:$1048576,3,0),IFERROR(VLOOKUP($C507,'5-COMP. PROPRIA'!$B$4:$I$7587,5,0),""))</f>
        <v>M</v>
      </c>
      <c r="M507" s="121"/>
      <c r="N507" s="60"/>
    </row>
    <row r="508" spans="2:14" ht="15">
      <c r="B508" s="292"/>
      <c r="C508" s="345"/>
      <c r="E508" s="435"/>
      <c r="F508" s="436"/>
      <c r="G508" s="436"/>
      <c r="H508" s="436"/>
      <c r="I508" s="436"/>
      <c r="J508" s="437"/>
      <c r="K508" s="389"/>
      <c r="L508" s="399"/>
      <c r="M508" s="121"/>
      <c r="N508" s="60"/>
    </row>
    <row r="509" spans="2:14" ht="47.25" customHeight="1">
      <c r="B509" s="292"/>
      <c r="C509" s="345">
        <v>94229</v>
      </c>
      <c r="D509" s="76" t="s">
        <v>7</v>
      </c>
      <c r="E509" s="601" t="str">
        <f>IFERROR(VLOOKUP($C509,'SINAPI ABRIL 2021'!$1:$1048576,2,0),IFERROR(VLOOKUP($C509,'5-COMP. PROPRIA'!$B$4:$I$7587,4,0),""))</f>
        <v>CALHA EM CHAPA DE AÇO GALVANIZADO NÚMERO 24, DESENVOLVIMENTO DE 100 CM, INCLUSO TRANSPORTE VERTICAL. AF_07/2019</v>
      </c>
      <c r="F509" s="602"/>
      <c r="G509" s="602"/>
      <c r="H509" s="602"/>
      <c r="I509" s="602"/>
      <c r="J509" s="603"/>
      <c r="K509" s="389">
        <f>24.1</f>
        <v>24.1</v>
      </c>
      <c r="L509" s="399" t="str">
        <f>IFERROR(VLOOKUP($C509,'SINAPI ABRIL 2021'!$1:$1048576,3,0),IFERROR(VLOOKUP($C509,'5-COMP. PROPRIA'!$B$4:$I$7587,5,0),""))</f>
        <v>M</v>
      </c>
      <c r="M509" s="121"/>
      <c r="N509" s="60"/>
    </row>
    <row r="510" spans="2:14" ht="15">
      <c r="B510" s="292"/>
      <c r="C510" s="345"/>
      <c r="E510" s="435"/>
      <c r="F510" s="436"/>
      <c r="G510" s="436"/>
      <c r="H510" s="436"/>
      <c r="I510" s="436"/>
      <c r="J510" s="437"/>
      <c r="K510" s="389"/>
      <c r="L510" s="399"/>
      <c r="M510" s="121"/>
      <c r="N510" s="60"/>
    </row>
    <row r="511" spans="2:14" ht="47.25" customHeight="1">
      <c r="B511" s="292"/>
      <c r="C511" s="345">
        <v>89578</v>
      </c>
      <c r="D511" s="76" t="s">
        <v>7</v>
      </c>
      <c r="E511" s="601" t="str">
        <f>IFERROR(VLOOKUP($C511,'SINAPI ABRIL 2021'!$1:$1048576,2,0),IFERROR(VLOOKUP($C511,'5-COMP. PROPRIA'!$B$4:$I$7587,4,0),""))</f>
        <v>TUBO PVC, SÉRIE R, ÁGUA PLUVIAL, DN 100 MM, FORNECIDO E INSTALADO EM CONDUTORES VERTICAIS DE ÁGUAS PLUVIAIS. AF_12/2014</v>
      </c>
      <c r="F511" s="602"/>
      <c r="G511" s="602"/>
      <c r="H511" s="602"/>
      <c r="I511" s="602"/>
      <c r="J511" s="603"/>
      <c r="K511" s="389">
        <f>3*4</f>
        <v>12</v>
      </c>
      <c r="L511" s="399" t="str">
        <f>IFERROR(VLOOKUP($C511,'SINAPI ABRIL 2021'!$1:$1048576,3,0),IFERROR(VLOOKUP($C511,'5-COMP. PROPRIA'!$B$4:$I$7587,5,0),""))</f>
        <v>M</v>
      </c>
      <c r="M511" s="121"/>
      <c r="N511" s="60"/>
    </row>
    <row r="512" spans="2:14">
      <c r="B512" s="292"/>
      <c r="D512" s="19"/>
      <c r="E512" s="227"/>
      <c r="F512" s="126"/>
      <c r="G512" s="126"/>
      <c r="H512" s="126"/>
      <c r="I512" s="126"/>
      <c r="J512" s="228"/>
      <c r="K512" s="249"/>
      <c r="L512" s="34"/>
      <c r="M512" s="121"/>
      <c r="N512" s="60"/>
    </row>
    <row r="513" spans="2:21" ht="40.5" customHeight="1">
      <c r="B513" s="292"/>
      <c r="C513" s="345">
        <v>89584</v>
      </c>
      <c r="D513" s="76" t="s">
        <v>7</v>
      </c>
      <c r="E513" s="601" t="str">
        <f>IFERROR(VLOOKUP($C513,'SINAPI ABRIL 2021'!$1:$1048576,2,0),IFERROR(VLOOKUP($C513,'5-COMP. PROPRIA'!$B$4:$I$7587,4,0),""))</f>
        <v>JOELHO 90 GRAUS, PVC, SERIE R, ÁGUA PLUVIAL, DN 100 MM, JUNTA ELÁSTICA, FORNECIDO E INSTALADO EM CONDUTORES VERTICAIS DE ÁGUAS PLUVIAIS. AF_12/2014</v>
      </c>
      <c r="F513" s="602"/>
      <c r="G513" s="602"/>
      <c r="H513" s="602"/>
      <c r="I513" s="602"/>
      <c r="J513" s="603"/>
      <c r="K513" s="389">
        <v>6</v>
      </c>
      <c r="L513" s="399" t="str">
        <f>IFERROR(VLOOKUP($C513,'SINAPI ABRIL 2021'!$1:$1048576,3,0),IFERROR(VLOOKUP($C513,'5-COMP. PROPRIA'!$B$4:$I$7587,5,0),""))</f>
        <v>UN</v>
      </c>
      <c r="M513" s="121"/>
      <c r="N513" s="60"/>
    </row>
    <row r="514" spans="2:21">
      <c r="B514" s="292"/>
      <c r="D514" s="19"/>
      <c r="E514" s="227"/>
      <c r="F514" s="126"/>
      <c r="G514" s="126"/>
      <c r="H514" s="126"/>
      <c r="I514" s="126"/>
      <c r="J514" s="228"/>
      <c r="K514" s="249"/>
      <c r="L514" s="34"/>
      <c r="M514" s="121"/>
      <c r="N514" s="60"/>
    </row>
    <row r="515" spans="2:21" ht="13.5" thickBot="1">
      <c r="B515" s="292"/>
      <c r="D515" s="19"/>
      <c r="E515" s="227"/>
      <c r="F515" s="126"/>
      <c r="G515" s="126"/>
      <c r="H515" s="126"/>
      <c r="I515" s="126"/>
      <c r="J515" s="228"/>
      <c r="K515" s="249"/>
      <c r="L515" s="34"/>
      <c r="M515" s="121"/>
      <c r="N515" s="60"/>
    </row>
    <row r="516" spans="2:21" ht="13.5" thickBot="1">
      <c r="B516" s="464" t="s">
        <v>12546</v>
      </c>
      <c r="D516" s="19"/>
      <c r="E516" s="629" t="s">
        <v>12545</v>
      </c>
      <c r="F516" s="630"/>
      <c r="G516" s="630"/>
      <c r="H516" s="630"/>
      <c r="I516" s="630"/>
      <c r="J516" s="631"/>
      <c r="K516" s="197"/>
      <c r="L516" s="34"/>
      <c r="M516" s="121"/>
      <c r="N516" s="60"/>
      <c r="O516" s="596"/>
      <c r="P516" s="597"/>
      <c r="Q516" s="597"/>
      <c r="R516" s="597"/>
      <c r="S516" s="597"/>
      <c r="T516" s="597"/>
      <c r="U516" s="597"/>
    </row>
    <row r="517" spans="2:21">
      <c r="B517" s="292"/>
      <c r="D517" s="19"/>
      <c r="E517" s="227"/>
      <c r="F517" s="126"/>
      <c r="G517" s="126"/>
      <c r="H517" s="126"/>
      <c r="I517" s="126"/>
      <c r="J517" s="228"/>
      <c r="K517" s="249"/>
      <c r="L517" s="34"/>
      <c r="M517" s="121"/>
      <c r="N517" s="60"/>
    </row>
    <row r="518" spans="2:21" ht="28.5" customHeight="1">
      <c r="B518" s="292"/>
      <c r="C518" s="50">
        <v>93358</v>
      </c>
      <c r="D518" s="53" t="s">
        <v>7</v>
      </c>
      <c r="E518" s="601" t="str">
        <f>IFERROR(VLOOKUP($C518,'SINAPI ABRIL 2021'!$1:$1048576,2,0),IFERROR(VLOOKUP($C518,'5-COMP. PROPRIA'!$B$4:$I$7587,4,0),""))</f>
        <v>ESCAVAÇÃO MANUAL DE VALA COM PROFUNDIDADE MENOR OU IGUAL A 1,30 M. AF_02/2021</v>
      </c>
      <c r="F518" s="602"/>
      <c r="G518" s="602"/>
      <c r="H518" s="602"/>
      <c r="I518" s="602"/>
      <c r="J518" s="603"/>
      <c r="K518" s="388">
        <f>SUM(K520:K523)</f>
        <v>5.5603199999999999</v>
      </c>
      <c r="L518" s="399" t="str">
        <f>IFERROR(VLOOKUP($C518,'SINAPI ABRIL 2021'!$1:$1048576,3,0),IFERROR(VLOOKUP($C518,'5-COMP. PROPRIA'!$B$4:$I$7587,5,0),""))</f>
        <v>M3</v>
      </c>
      <c r="M518" s="121"/>
      <c r="N518" s="60"/>
    </row>
    <row r="519" spans="2:21" ht="25.5">
      <c r="B519" s="292"/>
      <c r="D519" s="19"/>
      <c r="E519" s="198" t="s">
        <v>4659</v>
      </c>
      <c r="F519" s="199" t="s">
        <v>4660</v>
      </c>
      <c r="G519" s="199" t="s">
        <v>4661</v>
      </c>
      <c r="H519" s="199" t="s">
        <v>4662</v>
      </c>
      <c r="I519" s="199"/>
      <c r="J519" s="200"/>
      <c r="K519" s="197"/>
      <c r="L519" s="34"/>
      <c r="M519" s="121"/>
      <c r="N519" s="60"/>
    </row>
    <row r="520" spans="2:21">
      <c r="B520" s="292" t="s">
        <v>12549</v>
      </c>
      <c r="D520" s="19"/>
      <c r="E520" s="201">
        <v>0.8</v>
      </c>
      <c r="F520" s="472">
        <v>0.8</v>
      </c>
      <c r="G520" s="472">
        <v>0.5</v>
      </c>
      <c r="H520" s="472">
        <v>4</v>
      </c>
      <c r="I520" s="472"/>
      <c r="J520" s="203"/>
      <c r="K520" s="197">
        <f>E520*F520*G520*H520</f>
        <v>1.2800000000000002</v>
      </c>
      <c r="L520" s="34"/>
      <c r="M520" s="121"/>
      <c r="N520" s="60"/>
    </row>
    <row r="521" spans="2:21">
      <c r="B521" s="292" t="s">
        <v>12547</v>
      </c>
      <c r="D521" s="19"/>
      <c r="E521" s="201">
        <v>0.6</v>
      </c>
      <c r="F521" s="472">
        <v>0.6</v>
      </c>
      <c r="G521" s="472">
        <v>0.3</v>
      </c>
      <c r="H521" s="472">
        <v>2</v>
      </c>
      <c r="I521" s="472"/>
      <c r="J521" s="203"/>
      <c r="K521" s="197">
        <f>E521*F521*G521*H521</f>
        <v>0.216</v>
      </c>
      <c r="L521" s="34"/>
      <c r="M521" s="121"/>
      <c r="N521" s="60"/>
    </row>
    <row r="522" spans="2:21">
      <c r="B522" s="292" t="s">
        <v>12548</v>
      </c>
      <c r="D522" s="19"/>
      <c r="E522" s="201">
        <v>0.4</v>
      </c>
      <c r="F522" s="472">
        <v>0.4</v>
      </c>
      <c r="G522" s="472">
        <v>0.2</v>
      </c>
      <c r="H522" s="472">
        <v>2</v>
      </c>
      <c r="I522" s="472"/>
      <c r="J522" s="203"/>
      <c r="K522" s="197">
        <f>E522*F522*G522*H522</f>
        <v>6.4000000000000015E-2</v>
      </c>
      <c r="L522" s="34"/>
      <c r="M522" s="121"/>
      <c r="N522" s="60"/>
    </row>
    <row r="523" spans="2:21">
      <c r="B523" s="292" t="s">
        <v>12550</v>
      </c>
      <c r="D523" s="19"/>
      <c r="E523" s="201">
        <v>0.4</v>
      </c>
      <c r="F523" s="472">
        <v>0.3</v>
      </c>
      <c r="G523" s="472">
        <v>0.3</v>
      </c>
      <c r="H523" s="472">
        <f>12+22.7+12+20.86+20.86+22.7</f>
        <v>111.12</v>
      </c>
      <c r="I523" s="472"/>
      <c r="J523" s="203"/>
      <c r="K523" s="197">
        <f>E523*F523*G523*H523</f>
        <v>4.0003199999999994</v>
      </c>
      <c r="L523" s="34"/>
      <c r="M523" s="121"/>
      <c r="N523" s="60"/>
    </row>
    <row r="524" spans="2:21">
      <c r="B524" s="292"/>
      <c r="D524" s="19"/>
      <c r="E524" s="227"/>
      <c r="F524" s="126"/>
      <c r="G524" s="126"/>
      <c r="H524" s="126"/>
      <c r="I524" s="126"/>
      <c r="J524" s="228"/>
      <c r="K524" s="249"/>
      <c r="L524" s="34"/>
      <c r="M524" s="121"/>
      <c r="N524" s="60"/>
    </row>
    <row r="525" spans="2:21" ht="36.75" customHeight="1">
      <c r="B525" s="669" t="s">
        <v>12551</v>
      </c>
      <c r="C525" s="50">
        <v>97896</v>
      </c>
      <c r="D525" s="53" t="s">
        <v>7</v>
      </c>
      <c r="E525" s="601" t="str">
        <f>IFERROR(VLOOKUP($C525,'SINAPI ABRIL 2021'!$1:$1048576,2,0),IFERROR(VLOOKUP($C525,'5-COMP. PROPRIA'!$B$4:$I$7587,4,0),""))</f>
        <v>CAIXA ENTERRADA HIDRÁULICA RETANGULAR, EM CONCRETO PRÉ-MOLDADO, DIMENSÕES INTERNAS: 0,4X0,4X0,4 M. AF_12/2020</v>
      </c>
      <c r="F525" s="602"/>
      <c r="G525" s="602"/>
      <c r="H525" s="602"/>
      <c r="I525" s="602"/>
      <c r="J525" s="603"/>
      <c r="K525" s="388">
        <f>H522</f>
        <v>2</v>
      </c>
      <c r="L525" s="399" t="str">
        <f>IFERROR(VLOOKUP($C525,'SINAPI ABRIL 2021'!$1:$1048576,3,0),IFERROR(VLOOKUP($C525,'5-COMP. PROPRIA'!$B$4:$I$7587,5,0),""))</f>
        <v>UN</v>
      </c>
      <c r="M525" s="121"/>
      <c r="N525" s="60"/>
    </row>
    <row r="526" spans="2:21" ht="36.75" customHeight="1">
      <c r="B526" s="669"/>
      <c r="C526" s="50">
        <v>97897</v>
      </c>
      <c r="D526" s="53" t="s">
        <v>7</v>
      </c>
      <c r="E526" s="601" t="str">
        <f>IFERROR(VLOOKUP($C526,'SINAPI ABRIL 2021'!$1:$1048576,2,0),IFERROR(VLOOKUP($C526,'5-COMP. PROPRIA'!$B$4:$I$7587,4,0),""))</f>
        <v>CAIXA ENTERRADA HIDRÁULICA RETANGULAR, EM CONCRETO PRÉ-MOLDADO, DIMENSÕES INTERNAS: 0,6X0,6X0,5 M. AF_12/2020</v>
      </c>
      <c r="F526" s="602"/>
      <c r="G526" s="602"/>
      <c r="H526" s="602"/>
      <c r="I526" s="602"/>
      <c r="J526" s="603"/>
      <c r="K526" s="388">
        <f>H521</f>
        <v>2</v>
      </c>
      <c r="L526" s="399" t="str">
        <f>IFERROR(VLOOKUP($C526,'SINAPI ABRIL 2021'!$1:$1048576,3,0),IFERROR(VLOOKUP($C526,'5-COMP. PROPRIA'!$B$4:$I$7587,5,0),""))</f>
        <v>UN</v>
      </c>
      <c r="M526" s="121"/>
      <c r="N526" s="60"/>
    </row>
    <row r="527" spans="2:21" ht="36.75" customHeight="1">
      <c r="B527" s="669"/>
      <c r="C527" s="50">
        <v>97898</v>
      </c>
      <c r="D527" s="53" t="s">
        <v>7</v>
      </c>
      <c r="E527" s="601" t="str">
        <f>IFERROR(VLOOKUP($C527,'SINAPI ABRIL 2021'!$1:$1048576,2,0),IFERROR(VLOOKUP($C527,'5-COMP. PROPRIA'!$B$4:$I$7587,4,0),""))</f>
        <v>CAIXA ENTERRADA HIDRÁULICA RETANGULAR, EM CONCRETO PRÉ-MOLDADO, DIMENSÕES INTERNAS: 0,8X0,8X0,5 M. AF_12/2020</v>
      </c>
      <c r="F527" s="602"/>
      <c r="G527" s="602"/>
      <c r="H527" s="602"/>
      <c r="I527" s="602"/>
      <c r="J527" s="603"/>
      <c r="K527" s="388">
        <f>H520</f>
        <v>4</v>
      </c>
      <c r="L527" s="399" t="str">
        <f>IFERROR(VLOOKUP($C527,'SINAPI ABRIL 2021'!$1:$1048576,3,0),IFERROR(VLOOKUP($C527,'5-COMP. PROPRIA'!$B$4:$I$7587,5,0),""))</f>
        <v>UN</v>
      </c>
      <c r="M527" s="121"/>
      <c r="N527" s="60"/>
    </row>
    <row r="528" spans="2:21" ht="29.25" customHeight="1">
      <c r="B528" s="292" t="s">
        <v>12552</v>
      </c>
      <c r="C528" s="50">
        <v>89580</v>
      </c>
      <c r="D528" s="53" t="s">
        <v>7</v>
      </c>
      <c r="E528" s="601" t="str">
        <f>IFERROR(VLOOKUP($C528,'SINAPI ABRIL 2021'!$1:$1048576,2,0),IFERROR(VLOOKUP($C528,'5-COMP. PROPRIA'!$B$4:$I$7587,4,0),""))</f>
        <v>TUBO PVC, SÉRIE R, ÁGUA PLUVIAL, DN 150 MM, FORNECIDO E INSTALADO EM CONDUTORES VERTICAIS DE ÁGUAS PLUVIAIS. AF_12/2014</v>
      </c>
      <c r="F528" s="602"/>
      <c r="G528" s="602"/>
      <c r="H528" s="602"/>
      <c r="I528" s="602"/>
      <c r="J528" s="603"/>
      <c r="K528" s="388">
        <f>H523</f>
        <v>111.12</v>
      </c>
      <c r="L528" s="399" t="str">
        <f>IFERROR(VLOOKUP($C528,'SINAPI ABRIL 2021'!$1:$1048576,3,0),IFERROR(VLOOKUP($C528,'5-COMP. PROPRIA'!$B$4:$I$7587,5,0),""))</f>
        <v>M</v>
      </c>
      <c r="M528" s="121"/>
      <c r="N528" s="60"/>
    </row>
    <row r="529" spans="2:21" ht="13.5" thickBot="1">
      <c r="B529" s="292"/>
      <c r="D529" s="19"/>
      <c r="E529" s="227"/>
      <c r="F529" s="126"/>
      <c r="G529" s="126"/>
      <c r="H529" s="126"/>
      <c r="I529" s="126"/>
      <c r="J529" s="228"/>
      <c r="K529" s="249"/>
      <c r="L529" s="34"/>
      <c r="M529" s="121"/>
      <c r="N529" s="60"/>
    </row>
    <row r="530" spans="2:21" ht="29.25" customHeight="1" thickBot="1">
      <c r="B530" s="292"/>
      <c r="D530" s="19"/>
      <c r="E530" s="629" t="s">
        <v>12316</v>
      </c>
      <c r="F530" s="630"/>
      <c r="G530" s="630"/>
      <c r="H530" s="630"/>
      <c r="I530" s="630"/>
      <c r="J530" s="631"/>
      <c r="K530" s="197"/>
      <c r="L530" s="34"/>
      <c r="M530" s="121"/>
      <c r="N530" s="60"/>
      <c r="O530" s="596"/>
      <c r="P530" s="597"/>
      <c r="Q530" s="597"/>
      <c r="R530" s="597"/>
      <c r="S530" s="597"/>
      <c r="T530" s="597"/>
      <c r="U530" s="597"/>
    </row>
    <row r="531" spans="2:21" ht="12.75" customHeight="1">
      <c r="B531" s="292"/>
      <c r="D531" s="19"/>
      <c r="E531" s="204"/>
      <c r="F531" s="205"/>
      <c r="G531" s="205"/>
      <c r="H531" s="205"/>
      <c r="I531" s="205"/>
      <c r="J531" s="206"/>
      <c r="K531" s="197"/>
      <c r="L531" s="34"/>
      <c r="M531" s="121"/>
      <c r="N531" s="60"/>
    </row>
    <row r="532" spans="2:21" ht="39" customHeight="1">
      <c r="B532" s="443" t="s">
        <v>12554</v>
      </c>
      <c r="C532" s="345">
        <v>93205</v>
      </c>
      <c r="D532" s="169" t="s">
        <v>7</v>
      </c>
      <c r="E532" s="601" t="str">
        <f>IFERROR(VLOOKUP($C532,'SINAPI ABRIL 2021'!$1:$1048576,2,0),IFERROR(VLOOKUP($C532,'5-COMP. PROPRIA'!$B$4:$I$7587,4,0),""))</f>
        <v>CINTA DE AMARRAÇÃO DE ALVENARIA MOLDADA IN LOCO COM UTILIZAÇÃO DE BLOCOS CANALETA. AF_03/2016</v>
      </c>
      <c r="F532" s="602"/>
      <c r="G532" s="602"/>
      <c r="H532" s="602"/>
      <c r="I532" s="602"/>
      <c r="J532" s="603"/>
      <c r="K532" s="392">
        <f>(K550+H556+H557+H558+H559+30.4)*2</f>
        <v>404.2</v>
      </c>
      <c r="L532" s="399" t="str">
        <f>IFERROR(VLOOKUP($C532,'SINAPI ABRIL 2021'!$1:$1048576,3,0),IFERROR(VLOOKUP($C532,'5-COMP. PROPRIA'!$B$4:$I$7587,5,0),""))</f>
        <v>M</v>
      </c>
      <c r="M532" s="328"/>
      <c r="N532" s="60"/>
    </row>
    <row r="533" spans="2:21" ht="12.75" customHeight="1">
      <c r="B533" s="292"/>
      <c r="D533" s="169"/>
      <c r="E533" s="204"/>
      <c r="F533" s="461"/>
      <c r="G533" s="461"/>
      <c r="H533" s="461"/>
      <c r="I533" s="461"/>
      <c r="J533" s="206"/>
      <c r="K533" s="197"/>
      <c r="L533" s="34"/>
      <c r="M533" s="328"/>
      <c r="N533" s="60"/>
    </row>
    <row r="534" spans="2:21" ht="48.75" customHeight="1">
      <c r="B534" s="443"/>
      <c r="C534" s="345">
        <v>87515</v>
      </c>
      <c r="D534" s="169" t="s">
        <v>7</v>
      </c>
      <c r="E534" s="601" t="str">
        <f>IFERROR(VLOOKUP($C534,'SINAPI ABRIL 2021'!$1:$1048576,2,0),IFERROR(VLOOKUP($C534,'5-COMP. PROPRIA'!$B$4:$I$7587,4,0),""))</f>
        <v>ALVENARIA DE VEDAÇÃO DE BLOCOS CERÂMICOS FURADOS NA HORIZONTAL DE 9X14X19CM (ESPESSURA 9CM) DE PAREDES COM ÁREA LÍQUIDA MENOR QUE 6M² COM VÃOS E ARGAMASSA DE ASSENTAMENTO COM PREPARO EM BETONEIRA. AF_06/2014</v>
      </c>
      <c r="F534" s="602"/>
      <c r="G534" s="602"/>
      <c r="H534" s="602"/>
      <c r="I534" s="602"/>
      <c r="J534" s="603"/>
      <c r="K534" s="392">
        <f>SUM(K536+K546+K537+K538+K539+K540+K542+K541+K543+K544+K545+50)</f>
        <v>261.44</v>
      </c>
      <c r="L534" s="399" t="str">
        <f>IFERROR(VLOOKUP($C534,'SINAPI ABRIL 2021'!$1:$1048576,3,0),IFERROR(VLOOKUP($C534,'5-COMP. PROPRIA'!$B$4:$I$7587,5,0),""))</f>
        <v>M2</v>
      </c>
      <c r="M534" s="328"/>
      <c r="N534" s="60"/>
    </row>
    <row r="535" spans="2:21" ht="27" customHeight="1">
      <c r="B535" s="292"/>
      <c r="D535" s="19"/>
      <c r="E535" s="46" t="s">
        <v>710</v>
      </c>
      <c r="F535" s="126" t="s">
        <v>12497</v>
      </c>
      <c r="G535" s="126" t="s">
        <v>688</v>
      </c>
      <c r="H535" s="126"/>
      <c r="I535" s="123"/>
      <c r="J535" s="59"/>
      <c r="K535" s="197"/>
      <c r="L535" s="34"/>
      <c r="M535" s="121"/>
      <c r="N535" s="60"/>
    </row>
    <row r="536" spans="2:21" ht="12.75" customHeight="1">
      <c r="B536" s="292" t="s">
        <v>12496</v>
      </c>
      <c r="D536" s="19"/>
      <c r="E536" s="58">
        <v>2</v>
      </c>
      <c r="F536" s="40">
        <v>1</v>
      </c>
      <c r="G536" s="40">
        <v>1</v>
      </c>
      <c r="H536" s="128"/>
      <c r="I536" s="123"/>
      <c r="J536" s="59"/>
      <c r="K536" s="197">
        <f>E536*F536*G536</f>
        <v>2</v>
      </c>
      <c r="L536" s="34"/>
      <c r="M536" s="121"/>
      <c r="N536" s="60"/>
    </row>
    <row r="537" spans="2:21" ht="12.75" customHeight="1">
      <c r="B537" s="292" t="s">
        <v>12541</v>
      </c>
      <c r="D537" s="19"/>
      <c r="E537" s="65">
        <f>22.5+7</f>
        <v>29.5</v>
      </c>
      <c r="F537" s="41">
        <v>1</v>
      </c>
      <c r="G537" s="41">
        <v>1</v>
      </c>
      <c r="H537" s="41"/>
      <c r="I537" s="179"/>
      <c r="J537" s="119"/>
      <c r="K537" s="197">
        <f t="shared" ref="K537:K545" si="31">E537*F537*G537</f>
        <v>29.5</v>
      </c>
      <c r="L537" s="34"/>
      <c r="M537" s="121"/>
      <c r="N537" s="60"/>
    </row>
    <row r="538" spans="2:21" ht="12.75" customHeight="1">
      <c r="B538" s="292" t="s">
        <v>12540</v>
      </c>
      <c r="D538" s="19"/>
      <c r="E538" s="65">
        <v>3</v>
      </c>
      <c r="F538" s="41">
        <v>3</v>
      </c>
      <c r="G538" s="41">
        <v>1</v>
      </c>
      <c r="H538" s="41"/>
      <c r="I538" s="179"/>
      <c r="J538" s="119"/>
      <c r="K538" s="197">
        <f t="shared" si="31"/>
        <v>9</v>
      </c>
      <c r="L538" s="34"/>
      <c r="M538" s="121"/>
      <c r="N538" s="60"/>
    </row>
    <row r="539" spans="2:21" ht="12.75" customHeight="1">
      <c r="B539" s="292" t="s">
        <v>12542</v>
      </c>
      <c r="D539" s="19"/>
      <c r="E539" s="65">
        <v>5.7</v>
      </c>
      <c r="F539" s="41">
        <v>3</v>
      </c>
      <c r="G539" s="41">
        <v>2</v>
      </c>
      <c r="H539" s="41"/>
      <c r="I539" s="179"/>
      <c r="J539" s="119"/>
      <c r="K539" s="197">
        <f t="shared" ref="K539:K540" si="32">E539*F539*G539</f>
        <v>34.200000000000003</v>
      </c>
      <c r="L539" s="34"/>
      <c r="M539" s="121"/>
      <c r="N539" s="60"/>
    </row>
    <row r="540" spans="2:21" ht="33.75" customHeight="1">
      <c r="B540" s="292" t="s">
        <v>12544</v>
      </c>
      <c r="D540" s="19"/>
      <c r="E540" s="65">
        <f>9</f>
        <v>9</v>
      </c>
      <c r="F540" s="41">
        <v>3</v>
      </c>
      <c r="G540" s="41">
        <v>1</v>
      </c>
      <c r="H540" s="41"/>
      <c r="I540" s="179"/>
      <c r="J540" s="119"/>
      <c r="K540" s="197">
        <f t="shared" si="32"/>
        <v>27</v>
      </c>
      <c r="L540" s="34"/>
      <c r="M540" s="121"/>
      <c r="N540" s="60"/>
    </row>
    <row r="541" spans="2:21" ht="12.75" customHeight="1">
      <c r="B541" s="292" t="s">
        <v>12543</v>
      </c>
      <c r="D541" s="19"/>
      <c r="E541" s="65">
        <v>25</v>
      </c>
      <c r="F541" s="41">
        <v>3.5</v>
      </c>
      <c r="G541" s="41">
        <v>1</v>
      </c>
      <c r="H541" s="41"/>
      <c r="I541" s="179"/>
      <c r="J541" s="119"/>
      <c r="K541" s="197">
        <f t="shared" si="31"/>
        <v>87.5</v>
      </c>
      <c r="L541" s="34"/>
      <c r="M541" s="121"/>
      <c r="N541" s="60"/>
    </row>
    <row r="542" spans="2:21" ht="12.75" customHeight="1">
      <c r="B542" s="292" t="s">
        <v>12498</v>
      </c>
      <c r="D542" s="19"/>
      <c r="E542" s="65">
        <v>0.9</v>
      </c>
      <c r="F542" s="41">
        <v>1.8</v>
      </c>
      <c r="G542" s="41">
        <v>2</v>
      </c>
      <c r="H542" s="41"/>
      <c r="I542" s="179"/>
      <c r="J542" s="119"/>
      <c r="K542" s="197">
        <f t="shared" si="31"/>
        <v>3.24</v>
      </c>
      <c r="L542" s="34"/>
      <c r="M542" s="121"/>
      <c r="N542" s="60"/>
    </row>
    <row r="543" spans="2:21" ht="12.75" customHeight="1">
      <c r="B543" s="292" t="s">
        <v>12553</v>
      </c>
      <c r="D543" s="19"/>
      <c r="E543" s="65">
        <v>0.9</v>
      </c>
      <c r="F543" s="41">
        <v>2.1</v>
      </c>
      <c r="G543" s="41">
        <v>2</v>
      </c>
      <c r="H543" s="41"/>
      <c r="I543" s="179"/>
      <c r="J543" s="119"/>
      <c r="K543" s="197">
        <f t="shared" si="31"/>
        <v>3.7800000000000002</v>
      </c>
      <c r="L543" s="34"/>
      <c r="M543" s="121"/>
      <c r="N543" s="60"/>
    </row>
    <row r="544" spans="2:21" ht="12.75" customHeight="1">
      <c r="B544" s="292" t="s">
        <v>12499</v>
      </c>
      <c r="D544" s="19"/>
      <c r="E544" s="65">
        <v>1</v>
      </c>
      <c r="F544" s="41">
        <v>0.3</v>
      </c>
      <c r="G544" s="41">
        <v>2</v>
      </c>
      <c r="H544" s="41"/>
      <c r="I544" s="179"/>
      <c r="J544" s="119"/>
      <c r="K544" s="197">
        <f t="shared" si="31"/>
        <v>0.6</v>
      </c>
      <c r="L544" s="34"/>
      <c r="M544" s="121"/>
      <c r="N544" s="60"/>
    </row>
    <row r="545" spans="2:21" ht="12.75" customHeight="1">
      <c r="B545" s="292" t="s">
        <v>12562</v>
      </c>
      <c r="D545" s="19"/>
      <c r="E545" s="65">
        <v>20</v>
      </c>
      <c r="F545" s="41">
        <v>0.5</v>
      </c>
      <c r="G545" s="41">
        <v>1</v>
      </c>
      <c r="H545" s="41"/>
      <c r="I545" s="179"/>
      <c r="J545" s="119"/>
      <c r="K545" s="197">
        <f t="shared" si="31"/>
        <v>10</v>
      </c>
      <c r="L545" s="34"/>
      <c r="M545" s="121"/>
      <c r="N545" s="60"/>
    </row>
    <row r="546" spans="2:21" ht="12.75" customHeight="1">
      <c r="B546" s="292" t="s">
        <v>12539</v>
      </c>
      <c r="D546" s="19"/>
      <c r="E546" s="65">
        <v>7.7</v>
      </c>
      <c r="F546" s="41">
        <v>0.6</v>
      </c>
      <c r="G546" s="41">
        <v>1</v>
      </c>
      <c r="H546" s="41"/>
      <c r="I546" s="179"/>
      <c r="J546" s="119"/>
      <c r="K546" s="197">
        <f>E546*F546*G546</f>
        <v>4.62</v>
      </c>
      <c r="L546" s="34"/>
      <c r="M546" s="121"/>
      <c r="N546" s="60"/>
    </row>
    <row r="547" spans="2:21" ht="12.75" customHeight="1" thickBot="1">
      <c r="B547" s="292"/>
      <c r="D547" s="19"/>
      <c r="E547" s="204"/>
      <c r="F547" s="205"/>
      <c r="G547" s="205"/>
      <c r="H547" s="205"/>
      <c r="I547" s="205"/>
      <c r="J547" s="206"/>
      <c r="K547" s="197"/>
      <c r="L547" s="34"/>
      <c r="M547" s="121"/>
      <c r="N547" s="60"/>
    </row>
    <row r="548" spans="2:21" ht="13.5" thickBot="1">
      <c r="B548" s="292"/>
      <c r="D548" s="19"/>
      <c r="E548" s="629" t="str">
        <f>'2-ORÇAMENTO'!E148</f>
        <v>ESQUADRIAS</v>
      </c>
      <c r="F548" s="630"/>
      <c r="G548" s="630"/>
      <c r="H548" s="630"/>
      <c r="I548" s="630"/>
      <c r="J548" s="631"/>
      <c r="K548" s="249"/>
      <c r="L548" s="34"/>
      <c r="M548" s="121"/>
      <c r="N548" s="60"/>
      <c r="O548" s="512"/>
      <c r="P548" s="512"/>
      <c r="Q548" s="512"/>
      <c r="R548" s="512"/>
      <c r="S548" s="512"/>
      <c r="T548" s="512"/>
      <c r="U548" s="512"/>
    </row>
    <row r="549" spans="2:21" ht="12.75" customHeight="1">
      <c r="B549" s="292"/>
      <c r="D549" s="19"/>
      <c r="E549" s="66"/>
      <c r="F549" s="122"/>
      <c r="G549" s="122"/>
      <c r="H549" s="122"/>
      <c r="I549" s="122"/>
      <c r="J549" s="119"/>
      <c r="K549" s="249"/>
      <c r="L549" s="34"/>
      <c r="M549" s="121"/>
      <c r="N549" s="60"/>
    </row>
    <row r="550" spans="2:21" ht="51" customHeight="1">
      <c r="B550" s="292"/>
      <c r="C550" s="50">
        <v>94573</v>
      </c>
      <c r="D550" s="169" t="s">
        <v>7</v>
      </c>
      <c r="E550" s="601" t="str">
        <f>IFERROR(VLOOKUP($C550,'SINAPI ABRIL 2021'!$1:$1048576,2,0),IFERROR(VLOOKUP($C550,'5-COMP. PROPRIA'!$B$4:$I$7587,4,0),""))</f>
        <v>JANELA DE ALUMÍNIO DE CORRER COM 4 FOLHAS PARA VIDROS, COM VIDROS, BATENTE, ACABAMENTO COM ACETATO OU BRILHANTE E FERRAGENS. EXCLUSIVE ALIZAR E CONTRAMARCO. FORNECIMENTO E INSTALAÇÃO. AF_12/2019</v>
      </c>
      <c r="F550" s="602"/>
      <c r="G550" s="602"/>
      <c r="H550" s="602"/>
      <c r="I550" s="602"/>
      <c r="J550" s="603"/>
      <c r="K550" s="392">
        <f>SUM(K552:K553)</f>
        <v>141.4</v>
      </c>
      <c r="L550" s="399" t="str">
        <f>IFERROR(VLOOKUP($C550,'SINAPI ABRIL 2021'!$1:$1048576,3,0),IFERROR(VLOOKUP($C550,'5-COMP. PROPRIA'!$B$4:$I$7587,5,0),""))</f>
        <v>M2</v>
      </c>
      <c r="M550" s="121"/>
      <c r="N550" s="60"/>
    </row>
    <row r="551" spans="2:21" ht="27" customHeight="1">
      <c r="B551" s="292"/>
      <c r="D551" s="19"/>
      <c r="E551" s="46" t="s">
        <v>710</v>
      </c>
      <c r="F551" s="126" t="s">
        <v>711</v>
      </c>
      <c r="G551" s="126" t="s">
        <v>688</v>
      </c>
      <c r="H551" s="126"/>
      <c r="I551" s="123"/>
      <c r="J551" s="59"/>
      <c r="K551" s="197"/>
      <c r="L551" s="38"/>
      <c r="M551" s="121"/>
      <c r="N551" s="60"/>
    </row>
    <row r="552" spans="2:21" ht="12.75" customHeight="1">
      <c r="B552" s="292"/>
      <c r="D552" s="19"/>
      <c r="E552" s="58">
        <v>2</v>
      </c>
      <c r="F552" s="40">
        <v>1</v>
      </c>
      <c r="G552" s="40">
        <v>70</v>
      </c>
      <c r="H552" s="128"/>
      <c r="I552" s="123"/>
      <c r="J552" s="59"/>
      <c r="K552" s="197">
        <f>E552*F552*G552</f>
        <v>140</v>
      </c>
      <c r="L552" s="38"/>
      <c r="M552" s="121"/>
      <c r="N552" s="60"/>
    </row>
    <row r="553" spans="2:21" ht="12.75" customHeight="1">
      <c r="B553" s="292"/>
      <c r="D553" s="19"/>
      <c r="E553" s="65">
        <v>1.4</v>
      </c>
      <c r="F553" s="41">
        <v>1</v>
      </c>
      <c r="G553" s="41">
        <v>1</v>
      </c>
      <c r="H553" s="41"/>
      <c r="I553" s="122"/>
      <c r="J553" s="119"/>
      <c r="K553" s="197">
        <f>E553*F553*G553</f>
        <v>1.4</v>
      </c>
      <c r="L553" s="34"/>
      <c r="M553" s="121"/>
      <c r="N553" s="60"/>
    </row>
    <row r="554" spans="2:21" ht="52.5" customHeight="1">
      <c r="B554" s="292"/>
      <c r="C554" s="345">
        <v>94569</v>
      </c>
      <c r="D554" s="169" t="s">
        <v>7</v>
      </c>
      <c r="E554" s="601" t="str">
        <f>IFERROR(VLOOKUP($C554,'SINAPI ABRIL 2021'!$1:$1048576,2,0),IFERROR(VLOOKUP($C554,'5-COMP. PROPRIA'!$B$4:$I$7587,4,0),""))</f>
        <v>JANELA DE ALUMÍNIO TIPO MAXIM-AR, COM VIDROS, BATENTE E FERRAGENS. EXCLUSIVE ALIZAR, ACABAMENTO E CONTRAMARCO. FORNECIMENTO E INSTALAÇÃO. AF_12/2019</v>
      </c>
      <c r="F554" s="602"/>
      <c r="G554" s="602"/>
      <c r="H554" s="602"/>
      <c r="I554" s="602"/>
      <c r="J554" s="603"/>
      <c r="K554" s="392">
        <f>SUM(K556:K559)</f>
        <v>15.149999999999999</v>
      </c>
      <c r="L554" s="399" t="str">
        <f>IFERROR(VLOOKUP($C554,'SINAPI ABRIL 2021'!$1:$1048576,3,0),IFERROR(VLOOKUP($C554,'5-COMP. PROPRIA'!$B$4:$I$7587,5,0),""))</f>
        <v>M2</v>
      </c>
      <c r="M554" s="121"/>
      <c r="N554" s="60"/>
    </row>
    <row r="555" spans="2:21" ht="25.5">
      <c r="B555" s="292"/>
      <c r="D555" s="19"/>
      <c r="E555" s="46" t="s">
        <v>710</v>
      </c>
      <c r="F555" s="126" t="s">
        <v>711</v>
      </c>
      <c r="G555" s="126" t="s">
        <v>688</v>
      </c>
      <c r="H555" s="126" t="s">
        <v>12488</v>
      </c>
      <c r="I555" s="123"/>
      <c r="J555" s="59"/>
      <c r="K555" s="197"/>
      <c r="L555" s="34"/>
      <c r="M555" s="121"/>
      <c r="N555" s="60"/>
    </row>
    <row r="556" spans="2:21" ht="12.75" customHeight="1">
      <c r="B556" s="292"/>
      <c r="D556" s="19"/>
      <c r="E556" s="58">
        <v>1</v>
      </c>
      <c r="F556" s="40">
        <v>0.5</v>
      </c>
      <c r="G556" s="40">
        <v>5</v>
      </c>
      <c r="H556" s="128">
        <f>E556*G556</f>
        <v>5</v>
      </c>
      <c r="I556" s="123"/>
      <c r="J556" s="59"/>
      <c r="K556" s="197">
        <f>E556*F556*G556</f>
        <v>2.5</v>
      </c>
      <c r="L556" s="34"/>
      <c r="M556" s="121"/>
      <c r="N556" s="60"/>
    </row>
    <row r="557" spans="2:21" ht="12.75" customHeight="1">
      <c r="B557" s="292"/>
      <c r="D557" s="19"/>
      <c r="E557" s="65">
        <v>1.55</v>
      </c>
      <c r="F557" s="41">
        <v>0.5</v>
      </c>
      <c r="G557" s="41">
        <v>2</v>
      </c>
      <c r="H557" s="128">
        <f t="shared" ref="H557:H559" si="33">E557*G557</f>
        <v>3.1</v>
      </c>
      <c r="I557" s="122"/>
      <c r="J557" s="119"/>
      <c r="K557" s="197">
        <f t="shared" ref="K557:K559" si="34">E557*F557*G557</f>
        <v>1.55</v>
      </c>
      <c r="L557" s="34"/>
      <c r="M557" s="121"/>
      <c r="N557" s="60"/>
    </row>
    <row r="558" spans="2:21" ht="12.75" customHeight="1">
      <c r="B558" s="292"/>
      <c r="D558" s="19"/>
      <c r="E558" s="65">
        <v>3.9</v>
      </c>
      <c r="F558" s="41">
        <v>0.5</v>
      </c>
      <c r="G558" s="41">
        <v>4</v>
      </c>
      <c r="H558" s="128">
        <f t="shared" si="33"/>
        <v>15.6</v>
      </c>
      <c r="I558" s="122"/>
      <c r="J558" s="119"/>
      <c r="K558" s="197">
        <f t="shared" si="34"/>
        <v>7.8</v>
      </c>
      <c r="L558" s="34"/>
      <c r="M558" s="121"/>
      <c r="N558" s="60"/>
    </row>
    <row r="559" spans="2:21" ht="12.75" customHeight="1">
      <c r="B559" s="292"/>
      <c r="D559" s="19"/>
      <c r="E559" s="65">
        <v>3.3</v>
      </c>
      <c r="F559" s="41">
        <v>0.5</v>
      </c>
      <c r="G559" s="41">
        <v>2</v>
      </c>
      <c r="H559" s="128">
        <f t="shared" si="33"/>
        <v>6.6</v>
      </c>
      <c r="I559" s="179"/>
      <c r="J559" s="119"/>
      <c r="K559" s="197">
        <f t="shared" si="34"/>
        <v>3.3</v>
      </c>
      <c r="L559" s="34"/>
      <c r="M559" s="121"/>
      <c r="N559" s="60"/>
    </row>
    <row r="560" spans="2:21" ht="12.75" customHeight="1">
      <c r="B560" s="292"/>
      <c r="D560" s="19"/>
      <c r="E560" s="66"/>
      <c r="F560" s="122"/>
      <c r="G560" s="122"/>
      <c r="H560" s="122"/>
      <c r="I560" s="122"/>
      <c r="J560" s="119"/>
      <c r="K560" s="249"/>
      <c r="L560" s="34"/>
      <c r="M560" s="121"/>
      <c r="N560" s="60"/>
    </row>
    <row r="561" spans="2:14" ht="46.5" customHeight="1">
      <c r="B561" s="464" t="s">
        <v>12485</v>
      </c>
      <c r="C561" s="345">
        <v>100674</v>
      </c>
      <c r="D561" s="169" t="s">
        <v>7</v>
      </c>
      <c r="E561" s="601" t="str">
        <f>IFERROR(VLOOKUP($C561,'SINAPI ABRIL 2021'!$1:$1048576,2,0),IFERROR(VLOOKUP($C561,'5-COMP. PROPRIA'!$B$4:$I$7587,4,0),""))</f>
        <v>JANELA FIXA DE ALUMÍNIO PARA VIDRO, COM VIDRO, BATENTE E FERRAGENS. EXCLUSIVE ACABAMENTO, ALIZAR E CONTRAMARCO. FORNECIMENTO E INSTALAÇÃO. AF_12/2019</v>
      </c>
      <c r="F561" s="602"/>
      <c r="G561" s="602"/>
      <c r="H561" s="602"/>
      <c r="I561" s="602"/>
      <c r="J561" s="603"/>
      <c r="K561" s="392">
        <v>1.8</v>
      </c>
      <c r="L561" s="399" t="str">
        <f>IFERROR(VLOOKUP($C561,'SINAPI ABRIL 2021'!$1:$1048576,3,0),IFERROR(VLOOKUP($C561,'5-COMP. PROPRIA'!$B$4:$I$7587,5,0),""))</f>
        <v>M2</v>
      </c>
      <c r="M561" s="121"/>
      <c r="N561" s="60"/>
    </row>
    <row r="562" spans="2:14" ht="12.75" customHeight="1">
      <c r="B562" s="292"/>
      <c r="D562" s="19"/>
      <c r="E562" s="66"/>
      <c r="F562" s="179"/>
      <c r="G562" s="179"/>
      <c r="H562" s="179"/>
      <c r="I562" s="179"/>
      <c r="J562" s="119"/>
      <c r="K562" s="249"/>
      <c r="L562" s="34"/>
      <c r="M562" s="121"/>
      <c r="N562" s="60"/>
    </row>
    <row r="563" spans="2:14" ht="32.25" customHeight="1">
      <c r="B563" s="292"/>
      <c r="C563" s="345" t="s">
        <v>4461</v>
      </c>
      <c r="D563" s="169" t="s">
        <v>4452</v>
      </c>
      <c r="E563" s="601" t="str">
        <f>IFERROR(VLOOKUP($C563,'SINAPI ABRIL 2021'!$1:$1048576,2,0),IFERROR(VLOOKUP($C563,'5-COMP. PROPRIA'!$B$4:$I$7587,4,0),""))</f>
        <v>PORTA DE FERRO, DE ABRIR, TIPO CHAPA CORRUGADA, COM GUARNICOES (0,90 X 2,10)M</v>
      </c>
      <c r="F563" s="602"/>
      <c r="G563" s="602"/>
      <c r="H563" s="602"/>
      <c r="I563" s="602"/>
      <c r="J563" s="603"/>
      <c r="K563" s="392">
        <v>25</v>
      </c>
      <c r="L563" s="399" t="str">
        <f>IFERROR(VLOOKUP($C563,'SINAPI ABRIL 2021'!$1:$1048576,3,0),IFERROR(VLOOKUP($C563,'5-COMP. PROPRIA'!$B$4:$I$7587,5,0),""))</f>
        <v>UN</v>
      </c>
      <c r="M563" s="121"/>
      <c r="N563" s="60"/>
    </row>
    <row r="564" spans="2:14" ht="12.75" customHeight="1">
      <c r="B564" s="292"/>
      <c r="D564" s="19"/>
      <c r="E564" s="66"/>
      <c r="F564" s="122"/>
      <c r="G564" s="122"/>
      <c r="H564" s="122"/>
      <c r="I564" s="122"/>
      <c r="J564" s="119"/>
      <c r="K564" s="249"/>
      <c r="L564" s="34"/>
      <c r="M564" s="121"/>
      <c r="N564" s="60"/>
    </row>
    <row r="565" spans="2:14" ht="28.5" customHeight="1">
      <c r="B565" s="292"/>
      <c r="C565" s="77" t="s">
        <v>12309</v>
      </c>
      <c r="D565" s="169" t="s">
        <v>4452</v>
      </c>
      <c r="E565" s="601" t="str">
        <f>IFERROR(VLOOKUP($C565,'SINAPI ABRIL 2021'!$1:$1048576,2,0),IFERROR(VLOOKUP($C565,'5-COMP. PROPRIA'!$B$4:$I$7587,4,0),""))</f>
        <v>PORTA DE FERRO, DE ABRIR, TIPO CHAPA CORRUGADA, COM GUARNICOES (0,80 X 2,10)M</v>
      </c>
      <c r="F565" s="602"/>
      <c r="G565" s="602"/>
      <c r="H565" s="602"/>
      <c r="I565" s="602"/>
      <c r="J565" s="603"/>
      <c r="K565" s="392">
        <v>8</v>
      </c>
      <c r="L565" s="399" t="str">
        <f>IFERROR(VLOOKUP($C565,'SINAPI ABRIL 2021'!$1:$1048576,3,0),IFERROR(VLOOKUP($C565,'5-COMP. PROPRIA'!$B$4:$I$7587,5,0),""))</f>
        <v>UN</v>
      </c>
      <c r="M565" s="121"/>
      <c r="N565" s="60"/>
    </row>
    <row r="566" spans="2:14">
      <c r="B566" s="292"/>
      <c r="D566" s="19"/>
      <c r="E566" s="66"/>
      <c r="F566" s="179"/>
      <c r="G566" s="179"/>
      <c r="H566" s="179"/>
      <c r="I566" s="179"/>
      <c r="J566" s="119"/>
      <c r="K566" s="249"/>
      <c r="L566" s="34"/>
      <c r="M566" s="121"/>
      <c r="N566" s="60"/>
    </row>
    <row r="567" spans="2:14" ht="39" customHeight="1">
      <c r="B567" s="292"/>
      <c r="C567" s="345">
        <v>91341</v>
      </c>
      <c r="D567" s="169" t="s">
        <v>7</v>
      </c>
      <c r="E567" s="601" t="str">
        <f>IFERROR(VLOOKUP($C567,'SINAPI ABRIL 2021'!$1:$1048576,2,0),IFERROR(VLOOKUP($C567,'5-COMP. PROPRIA'!$B$4:$I$7587,4,0),""))</f>
        <v>PORTA EM ALUMÍNIO DE ABRIR TIPO VENEZIANA COM GUARNIÇÃO, FIXAÇÃO COM PARAFUSOS - FORNECIMENTO E INSTALAÇÃO. AF_12/2019</v>
      </c>
      <c r="F567" s="602"/>
      <c r="G567" s="602"/>
      <c r="H567" s="602"/>
      <c r="I567" s="602"/>
      <c r="J567" s="603"/>
      <c r="K567" s="392">
        <f>SUM(K569:K570)</f>
        <v>21.779999999999998</v>
      </c>
      <c r="L567" s="399" t="str">
        <f>IFERROR(VLOOKUP($C567,'SINAPI ABRIL 2021'!$1:$1048576,3,0),IFERROR(VLOOKUP($C567,'5-COMP. PROPRIA'!$B$4:$I$7587,5,0),""))</f>
        <v>M2</v>
      </c>
      <c r="M567" s="121"/>
      <c r="N567" s="60"/>
    </row>
    <row r="568" spans="2:14" ht="30" customHeight="1">
      <c r="B568" s="292"/>
      <c r="D568" s="19"/>
      <c r="E568" s="46" t="s">
        <v>710</v>
      </c>
      <c r="F568" s="126" t="s">
        <v>711</v>
      </c>
      <c r="G568" s="126" t="s">
        <v>688</v>
      </c>
      <c r="H568" s="126" t="s">
        <v>691</v>
      </c>
      <c r="I568" s="123"/>
      <c r="J568" s="59"/>
      <c r="K568" s="197"/>
      <c r="L568" s="34"/>
      <c r="M568" s="121"/>
      <c r="N568" s="60"/>
    </row>
    <row r="569" spans="2:14">
      <c r="B569" s="292" t="s">
        <v>10919</v>
      </c>
      <c r="D569" s="19"/>
      <c r="E569" s="58">
        <v>0.6</v>
      </c>
      <c r="F569" s="40">
        <v>1.65</v>
      </c>
      <c r="G569" s="40">
        <v>18</v>
      </c>
      <c r="H569" s="40">
        <v>1</v>
      </c>
      <c r="I569" s="123"/>
      <c r="J569" s="59"/>
      <c r="K569" s="197">
        <f>E569*F569*G569</f>
        <v>17.819999999999997</v>
      </c>
      <c r="L569" s="113"/>
      <c r="M569" s="121"/>
      <c r="N569" s="60"/>
    </row>
    <row r="570" spans="2:14">
      <c r="B570" s="292" t="s">
        <v>12486</v>
      </c>
      <c r="D570" s="19"/>
      <c r="E570" s="58">
        <v>0.6</v>
      </c>
      <c r="F570" s="40">
        <v>1.65</v>
      </c>
      <c r="G570" s="40">
        <v>4</v>
      </c>
      <c r="H570" s="40">
        <v>1</v>
      </c>
      <c r="I570" s="123"/>
      <c r="J570" s="59"/>
      <c r="K570" s="197">
        <f t="shared" ref="K570" si="35">E570*F570*G570</f>
        <v>3.9599999999999995</v>
      </c>
      <c r="L570" s="113"/>
      <c r="M570" s="121"/>
      <c r="N570" s="60"/>
    </row>
    <row r="571" spans="2:14" ht="12.75" customHeight="1">
      <c r="B571" s="292"/>
      <c r="D571" s="19"/>
      <c r="E571" s="66"/>
      <c r="F571" s="122"/>
      <c r="G571" s="122"/>
      <c r="H571" s="122"/>
      <c r="I571" s="122"/>
      <c r="J571" s="119"/>
      <c r="K571" s="249"/>
      <c r="L571" s="34"/>
      <c r="M571" s="121"/>
      <c r="N571" s="60"/>
    </row>
    <row r="572" spans="2:14" ht="41.25" customHeight="1">
      <c r="B572" s="292"/>
      <c r="C572" s="345" t="str">
        <f>'5-COMP. PROPRIA'!B83</f>
        <v>CP-ESQ-06</v>
      </c>
      <c r="D572" s="169" t="s">
        <v>4452</v>
      </c>
      <c r="E572" s="601" t="str">
        <f>IFERROR(VLOOKUP($C572,'SINAPI ABRIL 2021'!$1:$1048576,2,0),IFERROR(VLOOKUP($C572,'5-COMP. PROPRIA'!$B$4:$I$7587,4,0),""))</f>
        <v>PORTAO DE ABRIR EM CHAPA TIPO PAINEL LAMBRIL QUADRADO MEIA ALTURA, COM GRADE SUPERIOR, COMPLETA COM REQUADRO, ACABAMENTO NATURAL, COM FEICHOS E TRINCOS FORNECIMENTO E INSTALAÇÃO.</v>
      </c>
      <c r="F572" s="602"/>
      <c r="G572" s="602"/>
      <c r="H572" s="602"/>
      <c r="I572" s="602"/>
      <c r="J572" s="603"/>
      <c r="K572" s="392">
        <f>2*2.1*2</f>
        <v>8.4</v>
      </c>
      <c r="L572" s="399" t="str">
        <f>IFERROR(VLOOKUP($C572,'SINAPI ABRIL 2021'!$1:$1048576,3,0),IFERROR(VLOOKUP($C572,'5-COMP. PROPRIA'!$B$4:$I$7587,5,0),""))</f>
        <v>M2</v>
      </c>
      <c r="M572" s="121"/>
      <c r="N572" s="60"/>
    </row>
    <row r="573" spans="2:14" ht="12.75" customHeight="1">
      <c r="B573" s="292"/>
      <c r="D573" s="19"/>
      <c r="E573" s="66"/>
      <c r="F573" s="179"/>
      <c r="G573" s="179"/>
      <c r="H573" s="179"/>
      <c r="I573" s="179"/>
      <c r="J573" s="119"/>
      <c r="K573" s="249"/>
      <c r="L573" s="34"/>
      <c r="M573" s="121"/>
      <c r="N573" s="60"/>
    </row>
    <row r="574" spans="2:14" ht="43.5" customHeight="1">
      <c r="B574" s="292"/>
      <c r="C574" s="77" t="s">
        <v>12312</v>
      </c>
      <c r="D574" s="169" t="s">
        <v>4452</v>
      </c>
      <c r="E574" s="601" t="str">
        <f>IFERROR(VLOOKUP($C574,'SINAPI ABRIL 2021'!$1:$1048576,2,0),IFERROR(VLOOKUP($C574,'5-COMP. PROPRIA'!$B$4:$I$7587,4,0),""))</f>
        <v>PORTAO DE CORRER EM CHAPA TIPO PAINEL LAMBRIL QUADRADO, COM PORTA SOCIAL COMPLETA INCLUIDA, COM REQUADRO, ACABAMENTO NATURAL, COM TRILHOS E ROLDANAS. FORNECIMENTO E INSTALAÇÃO.</v>
      </c>
      <c r="F574" s="602"/>
      <c r="G574" s="602"/>
      <c r="H574" s="602"/>
      <c r="I574" s="602"/>
      <c r="J574" s="603"/>
      <c r="K574" s="392">
        <f>SUM(K576:K576)</f>
        <v>8</v>
      </c>
      <c r="L574" s="399" t="str">
        <f>IFERROR(VLOOKUP($C574,'SINAPI ABRIL 2021'!$1:$1048576,3,0),IFERROR(VLOOKUP($C574,'5-COMP. PROPRIA'!$B$4:$I$7587,5,0),""))</f>
        <v>M2</v>
      </c>
      <c r="M574" s="121"/>
      <c r="N574" s="60"/>
    </row>
    <row r="575" spans="2:14" ht="12.75" customHeight="1">
      <c r="B575" s="292"/>
      <c r="C575" s="77"/>
      <c r="D575" s="169"/>
      <c r="E575" s="46" t="s">
        <v>710</v>
      </c>
      <c r="F575" s="126" t="s">
        <v>711</v>
      </c>
      <c r="G575" s="126" t="s">
        <v>688</v>
      </c>
      <c r="H575" s="126" t="s">
        <v>691</v>
      </c>
      <c r="I575" s="123"/>
      <c r="J575" s="59"/>
      <c r="K575" s="197"/>
      <c r="L575" s="399"/>
      <c r="M575" s="121"/>
      <c r="N575" s="60"/>
    </row>
    <row r="576" spans="2:14" ht="12.75" customHeight="1">
      <c r="B576" s="292" t="s">
        <v>12896</v>
      </c>
      <c r="C576" s="77"/>
      <c r="D576" s="169"/>
      <c r="E576" s="58">
        <v>2</v>
      </c>
      <c r="F576" s="40">
        <v>4</v>
      </c>
      <c r="G576" s="40">
        <v>1</v>
      </c>
      <c r="H576" s="128">
        <v>1</v>
      </c>
      <c r="I576" s="123"/>
      <c r="J576" s="59"/>
      <c r="K576" s="197">
        <f>E576*F576*G576</f>
        <v>8</v>
      </c>
      <c r="L576" s="399"/>
      <c r="M576" s="121"/>
      <c r="N576" s="60"/>
    </row>
    <row r="577" spans="2:14" ht="12.75" customHeight="1">
      <c r="B577" s="292"/>
      <c r="C577" s="77"/>
      <c r="D577" s="169"/>
      <c r="E577" s="421"/>
      <c r="F577" s="422"/>
      <c r="G577" s="422"/>
      <c r="H577" s="422"/>
      <c r="I577" s="422"/>
      <c r="J577" s="423"/>
      <c r="K577" s="392"/>
      <c r="L577" s="399"/>
      <c r="M577" s="121"/>
      <c r="N577" s="60"/>
    </row>
    <row r="578" spans="2:14" ht="12.75" customHeight="1">
      <c r="B578" s="292"/>
      <c r="D578" s="19"/>
      <c r="E578" s="66"/>
      <c r="F578" s="122"/>
      <c r="G578" s="122"/>
      <c r="H578" s="122"/>
      <c r="I578" s="122"/>
      <c r="J578" s="119"/>
      <c r="K578" s="249"/>
      <c r="L578" s="34"/>
      <c r="M578" s="328"/>
      <c r="N578" s="60"/>
    </row>
    <row r="579" spans="2:14" ht="54" customHeight="1">
      <c r="B579" s="340"/>
      <c r="C579" s="345">
        <v>100761</v>
      </c>
      <c r="D579" s="53" t="s">
        <v>7</v>
      </c>
      <c r="E579" s="601" t="str">
        <f>IFERROR(VLOOKUP($C579,'SINAPI ABRIL 2021'!$1:$1048576,2,0),IFERROR(VLOOKUP($C579,'5-COMP. PROPRIA'!$B$4:$I$7587,4,0),""))</f>
        <v>PINTURA COM TINTA ALQUÍDICA DE ACABAMENTO (ESMALTE SINTÉTICO FOSCO) PULVERIZADA SOBRE SUPERFÍCIES METÁLICAS (EXCETO PERFIL) EXECUTADO EM OBRA (02 DEMÃOS). AF_01/2020</v>
      </c>
      <c r="F579" s="602"/>
      <c r="G579" s="602"/>
      <c r="H579" s="602"/>
      <c r="I579" s="602"/>
      <c r="J579" s="603"/>
      <c r="K579" s="392">
        <f>SUM(K581:K585)</f>
        <v>156.18</v>
      </c>
      <c r="L579" s="399" t="str">
        <f>IFERROR(VLOOKUP($C579,'SINAPI ABRIL 2021'!$1:$1048576,3,0),IFERROR(VLOOKUP($C579,'5-COMP. PROPRIA'!$B$4:$I$7587,5,0),""))</f>
        <v>M2</v>
      </c>
      <c r="M579" s="328"/>
      <c r="N579" s="60"/>
    </row>
    <row r="580" spans="2:14" ht="25.5">
      <c r="B580" s="292"/>
      <c r="D580" s="19"/>
      <c r="E580" s="46" t="s">
        <v>710</v>
      </c>
      <c r="F580" s="126" t="s">
        <v>711</v>
      </c>
      <c r="G580" s="126" t="s">
        <v>688</v>
      </c>
      <c r="H580" s="126" t="s">
        <v>4652</v>
      </c>
      <c r="I580" s="122"/>
      <c r="J580" s="119"/>
      <c r="K580" s="249"/>
      <c r="L580" s="34"/>
      <c r="M580" s="121"/>
      <c r="N580" s="60"/>
    </row>
    <row r="581" spans="2:14" ht="12.75" customHeight="1">
      <c r="B581" s="292" t="s">
        <v>11673</v>
      </c>
      <c r="D581" s="19"/>
      <c r="E581" s="192">
        <v>0.9</v>
      </c>
      <c r="F581" s="193">
        <v>2.1</v>
      </c>
      <c r="G581" s="193">
        <f>K563</f>
        <v>25</v>
      </c>
      <c r="H581" s="193">
        <v>2</v>
      </c>
      <c r="I581" s="179"/>
      <c r="J581" s="119"/>
      <c r="K581" s="249">
        <f>E581*F581*G581*H581</f>
        <v>94.5</v>
      </c>
      <c r="L581" s="34"/>
      <c r="M581" s="121"/>
      <c r="N581" s="60"/>
    </row>
    <row r="582" spans="2:14" ht="12.75" customHeight="1">
      <c r="B582" s="292" t="s">
        <v>12311</v>
      </c>
      <c r="D582" s="19"/>
      <c r="E582" s="192">
        <v>0.8</v>
      </c>
      <c r="F582" s="193">
        <v>2.1</v>
      </c>
      <c r="G582" s="193">
        <f>K565</f>
        <v>8</v>
      </c>
      <c r="H582" s="193">
        <v>2</v>
      </c>
      <c r="I582" s="179"/>
      <c r="J582" s="119"/>
      <c r="K582" s="249">
        <f>E582*F582*G582*H582</f>
        <v>26.880000000000003</v>
      </c>
      <c r="L582" s="34"/>
      <c r="M582" s="121"/>
      <c r="N582" s="60"/>
    </row>
    <row r="583" spans="2:14" ht="12.75" customHeight="1">
      <c r="B583" s="424" t="s">
        <v>12494</v>
      </c>
      <c r="D583" s="19"/>
      <c r="E583" s="58">
        <v>2.2000000000000002</v>
      </c>
      <c r="F583" s="40">
        <v>4</v>
      </c>
      <c r="G583" s="40">
        <v>1</v>
      </c>
      <c r="H583" s="193">
        <v>2</v>
      </c>
      <c r="I583" s="179"/>
      <c r="J583" s="119"/>
      <c r="K583" s="249">
        <f t="shared" ref="K583:K585" si="36">E583*F583*G583*H583</f>
        <v>17.600000000000001</v>
      </c>
      <c r="L583" s="34"/>
      <c r="M583" s="121"/>
      <c r="N583" s="60"/>
    </row>
    <row r="584" spans="2:14" ht="12.75" customHeight="1">
      <c r="B584" s="424" t="s">
        <v>12495</v>
      </c>
      <c r="D584" s="19"/>
      <c r="E584" s="58">
        <v>2.2000000000000002</v>
      </c>
      <c r="F584" s="40">
        <v>2</v>
      </c>
      <c r="G584" s="40">
        <v>1</v>
      </c>
      <c r="H584" s="193">
        <v>2</v>
      </c>
      <c r="I584" s="179"/>
      <c r="J584" s="119"/>
      <c r="K584" s="249">
        <f t="shared" si="36"/>
        <v>8.8000000000000007</v>
      </c>
      <c r="L584" s="34"/>
      <c r="M584" s="121"/>
      <c r="N584" s="60"/>
    </row>
    <row r="585" spans="2:14" ht="12.75" customHeight="1">
      <c r="B585" s="424" t="s">
        <v>12493</v>
      </c>
      <c r="D585" s="19"/>
      <c r="E585" s="58">
        <v>2</v>
      </c>
      <c r="F585" s="40">
        <v>2.1</v>
      </c>
      <c r="G585" s="40">
        <v>1</v>
      </c>
      <c r="H585" s="193">
        <v>2</v>
      </c>
      <c r="I585" s="179"/>
      <c r="J585" s="119"/>
      <c r="K585" s="249">
        <f t="shared" si="36"/>
        <v>8.4</v>
      </c>
      <c r="L585" s="34"/>
      <c r="M585" s="121"/>
      <c r="N585" s="60"/>
    </row>
    <row r="586" spans="2:14" ht="12.75" customHeight="1">
      <c r="B586" s="292"/>
      <c r="D586" s="19"/>
      <c r="E586" s="66"/>
      <c r="F586" s="122"/>
      <c r="G586" s="122"/>
      <c r="H586" s="122"/>
      <c r="I586" s="122"/>
      <c r="J586" s="119"/>
      <c r="K586" s="249"/>
      <c r="L586" s="34"/>
      <c r="M586" s="121"/>
      <c r="N586" s="60"/>
    </row>
    <row r="587" spans="2:14" ht="12.75" customHeight="1">
      <c r="B587" s="292"/>
      <c r="D587" s="19"/>
      <c r="E587" s="66"/>
      <c r="F587" s="179"/>
      <c r="G587" s="179"/>
      <c r="H587" s="179"/>
      <c r="I587" s="179"/>
      <c r="J587" s="119"/>
      <c r="K587" s="249"/>
      <c r="L587" s="34"/>
      <c r="M587" s="121"/>
      <c r="N587" s="60"/>
    </row>
    <row r="588" spans="2:14" ht="44.25" customHeight="1">
      <c r="B588" s="292"/>
      <c r="C588" s="345" t="s">
        <v>4463</v>
      </c>
      <c r="D588" s="169" t="s">
        <v>4452</v>
      </c>
      <c r="E588" s="601" t="str">
        <f>IFERROR(VLOOKUP($C588,'SINAPI ABRIL 2021'!$1:$1048576,2,0),IFERROR(VLOOKUP($C588,'5-COMP. PROPRIA'!$B$4:$I$7587,4,0),""))</f>
        <v>JANELA DE ALUMÍNIO DE CORRER, 2 FOLHAS, FIXAÇÃO COM ARGAMASSA, COM VIDROS, PADRONIZADA INCLUSO PEITORIL EM GRANILITE 60CM (ABERTURA NA VERTICAL "PASSA PRATO" - FORNECIMENTO E INSTALAÇÃO</v>
      </c>
      <c r="F588" s="602"/>
      <c r="G588" s="602"/>
      <c r="H588" s="602"/>
      <c r="I588" s="602"/>
      <c r="J588" s="603"/>
      <c r="K588" s="392">
        <f>K590</f>
        <v>1</v>
      </c>
      <c r="L588" s="399" t="str">
        <f>IFERROR(VLOOKUP($C588,'SINAPI ABRIL 2021'!$1:$1048576,3,0),IFERROR(VLOOKUP($C588,'5-COMP. PROPRIA'!$B$4:$I$7587,5,0),""))</f>
        <v>UN</v>
      </c>
      <c r="M588" s="121"/>
      <c r="N588" s="60"/>
    </row>
    <row r="589" spans="2:14" ht="25.5">
      <c r="B589" s="292"/>
      <c r="D589" s="19"/>
      <c r="E589" s="46" t="s">
        <v>710</v>
      </c>
      <c r="F589" s="126" t="s">
        <v>711</v>
      </c>
      <c r="G589" s="126" t="s">
        <v>688</v>
      </c>
      <c r="H589" s="126" t="s">
        <v>691</v>
      </c>
      <c r="I589" s="122"/>
      <c r="J589" s="119"/>
      <c r="K589" s="249"/>
      <c r="L589" s="34"/>
      <c r="M589" s="121"/>
      <c r="N589" s="60"/>
    </row>
    <row r="590" spans="2:14" ht="12.75" customHeight="1">
      <c r="B590" s="292" t="s">
        <v>4474</v>
      </c>
      <c r="D590" s="19"/>
      <c r="E590" s="58">
        <v>0</v>
      </c>
      <c r="F590" s="40">
        <v>0</v>
      </c>
      <c r="G590" s="40">
        <v>1</v>
      </c>
      <c r="H590" s="40">
        <v>0</v>
      </c>
      <c r="I590" s="122"/>
      <c r="J590" s="119"/>
      <c r="K590" s="249">
        <f>G590</f>
        <v>1</v>
      </c>
      <c r="L590" s="34"/>
      <c r="M590" s="121"/>
      <c r="N590" s="60"/>
    </row>
    <row r="591" spans="2:14" ht="12.75" customHeight="1">
      <c r="B591" s="292"/>
      <c r="D591" s="19"/>
      <c r="E591" s="66"/>
      <c r="F591" s="170"/>
      <c r="G591" s="170"/>
      <c r="H591" s="170"/>
      <c r="I591" s="170"/>
      <c r="J591" s="119"/>
      <c r="K591" s="249"/>
      <c r="L591" s="34"/>
      <c r="M591" s="121"/>
      <c r="N591" s="60"/>
    </row>
    <row r="592" spans="2:14" ht="35.25" customHeight="1">
      <c r="B592" s="292"/>
      <c r="C592" s="345" t="s">
        <v>4464</v>
      </c>
      <c r="D592" s="169" t="s">
        <v>4452</v>
      </c>
      <c r="E592" s="601" t="str">
        <f>IFERROR(VLOOKUP($C592,'SINAPI ABRIL 2021'!$1:$1048576,2,0),IFERROR(VLOOKUP($C592,'5-COMP. PROPRIA'!$B$4:$I$7587,4,0),""))</f>
        <v>TELA DE PROTEÇÃO DE FIBRA DE VIDRO ANTI CHAMAS COM BORDA DE ALUMINIO - FORNECIMENTO E INSTALAÇÃO</v>
      </c>
      <c r="F592" s="602"/>
      <c r="G592" s="602"/>
      <c r="H592" s="602"/>
      <c r="I592" s="602"/>
      <c r="J592" s="603"/>
      <c r="K592" s="392">
        <f>SUM(K594:K595)</f>
        <v>6.3</v>
      </c>
      <c r="L592" s="399" t="str">
        <f>IFERROR(VLOOKUP($C592,'SINAPI ABRIL 2021'!$1:$1048576,3,0),IFERROR(VLOOKUP($C592,'5-COMP. PROPRIA'!$B$4:$I$7587,5,0),""))</f>
        <v>M2</v>
      </c>
      <c r="M592" s="121"/>
      <c r="N592" s="60"/>
    </row>
    <row r="593" spans="2:21" ht="45" customHeight="1">
      <c r="B593" s="292"/>
      <c r="D593" s="19"/>
      <c r="E593" s="46" t="s">
        <v>710</v>
      </c>
      <c r="F593" s="126" t="s">
        <v>711</v>
      </c>
      <c r="G593" s="126" t="s">
        <v>688</v>
      </c>
      <c r="H593" s="126" t="s">
        <v>691</v>
      </c>
      <c r="I593" s="179"/>
      <c r="J593" s="119"/>
      <c r="K593" s="249"/>
      <c r="L593" s="34"/>
      <c r="M593" s="121"/>
      <c r="N593" s="60"/>
    </row>
    <row r="594" spans="2:21" ht="12.75" customHeight="1">
      <c r="B594" s="292"/>
      <c r="D594" s="19"/>
      <c r="E594" s="58">
        <v>2</v>
      </c>
      <c r="F594" s="40">
        <v>1.2</v>
      </c>
      <c r="G594" s="40">
        <v>2</v>
      </c>
      <c r="H594" s="40">
        <v>0</v>
      </c>
      <c r="I594" s="179"/>
      <c r="J594" s="119"/>
      <c r="K594" s="249">
        <f>E594*F594*G594</f>
        <v>4.8</v>
      </c>
      <c r="L594" s="34"/>
      <c r="M594" s="121"/>
      <c r="N594" s="60"/>
    </row>
    <row r="595" spans="2:21" ht="12.75" customHeight="1">
      <c r="B595" s="292"/>
      <c r="D595" s="19"/>
      <c r="E595" s="58">
        <v>1</v>
      </c>
      <c r="F595" s="40">
        <v>0.5</v>
      </c>
      <c r="G595" s="40">
        <v>3</v>
      </c>
      <c r="H595" s="40">
        <v>0</v>
      </c>
      <c r="I595" s="179"/>
      <c r="J595" s="119"/>
      <c r="K595" s="249">
        <f>E595*F595*G595</f>
        <v>1.5</v>
      </c>
      <c r="L595" s="34"/>
      <c r="M595" s="121"/>
      <c r="N595" s="60"/>
    </row>
    <row r="596" spans="2:21" ht="12.75" customHeight="1" thickBot="1">
      <c r="B596" s="292"/>
      <c r="D596" s="19"/>
      <c r="E596" s="66"/>
      <c r="F596" s="179"/>
      <c r="G596" s="179"/>
      <c r="H596" s="179"/>
      <c r="I596" s="179"/>
      <c r="J596" s="119"/>
      <c r="K596" s="249"/>
      <c r="L596" s="34"/>
      <c r="M596" s="121"/>
      <c r="N596" s="60"/>
    </row>
    <row r="597" spans="2:21" ht="12.75" customHeight="1" thickBot="1">
      <c r="B597" s="292"/>
      <c r="D597" s="19"/>
      <c r="E597" s="604" t="s">
        <v>11660</v>
      </c>
      <c r="F597" s="605"/>
      <c r="G597" s="605"/>
      <c r="H597" s="605"/>
      <c r="I597" s="605"/>
      <c r="J597" s="606"/>
      <c r="K597" s="249"/>
      <c r="L597" s="34"/>
      <c r="M597" s="121"/>
      <c r="N597" s="60"/>
      <c r="O597" s="596"/>
      <c r="P597" s="597"/>
      <c r="Q597" s="597"/>
      <c r="R597" s="597"/>
      <c r="S597" s="597"/>
      <c r="T597" s="597"/>
      <c r="U597" s="597"/>
    </row>
    <row r="598" spans="2:21" ht="42" customHeight="1">
      <c r="B598" s="292"/>
      <c r="C598" s="76">
        <v>102253</v>
      </c>
      <c r="D598" s="169" t="s">
        <v>7</v>
      </c>
      <c r="E598" s="601" t="str">
        <f>IFERROR(VLOOKUP($C598,'SINAPI ABRIL 2021'!$1:$1048576,2,0),IFERROR(VLOOKUP($C598,'5-COMP. PROPRIA'!$B$4:$I$7587,4,0),""))</f>
        <v>DIVISORIA SANITÁRIA, TIPO CABINE, EM GRANITO CINZA POLIDO, ESP = 3CM, ASSENTADO COM ARGAMASSA COLANTE AC III-E, EXCLUSIVE FERRAGENS. AF_01/2021</v>
      </c>
      <c r="F598" s="602"/>
      <c r="G598" s="602"/>
      <c r="H598" s="602"/>
      <c r="I598" s="602"/>
      <c r="J598" s="603"/>
      <c r="K598" s="392">
        <f>SUM(K600:K605)</f>
        <v>60.120000000000012</v>
      </c>
      <c r="L598" s="399" t="str">
        <f>IFERROR(VLOOKUP($C598,'SINAPI ABRIL 2021'!$1:$1048576,3,0),IFERROR(VLOOKUP($C598,'5-COMP. PROPRIA'!$B$4:$I$7587,5,0),""))</f>
        <v>M2</v>
      </c>
      <c r="M598" s="121"/>
      <c r="N598" s="60"/>
    </row>
    <row r="599" spans="2:21" ht="29.25" customHeight="1">
      <c r="B599" s="292"/>
      <c r="D599" s="19"/>
      <c r="E599" s="46" t="s">
        <v>710</v>
      </c>
      <c r="F599" s="126" t="s">
        <v>711</v>
      </c>
      <c r="G599" s="126" t="s">
        <v>688</v>
      </c>
      <c r="H599" s="126" t="s">
        <v>691</v>
      </c>
      <c r="I599" s="169" t="s">
        <v>4465</v>
      </c>
      <c r="J599" s="119"/>
      <c r="K599" s="249"/>
      <c r="L599" s="34"/>
      <c r="M599" s="121"/>
      <c r="N599" s="60"/>
    </row>
    <row r="600" spans="2:21" ht="12.75" customHeight="1">
      <c r="B600" s="292"/>
      <c r="D600" s="19"/>
      <c r="E600" s="58">
        <v>3</v>
      </c>
      <c r="F600" s="40">
        <v>1.8</v>
      </c>
      <c r="G600" s="40">
        <v>1</v>
      </c>
      <c r="H600" s="40">
        <v>1</v>
      </c>
      <c r="I600" s="123"/>
      <c r="J600" s="59"/>
      <c r="K600" s="197">
        <f>H600*G600*F600*E600</f>
        <v>5.4</v>
      </c>
      <c r="L600" s="34"/>
      <c r="M600" s="121"/>
      <c r="N600" s="60"/>
    </row>
    <row r="601" spans="2:21" ht="12.75" customHeight="1">
      <c r="B601" s="292"/>
      <c r="D601" s="19"/>
      <c r="E601" s="58">
        <v>3</v>
      </c>
      <c r="F601" s="40">
        <v>1.8</v>
      </c>
      <c r="G601" s="40">
        <v>1</v>
      </c>
      <c r="H601" s="40">
        <v>1</v>
      </c>
      <c r="I601" s="123"/>
      <c r="J601" s="59"/>
      <c r="K601" s="197">
        <f>H601*G601*F601*E601</f>
        <v>5.4</v>
      </c>
      <c r="L601" s="34"/>
      <c r="M601" s="121"/>
      <c r="N601" s="60"/>
    </row>
    <row r="602" spans="2:21" ht="12.75" customHeight="1">
      <c r="B602" s="292"/>
      <c r="D602" s="19"/>
      <c r="E602" s="58">
        <v>12</v>
      </c>
      <c r="F602" s="40">
        <v>1.8</v>
      </c>
      <c r="G602" s="40">
        <v>1</v>
      </c>
      <c r="H602" s="40">
        <v>1</v>
      </c>
      <c r="I602" s="123"/>
      <c r="J602" s="59"/>
      <c r="K602" s="197">
        <f>H602*G602*F602*E602</f>
        <v>21.6</v>
      </c>
      <c r="L602" s="34"/>
      <c r="M602" s="121"/>
      <c r="N602" s="60"/>
    </row>
    <row r="603" spans="2:21" ht="12.75" customHeight="1">
      <c r="B603" s="292"/>
      <c r="D603" s="19"/>
      <c r="E603" s="58">
        <v>12</v>
      </c>
      <c r="F603" s="40">
        <v>1.8</v>
      </c>
      <c r="G603" s="40">
        <v>1</v>
      </c>
      <c r="H603" s="40">
        <v>1</v>
      </c>
      <c r="I603" s="123"/>
      <c r="J603" s="59"/>
      <c r="K603" s="197">
        <f>H603*G603*F603*E603</f>
        <v>21.6</v>
      </c>
      <c r="L603" s="34"/>
      <c r="M603" s="121"/>
      <c r="N603" s="60"/>
    </row>
    <row r="604" spans="2:21" ht="12.75" customHeight="1">
      <c r="B604" s="292"/>
      <c r="D604" s="19"/>
      <c r="E604" s="58">
        <v>1.7</v>
      </c>
      <c r="F604" s="40">
        <v>1.8</v>
      </c>
      <c r="G604" s="40">
        <v>1</v>
      </c>
      <c r="H604" s="40">
        <v>1</v>
      </c>
      <c r="I604" s="123"/>
      <c r="J604" s="59"/>
      <c r="K604" s="197">
        <f t="shared" ref="K604:K605" si="37">H604*G604*F604*E604</f>
        <v>3.06</v>
      </c>
      <c r="L604" s="34"/>
      <c r="M604" s="121"/>
      <c r="N604" s="60"/>
    </row>
    <row r="605" spans="2:21" ht="12.75" customHeight="1">
      <c r="B605" s="292"/>
      <c r="D605" s="19"/>
      <c r="E605" s="58">
        <v>1.7</v>
      </c>
      <c r="F605" s="40">
        <v>1.8</v>
      </c>
      <c r="G605" s="40">
        <v>1</v>
      </c>
      <c r="H605" s="40">
        <v>1</v>
      </c>
      <c r="I605" s="123"/>
      <c r="J605" s="59"/>
      <c r="K605" s="197">
        <f t="shared" si="37"/>
        <v>3.06</v>
      </c>
      <c r="L605" s="34"/>
      <c r="M605" s="121"/>
      <c r="N605" s="60"/>
    </row>
    <row r="606" spans="2:21" ht="12.75" customHeight="1">
      <c r="B606" s="292"/>
      <c r="D606" s="19"/>
      <c r="E606" s="66"/>
      <c r="F606" s="179"/>
      <c r="G606" s="179"/>
      <c r="H606" s="179"/>
      <c r="I606" s="179"/>
      <c r="J606" s="119"/>
      <c r="K606" s="249"/>
      <c r="L606" s="34"/>
      <c r="M606" s="121"/>
      <c r="N606" s="60"/>
    </row>
    <row r="607" spans="2:21" ht="37.5" customHeight="1">
      <c r="B607" s="292" t="s">
        <v>12487</v>
      </c>
      <c r="C607" s="76" t="s">
        <v>11652</v>
      </c>
      <c r="D607" s="169" t="s">
        <v>11654</v>
      </c>
      <c r="E607" s="601" t="str">
        <f>IFERROR(VLOOKUP($C607,'SINAPI ABRIL 2021'!$1:$1048576,2,0),IFERROR(VLOOKUP($C607,'5-COMP. PROPRIA'!$B$4:$I$7587,4,0),""))</f>
        <v>GRANITO PARA BANCADA, POLIDO, TIPO ANDORINHA/ QUARTZ/ CASTELO/ CORUMBA OU OUTROS EQUIVALENTES DA REGIAO, E=  *2,5* CM - FORNECIMENTO E INSTALAÇÃO</v>
      </c>
      <c r="F607" s="602"/>
      <c r="G607" s="602"/>
      <c r="H607" s="602"/>
      <c r="I607" s="602"/>
      <c r="J607" s="603"/>
      <c r="K607" s="392">
        <v>9.8000000000000007</v>
      </c>
      <c r="L607" s="399" t="str">
        <f>IFERROR(VLOOKUP($C607,'SINAPI ABRIL 2021'!$1:$1048576,3,0),IFERROR(VLOOKUP($C607,'5-COMP. PROPRIA'!$B$4:$I$7587,5,0),""))</f>
        <v>M2</v>
      </c>
      <c r="M607" s="121"/>
      <c r="N607" s="60"/>
    </row>
    <row r="608" spans="2:21" ht="12.75" customHeight="1">
      <c r="B608" s="292"/>
      <c r="D608" s="19"/>
      <c r="E608" s="66"/>
      <c r="F608" s="179"/>
      <c r="G608" s="179"/>
      <c r="H608" s="179"/>
      <c r="I608" s="179"/>
      <c r="J608" s="119"/>
      <c r="K608" s="249"/>
      <c r="L608" s="34"/>
      <c r="M608" s="121"/>
      <c r="N608" s="60"/>
    </row>
    <row r="609" spans="2:21" ht="37.5" customHeight="1">
      <c r="B609" s="292" t="s">
        <v>12489</v>
      </c>
      <c r="C609" s="50">
        <v>101965</v>
      </c>
      <c r="D609" s="169" t="s">
        <v>7</v>
      </c>
      <c r="E609" s="601" t="str">
        <f>IFERROR(VLOOKUP($C609,'SINAPI ABRIL 2021'!$1:$1048576,2,0),IFERROR(VLOOKUP($C609,'5-COMP. PROPRIA'!$B$4:$I$7587,4,0),""))</f>
        <v>PEITORIL LINEAR EM GRANITO OU MÁRMORE, L = 15CM, COMPRIMENTO DE ATÉ 2M, ASSENTADO COM ARGAMASSA 1:6 COM ADITIVO. AF_11/2020</v>
      </c>
      <c r="F609" s="602"/>
      <c r="G609" s="602"/>
      <c r="H609" s="602"/>
      <c r="I609" s="602"/>
      <c r="J609" s="603"/>
      <c r="K609" s="392">
        <f>K532</f>
        <v>404.2</v>
      </c>
      <c r="L609" s="399" t="str">
        <f>IFERROR(VLOOKUP($C609,'SINAPI ABRIL 2021'!$1:$1048576,3,0),IFERROR(VLOOKUP($C609,'5-COMP. PROPRIA'!$B$4:$I$7587,5,0),""))</f>
        <v>M</v>
      </c>
      <c r="M609" s="121"/>
      <c r="N609" s="60"/>
    </row>
    <row r="610" spans="2:21" ht="12.75" customHeight="1" thickBot="1">
      <c r="B610" s="292"/>
      <c r="D610" s="19"/>
      <c r="E610" s="66"/>
      <c r="F610" s="179"/>
      <c r="G610" s="179"/>
      <c r="H610" s="179"/>
      <c r="I610" s="179"/>
      <c r="J610" s="119"/>
      <c r="K610" s="249"/>
      <c r="L610" s="34"/>
      <c r="M610" s="121"/>
      <c r="N610" s="60"/>
    </row>
    <row r="611" spans="2:21" ht="12.75" customHeight="1" thickBot="1">
      <c r="B611" s="292"/>
      <c r="D611" s="19"/>
      <c r="E611" s="604" t="s">
        <v>4685</v>
      </c>
      <c r="F611" s="605"/>
      <c r="G611" s="605"/>
      <c r="H611" s="605"/>
      <c r="I611" s="605"/>
      <c r="J611" s="606"/>
      <c r="K611" s="249"/>
      <c r="L611" s="34"/>
      <c r="M611" s="121"/>
      <c r="N611" s="60"/>
      <c r="O611" s="596"/>
      <c r="P611" s="597"/>
      <c r="Q611" s="597"/>
      <c r="R611" s="597"/>
      <c r="S611" s="597"/>
      <c r="T611" s="597"/>
      <c r="U611" s="597"/>
    </row>
    <row r="612" spans="2:21" ht="12.75" customHeight="1">
      <c r="B612" s="292"/>
      <c r="D612" s="19"/>
      <c r="E612" s="44"/>
      <c r="F612" s="179"/>
      <c r="G612" s="179"/>
      <c r="H612" s="179"/>
      <c r="I612" s="179"/>
      <c r="J612" s="119"/>
      <c r="K612" s="249"/>
      <c r="L612" s="34"/>
      <c r="M612" s="121"/>
      <c r="N612" s="60"/>
    </row>
    <row r="613" spans="2:21" ht="46.5" customHeight="1">
      <c r="B613" s="292" t="s">
        <v>4688</v>
      </c>
      <c r="C613" s="50">
        <v>87894</v>
      </c>
      <c r="D613" s="169" t="s">
        <v>7</v>
      </c>
      <c r="E613" s="601" t="str">
        <f>IFERROR(VLOOKUP($C613,'SINAPI ABRIL 2021'!$1:$1048576,2,0),IFERROR(VLOOKUP($C613,'5-COMP. PROPRIA'!$B$4:$I$7587,4,0),""))</f>
        <v>CHAPISCO APLICADO EM ALVENARIA (SEM PRESENÇA DE VÃOS) E ESTRUTURAS DE CONCRETO DE FACHADA, COM COLHER DE PEDREIRO.  ARGAMASSA TRAÇO 1:3 COM PREPARO EM BETONEIRA 400L. AF_06/2014</v>
      </c>
      <c r="F613" s="602"/>
      <c r="G613" s="602"/>
      <c r="H613" s="602"/>
      <c r="I613" s="602"/>
      <c r="J613" s="603"/>
      <c r="K613" s="392">
        <f>SUM(K615:K616)</f>
        <v>1174.1199999999999</v>
      </c>
      <c r="L613" s="399" t="str">
        <f>IFERROR(VLOOKUP($C613,'SINAPI ABRIL 2021'!$1:$1048576,3,0),IFERROR(VLOOKUP($C613,'5-COMP. PROPRIA'!$B$4:$I$7587,5,0),""))</f>
        <v>M2</v>
      </c>
      <c r="M613" s="121"/>
      <c r="N613" s="60"/>
    </row>
    <row r="614" spans="2:21" ht="26.25" customHeight="1">
      <c r="B614" s="292"/>
      <c r="D614" s="19"/>
      <c r="E614" s="46" t="s">
        <v>710</v>
      </c>
      <c r="F614" s="126"/>
      <c r="G614" s="126" t="s">
        <v>688</v>
      </c>
      <c r="H614" s="126"/>
      <c r="I614" s="169"/>
      <c r="J614" s="119"/>
      <c r="K614" s="249"/>
      <c r="L614" s="34"/>
      <c r="M614" s="121"/>
      <c r="N614" s="60"/>
    </row>
    <row r="615" spans="2:21" ht="32.25" customHeight="1">
      <c r="B615" s="464" t="s">
        <v>12884</v>
      </c>
      <c r="D615" s="19"/>
      <c r="E615" s="58">
        <f>K534</f>
        <v>261.44</v>
      </c>
      <c r="F615" s="126"/>
      <c r="G615" s="40">
        <v>2</v>
      </c>
      <c r="H615" s="126"/>
      <c r="I615" s="169"/>
      <c r="J615" s="59"/>
      <c r="K615" s="197">
        <f>E615*G615</f>
        <v>522.88</v>
      </c>
      <c r="L615" s="34"/>
      <c r="M615" s="121"/>
      <c r="N615" s="60"/>
    </row>
    <row r="616" spans="2:21" ht="32.25" customHeight="1">
      <c r="B616" s="464" t="s">
        <v>12558</v>
      </c>
      <c r="D616" s="19"/>
      <c r="E616" s="58">
        <f>K72+K71+K66</f>
        <v>651.2399999999999</v>
      </c>
      <c r="F616" s="126"/>
      <c r="G616" s="40">
        <v>1</v>
      </c>
      <c r="H616" s="126"/>
      <c r="I616" s="169"/>
      <c r="J616" s="59"/>
      <c r="K616" s="197">
        <f>E616*G616</f>
        <v>651.2399999999999</v>
      </c>
      <c r="L616" s="34"/>
      <c r="M616" s="121"/>
      <c r="N616" s="60"/>
    </row>
    <row r="617" spans="2:21" ht="69" customHeight="1">
      <c r="B617" s="292" t="s">
        <v>9137</v>
      </c>
      <c r="C617" s="50">
        <v>87547</v>
      </c>
      <c r="D617" s="169" t="s">
        <v>7</v>
      </c>
      <c r="E617" s="601" t="str">
        <f>IFERROR(VLOOKUP($C617,'SINAPI ABRIL 2021'!$1:$1048576,2,0),IFERROR(VLOOKUP($C617,'5-COMP. PROPRIA'!$B$4:$I$7587,4,0),""))</f>
        <v>MASSA ÚNICA, PARA RECEBIMENTO DE PINTURA, EM ARGAMASSA TRAÇO 1:2:8, PREPARO MECÂNICO COM BETONEIRA 400L, APLICADA MANUALMENTE EM FACES INTERNAS DE PAREDES, ESPESSURA DE 10MM, COM EXECUÇÃO DE TALISCAS. AF_06/2014</v>
      </c>
      <c r="F617" s="602"/>
      <c r="G617" s="602"/>
      <c r="H617" s="602"/>
      <c r="I617" s="602"/>
      <c r="J617" s="603"/>
      <c r="K617" s="392">
        <f>K613</f>
        <v>1174.1199999999999</v>
      </c>
      <c r="L617" s="399" t="str">
        <f>IFERROR(VLOOKUP($C617,'SINAPI ABRIL 2021'!$1:$1048576,3,0),IFERROR(VLOOKUP($C617,'5-COMP. PROPRIA'!$B$4:$I$7587,5,0),""))</f>
        <v>M2</v>
      </c>
      <c r="M617" s="121"/>
      <c r="N617" s="60"/>
    </row>
    <row r="618" spans="2:21" ht="12.75" customHeight="1">
      <c r="B618" s="292"/>
      <c r="D618" s="19"/>
      <c r="E618" s="67"/>
      <c r="F618" s="33"/>
      <c r="G618" s="33"/>
      <c r="H618" s="237"/>
      <c r="I618" s="33"/>
      <c r="J618" s="59"/>
      <c r="K618" s="197"/>
      <c r="L618" s="34"/>
      <c r="M618" s="121"/>
      <c r="N618" s="60"/>
    </row>
    <row r="619" spans="2:21" ht="27.75" customHeight="1">
      <c r="B619" s="292" t="s">
        <v>11677</v>
      </c>
      <c r="C619" s="50">
        <v>88628</v>
      </c>
      <c r="D619" s="169" t="s">
        <v>7</v>
      </c>
      <c r="E619" s="601" t="str">
        <f>IFERROR(VLOOKUP($C619,'SINAPI ABRIL 2021'!$1:$1048576,2,0),IFERROR(VLOOKUP($C619,'5-COMP. PROPRIA'!$B$4:$I$7587,4,0),""))</f>
        <v>ARGAMASSA TRAÇO 1:3 (EM VOLUME DE CIMENTO E AREIA MÉDIA ÚMIDA), PREPARO MECÂNICO COM BETONEIRA 400 L. AF_08/2019</v>
      </c>
      <c r="F619" s="602"/>
      <c r="G619" s="602"/>
      <c r="H619" s="602"/>
      <c r="I619" s="602"/>
      <c r="J619" s="603"/>
      <c r="K619" s="392">
        <v>5</v>
      </c>
      <c r="L619" s="399" t="str">
        <f>IFERROR(VLOOKUP($C619,'SINAPI ABRIL 2021'!$1:$1048576,3,0),IFERROR(VLOOKUP($C619,'5-COMP. PROPRIA'!$B$4:$I$7587,5,0),""))</f>
        <v>M3</v>
      </c>
      <c r="M619" s="121"/>
      <c r="N619" s="60"/>
    </row>
    <row r="620" spans="2:21" ht="12.75" customHeight="1">
      <c r="B620" s="292"/>
      <c r="D620" s="19"/>
      <c r="E620" s="67"/>
      <c r="F620" s="33"/>
      <c r="G620" s="33"/>
      <c r="H620" s="237"/>
      <c r="I620" s="33"/>
      <c r="J620" s="59"/>
      <c r="K620" s="197"/>
      <c r="L620" s="34"/>
      <c r="M620" s="121"/>
      <c r="N620" s="60"/>
    </row>
    <row r="621" spans="2:21" ht="57.75" customHeight="1">
      <c r="B621" s="292" t="s">
        <v>12306</v>
      </c>
      <c r="C621" s="50">
        <v>87273</v>
      </c>
      <c r="D621" s="169" t="s">
        <v>7</v>
      </c>
      <c r="E621" s="601" t="str">
        <f>IFERROR(VLOOKUP($C621,'SINAPI ABRIL 2021'!$1:$1048576,2,0),IFERROR(VLOOKUP($C621,'5-COMP. PROPRIA'!$B$4:$I$7587,4,0),""))</f>
        <v>REVESTIMENTO CERÂMICO PARA PAREDES INTERNAS COM PLACAS TIPO ESMALTADA EXTRA DE DIMENSÕES 33X45 CM APLICADAS EM AMBIENTES DE ÁREA MAIOR QUE 5 M² NA ALTURA INTEIRA DAS PAREDES. AF_06/2014</v>
      </c>
      <c r="F621" s="602"/>
      <c r="G621" s="602"/>
      <c r="H621" s="602"/>
      <c r="I621" s="602"/>
      <c r="J621" s="603"/>
      <c r="K621" s="392">
        <v>439.83</v>
      </c>
      <c r="L621" s="399" t="str">
        <f>IFERROR(VLOOKUP($C621,'SINAPI ABRIL 2021'!$1:$1048576,3,0),IFERROR(VLOOKUP($C621,'5-COMP. PROPRIA'!$B$4:$I$7587,5,0),""))</f>
        <v>M2</v>
      </c>
      <c r="M621" s="121"/>
      <c r="N621" s="60"/>
    </row>
    <row r="622" spans="2:21" ht="12.75" customHeight="1" thickBot="1">
      <c r="B622" s="292"/>
      <c r="D622" s="19"/>
      <c r="E622" s="66"/>
      <c r="F622" s="179"/>
      <c r="G622" s="179"/>
      <c r="H622" s="179"/>
      <c r="I622" s="179"/>
      <c r="J622" s="119"/>
      <c r="K622" s="249"/>
      <c r="L622" s="34"/>
      <c r="M622" s="121"/>
      <c r="N622" s="60"/>
    </row>
    <row r="623" spans="2:21" ht="13.5" thickBot="1">
      <c r="B623" s="292"/>
      <c r="D623" s="19"/>
      <c r="E623" s="604" t="s">
        <v>4469</v>
      </c>
      <c r="F623" s="605"/>
      <c r="G623" s="605"/>
      <c r="H623" s="605"/>
      <c r="I623" s="605"/>
      <c r="J623" s="606"/>
      <c r="K623" s="249"/>
      <c r="L623" s="34"/>
      <c r="M623" s="121"/>
      <c r="N623" s="60"/>
      <c r="O623" s="596"/>
      <c r="P623" s="597"/>
      <c r="Q623" s="597"/>
      <c r="R623" s="597"/>
      <c r="S623" s="597"/>
      <c r="T623" s="597"/>
      <c r="U623" s="597"/>
    </row>
    <row r="624" spans="2:21" ht="12.75" customHeight="1">
      <c r="B624" s="292"/>
      <c r="D624" s="19"/>
      <c r="E624" s="66"/>
      <c r="F624" s="122"/>
      <c r="G624" s="122"/>
      <c r="H624" s="122"/>
      <c r="I624" s="122"/>
      <c r="J624" s="119"/>
      <c r="K624" s="249"/>
      <c r="L624" s="34"/>
      <c r="M624" s="121"/>
      <c r="N624" s="60"/>
    </row>
    <row r="625" spans="2:14" ht="12.75" customHeight="1">
      <c r="B625" s="292"/>
      <c r="D625" s="19"/>
      <c r="E625" s="638" t="str">
        <f>'2-ORÇAMENTO'!E220</f>
        <v>MURO</v>
      </c>
      <c r="F625" s="639"/>
      <c r="G625" s="639"/>
      <c r="H625" s="639"/>
      <c r="I625" s="639"/>
      <c r="J625" s="640"/>
      <c r="K625" s="249"/>
      <c r="L625" s="34"/>
      <c r="M625" s="121"/>
      <c r="N625" s="60"/>
    </row>
    <row r="626" spans="2:14" ht="33" customHeight="1">
      <c r="B626" s="488" t="s">
        <v>12898</v>
      </c>
      <c r="C626" s="345">
        <v>88497</v>
      </c>
      <c r="D626" s="169" t="s">
        <v>4452</v>
      </c>
      <c r="E626" s="601" t="str">
        <f>IFERROR(VLOOKUP($C626,'SINAPI ABRIL 2021'!$1:$1048576,2,0),IFERROR(VLOOKUP($C626,'5-COMP. PROPRIA'!$B$4:$I$7587,4,0),""))</f>
        <v>APLICAÇÃO E LIXAMENTO DE MASSA LÁTEX EM PAREDES, DUAS DEMÃOS. AF_06/2014</v>
      </c>
      <c r="F626" s="602"/>
      <c r="G626" s="602"/>
      <c r="H626" s="602"/>
      <c r="I626" s="602"/>
      <c r="J626" s="603"/>
      <c r="K626" s="392">
        <f>60*3</f>
        <v>180</v>
      </c>
      <c r="L626" s="399" t="str">
        <f>IFERROR(VLOOKUP($C626,'SINAPI ABRIL 2021'!$1:$1048576,3,0),IFERROR(VLOOKUP($C626,'5-COMP. PROPRIA'!$B$4:$I$7587,5,0),""))</f>
        <v>M2</v>
      </c>
      <c r="M626" s="121"/>
      <c r="N626" s="60"/>
    </row>
    <row r="627" spans="2:14" ht="12.75" customHeight="1">
      <c r="B627" s="292"/>
      <c r="D627" s="19"/>
      <c r="E627" s="66"/>
      <c r="F627" s="122"/>
      <c r="G627" s="122"/>
      <c r="H627" s="122"/>
      <c r="I627" s="122"/>
      <c r="J627" s="119"/>
      <c r="K627" s="249"/>
      <c r="L627" s="34"/>
      <c r="M627" s="121"/>
      <c r="N627" s="60"/>
    </row>
    <row r="628" spans="2:14" ht="26.25" customHeight="1">
      <c r="B628" s="488" t="s">
        <v>12897</v>
      </c>
      <c r="C628" s="345">
        <v>88415</v>
      </c>
      <c r="D628" s="53" t="s">
        <v>7</v>
      </c>
      <c r="E628" s="601" t="str">
        <f>IFERROR(VLOOKUP($C628,'SINAPI ABRIL 2021'!$1:$1048576,2,0),IFERROR(VLOOKUP($C628,'5-COMP. PROPRIA'!$B$4:$I$7587,4,0),""))</f>
        <v>APLICAÇÃO MANUAL DE FUNDO SELADOR ACRÍLICO EM PAREDES EXTERNAS DE CASAS. AF_06/2014</v>
      </c>
      <c r="F628" s="602"/>
      <c r="G628" s="602"/>
      <c r="H628" s="602"/>
      <c r="I628" s="602"/>
      <c r="J628" s="603"/>
      <c r="K628" s="392">
        <f>(193*3*2)+(238.2*2)</f>
        <v>1634.4</v>
      </c>
      <c r="L628" s="399" t="str">
        <f>IFERROR(VLOOKUP($C628,'SINAPI ABRIL 2021'!$1:$1048576,3,0),IFERROR(VLOOKUP($C628,'5-COMP. PROPRIA'!$B$4:$I$7587,5,0),""))</f>
        <v>M2</v>
      </c>
      <c r="M628" s="121"/>
      <c r="N628" s="60"/>
    </row>
    <row r="629" spans="2:14" ht="12.75" customHeight="1">
      <c r="B629" s="292"/>
      <c r="D629" s="19"/>
      <c r="E629" s="66"/>
      <c r="F629" s="179"/>
      <c r="G629" s="179"/>
      <c r="H629" s="179"/>
      <c r="I629" s="179"/>
      <c r="J629" s="119"/>
      <c r="K629" s="249"/>
      <c r="L629" s="34"/>
      <c r="M629" s="121"/>
      <c r="N629" s="60"/>
    </row>
    <row r="630" spans="2:14" ht="32.25" customHeight="1">
      <c r="B630" s="488" t="s">
        <v>12879</v>
      </c>
      <c r="C630" s="345" t="str">
        <f>'5-COMP. PROPRIA'!B102</f>
        <v>CP-PIN-03</v>
      </c>
      <c r="D630" s="169" t="s">
        <v>4452</v>
      </c>
      <c r="E630" s="601" t="str">
        <f>IFERROR(VLOOKUP($C630,'SINAPI ABRIL 2021'!$1:$1048576,2,0),IFERROR(VLOOKUP($C630,'5-COMP. PROPRIA'!$B$4:$I$7587,4,0),""))</f>
        <v>PINTURA TINTA DE ACABAMENTO (PIGMENTADA) ESMALTE BRILHANTE BASE B2, 2 DEMÃOS.</v>
      </c>
      <c r="F630" s="602"/>
      <c r="G630" s="602"/>
      <c r="H630" s="602"/>
      <c r="I630" s="602"/>
      <c r="J630" s="603"/>
      <c r="K630" s="392">
        <f>60*1.1</f>
        <v>66</v>
      </c>
      <c r="L630" s="399" t="str">
        <f>IFERROR(VLOOKUP($C630,'SINAPI ABRIL 2021'!$1:$1048576,3,0),IFERROR(VLOOKUP($C630,'5-COMP. PROPRIA'!$B$4:$I$7587,5,0),""))</f>
        <v>M2</v>
      </c>
      <c r="M630" s="121"/>
      <c r="N630" s="60"/>
    </row>
    <row r="631" spans="2:14" ht="12.75" customHeight="1">
      <c r="B631" s="292"/>
      <c r="D631" s="19"/>
      <c r="E631" s="66"/>
      <c r="F631" s="122"/>
      <c r="G631" s="122"/>
      <c r="H631" s="122"/>
      <c r="I631" s="122"/>
      <c r="J631" s="119"/>
      <c r="K631" s="249"/>
      <c r="L631" s="34"/>
      <c r="M631" s="121"/>
      <c r="N631" s="60"/>
    </row>
    <row r="632" spans="2:14" ht="26.25" customHeight="1">
      <c r="B632" s="488" t="s">
        <v>12879</v>
      </c>
      <c r="C632" s="345">
        <v>88493</v>
      </c>
      <c r="D632" s="53" t="s">
        <v>7</v>
      </c>
      <c r="E632" s="601" t="str">
        <f>IFERROR(VLOOKUP($C632,'SINAPI ABRIL 2021'!$1:$1048576,2,0),IFERROR(VLOOKUP($C632,'5-COMP. PROPRIA'!$B$4:$I$7587,4,0),""))</f>
        <v>APLICAÇÃO MECÂNICA DE PINTURA COM TINTA LÁTEX ACRÍLICA EM PAREDES, DUAS DEMÃOS. AF_06/2014</v>
      </c>
      <c r="F632" s="602"/>
      <c r="G632" s="602"/>
      <c r="H632" s="602"/>
      <c r="I632" s="602"/>
      <c r="J632" s="603"/>
      <c r="K632" s="392">
        <f>K626-K630</f>
        <v>114</v>
      </c>
      <c r="L632" s="399" t="str">
        <f>IFERROR(VLOOKUP($C632,'SINAPI ABRIL 2021'!$1:$1048576,3,0),IFERROR(VLOOKUP($C632,'5-COMP. PROPRIA'!$B$4:$I$7587,5,0),""))</f>
        <v>M2</v>
      </c>
      <c r="M632" s="121"/>
      <c r="N632" s="60"/>
    </row>
    <row r="633" spans="2:14" ht="12.75" customHeight="1">
      <c r="B633" s="292"/>
      <c r="D633" s="19"/>
      <c r="E633" s="66"/>
      <c r="F633" s="122"/>
      <c r="G633" s="122"/>
      <c r="H633" s="122"/>
      <c r="I633" s="122"/>
      <c r="J633" s="119"/>
      <c r="K633" s="249"/>
      <c r="L633" s="34"/>
      <c r="M633" s="121"/>
      <c r="N633" s="60"/>
    </row>
    <row r="634" spans="2:14" ht="24.75" customHeight="1">
      <c r="B634" s="292"/>
      <c r="C634" s="345" t="str">
        <f>'5-COMP. PROPRIA'!B97</f>
        <v>CP-PIN-02</v>
      </c>
      <c r="D634" s="169" t="s">
        <v>4452</v>
      </c>
      <c r="E634" s="601" t="str">
        <f>IFERROR(VLOOKUP($C634,'SINAPI ABRIL 2021'!$1:$1048576,2,0),IFERROR(VLOOKUP($C634,'5-COMP. PROPRIA'!$B$4:$I$7587,4,0),""))</f>
        <v xml:space="preserve">PINTURA DE LOGOMARCA  E NOMENCLATURA </v>
      </c>
      <c r="F634" s="602"/>
      <c r="G634" s="602"/>
      <c r="H634" s="602"/>
      <c r="I634" s="602"/>
      <c r="J634" s="603"/>
      <c r="K634" s="392">
        <f>K636</f>
        <v>40</v>
      </c>
      <c r="L634" s="399" t="str">
        <f>IFERROR(VLOOKUP($C634,'SINAPI ABRIL 2021'!$1:$1048576,3,0),IFERROR(VLOOKUP($C634,'5-COMP. PROPRIA'!$B$4:$I$7587,5,0),""))</f>
        <v>M2</v>
      </c>
      <c r="M634" s="121"/>
      <c r="N634" s="60"/>
    </row>
    <row r="635" spans="2:14" ht="25.5">
      <c r="B635" s="488" t="s">
        <v>12880</v>
      </c>
      <c r="D635" s="19"/>
      <c r="E635" s="46" t="s">
        <v>710</v>
      </c>
      <c r="F635" s="126" t="s">
        <v>711</v>
      </c>
      <c r="G635" s="126" t="s">
        <v>688</v>
      </c>
      <c r="H635" s="126" t="s">
        <v>691</v>
      </c>
      <c r="I635" s="42" t="s">
        <v>4465</v>
      </c>
      <c r="J635" s="119"/>
      <c r="K635" s="249"/>
      <c r="L635" s="34"/>
      <c r="M635" s="121"/>
      <c r="N635" s="60"/>
    </row>
    <row r="636" spans="2:14" ht="12.75" customHeight="1">
      <c r="B636" s="292"/>
      <c r="D636" s="19"/>
      <c r="E636" s="58">
        <v>20</v>
      </c>
      <c r="F636" s="40">
        <v>1</v>
      </c>
      <c r="G636" s="40">
        <v>2</v>
      </c>
      <c r="H636" s="128">
        <v>1</v>
      </c>
      <c r="I636" s="145">
        <v>0</v>
      </c>
      <c r="J636" s="119"/>
      <c r="K636" s="249">
        <f>E636*G636</f>
        <v>40</v>
      </c>
      <c r="L636" s="34"/>
      <c r="M636" s="121"/>
      <c r="N636" s="60"/>
    </row>
    <row r="637" spans="2:14" ht="12.75" customHeight="1">
      <c r="B637" s="292"/>
      <c r="D637" s="19"/>
      <c r="E637" s="66"/>
      <c r="F637" s="122"/>
      <c r="G637" s="122"/>
      <c r="H637" s="122"/>
      <c r="I637" s="122"/>
      <c r="J637" s="119"/>
      <c r="K637" s="249"/>
      <c r="L637" s="34"/>
      <c r="M637" s="121"/>
      <c r="N637" s="60"/>
    </row>
    <row r="638" spans="2:14" ht="12.75" customHeight="1">
      <c r="B638" s="292"/>
      <c r="D638" s="19"/>
      <c r="E638" s="638" t="str">
        <f>'2-ORÇAMENTO'!E227</f>
        <v>ESCOLA- INTERNO E SALAS</v>
      </c>
      <c r="F638" s="639"/>
      <c r="G638" s="639"/>
      <c r="H638" s="639"/>
      <c r="I638" s="639"/>
      <c r="J638" s="640"/>
      <c r="K638" s="249"/>
      <c r="L638" s="34"/>
      <c r="M638" s="121"/>
      <c r="N638" s="60"/>
    </row>
    <row r="639" spans="2:14" ht="12.75" customHeight="1">
      <c r="B639" s="292"/>
      <c r="D639" s="19"/>
      <c r="E639" s="135"/>
      <c r="F639" s="134"/>
      <c r="G639" s="179"/>
      <c r="H639" s="179"/>
      <c r="I639" s="179"/>
      <c r="J639" s="119"/>
      <c r="K639" s="249"/>
      <c r="L639" s="34"/>
      <c r="M639" s="121"/>
      <c r="N639" s="60"/>
    </row>
    <row r="640" spans="2:14" ht="12.75" customHeight="1">
      <c r="B640" s="292"/>
      <c r="C640" s="345" t="s">
        <v>4468</v>
      </c>
      <c r="D640" s="169" t="s">
        <v>4452</v>
      </c>
      <c r="E640" s="601" t="str">
        <f>IFERROR(VLOOKUP($C640,'SINAPI ABRIL 2021'!$1:$1048576,2,0),IFERROR(VLOOKUP($C640,'5-COMP. PROPRIA'!$B$4:$I$7587,4,0),""))</f>
        <v>LIXAMENTO MANUAL DE PAREDE</v>
      </c>
      <c r="F640" s="602"/>
      <c r="G640" s="602"/>
      <c r="H640" s="602"/>
      <c r="I640" s="602"/>
      <c r="J640" s="603"/>
      <c r="K640" s="392">
        <v>3142</v>
      </c>
      <c r="L640" s="399" t="str">
        <f>IFERROR(VLOOKUP($C640,'SINAPI ABRIL 2021'!$1:$1048576,3,0),IFERROR(VLOOKUP($C640,'5-COMP. PROPRIA'!$B$4:$I$7587,5,0),""))</f>
        <v>M2</v>
      </c>
      <c r="M640" s="121"/>
      <c r="N640" s="60"/>
    </row>
    <row r="641" spans="2:14" ht="12.75" customHeight="1">
      <c r="B641" s="292"/>
      <c r="D641" s="19"/>
      <c r="E641" s="135"/>
      <c r="F641" s="134"/>
      <c r="G641" s="179"/>
      <c r="H641" s="179"/>
      <c r="I641" s="179"/>
      <c r="J641" s="119"/>
      <c r="K641" s="249"/>
      <c r="L641" s="34"/>
      <c r="M641" s="121"/>
      <c r="N641" s="60"/>
    </row>
    <row r="642" spans="2:14" ht="27" customHeight="1">
      <c r="B642" s="292"/>
      <c r="C642" s="345">
        <v>88415</v>
      </c>
      <c r="D642" s="53" t="s">
        <v>7</v>
      </c>
      <c r="E642" s="601" t="str">
        <f>IFERROR(VLOOKUP($C642,'SINAPI ABRIL 2021'!$1:$1048576,2,0),IFERROR(VLOOKUP($C642,'5-COMP. PROPRIA'!$B$4:$I$7587,4,0),""))</f>
        <v>APLICAÇÃO MANUAL DE FUNDO SELADOR ACRÍLICO EM PAREDES EXTERNAS DE CASAS. AF_06/2014</v>
      </c>
      <c r="F642" s="602"/>
      <c r="G642" s="602"/>
      <c r="H642" s="602"/>
      <c r="I642" s="602"/>
      <c r="J642" s="603"/>
      <c r="K642" s="392">
        <v>3142</v>
      </c>
      <c r="L642" s="399" t="str">
        <f>IFERROR(VLOOKUP($C642,'SINAPI ABRIL 2021'!$1:$1048576,3,0),IFERROR(VLOOKUP($C642,'5-COMP. PROPRIA'!$B$4:$I$7587,5,0),""))</f>
        <v>M2</v>
      </c>
      <c r="M642" s="121"/>
      <c r="N642" s="60"/>
    </row>
    <row r="643" spans="2:14" ht="12.75" customHeight="1">
      <c r="B643" s="292"/>
      <c r="D643" s="19"/>
      <c r="E643" s="135"/>
      <c r="F643" s="134"/>
      <c r="G643" s="179"/>
      <c r="H643" s="179"/>
      <c r="I643" s="179"/>
      <c r="J643" s="119"/>
      <c r="K643" s="249"/>
      <c r="L643" s="34"/>
      <c r="M643" s="121"/>
      <c r="N643" s="60"/>
    </row>
    <row r="644" spans="2:14" ht="68.25" customHeight="1">
      <c r="B644" s="488" t="s">
        <v>12555</v>
      </c>
      <c r="C644" s="345">
        <v>88495</v>
      </c>
      <c r="D644" s="53" t="s">
        <v>7</v>
      </c>
      <c r="E644" s="601" t="str">
        <f>IFERROR(VLOOKUP($C644,'SINAPI ABRIL 2021'!$1:$1048576,2,0),IFERROR(VLOOKUP($C644,'5-COMP. PROPRIA'!$B$4:$I$7587,4,0),""))</f>
        <v>APLICAÇÃO E LIXAMENTO DE MASSA LÁTEX EM PAREDES, UMA DEMÃO. AF_06/2014</v>
      </c>
      <c r="F644" s="602"/>
      <c r="G644" s="602"/>
      <c r="H644" s="602"/>
      <c r="I644" s="602"/>
      <c r="J644" s="603"/>
      <c r="K644" s="392">
        <v>3142</v>
      </c>
      <c r="L644" s="399" t="str">
        <f>IFERROR(VLOOKUP($C644,'SINAPI ABRIL 2021'!$1:$1048576,3,0),IFERROR(VLOOKUP($C644,'5-COMP. PROPRIA'!$B$4:$I$7587,5,0),""))</f>
        <v>M2</v>
      </c>
      <c r="M644" s="328"/>
      <c r="N644" s="60"/>
    </row>
    <row r="645" spans="2:14" ht="12.75" customHeight="1">
      <c r="B645" s="292"/>
      <c r="D645" s="19"/>
      <c r="E645" s="66"/>
      <c r="F645" s="122"/>
      <c r="G645" s="122"/>
      <c r="H645" s="122"/>
      <c r="I645" s="122"/>
      <c r="J645" s="119"/>
      <c r="K645" s="249"/>
      <c r="L645" s="34"/>
      <c r="M645" s="121"/>
      <c r="N645" s="60"/>
    </row>
    <row r="646" spans="2:14" ht="36" customHeight="1">
      <c r="B646" s="292"/>
      <c r="C646" s="345">
        <v>88493</v>
      </c>
      <c r="D646" s="53" t="s">
        <v>7</v>
      </c>
      <c r="E646" s="601" t="str">
        <f>IFERROR(VLOOKUP($C646,'SINAPI ABRIL 2021'!$1:$1048576,2,0),IFERROR(VLOOKUP($C646,'5-COMP. PROPRIA'!$B$4:$I$7587,4,0),""))</f>
        <v>APLICAÇÃO MECÂNICA DE PINTURA COM TINTA LÁTEX ACRÍLICA EM PAREDES, DUAS DEMÃOS. AF_06/2014</v>
      </c>
      <c r="F646" s="602"/>
      <c r="G646" s="602"/>
      <c r="H646" s="602"/>
      <c r="I646" s="602"/>
      <c r="J646" s="603"/>
      <c r="K646" s="489">
        <v>1989.9</v>
      </c>
      <c r="L646" s="399" t="str">
        <f>IFERROR(VLOOKUP($C646,'SINAPI ABRIL 2021'!$1:$1048576,3,0),IFERROR(VLOOKUP($C646,'5-COMP. PROPRIA'!$B$4:$I$7587,5,0),""))</f>
        <v>M2</v>
      </c>
      <c r="M646" s="121"/>
      <c r="N646" s="60"/>
    </row>
    <row r="647" spans="2:14" ht="12.75" customHeight="1">
      <c r="B647" s="292"/>
      <c r="C647" s="345"/>
      <c r="D647" s="53"/>
      <c r="E647" s="135"/>
      <c r="F647" s="122"/>
      <c r="G647" s="122"/>
      <c r="H647" s="122"/>
      <c r="I647" s="122"/>
      <c r="J647" s="119"/>
      <c r="K647" s="568"/>
      <c r="L647" s="34"/>
      <c r="M647" s="121"/>
      <c r="N647" s="60"/>
    </row>
    <row r="648" spans="2:14" ht="36.75" customHeight="1">
      <c r="B648" s="292"/>
      <c r="C648" s="345" t="str">
        <f>C630</f>
        <v>CP-PIN-03</v>
      </c>
      <c r="D648" s="169" t="s">
        <v>4452</v>
      </c>
      <c r="E648" s="601" t="str">
        <f>IFERROR(VLOOKUP($C648,'SINAPI ABRIL 2021'!$1:$1048576,2,0),IFERROR(VLOOKUP($C648,'5-COMP. PROPRIA'!$B$4:$I$7587,4,0),""))</f>
        <v>PINTURA TINTA DE ACABAMENTO (PIGMENTADA) ESMALTE BRILHANTE BASE B2, 2 DEMÃOS.</v>
      </c>
      <c r="F648" s="602"/>
      <c r="G648" s="602"/>
      <c r="H648" s="602"/>
      <c r="I648" s="602"/>
      <c r="J648" s="603"/>
      <c r="K648" s="489">
        <v>1152.0999999999999</v>
      </c>
      <c r="L648" s="399" t="str">
        <f>IFERROR(VLOOKUP($C648,'SINAPI ABRIL 2021'!$1:$1048576,3,0),IFERROR(VLOOKUP($C648,'5-COMP. PROPRIA'!$B$4:$I$7587,5,0),""))</f>
        <v>M2</v>
      </c>
      <c r="M648" s="121"/>
      <c r="N648" s="60"/>
    </row>
    <row r="649" spans="2:14" ht="69.75" customHeight="1">
      <c r="B649" s="292" t="s">
        <v>12559</v>
      </c>
      <c r="D649" s="19"/>
      <c r="E649" s="46" t="s">
        <v>710</v>
      </c>
      <c r="F649" s="126" t="s">
        <v>711</v>
      </c>
      <c r="G649" s="126" t="s">
        <v>688</v>
      </c>
      <c r="H649" s="126" t="s">
        <v>691</v>
      </c>
      <c r="I649" s="42" t="s">
        <v>4465</v>
      </c>
      <c r="J649" s="119"/>
      <c r="K649" s="197"/>
      <c r="L649" s="34"/>
      <c r="M649" s="121"/>
      <c r="N649" s="60"/>
    </row>
    <row r="650" spans="2:14" ht="12.75" customHeight="1">
      <c r="B650" s="292"/>
      <c r="D650" s="19"/>
      <c r="E650" s="66"/>
      <c r="F650" s="122"/>
      <c r="G650" s="122"/>
      <c r="H650" s="122"/>
      <c r="I650" s="122"/>
      <c r="J650" s="119"/>
      <c r="K650" s="249"/>
      <c r="L650" s="34"/>
      <c r="M650" s="121"/>
      <c r="N650" s="60"/>
    </row>
    <row r="651" spans="2:14" ht="12.75" customHeight="1">
      <c r="B651" s="292"/>
      <c r="D651" s="19"/>
      <c r="E651" s="638" t="str">
        <f>'2-ORÇAMENTO'!E233</f>
        <v>CALÇADA INTERNA E EXTERNA</v>
      </c>
      <c r="F651" s="639"/>
      <c r="G651" s="639"/>
      <c r="H651" s="639"/>
      <c r="I651" s="639"/>
      <c r="J651" s="640"/>
      <c r="K651" s="249"/>
      <c r="L651" s="34"/>
      <c r="M651" s="121"/>
      <c r="N651" s="60"/>
    </row>
    <row r="652" spans="2:14" ht="33.75" customHeight="1">
      <c r="B652" s="292" t="s">
        <v>9126</v>
      </c>
      <c r="C652" s="345" t="s">
        <v>3460</v>
      </c>
      <c r="D652" s="53" t="s">
        <v>7</v>
      </c>
      <c r="E652" s="601" t="str">
        <f>IFERROR(VLOOKUP($C652,'SINAPI ABRIL 2021'!$1:$1048576,2,0),IFERROR(VLOOKUP($C652,'5-COMP. PROPRIA'!$B$4:$I$7587,4,0),""))</f>
        <v>PINTURA ACRILICA EM PISO CIMENTADO DUAS DEMAOS</v>
      </c>
      <c r="F652" s="602"/>
      <c r="G652" s="602"/>
      <c r="H652" s="602"/>
      <c r="I652" s="602"/>
      <c r="J652" s="603"/>
      <c r="K652" s="392">
        <f>SUM(K654:K657)</f>
        <v>1224.6300000000001</v>
      </c>
      <c r="L652" s="399" t="str">
        <f>IFERROR(VLOOKUP($C652,'SINAPI ABRIL 2021'!$1:$1048576,3,0),IFERROR(VLOOKUP($C652,'5-COMP. PROPRIA'!$B$4:$I$7587,5,0),""))</f>
        <v>M2</v>
      </c>
      <c r="M652" s="121"/>
      <c r="N652" s="60"/>
    </row>
    <row r="653" spans="2:14" ht="33" customHeight="1">
      <c r="B653" s="292"/>
      <c r="D653" s="19"/>
      <c r="E653" s="46" t="s">
        <v>710</v>
      </c>
      <c r="F653" s="126" t="s">
        <v>711</v>
      </c>
      <c r="G653" s="126" t="s">
        <v>688</v>
      </c>
      <c r="H653" s="126" t="s">
        <v>691</v>
      </c>
      <c r="I653" s="42" t="s">
        <v>4465</v>
      </c>
      <c r="J653" s="119"/>
      <c r="K653" s="249"/>
      <c r="L653" s="34"/>
      <c r="M653" s="121"/>
      <c r="N653" s="60"/>
    </row>
    <row r="654" spans="2:14" ht="22.5" customHeight="1">
      <c r="B654" s="292" t="s">
        <v>4472</v>
      </c>
      <c r="D654" s="19"/>
      <c r="E654" s="65">
        <f>281.1+55.25</f>
        <v>336.35</v>
      </c>
      <c r="F654" s="41">
        <v>1</v>
      </c>
      <c r="G654" s="41">
        <v>1</v>
      </c>
      <c r="H654" s="41">
        <v>1</v>
      </c>
      <c r="I654" s="122"/>
      <c r="J654" s="119"/>
      <c r="K654" s="249">
        <f>E654*F654</f>
        <v>336.35</v>
      </c>
      <c r="L654" s="34"/>
      <c r="M654" s="121"/>
      <c r="N654" s="60"/>
    </row>
    <row r="655" spans="2:14" ht="21" customHeight="1">
      <c r="B655" s="292" t="s">
        <v>4671</v>
      </c>
      <c r="D655" s="19"/>
      <c r="E655" s="65">
        <v>30.88</v>
      </c>
      <c r="F655" s="41">
        <v>1</v>
      </c>
      <c r="G655" s="41">
        <v>1</v>
      </c>
      <c r="H655" s="41">
        <v>1</v>
      </c>
      <c r="I655" s="122"/>
      <c r="J655" s="119"/>
      <c r="K655" s="249">
        <f t="shared" ref="K655:K656" si="38">E655</f>
        <v>30.88</v>
      </c>
      <c r="L655" s="34"/>
      <c r="M655" s="121"/>
      <c r="N655" s="60"/>
    </row>
    <row r="656" spans="2:14" ht="21" customHeight="1">
      <c r="B656" s="292" t="s">
        <v>12888</v>
      </c>
      <c r="D656" s="19"/>
      <c r="E656" s="65">
        <f>12*22.7</f>
        <v>272.39999999999998</v>
      </c>
      <c r="F656" s="41">
        <v>1</v>
      </c>
      <c r="G656" s="41">
        <v>1</v>
      </c>
      <c r="H656" s="41">
        <v>1</v>
      </c>
      <c r="I656" s="179"/>
      <c r="J656" s="119"/>
      <c r="K656" s="249">
        <f t="shared" si="38"/>
        <v>272.39999999999998</v>
      </c>
      <c r="L656" s="34"/>
      <c r="M656" s="121"/>
      <c r="N656" s="60"/>
    </row>
    <row r="657" spans="2:14" ht="22.5" customHeight="1">
      <c r="B657" s="292" t="s">
        <v>12561</v>
      </c>
      <c r="D657" s="19"/>
      <c r="E657" s="65">
        <f>585</f>
        <v>585</v>
      </c>
      <c r="F657" s="41">
        <v>1</v>
      </c>
      <c r="G657" s="41">
        <v>1</v>
      </c>
      <c r="H657" s="41">
        <v>1</v>
      </c>
      <c r="I657" s="179"/>
      <c r="J657" s="119"/>
      <c r="K657" s="249">
        <f t="shared" ref="K657" si="39">E657</f>
        <v>585</v>
      </c>
      <c r="L657" s="34"/>
      <c r="M657" s="121"/>
      <c r="N657" s="60"/>
    </row>
    <row r="658" spans="2:14" ht="12.75" customHeight="1">
      <c r="B658" s="292"/>
      <c r="D658" s="19"/>
      <c r="E658" s="66"/>
      <c r="F658" s="122"/>
      <c r="G658" s="122"/>
      <c r="H658" s="122"/>
      <c r="I658" s="122"/>
      <c r="J658" s="119"/>
      <c r="K658" s="249"/>
      <c r="L658" s="34"/>
      <c r="M658" s="121"/>
      <c r="N658" s="60"/>
    </row>
    <row r="659" spans="2:14" ht="12.75" customHeight="1" thickBot="1">
      <c r="B659" s="292"/>
      <c r="D659" s="19"/>
      <c r="E659" s="66"/>
      <c r="F659" s="179"/>
      <c r="G659" s="179"/>
      <c r="H659" s="179"/>
      <c r="I659" s="179"/>
      <c r="J659" s="119"/>
      <c r="K659" s="249"/>
      <c r="L659" s="34"/>
      <c r="M659" s="121"/>
      <c r="N659" s="60"/>
    </row>
    <row r="660" spans="2:14" ht="12.75" customHeight="1" thickBot="1">
      <c r="B660" s="292"/>
      <c r="D660" s="19"/>
      <c r="E660" s="604" t="s">
        <v>12490</v>
      </c>
      <c r="F660" s="605"/>
      <c r="G660" s="605"/>
      <c r="H660" s="605"/>
      <c r="I660" s="605"/>
      <c r="J660" s="606"/>
      <c r="K660" s="249"/>
      <c r="L660" s="34"/>
      <c r="M660" s="121"/>
      <c r="N660" s="60"/>
    </row>
    <row r="661" spans="2:14" ht="12.75" customHeight="1">
      <c r="B661" s="292"/>
      <c r="D661" s="19"/>
      <c r="E661" s="632" t="s">
        <v>12491</v>
      </c>
      <c r="F661" s="633"/>
      <c r="G661" s="633"/>
      <c r="H661" s="633"/>
      <c r="I661" s="633"/>
      <c r="J661" s="634"/>
      <c r="K661" s="249"/>
      <c r="L661" s="34"/>
      <c r="M661" s="121"/>
      <c r="N661" s="60"/>
    </row>
    <row r="662" spans="2:14" ht="12.75" customHeight="1">
      <c r="B662" s="292"/>
      <c r="D662" s="19"/>
      <c r="E662" s="66"/>
      <c r="F662" s="179"/>
      <c r="G662" s="179"/>
      <c r="H662" s="179"/>
      <c r="I662" s="179"/>
      <c r="J662" s="119"/>
      <c r="K662" s="249"/>
      <c r="L662" s="34"/>
      <c r="M662" s="121"/>
      <c r="N662" s="60"/>
    </row>
    <row r="663" spans="2:14" ht="32.25" customHeight="1">
      <c r="B663" s="292" t="s">
        <v>12560</v>
      </c>
      <c r="C663" s="50">
        <v>94319</v>
      </c>
      <c r="D663" s="53" t="s">
        <v>7</v>
      </c>
      <c r="E663" s="601" t="str">
        <f>IFERROR(VLOOKUP($C663,'SINAPI ABRIL 2021'!$1:$1048576,2,0),IFERROR(VLOOKUP($C663,'5-COMP. PROPRIA'!$B$4:$I$7587,4,0),""))</f>
        <v>ATERRO MANUAL DE VALAS COM SOLO ARGILO-ARENOSO E COMPACTAÇÃO MECANIZADA. AF_05/2016</v>
      </c>
      <c r="F663" s="602"/>
      <c r="G663" s="602"/>
      <c r="H663" s="602"/>
      <c r="I663" s="602"/>
      <c r="J663" s="603"/>
      <c r="K663" s="392">
        <f>(E57*0.4)+(12*22.7*0.3)</f>
        <v>139.42399999999998</v>
      </c>
      <c r="L663" s="399" t="str">
        <f>IFERROR(VLOOKUP($C663,'SINAPI ABRIL 2021'!$1:$1048576,3,0),IFERROR(VLOOKUP($C663,'5-COMP. PROPRIA'!$B$4:$I$7587,5,0),""))</f>
        <v>M3</v>
      </c>
      <c r="M663" s="121"/>
      <c r="N663" s="60"/>
    </row>
    <row r="664" spans="2:14" ht="12.75" customHeight="1">
      <c r="B664" s="292"/>
      <c r="D664" s="19"/>
      <c r="E664" s="66"/>
      <c r="F664" s="179"/>
      <c r="G664" s="179"/>
      <c r="H664" s="179"/>
      <c r="I664" s="179"/>
      <c r="J664" s="119"/>
      <c r="K664" s="249"/>
      <c r="L664" s="34"/>
      <c r="M664" s="121"/>
      <c r="N664" s="60"/>
    </row>
    <row r="665" spans="2:14" ht="55.5" customHeight="1">
      <c r="B665" s="292"/>
      <c r="C665" s="345">
        <v>87640</v>
      </c>
      <c r="D665" s="53" t="s">
        <v>7</v>
      </c>
      <c r="E665" s="601" t="str">
        <f>IFERROR(VLOOKUP($C665,'SINAPI ABRIL 2021'!$1:$1048576,2,0),IFERROR(VLOOKUP($C665,'5-COMP. PROPRIA'!$B$4:$I$7587,4,0),""))</f>
        <v>CONTRAPISO EM ARGAMASSA TRAÇO 1:4 (CIMENTO E AREIA), PREPARO MECÂNICO COM BETONEIRA 400 L, APLICADO EM ÁREAS SECAS SOBRE LAJE, ADERIDO, ESPESSURA 4CM. AF_06/2014</v>
      </c>
      <c r="F665" s="602"/>
      <c r="G665" s="602"/>
      <c r="H665" s="602"/>
      <c r="I665" s="602"/>
      <c r="J665" s="603"/>
      <c r="K665" s="392">
        <f>H52+E53+E51+E56+E55+E54</f>
        <v>266.18999999999994</v>
      </c>
      <c r="L665" s="399" t="str">
        <f>IFERROR(VLOOKUP($C665,'SINAPI ABRIL 2021'!$1:$1048576,3,0),IFERROR(VLOOKUP($C665,'5-COMP. PROPRIA'!$B$4:$I$7587,5,0),""))</f>
        <v>M2</v>
      </c>
      <c r="M665" s="121"/>
      <c r="N665" s="60"/>
    </row>
    <row r="666" spans="2:14" ht="12.75" customHeight="1">
      <c r="B666" s="292"/>
      <c r="D666" s="19"/>
      <c r="E666" s="66"/>
      <c r="F666" s="179"/>
      <c r="G666" s="179"/>
      <c r="H666" s="179"/>
      <c r="I666" s="179"/>
      <c r="J666" s="119"/>
      <c r="K666" s="249"/>
      <c r="L666" s="34"/>
      <c r="M666" s="121"/>
      <c r="N666" s="60"/>
    </row>
    <row r="667" spans="2:14" ht="35.25" customHeight="1">
      <c r="B667" s="292" t="s">
        <v>12566</v>
      </c>
      <c r="C667" s="345" t="str">
        <f>'5-COMP. PROPRIA'!B363</f>
        <v>CP-PIS-02</v>
      </c>
      <c r="D667" s="53" t="s">
        <v>4452</v>
      </c>
      <c r="E667" s="635" t="str">
        <f>IFERROR(VLOOKUP($C667,'SINAPI ABRIL 2021'!$1:$1048576,2,0),IFERROR(VLOOKUP($C667,'5-COMP. PROPRIA'!$B$4:$I$7587,4,0),""))</f>
        <v xml:space="preserve">RODAPE PRE-MOLDADO DE GRANILITE, MARMORITE OU GRANITINA L = 10 CM, FORNECIMENTO E INSTALAÇÃO.                                                                                                                                                                                                                                                                                                                                                                                                                                       </v>
      </c>
      <c r="F667" s="636"/>
      <c r="G667" s="636"/>
      <c r="H667" s="636"/>
      <c r="I667" s="636"/>
      <c r="J667" s="637"/>
      <c r="K667" s="392">
        <f>SUM(I71+I72+100)</f>
        <v>556.6</v>
      </c>
      <c r="L667" s="399" t="str">
        <f>IFERROR(VLOOKUP($C667,'SINAPI ABRIL 2021'!$1:$1048576,3,0),IFERROR(VLOOKUP($C667,'5-COMP. PROPRIA'!$B$4:$I$7587,5,0),""))</f>
        <v xml:space="preserve">M     </v>
      </c>
      <c r="M667" s="121"/>
      <c r="N667" s="60"/>
    </row>
    <row r="668" spans="2:14" ht="12.75" customHeight="1">
      <c r="B668" s="292"/>
      <c r="D668" s="19"/>
      <c r="E668" s="66"/>
      <c r="F668" s="179"/>
      <c r="G668" s="179"/>
      <c r="H668" s="179"/>
      <c r="I668" s="179"/>
      <c r="J668" s="119"/>
      <c r="K668" s="249"/>
      <c r="L668" s="34"/>
      <c r="M668" s="121"/>
      <c r="N668" s="60"/>
    </row>
    <row r="669" spans="2:14" ht="37.5" customHeight="1">
      <c r="B669" s="292" t="s">
        <v>12567</v>
      </c>
      <c r="C669" s="50">
        <v>101752</v>
      </c>
      <c r="D669" s="53" t="s">
        <v>7</v>
      </c>
      <c r="E669" s="601" t="str">
        <f>IFERROR(VLOOKUP($C669,'SINAPI ABRIL 2021'!$1:$1048576,2,0),IFERROR(VLOOKUP($C669,'5-COMP. PROPRIA'!$B$4:$I$7587,4,0),""))</f>
        <v>PISO EM GRANILITE, MARMORITE OU GRANITINA EM AMBIENTES INTERNOS. AF_09/2020</v>
      </c>
      <c r="F669" s="602"/>
      <c r="G669" s="602"/>
      <c r="H669" s="602"/>
      <c r="I669" s="602"/>
      <c r="J669" s="603"/>
      <c r="K669" s="392">
        <f>E51+H52+E53</f>
        <v>156.69999999999999</v>
      </c>
      <c r="L669" s="399" t="str">
        <f>IFERROR(VLOOKUP($C669,'SINAPI ABRIL 2021'!$1:$1048576,3,0),IFERROR(VLOOKUP($C669,'5-COMP. PROPRIA'!$B$4:$I$7587,5,0),""))</f>
        <v>M2</v>
      </c>
      <c r="M669" s="121"/>
      <c r="N669" s="60"/>
    </row>
    <row r="670" spans="2:14" ht="12.75" customHeight="1">
      <c r="B670" s="292"/>
      <c r="D670" s="19"/>
      <c r="E670" s="66"/>
      <c r="F670" s="179"/>
      <c r="G670" s="179"/>
      <c r="H670" s="179"/>
      <c r="I670" s="179"/>
      <c r="J670" s="119"/>
      <c r="K670" s="249"/>
      <c r="L670" s="34"/>
      <c r="M670" s="121"/>
      <c r="N670" s="60"/>
    </row>
    <row r="671" spans="2:14" ht="25.5">
      <c r="B671" s="292" t="s">
        <v>12568</v>
      </c>
      <c r="C671" s="345" t="str">
        <f>'5-COMP. PROPRIA'!B357</f>
        <v>CP-PIS-01</v>
      </c>
      <c r="D671" s="53" t="s">
        <v>4452</v>
      </c>
      <c r="E671" s="601" t="str">
        <f>IFERROR(VLOOKUP($C671,'SINAPI ABRIL 2021'!$1:$1048576,2,0),IFERROR(VLOOKUP($C671,'5-COMP. PROPRIA'!$B$4:$I$7587,4,0),""))</f>
        <v>POLIMENTO E IMPERMEABILIZAÇÃO DE PISO GRANILITE COM RESINA ACRÍLICA BASE ÁGUA 2 DEMÃOS</v>
      </c>
      <c r="F671" s="602"/>
      <c r="G671" s="602"/>
      <c r="H671" s="602"/>
      <c r="I671" s="602"/>
      <c r="J671" s="603"/>
      <c r="K671" s="392">
        <f>1933.53+(556.6*0.1)</f>
        <v>1989.19</v>
      </c>
      <c r="L671" s="399" t="str">
        <f>IFERROR(VLOOKUP($C671,'SINAPI ABRIL 2021'!$1:$1048576,3,0),IFERROR(VLOOKUP($C671,'5-COMP. PROPRIA'!$B$4:$I$7587,5,0),""))</f>
        <v>M2</v>
      </c>
      <c r="M671" s="121"/>
      <c r="N671" s="60"/>
    </row>
    <row r="672" spans="2:14" ht="12.75" customHeight="1">
      <c r="B672" s="292"/>
      <c r="D672" s="19"/>
      <c r="E672" s="66"/>
      <c r="F672" s="179"/>
      <c r="G672" s="179"/>
      <c r="H672" s="179"/>
      <c r="I672" s="179"/>
      <c r="J672" s="119"/>
      <c r="K672" s="249"/>
      <c r="L672" s="34"/>
      <c r="M672" s="121"/>
      <c r="N672" s="60"/>
    </row>
    <row r="673" spans="2:17" ht="12.75" customHeight="1">
      <c r="B673" s="292"/>
      <c r="D673" s="19"/>
      <c r="E673" s="632" t="s">
        <v>12563</v>
      </c>
      <c r="F673" s="633"/>
      <c r="G673" s="633"/>
      <c r="H673" s="633"/>
      <c r="I673" s="633"/>
      <c r="J673" s="634"/>
      <c r="K673" s="249"/>
      <c r="L673" s="34"/>
      <c r="M673" s="121"/>
      <c r="N673" s="60"/>
    </row>
    <row r="674" spans="2:17" ht="12.75" customHeight="1">
      <c r="B674" s="292"/>
      <c r="D674" s="19"/>
      <c r="E674" s="66"/>
      <c r="F674" s="179"/>
      <c r="G674" s="179"/>
      <c r="H674" s="179"/>
      <c r="I674" s="179"/>
      <c r="J674" s="119"/>
      <c r="K674" s="249"/>
      <c r="L674" s="34"/>
      <c r="M674" s="121"/>
      <c r="N674" s="60"/>
    </row>
    <row r="675" spans="2:17" ht="53.25" customHeight="1">
      <c r="B675" s="292" t="s">
        <v>12886</v>
      </c>
      <c r="C675" s="50">
        <v>87700</v>
      </c>
      <c r="D675" s="53" t="s">
        <v>7</v>
      </c>
      <c r="E675" s="601" t="str">
        <f>IFERROR(VLOOKUP($C675,'SINAPI ABRIL 2021'!$1:$1048576,2,0),IFERROR(VLOOKUP($C675,'5-COMP. PROPRIA'!$B$4:$I$7587,4,0),""))</f>
        <v>CONTRAPISO EM ARGAMASSA TRAÇO 1:4 (CIMENTO E AREIA), PREPARO MECÂNICO COM BETONEIRA 400 L, APLICADO EM ÁREAS SECAS SOBRE LAJE, NÃO ADERIDO, ESPESSURA 6CM. AF_06/2014</v>
      </c>
      <c r="F675" s="602"/>
      <c r="G675" s="602"/>
      <c r="H675" s="602"/>
      <c r="I675" s="602"/>
      <c r="J675" s="603"/>
      <c r="K675" s="392">
        <f>SUM(E54+E55+E56+E57+22.95+44.9+18.25+305)</f>
        <v>644.84999999999991</v>
      </c>
      <c r="L675" s="399" t="str">
        <f>IFERROR(VLOOKUP($C675,'SINAPI ABRIL 2021'!$1:$1048576,3,0),IFERROR(VLOOKUP($C675,'5-COMP. PROPRIA'!$B$4:$I$7587,5,0),""))</f>
        <v>M2</v>
      </c>
      <c r="M675" s="328"/>
      <c r="N675" s="60"/>
    </row>
    <row r="676" spans="2:17" ht="12.75" customHeight="1">
      <c r="B676" s="292"/>
      <c r="D676" s="19"/>
      <c r="E676" s="66"/>
      <c r="F676" s="179"/>
      <c r="G676" s="179"/>
      <c r="H676" s="179"/>
      <c r="I676" s="179"/>
      <c r="J676" s="119"/>
      <c r="K676" s="249"/>
      <c r="L676" s="34"/>
      <c r="M676" s="121"/>
      <c r="N676" s="60"/>
    </row>
    <row r="677" spans="2:17" ht="32.25" customHeight="1">
      <c r="B677" s="292" t="s">
        <v>12569</v>
      </c>
      <c r="C677" s="50">
        <v>92398</v>
      </c>
      <c r="D677" s="53" t="s">
        <v>7</v>
      </c>
      <c r="E677" s="601" t="str">
        <f>IFERROR(VLOOKUP($C677,'SINAPI ABRIL 2021'!$1:$1048576,2,0),IFERROR(VLOOKUP($C677,'5-COMP. PROPRIA'!$B$4:$I$7587,4,0),""))</f>
        <v>EXECUÇÃO DE PÁTIO/ESTACIONAMENTO EM PISO INTERTRAVADO, COM BLOCO RETANGULAR COR NATURAL DE 20 X 10 CM, ESPESSURA 8 CM. AF_12/2015</v>
      </c>
      <c r="F677" s="602"/>
      <c r="G677" s="602"/>
      <c r="H677" s="602"/>
      <c r="I677" s="602"/>
      <c r="J677" s="603"/>
      <c r="K677" s="392">
        <v>317.55</v>
      </c>
      <c r="L677" s="399" t="str">
        <f>IFERROR(VLOOKUP($C677,'SINAPI ABRIL 2021'!$1:$1048576,3,0),IFERROR(VLOOKUP($C677,'5-COMP. PROPRIA'!$B$4:$I$7587,5,0),""))</f>
        <v>M2</v>
      </c>
      <c r="M677" s="121"/>
      <c r="N677" s="60"/>
    </row>
    <row r="678" spans="2:17" ht="12.75" customHeight="1">
      <c r="B678" s="292"/>
      <c r="D678" s="19"/>
      <c r="E678" s="66"/>
      <c r="F678" s="179"/>
      <c r="G678" s="179"/>
      <c r="H678" s="179"/>
      <c r="I678" s="179"/>
      <c r="J678" s="119"/>
      <c r="K678" s="249"/>
      <c r="L678" s="34"/>
      <c r="M678" s="121"/>
      <c r="N678" s="60"/>
    </row>
    <row r="679" spans="2:17" ht="12.75" customHeight="1" thickBot="1">
      <c r="B679" s="292"/>
      <c r="D679" s="19"/>
      <c r="E679" s="66"/>
      <c r="F679" s="179"/>
      <c r="G679" s="179"/>
      <c r="H679" s="179"/>
      <c r="I679" s="179"/>
      <c r="J679" s="119"/>
      <c r="K679" s="249"/>
      <c r="L679" s="34"/>
      <c r="M679" s="121"/>
      <c r="N679" s="60"/>
    </row>
    <row r="680" spans="2:17" ht="13.5" customHeight="1" thickBot="1">
      <c r="B680" s="337"/>
      <c r="D680" s="51"/>
      <c r="E680" s="604" t="s">
        <v>3689</v>
      </c>
      <c r="F680" s="605"/>
      <c r="G680" s="605"/>
      <c r="H680" s="605"/>
      <c r="I680" s="605"/>
      <c r="J680" s="606"/>
      <c r="K680" s="249"/>
      <c r="L680" s="34"/>
      <c r="M680" s="121"/>
      <c r="N680" s="60"/>
    </row>
    <row r="681" spans="2:17">
      <c r="B681" s="292"/>
      <c r="D681" s="52"/>
      <c r="E681" s="632" t="s">
        <v>10923</v>
      </c>
      <c r="F681" s="633"/>
      <c r="G681" s="633"/>
      <c r="H681" s="633"/>
      <c r="I681" s="633"/>
      <c r="J681" s="634"/>
      <c r="K681" s="249"/>
      <c r="L681" s="34"/>
      <c r="M681" s="121"/>
      <c r="N681" s="60"/>
    </row>
    <row r="682" spans="2:17">
      <c r="B682" s="292"/>
      <c r="D682" s="52"/>
      <c r="E682" s="194"/>
      <c r="F682" s="35"/>
      <c r="G682" s="35"/>
      <c r="H682" s="35"/>
      <c r="I682" s="35"/>
      <c r="J682" s="159"/>
      <c r="K682" s="249"/>
      <c r="L682" s="34"/>
      <c r="M682" s="121"/>
      <c r="N682" s="60"/>
    </row>
    <row r="683" spans="2:17" ht="42.75" customHeight="1">
      <c r="B683" s="292"/>
      <c r="C683" s="50">
        <v>97902</v>
      </c>
      <c r="D683" s="379" t="s">
        <v>7</v>
      </c>
      <c r="E683" s="601" t="str">
        <f>IFERROR(VLOOKUP($C683,'SINAPI ABRIL 2021'!$1:$1048576,2,0),IFERROR(VLOOKUP($C683,'5-COMP. PROPRIA'!$B$4:$I$7587,4,0),""))</f>
        <v>CAIXA ENTERRADA HIDRÁULICA RETANGULAR EM ALVENARIA COM TIJOLOS CERÂMICOS MACIÇOS, DIMENSÕES INTERNAS: 0,6X0,6X0,6 M PARA REDE DE ESGOTO. AF_12/2020</v>
      </c>
      <c r="F683" s="602"/>
      <c r="G683" s="602"/>
      <c r="H683" s="602"/>
      <c r="I683" s="602"/>
      <c r="J683" s="603"/>
      <c r="K683" s="392">
        <v>6</v>
      </c>
      <c r="L683" s="399" t="str">
        <f>IFERROR(VLOOKUP($C683,'SINAPI ABRIL 2021'!$1:$1048576,3,0),IFERROR(VLOOKUP($C683,'5-COMP. PROPRIA'!$B$4:$I$7587,5,0),""))</f>
        <v>UN</v>
      </c>
      <c r="M683" s="34"/>
      <c r="N683" s="60"/>
      <c r="O683" s="34"/>
      <c r="P683" s="34"/>
      <c r="Q683" s="34"/>
    </row>
    <row r="684" spans="2:17" ht="42.75" customHeight="1">
      <c r="B684" s="292"/>
      <c r="C684" s="76" t="s">
        <v>11636</v>
      </c>
      <c r="D684" s="379" t="s">
        <v>4452</v>
      </c>
      <c r="E684" s="601" t="str">
        <f>IFERROR(VLOOKUP($C684,'SINAPI ABRIL 2021'!$1:$1048576,2,0),IFERROR(VLOOKUP($C684,'5-COMP. PROPRIA'!$B$4:$I$7587,4,0),""))</f>
        <v>CAIXA SIFONADA PVC, 150X150X50 MM, COM GRELHA QUADRADA BRANCA - NBR 5688 - FORNECIMENTO E INSTALAÇÃO</v>
      </c>
      <c r="F684" s="602"/>
      <c r="G684" s="602"/>
      <c r="H684" s="602"/>
      <c r="I684" s="602"/>
      <c r="J684" s="603"/>
      <c r="K684" s="392">
        <v>12</v>
      </c>
      <c r="L684" s="399" t="str">
        <f>IFERROR(VLOOKUP($C684,'SINAPI ABRIL 2021'!$1:$1048576,3,0),IFERROR(VLOOKUP($C684,'5-COMP. PROPRIA'!$B$4:$I$7587,5,0),""))</f>
        <v xml:space="preserve">UN    </v>
      </c>
      <c r="M684" s="121"/>
      <c r="N684" s="60"/>
    </row>
    <row r="685" spans="2:17" ht="42.75" customHeight="1">
      <c r="B685" s="292"/>
      <c r="C685" s="50">
        <v>89495</v>
      </c>
      <c r="D685" s="379" t="s">
        <v>7</v>
      </c>
      <c r="E685" s="601" t="str">
        <f>IFERROR(VLOOKUP($C685,'SINAPI ABRIL 2021'!$1:$1048576,2,0),IFERROR(VLOOKUP($C685,'5-COMP. PROPRIA'!$B$4:$I$7587,4,0),""))</f>
        <v>RALO SIFONADO, PVC, DN 100 X 40 MM, JUNTA SOLDÁVEL, FORNECIDO E INSTALADO EM RAMAIS DE ENCAMINHAMENTO DE ÁGUA PLUVIAL. AF_12/2014</v>
      </c>
      <c r="F685" s="602"/>
      <c r="G685" s="602"/>
      <c r="H685" s="602"/>
      <c r="I685" s="602"/>
      <c r="J685" s="603"/>
      <c r="K685" s="392">
        <v>4</v>
      </c>
      <c r="L685" s="399" t="str">
        <f>IFERROR(VLOOKUP($C685,'SINAPI ABRIL 2021'!$1:$1048576,3,0),IFERROR(VLOOKUP($C685,'5-COMP. PROPRIA'!$B$4:$I$7587,5,0),""))</f>
        <v>UN</v>
      </c>
      <c r="M685" s="121"/>
      <c r="N685" s="60"/>
    </row>
    <row r="686" spans="2:17" ht="42.75" customHeight="1">
      <c r="B686" s="292"/>
      <c r="C686" s="50">
        <v>86883</v>
      </c>
      <c r="D686" s="379" t="s">
        <v>7</v>
      </c>
      <c r="E686" s="601" t="str">
        <f>IFERROR(VLOOKUP($C686,'SINAPI ABRIL 2021'!$1:$1048576,2,0),IFERROR(VLOOKUP($C686,'5-COMP. PROPRIA'!$B$4:$I$7587,4,0),""))</f>
        <v>SIFÃO DO TIPO FLEXÍVEL EM PVC 1  X 1.1/2  - FORNECIMENTO E INSTALAÇÃO. AF_01/2020</v>
      </c>
      <c r="F686" s="602"/>
      <c r="G686" s="602"/>
      <c r="H686" s="602"/>
      <c r="I686" s="602"/>
      <c r="J686" s="603"/>
      <c r="K686" s="392">
        <v>16</v>
      </c>
      <c r="L686" s="399" t="str">
        <f>IFERROR(VLOOKUP($C686,'SINAPI ABRIL 2021'!$1:$1048576,3,0),IFERROR(VLOOKUP($C686,'5-COMP. PROPRIA'!$B$4:$I$7587,5,0),""))</f>
        <v>UN</v>
      </c>
      <c r="M686" s="121"/>
      <c r="N686" s="60"/>
    </row>
    <row r="687" spans="2:17" ht="42.75" customHeight="1">
      <c r="B687" s="292"/>
      <c r="C687" s="50">
        <v>86879</v>
      </c>
      <c r="D687" s="379" t="s">
        <v>7</v>
      </c>
      <c r="E687" s="601" t="str">
        <f>IFERROR(VLOOKUP($C687,'SINAPI ABRIL 2021'!$1:$1048576,2,0),IFERROR(VLOOKUP($C687,'5-COMP. PROPRIA'!$B$4:$I$7587,4,0),""))</f>
        <v>VÁLVULA EM PLÁSTICO 1 PARA PIA, TANQUE OU LAVATÓRIO, COM OU SEM LADRÃO - FORNECIMENTO E INSTALAÇÃO. AF_01/2020</v>
      </c>
      <c r="F687" s="602"/>
      <c r="G687" s="602"/>
      <c r="H687" s="602"/>
      <c r="I687" s="602"/>
      <c r="J687" s="603"/>
      <c r="K687" s="392">
        <v>16</v>
      </c>
      <c r="L687" s="399" t="str">
        <f>IFERROR(VLOOKUP($C687,'SINAPI ABRIL 2021'!$1:$1048576,3,0),IFERROR(VLOOKUP($C687,'5-COMP. PROPRIA'!$B$4:$I$7587,5,0),""))</f>
        <v>UN</v>
      </c>
      <c r="M687" s="121"/>
      <c r="N687" s="60"/>
    </row>
    <row r="688" spans="2:17" ht="42.75" customHeight="1">
      <c r="B688" s="292"/>
      <c r="C688" s="50">
        <v>89728</v>
      </c>
      <c r="D688" s="379" t="s">
        <v>7</v>
      </c>
      <c r="E688" s="601" t="str">
        <f>IFERROR(VLOOKUP($C688,'SINAPI ABRIL 2021'!$1:$1048576,2,0),IFERROR(VLOOKUP($C688,'5-COMP. PROPRIA'!$B$4:$I$7587,4,0),""))</f>
        <v>CURVA CURTA 90 GRAUS, PVC, SERIE NORMAL, ESGOTO PREDIAL, DN 40 MM, JUNTA SOLDÁVEL, FORNECIDO E INSTALADO EM RAMAL DE DESCARGA OU RAMAL DE ESGOTO SANITÁRIO. AF_12/2014</v>
      </c>
      <c r="F688" s="602"/>
      <c r="G688" s="602"/>
      <c r="H688" s="602"/>
      <c r="I688" s="602"/>
      <c r="J688" s="603"/>
      <c r="K688" s="392">
        <v>18</v>
      </c>
      <c r="L688" s="399" t="str">
        <f>IFERROR(VLOOKUP($C688,'SINAPI ABRIL 2021'!$1:$1048576,3,0),IFERROR(VLOOKUP($C688,'5-COMP. PROPRIA'!$B$4:$I$7587,5,0),""))</f>
        <v>UN</v>
      </c>
      <c r="M688" s="121"/>
      <c r="N688" s="60"/>
    </row>
    <row r="689" spans="2:14" ht="42.75" customHeight="1">
      <c r="B689" s="292"/>
      <c r="C689" s="50">
        <v>89746</v>
      </c>
      <c r="D689" s="379" t="s">
        <v>7</v>
      </c>
      <c r="E689" s="601" t="str">
        <f>IFERROR(VLOOKUP($C689,'SINAPI ABRIL 2021'!$1:$1048576,2,0),IFERROR(VLOOKUP($C689,'5-COMP. PROPRIA'!$B$4:$I$7587,4,0),""))</f>
        <v>JOELHO 45 GRAUS, PVC, SERIE NORMAL, ESGOTO PREDIAL, DN 100 MM, JUNTA ELÁSTICA, FORNECIDO E INSTALADO EM RAMAL DE DESCARGA OU RAMAL DE ESGOTO SANITÁRIO. AF_12/2014</v>
      </c>
      <c r="F689" s="602"/>
      <c r="G689" s="602"/>
      <c r="H689" s="602"/>
      <c r="I689" s="602"/>
      <c r="J689" s="603"/>
      <c r="K689" s="392">
        <v>4</v>
      </c>
      <c r="L689" s="399" t="str">
        <f>IFERROR(VLOOKUP($C689,'SINAPI ABRIL 2021'!$1:$1048576,3,0),IFERROR(VLOOKUP($C689,'5-COMP. PROPRIA'!$B$4:$I$7587,5,0),""))</f>
        <v>UN</v>
      </c>
      <c r="M689" s="121"/>
      <c r="N689" s="60"/>
    </row>
    <row r="690" spans="2:14" ht="42.75" customHeight="1">
      <c r="B690" s="292"/>
      <c r="C690" s="50">
        <v>89726</v>
      </c>
      <c r="D690" s="379" t="s">
        <v>7</v>
      </c>
      <c r="E690" s="601" t="str">
        <f>IFERROR(VLOOKUP($C690,'SINAPI ABRIL 2021'!$1:$1048576,2,0),IFERROR(VLOOKUP($C690,'5-COMP. PROPRIA'!$B$4:$I$7587,4,0),""))</f>
        <v>JOELHO 45 GRAUS, PVC, SERIE NORMAL, ESGOTO PREDIAL, DN 40 MM, JUNTA SOLDÁVEL, FORNECIDO E INSTALADO EM RAMAL DE DESCARGA OU RAMAL DE ESGOTO SANITÁRIO. AF_12/2014</v>
      </c>
      <c r="F690" s="602"/>
      <c r="G690" s="602"/>
      <c r="H690" s="602"/>
      <c r="I690" s="602"/>
      <c r="J690" s="603"/>
      <c r="K690" s="392">
        <v>7</v>
      </c>
      <c r="L690" s="399" t="str">
        <f>IFERROR(VLOOKUP($C690,'SINAPI ABRIL 2021'!$1:$1048576,3,0),IFERROR(VLOOKUP($C690,'5-COMP. PROPRIA'!$B$4:$I$7587,5,0),""))</f>
        <v>UN</v>
      </c>
      <c r="M690" s="121"/>
      <c r="N690" s="60"/>
    </row>
    <row r="691" spans="2:14" ht="42.75" customHeight="1">
      <c r="B691" s="292"/>
      <c r="C691" s="345">
        <v>89732</v>
      </c>
      <c r="D691" s="379" t="s">
        <v>7</v>
      </c>
      <c r="E691" s="601" t="str">
        <f>IFERROR(VLOOKUP($C691,'SINAPI ABRIL 2021'!$1:$1048576,2,0),IFERROR(VLOOKUP($C691,'5-COMP. PROPRIA'!$B$4:$I$7587,4,0),""))</f>
        <v>JOELHO 45 GRAUS, PVC, SERIE NORMAL, ESGOTO PREDIAL, DN 50 MM, JUNTA ELÁSTICA, FORNECIDO E INSTALADO EM RAMAL DE DESCARGA OU RAMAL DE ESGOTO SANITÁRIO. AF_12/2014</v>
      </c>
      <c r="F691" s="602"/>
      <c r="G691" s="602"/>
      <c r="H691" s="602"/>
      <c r="I691" s="602"/>
      <c r="J691" s="603"/>
      <c r="K691" s="392">
        <v>3</v>
      </c>
      <c r="L691" s="399" t="str">
        <f>IFERROR(VLOOKUP($C691,'SINAPI ABRIL 2021'!$1:$1048576,3,0),IFERROR(VLOOKUP($C691,'5-COMP. PROPRIA'!$B$4:$I$7587,5,0),""))</f>
        <v>UN</v>
      </c>
      <c r="M691" s="121"/>
      <c r="N691" s="60"/>
    </row>
    <row r="692" spans="2:14" ht="42.75" customHeight="1">
      <c r="B692" s="292"/>
      <c r="C692" s="50">
        <v>89739</v>
      </c>
      <c r="D692" s="379" t="s">
        <v>7</v>
      </c>
      <c r="E692" s="601" t="str">
        <f>IFERROR(VLOOKUP($C692,'SINAPI ABRIL 2021'!$1:$1048576,2,0),IFERROR(VLOOKUP($C692,'5-COMP. PROPRIA'!$B$4:$I$7587,4,0),""))</f>
        <v>JOELHO 45 GRAUS, PVC, SERIE NORMAL, ESGOTO PREDIAL, DN 75 MM, JUNTA ELÁSTICA, FORNECIDO E INSTALADO EM RAMAL DE DESCARGA OU RAMAL DE ESGOTO SANITÁRIO. AF_12/2014</v>
      </c>
      <c r="F692" s="602"/>
      <c r="G692" s="602"/>
      <c r="H692" s="602"/>
      <c r="I692" s="602"/>
      <c r="J692" s="603"/>
      <c r="K692" s="392">
        <v>3</v>
      </c>
      <c r="L692" s="399" t="str">
        <f>IFERROR(VLOOKUP($C692,'SINAPI ABRIL 2021'!$1:$1048576,3,0),IFERROR(VLOOKUP($C692,'5-COMP. PROPRIA'!$B$4:$I$7587,5,0),""))</f>
        <v>UN</v>
      </c>
      <c r="M692" s="121"/>
      <c r="N692" s="60"/>
    </row>
    <row r="693" spans="2:14" ht="42.75" customHeight="1">
      <c r="B693" s="292"/>
      <c r="C693" s="50">
        <v>89809</v>
      </c>
      <c r="D693" s="379" t="s">
        <v>7</v>
      </c>
      <c r="E693" s="601" t="str">
        <f>IFERROR(VLOOKUP($C693,'SINAPI ABRIL 2021'!$1:$1048576,2,0),IFERROR(VLOOKUP($C693,'5-COMP. PROPRIA'!$B$4:$I$7587,4,0),""))</f>
        <v>JOELHO 90 GRAUS, PVC, SERIE NORMAL, ESGOTO PREDIAL, DN 100 MM, JUNTA ELÁSTICA, FORNECIDO E INSTALADO EM PRUMADA DE ESGOTO SANITÁRIO OU VENTILAÇÃO. AF_12/2014</v>
      </c>
      <c r="F693" s="602"/>
      <c r="G693" s="602"/>
      <c r="H693" s="602"/>
      <c r="I693" s="602"/>
      <c r="J693" s="603"/>
      <c r="K693" s="392">
        <v>20</v>
      </c>
      <c r="L693" s="399" t="str">
        <f>IFERROR(VLOOKUP($C693,'SINAPI ABRIL 2021'!$1:$1048576,3,0),IFERROR(VLOOKUP($C693,'5-COMP. PROPRIA'!$B$4:$I$7587,5,0),""))</f>
        <v>UN</v>
      </c>
      <c r="M693" s="121"/>
      <c r="N693" s="60"/>
    </row>
    <row r="694" spans="2:14" ht="42.75" customHeight="1">
      <c r="B694" s="292"/>
      <c r="C694" s="50">
        <v>89801</v>
      </c>
      <c r="D694" s="379" t="s">
        <v>7</v>
      </c>
      <c r="E694" s="601" t="str">
        <f>IFERROR(VLOOKUP($C694,'SINAPI ABRIL 2021'!$1:$1048576,2,0),IFERROR(VLOOKUP($C694,'5-COMP. PROPRIA'!$B$4:$I$7587,4,0),""))</f>
        <v>JOELHO 90 GRAUS, PVC, SERIE NORMAL, ESGOTO PREDIAL, DN 50 MM, JUNTA ELÁSTICA, FORNECIDO E INSTALADO EM PRUMADA DE ESGOTO SANITÁRIO OU VENTILAÇÃO. AF_12/2014</v>
      </c>
      <c r="F694" s="602"/>
      <c r="G694" s="602"/>
      <c r="H694" s="602"/>
      <c r="I694" s="602"/>
      <c r="J694" s="603"/>
      <c r="K694" s="392">
        <v>8</v>
      </c>
      <c r="L694" s="399" t="str">
        <f>IFERROR(VLOOKUP($C694,'SINAPI ABRIL 2021'!$1:$1048576,3,0),IFERROR(VLOOKUP($C694,'5-COMP. PROPRIA'!$B$4:$I$7587,5,0),""))</f>
        <v>UN</v>
      </c>
      <c r="M694" s="121"/>
      <c r="N694" s="60"/>
    </row>
    <row r="695" spans="2:14" ht="42.75" customHeight="1">
      <c r="B695" s="292"/>
      <c r="C695" s="50">
        <v>89724</v>
      </c>
      <c r="D695" s="379" t="s">
        <v>7</v>
      </c>
      <c r="E695" s="601" t="str">
        <f>IFERROR(VLOOKUP($C695,'SINAPI ABRIL 2021'!$1:$1048576,2,0),IFERROR(VLOOKUP($C695,'5-COMP. PROPRIA'!$B$4:$I$7587,4,0),""))</f>
        <v>JOELHO 90 GRAUS, PVC, SERIE NORMAL, ESGOTO PREDIAL, DN 40 MM, JUNTA SOLDÁVEL, FORNECIDO E INSTALADO EM RAMAL DE DESCARGA OU RAMAL DE ESGOTO SANITÁRIO. AF_12/2014</v>
      </c>
      <c r="F695" s="602"/>
      <c r="G695" s="602"/>
      <c r="H695" s="602"/>
      <c r="I695" s="602"/>
      <c r="J695" s="603"/>
      <c r="K695" s="392">
        <v>14</v>
      </c>
      <c r="L695" s="399" t="str">
        <f>IFERROR(VLOOKUP($C695,'SINAPI ABRIL 2021'!$1:$1048576,3,0),IFERROR(VLOOKUP($C695,'5-COMP. PROPRIA'!$B$4:$I$7587,5,0),""))</f>
        <v>UN</v>
      </c>
      <c r="M695" s="121"/>
      <c r="N695" s="60"/>
    </row>
    <row r="696" spans="2:14" ht="42.75" customHeight="1">
      <c r="B696" s="292"/>
      <c r="C696" s="76" t="s">
        <v>11638</v>
      </c>
      <c r="D696" s="379" t="s">
        <v>4452</v>
      </c>
      <c r="E696" s="601" t="str">
        <f>IFERROR(VLOOKUP($C696,'SINAPI ABRIL 2021'!$1:$1048576,2,0),IFERROR(VLOOKUP($C696,'5-COMP. PROPRIA'!$B$4:$I$7587,4,0),""))</f>
        <v>JUNCAO SIMPLES, PVC, DN 100 X 50 MM, SERIE NORMAL PARA ESGOTO PREDIAL -  FORNECIMENTO E INSTALAÇÃO</v>
      </c>
      <c r="F696" s="602"/>
      <c r="G696" s="602"/>
      <c r="H696" s="602"/>
      <c r="I696" s="602"/>
      <c r="J696" s="603"/>
      <c r="K696" s="392">
        <v>3</v>
      </c>
      <c r="L696" s="399" t="str">
        <f>IFERROR(VLOOKUP($C696,'SINAPI ABRIL 2021'!$1:$1048576,3,0),IFERROR(VLOOKUP($C696,'5-COMP. PROPRIA'!$B$4:$I$7587,5,0),""))</f>
        <v xml:space="preserve">UN    </v>
      </c>
      <c r="M696" s="121"/>
      <c r="N696" s="60"/>
    </row>
    <row r="697" spans="2:14" ht="42.75" customHeight="1">
      <c r="B697" s="292"/>
      <c r="C697" s="50">
        <v>89797</v>
      </c>
      <c r="D697" s="379" t="s">
        <v>7</v>
      </c>
      <c r="E697" s="601" t="str">
        <f>IFERROR(VLOOKUP($C697,'SINAPI ABRIL 2021'!$1:$1048576,2,0),IFERROR(VLOOKUP($C697,'5-COMP. PROPRIA'!$B$4:$I$7587,4,0),""))</f>
        <v>JUNÇÃO SIMPLES, PVC, SERIE NORMAL, ESGOTO PREDIAL, DN 100 X 100 MM, JUNTA ELÁSTICA, FORNECIDO E INSTALADO EM RAMAL DE DESCARGA OU RAMAL DE ESGOTO SANITÁRIO. AF_12/2014</v>
      </c>
      <c r="F697" s="602"/>
      <c r="G697" s="602"/>
      <c r="H697" s="602"/>
      <c r="I697" s="602"/>
      <c r="J697" s="603"/>
      <c r="K697" s="392">
        <v>17</v>
      </c>
      <c r="L697" s="399" t="str">
        <f>IFERROR(VLOOKUP($C697,'SINAPI ABRIL 2021'!$1:$1048576,3,0),IFERROR(VLOOKUP($C697,'5-COMP. PROPRIA'!$B$4:$I$7587,5,0),""))</f>
        <v>UN</v>
      </c>
      <c r="M697" s="121"/>
      <c r="N697" s="60"/>
    </row>
    <row r="698" spans="2:14" ht="42.75" customHeight="1">
      <c r="B698" s="292"/>
      <c r="C698" s="50">
        <v>89785</v>
      </c>
      <c r="D698" s="379" t="s">
        <v>7</v>
      </c>
      <c r="E698" s="601" t="str">
        <f>IFERROR(VLOOKUP($C698,'SINAPI ABRIL 2021'!$1:$1048576,2,0),IFERROR(VLOOKUP($C698,'5-COMP. PROPRIA'!$B$4:$I$7587,4,0),""))</f>
        <v>JUNÇÃO SIMPLES, PVC, SERIE NORMAL, ESGOTO PREDIAL, DN 50 X 50 MM, JUNTA ELÁSTICA, FORNECIDO E INSTALADO EM RAMAL DE DESCARGA OU RAMAL DE ESGOTO SANITÁRIO. AF_12/2014</v>
      </c>
      <c r="F698" s="602"/>
      <c r="G698" s="602"/>
      <c r="H698" s="602"/>
      <c r="I698" s="602"/>
      <c r="J698" s="603"/>
      <c r="K698" s="392">
        <v>4</v>
      </c>
      <c r="L698" s="399" t="str">
        <f>IFERROR(VLOOKUP($C698,'SINAPI ABRIL 2021'!$1:$1048576,3,0),IFERROR(VLOOKUP($C698,'5-COMP. PROPRIA'!$B$4:$I$7587,5,0),""))</f>
        <v>UN</v>
      </c>
      <c r="M698" s="121"/>
      <c r="N698" s="60"/>
    </row>
    <row r="699" spans="2:14" ht="42.75" customHeight="1">
      <c r="B699" s="292"/>
      <c r="C699" s="76" t="s">
        <v>11640</v>
      </c>
      <c r="D699" s="379" t="s">
        <v>4452</v>
      </c>
      <c r="E699" s="601" t="str">
        <f>IFERROR(VLOOKUP($C699,'SINAPI ABRIL 2021'!$1:$1048576,2,0),IFERROR(VLOOKUP($C699,'5-COMP. PROPRIA'!$B$4:$I$7587,4,0),""))</f>
        <v>JUNCAO SIMPLES, PVC, DN 75 X 50 MM, SERIE NORMAL PARA ESGOTO PREDIAL -  FORNECIMENTO E INSTALAÇÃO</v>
      </c>
      <c r="F699" s="602"/>
      <c r="G699" s="602"/>
      <c r="H699" s="602"/>
      <c r="I699" s="602"/>
      <c r="J699" s="603"/>
      <c r="K699" s="392">
        <v>6</v>
      </c>
      <c r="L699" s="399" t="str">
        <f>IFERROR(VLOOKUP($C699,'SINAPI ABRIL 2021'!$1:$1048576,3,0),IFERROR(VLOOKUP($C699,'5-COMP. PROPRIA'!$B$4:$I$7587,5,0),""))</f>
        <v xml:space="preserve">UN    </v>
      </c>
      <c r="M699" s="121"/>
      <c r="N699" s="60"/>
    </row>
    <row r="700" spans="2:14" ht="42.75" customHeight="1">
      <c r="B700" s="292"/>
      <c r="C700" s="50">
        <v>89549</v>
      </c>
      <c r="D700" s="379" t="s">
        <v>7</v>
      </c>
      <c r="E700" s="601" t="str">
        <f>IFERROR(VLOOKUP($C700,'SINAPI ABRIL 2021'!$1:$1048576,2,0),IFERROR(VLOOKUP($C700,'5-COMP. PROPRIA'!$B$4:$I$7587,4,0),""))</f>
        <v>REDUÇÃO EXCÊNTRICA, PVC, SERIE R, ÁGUA PLUVIAL, DN 75 X 50 MM, JUNTA ELÁSTICA, FORNECIDO E INSTALADO EM RAMAL DE ENCAMINHAMENTO. AF_12/2014</v>
      </c>
      <c r="F700" s="602"/>
      <c r="G700" s="602"/>
      <c r="H700" s="602"/>
      <c r="I700" s="602"/>
      <c r="J700" s="603"/>
      <c r="K700" s="392">
        <v>2</v>
      </c>
      <c r="L700" s="399" t="str">
        <f>IFERROR(VLOOKUP($C700,'SINAPI ABRIL 2021'!$1:$1048576,3,0),IFERROR(VLOOKUP($C700,'5-COMP. PROPRIA'!$B$4:$I$7587,5,0),""))</f>
        <v>UN</v>
      </c>
      <c r="M700" s="121"/>
      <c r="N700" s="60"/>
    </row>
    <row r="701" spans="2:14" ht="42.75" customHeight="1">
      <c r="B701" s="292"/>
      <c r="C701" s="50">
        <v>89714</v>
      </c>
      <c r="D701" s="379" t="s">
        <v>7</v>
      </c>
      <c r="E701" s="601" t="str">
        <f>IFERROR(VLOOKUP($C701,'SINAPI ABRIL 2021'!$1:$1048576,2,0),IFERROR(VLOOKUP($C701,'5-COMP. PROPRIA'!$B$4:$I$7587,4,0),""))</f>
        <v>TUBO PVC, SERIE NORMAL, ESGOTO PREDIAL, DN 100 MM, FORNECIDO E INSTALADO EM RAMAL DE DESCARGA OU RAMAL DE ESGOTO SANITÁRIO. AF_12/2014</v>
      </c>
      <c r="F701" s="602"/>
      <c r="G701" s="602"/>
      <c r="H701" s="602"/>
      <c r="I701" s="602"/>
      <c r="J701" s="603"/>
      <c r="K701" s="392">
        <v>95.69</v>
      </c>
      <c r="L701" s="399" t="str">
        <f>IFERROR(VLOOKUP($C701,'SINAPI ABRIL 2021'!$1:$1048576,3,0),IFERROR(VLOOKUP($C701,'5-COMP. PROPRIA'!$B$4:$I$7587,5,0),""))</f>
        <v>M</v>
      </c>
      <c r="M701" s="121"/>
      <c r="N701" s="60"/>
    </row>
    <row r="702" spans="2:14" ht="42.75" customHeight="1">
      <c r="B702" s="292"/>
      <c r="C702" s="50">
        <v>89849</v>
      </c>
      <c r="D702" s="379" t="s">
        <v>7</v>
      </c>
      <c r="E702" s="601" t="str">
        <f>IFERROR(VLOOKUP($C702,'SINAPI ABRIL 2021'!$1:$1048576,2,0),IFERROR(VLOOKUP($C702,'5-COMP. PROPRIA'!$B$4:$I$7587,4,0),""))</f>
        <v>TUBO PVC, SERIE NORMAL, ESGOTO PREDIAL, DN 150 MM, FORNECIDO E INSTALADO EM SUBCOLETOR AÉREO DE ESGOTO SANITÁRIO. AF_12/2014</v>
      </c>
      <c r="F702" s="602"/>
      <c r="G702" s="602"/>
      <c r="H702" s="602"/>
      <c r="I702" s="602"/>
      <c r="J702" s="603"/>
      <c r="K702" s="392">
        <v>30.2</v>
      </c>
      <c r="L702" s="399" t="str">
        <f>IFERROR(VLOOKUP($C702,'SINAPI ABRIL 2021'!$1:$1048576,3,0),IFERROR(VLOOKUP($C702,'5-COMP. PROPRIA'!$B$4:$I$7587,5,0),""))</f>
        <v>M</v>
      </c>
      <c r="M702" s="121"/>
      <c r="N702" s="60"/>
    </row>
    <row r="703" spans="2:14" ht="42.75" customHeight="1">
      <c r="B703" s="292"/>
      <c r="C703" s="50">
        <v>89711</v>
      </c>
      <c r="D703" s="379" t="s">
        <v>7</v>
      </c>
      <c r="E703" s="601" t="str">
        <f>IFERROR(VLOOKUP($C703,'SINAPI ABRIL 2021'!$1:$1048576,2,0),IFERROR(VLOOKUP($C703,'5-COMP. PROPRIA'!$B$4:$I$7587,4,0),""))</f>
        <v>TUBO PVC, SERIE NORMAL, ESGOTO PREDIAL, DN 40 MM, FORNECIDO E INSTALADO EM RAMAL DE DESCARGA OU RAMAL DE ESGOTO SANITÁRIO. AF_12/2014</v>
      </c>
      <c r="F703" s="602"/>
      <c r="G703" s="602"/>
      <c r="H703" s="602"/>
      <c r="I703" s="602"/>
      <c r="J703" s="603"/>
      <c r="K703" s="392">
        <v>22.28</v>
      </c>
      <c r="L703" s="399" t="str">
        <f>IFERROR(VLOOKUP($C703,'SINAPI ABRIL 2021'!$1:$1048576,3,0),IFERROR(VLOOKUP($C703,'5-COMP. PROPRIA'!$B$4:$I$7587,5,0),""))</f>
        <v>M</v>
      </c>
      <c r="M703" s="121"/>
      <c r="N703" s="60"/>
    </row>
    <row r="704" spans="2:14" ht="42.75" customHeight="1">
      <c r="B704" s="292"/>
      <c r="C704" s="50">
        <v>89712</v>
      </c>
      <c r="D704" s="379" t="s">
        <v>7</v>
      </c>
      <c r="E704" s="601" t="str">
        <f>IFERROR(VLOOKUP($C704,'SINAPI ABRIL 2021'!$1:$1048576,2,0),IFERROR(VLOOKUP($C704,'5-COMP. PROPRIA'!$B$4:$I$7587,4,0),""))</f>
        <v>TUBO PVC, SERIE NORMAL, ESGOTO PREDIAL, DN 50 MM, FORNECIDO E INSTALADO EM RAMAL DE DESCARGA OU RAMAL DE ESGOTO SANITÁRIO. AF_12/2014</v>
      </c>
      <c r="F704" s="602"/>
      <c r="G704" s="602"/>
      <c r="H704" s="602"/>
      <c r="I704" s="602"/>
      <c r="J704" s="603"/>
      <c r="K704" s="392">
        <v>38.64</v>
      </c>
      <c r="L704" s="399" t="str">
        <f>IFERROR(VLOOKUP($C704,'SINAPI ABRIL 2021'!$1:$1048576,3,0),IFERROR(VLOOKUP($C704,'5-COMP. PROPRIA'!$B$4:$I$7587,5,0),""))</f>
        <v>M</v>
      </c>
      <c r="M704" s="121"/>
      <c r="N704" s="60"/>
    </row>
    <row r="705" spans="2:14" ht="42.75" customHeight="1">
      <c r="B705" s="292"/>
      <c r="C705" s="50">
        <v>89713</v>
      </c>
      <c r="D705" s="379" t="s">
        <v>7</v>
      </c>
      <c r="E705" s="601" t="str">
        <f>IFERROR(VLOOKUP($C705,'SINAPI ABRIL 2021'!$1:$1048576,2,0),IFERROR(VLOOKUP($C705,'5-COMP. PROPRIA'!$B$4:$I$7587,4,0),""))</f>
        <v>TUBO PVC, SERIE NORMAL, ESGOTO PREDIAL, DN 75 MM, FORNECIDO E INSTALADO EM RAMAL DE DESCARGA OU RAMAL DE ESGOTO SANITÁRIO. AF_12/2014</v>
      </c>
      <c r="F705" s="602"/>
      <c r="G705" s="602"/>
      <c r="H705" s="602"/>
      <c r="I705" s="602"/>
      <c r="J705" s="603"/>
      <c r="K705" s="392">
        <v>8.9700000000000006</v>
      </c>
      <c r="L705" s="399" t="str">
        <f>IFERROR(VLOOKUP($C705,'SINAPI ABRIL 2021'!$1:$1048576,3,0),IFERROR(VLOOKUP($C705,'5-COMP. PROPRIA'!$B$4:$I$7587,5,0),""))</f>
        <v>M</v>
      </c>
      <c r="M705" s="121"/>
      <c r="N705" s="60"/>
    </row>
    <row r="706" spans="2:14" ht="42.75" customHeight="1">
      <c r="B706" s="292"/>
      <c r="C706" s="50">
        <v>89712</v>
      </c>
      <c r="D706" s="379" t="s">
        <v>7</v>
      </c>
      <c r="E706" s="601" t="str">
        <f>IFERROR(VLOOKUP($C706,'SINAPI ABRIL 2021'!$1:$1048576,2,0),IFERROR(VLOOKUP($C706,'5-COMP. PROPRIA'!$B$4:$I$7587,4,0),""))</f>
        <v>TUBO PVC, SERIE NORMAL, ESGOTO PREDIAL, DN 50 MM, FORNECIDO E INSTALADO EM RAMAL DE DESCARGA OU RAMAL DE ESGOTO SANITÁRIO. AF_12/2014</v>
      </c>
      <c r="F706" s="602"/>
      <c r="G706" s="602"/>
      <c r="H706" s="602"/>
      <c r="I706" s="602"/>
      <c r="J706" s="603"/>
      <c r="K706" s="392">
        <v>24.88</v>
      </c>
      <c r="L706" s="399" t="str">
        <f>IFERROR(VLOOKUP($C706,'SINAPI ABRIL 2021'!$1:$1048576,3,0),IFERROR(VLOOKUP($C706,'5-COMP. PROPRIA'!$B$4:$I$7587,5,0),""))</f>
        <v>M</v>
      </c>
      <c r="M706" s="121"/>
      <c r="N706" s="60"/>
    </row>
    <row r="707" spans="2:14" ht="42.75" customHeight="1">
      <c r="B707" s="292"/>
      <c r="C707" s="50">
        <v>89731</v>
      </c>
      <c r="D707" s="379" t="s">
        <v>7</v>
      </c>
      <c r="E707" s="601" t="str">
        <f>IFERROR(VLOOKUP($C707,'SINAPI ABRIL 2021'!$1:$1048576,2,0),IFERROR(VLOOKUP($C707,'5-COMP. PROPRIA'!$B$4:$I$7587,4,0),""))</f>
        <v>JOELHO 90 GRAUS, PVC, SERIE NORMAL, ESGOTO PREDIAL, DN 50 MM, JUNTA ELÁSTICA, FORNECIDO E INSTALADO EM RAMAL DE DESCARGA OU RAMAL DE ESGOTO SANITÁRIO. AF_12/2014</v>
      </c>
      <c r="F707" s="602"/>
      <c r="G707" s="602"/>
      <c r="H707" s="602"/>
      <c r="I707" s="602"/>
      <c r="J707" s="603"/>
      <c r="K707" s="392">
        <v>6</v>
      </c>
      <c r="L707" s="399" t="str">
        <f>IFERROR(VLOOKUP($C707,'SINAPI ABRIL 2021'!$1:$1048576,3,0),IFERROR(VLOOKUP($C707,'5-COMP. PROPRIA'!$B$4:$I$7587,5,0),""))</f>
        <v>UN</v>
      </c>
      <c r="M707" s="121"/>
      <c r="N707" s="60"/>
    </row>
    <row r="708" spans="2:14" ht="42.75" customHeight="1">
      <c r="B708" s="292"/>
      <c r="C708" s="50">
        <v>89825</v>
      </c>
      <c r="D708" s="379" t="s">
        <v>7</v>
      </c>
      <c r="E708" s="601" t="str">
        <f>IFERROR(VLOOKUP($C708,'SINAPI ABRIL 2021'!$1:$1048576,2,0),IFERROR(VLOOKUP($C708,'5-COMP. PROPRIA'!$B$4:$I$7587,4,0),""))</f>
        <v>TE, PVC, SERIE NORMAL, ESGOTO PREDIAL, DN 50 X 50 MM, JUNTA ELÁSTICA, FORNECIDO E INSTALADO EM PRUMADA DE ESGOTO SANITÁRIO OU VENTILAÇÃO. AF_12/2014</v>
      </c>
      <c r="F708" s="602"/>
      <c r="G708" s="602"/>
      <c r="H708" s="602"/>
      <c r="I708" s="602"/>
      <c r="J708" s="603"/>
      <c r="K708" s="392">
        <v>4</v>
      </c>
      <c r="L708" s="399" t="str">
        <f>IFERROR(VLOOKUP($C708,'SINAPI ABRIL 2021'!$1:$1048576,3,0),IFERROR(VLOOKUP($C708,'5-COMP. PROPRIA'!$B$4:$I$7587,5,0),""))</f>
        <v>UN</v>
      </c>
      <c r="M708" s="121"/>
      <c r="N708" s="60"/>
    </row>
    <row r="709" spans="2:14" ht="42.75" customHeight="1">
      <c r="B709" s="292"/>
      <c r="C709" s="50">
        <v>89829</v>
      </c>
      <c r="D709" s="379" t="s">
        <v>7</v>
      </c>
      <c r="E709" s="601" t="str">
        <f>IFERROR(VLOOKUP($C709,'SINAPI ABRIL 2021'!$1:$1048576,2,0),IFERROR(VLOOKUP($C709,'5-COMP. PROPRIA'!$B$4:$I$7587,4,0),""))</f>
        <v>TE, PVC, SERIE NORMAL, ESGOTO PREDIAL, DN 75 X 75 MM, JUNTA ELÁSTICA, FORNECIDO E INSTALADO EM PRUMADA DE ESGOTO SANITÁRIO OU VENTILAÇÃO. AF_12/2014</v>
      </c>
      <c r="F709" s="602"/>
      <c r="G709" s="602"/>
      <c r="H709" s="602"/>
      <c r="I709" s="602"/>
      <c r="J709" s="603"/>
      <c r="K709" s="392">
        <v>2</v>
      </c>
      <c r="L709" s="399" t="str">
        <f>IFERROR(VLOOKUP($C709,'SINAPI ABRIL 2021'!$1:$1048576,3,0),IFERROR(VLOOKUP($C709,'5-COMP. PROPRIA'!$B$4:$I$7587,5,0),""))</f>
        <v>UN</v>
      </c>
      <c r="M709" s="121"/>
      <c r="N709" s="60"/>
    </row>
    <row r="710" spans="2:14" ht="42.75" customHeight="1">
      <c r="B710" s="292"/>
      <c r="C710" s="50">
        <v>98057</v>
      </c>
      <c r="D710" s="379" t="s">
        <v>4452</v>
      </c>
      <c r="E710" s="601" t="str">
        <f>IFERROR(VLOOKUP($C710,'SINAPI ABRIL 2021'!$1:$1048576,2,0),IFERROR(VLOOKUP($C710,'5-COMP. PROPRIA'!$B$4:$I$7587,4,0),""))</f>
        <v>TANQUE SÉPTICO CIRCULAR, EM CONCRETO PRÉ-MOLDADO, DIÂMETRO INTERNO = 2,88 M, ALTURA INTERNA = 2,50 M, VOLUME ÚTIL: 14657,4 L (PARA 105 CONTRIBUINTES). AF_12/2020</v>
      </c>
      <c r="F710" s="602"/>
      <c r="G710" s="602"/>
      <c r="H710" s="602"/>
      <c r="I710" s="602"/>
      <c r="J710" s="603"/>
      <c r="K710" s="392">
        <v>1</v>
      </c>
      <c r="L710" s="399" t="str">
        <f>IFERROR(VLOOKUP($C710,'SINAPI ABRIL 2021'!$1:$1048576,3,0),IFERROR(VLOOKUP($C710,'5-COMP. PROPRIA'!$B$4:$I$7587,5,0),""))</f>
        <v>UN</v>
      </c>
      <c r="M710" s="121"/>
      <c r="N710" s="60"/>
    </row>
    <row r="711" spans="2:14" ht="42.75" customHeight="1">
      <c r="B711" s="292"/>
      <c r="C711" s="50" t="s">
        <v>12301</v>
      </c>
      <c r="D711" s="379" t="s">
        <v>4452</v>
      </c>
      <c r="E711" s="601" t="str">
        <f>IFERROR(VLOOKUP($C711,'SINAPI ABRIL 2021'!$1:$1048576,2,0),IFERROR(VLOOKUP($C711,'5-COMP. PROPRIA'!$B$4:$I$7587,4,0),""))</f>
        <v>FILTRO ANAERÓBIO CIRCULAR, EM CONCRETO PRÉ-MOLDADO, DIÂMETRO INTERNO =4,55 M, ALTURA INTERNA = 1,50 M, VOLUME ÚTIL: 21525,1 L.</v>
      </c>
      <c r="F711" s="602"/>
      <c r="G711" s="602"/>
      <c r="H711" s="602"/>
      <c r="I711" s="602"/>
      <c r="J711" s="603"/>
      <c r="K711" s="392">
        <v>1</v>
      </c>
      <c r="L711" s="399" t="str">
        <f>IFERROR(VLOOKUP($C711,'SINAPI ABRIL 2021'!$1:$1048576,3,0),IFERROR(VLOOKUP($C711,'5-COMP. PROPRIA'!$B$4:$I$7587,5,0),""))</f>
        <v xml:space="preserve">UN    </v>
      </c>
      <c r="M711" s="121"/>
      <c r="N711" s="60"/>
    </row>
    <row r="712" spans="2:14" ht="42.75" customHeight="1">
      <c r="B712" s="292"/>
      <c r="C712" s="50">
        <v>98101</v>
      </c>
      <c r="D712" s="379" t="s">
        <v>4452</v>
      </c>
      <c r="E712" s="601" t="str">
        <f>IFERROR(VLOOKUP($C712,'SINAPI ABRIL 2021'!$1:$1048576,2,0),IFERROR(VLOOKUP($C712,'5-COMP. PROPRIA'!$B$4:$I$7587,4,0),""))</f>
        <v>SUMIDOURO RETANGULAR, EM ALVENARIA COM BLOCOS DE CONCRETO, DIMENSÕES INTERNAS: 1,6 X 5,8 X 3,0 M, ÁREA DE INFILTRAÇÃO: 50 M² (PARA 20 CONTRIBUINTES). . AF_12/2020</v>
      </c>
      <c r="F712" s="602"/>
      <c r="G712" s="602"/>
      <c r="H712" s="602"/>
      <c r="I712" s="602"/>
      <c r="J712" s="603"/>
      <c r="K712" s="392">
        <v>2</v>
      </c>
      <c r="L712" s="399" t="str">
        <f>IFERROR(VLOOKUP($C712,'SINAPI ABRIL 2021'!$1:$1048576,3,0),IFERROR(VLOOKUP($C712,'5-COMP. PROPRIA'!$B$4:$I$7587,5,0),""))</f>
        <v>UN</v>
      </c>
      <c r="M712" s="121"/>
      <c r="N712" s="60"/>
    </row>
    <row r="713" spans="2:14">
      <c r="B713" s="292"/>
      <c r="D713" s="52"/>
      <c r="E713" s="666" t="str">
        <f>IFERROR(VLOOKUP($C713,'SINAPI ABRIL 2021'!$1:$1048576,2,0),IFERROR(VLOOKUP($C713,'5-COMP. PROPRIA'!$B$1:$I$7569,4,0),""))</f>
        <v/>
      </c>
      <c r="F713" s="667"/>
      <c r="G713" s="667"/>
      <c r="H713" s="667"/>
      <c r="I713" s="667"/>
      <c r="J713" s="668"/>
      <c r="K713" s="249"/>
      <c r="L713" s="34" t="str">
        <f>IFERROR(VLOOKUP($C713,'SINAPI ABRIL 2021'!$1:$1048576,3,0),IFERROR(VLOOKUP($C713,'5-COMP. PROPRIA'!$B$1:$I$7569,5,0),""))</f>
        <v/>
      </c>
      <c r="M713" s="121"/>
      <c r="N713" s="60"/>
    </row>
    <row r="714" spans="2:14">
      <c r="B714" s="292"/>
      <c r="D714" s="52"/>
      <c r="E714" s="632" t="s">
        <v>10924</v>
      </c>
      <c r="F714" s="633"/>
      <c r="G714" s="633"/>
      <c r="H714" s="633"/>
      <c r="I714" s="633"/>
      <c r="J714" s="634"/>
      <c r="K714" s="249"/>
      <c r="L714" s="34"/>
      <c r="M714" s="121"/>
      <c r="N714" s="60"/>
    </row>
    <row r="715" spans="2:14">
      <c r="B715" s="292"/>
      <c r="D715" s="52"/>
      <c r="E715" s="377"/>
      <c r="F715" s="35"/>
      <c r="G715" s="35"/>
      <c r="H715" s="35"/>
      <c r="I715" s="35"/>
      <c r="J715" s="159"/>
      <c r="K715" s="249"/>
      <c r="L715" s="34"/>
      <c r="M715" s="121"/>
      <c r="N715" s="60"/>
    </row>
    <row r="716" spans="2:14" ht="38.25" customHeight="1">
      <c r="B716" s="292"/>
      <c r="C716" s="50">
        <v>94499</v>
      </c>
      <c r="D716" s="379" t="s">
        <v>7</v>
      </c>
      <c r="E716" s="601" t="str">
        <f>IFERROR(VLOOKUP($C716,'SINAPI ABRIL 2021'!$1:$1048576,2,0),IFERROR(VLOOKUP($C716,'5-COMP. PROPRIA'!$B$4:$I$7587,4,0),""))</f>
        <v>REGISTRO DE GAVETA BRUTO, LATÃO, ROSCÁVEL, 2 1/2, INSTALADO EM RESERVAÇÃO DE ÁGUA DE EDIFICAÇÃO QUE POSSUA RESERVATÓRIO DE FIBRA/FIBROCIMENTO  FORNECIMENTO E INSTALAÇÃO. AF_06/2016</v>
      </c>
      <c r="F716" s="602"/>
      <c r="G716" s="602"/>
      <c r="H716" s="602"/>
      <c r="I716" s="602"/>
      <c r="J716" s="603"/>
      <c r="K716" s="392">
        <v>2</v>
      </c>
      <c r="L716" s="399" t="str">
        <f>IFERROR(VLOOKUP($C716,'SINAPI ABRIL 2021'!$1:$1048576,3,0),IFERROR(VLOOKUP($C716,'5-COMP. PROPRIA'!$B$4:$I$7587,5,0),""))</f>
        <v>UN</v>
      </c>
      <c r="M716" s="121"/>
      <c r="N716" s="60"/>
    </row>
    <row r="717" spans="2:14" ht="38.25" customHeight="1">
      <c r="B717" s="292"/>
      <c r="C717" s="50">
        <v>94497</v>
      </c>
      <c r="D717" s="379" t="s">
        <v>7</v>
      </c>
      <c r="E717" s="601" t="str">
        <f>IFERROR(VLOOKUP($C717,'SINAPI ABRIL 2021'!$1:$1048576,2,0),IFERROR(VLOOKUP($C717,'5-COMP. PROPRIA'!$B$4:$I$7587,4,0),""))</f>
        <v>REGISTRO DE GAVETA BRUTO, LATÃO, ROSCÁVEL, 1 1/2, INSTALADO EM RESERVAÇÃO DE ÁGUA DE EDIFICAÇÃO QUE POSSUA RESERVATÓRIO DE FIBRA/FIBROCIMENTO  FORNECIMENTO E INSTALAÇÃO. AF_06/2016</v>
      </c>
      <c r="F717" s="602"/>
      <c r="G717" s="602"/>
      <c r="H717" s="602"/>
      <c r="I717" s="602"/>
      <c r="J717" s="603"/>
      <c r="K717" s="392">
        <v>20</v>
      </c>
      <c r="L717" s="399" t="str">
        <f>IFERROR(VLOOKUP($C717,'SINAPI ABRIL 2021'!$1:$1048576,3,0),IFERROR(VLOOKUP($C717,'5-COMP. PROPRIA'!$B$4:$I$7587,5,0),""))</f>
        <v>UN</v>
      </c>
      <c r="M717" s="121"/>
      <c r="N717" s="60"/>
    </row>
    <row r="718" spans="2:14" ht="38.25" customHeight="1">
      <c r="B718" s="292"/>
      <c r="C718" s="50">
        <v>94498</v>
      </c>
      <c r="D718" s="379" t="s">
        <v>7</v>
      </c>
      <c r="E718" s="601" t="str">
        <f>IFERROR(VLOOKUP($C718,'SINAPI ABRIL 2021'!$1:$1048576,2,0),IFERROR(VLOOKUP($C718,'5-COMP. PROPRIA'!$B$4:$I$7587,4,0),""))</f>
        <v>REGISTRO DE GAVETA BRUTO, LATÃO, ROSCÁVEL, 2, INSTALADO EM RESERVAÇÃO DE ÁGUA DE EDIFICAÇÃO QUE POSSUA RESERVATÓRIO DE FIBRA/FIBROCIMENTO  FORNECIMENTO E INSTALAÇÃO. AF_06/2016</v>
      </c>
      <c r="F718" s="602"/>
      <c r="G718" s="602"/>
      <c r="H718" s="602"/>
      <c r="I718" s="602"/>
      <c r="J718" s="603"/>
      <c r="K718" s="392">
        <v>1</v>
      </c>
      <c r="L718" s="399" t="str">
        <f>IFERROR(VLOOKUP($C718,'SINAPI ABRIL 2021'!$1:$1048576,3,0),IFERROR(VLOOKUP($C718,'5-COMP. PROPRIA'!$B$4:$I$7587,5,0),""))</f>
        <v>UN</v>
      </c>
      <c r="M718" s="121"/>
      <c r="N718" s="60"/>
    </row>
    <row r="719" spans="2:14" ht="38.25" customHeight="1">
      <c r="B719" s="292"/>
      <c r="C719" s="50">
        <v>94494</v>
      </c>
      <c r="D719" s="379" t="s">
        <v>7</v>
      </c>
      <c r="E719" s="601" t="str">
        <f>IFERROR(VLOOKUP($C719,'SINAPI ABRIL 2021'!$1:$1048576,2,0),IFERROR(VLOOKUP($C719,'5-COMP. PROPRIA'!$B$4:$I$7587,4,0),""))</f>
        <v>REGISTRO DE GAVETA BRUTO, LATÃO, ROSCÁVEL, 3/4, INSTALADO EM RESERVAÇÃO DE ÁGUA DE EDIFICAÇÃO QUE POSSUA RESERVATÓRIO DE FIBRA/FIBROCIMENTO  FORNECIMENTO E INSTALAÇÃO. AF_06/2016</v>
      </c>
      <c r="F719" s="602"/>
      <c r="G719" s="602"/>
      <c r="H719" s="602"/>
      <c r="I719" s="602"/>
      <c r="J719" s="603"/>
      <c r="K719" s="392">
        <v>13</v>
      </c>
      <c r="L719" s="399" t="str">
        <f>IFERROR(VLOOKUP($C719,'SINAPI ABRIL 2021'!$1:$1048576,3,0),IFERROR(VLOOKUP($C719,'5-COMP. PROPRIA'!$B$4:$I$7587,5,0),""))</f>
        <v>UN</v>
      </c>
      <c r="M719" s="121"/>
      <c r="N719" s="60"/>
    </row>
    <row r="720" spans="2:14" ht="38.25" customHeight="1">
      <c r="B720" s="292"/>
      <c r="C720" s="50">
        <v>89351</v>
      </c>
      <c r="D720" s="379" t="s">
        <v>7</v>
      </c>
      <c r="E720" s="601" t="str">
        <f>IFERROR(VLOOKUP($C720,'SINAPI ABRIL 2021'!$1:$1048576,2,0),IFERROR(VLOOKUP($C720,'5-COMP. PROPRIA'!$B$4:$I$7587,4,0),""))</f>
        <v>REGISTRO DE PRESSÃO BRUTO, LATÃO,  ROSCÁVEL, 3/4, FORNECIDO E INSTALADO EM RAMAL DE ÁGUA. AF_12/2014</v>
      </c>
      <c r="F720" s="602"/>
      <c r="G720" s="602"/>
      <c r="H720" s="602"/>
      <c r="I720" s="602"/>
      <c r="J720" s="603"/>
      <c r="K720" s="392">
        <v>6</v>
      </c>
      <c r="L720" s="399" t="str">
        <f>IFERROR(VLOOKUP($C720,'SINAPI ABRIL 2021'!$1:$1048576,3,0),IFERROR(VLOOKUP($C720,'5-COMP. PROPRIA'!$B$4:$I$7587,5,0),""))</f>
        <v>UN</v>
      </c>
      <c r="M720" s="121"/>
      <c r="N720" s="60"/>
    </row>
    <row r="721" spans="2:14" ht="38.25" customHeight="1">
      <c r="B721" s="292"/>
      <c r="C721" s="50">
        <v>99635</v>
      </c>
      <c r="D721" s="379" t="s">
        <v>7</v>
      </c>
      <c r="E721" s="601" t="str">
        <f>IFERROR(VLOOKUP($C721,'SINAPI ABRIL 2021'!$1:$1048576,2,0),IFERROR(VLOOKUP($C721,'5-COMP. PROPRIA'!$B$4:$I$7587,4,0),""))</f>
        <v>VÁLVULA DE DESCARGA METÁLICA, BASE 1 1/2 ", ACABAMENTO METALICO CROMADO - FORNECIMENTO E INSTALAÇÃO. AF_01/2019</v>
      </c>
      <c r="F721" s="602"/>
      <c r="G721" s="602"/>
      <c r="H721" s="602"/>
      <c r="I721" s="602"/>
      <c r="J721" s="603"/>
      <c r="K721" s="392">
        <v>20</v>
      </c>
      <c r="L721" s="399" t="str">
        <f>IFERROR(VLOOKUP($C721,'SINAPI ABRIL 2021'!$1:$1048576,3,0),IFERROR(VLOOKUP($C721,'5-COMP. PROPRIA'!$B$4:$I$7587,5,0),""))</f>
        <v>UN</v>
      </c>
      <c r="M721" s="121"/>
      <c r="N721" s="60"/>
    </row>
    <row r="722" spans="2:14" ht="38.25" customHeight="1">
      <c r="B722" s="292"/>
      <c r="C722" s="76" t="s">
        <v>11642</v>
      </c>
      <c r="D722" s="379" t="s">
        <v>11654</v>
      </c>
      <c r="E722" s="601" t="str">
        <f>IFERROR(VLOOKUP($C722,'SINAPI ABRIL 2021'!$1:$1048576,2,0),IFERROR(VLOOKUP($C722,'5-COMP. PROPRIA'!$B$4:$I$7587,4,0),""))</f>
        <v>BOLSA DE LIGACAO EM PVC FLEXIVEL PARA VASO SANITARIO 1.1/2 " (40 MM) -  FORNECIMENTO E INSTALAÇÃO</v>
      </c>
      <c r="F722" s="602"/>
      <c r="G722" s="602"/>
      <c r="H722" s="602"/>
      <c r="I722" s="602"/>
      <c r="J722" s="603"/>
      <c r="K722" s="392">
        <v>20</v>
      </c>
      <c r="L722" s="399" t="str">
        <f>IFERROR(VLOOKUP($C722,'SINAPI ABRIL 2021'!$1:$1048576,3,0),IFERROR(VLOOKUP($C722,'5-COMP. PROPRIA'!$B$4:$I$7587,5,0),""))</f>
        <v xml:space="preserve">UN    </v>
      </c>
      <c r="M722" s="121"/>
      <c r="N722" s="60"/>
    </row>
    <row r="723" spans="2:14" ht="38.25" customHeight="1">
      <c r="B723" s="292"/>
      <c r="C723" s="50">
        <v>86884</v>
      </c>
      <c r="D723" s="379" t="s">
        <v>7</v>
      </c>
      <c r="E723" s="601" t="str">
        <f>IFERROR(VLOOKUP($C723,'SINAPI ABRIL 2021'!$1:$1048576,2,0),IFERROR(VLOOKUP($C723,'5-COMP. PROPRIA'!$B$4:$I$7587,4,0),""))</f>
        <v>ENGATE FLEXÍVEL EM PLÁSTICO BRANCO, 1/2 X 30CM - FORNECIMENTO E INSTALAÇÃO. AF_01/2020</v>
      </c>
      <c r="F723" s="602"/>
      <c r="G723" s="602"/>
      <c r="H723" s="602"/>
      <c r="I723" s="602"/>
      <c r="J723" s="603"/>
      <c r="K723" s="392">
        <v>20</v>
      </c>
      <c r="L723" s="399" t="str">
        <f>IFERROR(VLOOKUP($C723,'SINAPI ABRIL 2021'!$1:$1048576,3,0),IFERROR(VLOOKUP($C723,'5-COMP. PROPRIA'!$B$4:$I$7587,5,0),""))</f>
        <v>UN</v>
      </c>
      <c r="M723" s="121"/>
      <c r="N723" s="60"/>
    </row>
    <row r="724" spans="2:14" ht="38.25" customHeight="1">
      <c r="B724" s="292"/>
      <c r="C724" s="76" t="s">
        <v>12288</v>
      </c>
      <c r="D724" s="379" t="s">
        <v>11654</v>
      </c>
      <c r="E724" s="601" t="str">
        <f>IFERROR(VLOOKUP($C724,'SINAPI ABRIL 2021'!$1:$1048576,2,0),IFERROR(VLOOKUP($C724,'5-COMP. PROPRIA'!$B$4:$I$7587,4,0),""))</f>
        <v>TUBO DE DESCARGA VDE 38 MM. FORNECIMENTO E INSTALAÇÃO</v>
      </c>
      <c r="F724" s="602"/>
      <c r="G724" s="602"/>
      <c r="H724" s="602"/>
      <c r="I724" s="602"/>
      <c r="J724" s="603"/>
      <c r="K724" s="392">
        <v>20</v>
      </c>
      <c r="L724" s="399" t="str">
        <f>IFERROR(VLOOKUP($C724,'SINAPI ABRIL 2021'!$1:$1048576,3,0),IFERROR(VLOOKUP($C724,'5-COMP. PROPRIA'!$B$4:$I$7587,5,0),""))</f>
        <v xml:space="preserve">UN    </v>
      </c>
      <c r="M724" s="121"/>
      <c r="N724" s="60"/>
    </row>
    <row r="725" spans="2:14" ht="38.25" customHeight="1">
      <c r="B725" s="292"/>
      <c r="C725" s="76" t="s">
        <v>12291</v>
      </c>
      <c r="D725" s="379" t="s">
        <v>11654</v>
      </c>
      <c r="E725" s="601" t="str">
        <f>IFERROR(VLOOKUP($C725,'SINAPI ABRIL 2021'!$1:$1048576,2,0),IFERROR(VLOOKUP($C725,'5-COMP. PROPRIA'!$B$4:$I$7587,4,0),""))</f>
        <v>TUBO DE LIGAÇÃO LATÃO CROMADO C/ CANOPLA CROMADA P/ VASO SANITARIO 38 MM. FORNECIMENTO E INSTALAÇÃO.</v>
      </c>
      <c r="F725" s="602"/>
      <c r="G725" s="602"/>
      <c r="H725" s="602"/>
      <c r="I725" s="602"/>
      <c r="J725" s="603"/>
      <c r="K725" s="392">
        <v>20</v>
      </c>
      <c r="L725" s="399" t="str">
        <f>IFERROR(VLOOKUP($C725,'SINAPI ABRIL 2021'!$1:$1048576,3,0),IFERROR(VLOOKUP($C725,'5-COMP. PROPRIA'!$B$4:$I$7587,5,0),""))</f>
        <v xml:space="preserve">UN    </v>
      </c>
      <c r="M725" s="121"/>
      <c r="N725" s="60"/>
    </row>
    <row r="726" spans="2:14" ht="38.25" customHeight="1">
      <c r="B726" s="292"/>
      <c r="C726" s="76">
        <v>89385</v>
      </c>
      <c r="D726" s="379" t="s">
        <v>7</v>
      </c>
      <c r="E726" s="601" t="str">
        <f>IFERROR(VLOOKUP($C726,'SINAPI ABRIL 2021'!$1:$1048576,2,0),IFERROR(VLOOKUP($C726,'5-COMP. PROPRIA'!$B$4:$I$7587,4,0),""))</f>
        <v>LUVA SOLDÁVEL E COM ROSCA, PVC, SOLDÁVEL, DN 25MM X 3/4, INSTALADO EM RAMAL OU SUB-RAMAL DE ÁGUA - FORNECIMENTO E INSTALAÇÃO. AF_12/2014</v>
      </c>
      <c r="F726" s="602"/>
      <c r="G726" s="602"/>
      <c r="H726" s="602"/>
      <c r="I726" s="602"/>
      <c r="J726" s="603"/>
      <c r="K726" s="392">
        <v>6</v>
      </c>
      <c r="L726" s="399" t="str">
        <f>IFERROR(VLOOKUP($C726,'SINAPI ABRIL 2021'!$1:$1048576,3,0),IFERROR(VLOOKUP($C726,'5-COMP. PROPRIA'!$B$4:$I$7587,5,0),""))</f>
        <v>UN</v>
      </c>
      <c r="M726" s="121"/>
      <c r="N726" s="60"/>
    </row>
    <row r="727" spans="2:14" ht="38.25" customHeight="1">
      <c r="B727" s="292"/>
      <c r="C727" s="76">
        <v>94711</v>
      </c>
      <c r="D727" s="379" t="s">
        <v>7</v>
      </c>
      <c r="E727" s="601" t="str">
        <f>IFERROR(VLOOKUP($C727,'SINAPI ABRIL 2021'!$1:$1048576,2,0),IFERROR(VLOOKUP($C727,'5-COMP. PROPRIA'!$B$4:$I$7587,4,0),""))</f>
        <v>ADAPTADOR COM FLANGES LIVRES, PVC, SOLDÁVEL, DN 50 MM X 1 1/2 , INSTALADO EM RESERVAÇÃO DE ÁGUA DE EDIFICAÇÃO QUE POSSUA RESERVATÓRIO DE FIBRA/FIBROCIMENTO   FORNECIMENTO E INSTALAÇÃO. AF_06/2016</v>
      </c>
      <c r="F727" s="602"/>
      <c r="G727" s="602"/>
      <c r="H727" s="602"/>
      <c r="I727" s="602"/>
      <c r="J727" s="603"/>
      <c r="K727" s="392">
        <v>1</v>
      </c>
      <c r="L727" s="399" t="str">
        <f>IFERROR(VLOOKUP($C727,'SINAPI ABRIL 2021'!$1:$1048576,3,0),IFERROR(VLOOKUP($C727,'5-COMP. PROPRIA'!$B$4:$I$7587,5,0),""))</f>
        <v>UN</v>
      </c>
      <c r="M727" s="121"/>
      <c r="N727" s="60"/>
    </row>
    <row r="728" spans="2:14" ht="38.25" customHeight="1">
      <c r="B728" s="292"/>
      <c r="C728" s="50">
        <v>94707</v>
      </c>
      <c r="D728" s="379" t="s">
        <v>7</v>
      </c>
      <c r="E728" s="601" t="str">
        <f>IFERROR(VLOOKUP($C728,'SINAPI ABRIL 2021'!$1:$1048576,2,0),IFERROR(VLOOKUP($C728,'5-COMP. PROPRIA'!$B$4:$I$7587,4,0),""))</f>
        <v>ADAPTADOR COM FLANGE E ANEL DE VEDAÇÃO, PVC, SOLDÁVEL, DN 60 MM X 2 , INSTALADO EM RESERVAÇÃO DE ÁGUA DE EDIFICAÇÃO QUE POSSUA RESERVATÓRIO DE FIBRA/FIBROCIMENTO   FORNECIMENTO E INSTALAÇÃO. AF_06/2016</v>
      </c>
      <c r="F728" s="602"/>
      <c r="G728" s="602"/>
      <c r="H728" s="602"/>
      <c r="I728" s="602"/>
      <c r="J728" s="603"/>
      <c r="K728" s="392">
        <v>1</v>
      </c>
      <c r="L728" s="399" t="str">
        <f>IFERROR(VLOOKUP($C728,'SINAPI ABRIL 2021'!$1:$1048576,3,0),IFERROR(VLOOKUP($C728,'5-COMP. PROPRIA'!$B$4:$I$7587,5,0),""))</f>
        <v>UN</v>
      </c>
      <c r="M728" s="121"/>
      <c r="N728" s="60"/>
    </row>
    <row r="729" spans="2:14" ht="38.25" customHeight="1">
      <c r="B729" s="292"/>
      <c r="C729" s="50">
        <v>94712</v>
      </c>
      <c r="D729" s="379" t="s">
        <v>7</v>
      </c>
      <c r="E729" s="601" t="str">
        <f>IFERROR(VLOOKUP($C729,'SINAPI ABRIL 2021'!$1:$1048576,2,0),IFERROR(VLOOKUP($C729,'5-COMP. PROPRIA'!$B$4:$I$7587,4,0),""))</f>
        <v>ADAPTADOR COM FLANGES LIVRES, PVC, SOLDÁVEL, DN 60 MM X 2 , INSTALADO EM RESERVAÇÃO DE ÁGUA DE EDIFICAÇÃO QUE POSSUA RESERVATÓRIO DE FIBRA/FIBROCIMENTO   FORNECIMENTO E INSTALAÇÃO. AF_06/2016</v>
      </c>
      <c r="F729" s="602"/>
      <c r="G729" s="602"/>
      <c r="H729" s="602"/>
      <c r="I729" s="602"/>
      <c r="J729" s="603"/>
      <c r="K729" s="392">
        <v>1</v>
      </c>
      <c r="L729" s="399" t="str">
        <f>IFERROR(VLOOKUP($C729,'SINAPI ABRIL 2021'!$1:$1048576,3,0),IFERROR(VLOOKUP($C729,'5-COMP. PROPRIA'!$B$4:$I$7587,5,0),""))</f>
        <v>UN</v>
      </c>
      <c r="M729" s="121"/>
      <c r="N729" s="60"/>
    </row>
    <row r="730" spans="2:14" ht="38.25" customHeight="1">
      <c r="B730" s="292"/>
      <c r="C730" s="345">
        <v>94713</v>
      </c>
      <c r="D730" s="379" t="s">
        <v>7</v>
      </c>
      <c r="E730" s="601" t="str">
        <f>IFERROR(VLOOKUP($C730,'SINAPI ABRIL 2021'!$1:$1048576,2,0),IFERROR(VLOOKUP($C730,'5-COMP. PROPRIA'!$B$4:$I$7587,4,0),""))</f>
        <v>ADAPTADOR COM FLANGES LIVRES, PVC, SOLDÁVEL, DN 75 MM X 2 1/2 , INSTALADO EM RESERVAÇÃO DE ÁGUA DE EDIFICAÇÃO QUE POSSUA RESERVATÓRIO DE FIBRA/FIBROCIMENTO   FORNECIMENTO E INSTALAÇÃO. AF_06/2016</v>
      </c>
      <c r="F730" s="602"/>
      <c r="G730" s="602"/>
      <c r="H730" s="602"/>
      <c r="I730" s="602"/>
      <c r="J730" s="603"/>
      <c r="K730" s="392">
        <v>4</v>
      </c>
      <c r="L730" s="399" t="str">
        <f>IFERROR(VLOOKUP($C730,'SINAPI ABRIL 2021'!$1:$1048576,3,0),IFERROR(VLOOKUP($C730,'5-COMP. PROPRIA'!$B$4:$I$7587,5,0),""))</f>
        <v>UN</v>
      </c>
      <c r="M730" s="121"/>
      <c r="N730" s="60"/>
    </row>
    <row r="731" spans="2:14" ht="38.25" customHeight="1">
      <c r="B731" s="292"/>
      <c r="C731" s="345">
        <v>89429</v>
      </c>
      <c r="D731" s="379" t="s">
        <v>7</v>
      </c>
      <c r="E731" s="601" t="str">
        <f>IFERROR(VLOOKUP($C731,'SINAPI ABRIL 2021'!$1:$1048576,2,0),IFERROR(VLOOKUP($C731,'5-COMP. PROPRIA'!$B$4:$I$7587,4,0),""))</f>
        <v>ADAPTADOR CURTO COM BOLSA E ROSCA PARA REGISTRO, PVC, SOLDÁVEL, DN 25MM X 3/4, INSTALADO EM RAMAL DE DISTRIBUIÇÃO DE ÁGUA - FORNECIMENTO E INSTALAÇÃO. AF_12/2014</v>
      </c>
      <c r="F731" s="602"/>
      <c r="G731" s="602"/>
      <c r="H731" s="602"/>
      <c r="I731" s="602"/>
      <c r="J731" s="603"/>
      <c r="K731" s="392">
        <v>32</v>
      </c>
      <c r="L731" s="399" t="str">
        <f>IFERROR(VLOOKUP($C731,'SINAPI ABRIL 2021'!$1:$1048576,3,0),IFERROR(VLOOKUP($C731,'5-COMP. PROPRIA'!$B$4:$I$7587,5,0),""))</f>
        <v>UN</v>
      </c>
      <c r="M731" s="121"/>
      <c r="N731" s="60"/>
    </row>
    <row r="732" spans="2:14" ht="38.25" customHeight="1">
      <c r="B732" s="292"/>
      <c r="C732" s="345">
        <v>94662</v>
      </c>
      <c r="D732" s="379" t="s">
        <v>7</v>
      </c>
      <c r="E732" s="601" t="str">
        <f>IFERROR(VLOOKUP($C732,'SINAPI ABRIL 2021'!$1:$1048576,2,0),IFERROR(VLOOKUP($C732,'5-COMP. PROPRIA'!$B$4:$I$7587,4,0),""))</f>
        <v>ADAPTADOR CURTO COM BOLSA E ROSCA PARA REGISTRO, PVC, SOLDÁVEL, DN 50 MM X 1 1/2 , INSTALADO EM RESERVAÇÃO DE ÁGUA DE EDIFICAÇÃO QUE POSSUA RESERVATÓRIO DE FIBRA/FIBROCIMENTO   FORNECIMENTO E INSTALAÇÃO. AF_06/2016</v>
      </c>
      <c r="F732" s="602"/>
      <c r="G732" s="602"/>
      <c r="H732" s="602"/>
      <c r="I732" s="602"/>
      <c r="J732" s="603"/>
      <c r="K732" s="392">
        <v>60</v>
      </c>
      <c r="L732" s="399" t="str">
        <f>IFERROR(VLOOKUP($C732,'SINAPI ABRIL 2021'!$1:$1048576,3,0),IFERROR(VLOOKUP($C732,'5-COMP. PROPRIA'!$B$4:$I$7587,5,0),""))</f>
        <v>UN</v>
      </c>
      <c r="M732" s="121"/>
      <c r="N732" s="60"/>
    </row>
    <row r="733" spans="2:14" ht="38.25" customHeight="1">
      <c r="B733" s="292"/>
      <c r="C733" s="345">
        <v>89610</v>
      </c>
      <c r="D733" s="379" t="s">
        <v>7</v>
      </c>
      <c r="E733" s="601" t="str">
        <f>IFERROR(VLOOKUP($C733,'SINAPI ABRIL 2021'!$1:$1048576,2,0),IFERROR(VLOOKUP($C733,'5-COMP. PROPRIA'!$B$4:$I$7587,4,0),""))</f>
        <v>ADAPTADOR CURTO COM BOLSA E ROSCA PARA REGISTRO, PVC, SOLDÁVEL, DN 60MM X 2, INSTALADO EM PRUMADA DE ÁGUA - FORNECIMENTO E INSTALAÇÃO. AF_12/2014</v>
      </c>
      <c r="F733" s="602"/>
      <c r="G733" s="602"/>
      <c r="H733" s="602"/>
      <c r="I733" s="602"/>
      <c r="J733" s="603"/>
      <c r="K733" s="392">
        <v>2</v>
      </c>
      <c r="L733" s="399" t="str">
        <f>IFERROR(VLOOKUP($C733,'SINAPI ABRIL 2021'!$1:$1048576,3,0),IFERROR(VLOOKUP($C733,'5-COMP. PROPRIA'!$B$4:$I$7587,5,0),""))</f>
        <v>UN</v>
      </c>
      <c r="M733" s="121"/>
      <c r="N733" s="60"/>
    </row>
    <row r="734" spans="2:14" ht="38.25" customHeight="1">
      <c r="B734" s="292"/>
      <c r="C734" s="50">
        <v>89613</v>
      </c>
      <c r="D734" s="379" t="s">
        <v>7</v>
      </c>
      <c r="E734" s="601" t="str">
        <f>IFERROR(VLOOKUP($C734,'SINAPI ABRIL 2021'!$1:$1048576,2,0),IFERROR(VLOOKUP($C734,'5-COMP. PROPRIA'!$B$4:$I$7587,4,0),""))</f>
        <v>ADAPTADOR CURTO COM BOLSA E ROSCA PARA REGISTRO, PVC, SOLDÁVEL, DN 75MM X 2.1/2, INSTALADO EM PRUMADA DE ÁGUA - FORNECIMENTO E INSTALAÇÃO. AF_12/2014</v>
      </c>
      <c r="F734" s="602"/>
      <c r="G734" s="602"/>
      <c r="H734" s="602"/>
      <c r="I734" s="602"/>
      <c r="J734" s="603"/>
      <c r="K734" s="392">
        <v>4</v>
      </c>
      <c r="L734" s="399" t="str">
        <f>IFERROR(VLOOKUP($C734,'SINAPI ABRIL 2021'!$1:$1048576,3,0),IFERROR(VLOOKUP($C734,'5-COMP. PROPRIA'!$B$4:$I$7587,5,0),""))</f>
        <v>UN</v>
      </c>
      <c r="M734" s="121"/>
      <c r="N734" s="60"/>
    </row>
    <row r="735" spans="2:14" ht="38.25" customHeight="1">
      <c r="B735" s="292"/>
      <c r="C735" s="76" t="s">
        <v>11644</v>
      </c>
      <c r="D735" s="379" t="s">
        <v>11654</v>
      </c>
      <c r="E735" s="601" t="str">
        <f>IFERROR(VLOOKUP($C735,'SINAPI ABRIL 2021'!$1:$1048576,2,0),IFERROR(VLOOKUP($C735,'5-COMP. PROPRIA'!$B$4:$I$7587,4,0),""))</f>
        <v>BUCHA DE REDUCAO DE PVC, SOLDAVEL, CURTA, COM 60 X 50 MM, PARA AGUA FRIA PREDIAL -  FORNECIMENTO E INSTALAÇÃO</v>
      </c>
      <c r="F735" s="602"/>
      <c r="G735" s="602"/>
      <c r="H735" s="602"/>
      <c r="I735" s="602"/>
      <c r="J735" s="603"/>
      <c r="K735" s="392">
        <v>13</v>
      </c>
      <c r="L735" s="399" t="str">
        <f>IFERROR(VLOOKUP($C735,'SINAPI ABRIL 2021'!$1:$1048576,3,0),IFERROR(VLOOKUP($C735,'5-COMP. PROPRIA'!$B$4:$I$7587,5,0),""))</f>
        <v xml:space="preserve">UN    </v>
      </c>
      <c r="M735" s="121"/>
      <c r="N735" s="60"/>
    </row>
    <row r="736" spans="2:14" ht="38.25" customHeight="1">
      <c r="B736" s="292"/>
      <c r="C736" s="76" t="s">
        <v>11646</v>
      </c>
      <c r="D736" s="379" t="s">
        <v>11654</v>
      </c>
      <c r="E736" s="601" t="str">
        <f>IFERROR(VLOOKUP($C736,'SINAPI ABRIL 2021'!$1:$1048576,2,0),IFERROR(VLOOKUP($C736,'5-COMP. PROPRIA'!$B$4:$I$7587,4,0),""))</f>
        <v>BUCHA DE REDUCAO DE PVC, SOLDAVEL, CURTA, COM 75 X 60 MM, PARA AGUA FRIA PREDIAL-  FORNECIMENTO E INSTALAÇÃO</v>
      </c>
      <c r="F736" s="602"/>
      <c r="G736" s="602"/>
      <c r="H736" s="602"/>
      <c r="I736" s="602"/>
      <c r="J736" s="603"/>
      <c r="K736" s="392">
        <v>1</v>
      </c>
      <c r="L736" s="399" t="str">
        <f>IFERROR(VLOOKUP($C736,'SINAPI ABRIL 2021'!$1:$1048576,3,0),IFERROR(VLOOKUP($C736,'5-COMP. PROPRIA'!$B$4:$I$7587,5,0),""))</f>
        <v xml:space="preserve">UN    </v>
      </c>
      <c r="M736" s="121"/>
      <c r="N736" s="60"/>
    </row>
    <row r="737" spans="2:14" ht="38.25" customHeight="1">
      <c r="B737" s="292"/>
      <c r="C737" s="76" t="s">
        <v>11647</v>
      </c>
      <c r="D737" s="379" t="s">
        <v>11654</v>
      </c>
      <c r="E737" s="601" t="str">
        <f>IFERROR(VLOOKUP($C737,'SINAPI ABRIL 2021'!$1:$1048576,2,0),IFERROR(VLOOKUP($C737,'5-COMP. PROPRIA'!$B$4:$I$7587,4,0),""))</f>
        <v>BUCHA DE REDUCAO DE PVC, SOLDAVEL, LONGA, COM 50 X 25 MM, PARA AGUA FRIA PREDIAL-  FORNECIMENTO E INSTALAÇÃO</v>
      </c>
      <c r="F737" s="602"/>
      <c r="G737" s="602"/>
      <c r="H737" s="602"/>
      <c r="I737" s="602"/>
      <c r="J737" s="603"/>
      <c r="K737" s="392">
        <v>2</v>
      </c>
      <c r="L737" s="399" t="str">
        <f>IFERROR(VLOOKUP($C737,'SINAPI ABRIL 2021'!$1:$1048576,3,0),IFERROR(VLOOKUP($C737,'5-COMP. PROPRIA'!$B$4:$I$7587,5,0),""))</f>
        <v xml:space="preserve">UN    </v>
      </c>
      <c r="M737" s="121"/>
      <c r="N737" s="60"/>
    </row>
    <row r="738" spans="2:14" ht="38.25" customHeight="1">
      <c r="B738" s="292"/>
      <c r="C738" s="76" t="s">
        <v>12287</v>
      </c>
      <c r="D738" s="379" t="s">
        <v>11654</v>
      </c>
      <c r="E738" s="601" t="str">
        <f>IFERROR(VLOOKUP($C738,'SINAPI ABRIL 2021'!$1:$1048576,2,0),IFERROR(VLOOKUP($C738,'5-COMP. PROPRIA'!$B$4:$I$7587,4,0),""))</f>
        <v>BUCHA DE REDUCAO DE PVC, SOLDAVEL, LONGA, COM 60 X 25 MM, PARA AGUA FRIA PREDIAL-  FORNECIMENTO E INSTALAÇÃO</v>
      </c>
      <c r="F738" s="602"/>
      <c r="G738" s="602"/>
      <c r="H738" s="602"/>
      <c r="I738" s="602"/>
      <c r="J738" s="603"/>
      <c r="K738" s="392">
        <v>7</v>
      </c>
      <c r="L738" s="399" t="str">
        <f>IFERROR(VLOOKUP($C738,'SINAPI ABRIL 2021'!$1:$1048576,3,0),IFERROR(VLOOKUP($C738,'5-COMP. PROPRIA'!$B$4:$I$7587,5,0),""))</f>
        <v xml:space="preserve">UN    </v>
      </c>
      <c r="M738" s="121"/>
      <c r="N738" s="60"/>
    </row>
    <row r="739" spans="2:14" ht="38.25" customHeight="1">
      <c r="B739" s="292"/>
      <c r="C739" s="76" t="s">
        <v>11648</v>
      </c>
      <c r="D739" s="379" t="s">
        <v>11654</v>
      </c>
      <c r="E739" s="601" t="str">
        <f>IFERROR(VLOOKUP($C739,'SINAPI ABRIL 2021'!$1:$1048576,2,0),IFERROR(VLOOKUP($C739,'5-COMP. PROPRIA'!$B$4:$I$7587,4,0),""))</f>
        <v>BUCHA DE REDUCAO DE PVC, SOLDAVEL, LONGA, COM 60 X 50 MM, PARA AGUA FRIA PREDIAL -  FORNECIMENTO E INSTALAÇÃO</v>
      </c>
      <c r="F739" s="602"/>
      <c r="G739" s="602"/>
      <c r="H739" s="602"/>
      <c r="I739" s="602"/>
      <c r="J739" s="603"/>
      <c r="K739" s="392">
        <v>4</v>
      </c>
      <c r="L739" s="399" t="str">
        <f>IFERROR(VLOOKUP($C739,'SINAPI ABRIL 2021'!$1:$1048576,3,0),IFERROR(VLOOKUP($C739,'5-COMP. PROPRIA'!$B$4:$I$7587,5,0),""))</f>
        <v xml:space="preserve">UN    </v>
      </c>
      <c r="M739" s="121"/>
      <c r="N739" s="60"/>
    </row>
    <row r="740" spans="2:14" ht="38.25" customHeight="1">
      <c r="B740" s="292"/>
      <c r="C740" s="345">
        <v>89510</v>
      </c>
      <c r="D740" s="379" t="s">
        <v>7</v>
      </c>
      <c r="E740" s="601" t="str">
        <f>IFERROR(VLOOKUP($C740,'SINAPI ABRIL 2021'!$1:$1048576,2,0),IFERROR(VLOOKUP($C740,'5-COMP. PROPRIA'!$B$4:$I$7587,4,0),""))</f>
        <v>CURVA 45 GRAUS, PVC, SOLDÁVEL, DN 60MM, INSTALADO EM PRUMADA DE ÁGUA - FORNECIMENTO E INSTALAÇÃO. AF_12/2014</v>
      </c>
      <c r="F740" s="602"/>
      <c r="G740" s="602"/>
      <c r="H740" s="602"/>
      <c r="I740" s="602"/>
      <c r="J740" s="603"/>
      <c r="K740" s="392">
        <v>2</v>
      </c>
      <c r="L740" s="399" t="str">
        <f>IFERROR(VLOOKUP($C740,'SINAPI ABRIL 2021'!$1:$1048576,3,0),IFERROR(VLOOKUP($C740,'5-COMP. PROPRIA'!$B$4:$I$7587,5,0),""))</f>
        <v>UN</v>
      </c>
      <c r="M740" s="121"/>
      <c r="N740" s="60"/>
    </row>
    <row r="741" spans="2:14" ht="38.25" customHeight="1">
      <c r="B741" s="292"/>
      <c r="C741" s="345">
        <v>89513</v>
      </c>
      <c r="D741" s="379" t="s">
        <v>7</v>
      </c>
      <c r="E741" s="601" t="str">
        <f>IFERROR(VLOOKUP($C741,'SINAPI ABRIL 2021'!$1:$1048576,2,0),IFERROR(VLOOKUP($C741,'5-COMP. PROPRIA'!$B$4:$I$7587,4,0),""))</f>
        <v>JOELHO 90 GRAUS, PVC, SOLDÁVEL, DN 75MM, INSTALADO EM PRUMADA DE ÁGUA - FORNECIMENTO E INSTALAÇÃO. AF_12/2014</v>
      </c>
      <c r="F741" s="602"/>
      <c r="G741" s="602"/>
      <c r="H741" s="602"/>
      <c r="I741" s="602"/>
      <c r="J741" s="603"/>
      <c r="K741" s="392">
        <v>2</v>
      </c>
      <c r="L741" s="399" t="str">
        <f>IFERROR(VLOOKUP($C741,'SINAPI ABRIL 2021'!$1:$1048576,3,0),IFERROR(VLOOKUP($C741,'5-COMP. PROPRIA'!$B$4:$I$7587,5,0),""))</f>
        <v>UN</v>
      </c>
      <c r="M741" s="121"/>
      <c r="N741" s="60"/>
    </row>
    <row r="742" spans="2:14" ht="38.25" customHeight="1">
      <c r="B742" s="292"/>
      <c r="C742" s="345">
        <v>89503</v>
      </c>
      <c r="D742" s="379" t="s">
        <v>7</v>
      </c>
      <c r="E742" s="601" t="str">
        <f>IFERROR(VLOOKUP($C742,'SINAPI ABRIL 2021'!$1:$1048576,2,0),IFERROR(VLOOKUP($C742,'5-COMP. PROPRIA'!$B$4:$I$7587,4,0),""))</f>
        <v>CURVA 90 GRAUS, PVC, SOLDÁVEL, DN 50MM, INSTALADO EM PRUMADA DE ÁGUA - FORNECIMENTO E INSTALAÇÃO. AF_12/2014</v>
      </c>
      <c r="F742" s="602"/>
      <c r="G742" s="602"/>
      <c r="H742" s="602"/>
      <c r="I742" s="602"/>
      <c r="J742" s="603"/>
      <c r="K742" s="392">
        <v>1</v>
      </c>
      <c r="L742" s="399" t="str">
        <f>IFERROR(VLOOKUP($C742,'SINAPI ABRIL 2021'!$1:$1048576,3,0),IFERROR(VLOOKUP($C742,'5-COMP. PROPRIA'!$B$4:$I$7587,5,0),""))</f>
        <v>UN</v>
      </c>
      <c r="M742" s="121"/>
      <c r="N742" s="60"/>
    </row>
    <row r="743" spans="2:14" ht="38.25" customHeight="1">
      <c r="B743" s="292"/>
      <c r="C743" s="50">
        <v>89507</v>
      </c>
      <c r="D743" s="379" t="s">
        <v>7</v>
      </c>
      <c r="E743" s="601" t="str">
        <f>IFERROR(VLOOKUP($C743,'SINAPI ABRIL 2021'!$1:$1048576,2,0),IFERROR(VLOOKUP($C743,'5-COMP. PROPRIA'!$B$4:$I$7587,4,0),""))</f>
        <v>CURVA 90 GRAUS, PVC, SOLDÁVEL, DN 60MM, INSTALADO EM PRUMADA DE ÁGUA - FORNECIMENTO E INSTALAÇÃO. AF_12/2014</v>
      </c>
      <c r="F743" s="602"/>
      <c r="G743" s="602"/>
      <c r="H743" s="602"/>
      <c r="I743" s="602"/>
      <c r="J743" s="603"/>
      <c r="K743" s="392">
        <v>4</v>
      </c>
      <c r="L743" s="399" t="str">
        <f>IFERROR(VLOOKUP($C743,'SINAPI ABRIL 2021'!$1:$1048576,3,0),IFERROR(VLOOKUP($C743,'5-COMP. PROPRIA'!$B$4:$I$7587,5,0),""))</f>
        <v>UN</v>
      </c>
      <c r="M743" s="121"/>
      <c r="N743" s="60"/>
    </row>
    <row r="744" spans="2:14" ht="38.25" customHeight="1">
      <c r="B744" s="292"/>
      <c r="C744" s="345">
        <v>89517</v>
      </c>
      <c r="D744" s="379" t="s">
        <v>7</v>
      </c>
      <c r="E744" s="601" t="str">
        <f>IFERROR(VLOOKUP($C744,'SINAPI ABRIL 2021'!$1:$1048576,2,0),IFERROR(VLOOKUP($C744,'5-COMP. PROPRIA'!$B$4:$I$7587,4,0),""))</f>
        <v>CURVA 90 GRAUS, PVC, SOLDÁVEL, DN 75MM, INSTALADO EM PRUMADA DE ÁGUA - FORNECIMENTO E INSTALAÇÃO. AF_12/2014</v>
      </c>
      <c r="F744" s="602"/>
      <c r="G744" s="602"/>
      <c r="H744" s="602"/>
      <c r="I744" s="602"/>
      <c r="J744" s="603"/>
      <c r="K744" s="392">
        <v>8</v>
      </c>
      <c r="L744" s="399" t="str">
        <f>IFERROR(VLOOKUP($C744,'SINAPI ABRIL 2021'!$1:$1048576,3,0),IFERROR(VLOOKUP($C744,'5-COMP. PROPRIA'!$B$4:$I$7587,5,0),""))</f>
        <v>UN</v>
      </c>
      <c r="M744" s="121"/>
      <c r="N744" s="60"/>
    </row>
    <row r="745" spans="2:14" ht="38.25" customHeight="1">
      <c r="B745" s="292"/>
      <c r="C745" s="50">
        <v>89515</v>
      </c>
      <c r="D745" s="379" t="s">
        <v>7</v>
      </c>
      <c r="E745" s="601" t="str">
        <f>IFERROR(VLOOKUP($C745,'SINAPI ABRIL 2021'!$1:$1048576,2,0),IFERROR(VLOOKUP($C745,'5-COMP. PROPRIA'!$B$4:$I$7587,4,0),""))</f>
        <v>JOELHO 45 GRAUS, PVC, SOLDÁVEL, DN 75MM, INSTALADO EM PRUMADA DE ÁGUA - FORNECIMENTO E INSTALAÇÃO. AF_12/2014</v>
      </c>
      <c r="F745" s="602"/>
      <c r="G745" s="602"/>
      <c r="H745" s="602"/>
      <c r="I745" s="602"/>
      <c r="J745" s="603"/>
      <c r="K745" s="392">
        <v>4</v>
      </c>
      <c r="L745" s="399" t="str">
        <f>IFERROR(VLOOKUP($C745,'SINAPI ABRIL 2021'!$1:$1048576,3,0),IFERROR(VLOOKUP($C745,'5-COMP. PROPRIA'!$B$4:$I$7587,5,0),""))</f>
        <v>UN</v>
      </c>
      <c r="M745" s="121"/>
      <c r="N745" s="60"/>
    </row>
    <row r="746" spans="2:14" ht="38.25" customHeight="1">
      <c r="B746" s="292"/>
      <c r="C746" s="50">
        <v>89408</v>
      </c>
      <c r="D746" s="379" t="s">
        <v>7</v>
      </c>
      <c r="E746" s="601" t="str">
        <f>IFERROR(VLOOKUP($C746,'SINAPI ABRIL 2021'!$1:$1048576,2,0),IFERROR(VLOOKUP($C746,'5-COMP. PROPRIA'!$B$4:$I$7587,4,0),""))</f>
        <v>JOELHO 90 GRAUS, PVC, SOLDÁVEL, DN 25MM, INSTALADO EM RAMAL DE DISTRIBUIÇÃO DE ÁGUA - FORNECIMENTO E INSTALAÇÃO. AF_12/2014</v>
      </c>
      <c r="F746" s="602"/>
      <c r="G746" s="602"/>
      <c r="H746" s="602"/>
      <c r="I746" s="602"/>
      <c r="J746" s="603"/>
      <c r="K746" s="392">
        <v>26</v>
      </c>
      <c r="L746" s="399" t="str">
        <f>IFERROR(VLOOKUP($C746,'SINAPI ABRIL 2021'!$1:$1048576,3,0),IFERROR(VLOOKUP($C746,'5-COMP. PROPRIA'!$B$4:$I$7587,5,0),""))</f>
        <v>UN</v>
      </c>
      <c r="M746" s="121"/>
      <c r="N746" s="60"/>
    </row>
    <row r="747" spans="2:14" ht="38.25" customHeight="1">
      <c r="B747" s="292"/>
      <c r="C747" s="345">
        <v>89501</v>
      </c>
      <c r="D747" s="379" t="s">
        <v>7</v>
      </c>
      <c r="E747" s="601" t="str">
        <f>IFERROR(VLOOKUP($C747,'SINAPI ABRIL 2021'!$1:$1048576,2,0),IFERROR(VLOOKUP($C747,'5-COMP. PROPRIA'!$B$4:$I$7587,4,0),""))</f>
        <v>JOELHO 90 GRAUS, PVC, SOLDÁVEL, DN 50MM, INSTALADO EM PRUMADA DE ÁGUA - FORNECIMENTO E INSTALAÇÃO. AF_12/2014</v>
      </c>
      <c r="F747" s="602"/>
      <c r="G747" s="602"/>
      <c r="H747" s="602"/>
      <c r="I747" s="602"/>
      <c r="J747" s="603"/>
      <c r="K747" s="392">
        <v>5</v>
      </c>
      <c r="L747" s="399" t="str">
        <f>IFERROR(VLOOKUP($C747,'SINAPI ABRIL 2021'!$1:$1048576,3,0),IFERROR(VLOOKUP($C747,'5-COMP. PROPRIA'!$B$4:$I$7587,5,0),""))</f>
        <v>UN</v>
      </c>
      <c r="M747" s="121"/>
      <c r="N747" s="60"/>
    </row>
    <row r="748" spans="2:14" ht="38.25" customHeight="1">
      <c r="B748" s="292"/>
      <c r="C748" s="345">
        <v>89505</v>
      </c>
      <c r="D748" s="379" t="s">
        <v>7</v>
      </c>
      <c r="E748" s="601" t="str">
        <f>IFERROR(VLOOKUP($C748,'SINAPI ABRIL 2021'!$1:$1048576,2,0),IFERROR(VLOOKUP($C748,'5-COMP. PROPRIA'!$B$4:$I$7587,4,0),""))</f>
        <v>JOELHO 90 GRAUS, PVC, SOLDÁVEL, DN 60MM, INSTALADO EM PRUMADA DE ÁGUA - FORNECIMENTO E INSTALAÇÃO. AF_12/2014</v>
      </c>
      <c r="F748" s="602"/>
      <c r="G748" s="602"/>
      <c r="H748" s="602"/>
      <c r="I748" s="602"/>
      <c r="J748" s="603"/>
      <c r="K748" s="392">
        <v>1</v>
      </c>
      <c r="L748" s="399" t="str">
        <f>IFERROR(VLOOKUP($C748,'SINAPI ABRIL 2021'!$1:$1048576,3,0),IFERROR(VLOOKUP($C748,'5-COMP. PROPRIA'!$B$4:$I$7587,5,0),""))</f>
        <v>UN</v>
      </c>
      <c r="M748" s="121"/>
      <c r="N748" s="60"/>
    </row>
    <row r="749" spans="2:14" ht="38.25" customHeight="1">
      <c r="B749" s="292"/>
      <c r="C749" s="345">
        <v>89605</v>
      </c>
      <c r="D749" s="379" t="s">
        <v>7</v>
      </c>
      <c r="E749" s="601" t="str">
        <f>IFERROR(VLOOKUP($C749,'SINAPI ABRIL 2021'!$1:$1048576,2,0),IFERROR(VLOOKUP($C749,'5-COMP. PROPRIA'!$B$4:$I$7587,4,0),""))</f>
        <v>LUVA DE REDUÇÃO, PVC, SOLDÁVEL, DN 60MM X 50MM, INSTALADO EM PRUMADA DE ÁGUA - FORNECIMENTO E INSTALAÇÃO. AF_12/2014</v>
      </c>
      <c r="F749" s="602"/>
      <c r="G749" s="602"/>
      <c r="H749" s="602"/>
      <c r="I749" s="602"/>
      <c r="J749" s="603"/>
      <c r="K749" s="392">
        <v>1</v>
      </c>
      <c r="L749" s="399" t="str">
        <f>IFERROR(VLOOKUP($C749,'SINAPI ABRIL 2021'!$1:$1048576,3,0),IFERROR(VLOOKUP($C749,'5-COMP. PROPRIA'!$B$4:$I$7587,5,0),""))</f>
        <v>UN</v>
      </c>
      <c r="M749" s="121"/>
      <c r="N749" s="60"/>
    </row>
    <row r="750" spans="2:14" ht="38.25" customHeight="1">
      <c r="B750" s="292"/>
      <c r="C750" s="345">
        <v>89446</v>
      </c>
      <c r="D750" s="379" t="s">
        <v>7</v>
      </c>
      <c r="E750" s="601" t="str">
        <f>IFERROR(VLOOKUP($C750,'SINAPI ABRIL 2021'!$1:$1048576,2,0),IFERROR(VLOOKUP($C750,'5-COMP. PROPRIA'!$B$4:$I$7587,4,0),""))</f>
        <v>TUBO, PVC, SOLDÁVEL, DN 25MM, INSTALADO EM PRUMADA DE ÁGUA - FORNECIMENTO E INSTALAÇÃO. AF_12/2014</v>
      </c>
      <c r="F750" s="602"/>
      <c r="G750" s="602"/>
      <c r="H750" s="602"/>
      <c r="I750" s="602"/>
      <c r="J750" s="603"/>
      <c r="K750" s="392">
        <v>67.209999999999994</v>
      </c>
      <c r="L750" s="399" t="str">
        <f>IFERROR(VLOOKUP($C750,'SINAPI ABRIL 2021'!$1:$1048576,3,0),IFERROR(VLOOKUP($C750,'5-COMP. PROPRIA'!$B$4:$I$7587,5,0),""))</f>
        <v>M</v>
      </c>
      <c r="M750" s="121"/>
      <c r="N750" s="60"/>
    </row>
    <row r="751" spans="2:14" ht="38.25" customHeight="1">
      <c r="B751" s="292"/>
      <c r="C751" s="345">
        <v>89449</v>
      </c>
      <c r="D751" s="379" t="s">
        <v>7</v>
      </c>
      <c r="E751" s="601" t="str">
        <f>IFERROR(VLOOKUP($C751,'SINAPI ABRIL 2021'!$1:$1048576,2,0),IFERROR(VLOOKUP($C751,'5-COMP. PROPRIA'!$B$4:$I$7587,4,0),""))</f>
        <v>TUBO, PVC, SOLDÁVEL, DN 50MM, INSTALADO EM PRUMADA DE ÁGUA - FORNECIMENTO E INSTALAÇÃO. AF_12/2014</v>
      </c>
      <c r="F751" s="602"/>
      <c r="G751" s="602"/>
      <c r="H751" s="602"/>
      <c r="I751" s="602"/>
      <c r="J751" s="603"/>
      <c r="K751" s="392">
        <v>51.14</v>
      </c>
      <c r="L751" s="399" t="str">
        <f>IFERROR(VLOOKUP($C751,'SINAPI ABRIL 2021'!$1:$1048576,3,0),IFERROR(VLOOKUP($C751,'5-COMP. PROPRIA'!$B$4:$I$7587,5,0),""))</f>
        <v>M</v>
      </c>
      <c r="M751" s="121"/>
      <c r="N751" s="60"/>
    </row>
    <row r="752" spans="2:14" ht="38.25" customHeight="1">
      <c r="B752" s="292"/>
      <c r="C752" s="50">
        <v>89450</v>
      </c>
      <c r="D752" s="379" t="s">
        <v>7</v>
      </c>
      <c r="E752" s="601" t="str">
        <f>IFERROR(VLOOKUP($C752,'SINAPI ABRIL 2021'!$1:$1048576,2,0),IFERROR(VLOOKUP($C752,'5-COMP. PROPRIA'!$B$4:$I$7587,4,0),""))</f>
        <v>TUBO, PVC, SOLDÁVEL, DN 60MM, INSTALADO EM PRUMADA DE ÁGUA - FORNECIMENTO E INSTALAÇÃO. AF_12/2014</v>
      </c>
      <c r="F752" s="602"/>
      <c r="G752" s="602"/>
      <c r="H752" s="602"/>
      <c r="I752" s="602"/>
      <c r="J752" s="603"/>
      <c r="K752" s="392">
        <v>96.74</v>
      </c>
      <c r="L752" s="399" t="str">
        <f>IFERROR(VLOOKUP($C752,'SINAPI ABRIL 2021'!$1:$1048576,3,0),IFERROR(VLOOKUP($C752,'5-COMP. PROPRIA'!$B$4:$I$7587,5,0),""))</f>
        <v>M</v>
      </c>
      <c r="M752" s="121"/>
      <c r="N752" s="60"/>
    </row>
    <row r="753" spans="2:14" ht="38.25" customHeight="1">
      <c r="B753" s="292"/>
      <c r="C753" s="345">
        <v>89451</v>
      </c>
      <c r="D753" s="379" t="s">
        <v>7</v>
      </c>
      <c r="E753" s="601" t="str">
        <f>IFERROR(VLOOKUP($C753,'SINAPI ABRIL 2021'!$1:$1048576,2,0),IFERROR(VLOOKUP($C753,'5-COMP. PROPRIA'!$B$4:$I$7587,4,0),""))</f>
        <v>TUBO, PVC, SOLDÁVEL, DN 75MM, INSTALADO EM PRUMADA DE ÁGUA - FORNECIMENTO E INSTALAÇÃO. AF_12/2014</v>
      </c>
      <c r="F753" s="602"/>
      <c r="G753" s="602"/>
      <c r="H753" s="602"/>
      <c r="I753" s="602"/>
      <c r="J753" s="603"/>
      <c r="K753" s="392">
        <v>86.13</v>
      </c>
      <c r="L753" s="399" t="str">
        <f>IFERROR(VLOOKUP($C753,'SINAPI ABRIL 2021'!$1:$1048576,3,0),IFERROR(VLOOKUP($C753,'5-COMP. PROPRIA'!$B$4:$I$7587,5,0),""))</f>
        <v>M</v>
      </c>
      <c r="M753" s="121"/>
      <c r="N753" s="60"/>
    </row>
    <row r="754" spans="2:14" ht="38.25" customHeight="1">
      <c r="B754" s="292"/>
      <c r="C754" s="345">
        <v>89440</v>
      </c>
      <c r="D754" s="379" t="s">
        <v>7</v>
      </c>
      <c r="E754" s="601" t="str">
        <f>IFERROR(VLOOKUP($C754,'SINAPI ABRIL 2021'!$1:$1048576,2,0),IFERROR(VLOOKUP($C754,'5-COMP. PROPRIA'!$B$4:$I$7587,4,0),""))</f>
        <v>TE, PVC, SOLDÁVEL, DN 25MM, INSTALADO EM RAMAL DE DISTRIBUIÇÃO DE ÁGUA - FORNECIMENTO E INSTALAÇÃO. AF_12/2014</v>
      </c>
      <c r="F754" s="602"/>
      <c r="G754" s="602"/>
      <c r="H754" s="602"/>
      <c r="I754" s="602"/>
      <c r="J754" s="603"/>
      <c r="K754" s="392">
        <v>9</v>
      </c>
      <c r="L754" s="399" t="str">
        <f>IFERROR(VLOOKUP($C754,'SINAPI ABRIL 2021'!$1:$1048576,3,0),IFERROR(VLOOKUP($C754,'5-COMP. PROPRIA'!$B$4:$I$7587,5,0),""))</f>
        <v>UN</v>
      </c>
      <c r="M754" s="121"/>
      <c r="N754" s="60"/>
    </row>
    <row r="755" spans="2:14" ht="38.25" customHeight="1">
      <c r="B755" s="292"/>
      <c r="C755" s="345">
        <v>89625</v>
      </c>
      <c r="D755" s="379" t="s">
        <v>7</v>
      </c>
      <c r="E755" s="601" t="str">
        <f>IFERROR(VLOOKUP($C755,'SINAPI ABRIL 2021'!$1:$1048576,2,0),IFERROR(VLOOKUP($C755,'5-COMP. PROPRIA'!$B$4:$I$7587,4,0),""))</f>
        <v>TE, PVC, SOLDÁVEL, DN 50MM, INSTALADO EM PRUMADA DE ÁGUA - FORNECIMENTO E INSTALAÇÃO. AF_12/2014</v>
      </c>
      <c r="F755" s="602"/>
      <c r="G755" s="602"/>
      <c r="H755" s="602"/>
      <c r="I755" s="602"/>
      <c r="J755" s="603"/>
      <c r="K755" s="392">
        <v>4</v>
      </c>
      <c r="L755" s="399" t="str">
        <f>IFERROR(VLOOKUP($C755,'SINAPI ABRIL 2021'!$1:$1048576,3,0),IFERROR(VLOOKUP($C755,'5-COMP. PROPRIA'!$B$4:$I$7587,5,0),""))</f>
        <v>UN</v>
      </c>
      <c r="M755" s="121"/>
      <c r="N755" s="60"/>
    </row>
    <row r="756" spans="2:14" ht="38.25" customHeight="1">
      <c r="B756" s="292"/>
      <c r="C756" s="345">
        <v>89628</v>
      </c>
      <c r="D756" s="379" t="s">
        <v>7</v>
      </c>
      <c r="E756" s="601" t="str">
        <f>IFERROR(VLOOKUP($C756,'SINAPI ABRIL 2021'!$1:$1048576,2,0),IFERROR(VLOOKUP($C756,'5-COMP. PROPRIA'!$B$4:$I$7587,4,0),""))</f>
        <v>TE, PVC, SOLDÁVEL, DN 60MM, INSTALADO EM PRUMADA DE ÁGUA - FORNECIMENTO E INSTALAÇÃO. AF_12/2014</v>
      </c>
      <c r="F756" s="602"/>
      <c r="G756" s="602"/>
      <c r="H756" s="602"/>
      <c r="I756" s="602"/>
      <c r="J756" s="603"/>
      <c r="K756" s="392">
        <v>21</v>
      </c>
      <c r="L756" s="399" t="str">
        <f>IFERROR(VLOOKUP($C756,'SINAPI ABRIL 2021'!$1:$1048576,3,0),IFERROR(VLOOKUP($C756,'5-COMP. PROPRIA'!$B$4:$I$7587,5,0),""))</f>
        <v>UN</v>
      </c>
      <c r="M756" s="121"/>
      <c r="N756" s="60"/>
    </row>
    <row r="757" spans="2:14" ht="38.25" customHeight="1">
      <c r="B757" s="292"/>
      <c r="C757" s="345" t="s">
        <v>12294</v>
      </c>
      <c r="D757" s="379" t="s">
        <v>11654</v>
      </c>
      <c r="E757" s="601" t="str">
        <f>IFERROR(VLOOKUP($C757,'SINAPI ABRIL 2021'!$1:$1048576,2,0),IFERROR(VLOOKUP($C757,'5-COMP. PROPRIA'!$B$4:$I$7587,4,0),""))</f>
        <v>TE DE REDUCAO, PVC, SOLDAVEL, 90 GRAUS, 50 MM X 25 MM, PARA AGUA FRIA PREDIAL. FORNECIMENTO E INSTALAÇÃO</v>
      </c>
      <c r="F757" s="602"/>
      <c r="G757" s="602"/>
      <c r="H757" s="602"/>
      <c r="I757" s="602"/>
      <c r="J757" s="603"/>
      <c r="K757" s="392">
        <v>2</v>
      </c>
      <c r="L757" s="399" t="str">
        <f>IFERROR(VLOOKUP($C757,'SINAPI ABRIL 2021'!$1:$1048576,3,0),IFERROR(VLOOKUP($C757,'5-COMP. PROPRIA'!$B$4:$I$7587,5,0),""))</f>
        <v xml:space="preserve">UN    </v>
      </c>
      <c r="M757" s="121"/>
      <c r="N757" s="60"/>
    </row>
    <row r="758" spans="2:14" ht="38.25" customHeight="1">
      <c r="B758" s="292"/>
      <c r="C758" s="345">
        <v>89630</v>
      </c>
      <c r="D758" s="379" t="s">
        <v>7</v>
      </c>
      <c r="E758" s="601" t="str">
        <f>IFERROR(VLOOKUP($C758,'SINAPI ABRIL 2021'!$1:$1048576,2,0),IFERROR(VLOOKUP($C758,'5-COMP. PROPRIA'!$B$4:$I$7587,4,0),""))</f>
        <v>TE DE REDUÇÃO, PVC, SOLDÁVEL, DN 75MM X 50MM, INSTALADO EM PRUMADA DE ÁGUA - FORNECIMENTO E INSTALAÇÃO. AF_12/2014</v>
      </c>
      <c r="F758" s="602"/>
      <c r="G758" s="602"/>
      <c r="H758" s="602"/>
      <c r="I758" s="602"/>
      <c r="J758" s="603"/>
      <c r="K758" s="392">
        <v>1</v>
      </c>
      <c r="L758" s="399" t="str">
        <f>IFERROR(VLOOKUP($C758,'SINAPI ABRIL 2021'!$1:$1048576,3,0),IFERROR(VLOOKUP($C758,'5-COMP. PROPRIA'!$B$4:$I$7587,5,0),""))</f>
        <v>UN</v>
      </c>
      <c r="M758" s="121"/>
      <c r="N758" s="60"/>
    </row>
    <row r="759" spans="2:14" ht="38.25" customHeight="1">
      <c r="B759" s="292"/>
      <c r="C759" s="345">
        <v>89366</v>
      </c>
      <c r="D759" s="379" t="s">
        <v>7</v>
      </c>
      <c r="E759" s="601" t="str">
        <f>IFERROR(VLOOKUP($C759,'SINAPI ABRIL 2021'!$1:$1048576,2,0),IFERROR(VLOOKUP($C759,'5-COMP. PROPRIA'!$B$4:$I$7587,4,0),""))</f>
        <v>JOELHO 90 GRAUS COM BUCHA DE LATÃO, PVC, SOLDÁVEL, DN 25MM, X 3/4 INSTALADO EM RAMAL OU SUB-RAMAL DE ÁGUA - FORNECIMENTO E INSTALAÇÃO. AF_12/2014</v>
      </c>
      <c r="F759" s="602"/>
      <c r="G759" s="602"/>
      <c r="H759" s="602"/>
      <c r="I759" s="602"/>
      <c r="J759" s="603"/>
      <c r="K759" s="392">
        <v>9</v>
      </c>
      <c r="L759" s="399" t="str">
        <f>IFERROR(VLOOKUP($C759,'SINAPI ABRIL 2021'!$1:$1048576,3,0),IFERROR(VLOOKUP($C759,'5-COMP. PROPRIA'!$B$4:$I$7587,5,0),""))</f>
        <v>UN</v>
      </c>
      <c r="M759" s="121"/>
      <c r="N759" s="60"/>
    </row>
    <row r="760" spans="2:14" ht="38.25" customHeight="1">
      <c r="B760" s="292"/>
      <c r="C760" s="345">
        <v>90373</v>
      </c>
      <c r="D760" s="379" t="s">
        <v>7</v>
      </c>
      <c r="E760" s="601" t="str">
        <f>IFERROR(VLOOKUP($C760,'SINAPI ABRIL 2021'!$1:$1048576,2,0),IFERROR(VLOOKUP($C760,'5-COMP. PROPRIA'!$B$4:$I$7587,4,0),""))</f>
        <v>JOELHO 90 GRAUS COM BUCHA DE LATÃO, PVC, SOLDÁVEL, DN 25MM, X 1/2 INSTALADO EM RAMAL OU SUB-RAMAL DE ÁGUA - FORNECIMENTO E INSTALAÇÃO. AF_12/2014</v>
      </c>
      <c r="F760" s="602"/>
      <c r="G760" s="602"/>
      <c r="H760" s="602"/>
      <c r="I760" s="602"/>
      <c r="J760" s="603"/>
      <c r="K760" s="392">
        <v>12</v>
      </c>
      <c r="L760" s="399" t="str">
        <f>IFERROR(VLOOKUP($C760,'SINAPI ABRIL 2021'!$1:$1048576,3,0),IFERROR(VLOOKUP($C760,'5-COMP. PROPRIA'!$B$4:$I$7587,5,0),""))</f>
        <v>UN</v>
      </c>
      <c r="M760" s="121"/>
      <c r="N760" s="60"/>
    </row>
    <row r="761" spans="2:14" ht="38.25" customHeight="1">
      <c r="B761" s="292"/>
      <c r="C761" s="345">
        <v>89396</v>
      </c>
      <c r="D761" s="379" t="s">
        <v>7</v>
      </c>
      <c r="E761" s="601" t="str">
        <f>IFERROR(VLOOKUP($C761,'SINAPI ABRIL 2021'!$1:$1048576,2,0),IFERROR(VLOOKUP($C761,'5-COMP. PROPRIA'!$B$4:$I$7587,4,0),""))</f>
        <v>TÊ COM BUCHA DE LATÃO NA BOLSA CENTRAL, PVC, SOLDÁVEL, DN 25MM X 1/2, INSTALADO EM RAMAL OU SUB-RAMAL DE ÁGUA - FORNECIMENTO E INSTALAÇÃO. AF_12/2014</v>
      </c>
      <c r="F761" s="602"/>
      <c r="G761" s="602"/>
      <c r="H761" s="602"/>
      <c r="I761" s="602"/>
      <c r="J761" s="603"/>
      <c r="K761" s="392">
        <v>8</v>
      </c>
      <c r="L761" s="399" t="str">
        <f>IFERROR(VLOOKUP($C761,'SINAPI ABRIL 2021'!$1:$1048576,3,0),IFERROR(VLOOKUP($C761,'5-COMP. PROPRIA'!$B$4:$I$7587,5,0),""))</f>
        <v>UN</v>
      </c>
      <c r="M761" s="121"/>
      <c r="N761" s="60"/>
    </row>
    <row r="762" spans="2:14" ht="49.5" customHeight="1">
      <c r="B762" s="292"/>
      <c r="C762" s="345">
        <v>89444</v>
      </c>
      <c r="D762" s="379" t="s">
        <v>7</v>
      </c>
      <c r="E762" s="601" t="str">
        <f>IFERROR(VLOOKUP($C762,'SINAPI ABRIL 2021'!$1:$1048576,2,0),IFERROR(VLOOKUP($C762,'5-COMP. PROPRIA'!$B$4:$I$7587,4,0),""))</f>
        <v>TÊ COM BUCHA DE LATÃO NA BOLSA CENTRAL, PVC, SOLDÁVEL, DN 32MM X 3/4, INSTALADO EM RAMAL DE DISTRIBUIÇÃO DE ÁGUA - FORNECIMENTO E INSTALAÇÃO. AF_12/2014</v>
      </c>
      <c r="F762" s="602"/>
      <c r="G762" s="602"/>
      <c r="H762" s="602"/>
      <c r="I762" s="602"/>
      <c r="J762" s="603"/>
      <c r="K762" s="392">
        <v>1</v>
      </c>
      <c r="L762" s="399" t="str">
        <f>IFERROR(VLOOKUP($C762,'SINAPI ABRIL 2021'!$1:$1048576,3,0),IFERROR(VLOOKUP($C762,'5-COMP. PROPRIA'!$B$4:$I$7587,5,0),""))</f>
        <v>UN</v>
      </c>
      <c r="M762" s="121"/>
      <c r="N762" s="60"/>
    </row>
    <row r="763" spans="2:14" ht="78" customHeight="1">
      <c r="B763" s="292"/>
      <c r="C763" s="77" t="s">
        <v>11655</v>
      </c>
      <c r="D763" s="379" t="s">
        <v>11654</v>
      </c>
      <c r="E763" s="610" t="str">
        <f>IFERROR(VLOOKUP($C763,'SINAPI ABRIL 2021'!$1:$1048576,2,0),IFERROR(VLOOKUP($C763,'5-COMP. PROPRIA'!$B$4:$I$7587,4,0),""))</f>
        <v>FORNECIMENTO E MONTAGEM DE RESERVATÓRIO COLUNA CILÍNDRICA TIPO TUBULAR DE CAP.15.000L, COM AS SEGUINTES DIMENSÕES: -COLUNA SECA: Ø 1,27 X 2,80M; -RESERVA: Ø 2,00M x 7,20M; -ALTURA TOTAL: 10,00M; INCLUSO ESCADA TIPO MARINHEIRO COM PROTEÇÃO NA PARTE EXTERNA, GUARDA CORPO PARTE EXTERNA NO TOPO, TAMPA SUPERIOR, DEGRAUS NA PARTE INTERNA, CHUMBADORES TIPO "J" COM ROSCAS, PINTURA EPÓXI DUAS DEMÃOS COM FUNDO ANTICORROSIVO, INCLUSO BLOCO SOBRE ESTACA DE CONCRETO E SPDA</v>
      </c>
      <c r="F763" s="611"/>
      <c r="G763" s="611"/>
      <c r="H763" s="611"/>
      <c r="I763" s="611"/>
      <c r="J763" s="612"/>
      <c r="K763" s="392">
        <v>1</v>
      </c>
      <c r="L763" s="399" t="str">
        <f>IFERROR(VLOOKUP($C763,'SINAPI ABRIL 2021'!$1:$1048576,3,0),IFERROR(VLOOKUP($C763,'5-COMP. PROPRIA'!$B$4:$I$7587,5,0),""))</f>
        <v xml:space="preserve">UN    </v>
      </c>
      <c r="M763" s="121"/>
      <c r="N763" s="60"/>
    </row>
    <row r="764" spans="2:14">
      <c r="B764" s="292"/>
      <c r="D764" s="52"/>
      <c r="E764" s="377"/>
      <c r="F764" s="35"/>
      <c r="G764" s="35"/>
      <c r="H764" s="35"/>
      <c r="I764" s="35"/>
      <c r="J764" s="159"/>
      <c r="K764" s="249"/>
      <c r="L764" s="34"/>
      <c r="M764" s="121"/>
      <c r="N764" s="60"/>
    </row>
    <row r="765" spans="2:14">
      <c r="B765" s="292"/>
      <c r="D765" s="52"/>
      <c r="E765" s="632" t="s">
        <v>10925</v>
      </c>
      <c r="F765" s="633"/>
      <c r="G765" s="633"/>
      <c r="H765" s="633"/>
      <c r="I765" s="633"/>
      <c r="J765" s="634"/>
      <c r="K765" s="249"/>
      <c r="L765" s="34"/>
      <c r="M765" s="121"/>
      <c r="N765" s="60"/>
    </row>
    <row r="766" spans="2:14">
      <c r="B766" s="292"/>
      <c r="D766" s="52"/>
      <c r="E766" s="377"/>
      <c r="F766" s="35"/>
      <c r="G766" s="35"/>
      <c r="H766" s="35"/>
      <c r="I766" s="35"/>
      <c r="J766" s="159"/>
      <c r="K766" s="249"/>
      <c r="L766" s="34"/>
      <c r="M766" s="121"/>
      <c r="N766" s="60"/>
    </row>
    <row r="767" spans="2:14" ht="36" customHeight="1">
      <c r="B767" s="292"/>
      <c r="C767" s="50">
        <v>86906</v>
      </c>
      <c r="D767" s="19" t="s">
        <v>7</v>
      </c>
      <c r="E767" s="601" t="str">
        <f>IFERROR(VLOOKUP($C767,'SINAPI ABRIL 2021'!$1:$1048576,2,0),IFERROR(VLOOKUP($C767,'5-COMP. PROPRIA'!$B$4:$I$7587,4,0),""))</f>
        <v>TORNEIRA CROMADA DE MESA, 1/2 OU 3/4, PARA LAVATÓRIO, PADRÃO POPULAR - FORNECIMENTO E INSTALAÇÃO. AF_01/2020</v>
      </c>
      <c r="F767" s="602"/>
      <c r="G767" s="602"/>
      <c r="H767" s="602"/>
      <c r="I767" s="602"/>
      <c r="J767" s="603"/>
      <c r="K767" s="392">
        <v>8</v>
      </c>
      <c r="L767" s="399" t="str">
        <f>IFERROR(VLOOKUP($C767,'SINAPI ABRIL 2021'!$1:$1048576,3,0),IFERROR(VLOOKUP($C767,'5-COMP. PROPRIA'!$B$4:$I$7587,5,0),""))</f>
        <v>UN</v>
      </c>
      <c r="M767" s="121"/>
      <c r="N767" s="60"/>
    </row>
    <row r="768" spans="2:14">
      <c r="B768" s="292"/>
      <c r="D768" s="19"/>
      <c r="E768" s="97"/>
      <c r="F768" s="98"/>
      <c r="G768" s="98"/>
      <c r="H768" s="98"/>
      <c r="I768" s="98"/>
      <c r="J768" s="99"/>
      <c r="K768" s="197"/>
      <c r="L768" s="113"/>
      <c r="M768" s="121"/>
      <c r="N768" s="60"/>
    </row>
    <row r="769" spans="2:14" ht="27" customHeight="1">
      <c r="B769" s="292"/>
      <c r="C769" s="50">
        <v>86910</v>
      </c>
      <c r="D769" s="19" t="s">
        <v>7</v>
      </c>
      <c r="E769" s="601" t="str">
        <f>IFERROR(VLOOKUP($C769,'SINAPI ABRIL 2021'!$1:$1048576,2,0),IFERROR(VLOOKUP($C769,'5-COMP. PROPRIA'!$B$4:$I$7587,4,0),""))</f>
        <v>TORNEIRA CROMADA TUBO MÓVEL, DE PAREDE, 1/2 OU 3/4, PARA PIA DE COZINHA, PADRÃO MÉDIO - FORNECIMENTO E INSTALAÇÃO. AF_01/2020</v>
      </c>
      <c r="F769" s="602"/>
      <c r="G769" s="602"/>
      <c r="H769" s="602"/>
      <c r="I769" s="602"/>
      <c r="J769" s="603"/>
      <c r="K769" s="392">
        <v>3</v>
      </c>
      <c r="L769" s="399" t="str">
        <f>IFERROR(VLOOKUP($C769,'SINAPI ABRIL 2021'!$1:$1048576,3,0),IFERROR(VLOOKUP($C769,'5-COMP. PROPRIA'!$B$4:$I$7587,5,0),""))</f>
        <v>UN</v>
      </c>
      <c r="M769" s="121"/>
      <c r="N769" s="60"/>
    </row>
    <row r="770" spans="2:14">
      <c r="B770" s="292"/>
      <c r="D770" s="19"/>
      <c r="E770" s="97"/>
      <c r="F770" s="98"/>
      <c r="G770" s="98"/>
      <c r="H770" s="98"/>
      <c r="I770" s="98"/>
      <c r="J770" s="99"/>
      <c r="K770" s="197"/>
      <c r="L770" s="113"/>
      <c r="M770" s="121"/>
      <c r="N770" s="60"/>
    </row>
    <row r="771" spans="2:14" ht="45" customHeight="1">
      <c r="B771" s="292"/>
      <c r="C771" s="345">
        <v>95470</v>
      </c>
      <c r="D771" s="19" t="s">
        <v>7</v>
      </c>
      <c r="E771" s="601" t="str">
        <f>IFERROR(VLOOKUP($C771,'SINAPI ABRIL 2021'!$1:$1048576,2,0),IFERROR(VLOOKUP($C771,'5-COMP. PROPRIA'!$B$4:$I$7587,4,0),""))</f>
        <v>VASO SANITARIO SIFONADO CONVENCIONAL COM LOUÇA BRANCA, INCLUSO CONJUNTO DE LIGAÇÃO PARA BACIA SANITÁRIA AJUSTÁVEL - FORNECIMENTO E INSTALAÇÃO. AF_10/2016</v>
      </c>
      <c r="F771" s="602"/>
      <c r="G771" s="602"/>
      <c r="H771" s="602"/>
      <c r="I771" s="602"/>
      <c r="J771" s="603"/>
      <c r="K771" s="392">
        <v>18</v>
      </c>
      <c r="L771" s="399" t="str">
        <f>IFERROR(VLOOKUP($C771,'SINAPI ABRIL 2021'!$1:$1048576,3,0),IFERROR(VLOOKUP($C771,'5-COMP. PROPRIA'!$B$4:$I$7587,5,0),""))</f>
        <v>UN</v>
      </c>
      <c r="M771" s="121"/>
      <c r="N771" s="60"/>
    </row>
    <row r="772" spans="2:14">
      <c r="B772" s="292"/>
      <c r="D772" s="19"/>
      <c r="E772" s="97"/>
      <c r="F772" s="98"/>
      <c r="G772" s="98"/>
      <c r="H772" s="98"/>
      <c r="I772" s="98"/>
      <c r="J772" s="99"/>
      <c r="K772" s="197"/>
      <c r="L772" s="113"/>
      <c r="M772" s="121"/>
      <c r="N772" s="60"/>
    </row>
    <row r="773" spans="2:14" ht="41.25" customHeight="1">
      <c r="B773" s="292"/>
      <c r="C773" s="345">
        <v>95472</v>
      </c>
      <c r="D773" s="19" t="s">
        <v>7</v>
      </c>
      <c r="E773" s="601" t="str">
        <f>IFERROR(VLOOKUP($C773,'SINAPI ABRIL 2021'!$1:$1048576,2,0),IFERROR(VLOOKUP($C773,'5-COMP. PROPRIA'!$B$4:$I$7587,4,0),""))</f>
        <v>VASO SANITARIO SIFONADO CONVENCIONAL PARA PCD SEM FURO FRONTAL COM LOUÇA BRANCA SEM ASSENTO, INCLUSO CONJUNTO DE LIGAÇÃO PARA BACIA SANITÁRIA AJUSTÁVEL - FORNECIMENTO E INSTALAÇÃO. AF_01/2020</v>
      </c>
      <c r="F773" s="602"/>
      <c r="G773" s="602"/>
      <c r="H773" s="602"/>
      <c r="I773" s="602"/>
      <c r="J773" s="603"/>
      <c r="K773" s="392">
        <v>2</v>
      </c>
      <c r="L773" s="399" t="str">
        <f>IFERROR(VLOOKUP($C773,'SINAPI ABRIL 2021'!$1:$1048576,3,0),IFERROR(VLOOKUP($C773,'5-COMP. PROPRIA'!$B$4:$I$7587,5,0),""))</f>
        <v>UN</v>
      </c>
      <c r="M773" s="121"/>
      <c r="N773" s="60"/>
    </row>
    <row r="774" spans="2:14">
      <c r="B774" s="292"/>
      <c r="D774" s="19"/>
      <c r="E774" s="97"/>
      <c r="F774" s="98"/>
      <c r="G774" s="98"/>
      <c r="H774" s="98"/>
      <c r="I774" s="98"/>
      <c r="J774" s="99"/>
      <c r="K774" s="197"/>
      <c r="L774" s="113"/>
      <c r="M774" s="121"/>
      <c r="N774" s="60"/>
    </row>
    <row r="775" spans="2:14" ht="55.5" customHeight="1">
      <c r="B775" s="292"/>
      <c r="C775" s="345">
        <v>86901</v>
      </c>
      <c r="D775" s="19" t="s">
        <v>7</v>
      </c>
      <c r="E775" s="601" t="str">
        <f>IFERROR(VLOOKUP($C775,'SINAPI ABRIL 2021'!$1:$1048576,2,0),IFERROR(VLOOKUP($C775,'5-COMP. PROPRIA'!$B$4:$I$7587,4,0),""))</f>
        <v>CUBA DE EMBUTIR OVAL EM LOUÇA BRANCA, 35 X 50CM OU EQUIVALENTE - FORNECIMENTO E INSTALAÇÃO. AF_01/2020</v>
      </c>
      <c r="F775" s="602"/>
      <c r="G775" s="602"/>
      <c r="H775" s="602"/>
      <c r="I775" s="602"/>
      <c r="J775" s="603"/>
      <c r="K775" s="392">
        <v>8</v>
      </c>
      <c r="L775" s="399" t="str">
        <f>IFERROR(VLOOKUP($C775,'SINAPI ABRIL 2021'!$1:$1048576,3,0),IFERROR(VLOOKUP($C775,'5-COMP. PROPRIA'!$B$4:$I$7587,5,0),""))</f>
        <v>UN</v>
      </c>
      <c r="M775" s="121"/>
      <c r="N775" s="60"/>
    </row>
    <row r="776" spans="2:14" ht="15">
      <c r="B776" s="292"/>
      <c r="C776" s="345"/>
      <c r="D776" s="19"/>
      <c r="E776" s="477"/>
      <c r="F776" s="478"/>
      <c r="G776" s="478"/>
      <c r="H776" s="478"/>
      <c r="I776" s="478"/>
      <c r="J776" s="479"/>
      <c r="K776" s="392"/>
      <c r="L776" s="399"/>
      <c r="M776" s="121"/>
      <c r="N776" s="60"/>
    </row>
    <row r="777" spans="2:14" ht="55.5" customHeight="1">
      <c r="B777" s="292" t="s">
        <v>12599</v>
      </c>
      <c r="C777" s="345">
        <v>93396</v>
      </c>
      <c r="D777" s="19" t="s">
        <v>7</v>
      </c>
      <c r="E777" s="601" t="str">
        <f>IFERROR(VLOOKUP($C777,'SINAPI ABRIL 2021'!$1:$1048576,2,0),IFERROR(VLOOKUP($C777,'5-COMP. PROPRIA'!$B$4:$I$7587,4,0),""))</f>
        <v>BANCADA GRANITO CINZA,  50 X 60 CM, INCL. CUBA DE EMBUTIR OVAL LOUÇA BRANCA 35 X 50 CM, VÁLVULA METAL CROMADO, SIFÃO FLEXÍVEL PVC, ENGATE 30 CM FLEXÍVEL PLÁSTICO E TORNEIRA CROMADA DE MESA, PADRÃO POPULAR - FORNEC. E INSTALAÇÃO. AF_01/2020</v>
      </c>
      <c r="F777" s="602"/>
      <c r="G777" s="602"/>
      <c r="H777" s="602"/>
      <c r="I777" s="602"/>
      <c r="J777" s="603"/>
      <c r="K777" s="392">
        <v>2</v>
      </c>
      <c r="L777" s="399" t="str">
        <f>IFERROR(VLOOKUP($C777,'SINAPI ABRIL 2021'!$1:$1048576,3,0),IFERROR(VLOOKUP($C777,'5-COMP. PROPRIA'!$B$4:$I$7587,5,0),""))</f>
        <v>UN</v>
      </c>
      <c r="M777" s="121"/>
      <c r="N777" s="60"/>
    </row>
    <row r="778" spans="2:14" ht="15">
      <c r="B778" s="292"/>
      <c r="C778" s="345"/>
      <c r="D778" s="19"/>
      <c r="E778" s="418"/>
      <c r="F778" s="419"/>
      <c r="G778" s="419"/>
      <c r="H778" s="419"/>
      <c r="I778" s="419"/>
      <c r="J778" s="420"/>
      <c r="K778" s="392"/>
      <c r="L778" s="399"/>
      <c r="M778" s="121"/>
      <c r="N778" s="60"/>
    </row>
    <row r="779" spans="2:14" ht="55.5" customHeight="1">
      <c r="B779" s="292"/>
      <c r="C779" s="345">
        <v>86902</v>
      </c>
      <c r="D779" s="19" t="s">
        <v>7</v>
      </c>
      <c r="E779" s="601" t="str">
        <f>IFERROR(VLOOKUP($C779,'SINAPI ABRIL 2021'!$1:$1048576,2,0),IFERROR(VLOOKUP($C779,'5-COMP. PROPRIA'!$B$4:$I$7587,4,0),""))</f>
        <v>LAVATÓRIO LOUÇA BRANCA COM COLUNA, *44 X 35,5* CM, PADRÃO POPULAR - FORNECIMENTO E INSTALAÇÃO. AF_01/2020</v>
      </c>
      <c r="F779" s="602"/>
      <c r="G779" s="602"/>
      <c r="H779" s="602"/>
      <c r="I779" s="602"/>
      <c r="J779" s="603"/>
      <c r="K779" s="392">
        <v>2</v>
      </c>
      <c r="L779" s="399" t="str">
        <f>IFERROR(VLOOKUP($C779,'SINAPI ABRIL 2021'!$1:$1048576,3,0),IFERROR(VLOOKUP($C779,'5-COMP. PROPRIA'!$B$4:$I$7587,5,0),""))</f>
        <v>UN</v>
      </c>
      <c r="M779" s="121"/>
      <c r="N779" s="60"/>
    </row>
    <row r="780" spans="2:14">
      <c r="B780" s="292"/>
      <c r="D780" s="19"/>
      <c r="E780" s="97"/>
      <c r="F780" s="98"/>
      <c r="G780" s="98"/>
      <c r="H780" s="98"/>
      <c r="I780" s="98"/>
      <c r="J780" s="99"/>
      <c r="K780" s="197"/>
      <c r="L780" s="113"/>
      <c r="M780" s="121"/>
      <c r="N780" s="60"/>
    </row>
    <row r="781" spans="2:14" ht="25.5" customHeight="1">
      <c r="B781" s="292"/>
      <c r="C781" s="345">
        <v>100852</v>
      </c>
      <c r="D781" s="19" t="s">
        <v>7</v>
      </c>
      <c r="E781" s="601" t="str">
        <f>IFERROR(VLOOKUP($C781,'SINAPI ABRIL 2021'!$1:$1048576,2,0),IFERROR(VLOOKUP($C781,'5-COMP. PROPRIA'!$B$4:$I$7587,4,0),""))</f>
        <v>CUBA DE EMBUTIR RETANGULAR DE AÇO INOXIDÁVEL, 56 X 33 X 12 CM - FORNECIMENTO E INSTALAÇÃO. AF_01/2020</v>
      </c>
      <c r="F781" s="602"/>
      <c r="G781" s="602"/>
      <c r="H781" s="602"/>
      <c r="I781" s="602"/>
      <c r="J781" s="603"/>
      <c r="K781" s="392">
        <v>2</v>
      </c>
      <c r="L781" s="399" t="str">
        <f>IFERROR(VLOOKUP($C781,'SINAPI ABRIL 2021'!$1:$1048576,3,0),IFERROR(VLOOKUP($C781,'5-COMP. PROPRIA'!$B$4:$I$7587,5,0),""))</f>
        <v>UN</v>
      </c>
      <c r="M781" s="121"/>
      <c r="N781" s="60"/>
    </row>
    <row r="782" spans="2:14">
      <c r="B782" s="292"/>
      <c r="D782" s="19"/>
      <c r="E782" s="97"/>
      <c r="F782" s="98"/>
      <c r="G782" s="98"/>
      <c r="H782" s="98"/>
      <c r="I782" s="98"/>
      <c r="J782" s="99"/>
      <c r="K782" s="197"/>
      <c r="L782" s="113"/>
      <c r="M782" s="121"/>
      <c r="N782" s="60"/>
    </row>
    <row r="783" spans="2:14" ht="23.25" customHeight="1">
      <c r="B783" s="292"/>
      <c r="C783" s="345">
        <v>86919</v>
      </c>
      <c r="D783" s="19" t="s">
        <v>7</v>
      </c>
      <c r="E783" s="601" t="str">
        <f>IFERROR(VLOOKUP($C783,'SINAPI ABRIL 2021'!$1:$1048576,2,0),IFERROR(VLOOKUP($C783,'5-COMP. PROPRIA'!$B$4:$I$7587,4,0),""))</f>
        <v>TANQUE DE LOUÇA BRANCA COM COLUNA, 30L OU EQUIVALENTE, INCLUSO SIFÃO FLEXÍVEL EM PVC, VÁLVULA METÁLICA E TORNEIRA DE METAL CROMADO PADRÃO MÉDIO - FORNECIMENTO E INSTALAÇÃO. AF_01/2020</v>
      </c>
      <c r="F783" s="602"/>
      <c r="G783" s="602"/>
      <c r="H783" s="602"/>
      <c r="I783" s="602"/>
      <c r="J783" s="603"/>
      <c r="K783" s="392">
        <v>1</v>
      </c>
      <c r="L783" s="399" t="str">
        <f>IFERROR(VLOOKUP($C783,'SINAPI ABRIL 2021'!$1:$1048576,3,0),IFERROR(VLOOKUP($C783,'5-COMP. PROPRIA'!$B$4:$I$7587,5,0),""))</f>
        <v>UN</v>
      </c>
      <c r="M783" s="121"/>
      <c r="N783" s="60"/>
    </row>
    <row r="784" spans="2:14">
      <c r="B784" s="292"/>
      <c r="D784" s="19"/>
      <c r="E784" s="97"/>
      <c r="F784" s="98"/>
      <c r="G784" s="98"/>
      <c r="H784" s="98"/>
      <c r="I784" s="98"/>
      <c r="J784" s="99"/>
      <c r="K784" s="197"/>
      <c r="L784" s="113"/>
      <c r="M784" s="121"/>
      <c r="N784" s="60"/>
    </row>
    <row r="785" spans="2:18" ht="24" customHeight="1">
      <c r="B785" s="292"/>
      <c r="C785" s="345">
        <v>100849</v>
      </c>
      <c r="D785" s="19" t="s">
        <v>7</v>
      </c>
      <c r="E785" s="601" t="str">
        <f>IFERROR(VLOOKUP($C785,'SINAPI ABRIL 2021'!$1:$1048576,2,0),IFERROR(VLOOKUP($C785,'5-COMP. PROPRIA'!$B$4:$I$7587,4,0),""))</f>
        <v>ASSENTO SANITÁRIO CONVENCIONAL - FORNECIMENTO E INSTALACAO. AF_01/2020</v>
      </c>
      <c r="F785" s="602"/>
      <c r="G785" s="602"/>
      <c r="H785" s="602"/>
      <c r="I785" s="602"/>
      <c r="J785" s="603"/>
      <c r="K785" s="392">
        <f>K771+K773</f>
        <v>20</v>
      </c>
      <c r="L785" s="399" t="str">
        <f>IFERROR(VLOOKUP($C785,'SINAPI ABRIL 2021'!$1:$1048576,3,0),IFERROR(VLOOKUP($C785,'5-COMP. PROPRIA'!$B$4:$I$7587,5,0),""))</f>
        <v>UN</v>
      </c>
      <c r="M785" s="121"/>
      <c r="N785" s="60"/>
    </row>
    <row r="786" spans="2:18">
      <c r="B786" s="292"/>
      <c r="D786" s="19"/>
      <c r="E786" s="97"/>
      <c r="F786" s="98"/>
      <c r="G786" s="98"/>
      <c r="H786" s="98"/>
      <c r="I786" s="98"/>
      <c r="J786" s="99"/>
      <c r="K786" s="197"/>
      <c r="L786" s="113"/>
      <c r="M786" s="121"/>
      <c r="N786" s="60"/>
    </row>
    <row r="787" spans="2:18">
      <c r="B787" s="292"/>
      <c r="D787" s="19"/>
      <c r="E787" s="97"/>
      <c r="F787" s="98"/>
      <c r="G787" s="98"/>
      <c r="H787" s="98"/>
      <c r="I787" s="98"/>
      <c r="J787" s="99"/>
      <c r="K787" s="197"/>
      <c r="L787" s="113"/>
      <c r="M787" s="121"/>
      <c r="N787" s="60"/>
    </row>
    <row r="788" spans="2:18" ht="30" customHeight="1">
      <c r="B788" s="292"/>
      <c r="C788" s="345">
        <v>95544</v>
      </c>
      <c r="D788" s="169" t="s">
        <v>4452</v>
      </c>
      <c r="E788" s="601" t="str">
        <f>IFERROR(VLOOKUP($C788,'SINAPI ABRIL 2021'!$1:$1048576,2,0),IFERROR(VLOOKUP($C788,'5-COMP. PROPRIA'!$B$4:$I$7587,4,0),""))</f>
        <v>PAPELEIRA DE PAREDE EM METAL CROMADO SEM TAMPA, INCLUSO FIXAÇÃO. AF_01/2020</v>
      </c>
      <c r="F788" s="602"/>
      <c r="G788" s="602"/>
      <c r="H788" s="602"/>
      <c r="I788" s="602"/>
      <c r="J788" s="603"/>
      <c r="K788" s="392">
        <v>8</v>
      </c>
      <c r="L788" s="399" t="str">
        <f>IFERROR(VLOOKUP($C788,'SINAPI ABRIL 2021'!$1:$1048576,3,0),IFERROR(VLOOKUP($C788,'5-COMP. PROPRIA'!$B$4:$I$7587,5,0),""))</f>
        <v>UN</v>
      </c>
      <c r="M788" s="121"/>
      <c r="N788" s="60"/>
    </row>
    <row r="789" spans="2:18" ht="30" customHeight="1">
      <c r="B789" s="292"/>
      <c r="C789" s="345"/>
      <c r="D789" s="169"/>
      <c r="E789" s="411"/>
      <c r="F789" s="412"/>
      <c r="G789" s="412"/>
      <c r="H789" s="412"/>
      <c r="I789" s="412"/>
      <c r="J789" s="413"/>
      <c r="K789" s="392"/>
      <c r="L789" s="399"/>
      <c r="M789" s="121"/>
      <c r="N789" s="60"/>
    </row>
    <row r="790" spans="2:18" ht="29.25" customHeight="1">
      <c r="B790" s="292"/>
      <c r="C790" s="345" t="s">
        <v>4653</v>
      </c>
      <c r="D790" s="169" t="s">
        <v>4452</v>
      </c>
      <c r="E790" s="601" t="str">
        <f>IFERROR(VLOOKUP($C790,'SINAPI ABRIL 2021'!$1:$1048576,2,0),IFERROR(VLOOKUP($C790,'5-COMP. PROPRIA'!$B$4:$I$7587,4,0),""))</f>
        <v>PAPELEIRA PLÁSTICA TIPO DISPENSER PARA PAPEL HIGIENICO ROLAO, FORNECIMENTO E INSTALAÇÃO</v>
      </c>
      <c r="F790" s="602"/>
      <c r="G790" s="602"/>
      <c r="H790" s="602"/>
      <c r="I790" s="602"/>
      <c r="J790" s="603"/>
      <c r="K790" s="392">
        <v>20</v>
      </c>
      <c r="L790" s="399" t="str">
        <f>IFERROR(VLOOKUP($C790,'SINAPI ABRIL 2021'!$1:$1048576,3,0),IFERROR(VLOOKUP($C790,'5-COMP. PROPRIA'!$B$4:$I$7587,5,0),""))</f>
        <v xml:space="preserve">UN    </v>
      </c>
      <c r="M790" s="121"/>
      <c r="N790" s="60"/>
    </row>
    <row r="791" spans="2:18">
      <c r="B791" s="292"/>
      <c r="C791" s="345"/>
      <c r="D791" s="19"/>
      <c r="E791" s="49"/>
      <c r="F791" s="98"/>
      <c r="G791" s="98"/>
      <c r="H791" s="98"/>
      <c r="I791" s="98"/>
      <c r="J791" s="99"/>
      <c r="K791" s="197"/>
      <c r="L791" s="113"/>
      <c r="M791" s="121"/>
      <c r="N791" s="60"/>
    </row>
    <row r="792" spans="2:18" ht="36.75" customHeight="1">
      <c r="B792" s="292"/>
      <c r="C792" s="345">
        <v>95547</v>
      </c>
      <c r="D792" s="169" t="s">
        <v>7</v>
      </c>
      <c r="E792" s="601" t="str">
        <f>IFERROR(VLOOKUP($C792,'SINAPI ABRIL 2021'!$1:$1048576,2,0),IFERROR(VLOOKUP($C792,'5-COMP. PROPRIA'!$B$4:$I$7587,4,0),""))</f>
        <v>SABONETEIRA PLASTICA TIPO DISPENSER PARA SABONETE LIQUIDO COM RESERVATORIO 800 A 1500 ML, INCLUSO FIXAÇÃO. AF_01/2020</v>
      </c>
      <c r="F792" s="602"/>
      <c r="G792" s="602"/>
      <c r="H792" s="602"/>
      <c r="I792" s="602"/>
      <c r="J792" s="603"/>
      <c r="K792" s="392">
        <v>8</v>
      </c>
      <c r="L792" s="399" t="str">
        <f>IFERROR(VLOOKUP($C792,'SINAPI ABRIL 2021'!$1:$1048576,3,0),IFERROR(VLOOKUP($C792,'5-COMP. PROPRIA'!$B$4:$I$7587,5,0),""))</f>
        <v>UN</v>
      </c>
      <c r="M792" s="121"/>
      <c r="N792" s="60"/>
    </row>
    <row r="793" spans="2:18">
      <c r="B793" s="292"/>
      <c r="C793" s="345"/>
      <c r="D793" s="19"/>
      <c r="E793" s="49"/>
      <c r="F793" s="98"/>
      <c r="G793" s="98"/>
      <c r="H793" s="98"/>
      <c r="I793" s="98"/>
      <c r="J793" s="99"/>
      <c r="K793" s="197"/>
      <c r="L793" s="113"/>
      <c r="M793" s="121"/>
      <c r="N793" s="60"/>
    </row>
    <row r="794" spans="2:18" ht="27" customHeight="1">
      <c r="B794" s="292"/>
      <c r="C794" s="345">
        <v>100864</v>
      </c>
      <c r="D794" s="169" t="s">
        <v>7</v>
      </c>
      <c r="E794" s="601" t="str">
        <f>IFERROR(VLOOKUP($C794,'SINAPI ABRIL 2021'!$1:$1048576,2,0),IFERROR(VLOOKUP($C794,'5-COMP. PROPRIA'!$B$4:$I$7587,4,0),""))</f>
        <v>BARRA DE APOIO EM "L", EM ACO INOX POLIDO 80 X 80 CM, FIXADA NA PAREDE - FORNECIMENTO E INSTALACAO. AF_01/2020</v>
      </c>
      <c r="F794" s="602"/>
      <c r="G794" s="602"/>
      <c r="H794" s="602"/>
      <c r="I794" s="602"/>
      <c r="J794" s="603"/>
      <c r="K794" s="392">
        <v>6</v>
      </c>
      <c r="L794" s="399" t="str">
        <f>IFERROR(VLOOKUP($C794,'SINAPI ABRIL 2021'!$1:$1048576,3,0),IFERROR(VLOOKUP($C794,'5-COMP. PROPRIA'!$B$4:$I$7587,5,0),""))</f>
        <v>UN</v>
      </c>
      <c r="M794" s="121"/>
      <c r="N794" s="60"/>
    </row>
    <row r="795" spans="2:18">
      <c r="B795" s="292"/>
      <c r="C795" s="345"/>
      <c r="D795" s="19"/>
      <c r="E795" s="49"/>
      <c r="F795" s="98"/>
      <c r="G795" s="98"/>
      <c r="H795" s="98"/>
      <c r="I795" s="98"/>
      <c r="J795" s="99"/>
      <c r="K795" s="197"/>
      <c r="L795" s="113"/>
      <c r="M795" s="121"/>
      <c r="N795" s="60"/>
      <c r="R795" s="77" t="s">
        <v>11655</v>
      </c>
    </row>
    <row r="796" spans="2:18" ht="38.25" customHeight="1">
      <c r="B796" s="292" t="s">
        <v>12564</v>
      </c>
      <c r="C796" s="345">
        <v>100870</v>
      </c>
      <c r="D796" s="169" t="s">
        <v>7</v>
      </c>
      <c r="E796" s="601" t="str">
        <f>IFERROR(VLOOKUP($C796,'SINAPI ABRIL 2021'!$1:$1048576,2,0),IFERROR(VLOOKUP($C796,'5-COMP. PROPRIA'!$B$4:$I$7587,4,0),""))</f>
        <v>BARRA DE APOIO RETA, EM ALUMINIO, COMPRIMENTO 60 CM,  FIXADA NA PAREDE - FORNECIMENTO E INSTALAÇÃO. AF_01/2020</v>
      </c>
      <c r="F796" s="602"/>
      <c r="G796" s="602"/>
      <c r="H796" s="602"/>
      <c r="I796" s="602"/>
      <c r="J796" s="603"/>
      <c r="K796" s="392">
        <v>2</v>
      </c>
      <c r="L796" s="399" t="str">
        <f>IFERROR(VLOOKUP($C796,'SINAPI ABRIL 2021'!$1:$1048576,3,0),IFERROR(VLOOKUP($C796,'5-COMP. PROPRIA'!$B$4:$I$7587,5,0),""))</f>
        <v>UN</v>
      </c>
      <c r="M796" s="121"/>
      <c r="N796" s="60"/>
      <c r="R796" s="77"/>
    </row>
    <row r="797" spans="2:18">
      <c r="B797" s="292"/>
      <c r="C797" s="345"/>
      <c r="D797" s="19"/>
      <c r="E797" s="49"/>
      <c r="F797" s="98"/>
      <c r="G797" s="98"/>
      <c r="H797" s="98"/>
      <c r="I797" s="98"/>
      <c r="J797" s="99"/>
      <c r="K797" s="197"/>
      <c r="L797" s="113"/>
      <c r="M797" s="121"/>
      <c r="N797" s="60"/>
      <c r="R797" s="77"/>
    </row>
    <row r="798" spans="2:18" ht="33.75" customHeight="1">
      <c r="B798" s="292"/>
      <c r="C798" s="345">
        <v>100860</v>
      </c>
      <c r="D798" s="169" t="s">
        <v>7</v>
      </c>
      <c r="E798" s="601" t="str">
        <f>IFERROR(VLOOKUP($C798,'SINAPI ABRIL 2021'!$1:$1048576,2,0),IFERROR(VLOOKUP($C798,'5-COMP. PROPRIA'!$B$4:$I$7587,4,0),""))</f>
        <v>CHUVEIRO ELÉTRICO COMUM CORPO PLÁSTICO, TIPO DUCHA  FORNECIMENTO E INSTALAÇÃO. AF_01/2020</v>
      </c>
      <c r="F798" s="602"/>
      <c r="G798" s="602"/>
      <c r="H798" s="602"/>
      <c r="I798" s="602"/>
      <c r="J798" s="603"/>
      <c r="K798" s="392">
        <v>6</v>
      </c>
      <c r="L798" s="399" t="str">
        <f>IFERROR(VLOOKUP($C798,'SINAPI ABRIL 2021'!$1:$1048576,3,0),IFERROR(VLOOKUP($C798,'5-COMP. PROPRIA'!$B$4:$I$7587,5,0),""))</f>
        <v>UN</v>
      </c>
      <c r="M798" s="121"/>
      <c r="N798" s="60"/>
    </row>
    <row r="799" spans="2:18" ht="13.5" thickBot="1">
      <c r="B799" s="292"/>
      <c r="C799" s="345"/>
      <c r="D799" s="19"/>
      <c r="E799" s="49"/>
      <c r="F799" s="98"/>
      <c r="G799" s="98"/>
      <c r="H799" s="98"/>
      <c r="I799" s="98"/>
      <c r="J799" s="99"/>
      <c r="K799" s="197"/>
      <c r="L799" s="113"/>
      <c r="M799" s="121"/>
      <c r="N799" s="60"/>
    </row>
    <row r="800" spans="2:18" ht="21.75" customHeight="1" thickBot="1">
      <c r="B800" s="292"/>
      <c r="C800" s="345"/>
      <c r="D800" s="19"/>
      <c r="E800" s="604" t="s">
        <v>9158</v>
      </c>
      <c r="F800" s="605"/>
      <c r="G800" s="605"/>
      <c r="H800" s="605"/>
      <c r="I800" s="605"/>
      <c r="J800" s="606"/>
      <c r="K800" s="197"/>
      <c r="L800" s="113"/>
      <c r="M800" s="121"/>
      <c r="N800" s="60"/>
    </row>
    <row r="801" spans="2:14" ht="13.5" thickBot="1">
      <c r="B801" s="292"/>
      <c r="C801" s="345"/>
      <c r="D801" s="19"/>
      <c r="E801" s="604" t="s">
        <v>12671</v>
      </c>
      <c r="F801" s="605"/>
      <c r="G801" s="605"/>
      <c r="H801" s="605"/>
      <c r="I801" s="605"/>
      <c r="J801" s="606"/>
      <c r="K801" s="197"/>
      <c r="L801" s="113"/>
      <c r="M801" s="121"/>
      <c r="N801" s="60"/>
    </row>
    <row r="802" spans="2:14">
      <c r="B802" s="292"/>
      <c r="C802" s="345"/>
      <c r="D802" s="19"/>
      <c r="E802" s="49"/>
      <c r="F802" s="98"/>
      <c r="G802" s="98"/>
      <c r="H802" s="98"/>
      <c r="I802" s="98"/>
      <c r="J802" s="99"/>
      <c r="K802" s="197"/>
      <c r="L802" s="113"/>
      <c r="M802" s="121"/>
      <c r="N802" s="60"/>
    </row>
    <row r="803" spans="2:14" ht="12.75" customHeight="1">
      <c r="B803" s="292"/>
      <c r="C803" s="345">
        <v>91926</v>
      </c>
      <c r="D803" s="169" t="s">
        <v>7</v>
      </c>
      <c r="E803" s="601" t="str">
        <f>IFERROR(VLOOKUP($C803,'SINAPI ABRIL 2021'!$1:$1048576,2,0),IFERROR(VLOOKUP($C803,'5-COMP. PROPRIA'!$B$4:$I$7587,4,0),""))</f>
        <v>CABO DE COBRE FLEXÍVEL ISOLADO, 2,5 MM², ANTI-CHAMA 450/750 V, PARA CIRCUITOS TERMINAIS - FORNECIMENTO E INSTALAÇÃO. AF_12/2015</v>
      </c>
      <c r="F803" s="602"/>
      <c r="G803" s="602"/>
      <c r="H803" s="602"/>
      <c r="I803" s="602"/>
      <c r="J803" s="603"/>
      <c r="K803" s="489">
        <v>6426.7</v>
      </c>
      <c r="L803" s="399" t="str">
        <f>IFERROR(VLOOKUP($C803,'SINAPI ABRIL 2021'!$1:$1048576,3,0),IFERROR(VLOOKUP($C803,'5-COMP. PROPRIA'!$B$4:$I$7587,5,0),""))</f>
        <v>M</v>
      </c>
      <c r="M803" s="121"/>
      <c r="N803" s="60"/>
    </row>
    <row r="804" spans="2:14" ht="27.75" customHeight="1">
      <c r="B804" s="292"/>
      <c r="C804" s="345">
        <v>91928</v>
      </c>
      <c r="D804" s="169" t="s">
        <v>7</v>
      </c>
      <c r="E804" s="601" t="str">
        <f>IFERROR(VLOOKUP($C804,'SINAPI ABRIL 2021'!$1:$1048576,2,0),IFERROR(VLOOKUP($C804,'5-COMP. PROPRIA'!$B$4:$I$7587,4,0),""))</f>
        <v>CABO DE COBRE FLEXÍVEL ISOLADO, 4 MM², ANTI-CHAMA 450/750 V, PARA CIRCUITOS TERMINAIS - FORNECIMENTO E INSTALAÇÃO. AF_12/2015</v>
      </c>
      <c r="F804" s="602"/>
      <c r="G804" s="602"/>
      <c r="H804" s="602"/>
      <c r="I804" s="602"/>
      <c r="J804" s="603"/>
      <c r="K804" s="489">
        <v>1768.7</v>
      </c>
      <c r="L804" s="399" t="str">
        <f>IFERROR(VLOOKUP($C804,'SINAPI ABRIL 2021'!$1:$1048576,3,0),IFERROR(VLOOKUP($C804,'5-COMP. PROPRIA'!$B$4:$I$7587,5,0),""))</f>
        <v>M</v>
      </c>
      <c r="M804" s="121"/>
      <c r="N804" s="60"/>
    </row>
    <row r="805" spans="2:14" ht="33.75" customHeight="1">
      <c r="B805" s="292"/>
      <c r="C805" s="345">
        <v>91930</v>
      </c>
      <c r="D805" s="169" t="s">
        <v>7</v>
      </c>
      <c r="E805" s="601" t="str">
        <f>IFERROR(VLOOKUP($C805,'SINAPI ABRIL 2021'!$1:$1048576,2,0),IFERROR(VLOOKUP($C805,'5-COMP. PROPRIA'!$B$4:$I$7587,4,0),""))</f>
        <v>CABO DE COBRE FLEXÍVEL ISOLADO, 6 MM², ANTI-CHAMA 450/750 V, PARA CIRCUITOS TERMINAIS - FORNECIMENTO E INSTALAÇÃO. AF_12/2015</v>
      </c>
      <c r="F805" s="602"/>
      <c r="G805" s="602"/>
      <c r="H805" s="602"/>
      <c r="I805" s="602"/>
      <c r="J805" s="603"/>
      <c r="K805" s="489">
        <v>575</v>
      </c>
      <c r="L805" s="399" t="str">
        <f>IFERROR(VLOOKUP($C805,'SINAPI ABRIL 2021'!$1:$1048576,3,0),IFERROR(VLOOKUP($C805,'5-COMP. PROPRIA'!$B$4:$I$7587,5,0),""))</f>
        <v>M</v>
      </c>
      <c r="M805" s="121"/>
      <c r="N805" s="60"/>
    </row>
    <row r="806" spans="2:14" ht="27" customHeight="1">
      <c r="B806" s="292"/>
      <c r="C806" s="345">
        <v>92980</v>
      </c>
      <c r="D806" s="169" t="s">
        <v>7</v>
      </c>
      <c r="E806" s="601" t="str">
        <f>IFERROR(VLOOKUP($C806,'SINAPI ABRIL 2021'!$1:$1048576,2,0),IFERROR(VLOOKUP($C806,'5-COMP. PROPRIA'!$B$4:$I$7587,4,0),""))</f>
        <v>CABO DE COBRE FLEXÍVEL ISOLADO, 10 MM², ANTI-CHAMA 0,6/1,0 KV, PARA DISTRIBUIÇÃO - FORNECIMENTO E INSTALAÇÃO. AF_12/2015</v>
      </c>
      <c r="F806" s="602"/>
      <c r="G806" s="602"/>
      <c r="H806" s="602"/>
      <c r="I806" s="602"/>
      <c r="J806" s="603"/>
      <c r="K806" s="489">
        <v>1459.4</v>
      </c>
      <c r="L806" s="399" t="str">
        <f>IFERROR(VLOOKUP($C806,'SINAPI ABRIL 2021'!$1:$1048576,3,0),IFERROR(VLOOKUP($C806,'5-COMP. PROPRIA'!$B$4:$I$7587,5,0),""))</f>
        <v>M</v>
      </c>
      <c r="M806" s="121"/>
      <c r="N806" s="60"/>
    </row>
    <row r="807" spans="2:14" ht="27" customHeight="1">
      <c r="B807" s="292"/>
      <c r="C807" s="345">
        <v>92982</v>
      </c>
      <c r="D807" s="169" t="s">
        <v>7</v>
      </c>
      <c r="E807" s="601" t="str">
        <f>IFERROR(VLOOKUP($C807,'SINAPI ABRIL 2021'!$1:$1048576,2,0),IFERROR(VLOOKUP($C807,'5-COMP. PROPRIA'!$B$4:$I$7587,4,0),""))</f>
        <v>CABO DE COBRE FLEXÍVEL ISOLADO, 16 MM², ANTI-CHAMA 0,6/1,0 KV, PARA DISTRIBUIÇÃO - FORNECIMENTO E INSTALAÇÃO. AF_12/2015</v>
      </c>
      <c r="F807" s="602"/>
      <c r="G807" s="602"/>
      <c r="H807" s="602"/>
      <c r="I807" s="602"/>
      <c r="J807" s="603"/>
      <c r="K807" s="489">
        <v>141.69999999999999</v>
      </c>
      <c r="L807" s="399" t="str">
        <f>IFERROR(VLOOKUP($C807,'SINAPI ABRIL 2021'!$1:$1048576,3,0),IFERROR(VLOOKUP($C807,'5-COMP. PROPRIA'!$B$4:$I$7587,5,0),""))</f>
        <v>M</v>
      </c>
      <c r="M807" s="121"/>
      <c r="N807" s="60"/>
    </row>
    <row r="808" spans="2:14" ht="38.25" customHeight="1">
      <c r="B808" s="292"/>
      <c r="C808" s="345">
        <v>92984</v>
      </c>
      <c r="D808" s="169" t="s">
        <v>7</v>
      </c>
      <c r="E808" s="601" t="str">
        <f>IFERROR(VLOOKUP($C808,'SINAPI ABRIL 2021'!$1:$1048576,2,0),IFERROR(VLOOKUP($C808,'5-COMP. PROPRIA'!$B$4:$I$7587,4,0),""))</f>
        <v>CABO DE COBRE FLEXÍVEL ISOLADO, 25 MM², ANTI-CHAMA 0,6/1,0 KV, PARA DISTRIBUIÇÃO - FORNECIMENTO E INSTALAÇÃO. AF_12/2015</v>
      </c>
      <c r="F808" s="602"/>
      <c r="G808" s="602"/>
      <c r="H808" s="602"/>
      <c r="I808" s="602"/>
      <c r="J808" s="603"/>
      <c r="K808" s="489">
        <v>241.6</v>
      </c>
      <c r="L808" s="399" t="str">
        <f>IFERROR(VLOOKUP($C808,'SINAPI ABRIL 2021'!$1:$1048576,3,0),IFERROR(VLOOKUP($C808,'5-COMP. PROPRIA'!$B$4:$I$7587,5,0),""))</f>
        <v>M</v>
      </c>
      <c r="M808" s="121"/>
      <c r="N808" s="60"/>
    </row>
    <row r="809" spans="2:14" ht="38.25" customHeight="1">
      <c r="B809" s="292"/>
      <c r="C809" s="345">
        <v>92986</v>
      </c>
      <c r="D809" s="169" t="s">
        <v>7</v>
      </c>
      <c r="E809" s="601" t="str">
        <f>IFERROR(VLOOKUP($C809,'SINAPI ABRIL 2021'!$1:$1048576,2,0),IFERROR(VLOOKUP($C809,'5-COMP. PROPRIA'!$B$4:$I$7587,4,0),""))</f>
        <v>CABO DE COBRE FLEXÍVEL ISOLADO, 35 MM², ANTI-CHAMA 0,6/1,0 KV, PARA DISTRIBUIÇÃO - FORNECIMENTO E INSTALAÇÃO. AF_12/2015</v>
      </c>
      <c r="F809" s="602"/>
      <c r="G809" s="602"/>
      <c r="H809" s="602"/>
      <c r="I809" s="602"/>
      <c r="J809" s="603"/>
      <c r="K809" s="489">
        <v>425</v>
      </c>
      <c r="L809" s="399" t="str">
        <f>IFERROR(VLOOKUP($C809,'SINAPI ABRIL 2021'!$1:$1048576,3,0),IFERROR(VLOOKUP($C809,'5-COMP. PROPRIA'!$B$4:$I$7587,5,0),""))</f>
        <v>M</v>
      </c>
      <c r="M809" s="121"/>
      <c r="N809" s="60"/>
    </row>
    <row r="810" spans="2:14" ht="38.25" customHeight="1">
      <c r="B810" s="292"/>
      <c r="C810" s="345">
        <v>92988</v>
      </c>
      <c r="D810" s="169" t="s">
        <v>7</v>
      </c>
      <c r="E810" s="601" t="str">
        <f>IFERROR(VLOOKUP($C810,'SINAPI ABRIL 2021'!$1:$1048576,2,0),IFERROR(VLOOKUP($C810,'5-COMP. PROPRIA'!$B$4:$I$7587,4,0),""))</f>
        <v>CABO DE COBRE FLEXÍVEL ISOLADO, 50 MM², ANTI-CHAMA 0,6/1,0 KV, PARA DISTRIBUIÇÃO - FORNECIMENTO E INSTALAÇÃO. AF_12/2015</v>
      </c>
      <c r="F810" s="602"/>
      <c r="G810" s="602"/>
      <c r="H810" s="602"/>
      <c r="I810" s="602"/>
      <c r="J810" s="603"/>
      <c r="K810" s="489">
        <v>149.80000000000001</v>
      </c>
      <c r="L810" s="399" t="str">
        <f>IFERROR(VLOOKUP($C810,'SINAPI ABRIL 2021'!$1:$1048576,3,0),IFERROR(VLOOKUP($C810,'5-COMP. PROPRIA'!$B$4:$I$7587,5,0),""))</f>
        <v>M</v>
      </c>
      <c r="M810" s="121"/>
      <c r="N810" s="60"/>
    </row>
    <row r="811" spans="2:14" ht="13.5" thickBot="1">
      <c r="B811" s="292"/>
      <c r="C811" s="345"/>
      <c r="D811" s="19"/>
      <c r="E811" s="49"/>
      <c r="F811" s="98"/>
      <c r="G811" s="98"/>
      <c r="H811" s="98"/>
      <c r="I811" s="98"/>
      <c r="J811" s="99"/>
      <c r="K811" s="197"/>
      <c r="L811" s="113"/>
      <c r="M811" s="121"/>
      <c r="N811" s="60"/>
    </row>
    <row r="812" spans="2:14" ht="13.5" thickBot="1">
      <c r="B812" s="292"/>
      <c r="C812" s="345"/>
      <c r="D812" s="19"/>
      <c r="E812" s="604" t="s">
        <v>12672</v>
      </c>
      <c r="F812" s="605"/>
      <c r="G812" s="605"/>
      <c r="H812" s="605"/>
      <c r="I812" s="605"/>
      <c r="J812" s="606"/>
      <c r="K812" s="197"/>
      <c r="L812" s="113"/>
      <c r="M812" s="121"/>
      <c r="N812" s="60"/>
    </row>
    <row r="813" spans="2:14">
      <c r="B813" s="292"/>
      <c r="C813" s="345"/>
      <c r="D813" s="19"/>
      <c r="E813" s="49"/>
      <c r="F813" s="98"/>
      <c r="G813" s="98"/>
      <c r="H813" s="98"/>
      <c r="I813" s="98"/>
      <c r="J813" s="99"/>
      <c r="K813" s="197"/>
      <c r="L813" s="113"/>
      <c r="M813" s="121"/>
      <c r="N813" s="60"/>
    </row>
    <row r="814" spans="2:14" ht="48.75" customHeight="1">
      <c r="B814" s="292"/>
      <c r="C814" s="345">
        <v>91953</v>
      </c>
      <c r="D814" s="169" t="s">
        <v>7</v>
      </c>
      <c r="E814" s="601" t="str">
        <f>IFERROR(VLOOKUP($C814,'SINAPI ABRIL 2021'!$1:$1048576,2,0),IFERROR(VLOOKUP($C814,'5-COMP. PROPRIA'!$B$4:$I$7587,4,0),""))</f>
        <v>INTERRUPTOR SIMPLES (1 MÓDULO), 10A/250V, INCLUINDO SUPORTE E PLACA - FORNECIMENTO E INSTALAÇÃO. AF_12/2015</v>
      </c>
      <c r="F814" s="602"/>
      <c r="G814" s="602"/>
      <c r="H814" s="602"/>
      <c r="I814" s="602"/>
      <c r="J814" s="603"/>
      <c r="K814" s="489">
        <v>7</v>
      </c>
      <c r="L814" s="399" t="str">
        <f>IFERROR(VLOOKUP($C814,'SINAPI ABRIL 2021'!$1:$1048576,3,0),IFERROR(VLOOKUP($C814,'5-COMP. PROPRIA'!$B$4:$I$7587,5,0),""))</f>
        <v>UN</v>
      </c>
      <c r="M814" s="121"/>
      <c r="N814" s="60"/>
    </row>
    <row r="815" spans="2:14" ht="48.75" customHeight="1">
      <c r="B815" s="292"/>
      <c r="C815" s="345">
        <v>92023</v>
      </c>
      <c r="D815" s="169" t="s">
        <v>7</v>
      </c>
      <c r="E815" s="601" t="str">
        <f>IFERROR(VLOOKUP($C815,'SINAPI ABRIL 2021'!$1:$1048576,2,0),IFERROR(VLOOKUP($C815,'5-COMP. PROPRIA'!$B$4:$I$7587,4,0),""))</f>
        <v>INTERRUPTOR SIMPLES (1 MÓDULO) COM 1 TOMADA DE EMBUTIR 2P+T 10 A,  INCLUINDO SUPORTE E PLACA - FORNECIMENTO E INSTALAÇÃO. AF_12/2015</v>
      </c>
      <c r="F815" s="602"/>
      <c r="G815" s="602"/>
      <c r="H815" s="602"/>
      <c r="I815" s="602"/>
      <c r="J815" s="603"/>
      <c r="K815" s="489">
        <v>10</v>
      </c>
      <c r="L815" s="399" t="str">
        <f>IFERROR(VLOOKUP($C815,'SINAPI ABRIL 2021'!$1:$1048576,3,0),IFERROR(VLOOKUP($C815,'5-COMP. PROPRIA'!$B$4:$I$7587,5,0),""))</f>
        <v>UN</v>
      </c>
      <c r="M815" s="121"/>
      <c r="N815" s="60"/>
    </row>
    <row r="816" spans="2:14" ht="48.75" customHeight="1">
      <c r="B816" s="292"/>
      <c r="C816" s="345">
        <v>91959</v>
      </c>
      <c r="D816" s="169" t="s">
        <v>7</v>
      </c>
      <c r="E816" s="601" t="str">
        <f>IFERROR(VLOOKUP($C816,'SINAPI ABRIL 2021'!$1:$1048576,2,0),IFERROR(VLOOKUP($C816,'5-COMP. PROPRIA'!$B$4:$I$7587,4,0),""))</f>
        <v>INTERRUPTOR SIMPLES (2 MÓDULOS), 10A/250V, INCLUINDO SUPORTE E PLACA - FORNECIMENTO E INSTALAÇÃO. AF_12/2015</v>
      </c>
      <c r="F816" s="602"/>
      <c r="G816" s="602"/>
      <c r="H816" s="602"/>
      <c r="I816" s="602"/>
      <c r="J816" s="603"/>
      <c r="K816" s="489">
        <v>4</v>
      </c>
      <c r="L816" s="399" t="str">
        <f>IFERROR(VLOOKUP($C816,'SINAPI ABRIL 2021'!$1:$1048576,3,0),IFERROR(VLOOKUP($C816,'5-COMP. PROPRIA'!$B$4:$I$7587,5,0),""))</f>
        <v>UN</v>
      </c>
      <c r="M816" s="121"/>
      <c r="N816" s="60"/>
    </row>
    <row r="817" spans="2:14" ht="48.75" customHeight="1">
      <c r="B817" s="292"/>
      <c r="C817" s="345">
        <v>91967</v>
      </c>
      <c r="D817" s="169" t="s">
        <v>7</v>
      </c>
      <c r="E817" s="601" t="str">
        <f>IFERROR(VLOOKUP($C817,'SINAPI ABRIL 2021'!$1:$1048576,2,0),IFERROR(VLOOKUP($C817,'5-COMP. PROPRIA'!$B$4:$I$7587,4,0),""))</f>
        <v>INTERRUPTOR SIMPLES (3 MÓDULOS), 10A/250V, INCLUINDO SUPORTE E PLACA - FORNECIMENTO E INSTALAÇÃO. AF_12/2015</v>
      </c>
      <c r="F817" s="602"/>
      <c r="G817" s="602"/>
      <c r="H817" s="602"/>
      <c r="I817" s="602"/>
      <c r="J817" s="603"/>
      <c r="K817" s="489">
        <v>18</v>
      </c>
      <c r="L817" s="399" t="str">
        <f>IFERROR(VLOOKUP($C817,'SINAPI ABRIL 2021'!$1:$1048576,3,0),IFERROR(VLOOKUP($C817,'5-COMP. PROPRIA'!$B$4:$I$7587,5,0),""))</f>
        <v>UN</v>
      </c>
      <c r="M817" s="121"/>
      <c r="N817" s="60"/>
    </row>
    <row r="818" spans="2:14" ht="48.75" customHeight="1">
      <c r="B818" s="292"/>
      <c r="C818" s="345">
        <v>91955</v>
      </c>
      <c r="D818" s="169" t="s">
        <v>7</v>
      </c>
      <c r="E818" s="601" t="str">
        <f>IFERROR(VLOOKUP($C818,'SINAPI ABRIL 2021'!$1:$1048576,2,0),IFERROR(VLOOKUP($C818,'5-COMP. PROPRIA'!$B$4:$I$7587,4,0),""))</f>
        <v>INTERRUPTOR PARALELO (1 MÓDULO), 10A/250V, INCLUINDO SUPORTE E PLACA - FORNECIMENTO E INSTALAÇÃO. AF_12/2015</v>
      </c>
      <c r="F818" s="602"/>
      <c r="G818" s="602"/>
      <c r="H818" s="602"/>
      <c r="I818" s="602"/>
      <c r="J818" s="603"/>
      <c r="K818" s="489">
        <v>2</v>
      </c>
      <c r="L818" s="399" t="str">
        <f>IFERROR(VLOOKUP($C818,'SINAPI ABRIL 2021'!$1:$1048576,3,0),IFERROR(VLOOKUP($C818,'5-COMP. PROPRIA'!$B$4:$I$7587,5,0),""))</f>
        <v>UN</v>
      </c>
      <c r="M818" s="121"/>
      <c r="N818" s="60"/>
    </row>
    <row r="819" spans="2:14" ht="48.75" customHeight="1">
      <c r="B819" s="292"/>
      <c r="C819" s="345">
        <v>92000</v>
      </c>
      <c r="D819" s="169" t="s">
        <v>7</v>
      </c>
      <c r="E819" s="601" t="str">
        <f>IFERROR(VLOOKUP($C819,'SINAPI ABRIL 2021'!$1:$1048576,2,0),IFERROR(VLOOKUP($C819,'5-COMP. PROPRIA'!$B$4:$I$7587,4,0),""))</f>
        <v>TOMADA BAIXA DE EMBUTIR (1 MÓDULO), 2P+T 10 A, INCLUINDO SUPORTE E PLACA - FORNECIMENTO E INSTALAÇÃO. AF_12/2015</v>
      </c>
      <c r="F819" s="602"/>
      <c r="G819" s="602"/>
      <c r="H819" s="602"/>
      <c r="I819" s="602"/>
      <c r="J819" s="603"/>
      <c r="K819" s="489">
        <v>21</v>
      </c>
      <c r="L819" s="399" t="str">
        <f>IFERROR(VLOOKUP($C819,'SINAPI ABRIL 2021'!$1:$1048576,3,0),IFERROR(VLOOKUP($C819,'5-COMP. PROPRIA'!$B$4:$I$7587,5,0),""))</f>
        <v>UN</v>
      </c>
      <c r="M819" s="121"/>
      <c r="N819" s="60"/>
    </row>
    <row r="820" spans="2:14" ht="48.75" customHeight="1">
      <c r="B820" s="292"/>
      <c r="C820" s="345">
        <v>92008</v>
      </c>
      <c r="D820" s="169" t="s">
        <v>7</v>
      </c>
      <c r="E820" s="601" t="str">
        <f>IFERROR(VLOOKUP($C820,'SINAPI ABRIL 2021'!$1:$1048576,2,0),IFERROR(VLOOKUP($C820,'5-COMP. PROPRIA'!$B$4:$I$7587,4,0),""))</f>
        <v>TOMADA BAIXA DE EMBUTIR (2 MÓDULOS), 2P+T 10 A, INCLUINDO SUPORTE E PLACA - FORNECIMENTO E INSTALAÇÃO. AF_12/2015</v>
      </c>
      <c r="F820" s="602"/>
      <c r="G820" s="602"/>
      <c r="H820" s="602"/>
      <c r="I820" s="602"/>
      <c r="J820" s="603"/>
      <c r="K820" s="489">
        <v>35</v>
      </c>
      <c r="L820" s="399" t="str">
        <f>IFERROR(VLOOKUP($C820,'SINAPI ABRIL 2021'!$1:$1048576,3,0),IFERROR(VLOOKUP($C820,'5-COMP. PROPRIA'!$B$4:$I$7587,5,0),""))</f>
        <v>UN</v>
      </c>
      <c r="M820" s="121"/>
      <c r="N820" s="60"/>
    </row>
    <row r="821" spans="2:14" ht="48.75" customHeight="1">
      <c r="B821" s="292"/>
      <c r="C821" s="345">
        <v>91996</v>
      </c>
      <c r="D821" s="169" t="s">
        <v>7</v>
      </c>
      <c r="E821" s="601" t="str">
        <f>IFERROR(VLOOKUP($C821,'SINAPI ABRIL 2021'!$1:$1048576,2,0),IFERROR(VLOOKUP($C821,'5-COMP. PROPRIA'!$B$4:$I$7587,4,0),""))</f>
        <v>TOMADA MÉDIA DE EMBUTIR (1 MÓDULO), 2P+T 10 A, INCLUINDO SUPORTE E PLACA - FORNECIMENTO E INSTALAÇÃO. AF_12/2015</v>
      </c>
      <c r="F821" s="602"/>
      <c r="G821" s="602"/>
      <c r="H821" s="602"/>
      <c r="I821" s="602"/>
      <c r="J821" s="603"/>
      <c r="K821" s="489">
        <v>10</v>
      </c>
      <c r="L821" s="399" t="str">
        <f>IFERROR(VLOOKUP($C821,'SINAPI ABRIL 2021'!$1:$1048576,3,0),IFERROR(VLOOKUP($C821,'5-COMP. PROPRIA'!$B$4:$I$7587,5,0),""))</f>
        <v>UN</v>
      </c>
      <c r="M821" s="121"/>
      <c r="N821" s="60"/>
    </row>
    <row r="822" spans="2:14" ht="48.75" customHeight="1">
      <c r="B822" s="292"/>
      <c r="C822" s="345">
        <v>91997</v>
      </c>
      <c r="D822" s="169" t="s">
        <v>7</v>
      </c>
      <c r="E822" s="601" t="str">
        <f>IFERROR(VLOOKUP($C822,'SINAPI ABRIL 2021'!$1:$1048576,2,0),IFERROR(VLOOKUP($C822,'5-COMP. PROPRIA'!$B$4:$I$7587,4,0),""))</f>
        <v>TOMADA MÉDIA DE EMBUTIR (1 MÓDULO), 2P+T 20 A, INCLUINDO SUPORTE E PLACA - FORNECIMENTO E INSTALAÇÃO. AF_12/2015</v>
      </c>
      <c r="F822" s="602"/>
      <c r="G822" s="602"/>
      <c r="H822" s="602"/>
      <c r="I822" s="602"/>
      <c r="J822" s="603"/>
      <c r="K822" s="489">
        <v>1</v>
      </c>
      <c r="L822" s="399" t="str">
        <f>IFERROR(VLOOKUP($C822,'SINAPI ABRIL 2021'!$1:$1048576,3,0),IFERROR(VLOOKUP($C822,'5-COMP. PROPRIA'!$B$4:$I$7587,5,0),""))</f>
        <v>UN</v>
      </c>
      <c r="M822" s="121"/>
      <c r="N822" s="60"/>
    </row>
    <row r="823" spans="2:14" ht="48.75" customHeight="1">
      <c r="B823" s="292"/>
      <c r="C823" s="345">
        <v>91992</v>
      </c>
      <c r="D823" s="169" t="s">
        <v>7</v>
      </c>
      <c r="E823" s="601" t="str">
        <f>IFERROR(VLOOKUP($C823,'SINAPI ABRIL 2021'!$1:$1048576,2,0),IFERROR(VLOOKUP($C823,'5-COMP. PROPRIA'!$B$4:$I$7587,4,0),""))</f>
        <v>TOMADA ALTA DE EMBUTIR (1 MÓDULO), 2P+T 10 A, INCLUINDO SUPORTE E PLACA - FORNECIMENTO E INSTALAÇÃO. AF_12/2015</v>
      </c>
      <c r="F823" s="602"/>
      <c r="G823" s="602"/>
      <c r="H823" s="602"/>
      <c r="I823" s="602"/>
      <c r="J823" s="603"/>
      <c r="K823" s="489">
        <v>59</v>
      </c>
      <c r="L823" s="399" t="str">
        <f>IFERROR(VLOOKUP($C823,'SINAPI ABRIL 2021'!$1:$1048576,3,0),IFERROR(VLOOKUP($C823,'5-COMP. PROPRIA'!$B$4:$I$7587,5,0),""))</f>
        <v>UN</v>
      </c>
      <c r="M823" s="121"/>
      <c r="N823" s="60"/>
    </row>
    <row r="824" spans="2:14" ht="48.75" customHeight="1">
      <c r="B824" s="292"/>
      <c r="C824" s="345" t="s">
        <v>12570</v>
      </c>
      <c r="D824" s="169" t="s">
        <v>11654</v>
      </c>
      <c r="E824" s="601" t="str">
        <f>IFERROR(VLOOKUP($C824,'SINAPI ABRIL 2021'!$1:$1048576,2,0),IFERROR(VLOOKUP($C824,'5-COMP. PROPRIA'!$B$4:$I$7587,4,0),""))</f>
        <v>ESPELHO / PLACA CEGA 4" X 2", PARA INSTALACAO DE TOMADAS E INTERRUPTORES</v>
      </c>
      <c r="F824" s="602"/>
      <c r="G824" s="602"/>
      <c r="H824" s="602"/>
      <c r="I824" s="602"/>
      <c r="J824" s="603"/>
      <c r="K824" s="489">
        <v>30</v>
      </c>
      <c r="L824" s="399" t="str">
        <f>IFERROR(VLOOKUP($C824,'SINAPI ABRIL 2021'!$1:$1048576,3,0),IFERROR(VLOOKUP($C824,'5-COMP. PROPRIA'!$B$4:$I$7587,5,0),""))</f>
        <v>UNI</v>
      </c>
      <c r="M824" s="121"/>
      <c r="N824" s="60"/>
    </row>
    <row r="825" spans="2:14" ht="48.75" customHeight="1">
      <c r="B825" s="292"/>
      <c r="C825" s="345">
        <v>91941</v>
      </c>
      <c r="D825" s="169" t="s">
        <v>7</v>
      </c>
      <c r="E825" s="601" t="str">
        <f>IFERROR(VLOOKUP($C825,'SINAPI ABRIL 2021'!$1:$1048576,2,0),IFERROR(VLOOKUP($C825,'5-COMP. PROPRIA'!$B$4:$I$7587,4,0),""))</f>
        <v>CAIXA RETANGULAR 4" X 2" BAIXA (0,30 M DO PISO), PVC, INSTALADA EM PAREDE - FORNECIMENTO E INSTALAÇÃO. AF_12/2015</v>
      </c>
      <c r="F825" s="602"/>
      <c r="G825" s="602"/>
      <c r="H825" s="602"/>
      <c r="I825" s="602"/>
      <c r="J825" s="603"/>
      <c r="K825" s="489">
        <f>K819+K820</f>
        <v>56</v>
      </c>
      <c r="L825" s="399" t="str">
        <f>IFERROR(VLOOKUP($C825,'SINAPI ABRIL 2021'!$1:$1048576,3,0),IFERROR(VLOOKUP($C825,'5-COMP. PROPRIA'!$B$4:$I$7587,5,0),""))</f>
        <v>UN</v>
      </c>
      <c r="M825" s="121"/>
      <c r="N825" s="60"/>
    </row>
    <row r="826" spans="2:14" ht="48.75" customHeight="1">
      <c r="B826" s="292"/>
      <c r="C826" s="345">
        <v>91940</v>
      </c>
      <c r="D826" s="169" t="s">
        <v>7</v>
      </c>
      <c r="E826" s="601" t="str">
        <f>IFERROR(VLOOKUP($C826,'SINAPI ABRIL 2021'!$1:$1048576,2,0),IFERROR(VLOOKUP($C826,'5-COMP. PROPRIA'!$B$4:$I$7587,4,0),""))</f>
        <v>CAIXA RETANGULAR 4" X 2" MÉDIA (1,30 M DO PISO), PVC, INSTALADA EM PAREDE - FORNECIMENTO E INSTALAÇÃO. AF_12/2015</v>
      </c>
      <c r="F826" s="602"/>
      <c r="G826" s="602"/>
      <c r="H826" s="602"/>
      <c r="I826" s="602"/>
      <c r="J826" s="603"/>
      <c r="K826" s="489">
        <f>K814+K815+K816+K817+K821+K822</f>
        <v>50</v>
      </c>
      <c r="L826" s="399" t="str">
        <f>IFERROR(VLOOKUP($C826,'SINAPI ABRIL 2021'!$1:$1048576,3,0),IFERROR(VLOOKUP($C826,'5-COMP. PROPRIA'!$B$4:$I$7587,5,0),""))</f>
        <v>UN</v>
      </c>
      <c r="M826" s="121"/>
      <c r="N826" s="60"/>
    </row>
    <row r="827" spans="2:14" ht="48.75" customHeight="1">
      <c r="B827" s="292"/>
      <c r="C827" s="345">
        <v>91939</v>
      </c>
      <c r="D827" s="169" t="s">
        <v>7</v>
      </c>
      <c r="E827" s="601" t="str">
        <f>IFERROR(VLOOKUP($C827,'SINAPI ABRIL 2021'!$1:$1048576,2,0),IFERROR(VLOOKUP($C827,'5-COMP. PROPRIA'!$B$4:$I$7587,4,0),""))</f>
        <v>CAIXA RETANGULAR 4" X 2" ALTA (2,00 M DO PISO), PVC, INSTALADA EM PAREDE - FORNECIMENTO E INSTALAÇÃO. AF_12/2015</v>
      </c>
      <c r="F827" s="602"/>
      <c r="G827" s="602"/>
      <c r="H827" s="602"/>
      <c r="I827" s="602"/>
      <c r="J827" s="603"/>
      <c r="K827" s="489">
        <f>K823</f>
        <v>59</v>
      </c>
      <c r="L827" s="399" t="str">
        <f>IFERROR(VLOOKUP($C827,'SINAPI ABRIL 2021'!$1:$1048576,3,0),IFERROR(VLOOKUP($C827,'5-COMP. PROPRIA'!$B$4:$I$7587,5,0),""))</f>
        <v>UN</v>
      </c>
      <c r="M827" s="121"/>
      <c r="N827" s="60"/>
    </row>
    <row r="828" spans="2:14" ht="48.75" customHeight="1">
      <c r="B828" s="292"/>
      <c r="C828" s="345">
        <v>100860</v>
      </c>
      <c r="D828" s="169" t="s">
        <v>7</v>
      </c>
      <c r="E828" s="601" t="str">
        <f>IFERROR(VLOOKUP($C828,'SINAPI ABRIL 2021'!$1:$1048576,2,0),IFERROR(VLOOKUP($C828,'5-COMP. PROPRIA'!$B$4:$I$7587,4,0),""))</f>
        <v>CHUVEIRO ELÉTRICO COMUM CORPO PLÁSTICO, TIPO DUCHA  FORNECIMENTO E INSTALAÇÃO. AF_01/2020</v>
      </c>
      <c r="F828" s="602"/>
      <c r="G828" s="602"/>
      <c r="H828" s="602"/>
      <c r="I828" s="602"/>
      <c r="J828" s="603"/>
      <c r="K828" s="489">
        <v>6</v>
      </c>
      <c r="L828" s="399" t="str">
        <f>IFERROR(VLOOKUP($C828,'SINAPI ABRIL 2021'!$1:$1048576,3,0),IFERROR(VLOOKUP($C828,'5-COMP. PROPRIA'!$B$4:$I$7587,5,0),""))</f>
        <v>UN</v>
      </c>
      <c r="M828" s="121"/>
      <c r="N828" s="60"/>
    </row>
    <row r="829" spans="2:14" ht="48" customHeight="1">
      <c r="B829" s="292"/>
      <c r="C829" s="345">
        <v>102137</v>
      </c>
      <c r="D829" s="169" t="s">
        <v>7</v>
      </c>
      <c r="E829" s="601" t="str">
        <f>IFERROR(VLOOKUP($C829,'SINAPI ABRIL 2021'!$1:$1048576,2,0),IFERROR(VLOOKUP($C829,'5-COMP. PROPRIA'!$B$4:$I$7587,4,0),""))</f>
        <v>CHAVE DE BOIA AUTOMÁTICA SUPERIOR/INFERIOR 15A/250V - FORNECIMENTO E INSTALAÇÃO. AF_12/2020</v>
      </c>
      <c r="F829" s="602"/>
      <c r="G829" s="602"/>
      <c r="H829" s="602"/>
      <c r="I829" s="602"/>
      <c r="J829" s="603"/>
      <c r="K829" s="489">
        <v>2</v>
      </c>
      <c r="L829" s="399" t="str">
        <f>IFERROR(VLOOKUP($C829,'SINAPI ABRIL 2021'!$1:$1048576,3,0),IFERROR(VLOOKUP($C829,'5-COMP. PROPRIA'!$B$4:$I$7587,5,0),""))</f>
        <v>UN</v>
      </c>
      <c r="M829" s="121"/>
      <c r="N829" s="60"/>
    </row>
    <row r="830" spans="2:14" ht="13.5" thickBot="1">
      <c r="B830" s="292"/>
      <c r="C830" s="345"/>
      <c r="D830" s="19"/>
      <c r="E830" s="49"/>
      <c r="F830" s="98"/>
      <c r="G830" s="98"/>
      <c r="H830" s="98"/>
      <c r="I830" s="98"/>
      <c r="J830" s="99"/>
      <c r="K830" s="197"/>
      <c r="L830" s="113"/>
      <c r="M830" s="121"/>
      <c r="N830" s="60"/>
    </row>
    <row r="831" spans="2:14" ht="15.75" thickBot="1">
      <c r="B831" s="292"/>
      <c r="C831" s="345"/>
      <c r="D831" s="19"/>
      <c r="E831" s="641" t="s">
        <v>12673</v>
      </c>
      <c r="F831" s="642"/>
      <c r="G831" s="642"/>
      <c r="H831" s="642"/>
      <c r="I831" s="642"/>
      <c r="J831" s="643"/>
      <c r="K831" s="197"/>
      <c r="L831" s="113"/>
      <c r="M831" s="121"/>
      <c r="N831" s="60"/>
    </row>
    <row r="832" spans="2:14">
      <c r="B832" s="292"/>
      <c r="C832" s="345"/>
      <c r="D832" s="19"/>
      <c r="E832" s="49"/>
      <c r="F832" s="98"/>
      <c r="G832" s="98"/>
      <c r="H832" s="98"/>
      <c r="I832" s="98"/>
      <c r="J832" s="99"/>
      <c r="K832" s="197"/>
      <c r="L832" s="113"/>
      <c r="M832" s="121"/>
      <c r="N832" s="60"/>
    </row>
    <row r="833" spans="2:14" ht="42.75" customHeight="1">
      <c r="B833" s="292"/>
      <c r="C833" s="345">
        <v>93653</v>
      </c>
      <c r="D833" s="19" t="s">
        <v>7</v>
      </c>
      <c r="E833" s="601" t="str">
        <f>IFERROR(VLOOKUP($C833,'SINAPI ABRIL 2021'!$1:$1048576,2,0),IFERROR(VLOOKUP($C833,'5-COMP. PROPRIA'!$B$4:$I$7587,4,0),""))</f>
        <v>DISJUNTOR MONOPOLAR TIPO DIN, CORRENTE NOMINAL DE 10A - FORNECIMENTO E INSTALAÇÃO. AF_10/2020</v>
      </c>
      <c r="F833" s="602"/>
      <c r="G833" s="602"/>
      <c r="H833" s="602"/>
      <c r="I833" s="602"/>
      <c r="J833" s="603"/>
      <c r="K833" s="489">
        <v>18</v>
      </c>
      <c r="L833" s="399" t="str">
        <f>IFERROR(VLOOKUP($C833,'SINAPI ABRIL 2021'!$1:$1048576,3,0),IFERROR(VLOOKUP($C833,'5-COMP. PROPRIA'!$B$4:$I$7587,5,0),""))</f>
        <v>UN</v>
      </c>
      <c r="M833" s="121"/>
      <c r="N833" s="60"/>
    </row>
    <row r="834" spans="2:14" ht="42.75" customHeight="1">
      <c r="B834" s="292"/>
      <c r="C834" s="345">
        <v>93654</v>
      </c>
      <c r="D834" s="169" t="s">
        <v>7</v>
      </c>
      <c r="E834" s="601" t="str">
        <f>IFERROR(VLOOKUP($C834,'SINAPI ABRIL 2021'!$1:$1048576,2,0),IFERROR(VLOOKUP($C834,'5-COMP. PROPRIA'!$B$4:$I$7587,4,0),""))</f>
        <v>DISJUNTOR MONOPOLAR TIPO DIN, CORRENTE NOMINAL DE 16A - FORNECIMENTO E INSTALAÇÃO. AF_10/2020</v>
      </c>
      <c r="F834" s="602"/>
      <c r="G834" s="602"/>
      <c r="H834" s="602"/>
      <c r="I834" s="602"/>
      <c r="J834" s="603"/>
      <c r="K834" s="489">
        <v>22</v>
      </c>
      <c r="L834" s="399" t="str">
        <f>IFERROR(VLOOKUP($C834,'SINAPI ABRIL 2021'!$1:$1048576,3,0),IFERROR(VLOOKUP($C834,'5-COMP. PROPRIA'!$B$4:$I$7587,5,0),""))</f>
        <v>UN</v>
      </c>
      <c r="M834" s="121"/>
      <c r="N834" s="60"/>
    </row>
    <row r="835" spans="2:14" ht="42.75" customHeight="1">
      <c r="B835" s="292"/>
      <c r="C835" s="345">
        <v>93655</v>
      </c>
      <c r="D835" s="19" t="s">
        <v>7</v>
      </c>
      <c r="E835" s="601" t="str">
        <f>IFERROR(VLOOKUP($C835,'SINAPI ABRIL 2021'!$1:$1048576,2,0),IFERROR(VLOOKUP($C835,'5-COMP. PROPRIA'!$B$4:$I$7587,4,0),""))</f>
        <v>DISJUNTOR MONOPOLAR TIPO DIN, CORRENTE NOMINAL DE 20A - FORNECIMENTO E INSTALAÇÃO. AF_10/2020</v>
      </c>
      <c r="F835" s="602"/>
      <c r="G835" s="602"/>
      <c r="H835" s="602"/>
      <c r="I835" s="602"/>
      <c r="J835" s="603"/>
      <c r="K835" s="489">
        <v>1</v>
      </c>
      <c r="L835" s="399" t="str">
        <f>IFERROR(VLOOKUP($C835,'SINAPI ABRIL 2021'!$1:$1048576,3,0),IFERROR(VLOOKUP($C835,'5-COMP. PROPRIA'!$B$4:$I$7587,5,0),""))</f>
        <v>UN</v>
      </c>
      <c r="M835" s="121"/>
      <c r="N835" s="60"/>
    </row>
    <row r="836" spans="2:14" ht="42.75" customHeight="1">
      <c r="B836" s="292"/>
      <c r="C836" s="345">
        <v>93660</v>
      </c>
      <c r="D836" s="19" t="s">
        <v>7</v>
      </c>
      <c r="E836" s="601" t="str">
        <f>IFERROR(VLOOKUP($C836,'SINAPI ABRIL 2021'!$1:$1048576,2,0),IFERROR(VLOOKUP($C836,'5-COMP. PROPRIA'!$B$4:$I$7587,4,0),""))</f>
        <v>DISJUNTOR BIPOLAR TIPO DIN, CORRENTE NOMINAL DE 10A - FORNECIMENTO E INSTALAÇÃO. AF_10/2020</v>
      </c>
      <c r="F836" s="602"/>
      <c r="G836" s="602"/>
      <c r="H836" s="602"/>
      <c r="I836" s="602"/>
      <c r="J836" s="603"/>
      <c r="K836" s="489">
        <v>2</v>
      </c>
      <c r="L836" s="399" t="str">
        <f>IFERROR(VLOOKUP($C836,'SINAPI ABRIL 2021'!$1:$1048576,3,0),IFERROR(VLOOKUP($C836,'5-COMP. PROPRIA'!$B$4:$I$7587,5,0),""))</f>
        <v>UN</v>
      </c>
      <c r="M836" s="121"/>
      <c r="N836" s="60"/>
    </row>
    <row r="837" spans="2:14" ht="42.75" customHeight="1">
      <c r="B837" s="292"/>
      <c r="C837" s="345">
        <v>93661</v>
      </c>
      <c r="D837" s="19" t="s">
        <v>7</v>
      </c>
      <c r="E837" s="601" t="str">
        <f>IFERROR(VLOOKUP($C837,'SINAPI ABRIL 2021'!$1:$1048576,2,0),IFERROR(VLOOKUP($C837,'5-COMP. PROPRIA'!$B$4:$I$7587,4,0),""))</f>
        <v>DISJUNTOR BIPOLAR TIPO DIN, CORRENTE NOMINAL DE 16A - FORNECIMENTO E INSTALAÇÃO. AF_10/2020</v>
      </c>
      <c r="F837" s="602"/>
      <c r="G837" s="602"/>
      <c r="H837" s="602"/>
      <c r="I837" s="602"/>
      <c r="J837" s="603"/>
      <c r="K837" s="489">
        <v>3</v>
      </c>
      <c r="L837" s="399" t="str">
        <f>IFERROR(VLOOKUP($C837,'SINAPI ABRIL 2021'!$1:$1048576,3,0),IFERROR(VLOOKUP($C837,'5-COMP. PROPRIA'!$B$4:$I$7587,5,0),""))</f>
        <v>UN</v>
      </c>
      <c r="M837" s="121"/>
      <c r="N837" s="60"/>
    </row>
    <row r="838" spans="2:14" ht="42.75" customHeight="1">
      <c r="B838" s="292"/>
      <c r="C838" s="345">
        <v>93663</v>
      </c>
      <c r="D838" s="169" t="s">
        <v>7</v>
      </c>
      <c r="E838" s="601" t="str">
        <f>IFERROR(VLOOKUP($C838,'SINAPI ABRIL 2021'!$1:$1048576,2,0),IFERROR(VLOOKUP($C838,'5-COMP. PROPRIA'!$B$4:$I$7587,4,0),""))</f>
        <v>DISJUNTOR BIPOLAR TIPO DIN, CORRENTE NOMINAL DE 25A - FORNECIMENTO E INSTALAÇÃO. AF_10/2020</v>
      </c>
      <c r="F838" s="602"/>
      <c r="G838" s="602"/>
      <c r="H838" s="602"/>
      <c r="I838" s="602"/>
      <c r="J838" s="603"/>
      <c r="K838" s="489">
        <v>32</v>
      </c>
      <c r="L838" s="399" t="str">
        <f>IFERROR(VLOOKUP($C838,'SINAPI ABRIL 2021'!$1:$1048576,3,0),IFERROR(VLOOKUP($C838,'5-COMP. PROPRIA'!$B$4:$I$7587,5,0),""))</f>
        <v>UN</v>
      </c>
      <c r="M838" s="121"/>
      <c r="N838" s="60"/>
    </row>
    <row r="839" spans="2:14" ht="42.75" customHeight="1">
      <c r="B839" s="292"/>
      <c r="C839" s="345">
        <v>93664</v>
      </c>
      <c r="D839" s="19" t="s">
        <v>7</v>
      </c>
      <c r="E839" s="601" t="str">
        <f>IFERROR(VLOOKUP($C839,'SINAPI ABRIL 2021'!$1:$1048576,2,0),IFERROR(VLOOKUP($C839,'5-COMP. PROPRIA'!$B$4:$I$7587,4,0),""))</f>
        <v>DISJUNTOR BIPOLAR TIPO DIN, CORRENTE NOMINAL DE 32A - FORNECIMENTO E INSTALAÇÃO. AF_10/2020</v>
      </c>
      <c r="F839" s="602"/>
      <c r="G839" s="602"/>
      <c r="H839" s="602"/>
      <c r="I839" s="602"/>
      <c r="J839" s="603"/>
      <c r="K839" s="489">
        <v>2</v>
      </c>
      <c r="L839" s="399" t="str">
        <f>IFERROR(VLOOKUP($C839,'SINAPI ABRIL 2021'!$1:$1048576,3,0),IFERROR(VLOOKUP($C839,'5-COMP. PROPRIA'!$B$4:$I$7587,5,0),""))</f>
        <v>UN</v>
      </c>
      <c r="M839" s="121"/>
      <c r="N839" s="60"/>
    </row>
    <row r="840" spans="2:14" ht="42.75" customHeight="1">
      <c r="B840" s="292"/>
      <c r="C840" s="345">
        <v>93665</v>
      </c>
      <c r="D840" s="19" t="s">
        <v>7</v>
      </c>
      <c r="E840" s="601" t="str">
        <f>IFERROR(VLOOKUP($C840,'SINAPI ABRIL 2021'!$1:$1048576,2,0),IFERROR(VLOOKUP($C840,'5-COMP. PROPRIA'!$B$4:$I$7587,4,0),""))</f>
        <v>DISJUNTOR BIPOLAR TIPO DIN, CORRENTE NOMINAL DE 40A - FORNECIMENTO E INSTALAÇÃO. AF_10/2020</v>
      </c>
      <c r="F840" s="602"/>
      <c r="G840" s="602"/>
      <c r="H840" s="602"/>
      <c r="I840" s="602"/>
      <c r="J840" s="603"/>
      <c r="K840" s="489">
        <v>6</v>
      </c>
      <c r="L840" s="399" t="str">
        <f>IFERROR(VLOOKUP($C840,'SINAPI ABRIL 2021'!$1:$1048576,3,0),IFERROR(VLOOKUP($C840,'5-COMP. PROPRIA'!$B$4:$I$7587,5,0),""))</f>
        <v>UN</v>
      </c>
      <c r="M840" s="121"/>
      <c r="N840" s="60"/>
    </row>
    <row r="841" spans="2:14" ht="42.75" customHeight="1">
      <c r="B841" s="292"/>
      <c r="C841" s="345" t="s">
        <v>12576</v>
      </c>
      <c r="D841" s="19" t="s">
        <v>11654</v>
      </c>
      <c r="E841" s="601" t="str">
        <f>IFERROR(VLOOKUP($C841,'SINAPI ABRIL 2021'!$1:$1048576,2,0),IFERROR(VLOOKUP($C841,'5-COMP. PROPRIA'!$B$4:$I$7587,4,0),""))</f>
        <v>DISJUNTOR TERMOMAGNETICO TRIPOLAR DIN 150A</v>
      </c>
      <c r="F841" s="602"/>
      <c r="G841" s="602"/>
      <c r="H841" s="602"/>
      <c r="I841" s="602"/>
      <c r="J841" s="603"/>
      <c r="K841" s="489">
        <v>2</v>
      </c>
      <c r="L841" s="399" t="str">
        <f>IFERROR(VLOOKUP($C841,'SINAPI ABRIL 2021'!$1:$1048576,3,0),IFERROR(VLOOKUP($C841,'5-COMP. PROPRIA'!$B$4:$I$7587,5,0),""))</f>
        <v>UNI</v>
      </c>
      <c r="M841" s="121"/>
      <c r="N841" s="60"/>
    </row>
    <row r="842" spans="2:14" ht="42.75" customHeight="1">
      <c r="B842" s="292"/>
      <c r="C842" s="345">
        <v>101895</v>
      </c>
      <c r="D842" s="169" t="s">
        <v>7</v>
      </c>
      <c r="E842" s="601" t="str">
        <f>IFERROR(VLOOKUP($C842,'SINAPI ABRIL 2021'!$1:$1048576,2,0),IFERROR(VLOOKUP($C842,'5-COMP. PROPRIA'!$B$4:$I$7587,4,0),""))</f>
        <v>DISJUNTOR TERMOMAGNÉTICO TRIPOLAR , CORRENTE NOMINAL DE 125A - FORNECIMENTO E INSTALAÇÃO. AF_10/2020</v>
      </c>
      <c r="F842" s="602"/>
      <c r="G842" s="602"/>
      <c r="H842" s="602"/>
      <c r="I842" s="602"/>
      <c r="J842" s="603"/>
      <c r="K842" s="489">
        <v>4</v>
      </c>
      <c r="L842" s="399" t="str">
        <f>IFERROR(VLOOKUP($C842,'SINAPI ABRIL 2021'!$1:$1048576,3,0),IFERROR(VLOOKUP($C842,'5-COMP. PROPRIA'!$B$4:$I$7587,5,0),""))</f>
        <v>UN</v>
      </c>
      <c r="M842" s="121"/>
      <c r="N842" s="60"/>
    </row>
    <row r="843" spans="2:14" ht="42.75" customHeight="1">
      <c r="B843" s="292"/>
      <c r="C843" s="345" t="s">
        <v>12586</v>
      </c>
      <c r="D843" s="19" t="s">
        <v>11654</v>
      </c>
      <c r="E843" s="601" t="str">
        <f>IFERROR(VLOOKUP($C843,'SINAPI ABRIL 2021'!$1:$1048576,2,0),IFERROR(VLOOKUP($C843,'5-COMP. PROPRIA'!$B$4:$I$7587,4,0),""))</f>
        <v>DISJUNTOR TERMOMAGNETICO TRIPOLAR 63 A</v>
      </c>
      <c r="F843" s="602"/>
      <c r="G843" s="602"/>
      <c r="H843" s="602"/>
      <c r="I843" s="602"/>
      <c r="J843" s="603"/>
      <c r="K843" s="489">
        <v>8</v>
      </c>
      <c r="L843" s="399" t="str">
        <f>IFERROR(VLOOKUP($C843,'SINAPI ABRIL 2021'!$1:$1048576,3,0),IFERROR(VLOOKUP($C843,'5-COMP. PROPRIA'!$B$4:$I$7587,5,0),""))</f>
        <v>M</v>
      </c>
      <c r="M843" s="121"/>
      <c r="N843" s="60"/>
    </row>
    <row r="844" spans="2:14" ht="42.75" customHeight="1">
      <c r="B844" s="292"/>
      <c r="C844" s="345" t="s">
        <v>12584</v>
      </c>
      <c r="D844" s="19" t="s">
        <v>11654</v>
      </c>
      <c r="E844" s="601" t="str">
        <f>IFERROR(VLOOKUP($C844,'SINAPI ABRIL 2021'!$1:$1048576,2,0),IFERROR(VLOOKUP($C844,'5-COMP. PROPRIA'!$B$4:$I$7587,4,0),""))</f>
        <v>DISPOSITIVO DR, 2 POLOS, SENSIBILIDADE DE 30 MA, CORRENTE DE 25 A</v>
      </c>
      <c r="F844" s="602"/>
      <c r="G844" s="602"/>
      <c r="H844" s="602"/>
      <c r="I844" s="602"/>
      <c r="J844" s="603"/>
      <c r="K844" s="489">
        <v>11</v>
      </c>
      <c r="L844" s="399" t="str">
        <f>IFERROR(VLOOKUP($C844,'SINAPI ABRIL 2021'!$1:$1048576,3,0),IFERROR(VLOOKUP($C844,'5-COMP. PROPRIA'!$B$4:$I$7587,5,0),""))</f>
        <v>UNI</v>
      </c>
      <c r="M844" s="121"/>
      <c r="N844" s="60"/>
    </row>
    <row r="845" spans="2:14" ht="42.75" customHeight="1">
      <c r="B845" s="292"/>
      <c r="C845" s="345" t="s">
        <v>12589</v>
      </c>
      <c r="D845" s="19" t="s">
        <v>11654</v>
      </c>
      <c r="E845" s="601" t="str">
        <f>IFERROR(VLOOKUP($C845,'SINAPI ABRIL 2021'!$1:$1048576,2,0),IFERROR(VLOOKUP($C845,'5-COMP. PROPRIA'!$B$4:$I$7587,4,0),""))</f>
        <v>DISPOSITIVO DPS CLASSE I, 1 POLO, TENSAO MAXIMA DE 175 V, CORRENTE MAXIMA DE *90* KA</v>
      </c>
      <c r="F845" s="602"/>
      <c r="G845" s="602"/>
      <c r="H845" s="602"/>
      <c r="I845" s="602"/>
      <c r="J845" s="603"/>
      <c r="K845" s="489">
        <v>4</v>
      </c>
      <c r="L845" s="399" t="str">
        <f>IFERROR(VLOOKUP($C845,'SINAPI ABRIL 2021'!$1:$1048576,3,0),IFERROR(VLOOKUP($C845,'5-COMP. PROPRIA'!$B$4:$I$7587,5,0),""))</f>
        <v>UNI</v>
      </c>
      <c r="M845" s="121"/>
      <c r="N845" s="60"/>
    </row>
    <row r="846" spans="2:14" ht="15.75" thickBot="1">
      <c r="B846" s="292"/>
      <c r="C846" s="345"/>
      <c r="D846" s="19"/>
      <c r="E846" s="49"/>
      <c r="F846" s="98"/>
      <c r="G846" s="98"/>
      <c r="H846" s="98"/>
      <c r="I846" s="98"/>
      <c r="J846" s="99"/>
      <c r="K846" s="392"/>
      <c r="L846" s="113"/>
      <c r="M846" s="121"/>
      <c r="N846" s="60"/>
    </row>
    <row r="847" spans="2:14" ht="13.5" customHeight="1" thickBot="1">
      <c r="B847" s="292"/>
      <c r="C847" s="345"/>
      <c r="D847" s="19"/>
      <c r="E847" s="641" t="s">
        <v>12674</v>
      </c>
      <c r="F847" s="642"/>
      <c r="G847" s="642"/>
      <c r="H847" s="642"/>
      <c r="I847" s="642"/>
      <c r="J847" s="643"/>
      <c r="K847" s="197"/>
      <c r="L847" s="113"/>
      <c r="M847" s="121"/>
      <c r="N847" s="60"/>
    </row>
    <row r="848" spans="2:14">
      <c r="B848" s="292"/>
      <c r="C848" s="345"/>
      <c r="D848" s="19"/>
      <c r="E848" s="49"/>
      <c r="F848" s="98"/>
      <c r="G848" s="98"/>
      <c r="H848" s="98"/>
      <c r="I848" s="98"/>
      <c r="J848" s="99"/>
      <c r="K848" s="197"/>
      <c r="L848" s="113"/>
      <c r="M848" s="121"/>
      <c r="N848" s="60"/>
    </row>
    <row r="849" spans="2:14" ht="44.25" customHeight="1">
      <c r="B849" s="292"/>
      <c r="C849" s="345">
        <v>91834</v>
      </c>
      <c r="D849" s="169" t="s">
        <v>7</v>
      </c>
      <c r="E849" s="601" t="str">
        <f>IFERROR(VLOOKUP($C849,'SINAPI ABRIL 2021'!$1:$1048576,2,0),IFERROR(VLOOKUP($C849,'5-COMP. PROPRIA'!$B$4:$I$7587,4,0),""))</f>
        <v>ELETRODUTO FLEXÍVEL CORRUGADO, PVC, DN 25 MM (3/4"), PARA CIRCUITOS TERMINAIS, INSTALADO EM FORRO - FORNECIMENTO E INSTALAÇÃO. AF_12/2015</v>
      </c>
      <c r="F849" s="602"/>
      <c r="G849" s="602"/>
      <c r="H849" s="602"/>
      <c r="I849" s="602"/>
      <c r="J849" s="603"/>
      <c r="K849" s="489">
        <v>1281.3</v>
      </c>
      <c r="L849" s="399" t="str">
        <f>IFERROR(VLOOKUP($C849,'SINAPI ABRIL 2021'!$1:$1048576,3,0),IFERROR(VLOOKUP($C849,'5-COMP. PROPRIA'!$B$4:$I$7587,5,0),""))</f>
        <v>M</v>
      </c>
      <c r="M849" s="121"/>
      <c r="N849" s="60"/>
    </row>
    <row r="850" spans="2:14" ht="44.25" customHeight="1">
      <c r="B850" s="292"/>
      <c r="C850" s="345">
        <v>91836</v>
      </c>
      <c r="D850" s="169" t="s">
        <v>7</v>
      </c>
      <c r="E850" s="601" t="str">
        <f>IFERROR(VLOOKUP($C850,'SINAPI ABRIL 2021'!$1:$1048576,2,0),IFERROR(VLOOKUP($C850,'5-COMP. PROPRIA'!$B$4:$I$7587,4,0),""))</f>
        <v>ELETRODUTO FLEXÍVEL CORRUGADO, PVC, DN 32 MM (1"), PARA CIRCUITOS TERMINAIS, INSTALADO EM FORRO - FORNECIMENTO E INSTALAÇÃO. AF_12/2015</v>
      </c>
      <c r="F850" s="602"/>
      <c r="G850" s="602"/>
      <c r="H850" s="602"/>
      <c r="I850" s="602"/>
      <c r="J850" s="603"/>
      <c r="K850" s="489">
        <v>417.7</v>
      </c>
      <c r="L850" s="399" t="str">
        <f>IFERROR(VLOOKUP($C850,'SINAPI ABRIL 2021'!$1:$1048576,3,0),IFERROR(VLOOKUP($C850,'5-COMP. PROPRIA'!$B$4:$I$7587,5,0),""))</f>
        <v>M</v>
      </c>
      <c r="M850" s="121"/>
      <c r="N850" s="60"/>
    </row>
    <row r="851" spans="2:14" ht="44.25" customHeight="1">
      <c r="B851" s="292"/>
      <c r="C851" s="345">
        <v>97668</v>
      </c>
      <c r="D851" s="169" t="s">
        <v>7</v>
      </c>
      <c r="E851" s="601" t="str">
        <f>IFERROR(VLOOKUP($C851,'SINAPI ABRIL 2021'!$1:$1048576,2,0),IFERROR(VLOOKUP($C851,'5-COMP. PROPRIA'!$B$4:$I$7587,4,0),""))</f>
        <v>ELETRODUTO FLEXÍVEL CORRUGADO, PEAD, DN 63 (2")  - FORNECIMENTO E INSTALAÇÃO. AF_04/2016</v>
      </c>
      <c r="F851" s="602"/>
      <c r="G851" s="602"/>
      <c r="H851" s="602"/>
      <c r="I851" s="602"/>
      <c r="J851" s="603"/>
      <c r="K851" s="489">
        <v>263</v>
      </c>
      <c r="L851" s="399" t="str">
        <f>IFERROR(VLOOKUP($C851,'SINAPI ABRIL 2021'!$1:$1048576,3,0),IFERROR(VLOOKUP($C851,'5-COMP. PROPRIA'!$B$4:$I$7587,5,0),""))</f>
        <v>M</v>
      </c>
      <c r="M851" s="121"/>
      <c r="N851" s="60"/>
    </row>
    <row r="852" spans="2:14" ht="44.25" customHeight="1">
      <c r="B852" s="292"/>
      <c r="C852" s="345">
        <v>97669</v>
      </c>
      <c r="D852" s="169" t="s">
        <v>7</v>
      </c>
      <c r="E852" s="601" t="str">
        <f>IFERROR(VLOOKUP($C852,'SINAPI ABRIL 2021'!$1:$1048576,2,0),IFERROR(VLOOKUP($C852,'5-COMP. PROPRIA'!$B$4:$I$7587,4,0),""))</f>
        <v>ELETRODUTO FLEXÍVEL CORRUGADO, PEAD, DN 90 (3) - FORNECIMENTO E INSTALAÇÃO. AF_04/2016</v>
      </c>
      <c r="F852" s="602"/>
      <c r="G852" s="602"/>
      <c r="H852" s="602"/>
      <c r="I852" s="602"/>
      <c r="J852" s="603"/>
      <c r="K852" s="489">
        <v>30</v>
      </c>
      <c r="L852" s="399" t="str">
        <f>IFERROR(VLOOKUP($C852,'SINAPI ABRIL 2021'!$1:$1048576,3,0),IFERROR(VLOOKUP($C852,'5-COMP. PROPRIA'!$B$4:$I$7587,5,0),""))</f>
        <v>M</v>
      </c>
      <c r="M852" s="121"/>
      <c r="N852" s="60"/>
    </row>
    <row r="853" spans="2:14" ht="15" customHeight="1" thickBot="1">
      <c r="B853" s="292"/>
      <c r="C853" s="345"/>
      <c r="D853" s="19"/>
      <c r="E853" s="49"/>
      <c r="F853" s="98"/>
      <c r="G853" s="98"/>
      <c r="H853" s="98"/>
      <c r="I853" s="98"/>
      <c r="J853" s="99"/>
      <c r="K853" s="197"/>
      <c r="L853" s="113"/>
      <c r="M853" s="121"/>
      <c r="N853" s="60"/>
    </row>
    <row r="854" spans="2:14" ht="13.5" customHeight="1" thickBot="1">
      <c r="B854" s="292"/>
      <c r="C854" s="345"/>
      <c r="D854" s="19"/>
      <c r="E854" s="641" t="s">
        <v>12676</v>
      </c>
      <c r="F854" s="642"/>
      <c r="G854" s="642"/>
      <c r="H854" s="642"/>
      <c r="I854" s="642"/>
      <c r="J854" s="643"/>
      <c r="K854" s="197"/>
      <c r="L854" s="113"/>
      <c r="M854" s="121"/>
      <c r="N854" s="60"/>
    </row>
    <row r="855" spans="2:14">
      <c r="B855" s="292"/>
      <c r="C855" s="345"/>
      <c r="D855" s="19"/>
      <c r="E855" s="49"/>
      <c r="F855" s="98"/>
      <c r="G855" s="98"/>
      <c r="H855" s="98"/>
      <c r="I855" s="98"/>
      <c r="J855" s="99"/>
      <c r="K855" s="197"/>
      <c r="L855" s="113"/>
      <c r="M855" s="121"/>
      <c r="N855" s="60"/>
    </row>
    <row r="856" spans="2:14" ht="31.5" customHeight="1">
      <c r="B856" s="292"/>
      <c r="C856" s="345" t="s">
        <v>12581</v>
      </c>
      <c r="D856" s="169" t="s">
        <v>11654</v>
      </c>
      <c r="E856" s="601" t="str">
        <f>IFERROR(VLOOKUP($C856,'SINAPI ABRIL 2021'!$1:$1048576,2,0),IFERROR(VLOOKUP($C856,'5-COMP. PROPRIA'!$B$4:$I$7587,4,0),""))</f>
        <v>LUMINARIA DE TETO PLAFON/PLAFONIER EM PLASTICO COM BASE E27, POTENCIA 40 W (INCLUI LAMPADA LED) - FORNECIMENTO E INSTALAÇÃO</v>
      </c>
      <c r="F856" s="602"/>
      <c r="G856" s="602"/>
      <c r="H856" s="602"/>
      <c r="I856" s="602"/>
      <c r="J856" s="603"/>
      <c r="K856" s="489">
        <v>153</v>
      </c>
      <c r="L856" s="399" t="str">
        <f>IFERROR(VLOOKUP($C856,'SINAPI ABRIL 2021'!$1:$1048576,3,0),IFERROR(VLOOKUP($C856,'5-COMP. PROPRIA'!$B$4:$I$7587,5,0),""))</f>
        <v>UNI</v>
      </c>
      <c r="M856" s="121"/>
      <c r="N856" s="60"/>
    </row>
    <row r="857" spans="2:14" ht="31.5" customHeight="1">
      <c r="B857" s="292"/>
      <c r="C857" s="345" t="s">
        <v>12578</v>
      </c>
      <c r="D857" s="19" t="s">
        <v>11654</v>
      </c>
      <c r="E857" s="601" t="str">
        <f>IFERROR(VLOOKUP($C857,'SINAPI ABRIL 2021'!$1:$1048576,2,0),IFERROR(VLOOKUP($C857,'5-COMP. PROPRIA'!$B$4:$I$7587,4,0),""))</f>
        <v>LUMINARIA Á PROVA DE EXPLOSÃO LED 20 W (INCLUI LAMPADA) - FORNECIMENTO E INSTALAÇÃO</v>
      </c>
      <c r="F857" s="602"/>
      <c r="G857" s="602"/>
      <c r="H857" s="602"/>
      <c r="I857" s="602"/>
      <c r="J857" s="603"/>
      <c r="K857" s="489">
        <v>4</v>
      </c>
      <c r="L857" s="399" t="str">
        <f>IFERROR(VLOOKUP($C857,'SINAPI ABRIL 2021'!$1:$1048576,3,0),IFERROR(VLOOKUP($C857,'5-COMP. PROPRIA'!$B$4:$I$7587,5,0),""))</f>
        <v>UNI</v>
      </c>
      <c r="M857" s="121"/>
      <c r="N857" s="60"/>
    </row>
    <row r="858" spans="2:14" ht="31.5" customHeight="1">
      <c r="B858" s="292"/>
      <c r="C858" s="345">
        <v>97599</v>
      </c>
      <c r="D858" s="19" t="s">
        <v>7</v>
      </c>
      <c r="E858" s="601" t="str">
        <f>IFERROR(VLOOKUP($C858,'SINAPI ABRIL 2021'!$1:$1048576,2,0),IFERROR(VLOOKUP($C858,'5-COMP. PROPRIA'!$B$4:$I$7587,4,0),""))</f>
        <v>LUMINÁRIA DE EMERGÊNCIA, COM 30 LÂMPADAS LED DE 2 W, SEM REATOR - FORNECIMENTO E INSTALAÇÃO. AF_02/2020</v>
      </c>
      <c r="F858" s="602"/>
      <c r="G858" s="602"/>
      <c r="H858" s="602"/>
      <c r="I858" s="602"/>
      <c r="J858" s="603"/>
      <c r="K858" s="489">
        <v>27</v>
      </c>
      <c r="L858" s="399" t="str">
        <f>IFERROR(VLOOKUP($C858,'SINAPI ABRIL 2021'!$1:$1048576,3,0),IFERROR(VLOOKUP($C858,'5-COMP. PROPRIA'!$B$4:$I$7587,5,0),""))</f>
        <v>UN</v>
      </c>
      <c r="M858" s="121"/>
      <c r="N858" s="60"/>
    </row>
    <row r="859" spans="2:14" ht="15">
      <c r="B859" s="292"/>
      <c r="C859" s="345" t="s">
        <v>12572</v>
      </c>
      <c r="D859" s="19" t="s">
        <v>11654</v>
      </c>
      <c r="E859" s="601" t="str">
        <f>IFERROR(VLOOKUP($C859,'SINAPI ABRIL 2021'!$1:$1048576,2,0),IFERROR(VLOOKUP($C859,'5-COMP. PROPRIA'!$B$4:$I$7587,4,0),""))</f>
        <v>REFLETOR LED 50 W - FORNECIMENTO E INSTALAÇÃO</v>
      </c>
      <c r="F859" s="602"/>
      <c r="G859" s="602"/>
      <c r="H859" s="602"/>
      <c r="I859" s="602"/>
      <c r="J859" s="603"/>
      <c r="K859" s="489">
        <v>22</v>
      </c>
      <c r="L859" s="399" t="str">
        <f>IFERROR(VLOOKUP($C859,'SINAPI ABRIL 2021'!$1:$1048576,3,0),IFERROR(VLOOKUP($C859,'5-COMP. PROPRIA'!$B$4:$I$7587,5,0),""))</f>
        <v>UNI</v>
      </c>
      <c r="M859" s="121"/>
      <c r="N859" s="60"/>
    </row>
    <row r="860" spans="2:14" ht="13.5" thickBot="1">
      <c r="B860" s="292"/>
      <c r="C860" s="345"/>
      <c r="D860" s="19"/>
      <c r="E860" s="49"/>
      <c r="F860" s="98"/>
      <c r="G860" s="98"/>
      <c r="H860" s="98"/>
      <c r="I860" s="98"/>
      <c r="J860" s="99"/>
      <c r="K860" s="197"/>
      <c r="L860" s="113"/>
      <c r="M860" s="121"/>
      <c r="N860" s="60"/>
    </row>
    <row r="861" spans="2:14" ht="13.5" customHeight="1" thickBot="1">
      <c r="B861" s="292"/>
      <c r="C861" s="345"/>
      <c r="D861" s="19"/>
      <c r="E861" s="641" t="s">
        <v>12675</v>
      </c>
      <c r="F861" s="642"/>
      <c r="G861" s="642"/>
      <c r="H861" s="642"/>
      <c r="I861" s="642"/>
      <c r="J861" s="643"/>
      <c r="K861" s="197"/>
      <c r="L861" s="113"/>
      <c r="M861" s="121"/>
      <c r="N861" s="60"/>
    </row>
    <row r="862" spans="2:14">
      <c r="B862" s="292"/>
      <c r="C862" s="345"/>
      <c r="D862" s="19"/>
      <c r="E862" s="49"/>
      <c r="F862" s="98"/>
      <c r="G862" s="98"/>
      <c r="H862" s="98"/>
      <c r="I862" s="98"/>
      <c r="J862" s="99"/>
      <c r="K862" s="197"/>
      <c r="L862" s="113"/>
      <c r="M862" s="121"/>
      <c r="N862" s="60"/>
    </row>
    <row r="863" spans="2:14" ht="35.25" customHeight="1">
      <c r="B863" s="292"/>
      <c r="C863" s="345">
        <v>13395</v>
      </c>
      <c r="D863" s="169" t="s">
        <v>7</v>
      </c>
      <c r="E863" s="601" t="str">
        <f>IFERROR(VLOOKUP($C863,'SINAPI ABRIL 2021'!$1:$1048576,2,0),IFERROR(VLOOKUP($C863,'5-COMP. PROPRIA'!$B$4:$I$7587,4,0),""))</f>
        <v>QUADRO DE DISTRIBUICAO COM BARRAMENTO TRIFASICO, DE EMBUTIR, EM CHAPA DE ACO GALVANIZADO, PARA 18 DISJUNTORES DIN, 100 A, INCLUINDO BARRAMENTO</v>
      </c>
      <c r="F863" s="602"/>
      <c r="G863" s="602"/>
      <c r="H863" s="602"/>
      <c r="I863" s="602"/>
      <c r="J863" s="603"/>
      <c r="K863" s="489">
        <v>1</v>
      </c>
      <c r="L863" s="399" t="str">
        <f>IFERROR(VLOOKUP($C863,'SINAPI ABRIL 2021'!$1:$1048576,3,0),IFERROR(VLOOKUP($C863,'5-COMP. PROPRIA'!$B$4:$I$7587,5,0),""))</f>
        <v xml:space="preserve">UN    </v>
      </c>
      <c r="M863" s="121"/>
      <c r="N863" s="60"/>
    </row>
    <row r="864" spans="2:14" ht="35.25" customHeight="1">
      <c r="B864" s="292"/>
      <c r="C864" s="345">
        <v>101879</v>
      </c>
      <c r="D864" s="19" t="s">
        <v>7</v>
      </c>
      <c r="E864" s="601" t="str">
        <f>IFERROR(VLOOKUP($C864,'SINAPI ABRIL 2021'!$1:$1048576,2,0),IFERROR(VLOOKUP($C864,'5-COMP. PROPRIA'!$B$4:$I$7587,4,0),""))</f>
        <v>QUADRO DE DISTRIBUIÇÃO DE ENERGIA EM CHAPA DE AÇO GALVANIZADO, DE EMBUTIR, COM BARRAMENTO TRIFÁSICO, PARA 24 DISJUNTORES DIN 100A - FORNECIMENTO E INSTALAÇÃO. AF_10/2020</v>
      </c>
      <c r="F864" s="602"/>
      <c r="G864" s="602"/>
      <c r="H864" s="602"/>
      <c r="I864" s="602"/>
      <c r="J864" s="603"/>
      <c r="K864" s="489">
        <v>3</v>
      </c>
      <c r="L864" s="399" t="str">
        <f>IFERROR(VLOOKUP($C864,'SINAPI ABRIL 2021'!$1:$1048576,3,0),IFERROR(VLOOKUP($C864,'5-COMP. PROPRIA'!$B$4:$I$7587,5,0),""))</f>
        <v>UN</v>
      </c>
      <c r="M864" s="121"/>
      <c r="N864" s="60"/>
    </row>
    <row r="865" spans="2:14" ht="35.25" customHeight="1">
      <c r="B865" s="292"/>
      <c r="C865" s="345">
        <v>12041</v>
      </c>
      <c r="D865" s="169" t="s">
        <v>7</v>
      </c>
      <c r="E865" s="601" t="str">
        <f>IFERROR(VLOOKUP($C865,'SINAPI ABRIL 2021'!$1:$1048576,2,0),IFERROR(VLOOKUP($C865,'5-COMP. PROPRIA'!$B$4:$I$7587,4,0),""))</f>
        <v>QUADRO DE DISTRIBUICAO COM BARRAMENTO TRIFASICO, DE EMBUTIR, EM CHAPA DE ACO GALVANIZADO, PARA 30 DISJUNTORES DIN, 150 A</v>
      </c>
      <c r="F865" s="602"/>
      <c r="G865" s="602"/>
      <c r="H865" s="602"/>
      <c r="I865" s="602"/>
      <c r="J865" s="603"/>
      <c r="K865" s="489">
        <v>3</v>
      </c>
      <c r="L865" s="399" t="str">
        <f>IFERROR(VLOOKUP($C865,'SINAPI ABRIL 2021'!$1:$1048576,3,0),IFERROR(VLOOKUP($C865,'5-COMP. PROPRIA'!$B$4:$I$7587,5,0),""))</f>
        <v xml:space="preserve">UN    </v>
      </c>
      <c r="M865" s="121"/>
      <c r="N865" s="60"/>
    </row>
    <row r="866" spans="2:14" ht="15">
      <c r="B866" s="292"/>
      <c r="C866" s="345" t="s">
        <v>12591</v>
      </c>
      <c r="D866" s="19" t="s">
        <v>11654</v>
      </c>
      <c r="E866" s="601" t="str">
        <f>IFERROR(VLOOKUP($C866,'SINAPI ABRIL 2021'!$1:$1048576,2,0),IFERROR(VLOOKUP($C866,'5-COMP. PROPRIA'!$B$4:$I$7587,4,0),""))</f>
        <v>QUADRO DE DISTRIBUIÇÃO GERAL (QGBT) METÁLICO DE 600X1000X200 COMPLETO</v>
      </c>
      <c r="F866" s="602"/>
      <c r="G866" s="602"/>
      <c r="H866" s="602"/>
      <c r="I866" s="602"/>
      <c r="J866" s="603"/>
      <c r="K866" s="489">
        <v>1</v>
      </c>
      <c r="L866" s="399" t="str">
        <f>IFERROR(VLOOKUP($C866,'SINAPI ABRIL 2021'!$1:$1048576,3,0),IFERROR(VLOOKUP($C866,'5-COMP. PROPRIA'!$B$4:$I$7587,5,0),""))</f>
        <v>UNI</v>
      </c>
      <c r="M866" s="121"/>
      <c r="N866" s="60"/>
    </row>
    <row r="867" spans="2:14" ht="13.5" thickBot="1">
      <c r="B867" s="292"/>
      <c r="C867" s="345"/>
      <c r="D867" s="19"/>
      <c r="E867" s="229"/>
      <c r="F867" s="231"/>
      <c r="G867" s="231"/>
      <c r="H867" s="231"/>
      <c r="I867" s="231"/>
      <c r="J867" s="230"/>
      <c r="K867" s="197"/>
      <c r="L867" s="113"/>
      <c r="M867" s="121"/>
      <c r="N867" s="60"/>
    </row>
    <row r="868" spans="2:14" ht="13.5" thickBot="1">
      <c r="B868" s="292"/>
      <c r="C868" s="345"/>
      <c r="D868" s="19"/>
      <c r="E868" s="604" t="s">
        <v>12677</v>
      </c>
      <c r="F868" s="605"/>
      <c r="G868" s="605"/>
      <c r="H868" s="605"/>
      <c r="I868" s="605"/>
      <c r="J868" s="606"/>
      <c r="K868" s="197"/>
      <c r="L868" s="113"/>
      <c r="M868" s="121"/>
      <c r="N868" s="60"/>
    </row>
    <row r="869" spans="2:14">
      <c r="B869" s="292"/>
      <c r="C869" s="345"/>
      <c r="D869" s="19"/>
      <c r="E869" s="598" t="s">
        <v>12678</v>
      </c>
      <c r="F869" s="599"/>
      <c r="G869" s="599"/>
      <c r="H869" s="599"/>
      <c r="I869" s="599"/>
      <c r="J869" s="600"/>
      <c r="K869" s="197"/>
      <c r="L869" s="113"/>
      <c r="M869" s="121"/>
      <c r="N869" s="60"/>
    </row>
    <row r="870" spans="2:14" ht="15">
      <c r="B870" s="292"/>
      <c r="C870" s="345" t="s">
        <v>4476</v>
      </c>
      <c r="D870" s="169" t="s">
        <v>4452</v>
      </c>
      <c r="E870" s="601" t="str">
        <f>IFERROR(VLOOKUP($C870,'SINAPI ABRIL 2021'!$1:$1048576,2,0),IFERROR(VLOOKUP($C870,'5-COMP. PROPRIA'!$B$4:$I$7587,4,0),""))</f>
        <v>FORNECIMENTO E INSTALAÇÃO DE PLACA DE INAUGURAÇÃO DE 40X60CM</v>
      </c>
      <c r="F870" s="602"/>
      <c r="G870" s="602"/>
      <c r="H870" s="602"/>
      <c r="I870" s="602"/>
      <c r="J870" s="603"/>
      <c r="K870" s="392">
        <f>K872</f>
        <v>1</v>
      </c>
      <c r="L870" s="399" t="str">
        <f>IFERROR(VLOOKUP($C870,'SINAPI ABRIL 2021'!$1:$1048576,3,0),IFERROR(VLOOKUP($C870,'5-COMP. PROPRIA'!$B$4:$I$7587,5,0),""))</f>
        <v>UN</v>
      </c>
      <c r="M870" s="121"/>
      <c r="N870" s="60"/>
    </row>
    <row r="871" spans="2:14" ht="25.5">
      <c r="B871" s="292"/>
      <c r="C871" s="345"/>
      <c r="D871" s="53"/>
      <c r="E871" s="46" t="s">
        <v>710</v>
      </c>
      <c r="F871" s="126" t="s">
        <v>711</v>
      </c>
      <c r="G871" s="126" t="s">
        <v>688</v>
      </c>
      <c r="H871" s="126" t="s">
        <v>691</v>
      </c>
      <c r="I871" s="169" t="s">
        <v>4465</v>
      </c>
      <c r="J871" s="119"/>
      <c r="K871" s="249"/>
      <c r="L871" s="113"/>
      <c r="M871" s="121"/>
      <c r="N871" s="60"/>
    </row>
    <row r="872" spans="2:14">
      <c r="B872" s="292"/>
      <c r="C872" s="345"/>
      <c r="D872" s="53"/>
      <c r="E872" s="58">
        <v>1</v>
      </c>
      <c r="F872" s="40">
        <v>1</v>
      </c>
      <c r="G872" s="40">
        <v>1</v>
      </c>
      <c r="H872" s="128">
        <v>1</v>
      </c>
      <c r="I872" s="179"/>
      <c r="J872" s="119"/>
      <c r="K872" s="249">
        <f>E872*F872*G872</f>
        <v>1</v>
      </c>
      <c r="L872" s="113"/>
      <c r="M872" s="121"/>
      <c r="N872" s="60"/>
    </row>
    <row r="873" spans="2:14">
      <c r="B873" s="292"/>
      <c r="C873" s="345"/>
      <c r="D873" s="19"/>
      <c r="E873" s="49"/>
      <c r="F873" s="98"/>
      <c r="G873" s="98"/>
      <c r="H873" s="98"/>
      <c r="I873" s="98"/>
      <c r="J873" s="99"/>
      <c r="K873" s="197"/>
      <c r="L873" s="113"/>
      <c r="M873" s="121"/>
      <c r="N873" s="60"/>
    </row>
    <row r="874" spans="2:14" ht="15">
      <c r="B874" s="292"/>
      <c r="C874" s="345" t="s">
        <v>4477</v>
      </c>
      <c r="D874" s="169" t="s">
        <v>4452</v>
      </c>
      <c r="E874" s="601" t="str">
        <f>IFERROR(VLOOKUP($C874,'SINAPI ABRIL 2021'!$1:$1048576,2,0),IFERROR(VLOOKUP($C874,'5-COMP. PROPRIA'!$B$4:$I$7587,4,0),""))</f>
        <v>CONJUNTO DE MASTRO PARA TRÊS BANDEIRAS E PEDESTAL</v>
      </c>
      <c r="F874" s="602"/>
      <c r="G874" s="602"/>
      <c r="H874" s="602"/>
      <c r="I874" s="602"/>
      <c r="J874" s="603"/>
      <c r="K874" s="392">
        <f>K876</f>
        <v>1</v>
      </c>
      <c r="L874" s="399" t="str">
        <f>IFERROR(VLOOKUP($C874,'SINAPI ABRIL 2021'!$1:$1048576,3,0),IFERROR(VLOOKUP($C874,'5-COMP. PROPRIA'!$B$4:$I$7587,5,0),""))</f>
        <v>UN</v>
      </c>
      <c r="M874" s="121"/>
      <c r="N874" s="60"/>
    </row>
    <row r="875" spans="2:14" ht="25.5">
      <c r="B875" s="292"/>
      <c r="C875" s="345"/>
      <c r="D875" s="53"/>
      <c r="E875" s="46" t="s">
        <v>710</v>
      </c>
      <c r="F875" s="126" t="s">
        <v>711</v>
      </c>
      <c r="G875" s="126" t="s">
        <v>688</v>
      </c>
      <c r="H875" s="126" t="s">
        <v>691</v>
      </c>
      <c r="I875" s="169" t="s">
        <v>4465</v>
      </c>
      <c r="J875" s="119"/>
      <c r="K875" s="249"/>
      <c r="L875" s="113"/>
      <c r="M875" s="121"/>
      <c r="N875" s="60"/>
    </row>
    <row r="876" spans="2:14" ht="25.5">
      <c r="B876" s="292" t="s">
        <v>4478</v>
      </c>
      <c r="C876" s="345"/>
      <c r="D876" s="53"/>
      <c r="E876" s="58">
        <v>1</v>
      </c>
      <c r="F876" s="40">
        <v>1</v>
      </c>
      <c r="G876" s="40">
        <v>1</v>
      </c>
      <c r="H876" s="128">
        <v>1</v>
      </c>
      <c r="I876" s="179"/>
      <c r="J876" s="119"/>
      <c r="K876" s="249">
        <f>E876*F876*G876</f>
        <v>1</v>
      </c>
      <c r="L876" s="113"/>
      <c r="M876" s="121"/>
      <c r="N876" s="60"/>
    </row>
    <row r="877" spans="2:14">
      <c r="B877" s="292"/>
      <c r="C877" s="345"/>
      <c r="D877" s="19"/>
      <c r="E877" s="49"/>
      <c r="F877" s="98"/>
      <c r="G877" s="98"/>
      <c r="H877" s="98"/>
      <c r="I877" s="98"/>
      <c r="J877" s="99"/>
      <c r="K877" s="197"/>
      <c r="L877" s="113"/>
      <c r="M877" s="121"/>
      <c r="N877" s="60"/>
    </row>
    <row r="878" spans="2:14" ht="15">
      <c r="B878" s="292"/>
      <c r="C878" s="345" t="s">
        <v>4497</v>
      </c>
      <c r="D878" s="169" t="s">
        <v>4452</v>
      </c>
      <c r="E878" s="601" t="str">
        <f>IFERROR(VLOOKUP($C878,'SINAPI ABRIL 2021'!$1:$1048576,2,0),IFERROR(VLOOKUP($C878,'5-COMP. PROPRIA'!$B$4:$I$7587,4,0),""))</f>
        <v>PINTURA DE QUADRO NEGRO ESCOLAR</v>
      </c>
      <c r="F878" s="602"/>
      <c r="G878" s="602"/>
      <c r="H878" s="602"/>
      <c r="I878" s="602"/>
      <c r="J878" s="603"/>
      <c r="K878" s="392">
        <f>K880</f>
        <v>78</v>
      </c>
      <c r="L878" s="399" t="str">
        <f>IFERROR(VLOOKUP($C878,'SINAPI ABRIL 2021'!$1:$1048576,3,0),IFERROR(VLOOKUP($C878,'5-COMP. PROPRIA'!$B$4:$I$7587,5,0),""))</f>
        <v>M2</v>
      </c>
      <c r="M878" s="121"/>
      <c r="N878" s="60"/>
    </row>
    <row r="879" spans="2:14" ht="25.5">
      <c r="B879" s="292"/>
      <c r="C879" s="345"/>
      <c r="D879" s="53"/>
      <c r="E879" s="46" t="s">
        <v>710</v>
      </c>
      <c r="F879" s="126" t="s">
        <v>711</v>
      </c>
      <c r="G879" s="126" t="s">
        <v>688</v>
      </c>
      <c r="H879" s="126" t="s">
        <v>691</v>
      </c>
      <c r="I879" s="169" t="s">
        <v>4465</v>
      </c>
      <c r="J879" s="119"/>
      <c r="K879" s="249"/>
      <c r="L879" s="113"/>
      <c r="M879" s="121"/>
      <c r="N879" s="60"/>
    </row>
    <row r="880" spans="2:14">
      <c r="B880" s="292"/>
      <c r="C880" s="345"/>
      <c r="D880" s="53"/>
      <c r="E880" s="58">
        <v>1.5</v>
      </c>
      <c r="F880" s="40">
        <v>4</v>
      </c>
      <c r="G880" s="40">
        <v>13</v>
      </c>
      <c r="H880" s="128">
        <v>1</v>
      </c>
      <c r="I880" s="179"/>
      <c r="J880" s="119"/>
      <c r="K880" s="249">
        <f>E880*F880*G880</f>
        <v>78</v>
      </c>
      <c r="L880" s="113"/>
      <c r="M880" s="121"/>
      <c r="N880" s="60"/>
    </row>
    <row r="881" spans="2:14">
      <c r="B881" s="292"/>
      <c r="C881" s="345"/>
      <c r="D881" s="19"/>
      <c r="E881" s="49"/>
      <c r="F881" s="98"/>
      <c r="G881" s="98"/>
      <c r="H881" s="98"/>
      <c r="I881" s="98"/>
      <c r="J881" s="99"/>
      <c r="K881" s="197"/>
      <c r="L881" s="113"/>
      <c r="M881" s="121"/>
      <c r="N881" s="60"/>
    </row>
    <row r="882" spans="2:14" ht="15">
      <c r="B882" s="292"/>
      <c r="C882" s="345" t="s">
        <v>4499</v>
      </c>
      <c r="D882" s="169" t="s">
        <v>4452</v>
      </c>
      <c r="E882" s="601" t="str">
        <f>IFERROR(VLOOKUP($C882,'SINAPI ABRIL 2021'!$1:$1048576,2,0),IFERROR(VLOOKUP($C882,'5-COMP. PROPRIA'!$B$4:$I$7587,4,0),""))</f>
        <v>REQUADRO EM MADEIRA DE QUADRO ESCOLAR - INCLUSO VERNIZ (TRES DEMAOS)</v>
      </c>
      <c r="F882" s="602"/>
      <c r="G882" s="602"/>
      <c r="H882" s="602"/>
      <c r="I882" s="602"/>
      <c r="J882" s="603"/>
      <c r="K882" s="392">
        <f>K884</f>
        <v>14.3</v>
      </c>
      <c r="L882" s="399" t="str">
        <f>IFERROR(VLOOKUP($C882,'SINAPI ABRIL 2021'!$1:$1048576,3,0),IFERROR(VLOOKUP($C882,'5-COMP. PROPRIA'!$B$4:$I$7587,5,0),""))</f>
        <v>UN</v>
      </c>
      <c r="M882" s="121"/>
      <c r="N882" s="60"/>
    </row>
    <row r="883" spans="2:14" ht="30" customHeight="1">
      <c r="B883" s="292"/>
      <c r="C883" s="345"/>
      <c r="D883" s="53"/>
      <c r="E883" s="46" t="s">
        <v>710</v>
      </c>
      <c r="F883" s="126" t="s">
        <v>711</v>
      </c>
      <c r="G883" s="126" t="s">
        <v>688</v>
      </c>
      <c r="H883" s="126" t="s">
        <v>691</v>
      </c>
      <c r="I883" s="169" t="s">
        <v>4465</v>
      </c>
      <c r="J883" s="119"/>
      <c r="K883" s="249"/>
      <c r="L883" s="113"/>
      <c r="M883" s="121"/>
      <c r="N883" s="60"/>
    </row>
    <row r="884" spans="2:14">
      <c r="B884" s="292"/>
      <c r="C884" s="345"/>
      <c r="D884" s="53"/>
      <c r="E884" s="58">
        <v>0.1</v>
      </c>
      <c r="F884" s="40">
        <f>4+4+1.5+1.5</f>
        <v>11</v>
      </c>
      <c r="G884" s="40">
        <v>1</v>
      </c>
      <c r="H884" s="128">
        <v>13</v>
      </c>
      <c r="I884" s="179"/>
      <c r="J884" s="119"/>
      <c r="K884" s="249">
        <f>E884*F884*G884*H884</f>
        <v>14.3</v>
      </c>
      <c r="L884" s="113"/>
      <c r="M884" s="121"/>
      <c r="N884" s="60"/>
    </row>
    <row r="885" spans="2:14" ht="13.5" thickBot="1">
      <c r="B885" s="292"/>
      <c r="C885" s="345"/>
      <c r="D885" s="19"/>
      <c r="E885" s="49"/>
      <c r="F885" s="98"/>
      <c r="G885" s="98"/>
      <c r="H885" s="98"/>
      <c r="I885" s="98"/>
      <c r="J885" s="99"/>
      <c r="K885" s="197"/>
      <c r="L885" s="113"/>
      <c r="M885" s="121"/>
      <c r="N885" s="60"/>
    </row>
    <row r="886" spans="2:14" ht="13.5" thickBot="1">
      <c r="B886" s="292"/>
      <c r="C886" s="345"/>
      <c r="D886" s="19"/>
      <c r="E886" s="663" t="s">
        <v>12565</v>
      </c>
      <c r="F886" s="664"/>
      <c r="G886" s="664"/>
      <c r="H886" s="664"/>
      <c r="I886" s="664"/>
      <c r="J886" s="665"/>
      <c r="K886" s="197"/>
      <c r="L886" s="113"/>
      <c r="M886" s="121"/>
      <c r="N886" s="60"/>
    </row>
    <row r="887" spans="2:14">
      <c r="B887" s="292"/>
      <c r="C887" s="345"/>
      <c r="D887" s="19"/>
      <c r="E887" s="477"/>
      <c r="F887" s="478"/>
      <c r="G887" s="478"/>
      <c r="H887" s="478"/>
      <c r="I887" s="478"/>
      <c r="J887" s="479"/>
      <c r="K887" s="197"/>
      <c r="L887" s="113"/>
      <c r="M887" s="121"/>
      <c r="N887" s="60"/>
    </row>
    <row r="888" spans="2:14" ht="39.75" customHeight="1">
      <c r="B888" s="292" t="s">
        <v>9127</v>
      </c>
      <c r="C888" s="50">
        <v>94342</v>
      </c>
      <c r="D888" s="19" t="s">
        <v>7</v>
      </c>
      <c r="E888" s="601" t="str">
        <f>IFERROR(VLOOKUP($C888,'SINAPI ABRIL 2021'!$1:$1048576,2,0),IFERROR(VLOOKUP($C888,'5-COMP. PROPRIA'!$B$4:$I$7587,4,0),""))</f>
        <v>ATERRO MANUAL DE VALAS COM AREIA PARA ATERRO E COMPACTAÇÃO MECANIZADA. AF_05/2016</v>
      </c>
      <c r="F888" s="602"/>
      <c r="G888" s="602"/>
      <c r="H888" s="602"/>
      <c r="I888" s="602"/>
      <c r="J888" s="603"/>
      <c r="K888" s="392">
        <f>SUM(K890:K891)</f>
        <v>3.6</v>
      </c>
      <c r="L888" s="399" t="str">
        <f>IFERROR(VLOOKUP($C888,'SINAPI ABRIL 2021'!$1:$1048576,3,0),IFERROR(VLOOKUP($C888,'5-COMP. PROPRIA'!$B$4:$I$7587,5,0),""))</f>
        <v>M3</v>
      </c>
      <c r="M888" s="121"/>
      <c r="N888" s="60"/>
    </row>
    <row r="889" spans="2:14" ht="25.5">
      <c r="B889" s="292"/>
      <c r="C889" s="345"/>
      <c r="D889" s="19"/>
      <c r="E889" s="46" t="s">
        <v>710</v>
      </c>
      <c r="F889" s="126" t="s">
        <v>711</v>
      </c>
      <c r="G889" s="126" t="s">
        <v>4661</v>
      </c>
      <c r="H889" s="126" t="s">
        <v>691</v>
      </c>
      <c r="I889" s="169" t="s">
        <v>4465</v>
      </c>
      <c r="J889" s="119"/>
      <c r="K889" s="249"/>
      <c r="L889" s="113"/>
      <c r="M889" s="121"/>
      <c r="N889" s="60"/>
    </row>
    <row r="890" spans="2:14">
      <c r="B890" s="292" t="s">
        <v>9118</v>
      </c>
      <c r="C890" s="345"/>
      <c r="D890" s="19"/>
      <c r="E890" s="58">
        <v>2.25</v>
      </c>
      <c r="F890" s="40">
        <v>6</v>
      </c>
      <c r="G890" s="40">
        <v>0.4</v>
      </c>
      <c r="H890" s="128">
        <v>1</v>
      </c>
      <c r="I890" s="179"/>
      <c r="J890" s="119"/>
      <c r="K890" s="249">
        <f>((E890*F890)*G890)/3</f>
        <v>1.8</v>
      </c>
      <c r="L890" s="113"/>
      <c r="M890" s="121"/>
      <c r="N890" s="60"/>
    </row>
    <row r="891" spans="2:14">
      <c r="B891" s="292" t="s">
        <v>9117</v>
      </c>
      <c r="C891" s="345"/>
      <c r="D891" s="19"/>
      <c r="E891" s="58">
        <v>2.25</v>
      </c>
      <c r="F891" s="40">
        <v>6</v>
      </c>
      <c r="G891" s="40">
        <v>0.4</v>
      </c>
      <c r="H891" s="128">
        <v>1</v>
      </c>
      <c r="I891" s="179"/>
      <c r="J891" s="119"/>
      <c r="K891" s="249">
        <f>((E891*F891)*G891)/3</f>
        <v>1.8</v>
      </c>
      <c r="L891" s="113"/>
      <c r="M891" s="121"/>
      <c r="N891" s="60"/>
    </row>
    <row r="892" spans="2:14">
      <c r="B892" s="292"/>
      <c r="C892" s="345"/>
      <c r="D892" s="19"/>
      <c r="E892" s="245"/>
      <c r="F892" s="246"/>
      <c r="G892" s="246"/>
      <c r="H892" s="246"/>
      <c r="I892" s="246"/>
      <c r="J892" s="247"/>
      <c r="K892" s="197"/>
      <c r="L892" s="113"/>
      <c r="M892" s="121"/>
      <c r="N892" s="60"/>
    </row>
    <row r="893" spans="2:14" ht="33.75" customHeight="1">
      <c r="B893" s="340" t="s">
        <v>9121</v>
      </c>
      <c r="C893" s="50">
        <v>99855</v>
      </c>
      <c r="D893" s="19" t="s">
        <v>7</v>
      </c>
      <c r="E893" s="601" t="str">
        <f>IFERROR(VLOOKUP($C893,'SINAPI ABRIL 2021'!$1:$1048576,2,0),IFERROR(VLOOKUP($C893,'5-COMP. PROPRIA'!$B$4:$I$7587,4,0),""))</f>
        <v>CORRIMÃO SIMPLES, DIÂMETRO EXTERNO = 1 1/2", EM AÇO GALVANIZADO. AF_04/2019_P</v>
      </c>
      <c r="F893" s="602"/>
      <c r="G893" s="602"/>
      <c r="H893" s="602"/>
      <c r="I893" s="602"/>
      <c r="J893" s="603"/>
      <c r="K893" s="392">
        <f>SUM(K895:K898)</f>
        <v>32.700000000000003</v>
      </c>
      <c r="L893" s="399" t="str">
        <f>IFERROR(VLOOKUP($C893,'SINAPI ABRIL 2021'!$1:$1048576,3,0),IFERROR(VLOOKUP($C893,'5-COMP. PROPRIA'!$B$4:$I$7587,5,0),""))</f>
        <v>M</v>
      </c>
      <c r="M893" s="121"/>
      <c r="N893" s="60"/>
    </row>
    <row r="894" spans="2:14" ht="25.5">
      <c r="B894" s="292"/>
      <c r="C894" s="345"/>
      <c r="D894" s="169"/>
      <c r="E894" s="48" t="s">
        <v>710</v>
      </c>
      <c r="F894" s="35" t="s">
        <v>711</v>
      </c>
      <c r="G894" s="123" t="s">
        <v>692</v>
      </c>
      <c r="H894" s="35" t="s">
        <v>688</v>
      </c>
      <c r="I894" s="239"/>
      <c r="J894" s="240"/>
      <c r="K894" s="197"/>
      <c r="L894" s="113"/>
      <c r="M894" s="121"/>
      <c r="N894" s="60"/>
    </row>
    <row r="895" spans="2:14" ht="25.5">
      <c r="B895" s="292" t="s">
        <v>9128</v>
      </c>
      <c r="C895" s="345"/>
      <c r="D895" s="19"/>
      <c r="E895" s="58">
        <v>6</v>
      </c>
      <c r="F895" s="40"/>
      <c r="G895" s="40"/>
      <c r="H895" s="40"/>
      <c r="I895" s="239"/>
      <c r="J895" s="240"/>
      <c r="K895" s="197">
        <f>E895</f>
        <v>6</v>
      </c>
      <c r="L895" s="113"/>
      <c r="M895" s="121"/>
      <c r="N895" s="60"/>
    </row>
    <row r="896" spans="2:14" ht="25.5">
      <c r="B896" s="292" t="s">
        <v>9129</v>
      </c>
      <c r="C896" s="345"/>
      <c r="D896" s="19"/>
      <c r="E896" s="58">
        <v>6</v>
      </c>
      <c r="F896" s="40"/>
      <c r="G896" s="40"/>
      <c r="H896" s="40"/>
      <c r="I896" s="246"/>
      <c r="J896" s="247"/>
      <c r="K896" s="197">
        <f>E896</f>
        <v>6</v>
      </c>
      <c r="L896" s="113"/>
      <c r="M896" s="121"/>
      <c r="N896" s="60"/>
    </row>
    <row r="897" spans="2:15" ht="26.25" customHeight="1">
      <c r="B897" s="292" t="s">
        <v>12691</v>
      </c>
      <c r="C897" s="345"/>
      <c r="D897" s="19"/>
      <c r="E897" s="58">
        <v>11.7</v>
      </c>
      <c r="F897" s="40"/>
      <c r="G897" s="40"/>
      <c r="H897" s="40"/>
      <c r="I897" s="478"/>
      <c r="J897" s="479"/>
      <c r="K897" s="197">
        <f>E897</f>
        <v>11.7</v>
      </c>
      <c r="L897" s="113"/>
      <c r="M897" s="121"/>
      <c r="N897" s="60"/>
    </row>
    <row r="898" spans="2:15" ht="25.5">
      <c r="B898" s="292" t="s">
        <v>9130</v>
      </c>
      <c r="C898" s="345"/>
      <c r="D898" s="19"/>
      <c r="E898" s="58">
        <v>9</v>
      </c>
      <c r="F898" s="40"/>
      <c r="G898" s="40"/>
      <c r="H898" s="40"/>
      <c r="I898" s="246"/>
      <c r="J898" s="247"/>
      <c r="K898" s="197">
        <f>E898</f>
        <v>9</v>
      </c>
      <c r="L898" s="113"/>
      <c r="M898" s="121"/>
      <c r="N898" s="60"/>
    </row>
    <row r="899" spans="2:15" ht="13.5" thickBot="1">
      <c r="B899" s="292"/>
      <c r="C899" s="345"/>
      <c r="D899" s="19"/>
      <c r="E899" s="238"/>
      <c r="F899" s="239"/>
      <c r="G899" s="239"/>
      <c r="H899" s="239"/>
      <c r="I899" s="239"/>
      <c r="J899" s="240"/>
      <c r="K899" s="197"/>
      <c r="L899" s="113"/>
      <c r="M899" s="121"/>
      <c r="N899" s="60"/>
    </row>
    <row r="900" spans="2:15" ht="13.5" customHeight="1" thickBot="1">
      <c r="B900" s="292"/>
      <c r="C900" s="345"/>
      <c r="D900" s="19"/>
      <c r="E900" s="663" t="s">
        <v>9131</v>
      </c>
      <c r="F900" s="664"/>
      <c r="G900" s="664"/>
      <c r="H900" s="664"/>
      <c r="I900" s="664"/>
      <c r="J900" s="665"/>
      <c r="K900" s="197"/>
      <c r="L900" s="34"/>
      <c r="M900" s="121"/>
      <c r="N900" s="60"/>
    </row>
    <row r="901" spans="2:15">
      <c r="B901" s="292"/>
      <c r="C901" s="345"/>
      <c r="D901" s="53"/>
      <c r="E901" s="67"/>
      <c r="F901" s="33"/>
      <c r="G901" s="33"/>
      <c r="H901" s="237"/>
      <c r="I901" s="179"/>
      <c r="J901" s="119"/>
      <c r="K901" s="249"/>
      <c r="L901" s="113"/>
      <c r="M901" s="121"/>
      <c r="N901" s="60"/>
    </row>
    <row r="902" spans="2:15" ht="46.5" customHeight="1">
      <c r="B902" s="292" t="s">
        <v>9134</v>
      </c>
      <c r="C902" s="345" t="s">
        <v>9133</v>
      </c>
      <c r="D902" s="169" t="s">
        <v>4452</v>
      </c>
      <c r="E902" s="601" t="str">
        <f>IFERROR(VLOOKUP($C902,'SINAPI ABRIL 2021'!$1:$1048576,2,0),IFERROR(VLOOKUP($C902,'5-COMP. PROPRIA'!$B$4:$I$7587,4,0),""))</f>
        <v>RETIRADA E REALOCAÇÃO DE PORTÃO (4,00 X 2,10 M), COM REAPROVEITAMENTO</v>
      </c>
      <c r="F902" s="602"/>
      <c r="G902" s="602"/>
      <c r="H902" s="602"/>
      <c r="I902" s="602"/>
      <c r="J902" s="603"/>
      <c r="K902" s="392">
        <v>1</v>
      </c>
      <c r="L902" s="399" t="str">
        <f>IFERROR(VLOOKUP($C902,'SINAPI ABRIL 2021'!$1:$1048576,3,0),IFERROR(VLOOKUP($C902,'5-COMP. PROPRIA'!$B$4:$I$7587,5,0),""))</f>
        <v xml:space="preserve">UN    </v>
      </c>
      <c r="M902" s="121"/>
      <c r="N902" s="60"/>
    </row>
    <row r="903" spans="2:15" ht="13.5" thickBot="1">
      <c r="B903" s="292"/>
      <c r="C903" s="345"/>
      <c r="D903" s="53"/>
      <c r="E903" s="67"/>
      <c r="F903" s="33"/>
      <c r="G903" s="33"/>
      <c r="H903" s="237"/>
      <c r="I903" s="179"/>
      <c r="J903" s="119"/>
      <c r="K903" s="249"/>
      <c r="L903" s="113"/>
      <c r="M903" s="121"/>
      <c r="N903" s="60"/>
    </row>
    <row r="904" spans="2:15" ht="13.5" thickBot="1">
      <c r="B904" s="292"/>
      <c r="D904" s="19"/>
      <c r="E904" s="660" t="s">
        <v>4479</v>
      </c>
      <c r="F904" s="661"/>
      <c r="G904" s="661"/>
      <c r="H904" s="661"/>
      <c r="I904" s="661"/>
      <c r="J904" s="662"/>
      <c r="K904" s="197"/>
      <c r="L904" s="113"/>
      <c r="M904" s="121"/>
      <c r="N904" s="60"/>
    </row>
    <row r="905" spans="2:15">
      <c r="B905" s="292"/>
      <c r="D905" s="19"/>
      <c r="E905" s="49"/>
      <c r="F905" s="98"/>
      <c r="G905" s="98"/>
      <c r="H905" s="98"/>
      <c r="I905" s="98"/>
      <c r="J905" s="99"/>
      <c r="K905" s="197"/>
      <c r="L905" s="113"/>
      <c r="M905" s="121"/>
      <c r="N905" s="60"/>
    </row>
    <row r="906" spans="2:15" ht="12.75" customHeight="1">
      <c r="B906" s="292"/>
      <c r="C906" s="345" t="s">
        <v>4480</v>
      </c>
      <c r="D906" s="169" t="s">
        <v>4452</v>
      </c>
      <c r="E906" s="601" t="str">
        <f>IFERROR(VLOOKUP($C906,'SINAPI ABRIL 2021'!$1:$1048576,2,0),IFERROR(VLOOKUP($C906,'5-COMP. PROPRIA'!$B$4:$I$7587,4,0),""))</f>
        <v>FORNECIMENTO E INSTALAÇÃO DE CASA DE GÁS MODELO PADRÃO DE 2,00X1,00</v>
      </c>
      <c r="F906" s="602"/>
      <c r="G906" s="602"/>
      <c r="H906" s="602"/>
      <c r="I906" s="602"/>
      <c r="J906" s="603"/>
      <c r="K906" s="392">
        <v>1</v>
      </c>
      <c r="L906" s="399" t="str">
        <f>IFERROR(VLOOKUP($C906,'SINAPI ABRIL 2021'!$1:$1048576,3,0),IFERROR(VLOOKUP($C906,'5-COMP. PROPRIA'!$B$4:$I$7587,5,0),""))</f>
        <v>UN</v>
      </c>
      <c r="M906" s="121"/>
      <c r="N906" s="60"/>
      <c r="O906" s="236"/>
    </row>
    <row r="907" spans="2:15">
      <c r="B907" s="292"/>
      <c r="C907" s="345"/>
      <c r="D907" s="53"/>
      <c r="E907" s="235"/>
      <c r="F907" s="98"/>
      <c r="G907" s="98"/>
      <c r="H907" s="98"/>
      <c r="I907" s="98"/>
      <c r="J907" s="99"/>
      <c r="K907" s="197"/>
      <c r="L907" s="113"/>
      <c r="M907" s="121"/>
      <c r="N907" s="60"/>
      <c r="O907" s="236"/>
    </row>
    <row r="908" spans="2:15" ht="31.5" customHeight="1">
      <c r="B908" s="292"/>
      <c r="C908" s="345" t="s">
        <v>4484</v>
      </c>
      <c r="D908" s="169" t="s">
        <v>4452</v>
      </c>
      <c r="E908" s="601" t="str">
        <f>IFERROR(VLOOKUP($C908,'SINAPI ABRIL 2021'!$1:$1048576,2,0),IFERROR(VLOOKUP($C908,'5-COMP. PROPRIA'!$B$4:$I$7587,4,0),""))</f>
        <v>FITA ADESIVA ANTICORROSIVA DE PVC FLEXIVEL, COR PRETA, PARA PROTECAO TUBULACAO, 50 MM X 30 M (L X C), E= *0,25* MM - FORNECIMETNO E INSTALAÇÃO</v>
      </c>
      <c r="F908" s="602"/>
      <c r="G908" s="602"/>
      <c r="H908" s="602"/>
      <c r="I908" s="602"/>
      <c r="J908" s="603"/>
      <c r="K908" s="392">
        <v>1</v>
      </c>
      <c r="L908" s="399" t="str">
        <f>IFERROR(VLOOKUP($C908,'SINAPI ABRIL 2021'!$1:$1048576,3,0),IFERROR(VLOOKUP($C908,'5-COMP. PROPRIA'!$B$4:$I$7587,5,0),""))</f>
        <v>M</v>
      </c>
      <c r="M908" s="121"/>
      <c r="N908" s="60"/>
      <c r="O908" s="236"/>
    </row>
    <row r="909" spans="2:15">
      <c r="B909" s="292"/>
      <c r="C909" s="345"/>
      <c r="D909" s="53"/>
      <c r="E909" s="235"/>
      <c r="F909" s="98"/>
      <c r="G909" s="98"/>
      <c r="H909" s="98"/>
      <c r="I909" s="98"/>
      <c r="J909" s="99"/>
      <c r="K909" s="197"/>
      <c r="L909" s="113"/>
      <c r="M909" s="121"/>
      <c r="N909" s="60"/>
      <c r="O909" s="236"/>
    </row>
    <row r="910" spans="2:15" ht="27.75" customHeight="1">
      <c r="B910" s="292"/>
      <c r="C910" s="345" t="s">
        <v>4485</v>
      </c>
      <c r="D910" s="169" t="s">
        <v>4452</v>
      </c>
      <c r="E910" s="601" t="str">
        <f>IFERROR(VLOOKUP($C910,'SINAPI ABRIL 2021'!$1:$1048576,2,0),IFERROR(VLOOKUP($C910,'5-COMP. PROPRIA'!$B$4:$I$7587,4,0),""))</f>
        <v>VALVULA DE RETENCAO VERTICAL, DE BRONZE (PN-16), 3/4", 200 PSI, EXTREMIDADES COM ROSCA - FORNECIMENTO E INSTALAÇÃO</v>
      </c>
      <c r="F910" s="602"/>
      <c r="G910" s="602"/>
      <c r="H910" s="602"/>
      <c r="I910" s="602"/>
      <c r="J910" s="603"/>
      <c r="K910" s="392">
        <v>1</v>
      </c>
      <c r="L910" s="399" t="str">
        <f>IFERROR(VLOOKUP($C910,'SINAPI ABRIL 2021'!$1:$1048576,3,0),IFERROR(VLOOKUP($C910,'5-COMP. PROPRIA'!$B$4:$I$7587,5,0),""))</f>
        <v>UN</v>
      </c>
      <c r="M910" s="121"/>
      <c r="N910" s="60"/>
      <c r="O910" s="236"/>
    </row>
    <row r="911" spans="2:15">
      <c r="B911" s="292"/>
      <c r="C911" s="345"/>
      <c r="D911" s="53"/>
      <c r="E911" s="235"/>
      <c r="F911" s="98"/>
      <c r="G911" s="98"/>
      <c r="H911" s="98"/>
      <c r="I911" s="98"/>
      <c r="J911" s="99"/>
      <c r="K911" s="197"/>
      <c r="L911" s="113"/>
      <c r="M911" s="121"/>
      <c r="N911" s="60"/>
      <c r="O911" s="236"/>
    </row>
    <row r="912" spans="2:15" ht="34.5" customHeight="1">
      <c r="B912" s="292"/>
      <c r="C912" s="345" t="s">
        <v>4486</v>
      </c>
      <c r="D912" s="169" t="s">
        <v>4452</v>
      </c>
      <c r="E912" s="601" t="str">
        <f>IFERROR(VLOOKUP($C912,'SINAPI ABRIL 2021'!$1:$1048576,2,0),IFERROR(VLOOKUP($C912,'5-COMP. PROPRIA'!$B$4:$I$7587,4,0),""))</f>
        <v>TÊ GALVANIZADO Ø3/4" PARA INSTALAÇÃO EM RAMAL DE GÁS - FORNECIMENTO E INSTALAÇÃO</v>
      </c>
      <c r="F912" s="602"/>
      <c r="G912" s="602"/>
      <c r="H912" s="602"/>
      <c r="I912" s="602"/>
      <c r="J912" s="603"/>
      <c r="K912" s="392">
        <v>1</v>
      </c>
      <c r="L912" s="399" t="str">
        <f>IFERROR(VLOOKUP($C912,'SINAPI ABRIL 2021'!$1:$1048576,3,0),IFERROR(VLOOKUP($C912,'5-COMP. PROPRIA'!$B$4:$I$7587,5,0),""))</f>
        <v>UN</v>
      </c>
      <c r="M912" s="121"/>
      <c r="N912" s="60"/>
      <c r="O912" s="236"/>
    </row>
    <row r="913" spans="2:15">
      <c r="B913" s="292"/>
      <c r="C913" s="345"/>
      <c r="D913" s="53"/>
      <c r="E913" s="235"/>
      <c r="F913" s="98"/>
      <c r="G913" s="98"/>
      <c r="H913" s="98"/>
      <c r="I913" s="98"/>
      <c r="J913" s="99"/>
      <c r="K913" s="197"/>
      <c r="L913" s="113"/>
      <c r="M913" s="121"/>
      <c r="N913" s="60"/>
      <c r="O913" s="236"/>
    </row>
    <row r="914" spans="2:15" ht="12.75" customHeight="1">
      <c r="B914" s="292"/>
      <c r="C914" s="345" t="s">
        <v>4487</v>
      </c>
      <c r="D914" s="169" t="s">
        <v>4452</v>
      </c>
      <c r="E914" s="601" t="str">
        <f>IFERROR(VLOOKUP($C914,'SINAPI ABRIL 2021'!$1:$1048576,2,0),IFERROR(VLOOKUP($C914,'5-COMP. PROPRIA'!$B$4:$I$7587,4,0),""))</f>
        <v xml:space="preserve">REGUALADOR DE 1º ESTÁGIO PARA 10KG - FORNECIMENTO E INSTALAÇÃO </v>
      </c>
      <c r="F914" s="602"/>
      <c r="G914" s="602"/>
      <c r="H914" s="602"/>
      <c r="I914" s="602"/>
      <c r="J914" s="603"/>
      <c r="K914" s="392">
        <v>1</v>
      </c>
      <c r="L914" s="399" t="str">
        <f>IFERROR(VLOOKUP($C914,'SINAPI ABRIL 2021'!$1:$1048576,3,0),IFERROR(VLOOKUP($C914,'5-COMP. PROPRIA'!$B$4:$I$7587,5,0),""))</f>
        <v>UN</v>
      </c>
      <c r="M914" s="121"/>
      <c r="N914" s="60"/>
      <c r="O914" s="236"/>
    </row>
    <row r="915" spans="2:15">
      <c r="B915" s="292"/>
      <c r="C915" s="345"/>
      <c r="D915" s="53"/>
      <c r="E915" s="235"/>
      <c r="F915" s="98"/>
      <c r="G915" s="98"/>
      <c r="H915" s="98"/>
      <c r="I915" s="98"/>
      <c r="J915" s="99"/>
      <c r="K915" s="197"/>
      <c r="L915" s="113"/>
      <c r="M915" s="121"/>
      <c r="N915" s="60"/>
      <c r="O915" s="236"/>
    </row>
    <row r="916" spans="2:15" ht="37.5" customHeight="1">
      <c r="B916" s="292"/>
      <c r="C916" s="345" t="s">
        <v>4488</v>
      </c>
      <c r="D916" s="169" t="s">
        <v>4452</v>
      </c>
      <c r="E916" s="601" t="str">
        <f>IFERROR(VLOOKUP($C916,'SINAPI ABRIL 2021'!$1:$1048576,2,0),IFERROR(VLOOKUP($C916,'5-COMP. PROPRIA'!$B$4:$I$7587,4,0),""))</f>
        <v>MANOMETRO COM CAIXA EM ACO PINTADO, ESCALA *10* KGF/CM2 (*10* BAR), DIAMETRO NOMINAL DE 100 MM, CONEXAO DE 1/2" - FORNECIMENTO E INSTALAÇÃO</v>
      </c>
      <c r="F916" s="602"/>
      <c r="G916" s="602"/>
      <c r="H916" s="602"/>
      <c r="I916" s="602"/>
      <c r="J916" s="603"/>
      <c r="K916" s="392">
        <v>1</v>
      </c>
      <c r="L916" s="399" t="str">
        <f>IFERROR(VLOOKUP($C916,'SINAPI ABRIL 2021'!$1:$1048576,3,0),IFERROR(VLOOKUP($C916,'5-COMP. PROPRIA'!$B$4:$I$7587,5,0),""))</f>
        <v>UN</v>
      </c>
      <c r="M916" s="121"/>
      <c r="N916" s="60"/>
      <c r="O916" s="236"/>
    </row>
    <row r="917" spans="2:15">
      <c r="B917" s="292"/>
      <c r="C917" s="345"/>
      <c r="D917" s="53"/>
      <c r="E917" s="235"/>
      <c r="F917" s="98"/>
      <c r="G917" s="98"/>
      <c r="H917" s="98"/>
      <c r="I917" s="98"/>
      <c r="J917" s="99"/>
      <c r="K917" s="197"/>
      <c r="L917" s="113"/>
      <c r="M917" s="121"/>
      <c r="N917" s="60"/>
      <c r="O917" s="236"/>
    </row>
    <row r="918" spans="2:15" ht="32.25" customHeight="1">
      <c r="B918" s="292"/>
      <c r="C918" s="345" t="s">
        <v>4489</v>
      </c>
      <c r="D918" s="169" t="s">
        <v>4452</v>
      </c>
      <c r="E918" s="601" t="str">
        <f>IFERROR(VLOOKUP($C918,'SINAPI ABRIL 2021'!$1:$1048576,2,0),IFERROR(VLOOKUP($C918,'5-COMP. PROPRIA'!$B$4:$I$7587,4,0),""))</f>
        <v>TUBO MULTICAMADA PEX, DN 20 MM, PARA INSTALACOES A GAS (AMARELO) - FORNECIMENTO E INSTALAÇÃO</v>
      </c>
      <c r="F918" s="602"/>
      <c r="G918" s="602"/>
      <c r="H918" s="602"/>
      <c r="I918" s="602"/>
      <c r="J918" s="603"/>
      <c r="K918" s="392">
        <v>1</v>
      </c>
      <c r="L918" s="399" t="str">
        <f>IFERROR(VLOOKUP($C918,'SINAPI ABRIL 2021'!$1:$1048576,3,0),IFERROR(VLOOKUP($C918,'5-COMP. PROPRIA'!$B$4:$I$7587,5,0),""))</f>
        <v xml:space="preserve">M     </v>
      </c>
      <c r="M918" s="121"/>
      <c r="N918" s="60"/>
      <c r="O918" s="236"/>
    </row>
    <row r="919" spans="2:15">
      <c r="B919" s="292"/>
      <c r="C919" s="345"/>
      <c r="D919" s="53"/>
      <c r="E919" s="235"/>
      <c r="F919" s="98"/>
      <c r="G919" s="98"/>
      <c r="H919" s="98"/>
      <c r="I919" s="98"/>
      <c r="J919" s="99"/>
      <c r="K919" s="197"/>
      <c r="L919" s="113"/>
      <c r="M919" s="121"/>
      <c r="N919" s="60"/>
      <c r="O919" s="236"/>
    </row>
    <row r="920" spans="2:15" ht="50.25" customHeight="1">
      <c r="B920" s="292"/>
      <c r="C920" s="345">
        <v>92688</v>
      </c>
      <c r="D920" s="53" t="s">
        <v>7</v>
      </c>
      <c r="E920" s="601" t="str">
        <f>IFERROR(VLOOKUP($C920,'SINAPI ABRIL 2021'!$1:$1048576,2,0),IFERROR(VLOOKUP($C920,'5-COMP. PROPRIA'!$B$4:$I$7587,4,0),""))</f>
        <v>TUBO DE AÇO GALVANIZADO COM COSTURA, CLASSE MÉDIA, CONEXÃO ROSQUEADA, DN 20 (3/4"), INSTALADO EM RAMAIS E SUB-RAMAIS DE GÁS - FORNECIMENTO E INSTALAÇÃO. AF_10/2020</v>
      </c>
      <c r="F920" s="602"/>
      <c r="G920" s="602"/>
      <c r="H920" s="602"/>
      <c r="I920" s="602"/>
      <c r="J920" s="603"/>
      <c r="K920" s="392">
        <v>29.37</v>
      </c>
      <c r="L920" s="399" t="str">
        <f>IFERROR(VLOOKUP($C920,'SINAPI ABRIL 2021'!$1:$1048576,3,0),IFERROR(VLOOKUP($C920,'5-COMP. PROPRIA'!$B$4:$I$7587,5,0),""))</f>
        <v>M</v>
      </c>
      <c r="M920" s="121"/>
      <c r="N920" s="60"/>
    </row>
    <row r="921" spans="2:15">
      <c r="B921" s="292"/>
      <c r="C921" s="345"/>
      <c r="D921" s="53"/>
      <c r="E921" s="235"/>
      <c r="F921" s="98"/>
      <c r="G921" s="98"/>
      <c r="H921" s="98"/>
      <c r="I921" s="98"/>
      <c r="J921" s="99"/>
      <c r="K921" s="197"/>
      <c r="L921" s="113"/>
      <c r="M921" s="121"/>
      <c r="N921" s="60"/>
    </row>
    <row r="922" spans="2:15" ht="34.5" customHeight="1">
      <c r="B922" s="292"/>
      <c r="C922" s="345">
        <v>94962</v>
      </c>
      <c r="D922" s="53" t="s">
        <v>7</v>
      </c>
      <c r="E922" s="601" t="str">
        <f>IFERROR(VLOOKUP($C922,'SINAPI ABRIL 2021'!$1:$1048576,2,0),IFERROR(VLOOKUP($C922,'5-COMP. PROPRIA'!$B$4:$I$7587,4,0),""))</f>
        <v>CONCRETO MAGRO PARA LASTRO, TRAÇO 1:4,5:4,5 (CIMENTO/ AREIA MÉDIA/ BRITA 1)  - PREPARO MECÂNICO COM BETONEIRA 400 L. AF_07/2016</v>
      </c>
      <c r="F922" s="602"/>
      <c r="G922" s="602"/>
      <c r="H922" s="602"/>
      <c r="I922" s="602"/>
      <c r="J922" s="603"/>
      <c r="K922" s="392">
        <v>2</v>
      </c>
      <c r="L922" s="399" t="str">
        <f>IFERROR(VLOOKUP($C922,'SINAPI ABRIL 2021'!$1:$1048576,3,0),IFERROR(VLOOKUP($C922,'5-COMP. PROPRIA'!$B$4:$I$7587,5,0),""))</f>
        <v>M3</v>
      </c>
      <c r="M922" s="121"/>
      <c r="N922" s="60"/>
    </row>
    <row r="923" spans="2:15">
      <c r="B923" s="292"/>
      <c r="C923" s="345"/>
      <c r="D923" s="53"/>
      <c r="E923" s="235"/>
      <c r="F923" s="98"/>
      <c r="G923" s="98"/>
      <c r="H923" s="98"/>
      <c r="I923" s="98"/>
      <c r="J923" s="99"/>
      <c r="K923" s="197"/>
      <c r="L923" s="113"/>
      <c r="M923" s="121"/>
      <c r="N923" s="60"/>
    </row>
    <row r="924" spans="2:15" ht="33.75" customHeight="1">
      <c r="B924" s="292"/>
      <c r="C924" s="345">
        <v>92905</v>
      </c>
      <c r="D924" s="53" t="s">
        <v>7</v>
      </c>
      <c r="E924" s="601" t="str">
        <f>IFERROR(VLOOKUP($C924,'SINAPI ABRIL 2021'!$1:$1048576,2,0),IFERROR(VLOOKUP($C924,'5-COMP. PROPRIA'!$B$4:$I$7587,4,0),""))</f>
        <v>UNIÃO, EM FERRO GALVANIZADO, CONEXÃO ROSQUEADA, DN 20 (3/4"), INSTALADO EM RAMAIS E SUB-RAMAIS DE GÁS - FORNECIMENTO E INSTALAÇÃO. AF_10/2020</v>
      </c>
      <c r="F924" s="602"/>
      <c r="G924" s="602"/>
      <c r="H924" s="602"/>
      <c r="I924" s="602"/>
      <c r="J924" s="603"/>
      <c r="K924" s="392">
        <v>2</v>
      </c>
      <c r="L924" s="399" t="str">
        <f>IFERROR(VLOOKUP($C924,'SINAPI ABRIL 2021'!$1:$1048576,3,0),IFERROR(VLOOKUP($C924,'5-COMP. PROPRIA'!$B$4:$I$7587,5,0),""))</f>
        <v>UN</v>
      </c>
      <c r="M924" s="121"/>
      <c r="N924" s="60"/>
    </row>
    <row r="925" spans="2:15">
      <c r="B925" s="292"/>
      <c r="C925" s="345"/>
      <c r="D925" s="53"/>
      <c r="E925" s="235"/>
      <c r="F925" s="98"/>
      <c r="G925" s="98"/>
      <c r="H925" s="98"/>
      <c r="I925" s="98"/>
      <c r="J925" s="99"/>
      <c r="K925" s="197"/>
      <c r="L925" s="113"/>
      <c r="M925" s="121"/>
      <c r="N925" s="60"/>
    </row>
    <row r="926" spans="2:15" ht="37.5" customHeight="1">
      <c r="B926" s="292"/>
      <c r="C926" s="345">
        <v>92694</v>
      </c>
      <c r="D926" s="53" t="s">
        <v>7</v>
      </c>
      <c r="E926" s="601" t="str">
        <f>IFERROR(VLOOKUP($C926,'SINAPI ABRIL 2021'!$1:$1048576,2,0),IFERROR(VLOOKUP($C926,'5-COMP. PROPRIA'!$B$4:$I$7587,4,0),""))</f>
        <v>NIPLE, EM FERRO GALVANIZADO, CONEXÃO ROSQUEADA, DN 20 (3/4"), INSTALADO EM RAMAIS E SUB-RAMAIS DE GÁS - FORNECIMENTO E INSTALAÇÃO. AF_10/2020</v>
      </c>
      <c r="F926" s="602"/>
      <c r="G926" s="602"/>
      <c r="H926" s="602"/>
      <c r="I926" s="602"/>
      <c r="J926" s="603"/>
      <c r="K926" s="392">
        <v>6</v>
      </c>
      <c r="L926" s="399" t="str">
        <f>IFERROR(VLOOKUP($C926,'SINAPI ABRIL 2021'!$1:$1048576,3,0),IFERROR(VLOOKUP($C926,'5-COMP. PROPRIA'!$B$4:$I$7587,5,0),""))</f>
        <v>UN</v>
      </c>
      <c r="M926" s="121"/>
      <c r="N926" s="60"/>
    </row>
    <row r="927" spans="2:15">
      <c r="B927" s="292"/>
      <c r="C927" s="345"/>
      <c r="D927" s="53"/>
      <c r="E927" s="235"/>
      <c r="F927" s="98"/>
      <c r="G927" s="98"/>
      <c r="H927" s="98"/>
      <c r="I927" s="98"/>
      <c r="J927" s="99"/>
      <c r="K927" s="197"/>
      <c r="L927" s="113"/>
      <c r="M927" s="121"/>
      <c r="N927" s="60"/>
    </row>
    <row r="928" spans="2:15" ht="30" customHeight="1">
      <c r="B928" s="292"/>
      <c r="C928" s="345">
        <v>92692</v>
      </c>
      <c r="D928" s="53" t="s">
        <v>7</v>
      </c>
      <c r="E928" s="601" t="str">
        <f>IFERROR(VLOOKUP($C928,'SINAPI ABRIL 2021'!$1:$1048576,2,0),IFERROR(VLOOKUP($C928,'5-COMP. PROPRIA'!$B$4:$I$7587,4,0),""))</f>
        <v>NIPLE, EM FERRO GALVANIZADO, CONEXÃO ROSQUEADA, DN 15 (1/2"), INSTALADO EM RAMAIS E SUB-RAMAIS DE GÁS - FORNECIMENTO E INSTALAÇÃO. AF_10/2020</v>
      </c>
      <c r="F928" s="602"/>
      <c r="G928" s="602"/>
      <c r="H928" s="602"/>
      <c r="I928" s="602"/>
      <c r="J928" s="603"/>
      <c r="K928" s="392">
        <v>8</v>
      </c>
      <c r="L928" s="399" t="str">
        <f>IFERROR(VLOOKUP($C928,'SINAPI ABRIL 2021'!$1:$1048576,3,0),IFERROR(VLOOKUP($C928,'5-COMP. PROPRIA'!$B$4:$I$7587,5,0),""))</f>
        <v>UN</v>
      </c>
      <c r="M928" s="121"/>
      <c r="N928" s="60"/>
    </row>
    <row r="929" spans="2:14">
      <c r="B929" s="292"/>
      <c r="C929" s="345"/>
      <c r="D929" s="53"/>
      <c r="E929" s="235"/>
      <c r="F929" s="98"/>
      <c r="G929" s="98"/>
      <c r="H929" s="98"/>
      <c r="I929" s="98"/>
      <c r="J929" s="99"/>
      <c r="K929" s="197"/>
      <c r="L929" s="113"/>
      <c r="M929" s="121"/>
      <c r="N929" s="60"/>
    </row>
    <row r="930" spans="2:14" ht="45.75" customHeight="1">
      <c r="B930" s="292"/>
      <c r="C930" s="345">
        <v>92953</v>
      </c>
      <c r="D930" s="53" t="s">
        <v>7</v>
      </c>
      <c r="E930" s="601" t="str">
        <f>IFERROR(VLOOKUP($C930,'SINAPI ABRIL 2021'!$1:$1048576,2,0),IFERROR(VLOOKUP($C930,'5-COMP. PROPRIA'!$B$4:$I$7587,4,0),""))</f>
        <v>LUVA DE REDUÇÃO, EM FERRO GALVANIZADO, 3/4" X 1/2", CONEXÃO ROSQUEADA, INSTALADO EM RAMAIS E SUB-RAMAIS DE GÁS - FORNECIMENTO E INSTALAÇÃO. AF_10/2020</v>
      </c>
      <c r="F930" s="602"/>
      <c r="G930" s="602"/>
      <c r="H930" s="602"/>
      <c r="I930" s="602"/>
      <c r="J930" s="603"/>
      <c r="K930" s="392">
        <v>4</v>
      </c>
      <c r="L930" s="399" t="str">
        <f>IFERROR(VLOOKUP($C930,'SINAPI ABRIL 2021'!$1:$1048576,3,0),IFERROR(VLOOKUP($C930,'5-COMP. PROPRIA'!$B$4:$I$7587,5,0),""))</f>
        <v>UN</v>
      </c>
      <c r="M930" s="121"/>
      <c r="N930" s="60"/>
    </row>
    <row r="931" spans="2:14">
      <c r="B931" s="292"/>
      <c r="C931" s="345"/>
      <c r="D931" s="53"/>
      <c r="E931" s="235"/>
      <c r="F931" s="98"/>
      <c r="G931" s="98"/>
      <c r="H931" s="98"/>
      <c r="I931" s="98"/>
      <c r="J931" s="99"/>
      <c r="K931" s="197"/>
      <c r="L931" s="113"/>
      <c r="M931" s="121"/>
      <c r="N931" s="60"/>
    </row>
    <row r="932" spans="2:14" ht="46.5" customHeight="1">
      <c r="B932" s="292"/>
      <c r="C932" s="345">
        <v>92701</v>
      </c>
      <c r="D932" s="53" t="s">
        <v>7</v>
      </c>
      <c r="E932" s="601" t="str">
        <f>IFERROR(VLOOKUP($C932,'SINAPI ABRIL 2021'!$1:$1048576,2,0),IFERROR(VLOOKUP($C932,'5-COMP. PROPRIA'!$B$4:$I$7587,4,0),""))</f>
        <v>JOELHO 90 GRAUS, EM FERRO GALVANIZADO, CONEXÃO ROSQUEADA, DN 20 (3/4"), INSTALADO EM RAMAIS E SUB-RAMAIS DE GÁS - FORNECIMENTO E INSTALAÇÃO. AF_10/2020</v>
      </c>
      <c r="F932" s="602"/>
      <c r="G932" s="602"/>
      <c r="H932" s="602"/>
      <c r="I932" s="602"/>
      <c r="J932" s="603"/>
      <c r="K932" s="392">
        <v>2</v>
      </c>
      <c r="L932" s="399" t="str">
        <f>IFERROR(VLOOKUP($C932,'SINAPI ABRIL 2021'!$1:$1048576,3,0),IFERROR(VLOOKUP($C932,'5-COMP. PROPRIA'!$B$4:$I$7587,5,0),""))</f>
        <v>UN</v>
      </c>
      <c r="M932" s="121"/>
      <c r="N932" s="60"/>
    </row>
    <row r="933" spans="2:14">
      <c r="B933" s="292"/>
      <c r="D933" s="19"/>
      <c r="E933" s="49"/>
      <c r="F933" s="98"/>
      <c r="G933" s="98"/>
      <c r="H933" s="98"/>
      <c r="I933" s="98"/>
      <c r="J933" s="99"/>
      <c r="K933" s="197"/>
      <c r="L933" s="113"/>
      <c r="M933" s="121"/>
      <c r="N933" s="60"/>
    </row>
    <row r="934" spans="2:14" ht="13.5" thickBot="1">
      <c r="B934" s="292"/>
      <c r="D934" s="19"/>
      <c r="E934" s="49"/>
      <c r="F934" s="98"/>
      <c r="G934" s="98"/>
      <c r="H934" s="98"/>
      <c r="I934" s="98"/>
      <c r="J934" s="99"/>
      <c r="K934" s="197"/>
      <c r="L934" s="113"/>
      <c r="M934" s="121"/>
      <c r="N934" s="60"/>
    </row>
    <row r="935" spans="2:14" ht="13.5" thickBot="1">
      <c r="B935" s="292"/>
      <c r="D935" s="19"/>
      <c r="E935" s="629" t="s">
        <v>4509</v>
      </c>
      <c r="F935" s="630"/>
      <c r="G935" s="630"/>
      <c r="H935" s="630"/>
      <c r="I935" s="630"/>
      <c r="J935" s="631"/>
      <c r="K935" s="197"/>
      <c r="L935" s="113"/>
      <c r="M935" s="121"/>
      <c r="N935" s="60"/>
    </row>
    <row r="936" spans="2:14">
      <c r="B936" s="292"/>
      <c r="D936" s="19"/>
      <c r="E936" s="49"/>
      <c r="F936" s="98"/>
      <c r="G936" s="98"/>
      <c r="H936" s="98"/>
      <c r="I936" s="98"/>
      <c r="J936" s="99"/>
      <c r="K936" s="197"/>
      <c r="L936" s="113"/>
      <c r="M936" s="121"/>
      <c r="N936" s="60"/>
    </row>
    <row r="937" spans="2:14" ht="36" customHeight="1">
      <c r="B937" s="292"/>
      <c r="C937" s="50">
        <v>101905</v>
      </c>
      <c r="D937" s="19" t="s">
        <v>7</v>
      </c>
      <c r="E937" s="601" t="str">
        <f>IFERROR(VLOOKUP($C937,'SINAPI ABRIL 2021'!$1:$1048576,2,0),IFERROR(VLOOKUP($C937,'5-COMP. PROPRIA'!$B$4:$I$7587,4,0),""))</f>
        <v>EXTINTOR DE INCÊNDIO PORTÁTIL COM CARGA DE ÁGUA PRESSURIZADA DE 10 L, CLASSE A - FORNECIMENTO E INSTALAÇÃO. AF_10/2020_P</v>
      </c>
      <c r="F937" s="602"/>
      <c r="G937" s="602"/>
      <c r="H937" s="602"/>
      <c r="I937" s="602"/>
      <c r="J937" s="603"/>
      <c r="K937" s="392">
        <v>4</v>
      </c>
      <c r="L937" s="399" t="str">
        <f>IFERROR(VLOOKUP($C937,'SINAPI ABRIL 2021'!$1:$1048576,3,0),IFERROR(VLOOKUP($C937,'5-COMP. PROPRIA'!$B$4:$I$7587,5,0),""))</f>
        <v>UN</v>
      </c>
      <c r="M937" s="121"/>
      <c r="N937" s="60"/>
    </row>
    <row r="938" spans="2:14">
      <c r="B938" s="292"/>
      <c r="C938" s="345"/>
      <c r="D938" s="19"/>
      <c r="E938" s="477"/>
      <c r="F938" s="478"/>
      <c r="G938" s="478"/>
      <c r="H938" s="478"/>
      <c r="I938" s="478"/>
      <c r="J938" s="479"/>
      <c r="K938" s="197"/>
      <c r="L938" s="113"/>
      <c r="M938" s="121"/>
      <c r="N938" s="60"/>
    </row>
    <row r="939" spans="2:14" ht="26.25" customHeight="1">
      <c r="B939" s="292"/>
      <c r="C939" s="50">
        <v>101909</v>
      </c>
      <c r="D939" s="19" t="s">
        <v>7</v>
      </c>
      <c r="E939" s="601" t="str">
        <f>IFERROR(VLOOKUP($C939,'SINAPI ABRIL 2021'!$1:$1048576,2,0),IFERROR(VLOOKUP($C939,'5-COMP. PROPRIA'!$B$4:$I$7587,4,0),""))</f>
        <v>EXTINTOR DE INCÊNDIO PORTÁTIL COM CARGA DE PQS DE 6 KG, CLASSE BC - FORNECIMENTO E INSTALAÇÃO. AF_10/2020_P</v>
      </c>
      <c r="F939" s="602"/>
      <c r="G939" s="602"/>
      <c r="H939" s="602"/>
      <c r="I939" s="602"/>
      <c r="J939" s="603"/>
      <c r="K939" s="392">
        <v>2</v>
      </c>
      <c r="L939" s="399" t="str">
        <f>IFERROR(VLOOKUP($C939,'SINAPI ABRIL 2021'!$1:$1048576,3,0),IFERROR(VLOOKUP($C939,'5-COMP. PROPRIA'!$B$4:$I$7587,5,0),""))</f>
        <v>UN</v>
      </c>
      <c r="M939" s="121"/>
      <c r="N939" s="60"/>
    </row>
    <row r="940" spans="2:14">
      <c r="B940" s="292"/>
      <c r="C940" s="345"/>
      <c r="D940" s="19"/>
      <c r="E940" s="477"/>
      <c r="F940" s="478"/>
      <c r="G940" s="478"/>
      <c r="H940" s="478"/>
      <c r="I940" s="478"/>
      <c r="J940" s="479"/>
      <c r="K940" s="197"/>
      <c r="L940" s="113"/>
      <c r="M940" s="121"/>
      <c r="N940" s="60"/>
    </row>
    <row r="941" spans="2:14" ht="26.25" customHeight="1">
      <c r="B941" s="292"/>
      <c r="C941" s="50">
        <v>101907</v>
      </c>
      <c r="D941" s="19" t="s">
        <v>7</v>
      </c>
      <c r="E941" s="601" t="str">
        <f>IFERROR(VLOOKUP($C941,'SINAPI ABRIL 2021'!$1:$1048576,2,0),IFERROR(VLOOKUP($C941,'5-COMP. PROPRIA'!$B$4:$I$7587,4,0),""))</f>
        <v>EXTINTOR DE INCÊNDIO PORTÁTIL COM CARGA DE CO2 DE 6 KG, CLASSE BC - FORNECIMENTO E INSTALAÇÃO. AF_10/2020_P</v>
      </c>
      <c r="F941" s="602"/>
      <c r="G941" s="602"/>
      <c r="H941" s="602"/>
      <c r="I941" s="602"/>
      <c r="J941" s="603"/>
      <c r="K941" s="392">
        <v>6</v>
      </c>
      <c r="L941" s="399" t="str">
        <f>IFERROR(VLOOKUP($C941,'SINAPI ABRIL 2021'!$1:$1048576,3,0),IFERROR(VLOOKUP($C941,'5-COMP. PROPRIA'!$B$4:$I$7587,5,0),""))</f>
        <v>UN</v>
      </c>
      <c r="M941" s="121"/>
      <c r="N941" s="60"/>
    </row>
    <row r="942" spans="2:14">
      <c r="B942" s="292"/>
      <c r="C942" s="345"/>
      <c r="D942" s="19"/>
      <c r="E942" s="477"/>
      <c r="F942" s="478"/>
      <c r="G942" s="478"/>
      <c r="H942" s="478"/>
      <c r="I942" s="478"/>
      <c r="J942" s="479"/>
      <c r="K942" s="197"/>
      <c r="L942" s="113"/>
      <c r="M942" s="121"/>
      <c r="N942" s="60"/>
    </row>
    <row r="943" spans="2:14" ht="57" customHeight="1">
      <c r="B943" s="292"/>
      <c r="C943" s="345" t="s">
        <v>4490</v>
      </c>
      <c r="D943" s="169" t="s">
        <v>4452</v>
      </c>
      <c r="E943" s="601" t="str">
        <f>IFERROR(VLOOKUP($C943,'SINAPI ABRIL 2021'!$1:$1048576,2,0),IFERROR(VLOOKUP($C943,'5-COMP. PROPRIA'!$B$4:$I$7587,4,0),""))</f>
        <v>PLACA DE SINALIZACAO DE SEGURANCA CONTRA INCENDIO, FOTOLUMINESCENTE, RETANGULAR, *13X26* CM, EM PVC *2* MM ANTI-CHAMAS (SIMBOLOS, CORES E PICTOGRAMAS CONFORME NBR 13434) - FORNECIMENTO E INSTALAÇÃO</v>
      </c>
      <c r="F943" s="602"/>
      <c r="G943" s="602"/>
      <c r="H943" s="602"/>
      <c r="I943" s="602"/>
      <c r="J943" s="603"/>
      <c r="K943" s="392">
        <v>56</v>
      </c>
      <c r="L943" s="399" t="str">
        <f>IFERROR(VLOOKUP($C943,'SINAPI ABRIL 2021'!$1:$1048576,3,0),IFERROR(VLOOKUP($C943,'5-COMP. PROPRIA'!$B$4:$I$7587,5,0),""))</f>
        <v>UN</v>
      </c>
      <c r="M943" s="121"/>
      <c r="N943" s="60"/>
    </row>
    <row r="944" spans="2:14">
      <c r="B944" s="292"/>
      <c r="C944" s="345"/>
      <c r="D944" s="19"/>
      <c r="E944" s="477"/>
      <c r="F944" s="478"/>
      <c r="G944" s="478"/>
      <c r="H944" s="478"/>
      <c r="I944" s="478"/>
      <c r="J944" s="479"/>
      <c r="K944" s="197"/>
      <c r="L944" s="113"/>
      <c r="M944" s="121"/>
      <c r="N944" s="60"/>
    </row>
    <row r="945" spans="2:14" ht="26.25" customHeight="1">
      <c r="B945" s="292"/>
      <c r="C945" s="50">
        <v>97599</v>
      </c>
      <c r="D945" s="19" t="s">
        <v>7</v>
      </c>
      <c r="E945" s="601" t="str">
        <f>IFERROR(VLOOKUP($C945,'SINAPI ABRIL 2021'!$1:$1048576,2,0),IFERROR(VLOOKUP($C945,'5-COMP. PROPRIA'!$B$4:$I$7587,4,0),""))</f>
        <v>LUMINÁRIA DE EMERGÊNCIA, COM 30 LÂMPADAS LED DE 2 W, SEM REATOR - FORNECIMENTO E INSTALAÇÃO. AF_02/2020</v>
      </c>
      <c r="F945" s="602"/>
      <c r="G945" s="602"/>
      <c r="H945" s="602"/>
      <c r="I945" s="602"/>
      <c r="J945" s="603"/>
      <c r="K945" s="392">
        <v>27</v>
      </c>
      <c r="L945" s="399" t="str">
        <f>IFERROR(VLOOKUP($C945,'SINAPI ABRIL 2021'!$1:$1048576,3,0),IFERROR(VLOOKUP($C945,'5-COMP. PROPRIA'!$B$4:$I$7587,5,0),""))</f>
        <v>UN</v>
      </c>
      <c r="M945" s="121"/>
      <c r="N945" s="60"/>
    </row>
    <row r="946" spans="2:14">
      <c r="B946" s="292"/>
      <c r="D946" s="19"/>
      <c r="E946" s="477"/>
      <c r="F946" s="478"/>
      <c r="G946" s="478"/>
      <c r="H946" s="478"/>
      <c r="I946" s="478"/>
      <c r="J946" s="479"/>
      <c r="K946" s="197"/>
      <c r="L946" s="113"/>
      <c r="M946" s="121"/>
      <c r="N946" s="60"/>
    </row>
    <row r="947" spans="2:14" ht="26.25" customHeight="1">
      <c r="B947" s="292"/>
      <c r="C947" s="345" t="s">
        <v>4491</v>
      </c>
      <c r="D947" s="169" t="s">
        <v>4452</v>
      </c>
      <c r="E947" s="601" t="str">
        <f>IFERROR(VLOOKUP($C947,'SINAPI ABRIL 2021'!$1:$1048576,2,0),IFERROR(VLOOKUP($C947,'5-COMP. PROPRIA'!$B$4:$I$7587,4,0),""))</f>
        <v>LUMINÁRIA DE INCÊNDIO LED RETANGULAR 3000 LUMENS, COM 2 FAROIS. FORNECIMENTO E INSTALAÇÃO</v>
      </c>
      <c r="F947" s="602"/>
      <c r="G947" s="602"/>
      <c r="H947" s="602"/>
      <c r="I947" s="602"/>
      <c r="J947" s="603"/>
      <c r="K947" s="392">
        <v>1</v>
      </c>
      <c r="L947" s="399" t="str">
        <f>IFERROR(VLOOKUP($C947,'SINAPI ABRIL 2021'!$1:$1048576,3,0),IFERROR(VLOOKUP($C947,'5-COMP. PROPRIA'!$B$4:$I$7587,5,0),""))</f>
        <v>UN</v>
      </c>
      <c r="M947" s="121"/>
      <c r="N947" s="60"/>
    </row>
    <row r="948" spans="2:14">
      <c r="B948" s="292"/>
      <c r="C948" s="345"/>
      <c r="D948" s="19"/>
      <c r="E948" s="477"/>
      <c r="F948" s="478"/>
      <c r="G948" s="478"/>
      <c r="H948" s="478"/>
      <c r="I948" s="478"/>
      <c r="J948" s="479"/>
      <c r="K948" s="197"/>
      <c r="L948" s="113"/>
      <c r="M948" s="121"/>
      <c r="N948" s="60"/>
    </row>
    <row r="949" spans="2:14" ht="26.25" customHeight="1">
      <c r="B949" s="292"/>
      <c r="C949" s="345" t="s">
        <v>4677</v>
      </c>
      <c r="D949" s="169" t="s">
        <v>4452</v>
      </c>
      <c r="E949" s="601" t="str">
        <f>IFERROR(VLOOKUP($C949,'SINAPI ABRIL 2021'!$1:$1048576,2,0),IFERROR(VLOOKUP($C949,'5-COMP. PROPRIA'!$B$4:$I$7587,4,0),""))</f>
        <v>LUMINÁRIA DE INCÊNDIO LED RETANGULAR EXD (A PROVA DE EXPLOSÃO). FORNECIMENTO E INSTALAÇÃO</v>
      </c>
      <c r="F949" s="602"/>
      <c r="G949" s="602"/>
      <c r="H949" s="602"/>
      <c r="I949" s="602"/>
      <c r="J949" s="603"/>
      <c r="K949" s="392">
        <v>2</v>
      </c>
      <c r="L949" s="399" t="str">
        <f>IFERROR(VLOOKUP($C949,'SINAPI ABRIL 2021'!$1:$1048576,3,0),IFERROR(VLOOKUP($C949,'5-COMP. PROPRIA'!$B$4:$I$7587,5,0),""))</f>
        <v>UN</v>
      </c>
      <c r="M949" s="121"/>
      <c r="N949" s="60"/>
    </row>
    <row r="950" spans="2:14">
      <c r="B950" s="292"/>
      <c r="C950" s="345"/>
      <c r="D950" s="19"/>
      <c r="E950" s="477"/>
      <c r="F950" s="478"/>
      <c r="G950" s="478"/>
      <c r="H950" s="478"/>
      <c r="I950" s="478"/>
      <c r="J950" s="479"/>
      <c r="K950" s="197"/>
      <c r="L950" s="113"/>
      <c r="M950" s="121"/>
      <c r="N950" s="60"/>
    </row>
    <row r="951" spans="2:14" ht="13.5" thickBot="1">
      <c r="B951" s="292"/>
      <c r="D951" s="19"/>
      <c r="E951" s="204"/>
      <c r="F951" s="205"/>
      <c r="G951" s="205"/>
      <c r="H951" s="205"/>
      <c r="I951" s="205"/>
      <c r="J951" s="206"/>
      <c r="K951" s="197"/>
      <c r="L951" s="34"/>
      <c r="M951" s="121"/>
      <c r="N951" s="60"/>
    </row>
    <row r="952" spans="2:14" ht="13.5" thickBot="1">
      <c r="B952" s="292"/>
      <c r="C952" s="345"/>
      <c r="D952" s="19"/>
      <c r="E952" s="604" t="s">
        <v>4492</v>
      </c>
      <c r="F952" s="605"/>
      <c r="G952" s="605"/>
      <c r="H952" s="605"/>
      <c r="I952" s="605"/>
      <c r="J952" s="606"/>
      <c r="K952" s="197"/>
      <c r="L952" s="34"/>
      <c r="M952" s="121"/>
      <c r="N952" s="60"/>
    </row>
    <row r="953" spans="2:14">
      <c r="B953" s="292"/>
      <c r="C953" s="345"/>
      <c r="D953" s="19"/>
      <c r="E953" s="49"/>
      <c r="F953" s="98"/>
      <c r="G953" s="98"/>
      <c r="H953" s="98"/>
      <c r="I953" s="98"/>
      <c r="J953" s="99"/>
      <c r="K953" s="197"/>
      <c r="L953" s="113"/>
      <c r="M953" s="121"/>
      <c r="N953" s="60"/>
    </row>
    <row r="954" spans="2:14" ht="15">
      <c r="B954" s="292" t="s">
        <v>4493</v>
      </c>
      <c r="C954" s="345" t="s">
        <v>4494</v>
      </c>
      <c r="D954" s="169" t="s">
        <v>4452</v>
      </c>
      <c r="E954" s="601" t="str">
        <f>IFERROR(VLOOKUP($C954,'SINAPI ABRIL 2021'!$1:$1048576,2,0),IFERROR(VLOOKUP($C954,'5-COMP. PROPRIA'!$B$4:$I$7587,4,0),""))</f>
        <v xml:space="preserve">LIMPEZA DE ESQUADRIAS COM PANO ÚMIDO </v>
      </c>
      <c r="F954" s="602"/>
      <c r="G954" s="602"/>
      <c r="H954" s="602"/>
      <c r="I954" s="602"/>
      <c r="J954" s="603"/>
      <c r="K954" s="392">
        <v>450</v>
      </c>
      <c r="L954" s="399" t="str">
        <f>IFERROR(VLOOKUP($C954,'SINAPI ABRIL 2021'!$1:$1048576,3,0),IFERROR(VLOOKUP($C954,'5-COMP. PROPRIA'!$B$4:$I$7587,5,0),""))</f>
        <v>M2</v>
      </c>
      <c r="M954" s="121"/>
      <c r="N954" s="60"/>
    </row>
    <row r="955" spans="2:14" ht="15">
      <c r="B955" s="292"/>
      <c r="C955" s="378">
        <v>99806</v>
      </c>
      <c r="D955" s="169" t="s">
        <v>7</v>
      </c>
      <c r="E955" s="601" t="str">
        <f>IFERROR(VLOOKUP($C955,'SINAPI ABRIL 2021'!$1:$1048576,2,0),IFERROR(VLOOKUP($C955,'5-COMP. PROPRIA'!$B$4:$I$7587,4,0),""))</f>
        <v>LIMPEZA DE REVESTIMENTO CERÂMICO EM PAREDE COM PANO ÚMIDO AF_04/2019</v>
      </c>
      <c r="F955" s="602"/>
      <c r="G955" s="602"/>
      <c r="H955" s="602"/>
      <c r="I955" s="602"/>
      <c r="J955" s="603"/>
      <c r="K955" s="393">
        <v>254</v>
      </c>
      <c r="L955" s="399" t="str">
        <f>IFERROR(VLOOKUP($C955,'SINAPI ABRIL 2021'!$1:$1048576,3,0),IFERROR(VLOOKUP($C955,'5-COMP. PROPRIA'!$B$4:$I$7587,5,0),""))</f>
        <v>M2</v>
      </c>
      <c r="M955" s="121"/>
      <c r="N955" s="60"/>
    </row>
    <row r="956" spans="2:14" ht="15">
      <c r="B956" s="292"/>
      <c r="C956" s="378">
        <v>99814</v>
      </c>
      <c r="D956" s="169" t="s">
        <v>7</v>
      </c>
      <c r="E956" s="601" t="str">
        <f>IFERROR(VLOOKUP($C956,'SINAPI ABRIL 2021'!$1:$1048576,2,0),IFERROR(VLOOKUP($C956,'5-COMP. PROPRIA'!$B$4:$I$7587,4,0),""))</f>
        <v>LIMPEZA DE SUPERFÍCIE COM JATO DE ALTA PRESSÃO. AF_04/2019</v>
      </c>
      <c r="F956" s="602"/>
      <c r="G956" s="602"/>
      <c r="H956" s="602"/>
      <c r="I956" s="602"/>
      <c r="J956" s="603"/>
      <c r="K956" s="392">
        <v>1105.56</v>
      </c>
      <c r="L956" s="399" t="str">
        <f>IFERROR(VLOOKUP($C956,'SINAPI ABRIL 2021'!$1:$1048576,3,0),IFERROR(VLOOKUP($C956,'5-COMP. PROPRIA'!$B$4:$I$7587,5,0),""))</f>
        <v>M2</v>
      </c>
      <c r="M956" s="121"/>
      <c r="N956" s="60"/>
    </row>
    <row r="957" spans="2:14" ht="12.75" customHeight="1">
      <c r="B957" s="292"/>
      <c r="D957" s="19"/>
      <c r="E957" s="112"/>
      <c r="F957" s="116"/>
      <c r="G957" s="116"/>
      <c r="H957" s="116"/>
      <c r="I957" s="116"/>
      <c r="J957" s="59"/>
      <c r="K957" s="197"/>
      <c r="L957" s="34"/>
      <c r="M957" s="121"/>
      <c r="N957" s="60"/>
    </row>
    <row r="958" spans="2:14" ht="13.5" thickBot="1">
      <c r="B958" s="342"/>
      <c r="C958" s="20"/>
      <c r="D958" s="20"/>
      <c r="E958" s="69"/>
      <c r="F958" s="39"/>
      <c r="G958" s="39"/>
      <c r="H958" s="39"/>
      <c r="I958" s="39"/>
      <c r="J958" s="70"/>
      <c r="K958" s="394"/>
      <c r="L958" s="57"/>
      <c r="M958" s="140"/>
      <c r="N958" s="71"/>
    </row>
  </sheetData>
  <protectedRanges>
    <protectedRange password="C715" sqref="E193 E265 E271 E275 E291:E292 E267 E297:E298 E302 E304 E306 E310 E314 E318 E320 E328 E324 E322" name="Intervalo3_18" securityDescriptor="O:WDG:WDD:(A;;CC;;;S-1-5-21-331323738-3957049979-2397494211-500)"/>
    <protectedRange password="C715" sqref="E831:J831" name="Intervalo3_1_1" securityDescriptor="O:WDG:WDD:(A;;CC;;;S-1-5-21-331323738-3957049979-2397494211-500)"/>
    <protectedRange password="C715" sqref="E831:J831" name="Intervalo3_18_1_1" securityDescriptor="O:WDG:WDD:(A;;CC;;;S-1-5-21-331323738-3957049979-2397494211-500)"/>
    <protectedRange password="C715" sqref="E847:J847" name="Intervalo3_1_2" securityDescriptor="O:WDG:WDD:(A;;CC;;;S-1-5-21-331323738-3957049979-2397494211-500)"/>
    <protectedRange password="C715" sqref="E847:J847" name="Intervalo3_18_1_2" securityDescriptor="O:WDG:WDD:(A;;CC;;;S-1-5-21-331323738-3957049979-2397494211-500)"/>
    <protectedRange password="C715" sqref="E854:J854" name="Intervalo3_1_3" securityDescriptor="O:WDG:WDD:(A;;CC;;;S-1-5-21-331323738-3957049979-2397494211-500)"/>
    <protectedRange password="C715" sqref="E854:J854" name="Intervalo3_18_1_3" securityDescriptor="O:WDG:WDD:(A;;CC;;;S-1-5-21-331323738-3957049979-2397494211-500)"/>
    <protectedRange password="C715" sqref="E861:J861" name="Intervalo3_1_4" securityDescriptor="O:WDG:WDD:(A;;CC;;;S-1-5-21-331323738-3957049979-2397494211-500)"/>
    <protectedRange password="C715" sqref="E861:J861" name="Intervalo3_18_1_4" securityDescriptor="O:WDG:WDD:(A;;CC;;;S-1-5-21-331323738-3957049979-2397494211-500)"/>
  </protectedRanges>
  <autoFilter ref="C1:N958" xr:uid="{A87B3C0C-6B91-4738-BBF3-87E410C55B2F}"/>
  <mergeCells count="436">
    <mergeCell ref="B525:B527"/>
    <mergeCell ref="E642:J642"/>
    <mergeCell ref="E665:J665"/>
    <mergeCell ref="E675:J675"/>
    <mergeCell ref="E663:J663"/>
    <mergeCell ref="E677:J677"/>
    <mergeCell ref="G480:H480"/>
    <mergeCell ref="G481:H481"/>
    <mergeCell ref="G482:H482"/>
    <mergeCell ref="E485:J485"/>
    <mergeCell ref="E490:J490"/>
    <mergeCell ref="E518:J518"/>
    <mergeCell ref="E525:J525"/>
    <mergeCell ref="E526:J526"/>
    <mergeCell ref="E572:J572"/>
    <mergeCell ref="G499:H499"/>
    <mergeCell ref="G501:H501"/>
    <mergeCell ref="E496:J496"/>
    <mergeCell ref="E626:J626"/>
    <mergeCell ref="E632:J632"/>
    <mergeCell ref="E646:J646"/>
    <mergeCell ref="E117:J117"/>
    <mergeCell ref="E144:J144"/>
    <mergeCell ref="E133:J133"/>
    <mergeCell ref="E329:J329"/>
    <mergeCell ref="E358:J358"/>
    <mergeCell ref="E337:J337"/>
    <mergeCell ref="E344:J344"/>
    <mergeCell ref="E346:J346"/>
    <mergeCell ref="E351:J351"/>
    <mergeCell ref="E356:J356"/>
    <mergeCell ref="E338:J338"/>
    <mergeCell ref="E284:J284"/>
    <mergeCell ref="E293:J293"/>
    <mergeCell ref="E218:J218"/>
    <mergeCell ref="E249:J249"/>
    <mergeCell ref="E276:J276"/>
    <mergeCell ref="E281:J281"/>
    <mergeCell ref="E254:J254"/>
    <mergeCell ref="E258:J258"/>
    <mergeCell ref="E267:J267"/>
    <mergeCell ref="E63:J63"/>
    <mergeCell ref="E40:J40"/>
    <mergeCell ref="E97:J97"/>
    <mergeCell ref="E107:J107"/>
    <mergeCell ref="E85:J85"/>
    <mergeCell ref="E87:J87"/>
    <mergeCell ref="E252:J252"/>
    <mergeCell ref="E262:J262"/>
    <mergeCell ref="E192:J192"/>
    <mergeCell ref="E223:J223"/>
    <mergeCell ref="E225:J225"/>
    <mergeCell ref="E229:J229"/>
    <mergeCell ref="E203:J203"/>
    <mergeCell ref="E207:J207"/>
    <mergeCell ref="E231:J231"/>
    <mergeCell ref="E233:J233"/>
    <mergeCell ref="E238:J238"/>
    <mergeCell ref="E243:J243"/>
    <mergeCell ref="E212:J212"/>
    <mergeCell ref="E119:J119"/>
    <mergeCell ref="E118:J118"/>
    <mergeCell ref="E120:J120"/>
    <mergeCell ref="E109:J109"/>
    <mergeCell ref="E113:J113"/>
    <mergeCell ref="E550:J550"/>
    <mergeCell ref="E459:J459"/>
    <mergeCell ref="E461:J461"/>
    <mergeCell ref="E30:J30"/>
    <mergeCell ref="E34:J34"/>
    <mergeCell ref="E74:J74"/>
    <mergeCell ref="E99:J99"/>
    <mergeCell ref="E101:J101"/>
    <mergeCell ref="E103:J103"/>
    <mergeCell ref="E105:J105"/>
    <mergeCell ref="E76:J76"/>
    <mergeCell ref="E78:J78"/>
    <mergeCell ref="E32:J32"/>
    <mergeCell ref="E44:J44"/>
    <mergeCell ref="E49:J49"/>
    <mergeCell ref="E42:J42"/>
    <mergeCell ref="E89:J89"/>
    <mergeCell ref="E91:J91"/>
    <mergeCell ref="E93:J93"/>
    <mergeCell ref="E95:J95"/>
    <mergeCell ref="E288:J288"/>
    <mergeCell ref="E59:J59"/>
    <mergeCell ref="E61:J61"/>
    <mergeCell ref="E36:J36"/>
    <mergeCell ref="E708:J708"/>
    <mergeCell ref="E709:J709"/>
    <mergeCell ref="E494:J494"/>
    <mergeCell ref="E565:J565"/>
    <mergeCell ref="E561:J561"/>
    <mergeCell ref="E498:J498"/>
    <mergeCell ref="E463:J463"/>
    <mergeCell ref="E450:J450"/>
    <mergeCell ref="E474:J474"/>
    <mergeCell ref="E532:J532"/>
    <mergeCell ref="E534:J534"/>
    <mergeCell ref="E467:J467"/>
    <mergeCell ref="E469:J469"/>
    <mergeCell ref="G479:H479"/>
    <mergeCell ref="E548:J548"/>
    <mergeCell ref="E598:J598"/>
    <mergeCell ref="E634:J634"/>
    <mergeCell ref="E699:J699"/>
    <mergeCell ref="E700:J700"/>
    <mergeCell ref="E701:J701"/>
    <mergeCell ref="E703:J703"/>
    <mergeCell ref="E704:J704"/>
    <mergeCell ref="E563:J563"/>
    <mergeCell ref="E638:J638"/>
    <mergeCell ref="E723:J723"/>
    <mergeCell ref="E725:J725"/>
    <mergeCell ref="E732:J732"/>
    <mergeCell ref="E681:J681"/>
    <mergeCell ref="E684:J684"/>
    <mergeCell ref="E686:J686"/>
    <mergeCell ref="E687:J687"/>
    <mergeCell ref="E748:J748"/>
    <mergeCell ref="E711:J711"/>
    <mergeCell ref="E710:J710"/>
    <mergeCell ref="E712:J712"/>
    <mergeCell ref="E713:J713"/>
    <mergeCell ref="E716:J716"/>
    <mergeCell ref="E738:J738"/>
    <mergeCell ref="E714:J714"/>
    <mergeCell ref="E692:J692"/>
    <mergeCell ref="E693:J693"/>
    <mergeCell ref="E694:J694"/>
    <mergeCell ref="E695:J695"/>
    <mergeCell ref="E696:J696"/>
    <mergeCell ref="E705:J705"/>
    <mergeCell ref="E733:J733"/>
    <mergeCell ref="E734:J734"/>
    <mergeCell ref="E735:J735"/>
    <mergeCell ref="E947:J947"/>
    <mergeCell ref="E949:J949"/>
    <mergeCell ref="E918:J918"/>
    <mergeCell ref="E920:J920"/>
    <mergeCell ref="E926:J926"/>
    <mergeCell ref="E930:J930"/>
    <mergeCell ref="E922:J922"/>
    <mergeCell ref="E924:J924"/>
    <mergeCell ref="E900:J900"/>
    <mergeCell ref="E902:J902"/>
    <mergeCell ref="E943:J943"/>
    <mergeCell ref="E945:J945"/>
    <mergeCell ref="E916:J916"/>
    <mergeCell ref="E928:J928"/>
    <mergeCell ref="E939:J939"/>
    <mergeCell ref="E932:J932"/>
    <mergeCell ref="E935:J935"/>
    <mergeCell ref="E937:J937"/>
    <mergeCell ref="E941:J941"/>
    <mergeCell ref="E908:J908"/>
    <mergeCell ref="E724:J724"/>
    <mergeCell ref="E726:J726"/>
    <mergeCell ref="E775:J775"/>
    <mergeCell ref="E752:J752"/>
    <mergeCell ref="E753:J753"/>
    <mergeCell ref="E754:J754"/>
    <mergeCell ref="E731:J731"/>
    <mergeCell ref="E729:J729"/>
    <mergeCell ref="E798:J798"/>
    <mergeCell ref="E765:J765"/>
    <mergeCell ref="E730:J730"/>
    <mergeCell ref="E796:J796"/>
    <mergeCell ref="E773:J773"/>
    <mergeCell ref="E743:J743"/>
    <mergeCell ref="E744:J744"/>
    <mergeCell ref="E745:J745"/>
    <mergeCell ref="E746:J746"/>
    <mergeCell ref="E739:J739"/>
    <mergeCell ref="E740:J740"/>
    <mergeCell ref="E736:J736"/>
    <mergeCell ref="E737:J737"/>
    <mergeCell ref="E771:J771"/>
    <mergeCell ref="E757:J757"/>
    <mergeCell ref="E847:J847"/>
    <mergeCell ref="E904:J904"/>
    <mergeCell ref="E906:J906"/>
    <mergeCell ref="E826:J826"/>
    <mergeCell ref="E841:J841"/>
    <mergeCell ref="E845:J845"/>
    <mergeCell ref="E831:J831"/>
    <mergeCell ref="E837:J837"/>
    <mergeCell ref="E833:J833"/>
    <mergeCell ref="E868:J868"/>
    <mergeCell ref="E878:J878"/>
    <mergeCell ref="E886:J886"/>
    <mergeCell ref="E888:J888"/>
    <mergeCell ref="E849:J849"/>
    <mergeCell ref="E854:J854"/>
    <mergeCell ref="E858:J858"/>
    <mergeCell ref="E850:J850"/>
    <mergeCell ref="E893:J893"/>
    <mergeCell ref="E856:J856"/>
    <mergeCell ref="E874:J874"/>
    <mergeCell ref="E630:J630"/>
    <mergeCell ref="E592:J592"/>
    <mergeCell ref="E617:J617"/>
    <mergeCell ref="E613:J613"/>
    <mergeCell ref="E619:J619"/>
    <mergeCell ref="E648:J648"/>
    <mergeCell ref="E611:J611"/>
    <mergeCell ref="E621:J621"/>
    <mergeCell ref="E680:J680"/>
    <mergeCell ref="E597:J597"/>
    <mergeCell ref="E623:J623"/>
    <mergeCell ref="E640:J640"/>
    <mergeCell ref="E607:J607"/>
    <mergeCell ref="E719:J719"/>
    <mergeCell ref="E720:J720"/>
    <mergeCell ref="E721:J721"/>
    <mergeCell ref="E722:J722"/>
    <mergeCell ref="B2:N2"/>
    <mergeCell ref="E26:J26"/>
    <mergeCell ref="B3:N3"/>
    <mergeCell ref="E4:J4"/>
    <mergeCell ref="E24:J24"/>
    <mergeCell ref="E6:J6"/>
    <mergeCell ref="E8:J8"/>
    <mergeCell ref="E12:J12"/>
    <mergeCell ref="E19:J19"/>
    <mergeCell ref="E16:J16"/>
    <mergeCell ref="E492:J492"/>
    <mergeCell ref="E420:J420"/>
    <mergeCell ref="E476:J476"/>
    <mergeCell ref="E378:J378"/>
    <mergeCell ref="E381:J381"/>
    <mergeCell ref="E340:J340"/>
    <mergeCell ref="E398:J398"/>
    <mergeCell ref="G426:H426"/>
    <mergeCell ref="G427:H427"/>
    <mergeCell ref="G428:H428"/>
    <mergeCell ref="E488:J488"/>
    <mergeCell ref="E446:J446"/>
    <mergeCell ref="E465:J465"/>
    <mergeCell ref="E360:J360"/>
    <mergeCell ref="E364:J364"/>
    <mergeCell ref="E368:J368"/>
    <mergeCell ref="E376:J376"/>
    <mergeCell ref="E372:J372"/>
    <mergeCell ref="E379:J379"/>
    <mergeCell ref="E391:J391"/>
    <mergeCell ref="E386:J386"/>
    <mergeCell ref="E412:J412"/>
    <mergeCell ref="E435:J435"/>
    <mergeCell ref="E437:J437"/>
    <mergeCell ref="E425:J425"/>
    <mergeCell ref="E478:J478"/>
    <mergeCell ref="E418:J418"/>
    <mergeCell ref="E422:J422"/>
    <mergeCell ref="E396:J396"/>
    <mergeCell ref="E399:J399"/>
    <mergeCell ref="E404:J404"/>
    <mergeCell ref="E408:J408"/>
    <mergeCell ref="E416:J416"/>
    <mergeCell ref="E452:J452"/>
    <mergeCell ref="G502:H502"/>
    <mergeCell ref="E505:J505"/>
    <mergeCell ref="E507:J507"/>
    <mergeCell ref="E509:J509"/>
    <mergeCell ref="E511:J511"/>
    <mergeCell ref="E513:J513"/>
    <mergeCell ref="E644:J644"/>
    <mergeCell ref="E516:J516"/>
    <mergeCell ref="E910:J910"/>
    <mergeCell ref="E861:J861"/>
    <mergeCell ref="E863:J863"/>
    <mergeCell ref="E865:J865"/>
    <mergeCell ref="E882:J882"/>
    <mergeCell ref="E870:J870"/>
    <mergeCell ref="E751:J751"/>
    <mergeCell ref="E758:J758"/>
    <mergeCell ref="E785:J785"/>
    <mergeCell ref="E760:J760"/>
    <mergeCell ref="E761:J761"/>
    <mergeCell ref="E685:J685"/>
    <mergeCell ref="E652:J652"/>
    <mergeCell ref="E727:J727"/>
    <mergeCell ref="E788:J788"/>
    <mergeCell ref="E688:J688"/>
    <mergeCell ref="E702:J702"/>
    <mergeCell ref="E749:J749"/>
    <mergeCell ref="E530:J530"/>
    <mergeCell ref="E579:J579"/>
    <mergeCell ref="E660:J660"/>
    <mergeCell ref="E661:J661"/>
    <mergeCell ref="E527:J527"/>
    <mergeCell ref="E717:J717"/>
    <mergeCell ref="E528:J528"/>
    <mergeCell ref="E683:J683"/>
    <mergeCell ref="E706:J706"/>
    <mergeCell ref="E707:J707"/>
    <mergeCell ref="E673:J673"/>
    <mergeCell ref="E669:J669"/>
    <mergeCell ref="E667:J667"/>
    <mergeCell ref="E671:J671"/>
    <mergeCell ref="E651:J651"/>
    <mergeCell ref="E588:J588"/>
    <mergeCell ref="E625:J625"/>
    <mergeCell ref="E689:J689"/>
    <mergeCell ref="E690:J690"/>
    <mergeCell ref="E697:J697"/>
    <mergeCell ref="E691:J691"/>
    <mergeCell ref="E698:J698"/>
    <mergeCell ref="E299:J299"/>
    <mergeCell ref="E472:J472"/>
    <mergeCell ref="E305:J305"/>
    <mergeCell ref="E298:J298"/>
    <mergeCell ref="E307:J307"/>
    <mergeCell ref="E311:J311"/>
    <mergeCell ref="E315:J315"/>
    <mergeCell ref="E266:J266"/>
    <mergeCell ref="E268:J268"/>
    <mergeCell ref="E272:J272"/>
    <mergeCell ref="E303:J303"/>
    <mergeCell ref="G453:H453"/>
    <mergeCell ref="G454:H454"/>
    <mergeCell ref="G455:H455"/>
    <mergeCell ref="E444:J444"/>
    <mergeCell ref="G429:H429"/>
    <mergeCell ref="E431:J431"/>
    <mergeCell ref="E433:J433"/>
    <mergeCell ref="G456:H456"/>
    <mergeCell ref="E439:J439"/>
    <mergeCell ref="E448:J448"/>
    <mergeCell ref="E139:J139"/>
    <mergeCell ref="E157:J157"/>
    <mergeCell ref="E160:J160"/>
    <mergeCell ref="E162:J162"/>
    <mergeCell ref="E169:J169"/>
    <mergeCell ref="E176:J176"/>
    <mergeCell ref="E194:J194"/>
    <mergeCell ref="E198:J198"/>
    <mergeCell ref="E150:J150"/>
    <mergeCell ref="E182:J182"/>
    <mergeCell ref="E188:J188"/>
    <mergeCell ref="E190:J190"/>
    <mergeCell ref="E154:J154"/>
    <mergeCell ref="E193:J193"/>
    <mergeCell ref="E129:J129"/>
    <mergeCell ref="E124:J124"/>
    <mergeCell ref="E319:J319"/>
    <mergeCell ref="E325:J325"/>
    <mergeCell ref="E323:J323"/>
    <mergeCell ref="E333:J333"/>
    <mergeCell ref="E321:J321"/>
    <mergeCell ref="E339:J339"/>
    <mergeCell ref="E769:J769"/>
    <mergeCell ref="E742:J742"/>
    <mergeCell ref="E762:J762"/>
    <mergeCell ref="E767:J767"/>
    <mergeCell ref="E763:J763"/>
    <mergeCell ref="E755:J755"/>
    <mergeCell ref="E756:J756"/>
    <mergeCell ref="E750:J750"/>
    <mergeCell ref="E759:J759"/>
    <mergeCell ref="G500:H500"/>
    <mergeCell ref="E747:J747"/>
    <mergeCell ref="E574:J574"/>
    <mergeCell ref="E567:J567"/>
    <mergeCell ref="E609:J609"/>
    <mergeCell ref="E554:J554"/>
    <mergeCell ref="E741:J741"/>
    <mergeCell ref="E820:J820"/>
    <mergeCell ref="E819:J819"/>
    <mergeCell ref="E809:J809"/>
    <mergeCell ref="E810:J810"/>
    <mergeCell ref="E777:J777"/>
    <mergeCell ref="E783:J783"/>
    <mergeCell ref="E781:J781"/>
    <mergeCell ref="E792:J792"/>
    <mergeCell ref="E801:J801"/>
    <mergeCell ref="E803:J803"/>
    <mergeCell ref="E804:J804"/>
    <mergeCell ref="E805:J805"/>
    <mergeCell ref="E800:J800"/>
    <mergeCell ref="E806:J806"/>
    <mergeCell ref="E807:J807"/>
    <mergeCell ref="E808:J808"/>
    <mergeCell ref="E812:J812"/>
    <mergeCell ref="E814:J814"/>
    <mergeCell ref="E818:J818"/>
    <mergeCell ref="E779:J779"/>
    <mergeCell ref="E954:J954"/>
    <mergeCell ref="E956:J956"/>
    <mergeCell ref="E955:J955"/>
    <mergeCell ref="E952:J952"/>
    <mergeCell ref="E912:J912"/>
    <mergeCell ref="E914:J914"/>
    <mergeCell ref="O530:U530"/>
    <mergeCell ref="E821:J821"/>
    <mergeCell ref="E823:J823"/>
    <mergeCell ref="E824:J824"/>
    <mergeCell ref="E822:J822"/>
    <mergeCell ref="E835:J835"/>
    <mergeCell ref="E836:J836"/>
    <mergeCell ref="E838:J838"/>
    <mergeCell ref="E839:J839"/>
    <mergeCell ref="E825:J825"/>
    <mergeCell ref="E828:J828"/>
    <mergeCell ref="E827:J827"/>
    <mergeCell ref="E829:J829"/>
    <mergeCell ref="E718:J718"/>
    <mergeCell ref="E728:J728"/>
    <mergeCell ref="E794:J794"/>
    <mergeCell ref="E816:J816"/>
    <mergeCell ref="E817:J817"/>
    <mergeCell ref="O516:U516"/>
    <mergeCell ref="O597:U597"/>
    <mergeCell ref="O611:U611"/>
    <mergeCell ref="O623:U623"/>
    <mergeCell ref="E869:J869"/>
    <mergeCell ref="E432:J432"/>
    <mergeCell ref="E460:J460"/>
    <mergeCell ref="E486:J486"/>
    <mergeCell ref="E487:J487"/>
    <mergeCell ref="E506:J506"/>
    <mergeCell ref="E628:J628"/>
    <mergeCell ref="E864:J864"/>
    <mergeCell ref="E866:J866"/>
    <mergeCell ref="E857:J857"/>
    <mergeCell ref="E859:J859"/>
    <mergeCell ref="E851:J851"/>
    <mergeCell ref="E852:J852"/>
    <mergeCell ref="E840:J840"/>
    <mergeCell ref="E842:J842"/>
    <mergeCell ref="E843:J843"/>
    <mergeCell ref="E844:J844"/>
    <mergeCell ref="E834:J834"/>
    <mergeCell ref="E790:J790"/>
    <mergeCell ref="E815:J815"/>
  </mergeCells>
  <phoneticPr fontId="114" type="noConversion"/>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5">
    <pageSetUpPr fitToPage="1"/>
  </sheetPr>
  <dimension ref="B1:F55"/>
  <sheetViews>
    <sheetView view="pageBreakPreview" topLeftCell="B1" zoomScale="70" zoomScaleNormal="70" zoomScaleSheetLayoutView="70" workbookViewId="0">
      <selection activeCell="B3" sqref="B3:E3"/>
    </sheetView>
  </sheetViews>
  <sheetFormatPr defaultRowHeight="12.75"/>
  <cols>
    <col min="2" max="2" width="10.85546875" customWidth="1"/>
    <col min="3" max="3" width="58.140625" customWidth="1"/>
    <col min="4" max="4" width="22" style="6" customWidth="1"/>
    <col min="5" max="5" width="17.5703125" customWidth="1"/>
    <col min="6" max="6" width="18.5703125" customWidth="1"/>
    <col min="7" max="7" width="10.140625" bestFit="1" customWidth="1"/>
  </cols>
  <sheetData>
    <row r="1" spans="2:6" ht="47.25" customHeight="1" thickBot="1"/>
    <row r="2" spans="2:6" ht="120.75" customHeight="1" thickBot="1">
      <c r="B2" s="711"/>
      <c r="C2" s="712"/>
      <c r="D2" s="712"/>
      <c r="E2" s="713"/>
    </row>
    <row r="3" spans="2:6" ht="15">
      <c r="B3" s="714" t="str">
        <f>'2-ORÇAMENTO'!B3:G3</f>
        <v xml:space="preserve">OBRA:  REFORMA E AMPLIAÇÃO DA ESCOLA MUNICIPAL DE EDUCAÇÃO BASICA </v>
      </c>
      <c r="C3" s="715"/>
      <c r="D3" s="715"/>
      <c r="E3" s="716"/>
    </row>
    <row r="4" spans="2:6" ht="15">
      <c r="B4" s="717" t="str">
        <f>'2-ORÇAMENTO'!B4:G4</f>
        <v>LOCAL: EMEB MARIA PEDROSA DE MIRANDA</v>
      </c>
      <c r="C4" s="718"/>
      <c r="D4" s="718"/>
      <c r="E4" s="719"/>
    </row>
    <row r="5" spans="2:6" ht="15">
      <c r="B5" s="717" t="str">
        <f>'2-ORÇAMENTO'!B5:G5</f>
        <v>ENDEREÇO: Rua 15, Qd 15, S/N, Bairro: Parque Sabiá.</v>
      </c>
      <c r="C5" s="718"/>
      <c r="D5" s="718"/>
      <c r="E5" s="719"/>
    </row>
    <row r="6" spans="2:6" ht="15" customHeight="1">
      <c r="B6" s="717" t="str">
        <f>'2-ORÇAMENTO'!B6:G6</f>
        <v>MUNICÍPIO: VÁRZEA GRANDE - MT</v>
      </c>
      <c r="C6" s="718"/>
      <c r="D6" s="718"/>
      <c r="E6" s="719"/>
    </row>
    <row r="7" spans="2:6" ht="15.75" thickBot="1">
      <c r="B7" s="693" t="str">
        <f>'2-ORÇAMENTO'!B7:G7</f>
        <v>DATA BASE: SINAPI ABRIL - MATO GROSSO/COM DESONERAÇÃO/2021 - BDI - 28,24%</v>
      </c>
      <c r="C7" s="694"/>
      <c r="D7" s="694"/>
      <c r="E7" s="695"/>
    </row>
    <row r="8" spans="2:6" ht="16.5" customHeight="1" thickBot="1">
      <c r="B8" s="696" t="s">
        <v>3688</v>
      </c>
      <c r="C8" s="697"/>
      <c r="D8" s="697"/>
      <c r="E8" s="698"/>
    </row>
    <row r="9" spans="2:6" ht="17.25" customHeight="1" thickBot="1">
      <c r="B9" s="699" t="s">
        <v>1</v>
      </c>
      <c r="C9" s="701" t="s">
        <v>10</v>
      </c>
      <c r="D9" s="703" t="s">
        <v>8</v>
      </c>
      <c r="E9" s="704"/>
      <c r="F9" s="302"/>
    </row>
    <row r="10" spans="2:6" ht="16.5" thickBot="1">
      <c r="B10" s="700"/>
      <c r="C10" s="702"/>
      <c r="D10" s="190" t="s">
        <v>12</v>
      </c>
      <c r="E10" s="191" t="s">
        <v>13</v>
      </c>
      <c r="F10" s="302"/>
    </row>
    <row r="11" spans="2:6" ht="12.75" customHeight="1">
      <c r="B11" s="705" t="str">
        <f>'2-ORÇAMENTO'!B10</f>
        <v>1.0</v>
      </c>
      <c r="C11" s="707" t="str">
        <f>'2-ORÇAMENTO'!E10</f>
        <v xml:space="preserve">ADMINISTRAÇÃO DE OBRA </v>
      </c>
      <c r="D11" s="708">
        <f>'2-ORÇAMENTO'!K15</f>
        <v>83570.55</v>
      </c>
      <c r="E11" s="710">
        <f>D11/$D$51</f>
        <v>4.4940710111892219E-2</v>
      </c>
      <c r="F11" s="302"/>
    </row>
    <row r="12" spans="2:6" ht="12.75" customHeight="1">
      <c r="B12" s="706"/>
      <c r="C12" s="680"/>
      <c r="D12" s="709"/>
      <c r="E12" s="684"/>
      <c r="F12" s="3"/>
    </row>
    <row r="13" spans="2:6" ht="18" customHeight="1">
      <c r="B13" s="678" t="str">
        <f>'2-ORÇAMENTO'!B16</f>
        <v>2.0</v>
      </c>
      <c r="C13" s="680" t="str">
        <f>'2-ORÇAMENTO'!E16</f>
        <v>INSTALAÇÕES DE CANTEIRO E SERVIÇOS PRELIMINARES</v>
      </c>
      <c r="D13" s="709">
        <f>'2-ORÇAMENTO'!K19</f>
        <v>15775.69</v>
      </c>
      <c r="E13" s="684">
        <f>D13/$D$51</f>
        <v>8.4834994038579022E-3</v>
      </c>
      <c r="F13" s="3"/>
    </row>
    <row r="14" spans="2:6" ht="22.5" customHeight="1">
      <c r="B14" s="686"/>
      <c r="C14" s="680"/>
      <c r="D14" s="709"/>
      <c r="E14" s="684"/>
      <c r="F14" s="3"/>
    </row>
    <row r="15" spans="2:6" ht="12.75" customHeight="1">
      <c r="B15" s="678" t="str">
        <f>'2-ORÇAMENTO'!B20</f>
        <v>3.0</v>
      </c>
      <c r="C15" s="680" t="str">
        <f>'2-ORÇAMENTO'!E20</f>
        <v>DEMOLIÇÕES E RETIRADAS</v>
      </c>
      <c r="D15" s="709">
        <f>'2-ORÇAMENTO'!K46</f>
        <v>112263.08</v>
      </c>
      <c r="E15" s="684">
        <f>D15/$D$51</f>
        <v>6.0370340204152842E-2</v>
      </c>
      <c r="F15" s="3"/>
    </row>
    <row r="16" spans="2:6" ht="12.75" customHeight="1">
      <c r="B16" s="686"/>
      <c r="C16" s="680"/>
      <c r="D16" s="709"/>
      <c r="E16" s="684"/>
      <c r="F16" s="3"/>
    </row>
    <row r="17" spans="2:6" s="302" customFormat="1" ht="12.75" customHeight="1">
      <c r="B17" s="678" t="str">
        <f>'2-ORÇAMENTO'!B47</f>
        <v>4.0</v>
      </c>
      <c r="C17" s="680" t="str">
        <f>'2-ORÇAMENTO'!E47</f>
        <v>INFRAESTRUTURA</v>
      </c>
      <c r="D17" s="709">
        <f>'2-ORÇAMENTO'!K110</f>
        <v>71326.05</v>
      </c>
      <c r="E17" s="684">
        <f>D17/$D$51</f>
        <v>3.8356135462508385E-2</v>
      </c>
      <c r="F17" s="3"/>
    </row>
    <row r="18" spans="2:6" s="302" customFormat="1" ht="17.25" customHeight="1">
      <c r="B18" s="686"/>
      <c r="C18" s="680"/>
      <c r="D18" s="709"/>
      <c r="E18" s="684"/>
      <c r="F18" s="3"/>
    </row>
    <row r="19" spans="2:6" s="302" customFormat="1" ht="12.75" customHeight="1">
      <c r="B19" s="678" t="str">
        <f>'2-ORÇAMENTO'!B111</f>
        <v>5.0</v>
      </c>
      <c r="C19" s="680" t="str">
        <f>'2-ORÇAMENTO'!E111</f>
        <v xml:space="preserve">SUPERESTRUTURA </v>
      </c>
      <c r="D19" s="709">
        <f>'2-ORÇAMENTO'!K138</f>
        <v>48260.61</v>
      </c>
      <c r="E19" s="684">
        <f>D19/$D$51</f>
        <v>2.5952516572322268E-2</v>
      </c>
      <c r="F19" s="3"/>
    </row>
    <row r="20" spans="2:6" s="302" customFormat="1" ht="12.75" customHeight="1">
      <c r="B20" s="686"/>
      <c r="C20" s="680"/>
      <c r="D20" s="709"/>
      <c r="E20" s="684"/>
      <c r="F20" s="3"/>
    </row>
    <row r="21" spans="2:6" s="302" customFormat="1" ht="12.75" customHeight="1">
      <c r="B21" s="678" t="str">
        <f>'2-ORÇAMENTO'!B139</f>
        <v>6.0</v>
      </c>
      <c r="C21" s="680" t="str">
        <f>'2-ORÇAMENTO'!E139</f>
        <v>FECHAMENTO EM ALVENARIA</v>
      </c>
      <c r="D21" s="709">
        <f>'2-ORÇAMENTO'!K142</f>
        <v>49339.99</v>
      </c>
      <c r="E21" s="684">
        <f>D21/$D$51</f>
        <v>2.6532961521895701E-2</v>
      </c>
      <c r="F21" s="3"/>
    </row>
    <row r="22" spans="2:6" s="302" customFormat="1" ht="12.75" customHeight="1">
      <c r="B22" s="686"/>
      <c r="C22" s="680"/>
      <c r="D22" s="709"/>
      <c r="E22" s="684"/>
      <c r="F22" s="3"/>
    </row>
    <row r="23" spans="2:6" ht="12.75" customHeight="1">
      <c r="B23" s="678" t="str">
        <f>'2-ORÇAMENTO'!B143</f>
        <v>7.0</v>
      </c>
      <c r="C23" s="680" t="str">
        <f>'2-ORÇAMENTO'!E143</f>
        <v>DIVISORIAS, BANCADAS, PEITORIS</v>
      </c>
      <c r="D23" s="709">
        <f>'2-ORÇAMENTO'!K147</f>
        <v>103396.91</v>
      </c>
      <c r="E23" s="684">
        <f t="shared" ref="E23" si="0">D23/$D$51</f>
        <v>5.5602488661082278E-2</v>
      </c>
      <c r="F23" s="3"/>
    </row>
    <row r="24" spans="2:6" ht="12.75" customHeight="1">
      <c r="B24" s="686"/>
      <c r="C24" s="680"/>
      <c r="D24" s="709"/>
      <c r="E24" s="684"/>
      <c r="F24" s="3"/>
    </row>
    <row r="25" spans="2:6" ht="12.75" customHeight="1">
      <c r="B25" s="678" t="str">
        <f>'2-ORÇAMENTO'!B148</f>
        <v>8.0</v>
      </c>
      <c r="C25" s="680" t="str">
        <f>'2-ORÇAMENTO'!E148</f>
        <v>ESQUADRIAS</v>
      </c>
      <c r="D25" s="709">
        <f>'2-ORÇAMENTO'!K160</f>
        <v>204797.62</v>
      </c>
      <c r="E25" s="684">
        <f t="shared" ref="E25" si="1">D25/$D$51</f>
        <v>0.11013150532125802</v>
      </c>
      <c r="F25" s="3"/>
    </row>
    <row r="26" spans="2:6" ht="12.75" customHeight="1">
      <c r="B26" s="686"/>
      <c r="C26" s="680"/>
      <c r="D26" s="709"/>
      <c r="E26" s="684"/>
      <c r="F26" s="3"/>
    </row>
    <row r="27" spans="2:6" ht="12.75" customHeight="1">
      <c r="B27" s="678" t="str">
        <f>'2-ORÇAMENTO'!B161</f>
        <v>9.0</v>
      </c>
      <c r="C27" s="680" t="str">
        <f>'2-ORÇAMENTO'!E161</f>
        <v>SISTEMA DE COBERTURA</v>
      </c>
      <c r="D27" s="709">
        <f>'2-ORÇAMENTO'!K205</f>
        <v>465615.94</v>
      </c>
      <c r="E27" s="684">
        <f t="shared" ref="E27" si="2">D27/$D$51</f>
        <v>0.25038857567667316</v>
      </c>
      <c r="F27" s="1"/>
    </row>
    <row r="28" spans="2:6">
      <c r="B28" s="686"/>
      <c r="C28" s="680"/>
      <c r="D28" s="709"/>
      <c r="E28" s="684"/>
      <c r="F28" s="3"/>
    </row>
    <row r="29" spans="2:6">
      <c r="B29" s="678" t="str">
        <f>'2-ORÇAMENTO'!B206</f>
        <v>10.0</v>
      </c>
      <c r="C29" s="687" t="str">
        <f>'2-ORÇAMENTO'!E206</f>
        <v>ÁGUAS PLUVIAIS</v>
      </c>
      <c r="D29" s="689">
        <f>'2-ORÇAMENTO'!K212</f>
        <v>16704.04</v>
      </c>
      <c r="E29" s="691">
        <f t="shared" ref="E29" si="3">D29/$D$51</f>
        <v>8.9827268019350374E-3</v>
      </c>
      <c r="F29" s="3"/>
    </row>
    <row r="30" spans="2:6">
      <c r="B30" s="686"/>
      <c r="C30" s="688"/>
      <c r="D30" s="690"/>
      <c r="E30" s="692"/>
      <c r="F30" s="3"/>
    </row>
    <row r="31" spans="2:6" ht="12.75" customHeight="1">
      <c r="B31" s="678" t="str">
        <f>'2-ORÇAMENTO'!B213</f>
        <v>11.0</v>
      </c>
      <c r="C31" s="687" t="str">
        <f>'2-ORÇAMENTO'!E213</f>
        <v>REVESTIMENTO INTERNO E EXTERNO</v>
      </c>
      <c r="D31" s="689">
        <f>'2-ORÇAMENTO'!K218</f>
        <v>61631.37</v>
      </c>
      <c r="E31" s="691">
        <f t="shared" ref="E31" si="4">D31/$D$51</f>
        <v>3.3142746254138218E-2</v>
      </c>
      <c r="F31" s="302"/>
    </row>
    <row r="32" spans="2:6" ht="22.5" customHeight="1">
      <c r="B32" s="686"/>
      <c r="C32" s="688"/>
      <c r="D32" s="690"/>
      <c r="E32" s="692"/>
      <c r="F32" s="3"/>
    </row>
    <row r="33" spans="2:6" ht="12.75" customHeight="1">
      <c r="B33" s="678" t="str">
        <f>'2-ORÇAMENTO'!B219</f>
        <v>12.0</v>
      </c>
      <c r="C33" s="687" t="str">
        <f>'2-ORÇAMENTO'!E219</f>
        <v>PINTURA INTERNA E EXTERNA</v>
      </c>
      <c r="D33" s="689">
        <f>'2-ORÇAMENTO'!K236</f>
        <v>108510.38</v>
      </c>
      <c r="E33" s="691">
        <f t="shared" ref="E33" si="5">D33/$D$51</f>
        <v>5.8352296732656031E-2</v>
      </c>
      <c r="F33" s="3"/>
    </row>
    <row r="34" spans="2:6" ht="12.75" customHeight="1">
      <c r="B34" s="686"/>
      <c r="C34" s="688"/>
      <c r="D34" s="690"/>
      <c r="E34" s="692"/>
      <c r="F34" s="3"/>
    </row>
    <row r="35" spans="2:6" ht="12.75" customHeight="1">
      <c r="B35" s="678" t="str">
        <f>'2-ORÇAMENTO'!B237</f>
        <v>13.0</v>
      </c>
      <c r="C35" s="687" t="str">
        <f>'2-ORÇAMENTO'!E237</f>
        <v>PISOS E CALÇAMENTOS</v>
      </c>
      <c r="D35" s="689">
        <f>'2-ORÇAMENTO'!K249</f>
        <v>159970.15</v>
      </c>
      <c r="E35" s="691">
        <f>D35/$D$51</f>
        <v>8.6025186356987179E-2</v>
      </c>
      <c r="F35" s="3"/>
    </row>
    <row r="36" spans="2:6" ht="12.75" customHeight="1">
      <c r="B36" s="686"/>
      <c r="C36" s="688"/>
      <c r="D36" s="690"/>
      <c r="E36" s="692"/>
      <c r="F36" s="3"/>
    </row>
    <row r="37" spans="2:6" ht="12.75" customHeight="1">
      <c r="B37" s="678" t="str">
        <f>'2-ORÇAMENTO'!B250</f>
        <v>14.0</v>
      </c>
      <c r="C37" s="720" t="str">
        <f>'2-ORÇAMENTO'!E250</f>
        <v xml:space="preserve">INSTALAÇÕES HIDROSSANITÁRIAS  </v>
      </c>
      <c r="D37" s="709">
        <f>'2-ORÇAMENTO'!K351</f>
        <v>145757.89000000001</v>
      </c>
      <c r="E37" s="684">
        <f>D37/$D$51</f>
        <v>7.8382433536826959E-2</v>
      </c>
      <c r="F37" s="3"/>
    </row>
    <row r="38" spans="2:6" ht="22.5" customHeight="1">
      <c r="B38" s="686"/>
      <c r="C38" s="680"/>
      <c r="D38" s="709"/>
      <c r="E38" s="684"/>
      <c r="F38" s="3"/>
    </row>
    <row r="39" spans="2:6" ht="12.75" customHeight="1">
      <c r="B39" s="678" t="str">
        <f>'2-ORÇAMENTO'!B352</f>
        <v>15.0</v>
      </c>
      <c r="C39" s="720" t="str">
        <f>'2-ORÇAMENTO'!E352</f>
        <v xml:space="preserve">INSTALAÇÕES ELÉTRICAS  </v>
      </c>
      <c r="D39" s="709">
        <f>'2-ORÇAMENTO'!K414</f>
        <v>177344.12</v>
      </c>
      <c r="E39" s="684">
        <f>D39/$D$51</f>
        <v>9.536817320178731E-2</v>
      </c>
      <c r="F39" s="302"/>
    </row>
    <row r="40" spans="2:6" ht="12.75" customHeight="1">
      <c r="B40" s="686"/>
      <c r="C40" s="680"/>
      <c r="D40" s="709"/>
      <c r="E40" s="684"/>
      <c r="F40" s="3"/>
    </row>
    <row r="41" spans="2:6" s="302" customFormat="1" ht="12.75" customHeight="1">
      <c r="B41" s="678" t="str">
        <f>'2-ORÇAMENTO'!B415</f>
        <v>16.0</v>
      </c>
      <c r="C41" s="680" t="str">
        <f>'2-ORÇAMENTO'!E415</f>
        <v>CASA DE GÁS</v>
      </c>
      <c r="D41" s="709">
        <f>'2-ORÇAMENTO'!K430</f>
        <v>6669.02</v>
      </c>
      <c r="E41" s="684">
        <f>D41/$D$51</f>
        <v>3.586317124278965E-3</v>
      </c>
      <c r="F41" s="3"/>
    </row>
    <row r="42" spans="2:6" s="302" customFormat="1" ht="12.75" customHeight="1">
      <c r="B42" s="686"/>
      <c r="C42" s="680"/>
      <c r="D42" s="709"/>
      <c r="E42" s="684"/>
      <c r="F42" s="3"/>
    </row>
    <row r="43" spans="2:6" s="302" customFormat="1" ht="12.75" customHeight="1">
      <c r="B43" s="678" t="str">
        <f>'2-ORÇAMENTO'!B431</f>
        <v>17.0</v>
      </c>
      <c r="C43" s="680" t="str">
        <f>'2-ORÇAMENTO'!E431</f>
        <v>COMBATE A INCÊNDIO</v>
      </c>
      <c r="D43" s="709">
        <f>'2-ORÇAMENTO'!K439</f>
        <v>8478.01</v>
      </c>
      <c r="E43" s="684">
        <f>D43/$D$51</f>
        <v>4.5591154986502225E-3</v>
      </c>
      <c r="F43" s="3"/>
    </row>
    <row r="44" spans="2:6" s="302" customFormat="1" ht="23.25" customHeight="1">
      <c r="B44" s="686"/>
      <c r="C44" s="680"/>
      <c r="D44" s="709"/>
      <c r="E44" s="684"/>
      <c r="F44" s="3"/>
    </row>
    <row r="45" spans="2:6" s="302" customFormat="1" ht="12.75" customHeight="1">
      <c r="B45" s="678" t="str">
        <f>'2-ORÇAMENTO'!B440</f>
        <v>18.0</v>
      </c>
      <c r="C45" s="680" t="str">
        <f>'2-ORÇAMENTO'!E440</f>
        <v>SERVIÇOS COMPLEMENTARES</v>
      </c>
      <c r="D45" s="709">
        <f>'2-ORÇAMENTO'!K452</f>
        <v>17062.14</v>
      </c>
      <c r="E45" s="684">
        <f>D45/$D$51</f>
        <v>9.1752978486861776E-3</v>
      </c>
      <c r="F45" s="3"/>
    </row>
    <row r="46" spans="2:6" s="302" customFormat="1">
      <c r="B46" s="686"/>
      <c r="C46" s="680"/>
      <c r="D46" s="709"/>
      <c r="E46" s="684"/>
      <c r="F46" s="3"/>
    </row>
    <row r="47" spans="2:6" s="50" customFormat="1">
      <c r="B47" s="678" t="str">
        <f>'2-ORÇAMENTO'!B453</f>
        <v>19.0</v>
      </c>
      <c r="C47" s="680" t="str">
        <f>'2-ORÇAMENTO'!E453</f>
        <v>LIMPEZA DE OBRA</v>
      </c>
      <c r="D47" s="682">
        <f>'2-ORÇAMENTO'!K457</f>
        <v>3099.86</v>
      </c>
      <c r="E47" s="684">
        <f>D47/$D$51</f>
        <v>1.6669737084110397E-3</v>
      </c>
    </row>
    <row r="48" spans="2:6" ht="13.5" thickBot="1">
      <c r="B48" s="679"/>
      <c r="C48" s="681"/>
      <c r="D48" s="683"/>
      <c r="E48" s="685"/>
    </row>
    <row r="49" spans="2:5" ht="18.75" thickBot="1">
      <c r="B49" s="670" t="s">
        <v>20</v>
      </c>
      <c r="C49" s="671"/>
      <c r="D49" s="672"/>
      <c r="E49" s="673"/>
    </row>
    <row r="50" spans="2:5" ht="18.75" thickBot="1">
      <c r="B50" s="670" t="s">
        <v>3493</v>
      </c>
      <c r="C50" s="671"/>
      <c r="D50" s="674"/>
      <c r="E50" s="675"/>
    </row>
    <row r="51" spans="2:5" ht="18.75" customHeight="1" thickBot="1">
      <c r="B51" s="676" t="s">
        <v>9164</v>
      </c>
      <c r="C51" s="677"/>
      <c r="D51" s="104">
        <f>SUM(D11:D48)</f>
        <v>1859573.4200000002</v>
      </c>
      <c r="E51" s="527">
        <f>SUM(E11:E48)</f>
        <v>1</v>
      </c>
    </row>
    <row r="52" spans="2:5" ht="93.75" customHeight="1">
      <c r="B52" s="541"/>
      <c r="C52" s="542"/>
      <c r="D52" s="543"/>
      <c r="E52" s="103"/>
    </row>
    <row r="53" spans="2:5" s="302" customFormat="1">
      <c r="B53" s="16"/>
      <c r="C53" s="529" t="str">
        <f>'2-ORÇAMENTO'!E462</f>
        <v>VITOR GUSTAVO VERHALEN</v>
      </c>
      <c r="D53" s="17"/>
      <c r="E53" s="18"/>
    </row>
    <row r="54" spans="2:5" s="302" customFormat="1">
      <c r="B54" s="16"/>
      <c r="C54" s="139" t="str">
        <f>'2-ORÇAMENTO'!E463</f>
        <v>ENGENHEIRO CIVIL</v>
      </c>
      <c r="D54" s="17"/>
      <c r="E54" s="18"/>
    </row>
    <row r="55" spans="2:5" s="302" customFormat="1" ht="13.5" thickBot="1">
      <c r="B55" s="241"/>
      <c r="C55" s="544" t="str">
        <f>'2-ORÇAMENTO'!E464</f>
        <v>CREA MT 49989</v>
      </c>
      <c r="D55" s="243"/>
      <c r="E55" s="244"/>
    </row>
  </sheetData>
  <mergeCells count="90">
    <mergeCell ref="D45:D46"/>
    <mergeCell ref="E41:E42"/>
    <mergeCell ref="E43:E44"/>
    <mergeCell ref="E45:E46"/>
    <mergeCell ref="E21:E22"/>
    <mergeCell ref="D43:D44"/>
    <mergeCell ref="E39:E40"/>
    <mergeCell ref="E31:E32"/>
    <mergeCell ref="E33:E34"/>
    <mergeCell ref="B17:B18"/>
    <mergeCell ref="C17:C18"/>
    <mergeCell ref="D17:D18"/>
    <mergeCell ref="E17:E18"/>
    <mergeCell ref="B19:B20"/>
    <mergeCell ref="C19:C20"/>
    <mergeCell ref="D19:D20"/>
    <mergeCell ref="E19:E20"/>
    <mergeCell ref="B21:B22"/>
    <mergeCell ref="C21:C22"/>
    <mergeCell ref="D21:D22"/>
    <mergeCell ref="B43:B44"/>
    <mergeCell ref="B45:B46"/>
    <mergeCell ref="C41:C42"/>
    <mergeCell ref="C43:C44"/>
    <mergeCell ref="C45:C46"/>
    <mergeCell ref="B39:B40"/>
    <mergeCell ref="C39:C40"/>
    <mergeCell ref="D39:D40"/>
    <mergeCell ref="B41:B42"/>
    <mergeCell ref="D41:D42"/>
    <mergeCell ref="B33:B34"/>
    <mergeCell ref="C33:C34"/>
    <mergeCell ref="D33:D34"/>
    <mergeCell ref="B31:B32"/>
    <mergeCell ref="C31:C32"/>
    <mergeCell ref="D31:D32"/>
    <mergeCell ref="E35:E36"/>
    <mergeCell ref="B37:B38"/>
    <mergeCell ref="C37:C38"/>
    <mergeCell ref="D37:D38"/>
    <mergeCell ref="E37:E38"/>
    <mergeCell ref="B35:B36"/>
    <mergeCell ref="C35:C36"/>
    <mergeCell ref="D35:D36"/>
    <mergeCell ref="B23:B24"/>
    <mergeCell ref="C23:C24"/>
    <mergeCell ref="D23:D24"/>
    <mergeCell ref="E23:E24"/>
    <mergeCell ref="B27:B28"/>
    <mergeCell ref="C27:C28"/>
    <mergeCell ref="D27:D28"/>
    <mergeCell ref="E27:E28"/>
    <mergeCell ref="B25:B26"/>
    <mergeCell ref="C25:C26"/>
    <mergeCell ref="D25:D26"/>
    <mergeCell ref="E25:E26"/>
    <mergeCell ref="E13:E14"/>
    <mergeCell ref="B15:B16"/>
    <mergeCell ref="C15:C16"/>
    <mergeCell ref="D15:D16"/>
    <mergeCell ref="E15:E16"/>
    <mergeCell ref="B2:E2"/>
    <mergeCell ref="B3:E3"/>
    <mergeCell ref="B4:E4"/>
    <mergeCell ref="B5:E5"/>
    <mergeCell ref="B6:E6"/>
    <mergeCell ref="B29:B30"/>
    <mergeCell ref="C29:C30"/>
    <mergeCell ref="D29:D30"/>
    <mergeCell ref="E29:E30"/>
    <mergeCell ref="B7:E7"/>
    <mergeCell ref="B8:E8"/>
    <mergeCell ref="B9:B10"/>
    <mergeCell ref="C9:C10"/>
    <mergeCell ref="D9:E9"/>
    <mergeCell ref="B11:B12"/>
    <mergeCell ref="C11:C12"/>
    <mergeCell ref="D11:D12"/>
    <mergeCell ref="E11:E12"/>
    <mergeCell ref="B13:B14"/>
    <mergeCell ref="C13:C14"/>
    <mergeCell ref="D13:D14"/>
    <mergeCell ref="B49:C49"/>
    <mergeCell ref="D49:E50"/>
    <mergeCell ref="B50:C50"/>
    <mergeCell ref="B51:C51"/>
    <mergeCell ref="B47:B48"/>
    <mergeCell ref="C47:C48"/>
    <mergeCell ref="D47:D48"/>
    <mergeCell ref="E47:E48"/>
  </mergeCells>
  <printOptions horizontalCentered="1"/>
  <pageMargins left="0.19685039370078741" right="0.19685039370078741" top="0.78740157480314965" bottom="0.78740157480314965" header="0" footer="0"/>
  <pageSetup scale="2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3">
    <pageSetUpPr fitToPage="1"/>
  </sheetPr>
  <dimension ref="B1:P464"/>
  <sheetViews>
    <sheetView view="pageBreakPreview" zoomScale="70" zoomScaleSheetLayoutView="70" workbookViewId="0">
      <selection activeCell="B5" sqref="B5:K5"/>
    </sheetView>
  </sheetViews>
  <sheetFormatPr defaultRowHeight="14.25"/>
  <cols>
    <col min="1" max="1" width="5.140625" style="90" customWidth="1"/>
    <col min="2" max="2" width="8.7109375" style="83" customWidth="1"/>
    <col min="3" max="3" width="13.7109375" style="280" customWidth="1"/>
    <col min="4" max="4" width="12.42578125" style="96" customWidth="1"/>
    <col min="5" max="5" width="78.7109375" style="85" customWidth="1"/>
    <col min="6" max="6" width="8.7109375" style="86" bestFit="1" customWidth="1"/>
    <col min="7" max="7" width="11.42578125" style="153" bestFit="1" customWidth="1"/>
    <col min="8" max="8" width="16.7109375" style="319" bestFit="1" customWidth="1"/>
    <col min="9" max="9" width="15" style="284" customWidth="1"/>
    <col min="10" max="11" width="23.42578125" style="284" bestFit="1" customWidth="1"/>
    <col min="12" max="12" width="24.28515625" style="90" customWidth="1"/>
    <col min="13" max="15" width="9.140625" style="90"/>
    <col min="16" max="16" width="59.7109375" style="90" customWidth="1"/>
    <col min="17" max="59" width="9.140625" style="90"/>
    <col min="60" max="60" width="9.28515625" style="90" customWidth="1"/>
    <col min="61" max="61" width="9.140625" style="90"/>
    <col min="62" max="62" width="9.42578125" style="90" customWidth="1"/>
    <col min="63" max="16384" width="9.140625" style="90"/>
  </cols>
  <sheetData>
    <row r="1" spans="2:12" ht="15" thickBot="1"/>
    <row r="2" spans="2:12" ht="144" customHeight="1" thickBot="1">
      <c r="B2" s="725"/>
      <c r="C2" s="726"/>
      <c r="D2" s="726"/>
      <c r="E2" s="726"/>
      <c r="F2" s="726"/>
      <c r="G2" s="726"/>
      <c r="H2" s="727"/>
      <c r="I2" s="726"/>
      <c r="J2" s="726"/>
      <c r="K2" s="728"/>
    </row>
    <row r="3" spans="2:12" ht="15">
      <c r="B3" s="733" t="s">
        <v>14134</v>
      </c>
      <c r="C3" s="734"/>
      <c r="D3" s="734"/>
      <c r="E3" s="734"/>
      <c r="F3" s="734"/>
      <c r="G3" s="734"/>
      <c r="H3" s="735"/>
      <c r="I3" s="734"/>
      <c r="J3" s="734"/>
      <c r="K3" s="736"/>
    </row>
    <row r="4" spans="2:12" ht="15">
      <c r="B4" s="737" t="s">
        <v>14135</v>
      </c>
      <c r="C4" s="738"/>
      <c r="D4" s="738"/>
      <c r="E4" s="738"/>
      <c r="F4" s="738"/>
      <c r="G4" s="738"/>
      <c r="H4" s="739"/>
      <c r="I4" s="738"/>
      <c r="J4" s="738"/>
      <c r="K4" s="740"/>
    </row>
    <row r="5" spans="2:12" ht="15">
      <c r="B5" s="737" t="s">
        <v>9165</v>
      </c>
      <c r="C5" s="738"/>
      <c r="D5" s="738"/>
      <c r="E5" s="738"/>
      <c r="F5" s="738"/>
      <c r="G5" s="738"/>
      <c r="H5" s="739"/>
      <c r="I5" s="738"/>
      <c r="J5" s="738"/>
      <c r="K5" s="740"/>
    </row>
    <row r="6" spans="2:12" ht="15">
      <c r="B6" s="737" t="s">
        <v>12877</v>
      </c>
      <c r="C6" s="738"/>
      <c r="D6" s="738"/>
      <c r="E6" s="738"/>
      <c r="F6" s="738"/>
      <c r="G6" s="738"/>
      <c r="H6" s="739"/>
      <c r="I6" s="738"/>
      <c r="J6" s="738"/>
      <c r="K6" s="740"/>
    </row>
    <row r="7" spans="2:12" ht="15.75" thickBot="1">
      <c r="B7" s="741" t="s">
        <v>12878</v>
      </c>
      <c r="C7" s="742"/>
      <c r="D7" s="742"/>
      <c r="E7" s="742"/>
      <c r="F7" s="742"/>
      <c r="G7" s="742"/>
      <c r="H7" s="743"/>
      <c r="I7" s="742"/>
      <c r="J7" s="742"/>
      <c r="K7" s="744"/>
    </row>
    <row r="8" spans="2:12" ht="19.5" thickBot="1">
      <c r="B8" s="729" t="s">
        <v>3666</v>
      </c>
      <c r="C8" s="730"/>
      <c r="D8" s="730"/>
      <c r="E8" s="730"/>
      <c r="F8" s="730"/>
      <c r="G8" s="730"/>
      <c r="H8" s="731"/>
      <c r="I8" s="730"/>
      <c r="J8" s="730"/>
      <c r="K8" s="732"/>
    </row>
    <row r="9" spans="2:12" s="93" customFormat="1" ht="30.75" thickBot="1">
      <c r="B9" s="558" t="s">
        <v>1</v>
      </c>
      <c r="C9" s="559" t="s">
        <v>2</v>
      </c>
      <c r="D9" s="559" t="s">
        <v>0</v>
      </c>
      <c r="E9" s="560" t="s">
        <v>3</v>
      </c>
      <c r="F9" s="560" t="s">
        <v>4</v>
      </c>
      <c r="G9" s="560" t="s">
        <v>5</v>
      </c>
      <c r="H9" s="560" t="s">
        <v>614</v>
      </c>
      <c r="I9" s="560" t="s">
        <v>676</v>
      </c>
      <c r="J9" s="560" t="s">
        <v>615</v>
      </c>
      <c r="K9" s="560" t="s">
        <v>677</v>
      </c>
    </row>
    <row r="10" spans="2:12" s="84" customFormat="1" ht="15">
      <c r="B10" s="549" t="s">
        <v>633</v>
      </c>
      <c r="C10" s="550"/>
      <c r="D10" s="551"/>
      <c r="E10" s="552" t="str">
        <f>QUANT!E6:J6</f>
        <v xml:space="preserve">ADMINISTRAÇÃO DE OBRA </v>
      </c>
      <c r="F10" s="553"/>
      <c r="G10" s="554"/>
      <c r="H10" s="555"/>
      <c r="I10" s="556"/>
      <c r="J10" s="556"/>
      <c r="K10" s="557"/>
    </row>
    <row r="11" spans="2:12" s="84" customFormat="1" ht="15">
      <c r="B11" s="12" t="s">
        <v>6</v>
      </c>
      <c r="C11" s="125">
        <f>QUANT!C8</f>
        <v>90777</v>
      </c>
      <c r="D11" s="125" t="str">
        <f>QUANT!D8</f>
        <v>SINAPI</v>
      </c>
      <c r="E11" s="88" t="str">
        <f>IFERROR(VLOOKUP($C11,'SINAPI ABRIL 2021'!$1:$1048576,2,0),IFERROR(VLOOKUP($C11,'5-COMP. PROPRIA'!$B$1:$I$7569,4,0),""))</f>
        <v>ENGENHEIRO CIVIL DE OBRA JUNIOR COM ENCARGOS COMPLEMENTARES</v>
      </c>
      <c r="F11" s="89" t="str">
        <f>IFERROR(VLOOKUP($C11,'SINAPI ABRIL 2021'!$A:$D,3,0),IFERROR(VLOOKUP($C11,'5-COMP. PROPRIA'!$B$1:$I$7569,5,0),""))</f>
        <v>H</v>
      </c>
      <c r="G11" s="155">
        <f>QUANT!K8</f>
        <v>132</v>
      </c>
      <c r="H11" s="285">
        <f>IFERROR(VLOOKUP($C11,'SINAPI ABRIL 2021'!$A:$D,4,0),IFERROR(VLOOKUP($C11,'5-COMP. PROPRIA'!$B$1:$I$7569,8,0),""))</f>
        <v>80.150000000000006</v>
      </c>
      <c r="I11" s="285">
        <f>H11*'4-BDI'!$E$29</f>
        <v>102.78436000000001</v>
      </c>
      <c r="J11" s="286">
        <f>TRUNC(G11*H11,2)</f>
        <v>10579.8</v>
      </c>
      <c r="K11" s="149">
        <f>TRUNC(G11*I11,2)</f>
        <v>13567.53</v>
      </c>
      <c r="L11" s="94"/>
    </row>
    <row r="12" spans="2:12" s="84" customFormat="1" ht="15">
      <c r="B12" s="12" t="s">
        <v>4506</v>
      </c>
      <c r="C12" s="125">
        <f>QUANT!C12</f>
        <v>90776</v>
      </c>
      <c r="D12" s="125" t="str">
        <f>QUANT!D12</f>
        <v>SINAPI</v>
      </c>
      <c r="E12" s="88" t="str">
        <f>IFERROR(VLOOKUP($C12,'SINAPI ABRIL 2021'!$1:$1048576,2,0),IFERROR(VLOOKUP($C12,'5-COMP. PROPRIA'!$B$1:$I$7569,4,0),""))</f>
        <v>ENCARREGADO GERAL COM ENCARGOS COMPLEMENTARES</v>
      </c>
      <c r="F12" s="89" t="str">
        <f>IFERROR(VLOOKUP($C12,'SINAPI ABRIL 2021'!$A:$D,3,0),IFERROR(VLOOKUP($C12,'5-COMP. PROPRIA'!$B$1:$I$7569,5,0),""))</f>
        <v>H</v>
      </c>
      <c r="G12" s="155">
        <f>QUANT!K12</f>
        <v>960</v>
      </c>
      <c r="H12" s="285">
        <f>IFERROR(VLOOKUP($C12,'SINAPI ABRIL 2021'!$A:$D,4,0),IFERROR(VLOOKUP($C12,'5-COMP. PROPRIA'!$B$1:$I$7569,8,0),""))</f>
        <v>20.18</v>
      </c>
      <c r="I12" s="285">
        <f>H12*'4-BDI'!$E$29</f>
        <v>25.878831999999999</v>
      </c>
      <c r="J12" s="286">
        <f t="shared" ref="J12:J14" si="0">TRUNC(G12*H12,2)</f>
        <v>19372.8</v>
      </c>
      <c r="K12" s="149">
        <f t="shared" ref="K12:K14" si="1">TRUNC(G12*I12,2)</f>
        <v>24843.67</v>
      </c>
    </row>
    <row r="13" spans="2:12" s="84" customFormat="1" ht="15">
      <c r="B13" s="12" t="s">
        <v>4507</v>
      </c>
      <c r="C13" s="125">
        <f>QUANT!C16</f>
        <v>101460</v>
      </c>
      <c r="D13" s="125" t="str">
        <f>QUANT!D16</f>
        <v>SINAPI</v>
      </c>
      <c r="E13" s="88" t="str">
        <f>IFERROR(VLOOKUP($C13,'SINAPI ABRIL 2021'!$1:$1048576,2,0),IFERROR(VLOOKUP($C13,'5-COMP. PROPRIA'!$B$1:$I$7569,4,0),""))</f>
        <v>VIGIA DIURNO COM ENCARGOS COMPLEMENTARES</v>
      </c>
      <c r="F13" s="89" t="str">
        <f>IFERROR(VLOOKUP($C13,'SINAPI ABRIL 2021'!$A:$D,3,0),IFERROR(VLOOKUP($C13,'5-COMP. PROPRIA'!$B$1:$I$7569,5,0),""))</f>
        <v>MES</v>
      </c>
      <c r="G13" s="155">
        <f>QUANT!K16</f>
        <v>6</v>
      </c>
      <c r="H13" s="285">
        <f>IFERROR(VLOOKUP($C13,'SINAPI ABRIL 2021'!$A:$D,4,0),IFERROR(VLOOKUP($C13,'5-COMP. PROPRIA'!$B$1:$I$7569,8,0),""))</f>
        <v>2582.3200000000002</v>
      </c>
      <c r="I13" s="285">
        <f>H13*'4-BDI'!$E$29</f>
        <v>3311.567168</v>
      </c>
      <c r="J13" s="286">
        <f t="shared" ref="J13" si="2">TRUNC(G13*H13,2)</f>
        <v>15493.92</v>
      </c>
      <c r="K13" s="149">
        <f t="shared" ref="K13" si="3">TRUNC(G13*I13,2)</f>
        <v>19869.400000000001</v>
      </c>
    </row>
    <row r="14" spans="2:12" s="84" customFormat="1" ht="15">
      <c r="B14" s="12" t="s">
        <v>10928</v>
      </c>
      <c r="C14" s="125">
        <f>QUANT!C19</f>
        <v>88326</v>
      </c>
      <c r="D14" s="125" t="str">
        <f>QUANT!D19</f>
        <v>SINAPI</v>
      </c>
      <c r="E14" s="88" t="str">
        <f>IFERROR(VLOOKUP($C14,'SINAPI ABRIL 2021'!$1:$1048576,2,0),IFERROR(VLOOKUP($C14,'5-COMP. PROPRIA'!$B$1:$I$7569,4,0),""))</f>
        <v>VIGIA NOTURNO COM ENCARGOS COMPLEMENTARES</v>
      </c>
      <c r="F14" s="89" t="str">
        <f>IFERROR(VLOOKUP($C14,'SINAPI ABRIL 2021'!$A:$D,3,0),IFERROR(VLOOKUP($C14,'5-COMP. PROPRIA'!$B$1:$I$7569,5,0),""))</f>
        <v>H</v>
      </c>
      <c r="G14" s="155">
        <f>QUANT!K19</f>
        <v>1080</v>
      </c>
      <c r="H14" s="285">
        <f>IFERROR(VLOOKUP($C14,'SINAPI ABRIL 2021'!$A:$D,4,0),IFERROR(VLOOKUP($C14,'5-COMP. PROPRIA'!$B$1:$I$7569,8,0),""))</f>
        <v>18.260000000000002</v>
      </c>
      <c r="I14" s="285">
        <f>H14*'4-BDI'!$E$29</f>
        <v>23.416624000000002</v>
      </c>
      <c r="J14" s="286">
        <f t="shared" si="0"/>
        <v>19720.8</v>
      </c>
      <c r="K14" s="149">
        <f t="shared" si="1"/>
        <v>25289.95</v>
      </c>
      <c r="L14" s="94"/>
    </row>
    <row r="15" spans="2:12" s="84" customFormat="1" ht="15">
      <c r="B15" s="721" t="s">
        <v>3681</v>
      </c>
      <c r="C15" s="724"/>
      <c r="D15" s="724"/>
      <c r="E15" s="724"/>
      <c r="F15" s="724"/>
      <c r="G15" s="724"/>
      <c r="H15" s="724"/>
      <c r="I15" s="150"/>
      <c r="J15" s="152">
        <f>TRUNC(SUM(J11:J14),2)</f>
        <v>65167.32</v>
      </c>
      <c r="K15" s="151">
        <f>TRUNC(SUM(K11:K14),2)</f>
        <v>83570.55</v>
      </c>
      <c r="L15" s="94"/>
    </row>
    <row r="16" spans="2:12" s="84" customFormat="1" ht="15">
      <c r="B16" s="7" t="s">
        <v>634</v>
      </c>
      <c r="C16" s="8"/>
      <c r="D16" s="9"/>
      <c r="E16" s="10" t="str">
        <f>QUANT!E24:J24</f>
        <v>INSTALAÇÕES DE CANTEIRO E SERVIÇOS PRELIMINARES</v>
      </c>
      <c r="F16" s="11"/>
      <c r="G16" s="154"/>
      <c r="H16" s="323"/>
      <c r="I16" s="147"/>
      <c r="J16" s="147"/>
      <c r="K16" s="148"/>
    </row>
    <row r="17" spans="2:12" s="84" customFormat="1" ht="15">
      <c r="B17" s="12" t="s">
        <v>596</v>
      </c>
      <c r="C17" s="127" t="str">
        <f>QUANT!C26</f>
        <v>CP-IP-02</v>
      </c>
      <c r="D17" s="87" t="str">
        <f>QUANT!D26</f>
        <v>PRÓPRIA</v>
      </c>
      <c r="E17" s="88" t="str">
        <f>IFERROR(VLOOKUP($C17,'SINAPI ABRIL 2021'!$1:$1048576,2,0),IFERROR(VLOOKUP($C17,'5-COMP. PROPRIA'!$B$1:$I$7569,4,0),""))</f>
        <v>PLACA DE OBRA EM CHAPA DE AÇO GALVANIZADO</v>
      </c>
      <c r="F17" s="89" t="str">
        <f>IFERROR(VLOOKUP($C17,'SINAPI ABRIL 2021'!$A:$D,3,0),IFERROR(VLOOKUP($C17,'5-COMP. PROPRIA'!$B$1:$I$7569,5,0),""))</f>
        <v xml:space="preserve">M2    </v>
      </c>
      <c r="G17" s="155">
        <f>QUANT!K26</f>
        <v>6</v>
      </c>
      <c r="H17" s="285">
        <f>IFERROR(VLOOKUP($C17,'SINAPI ABRIL 2021'!$A:$D,4,0),IFERROR(VLOOKUP($C17,'5-COMP. PROPRIA'!$B$1:$I$7569,8,0),""))</f>
        <v>307.2</v>
      </c>
      <c r="I17" s="285">
        <f>H17*'4-BDI'!$E$29</f>
        <v>393.95328000000001</v>
      </c>
      <c r="J17" s="286">
        <f>TRUNC(G17*H17,2)</f>
        <v>1843.2</v>
      </c>
      <c r="K17" s="149">
        <f>TRUNC(G17*I17,2)</f>
        <v>2363.71</v>
      </c>
    </row>
    <row r="18" spans="2:12" s="84" customFormat="1" ht="15">
      <c r="B18" s="12" t="s">
        <v>12899</v>
      </c>
      <c r="C18" s="127">
        <f>QUANT!C30</f>
        <v>98459</v>
      </c>
      <c r="D18" s="87" t="str">
        <f>QUANT!D30</f>
        <v>SINAPI</v>
      </c>
      <c r="E18" s="88" t="str">
        <f>IFERROR(VLOOKUP($C18,'SINAPI ABRIL 2021'!$1:$1048576,2,0),IFERROR(VLOOKUP($C18,'5-COMP. PROPRIA'!$B$1:$I$7569,4,0),""))</f>
        <v>TAPUME COM TELHA METÁLICA. AF_05/2018</v>
      </c>
      <c r="F18" s="89" t="str">
        <f>IFERROR(VLOOKUP($C18,'SINAPI ABRIL 2021'!$A:$D,3,0),IFERROR(VLOOKUP($C18,'5-COMP. PROPRIA'!$B$1:$I$7569,5,0),""))</f>
        <v>M2</v>
      </c>
      <c r="G18" s="155">
        <f>QUANT!K30</f>
        <v>130</v>
      </c>
      <c r="H18" s="285">
        <f>IFERROR(VLOOKUP($C18,'SINAPI ABRIL 2021'!$A:$D,4,0),IFERROR(VLOOKUP($C18,'5-COMP. PROPRIA'!$B$1:$I$7569,8,0),""))</f>
        <v>80.45</v>
      </c>
      <c r="I18" s="285">
        <f>H18*'4-BDI'!$E$29</f>
        <v>103.16908000000001</v>
      </c>
      <c r="J18" s="286">
        <f t="shared" ref="J18" si="4">TRUNC(G18*H18,2)</f>
        <v>10458.5</v>
      </c>
      <c r="K18" s="149">
        <f t="shared" ref="K18" si="5">TRUNC(G18*I18,2)</f>
        <v>13411.98</v>
      </c>
    </row>
    <row r="19" spans="2:12" s="84" customFormat="1" ht="15">
      <c r="B19" s="721" t="s">
        <v>3681</v>
      </c>
      <c r="C19" s="724"/>
      <c r="D19" s="724"/>
      <c r="E19" s="724"/>
      <c r="F19" s="724"/>
      <c r="G19" s="724"/>
      <c r="H19" s="724"/>
      <c r="I19" s="150"/>
      <c r="J19" s="152">
        <f>TRUNC(SUM(J17:J18),2)</f>
        <v>12301.7</v>
      </c>
      <c r="K19" s="151">
        <f>TRUNC(SUM(K17:K18),2)</f>
        <v>15775.69</v>
      </c>
      <c r="L19" s="94"/>
    </row>
    <row r="20" spans="2:12" s="84" customFormat="1" ht="15">
      <c r="B20" s="7" t="s">
        <v>716</v>
      </c>
      <c r="C20" s="8"/>
      <c r="D20" s="9"/>
      <c r="E20" s="10" t="str">
        <f>QUANT!E32</f>
        <v>DEMOLIÇÕES E RETIRADAS</v>
      </c>
      <c r="F20" s="11"/>
      <c r="G20" s="154"/>
      <c r="H20" s="323"/>
      <c r="I20" s="147"/>
      <c r="J20" s="147"/>
      <c r="K20" s="148"/>
    </row>
    <row r="21" spans="2:12" s="84" customFormat="1" ht="30">
      <c r="B21" s="13" t="s">
        <v>26</v>
      </c>
      <c r="C21" s="87">
        <f>QUANT!C36</f>
        <v>97647</v>
      </c>
      <c r="D21" s="87" t="str">
        <f>QUANT!D36</f>
        <v>SINAPI</v>
      </c>
      <c r="E21" s="88" t="str">
        <f>IFERROR(VLOOKUP($C21,'SINAPI ABRIL 2021'!$1:$1048576,2,0),IFERROR(VLOOKUP($C21,'5-COMP. PROPRIA'!$B$1:$I$7569,4,0),""))</f>
        <v>REMOÇÃO DE TELHAS, DE FIBROCIMENTO, METÁLICA E CERÂMICA, DE FORMA MANUAL, SEM REAPROVEITAMENTO. AF_12/2017</v>
      </c>
      <c r="F21" s="89" t="str">
        <f>IFERROR(VLOOKUP($C21,'SINAPI ABRIL 2021'!$A:$D,3,0),IFERROR(VLOOKUP($C21,'5-COMP. PROPRIA'!$B$1:$I$7569,5,0),""))</f>
        <v>M2</v>
      </c>
      <c r="G21" s="155">
        <f>QUANT!K36</f>
        <v>1932.5797200000002</v>
      </c>
      <c r="H21" s="285">
        <f>IFERROR(VLOOKUP($C21,'SINAPI ABRIL 2021'!$A:$D,4,0),IFERROR(VLOOKUP($C21,'5-COMP. PROPRIA'!$B$1:$I$7569,8,0),""))</f>
        <v>2.2799999999999998</v>
      </c>
      <c r="I21" s="285">
        <f>H21*'4-BDI'!$E$29</f>
        <v>2.9238719999999998</v>
      </c>
      <c r="J21" s="286">
        <f t="shared" ref="J21" si="6">TRUNC(G21*H21,2)</f>
        <v>4406.28</v>
      </c>
      <c r="K21" s="149">
        <f t="shared" ref="K21" si="7">TRUNC(G21*I21,2)</f>
        <v>5650.61</v>
      </c>
    </row>
    <row r="22" spans="2:12" s="84" customFormat="1" ht="30">
      <c r="B22" s="13" t="s">
        <v>12900</v>
      </c>
      <c r="C22" s="87">
        <f>QUANT!C40</f>
        <v>97655</v>
      </c>
      <c r="D22" s="87" t="str">
        <f>QUANT!D40</f>
        <v>SINAPI</v>
      </c>
      <c r="E22" s="88" t="str">
        <f>IFERROR(VLOOKUP($C22,'SINAPI ABRIL 2021'!$1:$1048576,2,0),IFERROR(VLOOKUP($C22,'5-COMP. PROPRIA'!$B$1:$I$7569,4,0),""))</f>
        <v>REMOÇÃO DE TRAMA METÁLICA PARA COBERTURA, DE FORMA MANUAL, SEM REAPROVEITAMENTO. AF_12/2017</v>
      </c>
      <c r="F22" s="89" t="str">
        <f>IFERROR(VLOOKUP($C22,'SINAPI ABRIL 2021'!$A:$D,3,0),IFERROR(VLOOKUP($C22,'5-COMP. PROPRIA'!$B$1:$I$7569,5,0),""))</f>
        <v>M2</v>
      </c>
      <c r="G22" s="155">
        <f>QUANT!K40</f>
        <v>500</v>
      </c>
      <c r="H22" s="285">
        <f>IFERROR(VLOOKUP($C22,'SINAPI ABRIL 2021'!$A:$D,4,0),IFERROR(VLOOKUP($C22,'5-COMP. PROPRIA'!$B$1:$I$7569,8,0),""))</f>
        <v>16.04</v>
      </c>
      <c r="I22" s="285">
        <f>H22*'4-BDI'!$E$29</f>
        <v>20.569696</v>
      </c>
      <c r="J22" s="286">
        <f t="shared" ref="J22:J39" si="8">TRUNC(G22*H22,2)</f>
        <v>8020</v>
      </c>
      <c r="K22" s="149">
        <f t="shared" ref="K22:K39" si="9">TRUNC(G22*I22,2)</f>
        <v>10284.84</v>
      </c>
    </row>
    <row r="23" spans="2:12" s="84" customFormat="1" ht="30">
      <c r="B23" s="13" t="s">
        <v>12901</v>
      </c>
      <c r="C23" s="87">
        <f>QUANT!C42</f>
        <v>97640</v>
      </c>
      <c r="D23" s="87" t="str">
        <f>QUANT!D42</f>
        <v>SINAPI</v>
      </c>
      <c r="E23" s="88" t="str">
        <f>IFERROR(VLOOKUP($C23,'SINAPI ABRIL 2021'!$1:$1048576,2,0),IFERROR(VLOOKUP($C23,'5-COMP. PROPRIA'!$B$1:$I$7569,4,0),""))</f>
        <v>REMOÇÃO DE FORROS DE DRYWALL, PVC E FIBROMINERAL, DE FORMA MANUAL, SEM REAPROVEITAMENTO. AF_12/2017</v>
      </c>
      <c r="F23" s="89" t="str">
        <f>IFERROR(VLOOKUP($C23,'SINAPI ABRIL 2021'!$A:$D,3,0),IFERROR(VLOOKUP($C23,'5-COMP. PROPRIA'!$B$1:$I$7569,5,0),""))</f>
        <v>M2</v>
      </c>
      <c r="G23" s="155">
        <f>QUANT!K42</f>
        <v>1851.13</v>
      </c>
      <c r="H23" s="285">
        <f>IFERROR(VLOOKUP($C23,'SINAPI ABRIL 2021'!$A:$D,4,0),IFERROR(VLOOKUP($C23,'5-COMP. PROPRIA'!$B$1:$I$7569,8,0),""))</f>
        <v>1.03</v>
      </c>
      <c r="I23" s="285">
        <f>H23*'4-BDI'!$E$29</f>
        <v>1.320872</v>
      </c>
      <c r="J23" s="286">
        <f t="shared" si="8"/>
        <v>1906.66</v>
      </c>
      <c r="K23" s="149">
        <f t="shared" si="9"/>
        <v>2445.1</v>
      </c>
    </row>
    <row r="24" spans="2:12" s="84" customFormat="1" ht="15">
      <c r="B24" s="13" t="s">
        <v>12902</v>
      </c>
      <c r="C24" s="87" t="str">
        <f>QUANT!C44</f>
        <v>CP-DEM-01</v>
      </c>
      <c r="D24" s="87" t="str">
        <f>QUANT!D44</f>
        <v>PRÓPRIA</v>
      </c>
      <c r="E24" s="88" t="str">
        <f>IFERROR(VLOOKUP($C24,'SINAPI ABRIL 2021'!$1:$1048576,2,0),IFERROR(VLOOKUP($C24,'5-COMP. PROPRIA'!$B$1:$I$7569,4,0),""))</f>
        <v>REMOÇÃO DE GRADE E BEIRAL SEM APROVEITAMENTO</v>
      </c>
      <c r="F24" s="89" t="str">
        <f>IFERROR(VLOOKUP($C24,'SINAPI ABRIL 2021'!$A:$D,3,0),IFERROR(VLOOKUP($C24,'5-COMP. PROPRIA'!$B$1:$I$7569,5,0),""))</f>
        <v>M</v>
      </c>
      <c r="G24" s="155">
        <f>QUANT!K44</f>
        <v>175</v>
      </c>
      <c r="H24" s="285">
        <f>IFERROR(VLOOKUP($C24,'SINAPI ABRIL 2021'!$A:$D,4,0),IFERROR(VLOOKUP($C24,'5-COMP. PROPRIA'!$B$1:$I$7569,8,0),""))</f>
        <v>4.7300000000000004</v>
      </c>
      <c r="I24" s="285">
        <f>H24*'4-BDI'!$E$29</f>
        <v>6.0657520000000007</v>
      </c>
      <c r="J24" s="286">
        <f t="shared" si="8"/>
        <v>827.75</v>
      </c>
      <c r="K24" s="149">
        <f t="shared" si="9"/>
        <v>1061.5</v>
      </c>
    </row>
    <row r="25" spans="2:12" s="84" customFormat="1" ht="15">
      <c r="B25" s="13" t="s">
        <v>43</v>
      </c>
      <c r="C25" s="87" t="str">
        <f>QUANT!C49</f>
        <v>CP-DEM-02</v>
      </c>
      <c r="D25" s="87" t="str">
        <f>QUANT!D49</f>
        <v>PRÓPRIA</v>
      </c>
      <c r="E25" s="88" t="str">
        <f>IFERROR(VLOOKUP($C25,'SINAPI ABRIL 2021'!$1:$1048576,2,0),IFERROR(VLOOKUP($C25,'5-COMP. PROPRIA'!$B$1:$I$7569,4,0),""))</f>
        <v>DEMOLIÇÃO DE CONCRETO SIMPLES</v>
      </c>
      <c r="F25" s="89" t="str">
        <f>IFERROR(VLOOKUP($C25,'SINAPI ABRIL 2021'!$A:$D,3,0),IFERROR(VLOOKUP($C25,'5-COMP. PROPRIA'!$B$1:$I$7569,5,0),""))</f>
        <v>M3</v>
      </c>
      <c r="G25" s="155">
        <f>QUANT!K49</f>
        <v>60.755799999999994</v>
      </c>
      <c r="H25" s="285">
        <f>IFERROR(VLOOKUP($C25,'SINAPI ABRIL 2021'!$A:$D,4,0),IFERROR(VLOOKUP($C25,'5-COMP. PROPRIA'!$B$1:$I$7569,8,0),""))</f>
        <v>94.89</v>
      </c>
      <c r="I25" s="285">
        <f>H25*'4-BDI'!$E$29</f>
        <v>121.686936</v>
      </c>
      <c r="J25" s="286">
        <f t="shared" si="8"/>
        <v>5765.11</v>
      </c>
      <c r="K25" s="149">
        <f t="shared" si="9"/>
        <v>7393.18</v>
      </c>
    </row>
    <row r="26" spans="2:12" s="84" customFormat="1" ht="15">
      <c r="B26" s="13" t="s">
        <v>12903</v>
      </c>
      <c r="C26" s="87">
        <f>QUANT!C59</f>
        <v>97645</v>
      </c>
      <c r="D26" s="87" t="str">
        <f>QUANT!D59</f>
        <v>SINAPI</v>
      </c>
      <c r="E26" s="88" t="str">
        <f>IFERROR(VLOOKUP($C26,'SINAPI ABRIL 2021'!$1:$1048576,2,0),IFERROR(VLOOKUP($C26,'5-COMP. PROPRIA'!$B$1:$I$7569,4,0),""))</f>
        <v>REMOÇÃO DE JANELAS, DE FORMA MANUAL, SEM REAPROVEITAMENTO. AF_12/2017</v>
      </c>
      <c r="F26" s="89" t="str">
        <f>IFERROR(VLOOKUP($C26,'SINAPI ABRIL 2021'!$A:$D,3,0),IFERROR(VLOOKUP($C26,'5-COMP. PROPRIA'!$B$1:$I$7569,5,0),""))</f>
        <v>M2</v>
      </c>
      <c r="G26" s="155">
        <f>QUANT!K59</f>
        <v>170.32</v>
      </c>
      <c r="H26" s="285">
        <f>IFERROR(VLOOKUP($C26,'SINAPI ABRIL 2021'!$A:$D,4,0),IFERROR(VLOOKUP($C26,'5-COMP. PROPRIA'!$B$1:$I$7569,8,0),""))</f>
        <v>22.28</v>
      </c>
      <c r="I26" s="285">
        <f>H26*'4-BDI'!$E$29</f>
        <v>28.571872000000003</v>
      </c>
      <c r="J26" s="286">
        <f t="shared" si="8"/>
        <v>3794.72</v>
      </c>
      <c r="K26" s="149">
        <f t="shared" si="9"/>
        <v>4866.3599999999997</v>
      </c>
    </row>
    <row r="27" spans="2:12" s="84" customFormat="1" ht="15">
      <c r="B27" s="13" t="s">
        <v>44</v>
      </c>
      <c r="C27" s="87">
        <f>QUANT!C61</f>
        <v>97644</v>
      </c>
      <c r="D27" s="87" t="str">
        <f>QUANT!D61</f>
        <v>SINAPI</v>
      </c>
      <c r="E27" s="88" t="str">
        <f>IFERROR(VLOOKUP($C27,'SINAPI ABRIL 2021'!$1:$1048576,2,0),IFERROR(VLOOKUP($C27,'5-COMP. PROPRIA'!$B$1:$I$7569,4,0),""))</f>
        <v>REMOÇÃO DE PORTAS, DE FORMA MANUAL, SEM REAPROVEITAMENTO. AF_12/2017</v>
      </c>
      <c r="F27" s="89" t="str">
        <f>IFERROR(VLOOKUP($C27,'SINAPI ABRIL 2021'!$A:$D,3,0),IFERROR(VLOOKUP($C27,'5-COMP. PROPRIA'!$B$1:$I$7569,5,0),""))</f>
        <v>M2</v>
      </c>
      <c r="G27" s="155">
        <f>QUANT!K61</f>
        <v>110.05</v>
      </c>
      <c r="H27" s="285">
        <f>IFERROR(VLOOKUP($C27,'SINAPI ABRIL 2021'!$A:$D,4,0),IFERROR(VLOOKUP($C27,'5-COMP. PROPRIA'!$B$1:$I$7569,8,0),""))</f>
        <v>5.93</v>
      </c>
      <c r="I27" s="285">
        <f>H27*'4-BDI'!$E$29</f>
        <v>7.6046319999999996</v>
      </c>
      <c r="J27" s="286">
        <f t="shared" si="8"/>
        <v>652.59</v>
      </c>
      <c r="K27" s="149">
        <f t="shared" si="9"/>
        <v>836.88</v>
      </c>
    </row>
    <row r="28" spans="2:12" s="84" customFormat="1" ht="30">
      <c r="B28" s="13" t="s">
        <v>12904</v>
      </c>
      <c r="C28" s="87">
        <f>QUANT!C63</f>
        <v>97634</v>
      </c>
      <c r="D28" s="87" t="str">
        <f>QUANT!D63</f>
        <v>SINAPI</v>
      </c>
      <c r="E28" s="88" t="str">
        <f>IFERROR(VLOOKUP($C28,'SINAPI ABRIL 2021'!$1:$1048576,2,0),IFERROR(VLOOKUP($C28,'5-COMP. PROPRIA'!$B$1:$I$7569,4,0),""))</f>
        <v>DEMOLIÇÃO DE REVESTIMENTO CERÂMICO, DE FORMA MECANIZADA COM MARTELETE, SEM REAPROVEITAMENTO. AF_12/2017</v>
      </c>
      <c r="F28" s="89" t="str">
        <f>IFERROR(VLOOKUP($C28,'SINAPI ABRIL 2021'!$A:$D,3,0),IFERROR(VLOOKUP($C28,'5-COMP. PROPRIA'!$B$1:$I$7569,5,0),""))</f>
        <v>M2</v>
      </c>
      <c r="G28" s="155">
        <f>QUANT!K63</f>
        <v>1081.1999999999998</v>
      </c>
      <c r="H28" s="285">
        <f>IFERROR(VLOOKUP($C28,'SINAPI ABRIL 2021'!$A:$D,4,0),IFERROR(VLOOKUP($C28,'5-COMP. PROPRIA'!$B$1:$I$7569,8,0),""))</f>
        <v>7.66</v>
      </c>
      <c r="I28" s="285">
        <f>H28*'4-BDI'!$E$29</f>
        <v>9.8231839999999995</v>
      </c>
      <c r="J28" s="286">
        <f t="shared" si="8"/>
        <v>8281.99</v>
      </c>
      <c r="K28" s="149">
        <f t="shared" si="9"/>
        <v>10620.82</v>
      </c>
    </row>
    <row r="29" spans="2:12" s="84" customFormat="1" ht="30">
      <c r="B29" s="13" t="s">
        <v>10895</v>
      </c>
      <c r="C29" s="87">
        <f>QUANT!C74</f>
        <v>97631</v>
      </c>
      <c r="D29" s="87" t="str">
        <f>QUANT!D74</f>
        <v>SINAPI</v>
      </c>
      <c r="E29" s="88" t="str">
        <f>IFERROR(VLOOKUP($C29,'SINAPI ABRIL 2021'!$1:$1048576,2,0),IFERROR(VLOOKUP($C29,'5-COMP. PROPRIA'!$B$1:$I$7569,4,0),""))</f>
        <v>DEMOLIÇÃO DE ARGAMASSAS, DE FORMA MANUAL, SEM REAPROVEITAMENTO. AF_12/2017</v>
      </c>
      <c r="F29" s="89" t="str">
        <f>IFERROR(VLOOKUP($C29,'SINAPI ABRIL 2021'!$A:$D,3,0),IFERROR(VLOOKUP($C29,'5-COMP. PROPRIA'!$B$1:$I$7569,5,0),""))</f>
        <v>M2</v>
      </c>
      <c r="G29" s="155">
        <f>QUANT!K74</f>
        <v>1081.1999999999998</v>
      </c>
      <c r="H29" s="285">
        <f>IFERROR(VLOOKUP($C29,'SINAPI ABRIL 2021'!$A:$D,4,0),IFERROR(VLOOKUP($C29,'5-COMP. PROPRIA'!$B$1:$I$7569,8,0),""))</f>
        <v>2.13</v>
      </c>
      <c r="I29" s="285">
        <f>H29*'4-BDI'!$E$29</f>
        <v>2.7315119999999999</v>
      </c>
      <c r="J29" s="286">
        <f t="shared" si="8"/>
        <v>2302.9499999999998</v>
      </c>
      <c r="K29" s="149">
        <f t="shared" si="9"/>
        <v>2953.31</v>
      </c>
    </row>
    <row r="30" spans="2:12" s="84" customFormat="1" ht="30">
      <c r="B30" s="13" t="s">
        <v>12905</v>
      </c>
      <c r="C30" s="87">
        <f>QUANT!C76</f>
        <v>97632</v>
      </c>
      <c r="D30" s="87" t="str">
        <f>QUANT!D76</f>
        <v>SINAPI</v>
      </c>
      <c r="E30" s="88" t="str">
        <f>IFERROR(VLOOKUP($C30,'SINAPI ABRIL 2021'!$1:$1048576,2,0),IFERROR(VLOOKUP($C30,'5-COMP. PROPRIA'!$B$1:$I$7569,4,0),""))</f>
        <v>DEMOLIÇÃO DE RODAPÉ CERÂMICO, DE FORMA MANUAL, SEM REAPROVEITAMENTO. AF_12/2017</v>
      </c>
      <c r="F30" s="89" t="str">
        <f>IFERROR(VLOOKUP($C30,'SINAPI ABRIL 2021'!$A:$D,3,0),IFERROR(VLOOKUP($C30,'5-COMP. PROPRIA'!$B$1:$I$7569,5,0),""))</f>
        <v>M</v>
      </c>
      <c r="G30" s="155">
        <f>QUANT!K76</f>
        <v>226.5</v>
      </c>
      <c r="H30" s="285">
        <f>IFERROR(VLOOKUP($C30,'SINAPI ABRIL 2021'!$A:$D,4,0),IFERROR(VLOOKUP($C30,'5-COMP. PROPRIA'!$B$1:$I$7569,8,0),""))</f>
        <v>1.66</v>
      </c>
      <c r="I30" s="285">
        <f>H30*'4-BDI'!$E$29</f>
        <v>2.128784</v>
      </c>
      <c r="J30" s="286">
        <f t="shared" si="8"/>
        <v>375.99</v>
      </c>
      <c r="K30" s="149">
        <f t="shared" si="9"/>
        <v>482.16</v>
      </c>
    </row>
    <row r="31" spans="2:12" s="84" customFormat="1" ht="30">
      <c r="B31" s="13" t="s">
        <v>12906</v>
      </c>
      <c r="C31" s="87">
        <f>QUANT!C78</f>
        <v>97622</v>
      </c>
      <c r="D31" s="87" t="str">
        <f>QUANT!D78</f>
        <v>SINAPI</v>
      </c>
      <c r="E31" s="88" t="str">
        <f>IFERROR(VLOOKUP($C31,'SINAPI ABRIL 2021'!$1:$1048576,2,0),IFERROR(VLOOKUP($C31,'5-COMP. PROPRIA'!$B$1:$I$7569,4,0),""))</f>
        <v>DEMOLIÇÃO DE ALVENARIA DE BLOCO FURADO, DE FORMA MANUAL, SEM REAPROVEITAMENTO. AF_12/2017</v>
      </c>
      <c r="F31" s="89" t="str">
        <f>IFERROR(VLOOKUP($C31,'SINAPI ABRIL 2021'!$A:$D,3,0),IFERROR(VLOOKUP($C31,'5-COMP. PROPRIA'!$B$1:$I$7569,5,0),""))</f>
        <v>M3</v>
      </c>
      <c r="G31" s="155">
        <f>QUANT!K78</f>
        <v>21.939</v>
      </c>
      <c r="H31" s="285">
        <f>IFERROR(VLOOKUP($C31,'SINAPI ABRIL 2021'!$A:$D,4,0),IFERROR(VLOOKUP($C31,'5-COMP. PROPRIA'!$B$1:$I$7569,8,0),""))</f>
        <v>36.56</v>
      </c>
      <c r="I31" s="285">
        <f>H31*'4-BDI'!$E$29</f>
        <v>46.884544000000005</v>
      </c>
      <c r="J31" s="286">
        <f t="shared" si="8"/>
        <v>802.08</v>
      </c>
      <c r="K31" s="149">
        <f t="shared" si="9"/>
        <v>1028.5999999999999</v>
      </c>
    </row>
    <row r="32" spans="2:12" s="84" customFormat="1" ht="30">
      <c r="B32" s="13" t="s">
        <v>12907</v>
      </c>
      <c r="C32" s="87">
        <f>QUANT!C85</f>
        <v>97627</v>
      </c>
      <c r="D32" s="87" t="str">
        <f>QUANT!D85</f>
        <v>SINAPI</v>
      </c>
      <c r="E32" s="88" t="str">
        <f>IFERROR(VLOOKUP($C32,'SINAPI ABRIL 2021'!$1:$1048576,2,0),IFERROR(VLOOKUP($C32,'5-COMP. PROPRIA'!$B$1:$I$7569,4,0),""))</f>
        <v>DEMOLIÇÃO DE PILARES E VIGAS EM CONCRETO ARMADO, DE FORMA MECANIZADA COM MARTELETE, SEM REAPROVEITAMENTO. AF_12/2017</v>
      </c>
      <c r="F32" s="89" t="str">
        <f>IFERROR(VLOOKUP($C32,'SINAPI ABRIL 2021'!$A:$D,3,0),IFERROR(VLOOKUP($C32,'5-COMP. PROPRIA'!$B$1:$I$7569,5,0),""))</f>
        <v>M3</v>
      </c>
      <c r="G32" s="155">
        <f>QUANT!K85</f>
        <v>13.62</v>
      </c>
      <c r="H32" s="285">
        <f>IFERROR(VLOOKUP($C32,'SINAPI ABRIL 2021'!$A:$D,4,0),IFERROR(VLOOKUP($C32,'5-COMP. PROPRIA'!$B$1:$I$7569,8,0),""))</f>
        <v>180.38</v>
      </c>
      <c r="I32" s="285">
        <f>H32*'4-BDI'!$E$29</f>
        <v>231.319312</v>
      </c>
      <c r="J32" s="286">
        <f t="shared" si="8"/>
        <v>2456.77</v>
      </c>
      <c r="K32" s="149">
        <f t="shared" si="9"/>
        <v>3150.56</v>
      </c>
    </row>
    <row r="33" spans="2:11" s="84" customFormat="1" ht="15">
      <c r="B33" s="13" t="s">
        <v>12908</v>
      </c>
      <c r="C33" s="87" t="str">
        <f>QUANT!C87</f>
        <v>CP-DEM-03</v>
      </c>
      <c r="D33" s="87" t="str">
        <f>QUANT!D87</f>
        <v>PRÓPRIA</v>
      </c>
      <c r="E33" s="88" t="str">
        <f>IFERROR(VLOOKUP($C33,'SINAPI ABRIL 2021'!$1:$1048576,2,0),IFERROR(VLOOKUP($C33,'5-COMP. PROPRIA'!$B$1:$I$7569,4,0),""))</f>
        <v>ESGOTAMENTO, DEMOLIÇÃO E RETIRADA DE FOSSA</v>
      </c>
      <c r="F33" s="89" t="str">
        <f>IFERROR(VLOOKUP($C33,'SINAPI ABRIL 2021'!$A:$D,3,0),IFERROR(VLOOKUP($C33,'5-COMP. PROPRIA'!$B$1:$I$7569,5,0),""))</f>
        <v>UN</v>
      </c>
      <c r="G33" s="155">
        <f>QUANT!K87</f>
        <v>3</v>
      </c>
      <c r="H33" s="285">
        <f>IFERROR(VLOOKUP($C33,'SINAPI ABRIL 2021'!$A:$D,4,0),IFERROR(VLOOKUP($C33,'5-COMP. PROPRIA'!$B$1:$I$7569,8,0),""))</f>
        <v>1602.04</v>
      </c>
      <c r="I33" s="285">
        <f>H33*'4-BDI'!$E$29</f>
        <v>2054.4560959999999</v>
      </c>
      <c r="J33" s="286">
        <f t="shared" si="8"/>
        <v>4806.12</v>
      </c>
      <c r="K33" s="149">
        <f t="shared" si="9"/>
        <v>6163.36</v>
      </c>
    </row>
    <row r="34" spans="2:11" s="84" customFormat="1" ht="15">
      <c r="B34" s="13" t="s">
        <v>11659</v>
      </c>
      <c r="C34" s="87">
        <f>QUANT!C89</f>
        <v>97663</v>
      </c>
      <c r="D34" s="87" t="str">
        <f>QUANT!D89</f>
        <v>SINAPI</v>
      </c>
      <c r="E34" s="88" t="str">
        <f>IFERROR(VLOOKUP($C34,'SINAPI ABRIL 2021'!$1:$1048576,2,0),IFERROR(VLOOKUP($C34,'5-COMP. PROPRIA'!$B$1:$I$7569,4,0),""))</f>
        <v>REMOÇÃO DE LOUÇAS, DE FORMA MANUAL, SEM REAPROVEITAMENTO. AF_12/2017</v>
      </c>
      <c r="F34" s="89" t="str">
        <f>IFERROR(VLOOKUP($C34,'SINAPI ABRIL 2021'!$A:$D,3,0),IFERROR(VLOOKUP($C34,'5-COMP. PROPRIA'!$B$1:$I$7569,5,0),""))</f>
        <v>UN</v>
      </c>
      <c r="G34" s="155">
        <f>QUANT!K89</f>
        <v>40</v>
      </c>
      <c r="H34" s="285">
        <f>IFERROR(VLOOKUP($C34,'SINAPI ABRIL 2021'!$A:$D,4,0),IFERROR(VLOOKUP($C34,'5-COMP. PROPRIA'!$B$1:$I$7569,8,0),""))</f>
        <v>7.92</v>
      </c>
      <c r="I34" s="285">
        <f>H34*'4-BDI'!$E$29</f>
        <v>10.156608</v>
      </c>
      <c r="J34" s="286">
        <f t="shared" si="8"/>
        <v>316.8</v>
      </c>
      <c r="K34" s="149">
        <f t="shared" si="9"/>
        <v>406.26</v>
      </c>
    </row>
    <row r="35" spans="2:11" s="84" customFormat="1" ht="30">
      <c r="B35" s="13" t="s">
        <v>12909</v>
      </c>
      <c r="C35" s="87">
        <f>QUANT!C91</f>
        <v>97661</v>
      </c>
      <c r="D35" s="87" t="str">
        <f>QUANT!D91</f>
        <v>SINAPI</v>
      </c>
      <c r="E35" s="88" t="str">
        <f>IFERROR(VLOOKUP($C35,'SINAPI ABRIL 2021'!$1:$1048576,2,0),IFERROR(VLOOKUP($C35,'5-COMP. PROPRIA'!$B$1:$I$7569,4,0),""))</f>
        <v>REMOÇÃO DE CABOS ELÉTRICOS, DE FORMA MANUAL, SEM REAPROVEITAMENTO. AF_12/2017</v>
      </c>
      <c r="F35" s="89" t="str">
        <f>IFERROR(VLOOKUP($C35,'SINAPI ABRIL 2021'!$A:$D,3,0),IFERROR(VLOOKUP($C35,'5-COMP. PROPRIA'!$B$1:$I$7569,5,0),""))</f>
        <v>M</v>
      </c>
      <c r="G35" s="155">
        <f>QUANT!K91</f>
        <v>7000</v>
      </c>
      <c r="H35" s="285">
        <f>IFERROR(VLOOKUP($C35,'SINAPI ABRIL 2021'!$A:$D,4,0),IFERROR(VLOOKUP($C35,'5-COMP. PROPRIA'!$B$1:$I$7569,8,0),""))</f>
        <v>0.43</v>
      </c>
      <c r="I35" s="285">
        <f>H35*'4-BDI'!$E$29</f>
        <v>0.55143200000000003</v>
      </c>
      <c r="J35" s="286">
        <f t="shared" si="8"/>
        <v>3010</v>
      </c>
      <c r="K35" s="149">
        <f t="shared" si="9"/>
        <v>3860.02</v>
      </c>
    </row>
    <row r="36" spans="2:11" s="84" customFormat="1" ht="15">
      <c r="B36" s="13" t="s">
        <v>12910</v>
      </c>
      <c r="C36" s="87" t="str">
        <f>QUANT!C93</f>
        <v>CP-DEM-05</v>
      </c>
      <c r="D36" s="87" t="str">
        <f>QUANT!D93</f>
        <v>PRÓPRIA</v>
      </c>
      <c r="E36" s="88" t="str">
        <f>IFERROR(VLOOKUP($C36,'SINAPI ABRIL 2021'!$1:$1048576,2,0),IFERROR(VLOOKUP($C36,'5-COMP. PROPRIA'!$B$1:$I$7569,4,0),""))</f>
        <v>DEMOLIÇÃO DE DIVISORIA/GRANITO OU SIMILAR SEM REAPROVEITAMENTO</v>
      </c>
      <c r="F36" s="89" t="str">
        <f>IFERROR(VLOOKUP($C36,'SINAPI ABRIL 2021'!$A:$D,3,0),IFERROR(VLOOKUP($C36,'5-COMP. PROPRIA'!$B$1:$I$7569,5,0),""))</f>
        <v>M2</v>
      </c>
      <c r="G36" s="155">
        <f>QUANT!K93</f>
        <v>82.65</v>
      </c>
      <c r="H36" s="285">
        <f>IFERROR(VLOOKUP($C36,'SINAPI ABRIL 2021'!$A:$D,4,0),IFERROR(VLOOKUP($C36,'5-COMP. PROPRIA'!$B$1:$I$7569,8,0),""))</f>
        <v>14.02</v>
      </c>
      <c r="I36" s="285">
        <f>H36*'4-BDI'!$E$29</f>
        <v>17.979247999999998</v>
      </c>
      <c r="J36" s="286">
        <f t="shared" si="8"/>
        <v>1158.75</v>
      </c>
      <c r="K36" s="149">
        <f t="shared" si="9"/>
        <v>1485.98</v>
      </c>
    </row>
    <row r="37" spans="2:11" s="84" customFormat="1" ht="30">
      <c r="B37" s="13" t="s">
        <v>12911</v>
      </c>
      <c r="C37" s="87">
        <f>QUANT!C95</f>
        <v>97662</v>
      </c>
      <c r="D37" s="87" t="str">
        <f>QUANT!D95</f>
        <v>SINAPI</v>
      </c>
      <c r="E37" s="88" t="str">
        <f>IFERROR(VLOOKUP($C37,'SINAPI ABRIL 2021'!$1:$1048576,2,0),IFERROR(VLOOKUP($C37,'5-COMP. PROPRIA'!$B$1:$I$7569,4,0),""))</f>
        <v>REMOÇÃO DE TUBULAÇÕES (TUBOS E CONEXÕES) DE ÁGUA FRIA, DE FORMA MANUAL, SEM REAPROVEITAMENTO. AF_12/2017</v>
      </c>
      <c r="F37" s="89" t="str">
        <f>IFERROR(VLOOKUP($C37,'SINAPI ABRIL 2021'!$A:$D,3,0),IFERROR(VLOOKUP($C37,'5-COMP. PROPRIA'!$B$1:$I$7569,5,0),""))</f>
        <v>M</v>
      </c>
      <c r="G37" s="155">
        <f>QUANT!K95</f>
        <v>150</v>
      </c>
      <c r="H37" s="285">
        <f>IFERROR(VLOOKUP($C37,'SINAPI ABRIL 2021'!$A:$D,4,0),IFERROR(VLOOKUP($C37,'5-COMP. PROPRIA'!$B$1:$I$7569,8,0),""))</f>
        <v>0.31</v>
      </c>
      <c r="I37" s="285">
        <f>H37*'4-BDI'!$E$29</f>
        <v>0.39754400000000001</v>
      </c>
      <c r="J37" s="286">
        <f t="shared" si="8"/>
        <v>46.5</v>
      </c>
      <c r="K37" s="149">
        <f t="shared" si="9"/>
        <v>59.63</v>
      </c>
    </row>
    <row r="38" spans="2:11" s="84" customFormat="1" ht="30">
      <c r="B38" s="13" t="s">
        <v>12912</v>
      </c>
      <c r="C38" s="87">
        <f>QUANT!C97</f>
        <v>91222</v>
      </c>
      <c r="D38" s="87" t="str">
        <f>QUANT!D97</f>
        <v>SINAPI</v>
      </c>
      <c r="E38" s="88" t="str">
        <f>IFERROR(VLOOKUP($C38,'SINAPI ABRIL 2021'!$1:$1048576,2,0),IFERROR(VLOOKUP($C38,'5-COMP. PROPRIA'!$B$1:$I$7569,4,0),""))</f>
        <v>RASGO EM ALVENARIA PARA RAMAIS/ DISTRIBUIÇÃO COM DIÂMETROS MAIORES QUE 40 MM E MENORES OU IGUAIS A 75 MM. AF_05/2015</v>
      </c>
      <c r="F38" s="89" t="str">
        <f>IFERROR(VLOOKUP($C38,'SINAPI ABRIL 2021'!$A:$D,3,0),IFERROR(VLOOKUP($C38,'5-COMP. PROPRIA'!$B$1:$I$7569,5,0),""))</f>
        <v>M</v>
      </c>
      <c r="G38" s="155">
        <f>QUANT!K97</f>
        <v>326.10000000000002</v>
      </c>
      <c r="H38" s="285">
        <f>IFERROR(VLOOKUP($C38,'SINAPI ABRIL 2021'!$A:$D,4,0),IFERROR(VLOOKUP($C38,'5-COMP. PROPRIA'!$B$1:$I$7569,8,0),""))</f>
        <v>9.5399999999999991</v>
      </c>
      <c r="I38" s="285">
        <f>H38*'4-BDI'!$E$29</f>
        <v>12.234095999999999</v>
      </c>
      <c r="J38" s="286">
        <f t="shared" si="8"/>
        <v>3110.99</v>
      </c>
      <c r="K38" s="149">
        <f t="shared" si="9"/>
        <v>3989.53</v>
      </c>
    </row>
    <row r="39" spans="2:11" s="84" customFormat="1" ht="30">
      <c r="B39" s="13" t="s">
        <v>12913</v>
      </c>
      <c r="C39" s="87">
        <f>QUANT!C99</f>
        <v>98535</v>
      </c>
      <c r="D39" s="87" t="str">
        <f>QUANT!D99</f>
        <v>SINAPI</v>
      </c>
      <c r="E39" s="88" t="str">
        <f>IFERROR(VLOOKUP($C39,'SINAPI ABRIL 2021'!$1:$1048576,2,0),IFERROR(VLOOKUP($C39,'5-COMP. PROPRIA'!$B$1:$I$7569,4,0),""))</f>
        <v>PODA EM ALTURA DE ÁRVORE COM DIÂMETRO DE TRONCO MAIOR OU IGUAL A 0,60 M.AF_05/2018</v>
      </c>
      <c r="F39" s="89" t="str">
        <f>IFERROR(VLOOKUP($C39,'SINAPI ABRIL 2021'!$A:$D,3,0),IFERROR(VLOOKUP($C39,'5-COMP. PROPRIA'!$B$1:$I$7569,5,0),""))</f>
        <v>UN</v>
      </c>
      <c r="G39" s="155">
        <f>QUANT!K99</f>
        <v>15</v>
      </c>
      <c r="H39" s="285">
        <f>IFERROR(VLOOKUP($C39,'SINAPI ABRIL 2021'!$A:$D,4,0),IFERROR(VLOOKUP($C39,'5-COMP. PROPRIA'!$B$1:$I$7569,8,0),""))</f>
        <v>783.28</v>
      </c>
      <c r="I39" s="285">
        <f>H39*'4-BDI'!$E$29</f>
        <v>1004.4782719999999</v>
      </c>
      <c r="J39" s="286">
        <f t="shared" si="8"/>
        <v>11749.2</v>
      </c>
      <c r="K39" s="149">
        <f t="shared" si="9"/>
        <v>15067.17</v>
      </c>
    </row>
    <row r="40" spans="2:11" s="84" customFormat="1" ht="30">
      <c r="B40" s="13" t="s">
        <v>12914</v>
      </c>
      <c r="C40" s="87">
        <f>QUANT!C101</f>
        <v>98531</v>
      </c>
      <c r="D40" s="87" t="str">
        <f>QUANT!D101</f>
        <v>SINAPI</v>
      </c>
      <c r="E40" s="88" t="str">
        <f>IFERROR(VLOOKUP($C40,'SINAPI ABRIL 2021'!$1:$1048576,2,0),IFERROR(VLOOKUP($C40,'5-COMP. PROPRIA'!$B$1:$I$7569,4,0),""))</f>
        <v>CORTE RASO E RECORTE DE ÁRVORE COM DIÂMETRO DE TRONCO MAIOR OU IGUAL A 0,60 M.AF_05/2018</v>
      </c>
      <c r="F40" s="89" t="str">
        <f>IFERROR(VLOOKUP($C40,'SINAPI ABRIL 2021'!$A:$D,3,0),IFERROR(VLOOKUP($C40,'5-COMP. PROPRIA'!$B$1:$I$7569,5,0),""))</f>
        <v>UN</v>
      </c>
      <c r="G40" s="155">
        <f>QUANT!K101</f>
        <v>15</v>
      </c>
      <c r="H40" s="285">
        <f>IFERROR(VLOOKUP($C40,'SINAPI ABRIL 2021'!$A:$D,4,0),IFERROR(VLOOKUP($C40,'5-COMP. PROPRIA'!$B$1:$I$7569,8,0),""))</f>
        <v>181.78</v>
      </c>
      <c r="I40" s="285">
        <f>H40*'4-BDI'!$E$29</f>
        <v>233.11467199999998</v>
      </c>
      <c r="J40" s="286">
        <f t="shared" ref="J40:J45" si="10">TRUNC(G40*H40,2)</f>
        <v>2726.7</v>
      </c>
      <c r="K40" s="149">
        <f t="shared" ref="K40:K45" si="11">TRUNC(G40*I40,2)</f>
        <v>3496.72</v>
      </c>
    </row>
    <row r="41" spans="2:11" s="84" customFormat="1" ht="30">
      <c r="B41" s="13" t="s">
        <v>12915</v>
      </c>
      <c r="C41" s="87">
        <f>QUANT!C103</f>
        <v>98528</v>
      </c>
      <c r="D41" s="87" t="str">
        <f>QUANT!D103</f>
        <v>SINAPI</v>
      </c>
      <c r="E41" s="88" t="str">
        <f>IFERROR(VLOOKUP($C41,'SINAPI ABRIL 2021'!$1:$1048576,2,0),IFERROR(VLOOKUP($C41,'5-COMP. PROPRIA'!$B$1:$I$7569,4,0),""))</f>
        <v>REMOÇÃO DE RAÍZES REMANESCENTES DE TRONCO DE ÁRVORE COM DIÂMETRO MAIOR OU IGUAL A 0,60 M.AF_05/2018</v>
      </c>
      <c r="F41" s="89" t="str">
        <f>IFERROR(VLOOKUP($C41,'SINAPI ABRIL 2021'!$A:$D,3,0),IFERROR(VLOOKUP($C41,'5-COMP. PROPRIA'!$B$1:$I$7569,5,0),""))</f>
        <v>UN</v>
      </c>
      <c r="G41" s="155">
        <f>QUANT!K103</f>
        <v>15</v>
      </c>
      <c r="H41" s="285">
        <f>IFERROR(VLOOKUP($C41,'SINAPI ABRIL 2021'!$A:$D,4,0),IFERROR(VLOOKUP($C41,'5-COMP. PROPRIA'!$B$1:$I$7569,8,0),""))</f>
        <v>165.25</v>
      </c>
      <c r="I41" s="285">
        <f>H41*'4-BDI'!$E$29</f>
        <v>211.91659999999999</v>
      </c>
      <c r="J41" s="286">
        <f t="shared" si="10"/>
        <v>2478.75</v>
      </c>
      <c r="K41" s="149">
        <f t="shared" si="11"/>
        <v>3178.74</v>
      </c>
    </row>
    <row r="42" spans="2:11" s="84" customFormat="1" ht="15">
      <c r="B42" s="13" t="s">
        <v>12916</v>
      </c>
      <c r="C42" s="87">
        <f>QUANT!C105</f>
        <v>98524</v>
      </c>
      <c r="D42" s="87" t="str">
        <f>QUANT!D105</f>
        <v>SINAPI</v>
      </c>
      <c r="E42" s="88" t="str">
        <f>IFERROR(VLOOKUP($C42,'SINAPI ABRIL 2021'!$1:$1048576,2,0),IFERROR(VLOOKUP($C42,'5-COMP. PROPRIA'!$B$1:$I$7569,4,0),""))</f>
        <v>LIMPEZA MANUAL DE VEGETAÇÃO EM TERRENO COM ENXADA.AF_05/2018</v>
      </c>
      <c r="F42" s="89" t="str">
        <f>IFERROR(VLOOKUP($C42,'SINAPI ABRIL 2021'!$A:$D,3,0),IFERROR(VLOOKUP($C42,'5-COMP. PROPRIA'!$B$1:$I$7569,5,0),""))</f>
        <v>M2</v>
      </c>
      <c r="G42" s="155">
        <f>QUANT!K105</f>
        <v>350</v>
      </c>
      <c r="H42" s="285">
        <f>IFERROR(VLOOKUP($C42,'SINAPI ABRIL 2021'!$A:$D,4,0),IFERROR(VLOOKUP($C42,'5-COMP. PROPRIA'!$B$1:$I$7569,8,0),""))</f>
        <v>2.2200000000000002</v>
      </c>
      <c r="I42" s="285">
        <f>H42*'4-BDI'!$E$29</f>
        <v>2.8469280000000001</v>
      </c>
      <c r="J42" s="286">
        <f t="shared" si="10"/>
        <v>777</v>
      </c>
      <c r="K42" s="149">
        <f t="shared" si="11"/>
        <v>996.42</v>
      </c>
    </row>
    <row r="43" spans="2:11" s="84" customFormat="1" ht="30">
      <c r="B43" s="13" t="s">
        <v>12917</v>
      </c>
      <c r="C43" s="87">
        <f>QUANT!C107</f>
        <v>97664</v>
      </c>
      <c r="D43" s="87" t="str">
        <f>QUANT!D107</f>
        <v>SINAPI</v>
      </c>
      <c r="E43" s="88" t="str">
        <f>IFERROR(VLOOKUP($C43,'SINAPI ABRIL 2021'!$1:$1048576,2,0),IFERROR(VLOOKUP($C43,'5-COMP. PROPRIA'!$B$1:$I$7569,4,0),""))</f>
        <v>REMOÇÃO DE ACESSÓRIOS, DE FORMA MANUAL, SEM REAPROVEITAMENTO. AF_12/2017</v>
      </c>
      <c r="F43" s="89" t="str">
        <f>IFERROR(VLOOKUP($C43,'SINAPI ABRIL 2021'!$A:$D,3,0),IFERROR(VLOOKUP($C43,'5-COMP. PROPRIA'!$B$1:$I$7569,5,0),""))</f>
        <v>UN</v>
      </c>
      <c r="G43" s="155">
        <f>QUANT!K107</f>
        <v>12</v>
      </c>
      <c r="H43" s="285">
        <f>IFERROR(VLOOKUP($C43,'SINAPI ABRIL 2021'!$A:$D,4,0),IFERROR(VLOOKUP($C43,'5-COMP. PROPRIA'!$B$1:$I$7569,8,0),""))</f>
        <v>0.98</v>
      </c>
      <c r="I43" s="285">
        <f>H43*'4-BDI'!$E$29</f>
        <v>1.2567519999999999</v>
      </c>
      <c r="J43" s="286">
        <f t="shared" si="10"/>
        <v>11.76</v>
      </c>
      <c r="K43" s="149">
        <f t="shared" si="11"/>
        <v>15.08</v>
      </c>
    </row>
    <row r="44" spans="2:11" s="84" customFormat="1" ht="45">
      <c r="B44" s="13" t="s">
        <v>11672</v>
      </c>
      <c r="C44" s="87">
        <f>QUANT!C109</f>
        <v>100981</v>
      </c>
      <c r="D44" s="87" t="str">
        <f>QUANT!D109</f>
        <v>SINAPI</v>
      </c>
      <c r="E44" s="88" t="str">
        <f>IFERROR(VLOOKUP($C44,'SINAPI ABRIL 2021'!$1:$1048576,2,0),IFERROR(VLOOKUP($C44,'5-COMP. PROPRIA'!$B$1:$I$7569,4,0),""))</f>
        <v>CARGA, MANOBRA E DESCARGA DE ENTULHO EM CAMINHÃO BASCULANTE 6 M³ - CARGA COM ESCAVADEIRA HIDRÁULICA  (CAÇAMBA DE 0,80 M³ / 111 HP) E DESCARGA LIVRE (UNIDADE: M3). AF_07/2020</v>
      </c>
      <c r="F44" s="89" t="str">
        <f>IFERROR(VLOOKUP($C44,'SINAPI ABRIL 2021'!$A:$D,3,0),IFERROR(VLOOKUP($C44,'5-COMP. PROPRIA'!$B$1:$I$7569,5,0),""))</f>
        <v>M3</v>
      </c>
      <c r="G44" s="155">
        <f>QUANT!K109</f>
        <v>727.40560360000006</v>
      </c>
      <c r="H44" s="285">
        <f>IFERROR(VLOOKUP($C44,'SINAPI ABRIL 2021'!$A:$D,4,0),IFERROR(VLOOKUP($C44,'5-COMP. PROPRIA'!$B$1:$I$7569,8,0),""))</f>
        <v>5.71</v>
      </c>
      <c r="I44" s="285">
        <f>H44*'4-BDI'!$E$29</f>
        <v>7.3225039999999995</v>
      </c>
      <c r="J44" s="286">
        <f t="shared" si="10"/>
        <v>4153.4799999999996</v>
      </c>
      <c r="K44" s="149">
        <f t="shared" si="11"/>
        <v>5326.43</v>
      </c>
    </row>
    <row r="45" spans="2:11" s="84" customFormat="1" ht="30">
      <c r="B45" s="13" t="s">
        <v>12918</v>
      </c>
      <c r="C45" s="87">
        <f>QUANT!C113</f>
        <v>97914</v>
      </c>
      <c r="D45" s="87" t="str">
        <f>QUANT!D113</f>
        <v>SINAPI</v>
      </c>
      <c r="E45" s="88" t="str">
        <f>IFERROR(VLOOKUP($C45,'SINAPI ABRIL 2021'!$1:$1048576,2,0),IFERROR(VLOOKUP($C45,'5-COMP. PROPRIA'!$B$1:$I$7569,4,0),""))</f>
        <v>TRANSPORTE COM CAMINHÃO BASCULANTE DE 6 M³, EM VIA URBANA PAVIMENTADA, DMT ATÉ 30 KM (UNIDADE: M3XKM). AF_07/2020</v>
      </c>
      <c r="F45" s="89" t="str">
        <f>IFERROR(VLOOKUP($C45,'SINAPI ABRIL 2021'!$A:$D,3,0),IFERROR(VLOOKUP($C45,'5-COMP. PROPRIA'!$B$1:$I$7569,5,0),""))</f>
        <v>M3XKM</v>
      </c>
      <c r="G45" s="155">
        <f>QUANT!K113</f>
        <v>7274.0560360000009</v>
      </c>
      <c r="H45" s="285">
        <f>IFERROR(VLOOKUP($C45,'SINAPI ABRIL 2021'!$A:$D,4,0),IFERROR(VLOOKUP($C45,'5-COMP. PROPRIA'!$B$1:$I$7569,8,0),""))</f>
        <v>1.87</v>
      </c>
      <c r="I45" s="285">
        <f>H45*'4-BDI'!$E$29</f>
        <v>2.398088</v>
      </c>
      <c r="J45" s="286">
        <f t="shared" si="10"/>
        <v>13602.48</v>
      </c>
      <c r="K45" s="149">
        <f t="shared" si="11"/>
        <v>17443.82</v>
      </c>
    </row>
    <row r="46" spans="2:11" ht="15">
      <c r="B46" s="721" t="s">
        <v>3681</v>
      </c>
      <c r="C46" s="724"/>
      <c r="D46" s="724"/>
      <c r="E46" s="724"/>
      <c r="F46" s="724"/>
      <c r="G46" s="724"/>
      <c r="H46" s="724"/>
      <c r="I46" s="150"/>
      <c r="J46" s="152">
        <f>TRUNC(SUM(J21:J45),2)</f>
        <v>87541.42</v>
      </c>
      <c r="K46" s="151">
        <f>TRUNC(SUM(K21:K45),2)</f>
        <v>112263.08</v>
      </c>
    </row>
    <row r="47" spans="2:11" ht="15">
      <c r="B47" s="7" t="s">
        <v>635</v>
      </c>
      <c r="C47" s="8"/>
      <c r="D47" s="9"/>
      <c r="E47" s="10" t="str">
        <f>QUANT!E117</f>
        <v>INFRAESTRUTURA</v>
      </c>
      <c r="F47" s="11"/>
      <c r="G47" s="154"/>
      <c r="H47" s="323"/>
      <c r="I47" s="147"/>
      <c r="J47" s="147"/>
      <c r="K47" s="148"/>
    </row>
    <row r="48" spans="2:11" ht="15">
      <c r="B48" s="324" t="s">
        <v>33</v>
      </c>
      <c r="C48" s="325"/>
      <c r="D48" s="326"/>
      <c r="E48" s="327" t="str">
        <f>QUANT!E118</f>
        <v xml:space="preserve"> AMPLIAÇÃO PÁTIO E INTERLIGAÇÃO SALAS ANEXA</v>
      </c>
      <c r="F48" s="144"/>
      <c r="G48" s="155"/>
      <c r="H48" s="320"/>
      <c r="I48" s="285"/>
      <c r="J48" s="286"/>
      <c r="K48" s="149"/>
    </row>
    <row r="49" spans="2:11" ht="15">
      <c r="B49" s="324" t="s">
        <v>4657</v>
      </c>
      <c r="C49" s="325"/>
      <c r="D49" s="326"/>
      <c r="E49" s="327" t="str">
        <f>QUANT!E119</f>
        <v>SAPATAS</v>
      </c>
      <c r="F49" s="144"/>
      <c r="G49" s="155"/>
      <c r="H49" s="320"/>
      <c r="I49" s="285"/>
      <c r="J49" s="286"/>
      <c r="K49" s="149"/>
    </row>
    <row r="50" spans="2:11" ht="30">
      <c r="B50" s="13" t="s">
        <v>12600</v>
      </c>
      <c r="C50" s="87">
        <f>QUANT!C120</f>
        <v>96523</v>
      </c>
      <c r="D50" s="87" t="str">
        <f>QUANT!D120</f>
        <v>SINAPI</v>
      </c>
      <c r="E50" s="88" t="str">
        <f>IFERROR(VLOOKUP($C50,'SINAPI ABRIL 2021'!$1:$1048576,2,0),IFERROR(VLOOKUP($C50,'5-COMP. PROPRIA'!$B$1:$I$7569,4,0),""))</f>
        <v>ESCAVAÇÃO MANUAL PARA BLOCO DE COROAMENTO OU SAPATA, COM PREVISÃO DE FÔRMA. AF_06/2017</v>
      </c>
      <c r="F50" s="89" t="str">
        <f>IFERROR(VLOOKUP($C50,'SINAPI ABRIL 2021'!$A:$D,3,0),IFERROR(VLOOKUP($C50,'5-COMP. PROPRIA'!$B$1:$I$7569,5,0),""))</f>
        <v>M3</v>
      </c>
      <c r="G50" s="155">
        <f>QUANT!K120</f>
        <v>37.200000000000003</v>
      </c>
      <c r="H50" s="285">
        <f>IFERROR(VLOOKUP($C50,'SINAPI ABRIL 2021'!$A:$D,4,0),IFERROR(VLOOKUP($C50,'5-COMP. PROPRIA'!$B$1:$I$7569,8,0),""))</f>
        <v>63.8</v>
      </c>
      <c r="I50" s="285">
        <f>H50*'4-BDI'!$E$29</f>
        <v>81.817119999999989</v>
      </c>
      <c r="J50" s="286">
        <f t="shared" ref="J50:J57" si="12">TRUNC(G50*H50,2)</f>
        <v>2373.36</v>
      </c>
      <c r="K50" s="149">
        <f t="shared" ref="K50:K57" si="13">TRUNC(G50*I50,2)</f>
        <v>3043.59</v>
      </c>
    </row>
    <row r="51" spans="2:11" ht="30">
      <c r="B51" s="13" t="s">
        <v>12601</v>
      </c>
      <c r="C51" s="87">
        <f>QUANT!C124</f>
        <v>96535</v>
      </c>
      <c r="D51" s="87" t="str">
        <f>QUANT!D124</f>
        <v>SINAPI</v>
      </c>
      <c r="E51" s="88" t="str">
        <f>IFERROR(VLOOKUP($C51,'SINAPI ABRIL 2021'!$1:$1048576,2,0),IFERROR(VLOOKUP($C51,'5-COMP. PROPRIA'!$B$1:$I$7569,4,0),""))</f>
        <v>FABRICAÇÃO, MONTAGEM E DESMONTAGEM DE FÔRMA PARA SAPATA, EM MADEIRA SERRADA, E=25 MM, 4 UTILIZAÇÕES. AF_06/2017</v>
      </c>
      <c r="F51" s="89" t="str">
        <f>IFERROR(VLOOKUP($C51,'SINAPI ABRIL 2021'!$A:$D,3,0),IFERROR(VLOOKUP($C51,'5-COMP. PROPRIA'!$B$1:$I$7569,5,0),""))</f>
        <v>M2</v>
      </c>
      <c r="G51" s="155">
        <f>QUANT!K124</f>
        <v>48</v>
      </c>
      <c r="H51" s="285">
        <f>IFERROR(VLOOKUP($C51,'SINAPI ABRIL 2021'!$A:$D,4,0),IFERROR(VLOOKUP($C51,'5-COMP. PROPRIA'!$B$1:$I$7569,8,0),""))</f>
        <v>94.93</v>
      </c>
      <c r="I51" s="285">
        <f>H51*'4-BDI'!$E$29</f>
        <v>121.73823200000001</v>
      </c>
      <c r="J51" s="286">
        <f t="shared" si="12"/>
        <v>4556.6400000000003</v>
      </c>
      <c r="K51" s="149">
        <f t="shared" si="13"/>
        <v>5843.43</v>
      </c>
    </row>
    <row r="52" spans="2:11" ht="30">
      <c r="B52" s="13" t="s">
        <v>12602</v>
      </c>
      <c r="C52" s="87">
        <f>QUANT!C129</f>
        <v>96619</v>
      </c>
      <c r="D52" s="87" t="str">
        <f>QUANT!D129</f>
        <v>SINAPI</v>
      </c>
      <c r="E52" s="88" t="str">
        <f>IFERROR(VLOOKUP($C52,'SINAPI ABRIL 2021'!$1:$1048576,2,0),IFERROR(VLOOKUP($C52,'5-COMP. PROPRIA'!$B$1:$I$7569,4,0),""))</f>
        <v>LASTRO DE CONCRETO MAGRO, APLICADO EM BLOCOS DE COROAMENTO OU SAPATAS, ESPESSURA DE 5 CM. AF_08/2017</v>
      </c>
      <c r="F52" s="89" t="str">
        <f>IFERROR(VLOOKUP($C52,'SINAPI ABRIL 2021'!$A:$D,3,0),IFERROR(VLOOKUP($C52,'5-COMP. PROPRIA'!$B$1:$I$7569,5,0),""))</f>
        <v>M2</v>
      </c>
      <c r="G52" s="155">
        <f>QUANT!K129</f>
        <v>11.759999999999998</v>
      </c>
      <c r="H52" s="285">
        <f>IFERROR(VLOOKUP($C52,'SINAPI ABRIL 2021'!$A:$D,4,0),IFERROR(VLOOKUP($C52,'5-COMP. PROPRIA'!$B$1:$I$7569,8,0),""))</f>
        <v>22.74</v>
      </c>
      <c r="I52" s="285">
        <f>H52*'4-BDI'!$E$29</f>
        <v>29.161775999999996</v>
      </c>
      <c r="J52" s="286">
        <f t="shared" ref="J52:J55" si="14">TRUNC(G52*H52,2)</f>
        <v>267.42</v>
      </c>
      <c r="K52" s="149">
        <f t="shared" ref="K52:K55" si="15">TRUNC(G52*I52,2)</f>
        <v>342.94</v>
      </c>
    </row>
    <row r="53" spans="2:11" ht="30">
      <c r="B53" s="13" t="s">
        <v>12603</v>
      </c>
      <c r="C53" s="87">
        <f>QUANT!C133</f>
        <v>96546</v>
      </c>
      <c r="D53" s="87" t="str">
        <f>QUANT!D133</f>
        <v>SINAPI</v>
      </c>
      <c r="E53" s="88" t="str">
        <f>IFERROR(VLOOKUP($C53,'SINAPI ABRIL 2021'!$1:$1048576,2,0),IFERROR(VLOOKUP($C53,'5-COMP. PROPRIA'!$B$1:$I$7569,4,0),""))</f>
        <v>ARMAÇÃO DE BLOCO, VIGA BALDRAME OU SAPATA UTILIZANDO AÇO CA-50 DE 10 MM - MONTAGEM. AF_06/2017</v>
      </c>
      <c r="F53" s="89" t="str">
        <f>IFERROR(VLOOKUP($C53,'SINAPI ABRIL 2021'!$A:$D,3,0),IFERROR(VLOOKUP($C53,'5-COMP. PROPRIA'!$B$1:$I$7569,5,0),""))</f>
        <v>KG</v>
      </c>
      <c r="G53" s="155">
        <f>QUANT!K133</f>
        <v>372.69288000000012</v>
      </c>
      <c r="H53" s="285">
        <f>IFERROR(VLOOKUP($C53,'SINAPI ABRIL 2021'!$A:$D,4,0),IFERROR(VLOOKUP($C53,'5-COMP. PROPRIA'!$B$1:$I$7569,8,0),""))</f>
        <v>16.47</v>
      </c>
      <c r="I53" s="285">
        <f>H53*'4-BDI'!$E$29</f>
        <v>21.121127999999999</v>
      </c>
      <c r="J53" s="286">
        <f t="shared" si="14"/>
        <v>6138.25</v>
      </c>
      <c r="K53" s="149">
        <f t="shared" si="15"/>
        <v>7871.69</v>
      </c>
    </row>
    <row r="54" spans="2:11" ht="30">
      <c r="B54" s="13" t="s">
        <v>12604</v>
      </c>
      <c r="C54" s="87">
        <f>QUANT!C139</f>
        <v>96543</v>
      </c>
      <c r="D54" s="87" t="str">
        <f>QUANT!D139</f>
        <v>SINAPI</v>
      </c>
      <c r="E54" s="88" t="str">
        <f>IFERROR(VLOOKUP($C54,'SINAPI ABRIL 2021'!$1:$1048576,2,0),IFERROR(VLOOKUP($C54,'5-COMP. PROPRIA'!$B$1:$I$7569,4,0),""))</f>
        <v>ARMAÇÃO DE BLOCO, VIGA BALDRAME E SAPATA UTILIZANDO AÇO CA-60 DE 5 MM - MONTAGEM. AF_06/2017</v>
      </c>
      <c r="F54" s="89" t="str">
        <f>IFERROR(VLOOKUP($C54,'SINAPI ABRIL 2021'!$A:$D,3,0),IFERROR(VLOOKUP($C54,'5-COMP. PROPRIA'!$B$1:$I$7569,5,0),""))</f>
        <v>KG</v>
      </c>
      <c r="G54" s="155">
        <f>QUANT!K139</f>
        <v>28.469595000000005</v>
      </c>
      <c r="H54" s="285">
        <f>IFERROR(VLOOKUP($C54,'SINAPI ABRIL 2021'!$A:$D,4,0),IFERROR(VLOOKUP($C54,'5-COMP. PROPRIA'!$B$1:$I$7569,8,0),""))</f>
        <v>19.11</v>
      </c>
      <c r="I54" s="285">
        <f>H54*'4-BDI'!$E$29</f>
        <v>24.506664000000001</v>
      </c>
      <c r="J54" s="286">
        <f t="shared" si="14"/>
        <v>544.04999999999995</v>
      </c>
      <c r="K54" s="149">
        <f t="shared" si="15"/>
        <v>697.69</v>
      </c>
    </row>
    <row r="55" spans="2:11" ht="30">
      <c r="B55" s="13" t="s">
        <v>12605</v>
      </c>
      <c r="C55" s="87">
        <f>QUANT!C144</f>
        <v>96558</v>
      </c>
      <c r="D55" s="87" t="str">
        <f>QUANT!D144</f>
        <v>SINAPI</v>
      </c>
      <c r="E55" s="88" t="str">
        <f>IFERROR(VLOOKUP($C55,'SINAPI ABRIL 2021'!$1:$1048576,2,0),IFERROR(VLOOKUP($C55,'5-COMP. PROPRIA'!$B$1:$I$7569,4,0),""))</f>
        <v>CONCRETAGEM DE SAPATAS, FCK 30 MPA, COM USO DE BOMBA  LANÇAMENTO, ADENSAMENTO E ACABAMENTO. AF_11/2016</v>
      </c>
      <c r="F55" s="89" t="str">
        <f>IFERROR(VLOOKUP($C55,'SINAPI ABRIL 2021'!$A:$D,3,0),IFERROR(VLOOKUP($C55,'5-COMP. PROPRIA'!$B$1:$I$7569,5,0),""))</f>
        <v>M3</v>
      </c>
      <c r="G55" s="155">
        <f>QUANT!K144</f>
        <v>5.76</v>
      </c>
      <c r="H55" s="285">
        <f>IFERROR(VLOOKUP($C55,'SINAPI ABRIL 2021'!$A:$D,4,0),IFERROR(VLOOKUP($C55,'5-COMP. PROPRIA'!$B$1:$I$7569,8,0),""))</f>
        <v>590.39</v>
      </c>
      <c r="I55" s="285">
        <f>H55*'4-BDI'!$E$29</f>
        <v>757.11613599999998</v>
      </c>
      <c r="J55" s="286">
        <f t="shared" si="14"/>
        <v>3400.64</v>
      </c>
      <c r="K55" s="149">
        <f t="shared" si="15"/>
        <v>4360.9799999999996</v>
      </c>
    </row>
    <row r="56" spans="2:11" ht="15">
      <c r="B56" s="13" t="s">
        <v>12606</v>
      </c>
      <c r="C56" s="87">
        <f>QUANT!C150</f>
        <v>93382</v>
      </c>
      <c r="D56" s="87" t="str">
        <f>QUANT!D150</f>
        <v>SINAPI</v>
      </c>
      <c r="E56" s="88" t="str">
        <f>IFERROR(VLOOKUP($C56,'SINAPI ABRIL 2021'!$1:$1048576,2,0),IFERROR(VLOOKUP($C56,'5-COMP. PROPRIA'!$B$1:$I$7569,4,0),""))</f>
        <v>REATERRO MANUAL DE VALAS COM COMPACTAÇÃO MECANIZADA. AF_04/2016</v>
      </c>
      <c r="F56" s="89" t="str">
        <f>IFERROR(VLOOKUP($C56,'SINAPI ABRIL 2021'!$A:$D,3,0),IFERROR(VLOOKUP($C56,'5-COMP. PROPRIA'!$B$1:$I$7569,5,0),""))</f>
        <v>M3</v>
      </c>
      <c r="G56" s="155">
        <f>QUANT!K150</f>
        <v>31.440000000000005</v>
      </c>
      <c r="H56" s="285">
        <f>IFERROR(VLOOKUP($C56,'SINAPI ABRIL 2021'!$A:$D,4,0),IFERROR(VLOOKUP($C56,'5-COMP. PROPRIA'!$B$1:$I$7569,8,0),""))</f>
        <v>19.8</v>
      </c>
      <c r="I56" s="285">
        <f>H56*'4-BDI'!$E$29</f>
        <v>25.39152</v>
      </c>
      <c r="J56" s="286">
        <f t="shared" si="12"/>
        <v>622.51</v>
      </c>
      <c r="K56" s="149">
        <f t="shared" si="13"/>
        <v>798.3</v>
      </c>
    </row>
    <row r="57" spans="2:11" ht="45">
      <c r="B57" s="13" t="s">
        <v>12607</v>
      </c>
      <c r="C57" s="87">
        <f>QUANT!C154</f>
        <v>100981</v>
      </c>
      <c r="D57" s="87" t="str">
        <f>QUANT!D154</f>
        <v>SINAPI</v>
      </c>
      <c r="E57" s="88" t="str">
        <f>IFERROR(VLOOKUP($C57,'SINAPI ABRIL 2021'!$1:$1048576,2,0),IFERROR(VLOOKUP($C57,'5-COMP. PROPRIA'!$B$1:$I$7569,4,0),""))</f>
        <v>CARGA, MANOBRA E DESCARGA DE ENTULHO EM CAMINHÃO BASCULANTE 6 M³ - CARGA COM ESCAVADEIRA HIDRÁULICA  (CAÇAMBA DE 0,80 M³ / 111 HP) E DESCARGA LIVRE (UNIDADE: M3). AF_07/2020</v>
      </c>
      <c r="F57" s="89" t="str">
        <f>IFERROR(VLOOKUP($C57,'SINAPI ABRIL 2021'!$A:$D,3,0),IFERROR(VLOOKUP($C57,'5-COMP. PROPRIA'!$B$1:$I$7569,5,0),""))</f>
        <v>M3</v>
      </c>
      <c r="G57" s="155">
        <f>QUANT!K154</f>
        <v>7.4879999999999995</v>
      </c>
      <c r="H57" s="285">
        <f>IFERROR(VLOOKUP($C57,'SINAPI ABRIL 2021'!$A:$D,4,0),IFERROR(VLOOKUP($C57,'5-COMP. PROPRIA'!$B$1:$I$7569,8,0),""))</f>
        <v>5.71</v>
      </c>
      <c r="I57" s="285">
        <f>H57*'4-BDI'!$E$29</f>
        <v>7.3225039999999995</v>
      </c>
      <c r="J57" s="286">
        <f t="shared" si="12"/>
        <v>42.75</v>
      </c>
      <c r="K57" s="149">
        <f t="shared" si="13"/>
        <v>54.83</v>
      </c>
    </row>
    <row r="58" spans="2:11" ht="15">
      <c r="B58" s="324" t="s">
        <v>9163</v>
      </c>
      <c r="C58" s="325"/>
      <c r="D58" s="326"/>
      <c r="E58" s="327" t="str">
        <f>QUANT!E160</f>
        <v>BALDRAMES</v>
      </c>
      <c r="F58" s="144"/>
      <c r="G58" s="155"/>
      <c r="H58" s="320"/>
      <c r="I58" s="285"/>
      <c r="J58" s="286"/>
      <c r="K58" s="149"/>
    </row>
    <row r="59" spans="2:11" ht="30">
      <c r="B59" s="13" t="s">
        <v>12609</v>
      </c>
      <c r="C59" s="87">
        <f>QUANT!C162</f>
        <v>96617</v>
      </c>
      <c r="D59" s="87" t="str">
        <f>QUANT!D162</f>
        <v>SINAPI</v>
      </c>
      <c r="E59" s="88" t="str">
        <f>IFERROR(VLOOKUP($C59,'SINAPI ABRIL 2021'!$1:$1048576,2,0),IFERROR(VLOOKUP($C59,'5-COMP. PROPRIA'!$B$1:$I$7569,4,0),""))</f>
        <v>LASTRO DE CONCRETO MAGRO, APLICADO EM BLOCOS DE COROAMENTO OU SAPATAS, ESPESSURA DE 3 CM. AF_08/2017</v>
      </c>
      <c r="F59" s="89" t="str">
        <f>IFERROR(VLOOKUP($C59,'SINAPI ABRIL 2021'!$A:$D,3,0),IFERROR(VLOOKUP($C59,'5-COMP. PROPRIA'!$B$1:$I$7569,5,0),""))</f>
        <v>M2</v>
      </c>
      <c r="G59" s="155">
        <f>QUANT!K162</f>
        <v>12.359999999999998</v>
      </c>
      <c r="H59" s="285">
        <f>IFERROR(VLOOKUP($C59,'SINAPI ABRIL 2021'!$A:$D,4,0),IFERROR(VLOOKUP($C59,'5-COMP. PROPRIA'!$B$1:$I$7569,8,0),""))</f>
        <v>13.65</v>
      </c>
      <c r="I59" s="285">
        <f>H59*'4-BDI'!$E$29</f>
        <v>17.504760000000001</v>
      </c>
      <c r="J59" s="286">
        <f t="shared" ref="J59:J60" si="16">TRUNC(G59*H59,2)</f>
        <v>168.71</v>
      </c>
      <c r="K59" s="149">
        <f t="shared" ref="K59:K60" si="17">TRUNC(G59*I59,2)</f>
        <v>216.35</v>
      </c>
    </row>
    <row r="60" spans="2:11" ht="30">
      <c r="B60" s="13" t="s">
        <v>12610</v>
      </c>
      <c r="C60" s="87">
        <f>QUANT!C169</f>
        <v>96536</v>
      </c>
      <c r="D60" s="87" t="str">
        <f>QUANT!D169</f>
        <v>SINAPI</v>
      </c>
      <c r="E60" s="88" t="str">
        <f>IFERROR(VLOOKUP($C60,'SINAPI ABRIL 2021'!$1:$1048576,2,0),IFERROR(VLOOKUP($C60,'5-COMP. PROPRIA'!$B$1:$I$7569,4,0),""))</f>
        <v>FABRICAÇÃO, MONTAGEM E DESMONTAGEM DE FÔRMA PARA VIGA BALDRAME, EM MADEIRA SERRADA, E=25 MM, 4 UTILIZAÇÕES. AF_06/2017</v>
      </c>
      <c r="F60" s="89" t="str">
        <f>IFERROR(VLOOKUP($C60,'SINAPI ABRIL 2021'!$A:$D,3,0),IFERROR(VLOOKUP($C60,'5-COMP. PROPRIA'!$B$1:$I$7569,5,0),""))</f>
        <v>M2</v>
      </c>
      <c r="G60" s="155">
        <f>QUANT!K169</f>
        <v>49.439999999999991</v>
      </c>
      <c r="H60" s="285">
        <f>IFERROR(VLOOKUP($C60,'SINAPI ABRIL 2021'!$A:$D,4,0),IFERROR(VLOOKUP($C60,'5-COMP. PROPRIA'!$B$1:$I$7569,8,0),""))</f>
        <v>46.86</v>
      </c>
      <c r="I60" s="285">
        <f>H60*'4-BDI'!$E$29</f>
        <v>60.093263999999998</v>
      </c>
      <c r="J60" s="286">
        <f t="shared" si="16"/>
        <v>2316.75</v>
      </c>
      <c r="K60" s="149">
        <f t="shared" si="17"/>
        <v>2971.01</v>
      </c>
    </row>
    <row r="61" spans="2:11" ht="30">
      <c r="B61" s="13" t="s">
        <v>12611</v>
      </c>
      <c r="C61" s="87">
        <f>QUANT!C176</f>
        <v>96543</v>
      </c>
      <c r="D61" s="87" t="str">
        <f>QUANT!D176</f>
        <v>SINAPI</v>
      </c>
      <c r="E61" s="88" t="str">
        <f>IFERROR(VLOOKUP($C61,'SINAPI ABRIL 2021'!$1:$1048576,2,0),IFERROR(VLOOKUP($C61,'5-COMP. PROPRIA'!$B$1:$I$7569,4,0),""))</f>
        <v>ARMAÇÃO DE BLOCO, VIGA BALDRAME E SAPATA UTILIZANDO AÇO CA-60 DE 5 MM - MONTAGEM. AF_06/2017</v>
      </c>
      <c r="F61" s="89" t="str">
        <f>IFERROR(VLOOKUP($C61,'SINAPI ABRIL 2021'!$A:$D,3,0),IFERROR(VLOOKUP($C61,'5-COMP. PROPRIA'!$B$1:$I$7569,5,0),""))</f>
        <v>KG</v>
      </c>
      <c r="G61" s="155">
        <f>QUANT!K176</f>
        <v>64.678976000000006</v>
      </c>
      <c r="H61" s="285">
        <f>IFERROR(VLOOKUP($C61,'SINAPI ABRIL 2021'!$A:$D,4,0),IFERROR(VLOOKUP($C61,'5-COMP. PROPRIA'!$B$1:$I$7569,8,0),""))</f>
        <v>19.11</v>
      </c>
      <c r="I61" s="285">
        <f>H61*'4-BDI'!$E$29</f>
        <v>24.506664000000001</v>
      </c>
      <c r="J61" s="286">
        <f t="shared" ref="J61:J62" si="18">TRUNC(G61*H61,2)</f>
        <v>1236.01</v>
      </c>
      <c r="K61" s="149">
        <f t="shared" ref="K61:K62" si="19">TRUNC(G61*I61,2)</f>
        <v>1585.06</v>
      </c>
    </row>
    <row r="62" spans="2:11" ht="30">
      <c r="B62" s="13" t="s">
        <v>12612</v>
      </c>
      <c r="C62" s="87">
        <f>QUANT!C182</f>
        <v>96545</v>
      </c>
      <c r="D62" s="87" t="str">
        <f>QUANT!D182</f>
        <v>SINAPI</v>
      </c>
      <c r="E62" s="88" t="str">
        <f>IFERROR(VLOOKUP($C62,'SINAPI ABRIL 2021'!$1:$1048576,2,0),IFERROR(VLOOKUP($C62,'5-COMP. PROPRIA'!$B$1:$I$7569,4,0),""))</f>
        <v>ARMAÇÃO DE BLOCO, VIGA BALDRAME OU SAPATA UTILIZANDO AÇO CA-50 DE 8 MM - MONTAGEM. AF_06/2017</v>
      </c>
      <c r="F62" s="89" t="str">
        <f>IFERROR(VLOOKUP($C62,'SINAPI ABRIL 2021'!$A:$D,3,0),IFERROR(VLOOKUP($C62,'5-COMP. PROPRIA'!$B$1:$I$7569,5,0),""))</f>
        <v>KG</v>
      </c>
      <c r="G62" s="155">
        <f>QUANT!K182</f>
        <v>133.42799488</v>
      </c>
      <c r="H62" s="285">
        <f>IFERROR(VLOOKUP($C62,'SINAPI ABRIL 2021'!$A:$D,4,0),IFERROR(VLOOKUP($C62,'5-COMP. PROPRIA'!$B$1:$I$7569,8,0),""))</f>
        <v>18.149999999999999</v>
      </c>
      <c r="I62" s="285">
        <f>H62*'4-BDI'!$E$29</f>
        <v>23.275559999999999</v>
      </c>
      <c r="J62" s="286">
        <f t="shared" si="18"/>
        <v>2421.71</v>
      </c>
      <c r="K62" s="149">
        <f t="shared" si="19"/>
        <v>3105.61</v>
      </c>
    </row>
    <row r="63" spans="2:11" ht="30">
      <c r="B63" s="13" t="s">
        <v>12613</v>
      </c>
      <c r="C63" s="87">
        <f>QUANT!C188</f>
        <v>98557</v>
      </c>
      <c r="D63" s="87" t="str">
        <f>QUANT!D188</f>
        <v>SINAPI</v>
      </c>
      <c r="E63" s="88" t="str">
        <f>IFERROR(VLOOKUP($C63,'SINAPI ABRIL 2021'!$1:$1048576,2,0),IFERROR(VLOOKUP($C63,'5-COMP. PROPRIA'!$B$1:$I$7569,4,0),""))</f>
        <v>IMPERMEABILIZAÇÃO DE SUPERFÍCIE COM EMULSÃO ASFÁLTICA, 2 DEMÃOS AF_06/2018</v>
      </c>
      <c r="F63" s="89" t="str">
        <f>IFERROR(VLOOKUP($C63,'SINAPI ABRIL 2021'!$A:$D,3,0),IFERROR(VLOOKUP($C63,'5-COMP. PROPRIA'!$B$1:$I$7569,5,0),""))</f>
        <v>M2</v>
      </c>
      <c r="G63" s="155">
        <f>QUANT!K188</f>
        <v>121.55999999999997</v>
      </c>
      <c r="H63" s="285">
        <f>IFERROR(VLOOKUP($C63,'SINAPI ABRIL 2021'!$A:$D,4,0),IFERROR(VLOOKUP($C63,'5-COMP. PROPRIA'!$B$1:$I$7569,8,0),""))</f>
        <v>34.57</v>
      </c>
      <c r="I63" s="285">
        <f>H63*'4-BDI'!$E$29</f>
        <v>44.332568000000002</v>
      </c>
      <c r="J63" s="286">
        <f t="shared" ref="J63:J71" si="20">TRUNC(G63*H63,2)</f>
        <v>4202.32</v>
      </c>
      <c r="K63" s="149">
        <f t="shared" ref="K63:K71" si="21">TRUNC(G63*I63,2)</f>
        <v>5389.06</v>
      </c>
    </row>
    <row r="64" spans="2:11" ht="30">
      <c r="B64" s="13" t="s">
        <v>12614</v>
      </c>
      <c r="C64" s="87">
        <f>QUANT!C190</f>
        <v>96557</v>
      </c>
      <c r="D64" s="87" t="str">
        <f>QUANT!D190</f>
        <v>SINAPI</v>
      </c>
      <c r="E64" s="88" t="str">
        <f>IFERROR(VLOOKUP($C64,'SINAPI ABRIL 2021'!$1:$1048576,2,0),IFERROR(VLOOKUP($C64,'5-COMP. PROPRIA'!$B$1:$I$7569,4,0),""))</f>
        <v>CONCRETAGEM DE BLOCOS DE COROAMENTO E VIGAS BALDRAMES, FCK 30 MPA, COM USO DE BOMBA  LANÇAMENTO, ADENSAMENTO E ACABAMENTO. AF_06/2017</v>
      </c>
      <c r="F64" s="89" t="str">
        <f>IFERROR(VLOOKUP($C64,'SINAPI ABRIL 2021'!$A:$D,3,0),IFERROR(VLOOKUP($C64,'5-COMP. PROPRIA'!$B$1:$I$7569,5,0),""))</f>
        <v>M3</v>
      </c>
      <c r="G64" s="155">
        <f>QUANT!K190</f>
        <v>3.7079999999999993</v>
      </c>
      <c r="H64" s="285">
        <f>IFERROR(VLOOKUP($C64,'SINAPI ABRIL 2021'!$A:$D,4,0),IFERROR(VLOOKUP($C64,'5-COMP. PROPRIA'!$B$1:$I$7569,8,0),""))</f>
        <v>585.27</v>
      </c>
      <c r="I64" s="285">
        <f>H64*'4-BDI'!$E$29</f>
        <v>750.55024800000001</v>
      </c>
      <c r="J64" s="286">
        <f t="shared" si="20"/>
        <v>2170.1799999999998</v>
      </c>
      <c r="K64" s="149">
        <f t="shared" si="21"/>
        <v>2783.04</v>
      </c>
    </row>
    <row r="65" spans="2:11" ht="15">
      <c r="B65" s="721" t="s">
        <v>4670</v>
      </c>
      <c r="C65" s="722"/>
      <c r="D65" s="722"/>
      <c r="E65" s="722"/>
      <c r="F65" s="722"/>
      <c r="G65" s="722"/>
      <c r="H65" s="723"/>
      <c r="I65" s="287"/>
      <c r="J65" s="152">
        <f>SUM(J50:J64)</f>
        <v>30461.299999999996</v>
      </c>
      <c r="K65" s="151">
        <f>SUM(K50:K64)</f>
        <v>39063.58</v>
      </c>
    </row>
    <row r="66" spans="2:11" ht="15">
      <c r="B66" s="324" t="s">
        <v>4672</v>
      </c>
      <c r="C66" s="325"/>
      <c r="D66" s="326"/>
      <c r="E66" s="327" t="str">
        <f>QUANT!E192</f>
        <v>AMPLIAÇÃO SALA DE AULA (ENTRADA)</v>
      </c>
      <c r="F66" s="144"/>
      <c r="G66" s="155"/>
      <c r="H66" s="320"/>
      <c r="I66" s="285"/>
      <c r="J66" s="286"/>
      <c r="K66" s="149"/>
    </row>
    <row r="67" spans="2:11" ht="15">
      <c r="B67" s="324" t="s">
        <v>4673</v>
      </c>
      <c r="C67" s="325"/>
      <c r="D67" s="326"/>
      <c r="E67" s="327" t="str">
        <f>QUANT!E193</f>
        <v>SAPATAS</v>
      </c>
      <c r="F67" s="144"/>
      <c r="G67" s="155"/>
      <c r="H67" s="320"/>
      <c r="I67" s="285"/>
      <c r="J67" s="286"/>
      <c r="K67" s="149"/>
    </row>
    <row r="68" spans="2:11" ht="30">
      <c r="B68" s="13" t="s">
        <v>12608</v>
      </c>
      <c r="C68" s="87">
        <f>QUANT!C194</f>
        <v>96523</v>
      </c>
      <c r="D68" s="87" t="str">
        <f>QUANT!D194</f>
        <v>SINAPI</v>
      </c>
      <c r="E68" s="88" t="str">
        <f>IFERROR(VLOOKUP($C68,'SINAPI ABRIL 2021'!$1:$1048576,2,0),IFERROR(VLOOKUP($C68,'5-COMP. PROPRIA'!$B$1:$I$7569,4,0),""))</f>
        <v>ESCAVAÇÃO MANUAL PARA BLOCO DE COROAMENTO OU SAPATA, COM PREVISÃO DE FÔRMA. AF_06/2017</v>
      </c>
      <c r="F68" s="89" t="str">
        <f>IFERROR(VLOOKUP($C68,'SINAPI ABRIL 2021'!$A:$D,3,0),IFERROR(VLOOKUP($C68,'5-COMP. PROPRIA'!$B$1:$I$7569,5,0),""))</f>
        <v>M3</v>
      </c>
      <c r="G68" s="155">
        <f>QUANT!K194</f>
        <v>6</v>
      </c>
      <c r="H68" s="285">
        <f>IFERROR(VLOOKUP($C68,'SINAPI ABRIL 2021'!$A:$D,4,0),IFERROR(VLOOKUP($C68,'5-COMP. PROPRIA'!$B$1:$I$7569,8,0),""))</f>
        <v>63.8</v>
      </c>
      <c r="I68" s="285">
        <f>H68*'4-BDI'!$E$29</f>
        <v>81.817119999999989</v>
      </c>
      <c r="J68" s="286">
        <f t="shared" si="20"/>
        <v>382.8</v>
      </c>
      <c r="K68" s="149">
        <f t="shared" si="21"/>
        <v>490.9</v>
      </c>
    </row>
    <row r="69" spans="2:11" ht="30">
      <c r="B69" s="13" t="s">
        <v>12615</v>
      </c>
      <c r="C69" s="87">
        <f>QUANT!C198</f>
        <v>96535</v>
      </c>
      <c r="D69" s="87" t="str">
        <f>QUANT!D198</f>
        <v>SINAPI</v>
      </c>
      <c r="E69" s="88" t="str">
        <f>IFERROR(VLOOKUP($C69,'SINAPI ABRIL 2021'!$1:$1048576,2,0),IFERROR(VLOOKUP($C69,'5-COMP. PROPRIA'!$B$1:$I$7569,4,0),""))</f>
        <v>FABRICAÇÃO, MONTAGEM E DESMONTAGEM DE FÔRMA PARA SAPATA, EM MADEIRA SERRADA, E=25 MM, 4 UTILIZAÇÕES. AF_06/2017</v>
      </c>
      <c r="F69" s="89" t="str">
        <f>IFERROR(VLOOKUP($C69,'SINAPI ABRIL 2021'!$A:$D,3,0),IFERROR(VLOOKUP($C69,'5-COMP. PROPRIA'!$B$1:$I$7569,5,0),""))</f>
        <v>M2</v>
      </c>
      <c r="G69" s="155">
        <f>QUANT!K198</f>
        <v>8.44</v>
      </c>
      <c r="H69" s="285">
        <f>IFERROR(VLOOKUP($C69,'SINAPI ABRIL 2021'!$A:$D,4,0),IFERROR(VLOOKUP($C69,'5-COMP. PROPRIA'!$B$1:$I$7569,8,0),""))</f>
        <v>94.93</v>
      </c>
      <c r="I69" s="285">
        <f>H69*'4-BDI'!$E$29</f>
        <v>121.73823200000001</v>
      </c>
      <c r="J69" s="286">
        <f t="shared" si="20"/>
        <v>801.2</v>
      </c>
      <c r="K69" s="149">
        <f t="shared" si="21"/>
        <v>1027.47</v>
      </c>
    </row>
    <row r="70" spans="2:11" ht="30">
      <c r="B70" s="13" t="s">
        <v>12616</v>
      </c>
      <c r="C70" s="87">
        <f>QUANT!C203</f>
        <v>96619</v>
      </c>
      <c r="D70" s="87" t="str">
        <f>QUANT!D203</f>
        <v>SINAPI</v>
      </c>
      <c r="E70" s="88" t="str">
        <f>IFERROR(VLOOKUP($C70,'SINAPI ABRIL 2021'!$1:$1048576,2,0),IFERROR(VLOOKUP($C70,'5-COMP. PROPRIA'!$B$1:$I$7569,4,0),""))</f>
        <v>LASTRO DE CONCRETO MAGRO, APLICADO EM BLOCOS DE COROAMENTO OU SAPATAS, ESPESSURA DE 5 CM. AF_08/2017</v>
      </c>
      <c r="F70" s="89" t="str">
        <f>IFERROR(VLOOKUP($C70,'SINAPI ABRIL 2021'!$A:$D,3,0),IFERROR(VLOOKUP($C70,'5-COMP. PROPRIA'!$B$1:$I$7569,5,0),""))</f>
        <v>M2</v>
      </c>
      <c r="G70" s="155">
        <f>QUANT!K203</f>
        <v>1.9599999999999997</v>
      </c>
      <c r="H70" s="285">
        <f>IFERROR(VLOOKUP($C70,'SINAPI ABRIL 2021'!$A:$D,4,0),IFERROR(VLOOKUP($C70,'5-COMP. PROPRIA'!$B$1:$I$7569,8,0),""))</f>
        <v>22.74</v>
      </c>
      <c r="I70" s="285">
        <f>H70*'4-BDI'!$E$29</f>
        <v>29.161775999999996</v>
      </c>
      <c r="J70" s="286">
        <f t="shared" si="20"/>
        <v>44.57</v>
      </c>
      <c r="K70" s="149">
        <f t="shared" si="21"/>
        <v>57.15</v>
      </c>
    </row>
    <row r="71" spans="2:11" ht="30">
      <c r="B71" s="13" t="s">
        <v>12617</v>
      </c>
      <c r="C71" s="87">
        <f>QUANT!C207</f>
        <v>96543</v>
      </c>
      <c r="D71" s="87" t="str">
        <f>QUANT!D207</f>
        <v>SINAPI</v>
      </c>
      <c r="E71" s="88" t="str">
        <f>IFERROR(VLOOKUP($C71,'SINAPI ABRIL 2021'!$1:$1048576,2,0),IFERROR(VLOOKUP($C71,'5-COMP. PROPRIA'!$B$1:$I$7569,4,0),""))</f>
        <v>ARMAÇÃO DE BLOCO, VIGA BALDRAME E SAPATA UTILIZANDO AÇO CA-60 DE 5 MM - MONTAGEM. AF_06/2017</v>
      </c>
      <c r="F71" s="89" t="str">
        <f>IFERROR(VLOOKUP($C71,'SINAPI ABRIL 2021'!$A:$D,3,0),IFERROR(VLOOKUP($C71,'5-COMP. PROPRIA'!$B$1:$I$7569,5,0),""))</f>
        <v>KG</v>
      </c>
      <c r="G71" s="155">
        <f>QUANT!K207</f>
        <v>5.4227800000000013</v>
      </c>
      <c r="H71" s="285">
        <f>IFERROR(VLOOKUP($C71,'SINAPI ABRIL 2021'!$A:$D,4,0),IFERROR(VLOOKUP($C71,'5-COMP. PROPRIA'!$B$1:$I$7569,8,0),""))</f>
        <v>19.11</v>
      </c>
      <c r="I71" s="285">
        <f>H71*'4-BDI'!$E$29</f>
        <v>24.506664000000001</v>
      </c>
      <c r="J71" s="286">
        <f t="shared" si="20"/>
        <v>103.62</v>
      </c>
      <c r="K71" s="149">
        <f t="shared" si="21"/>
        <v>132.88999999999999</v>
      </c>
    </row>
    <row r="72" spans="2:11" ht="30">
      <c r="B72" s="13" t="s">
        <v>12618</v>
      </c>
      <c r="C72" s="87">
        <f>QUANT!C212</f>
        <v>96546</v>
      </c>
      <c r="D72" s="87" t="str">
        <f>QUANT!D212</f>
        <v>SINAPI</v>
      </c>
      <c r="E72" s="88" t="str">
        <f>IFERROR(VLOOKUP($C72,'SINAPI ABRIL 2021'!$1:$1048576,2,0),IFERROR(VLOOKUP($C72,'5-COMP. PROPRIA'!$B$1:$I$7569,4,0),""))</f>
        <v>ARMAÇÃO DE BLOCO, VIGA BALDRAME OU SAPATA UTILIZANDO AÇO CA-50 DE 10 MM - MONTAGEM. AF_06/2017</v>
      </c>
      <c r="F72" s="89" t="str">
        <f>IFERROR(VLOOKUP($C72,'SINAPI ABRIL 2021'!$A:$D,3,0),IFERROR(VLOOKUP($C72,'5-COMP. PROPRIA'!$B$1:$I$7569,5,0),""))</f>
        <v>KG</v>
      </c>
      <c r="G72" s="155">
        <f>QUANT!K212</f>
        <v>62.115480000000019</v>
      </c>
      <c r="H72" s="285">
        <f>IFERROR(VLOOKUP($C72,'SINAPI ABRIL 2021'!$A:$D,4,0),IFERROR(VLOOKUP($C72,'5-COMP. PROPRIA'!$B$1:$I$7569,8,0),""))</f>
        <v>16.47</v>
      </c>
      <c r="I72" s="285">
        <f>H72*'4-BDI'!$E$29</f>
        <v>21.121127999999999</v>
      </c>
      <c r="J72" s="286">
        <f t="shared" ref="J72" si="22">TRUNC(G72*H72,2)</f>
        <v>1023.04</v>
      </c>
      <c r="K72" s="149">
        <f t="shared" ref="K72" si="23">TRUNC(G72*I72,2)</f>
        <v>1311.94</v>
      </c>
    </row>
    <row r="73" spans="2:11" ht="30">
      <c r="B73" s="13" t="s">
        <v>12619</v>
      </c>
      <c r="C73" s="87">
        <f>QUANT!C218</f>
        <v>96558</v>
      </c>
      <c r="D73" s="87" t="str">
        <f>QUANT!D218</f>
        <v>SINAPI</v>
      </c>
      <c r="E73" s="88" t="str">
        <f>IFERROR(VLOOKUP($C73,'SINAPI ABRIL 2021'!$1:$1048576,2,0),IFERROR(VLOOKUP($C73,'5-COMP. PROPRIA'!$B$1:$I$7569,4,0),""))</f>
        <v>CONCRETAGEM DE SAPATAS, FCK 30 MPA, COM USO DE BOMBA  LANÇAMENTO, ADENSAMENTO E ACABAMENTO. AF_11/2016</v>
      </c>
      <c r="F73" s="89" t="str">
        <f>IFERROR(VLOOKUP($C73,'SINAPI ABRIL 2021'!$A:$D,3,0),IFERROR(VLOOKUP($C73,'5-COMP. PROPRIA'!$B$1:$I$7569,5,0),""))</f>
        <v>M3</v>
      </c>
      <c r="G73" s="155">
        <f>QUANT!K218</f>
        <v>0.98199999999999998</v>
      </c>
      <c r="H73" s="285">
        <f>IFERROR(VLOOKUP($C73,'SINAPI ABRIL 2021'!$A:$D,4,0),IFERROR(VLOOKUP($C73,'5-COMP. PROPRIA'!$B$1:$I$7569,8,0),""))</f>
        <v>590.39</v>
      </c>
      <c r="I73" s="285">
        <f>H73*'4-BDI'!$E$29</f>
        <v>757.11613599999998</v>
      </c>
      <c r="J73" s="286">
        <f t="shared" ref="J73" si="24">TRUNC(G73*H73,2)</f>
        <v>579.76</v>
      </c>
      <c r="K73" s="149">
        <f t="shared" ref="K73" si="25">TRUNC(G73*I73,2)</f>
        <v>743.48</v>
      </c>
    </row>
    <row r="74" spans="2:11" ht="15">
      <c r="B74" s="324" t="s">
        <v>4674</v>
      </c>
      <c r="C74" s="325"/>
      <c r="D74" s="326"/>
      <c r="E74" s="327" t="str">
        <f>QUANT!E223</f>
        <v>BALDRAMES</v>
      </c>
      <c r="F74" s="144"/>
      <c r="G74" s="155"/>
      <c r="H74" s="320"/>
      <c r="I74" s="285"/>
      <c r="J74" s="286"/>
      <c r="K74" s="149"/>
    </row>
    <row r="75" spans="2:11" ht="30">
      <c r="B75" s="13" t="s">
        <v>12620</v>
      </c>
      <c r="C75" s="87">
        <f>QUANT!C225</f>
        <v>96527</v>
      </c>
      <c r="D75" s="87" t="str">
        <f>QUANT!D225</f>
        <v>SINAPI</v>
      </c>
      <c r="E75" s="88" t="str">
        <f>IFERROR(VLOOKUP($C75,'SINAPI ABRIL 2021'!$1:$1048576,2,0),IFERROR(VLOOKUP($C75,'5-COMP. PROPRIA'!$B$1:$I$7569,4,0),""))</f>
        <v>ESCAVAÇÃO MANUAL DE VALA PARA VIGA BALDRAME, COM PREVISÃO DE FÔRMA. AF_06/2017</v>
      </c>
      <c r="F75" s="89" t="str">
        <f>IFERROR(VLOOKUP($C75,'SINAPI ABRIL 2021'!$A:$D,3,0),IFERROR(VLOOKUP($C75,'5-COMP. PROPRIA'!$B$1:$I$7569,5,0),""))</f>
        <v>M3</v>
      </c>
      <c r="G75" s="155">
        <f>QUANT!K225</f>
        <v>1.3964999999999999</v>
      </c>
      <c r="H75" s="285">
        <f>IFERROR(VLOOKUP($C75,'SINAPI ABRIL 2021'!$A:$D,4,0),IFERROR(VLOOKUP($C75,'5-COMP. PROPRIA'!$B$1:$I$7569,8,0),""))</f>
        <v>83.79</v>
      </c>
      <c r="I75" s="285">
        <f>H75*'4-BDI'!$E$29</f>
        <v>107.452296</v>
      </c>
      <c r="J75" s="286">
        <f t="shared" ref="J75:J76" si="26">TRUNC(G75*H75,2)</f>
        <v>117.01</v>
      </c>
      <c r="K75" s="149">
        <f t="shared" ref="K75:K76" si="27">TRUNC(G75*I75,2)</f>
        <v>150.05000000000001</v>
      </c>
    </row>
    <row r="76" spans="2:11" ht="30">
      <c r="B76" s="13" t="s">
        <v>12621</v>
      </c>
      <c r="C76" s="87">
        <f>QUANT!C229</f>
        <v>96617</v>
      </c>
      <c r="D76" s="87" t="str">
        <f>QUANT!D229</f>
        <v>SINAPI</v>
      </c>
      <c r="E76" s="88" t="str">
        <f>IFERROR(VLOOKUP($C76,'SINAPI ABRIL 2021'!$1:$1048576,2,0),IFERROR(VLOOKUP($C76,'5-COMP. PROPRIA'!$B$1:$I$7569,4,0),""))</f>
        <v>LASTRO DE CONCRETO MAGRO, APLICADO EM BLOCOS DE COROAMENTO OU SAPATAS, ESPESSURA DE 3 CM. AF_08/2017</v>
      </c>
      <c r="F76" s="89" t="str">
        <f>IFERROR(VLOOKUP($C76,'SINAPI ABRIL 2021'!$A:$D,3,0),IFERROR(VLOOKUP($C76,'5-COMP. PROPRIA'!$B$1:$I$7569,5,0),""))</f>
        <v>M2</v>
      </c>
      <c r="G76" s="155">
        <f>QUANT!K229</f>
        <v>1.71</v>
      </c>
      <c r="H76" s="285">
        <f>IFERROR(VLOOKUP($C76,'SINAPI ABRIL 2021'!$A:$D,4,0),IFERROR(VLOOKUP($C76,'5-COMP. PROPRIA'!$B$1:$I$7569,8,0),""))</f>
        <v>13.65</v>
      </c>
      <c r="I76" s="285">
        <f>H76*'4-BDI'!$E$29</f>
        <v>17.504760000000001</v>
      </c>
      <c r="J76" s="286">
        <f t="shared" si="26"/>
        <v>23.34</v>
      </c>
      <c r="K76" s="149">
        <f t="shared" si="27"/>
        <v>29.93</v>
      </c>
    </row>
    <row r="77" spans="2:11" ht="30">
      <c r="B77" s="13" t="s">
        <v>12622</v>
      </c>
      <c r="C77" s="87">
        <f>QUANT!C231</f>
        <v>96536</v>
      </c>
      <c r="D77" s="87" t="str">
        <f>QUANT!D231</f>
        <v>SINAPI</v>
      </c>
      <c r="E77" s="88" t="str">
        <f>IFERROR(VLOOKUP($C77,'SINAPI ABRIL 2021'!$1:$1048576,2,0),IFERROR(VLOOKUP($C77,'5-COMP. PROPRIA'!$B$1:$I$7569,4,0),""))</f>
        <v>FABRICAÇÃO, MONTAGEM E DESMONTAGEM DE FÔRMA PARA VIGA BALDRAME, EM MADEIRA SERRADA, E=25 MM, 4 UTILIZAÇÕES. AF_06/2017</v>
      </c>
      <c r="F77" s="89" t="str">
        <f>IFERROR(VLOOKUP($C77,'SINAPI ABRIL 2021'!$A:$D,3,0),IFERROR(VLOOKUP($C77,'5-COMP. PROPRIA'!$B$1:$I$7569,5,0),""))</f>
        <v>M2</v>
      </c>
      <c r="G77" s="155">
        <f>QUANT!K231</f>
        <v>6.84</v>
      </c>
      <c r="H77" s="285">
        <f>IFERROR(VLOOKUP($C77,'SINAPI ABRIL 2021'!$A:$D,4,0),IFERROR(VLOOKUP($C77,'5-COMP. PROPRIA'!$B$1:$I$7569,8,0),""))</f>
        <v>46.86</v>
      </c>
      <c r="I77" s="285">
        <f>H77*'4-BDI'!$E$29</f>
        <v>60.093263999999998</v>
      </c>
      <c r="J77" s="286">
        <f t="shared" ref="J77:J78" si="28">TRUNC(G77*H77,2)</f>
        <v>320.52</v>
      </c>
      <c r="K77" s="149">
        <f t="shared" ref="K77:K78" si="29">TRUNC(G77*I77,2)</f>
        <v>411.03</v>
      </c>
    </row>
    <row r="78" spans="2:11" ht="30">
      <c r="B78" s="13" t="s">
        <v>12623</v>
      </c>
      <c r="C78" s="87">
        <f>QUANT!C233</f>
        <v>96543</v>
      </c>
      <c r="D78" s="87" t="str">
        <f>QUANT!D233</f>
        <v>SINAPI</v>
      </c>
      <c r="E78" s="88" t="str">
        <f>IFERROR(VLOOKUP($C78,'SINAPI ABRIL 2021'!$1:$1048576,2,0),IFERROR(VLOOKUP($C78,'5-COMP. PROPRIA'!$B$1:$I$7569,4,0),""))</f>
        <v>ARMAÇÃO DE BLOCO, VIGA BALDRAME E SAPATA UTILIZANDO AÇO CA-60 DE 5 MM - MONTAGEM. AF_06/2017</v>
      </c>
      <c r="F78" s="89" t="str">
        <f>IFERROR(VLOOKUP($C78,'SINAPI ABRIL 2021'!$A:$D,3,0),IFERROR(VLOOKUP($C78,'5-COMP. PROPRIA'!$B$1:$I$7569,5,0),""))</f>
        <v>KG</v>
      </c>
      <c r="G78" s="155">
        <f>QUANT!K233</f>
        <v>8.8428287500000025</v>
      </c>
      <c r="H78" s="285">
        <f>IFERROR(VLOOKUP($C78,'SINAPI ABRIL 2021'!$A:$D,4,0),IFERROR(VLOOKUP($C78,'5-COMP. PROPRIA'!$B$1:$I$7569,8,0),""))</f>
        <v>19.11</v>
      </c>
      <c r="I78" s="285">
        <f>H78*'4-BDI'!$E$29</f>
        <v>24.506664000000001</v>
      </c>
      <c r="J78" s="286">
        <f t="shared" si="28"/>
        <v>168.98</v>
      </c>
      <c r="K78" s="149">
        <f t="shared" si="29"/>
        <v>216.7</v>
      </c>
    </row>
    <row r="79" spans="2:11" ht="30">
      <c r="B79" s="13" t="s">
        <v>12624</v>
      </c>
      <c r="C79" s="87">
        <f>QUANT!C238</f>
        <v>96545</v>
      </c>
      <c r="D79" s="87" t="str">
        <f>QUANT!D238</f>
        <v>SINAPI</v>
      </c>
      <c r="E79" s="88" t="str">
        <f>IFERROR(VLOOKUP($C79,'SINAPI ABRIL 2021'!$1:$1048576,2,0),IFERROR(VLOOKUP($C79,'5-COMP. PROPRIA'!$B$1:$I$7569,4,0),""))</f>
        <v>ARMAÇÃO DE BLOCO, VIGA BALDRAME OU SAPATA UTILIZANDO AÇO CA-50 DE 8 MM - MONTAGEM. AF_06/2017</v>
      </c>
      <c r="F79" s="89" t="str">
        <f>IFERROR(VLOOKUP($C79,'SINAPI ABRIL 2021'!$A:$D,3,0),IFERROR(VLOOKUP($C79,'5-COMP. PROPRIA'!$B$1:$I$7569,5,0),""))</f>
        <v>KG</v>
      </c>
      <c r="G79" s="155">
        <f>QUANT!K238</f>
        <v>4.6695065600000003</v>
      </c>
      <c r="H79" s="285">
        <f>IFERROR(VLOOKUP($C79,'SINAPI ABRIL 2021'!$A:$D,4,0),IFERROR(VLOOKUP($C79,'5-COMP. PROPRIA'!$B$1:$I$7569,8,0),""))</f>
        <v>18.149999999999999</v>
      </c>
      <c r="I79" s="285">
        <f>H79*'4-BDI'!$E$29</f>
        <v>23.275559999999999</v>
      </c>
      <c r="J79" s="286">
        <f t="shared" ref="J79:J82" si="30">TRUNC(G79*H79,2)</f>
        <v>84.75</v>
      </c>
      <c r="K79" s="149">
        <f t="shared" ref="K79:K82" si="31">TRUNC(G79*I79,2)</f>
        <v>108.68</v>
      </c>
    </row>
    <row r="80" spans="2:11" ht="30">
      <c r="B80" s="13" t="s">
        <v>12625</v>
      </c>
      <c r="C80" s="87">
        <f>QUANT!C243</f>
        <v>96546</v>
      </c>
      <c r="D80" s="87" t="str">
        <f>QUANT!D243</f>
        <v>SINAPI</v>
      </c>
      <c r="E80" s="88" t="str">
        <f>IFERROR(VLOOKUP($C80,'SINAPI ABRIL 2021'!$1:$1048576,2,0),IFERROR(VLOOKUP($C80,'5-COMP. PROPRIA'!$B$1:$I$7569,4,0),""))</f>
        <v>ARMAÇÃO DE BLOCO, VIGA BALDRAME OU SAPATA UTILIZANDO AÇO CA-50 DE 10 MM - MONTAGEM. AF_06/2017</v>
      </c>
      <c r="F80" s="89" t="str">
        <f>IFERROR(VLOOKUP($C80,'SINAPI ABRIL 2021'!$A:$D,3,0),IFERROR(VLOOKUP($C80,'5-COMP. PROPRIA'!$B$1:$I$7569,5,0),""))</f>
        <v>KG</v>
      </c>
      <c r="G80" s="155">
        <f>QUANT!K243</f>
        <v>21.666471000000001</v>
      </c>
      <c r="H80" s="285">
        <f>IFERROR(VLOOKUP($C80,'SINAPI ABRIL 2021'!$A:$D,4,0),IFERROR(VLOOKUP($C80,'5-COMP. PROPRIA'!$B$1:$I$7569,8,0),""))</f>
        <v>16.47</v>
      </c>
      <c r="I80" s="285">
        <f>H80*'4-BDI'!$E$29</f>
        <v>21.121127999999999</v>
      </c>
      <c r="J80" s="286">
        <f t="shared" si="30"/>
        <v>356.84</v>
      </c>
      <c r="K80" s="149">
        <f t="shared" si="31"/>
        <v>457.62</v>
      </c>
    </row>
    <row r="81" spans="2:11" ht="30">
      <c r="B81" s="13" t="s">
        <v>12626</v>
      </c>
      <c r="C81" s="87">
        <f>QUANT!C249</f>
        <v>96557</v>
      </c>
      <c r="D81" s="87" t="str">
        <f>QUANT!D249</f>
        <v>SINAPI</v>
      </c>
      <c r="E81" s="88" t="str">
        <f>IFERROR(VLOOKUP($C81,'SINAPI ABRIL 2021'!$1:$1048576,2,0),IFERROR(VLOOKUP($C81,'5-COMP. PROPRIA'!$B$1:$I$7569,4,0),""))</f>
        <v>CONCRETAGEM DE BLOCOS DE COROAMENTO E VIGAS BALDRAMES, FCK 30 MPA, COM USO DE BOMBA  LANÇAMENTO, ADENSAMENTO E ACABAMENTO. AF_06/2017</v>
      </c>
      <c r="F81" s="89" t="str">
        <f>IFERROR(VLOOKUP($C81,'SINAPI ABRIL 2021'!$A:$D,3,0),IFERROR(VLOOKUP($C81,'5-COMP. PROPRIA'!$B$1:$I$7569,5,0),""))</f>
        <v>M3</v>
      </c>
      <c r="G81" s="155">
        <f>QUANT!K249</f>
        <v>0.51300000000000001</v>
      </c>
      <c r="H81" s="285">
        <f>IFERROR(VLOOKUP($C81,'SINAPI ABRIL 2021'!$A:$D,4,0),IFERROR(VLOOKUP($C81,'5-COMP. PROPRIA'!$B$1:$I$7569,8,0),""))</f>
        <v>585.27</v>
      </c>
      <c r="I81" s="285">
        <f>H81*'4-BDI'!$E$29</f>
        <v>750.55024800000001</v>
      </c>
      <c r="J81" s="286">
        <f t="shared" si="30"/>
        <v>300.24</v>
      </c>
      <c r="K81" s="149">
        <f t="shared" si="31"/>
        <v>385.03</v>
      </c>
    </row>
    <row r="82" spans="2:11" ht="30">
      <c r="B82" s="13" t="s">
        <v>12627</v>
      </c>
      <c r="C82" s="87">
        <f>QUANT!C252</f>
        <v>98557</v>
      </c>
      <c r="D82" s="87" t="str">
        <f>QUANT!D252</f>
        <v>SINAPI</v>
      </c>
      <c r="E82" s="88" t="str">
        <f>IFERROR(VLOOKUP($C82,'SINAPI ABRIL 2021'!$1:$1048576,2,0),IFERROR(VLOOKUP($C82,'5-COMP. PROPRIA'!$B$1:$I$7569,4,0),""))</f>
        <v>IMPERMEABILIZAÇÃO DE SUPERFÍCIE COM EMULSÃO ASFÁLTICA, 2 DEMÃOS AF_06/2018</v>
      </c>
      <c r="F82" s="89" t="str">
        <f>IFERROR(VLOOKUP($C82,'SINAPI ABRIL 2021'!$A:$D,3,0),IFERROR(VLOOKUP($C82,'5-COMP. PROPRIA'!$B$1:$I$7569,5,0),""))</f>
        <v>M2</v>
      </c>
      <c r="G82" s="155">
        <f>QUANT!K252</f>
        <v>18.95</v>
      </c>
      <c r="H82" s="285">
        <f>IFERROR(VLOOKUP($C82,'SINAPI ABRIL 2021'!$A:$D,4,0),IFERROR(VLOOKUP($C82,'5-COMP. PROPRIA'!$B$1:$I$7569,8,0),""))</f>
        <v>34.57</v>
      </c>
      <c r="I82" s="285">
        <f>H82*'4-BDI'!$E$29</f>
        <v>44.332568000000002</v>
      </c>
      <c r="J82" s="286">
        <f t="shared" si="30"/>
        <v>655.1</v>
      </c>
      <c r="K82" s="149">
        <f t="shared" si="31"/>
        <v>840.1</v>
      </c>
    </row>
    <row r="83" spans="2:11" ht="15">
      <c r="B83" s="13" t="s">
        <v>12628</v>
      </c>
      <c r="C83" s="87">
        <f>QUANT!C254</f>
        <v>93382</v>
      </c>
      <c r="D83" s="87" t="str">
        <f>QUANT!D254</f>
        <v>SINAPI</v>
      </c>
      <c r="E83" s="88" t="str">
        <f>IFERROR(VLOOKUP($C83,'SINAPI ABRIL 2021'!$1:$1048576,2,0),IFERROR(VLOOKUP($C83,'5-COMP. PROPRIA'!$B$1:$I$7569,4,0),""))</f>
        <v>REATERRO MANUAL DE VALAS COM COMPACTAÇÃO MECANIZADA. AF_04/2016</v>
      </c>
      <c r="F83" s="89" t="str">
        <f>IFERROR(VLOOKUP($C83,'SINAPI ABRIL 2021'!$A:$D,3,0),IFERROR(VLOOKUP($C83,'5-COMP. PROPRIA'!$B$1:$I$7569,5,0),""))</f>
        <v>M3</v>
      </c>
      <c r="G83" s="155">
        <f>QUANT!K254</f>
        <v>5.9014999999999995</v>
      </c>
      <c r="H83" s="285">
        <f>IFERROR(VLOOKUP($C83,'SINAPI ABRIL 2021'!$A:$D,4,0),IFERROR(VLOOKUP($C83,'5-COMP. PROPRIA'!$B$1:$I$7569,8,0),""))</f>
        <v>19.8</v>
      </c>
      <c r="I83" s="285">
        <f>H83*'4-BDI'!$E$29</f>
        <v>25.39152</v>
      </c>
      <c r="J83" s="286">
        <f t="shared" ref="J83:J84" si="32">TRUNC(G83*H83,2)</f>
        <v>116.84</v>
      </c>
      <c r="K83" s="149">
        <f t="shared" ref="K83:K84" si="33">TRUNC(G83*I83,2)</f>
        <v>149.84</v>
      </c>
    </row>
    <row r="84" spans="2:11" ht="45">
      <c r="B84" s="13" t="s">
        <v>12629</v>
      </c>
      <c r="C84" s="87">
        <f>QUANT!C258</f>
        <v>100981</v>
      </c>
      <c r="D84" s="87" t="str">
        <f>QUANT!D258</f>
        <v>SINAPI</v>
      </c>
      <c r="E84" s="88" t="str">
        <f>IFERROR(VLOOKUP($C84,'SINAPI ABRIL 2021'!$1:$1048576,2,0),IFERROR(VLOOKUP($C84,'5-COMP. PROPRIA'!$B$1:$I$7569,4,0),""))</f>
        <v>CARGA, MANOBRA E DESCARGA DE ENTULHO EM CAMINHÃO BASCULANTE 6 M³ - CARGA COM ESCAVADEIRA HIDRÁULICA  (CAÇAMBA DE 0,80 M³ / 111 HP) E DESCARGA LIVRE (UNIDADE: M3). AF_07/2020</v>
      </c>
      <c r="F84" s="89" t="str">
        <f>IFERROR(VLOOKUP($C84,'SINAPI ABRIL 2021'!$A:$D,3,0),IFERROR(VLOOKUP($C84,'5-COMP. PROPRIA'!$B$1:$I$7569,5,0),""))</f>
        <v>M3</v>
      </c>
      <c r="G84" s="155">
        <f>QUANT!K258</f>
        <v>3.2201000000000004</v>
      </c>
      <c r="H84" s="285">
        <f>IFERROR(VLOOKUP($C84,'SINAPI ABRIL 2021'!$A:$D,4,0),IFERROR(VLOOKUP($C84,'5-COMP. PROPRIA'!$B$1:$I$7569,8,0),""))</f>
        <v>5.71</v>
      </c>
      <c r="I84" s="285">
        <f>H84*'4-BDI'!$E$29</f>
        <v>7.3225039999999995</v>
      </c>
      <c r="J84" s="286">
        <f t="shared" si="32"/>
        <v>18.38</v>
      </c>
      <c r="K84" s="149">
        <f t="shared" si="33"/>
        <v>23.57</v>
      </c>
    </row>
    <row r="85" spans="2:11" ht="30">
      <c r="B85" s="13" t="s">
        <v>12630</v>
      </c>
      <c r="C85" s="87">
        <f>QUANT!C262</f>
        <v>97914</v>
      </c>
      <c r="D85" s="87" t="str">
        <f>QUANT!D262</f>
        <v>SINAPI</v>
      </c>
      <c r="E85" s="88" t="str">
        <f>IFERROR(VLOOKUP($C85,'SINAPI ABRIL 2021'!$1:$1048576,2,0),IFERROR(VLOOKUP($C85,'5-COMP. PROPRIA'!$B$1:$I$7569,4,0),""))</f>
        <v>TRANSPORTE COM CAMINHÃO BASCULANTE DE 6 M³, EM VIA URBANA PAVIMENTADA, DMT ATÉ 30 KM (UNIDADE: M3XKM). AF_07/2020</v>
      </c>
      <c r="F85" s="89" t="str">
        <f>IFERROR(VLOOKUP($C85,'SINAPI ABRIL 2021'!$A:$D,3,0),IFERROR(VLOOKUP($C85,'5-COMP. PROPRIA'!$B$1:$I$7569,5,0),""))</f>
        <v>M3XKM</v>
      </c>
      <c r="G85" s="155">
        <f>QUANT!K262</f>
        <v>32.201000000000008</v>
      </c>
      <c r="H85" s="285">
        <f>IFERROR(VLOOKUP($C85,'SINAPI ABRIL 2021'!$A:$D,4,0),IFERROR(VLOOKUP($C85,'5-COMP. PROPRIA'!$B$1:$I$7569,8,0),""))</f>
        <v>1.87</v>
      </c>
      <c r="I85" s="285">
        <f>H85*'4-BDI'!$E$29</f>
        <v>2.398088</v>
      </c>
      <c r="J85" s="286">
        <f t="shared" ref="J85" si="34">TRUNC(G85*H85,2)</f>
        <v>60.21</v>
      </c>
      <c r="K85" s="149">
        <f t="shared" ref="K85" si="35">TRUNC(G85*I85,2)</f>
        <v>77.22</v>
      </c>
    </row>
    <row r="86" spans="2:11" ht="15">
      <c r="B86" s="721" t="s">
        <v>4670</v>
      </c>
      <c r="C86" s="722"/>
      <c r="D86" s="722"/>
      <c r="E86" s="722"/>
      <c r="F86" s="722"/>
      <c r="G86" s="722"/>
      <c r="H86" s="723"/>
      <c r="I86" s="287"/>
      <c r="J86" s="152">
        <f>SUM(J68:J85)</f>
        <v>5157.2000000000007</v>
      </c>
      <c r="K86" s="151">
        <f>SUM(K68:K85)</f>
        <v>6613.6</v>
      </c>
    </row>
    <row r="87" spans="2:11" ht="15">
      <c r="B87" s="324" t="s">
        <v>4675</v>
      </c>
      <c r="C87" s="325"/>
      <c r="D87" s="326"/>
      <c r="E87" s="327" t="str">
        <f>QUANT!E266</f>
        <v>MURO</v>
      </c>
      <c r="F87" s="144"/>
      <c r="G87" s="155"/>
      <c r="H87" s="320"/>
      <c r="I87" s="285"/>
      <c r="J87" s="286"/>
      <c r="K87" s="149"/>
    </row>
    <row r="88" spans="2:11" ht="15">
      <c r="B88" s="324" t="s">
        <v>9135</v>
      </c>
      <c r="C88" s="325"/>
      <c r="D88" s="326"/>
      <c r="E88" s="327" t="str">
        <f>QUANT!E267</f>
        <v>SAPATA DE DIVISA</v>
      </c>
      <c r="F88" s="144"/>
      <c r="G88" s="155"/>
      <c r="H88" s="320"/>
      <c r="I88" s="285"/>
      <c r="J88" s="286"/>
      <c r="K88" s="149"/>
    </row>
    <row r="89" spans="2:11" ht="30">
      <c r="B89" s="13" t="s">
        <v>12632</v>
      </c>
      <c r="C89" s="87">
        <f>QUANT!C268</f>
        <v>96523</v>
      </c>
      <c r="D89" s="87" t="str">
        <f>QUANT!D268</f>
        <v>SINAPI</v>
      </c>
      <c r="E89" s="88" t="str">
        <f>IFERROR(VLOOKUP($C89,'SINAPI ABRIL 2021'!$1:$1048576,2,0),IFERROR(VLOOKUP($C89,'5-COMP. PROPRIA'!$B$1:$I$7569,4,0),""))</f>
        <v>ESCAVAÇÃO MANUAL PARA BLOCO DE COROAMENTO OU SAPATA, COM PREVISÃO DE FÔRMA. AF_06/2017</v>
      </c>
      <c r="F89" s="89" t="str">
        <f>IFERROR(VLOOKUP($C89,'SINAPI ABRIL 2021'!$A:$D,3,0),IFERROR(VLOOKUP($C89,'5-COMP. PROPRIA'!$B$1:$I$7569,5,0),""))</f>
        <v>M3</v>
      </c>
      <c r="G89" s="155">
        <f>QUANT!K268</f>
        <v>21</v>
      </c>
      <c r="H89" s="285">
        <f>IFERROR(VLOOKUP($C89,'SINAPI ABRIL 2021'!$A:$D,4,0),IFERROR(VLOOKUP($C89,'5-COMP. PROPRIA'!$B$1:$I$7569,8,0),""))</f>
        <v>63.8</v>
      </c>
      <c r="I89" s="285">
        <f>H89*'4-BDI'!$E$29</f>
        <v>81.817119999999989</v>
      </c>
      <c r="J89" s="286">
        <f t="shared" ref="J89:J92" si="36">TRUNC(G89*H89,2)</f>
        <v>1339.8</v>
      </c>
      <c r="K89" s="149">
        <f t="shared" ref="K89:K92" si="37">TRUNC(G89*I89,2)</f>
        <v>1718.15</v>
      </c>
    </row>
    <row r="90" spans="2:11" ht="30">
      <c r="B90" s="13" t="s">
        <v>12633</v>
      </c>
      <c r="C90" s="87">
        <f>QUANT!C272</f>
        <v>96619</v>
      </c>
      <c r="D90" s="87" t="str">
        <f>QUANT!D272</f>
        <v>SINAPI</v>
      </c>
      <c r="E90" s="88" t="str">
        <f>IFERROR(VLOOKUP($C90,'SINAPI ABRIL 2021'!$1:$1048576,2,0),IFERROR(VLOOKUP($C90,'5-COMP. PROPRIA'!$B$1:$I$7569,4,0),""))</f>
        <v>LASTRO DE CONCRETO MAGRO, APLICADO EM BLOCOS DE COROAMENTO OU SAPATAS, ESPESSURA DE 5 CM. AF_08/2017</v>
      </c>
      <c r="F90" s="89" t="str">
        <f>IFERROR(VLOOKUP($C90,'SINAPI ABRIL 2021'!$A:$D,3,0),IFERROR(VLOOKUP($C90,'5-COMP. PROPRIA'!$B$1:$I$7569,5,0),""))</f>
        <v>M2</v>
      </c>
      <c r="G90" s="155">
        <f>QUANT!K272</f>
        <v>5.88</v>
      </c>
      <c r="H90" s="285">
        <f>IFERROR(VLOOKUP($C90,'SINAPI ABRIL 2021'!$A:$D,4,0),IFERROR(VLOOKUP($C90,'5-COMP. PROPRIA'!$B$1:$I$7569,8,0),""))</f>
        <v>22.74</v>
      </c>
      <c r="I90" s="285">
        <f>H90*'4-BDI'!$E$29</f>
        <v>29.161775999999996</v>
      </c>
      <c r="J90" s="286">
        <f t="shared" si="36"/>
        <v>133.71</v>
      </c>
      <c r="K90" s="149">
        <f t="shared" si="37"/>
        <v>171.47</v>
      </c>
    </row>
    <row r="91" spans="2:11" ht="30">
      <c r="B91" s="13" t="s">
        <v>12634</v>
      </c>
      <c r="C91" s="87">
        <f>QUANT!C276</f>
        <v>96535</v>
      </c>
      <c r="D91" s="87" t="str">
        <f>QUANT!D276</f>
        <v>SINAPI</v>
      </c>
      <c r="E91" s="88" t="str">
        <f>IFERROR(VLOOKUP($C91,'SINAPI ABRIL 2021'!$1:$1048576,2,0),IFERROR(VLOOKUP($C91,'5-COMP. PROPRIA'!$B$1:$I$7569,4,0),""))</f>
        <v>FABRICAÇÃO, MONTAGEM E DESMONTAGEM DE FÔRMA PARA SAPATA, EM MADEIRA SERRADA, E=25 MM, 4 UTILIZAÇÕES. AF_06/2017</v>
      </c>
      <c r="F91" s="89" t="str">
        <f>IFERROR(VLOOKUP($C91,'SINAPI ABRIL 2021'!$A:$D,3,0),IFERROR(VLOOKUP($C91,'5-COMP. PROPRIA'!$B$1:$I$7569,5,0),""))</f>
        <v>M2</v>
      </c>
      <c r="G91" s="155">
        <f>QUANT!K276</f>
        <v>28.42</v>
      </c>
      <c r="H91" s="285">
        <f>IFERROR(VLOOKUP($C91,'SINAPI ABRIL 2021'!$A:$D,4,0),IFERROR(VLOOKUP($C91,'5-COMP. PROPRIA'!$B$1:$I$7569,8,0),""))</f>
        <v>94.93</v>
      </c>
      <c r="I91" s="285">
        <f>H91*'4-BDI'!$E$29</f>
        <v>121.73823200000001</v>
      </c>
      <c r="J91" s="286">
        <f t="shared" si="36"/>
        <v>2697.91</v>
      </c>
      <c r="K91" s="149">
        <f t="shared" si="37"/>
        <v>3459.8</v>
      </c>
    </row>
    <row r="92" spans="2:11" ht="30">
      <c r="B92" s="13" t="s">
        <v>12635</v>
      </c>
      <c r="C92" s="87">
        <f>QUANT!C281</f>
        <v>96543</v>
      </c>
      <c r="D92" s="87" t="str">
        <f>QUANT!D281</f>
        <v>SINAPI</v>
      </c>
      <c r="E92" s="88" t="str">
        <f>IFERROR(VLOOKUP($C92,'SINAPI ABRIL 2021'!$1:$1048576,2,0),IFERROR(VLOOKUP($C92,'5-COMP. PROPRIA'!$B$1:$I$7569,4,0),""))</f>
        <v>ARMAÇÃO DE BLOCO, VIGA BALDRAME E SAPATA UTILIZANDO AÇO CA-60 DE 5 MM - MONTAGEM. AF_06/2017</v>
      </c>
      <c r="F92" s="89" t="str">
        <f>IFERROR(VLOOKUP($C92,'SINAPI ABRIL 2021'!$A:$D,3,0),IFERROR(VLOOKUP($C92,'5-COMP. PROPRIA'!$B$1:$I$7569,5,0),""))</f>
        <v>KG</v>
      </c>
      <c r="G92" s="155">
        <f>QUANT!K281</f>
        <v>27.606880000000007</v>
      </c>
      <c r="H92" s="285">
        <f>IFERROR(VLOOKUP($C92,'SINAPI ABRIL 2021'!$A:$D,4,0),IFERROR(VLOOKUP($C92,'5-COMP. PROPRIA'!$B$1:$I$7569,8,0),""))</f>
        <v>19.11</v>
      </c>
      <c r="I92" s="285">
        <f>H92*'4-BDI'!$E$29</f>
        <v>24.506664000000001</v>
      </c>
      <c r="J92" s="286">
        <f t="shared" si="36"/>
        <v>527.55999999999995</v>
      </c>
      <c r="K92" s="149">
        <f t="shared" si="37"/>
        <v>676.55</v>
      </c>
    </row>
    <row r="93" spans="2:11" ht="30">
      <c r="B93" s="13" t="s">
        <v>12636</v>
      </c>
      <c r="C93" s="87">
        <f>QUANT!C284</f>
        <v>96546</v>
      </c>
      <c r="D93" s="87" t="str">
        <f>QUANT!D284</f>
        <v>SINAPI</v>
      </c>
      <c r="E93" s="88" t="str">
        <f>IFERROR(VLOOKUP($C93,'SINAPI ABRIL 2021'!$1:$1048576,2,0),IFERROR(VLOOKUP($C93,'5-COMP. PROPRIA'!$B$1:$I$7569,4,0),""))</f>
        <v>ARMAÇÃO DE BLOCO, VIGA BALDRAME OU SAPATA UTILIZANDO AÇO CA-50 DE 10 MM - MONTAGEM. AF_06/2017</v>
      </c>
      <c r="F93" s="89" t="str">
        <f>IFERROR(VLOOKUP($C93,'SINAPI ABRIL 2021'!$A:$D,3,0),IFERROR(VLOOKUP($C93,'5-COMP. PROPRIA'!$B$1:$I$7569,5,0),""))</f>
        <v>KG</v>
      </c>
      <c r="G93" s="155">
        <f>QUANT!K284</f>
        <v>172.54300000000006</v>
      </c>
      <c r="H93" s="285">
        <f>IFERROR(VLOOKUP($C93,'SINAPI ABRIL 2021'!$A:$D,4,0),IFERROR(VLOOKUP($C93,'5-COMP. PROPRIA'!$B$1:$I$7569,8,0),""))</f>
        <v>16.47</v>
      </c>
      <c r="I93" s="285">
        <f>H93*'4-BDI'!$E$29</f>
        <v>21.121127999999999</v>
      </c>
      <c r="J93" s="286">
        <f t="shared" ref="J93:J97" si="38">TRUNC(G93*H93,2)</f>
        <v>2841.78</v>
      </c>
      <c r="K93" s="149">
        <f t="shared" ref="K93:K97" si="39">TRUNC(G93*I93,2)</f>
        <v>3644.3</v>
      </c>
    </row>
    <row r="94" spans="2:11" ht="30">
      <c r="B94" s="13" t="s">
        <v>12637</v>
      </c>
      <c r="C94" s="87">
        <f>QUANT!C288</f>
        <v>96548</v>
      </c>
      <c r="D94" s="87" t="str">
        <f>QUANT!D288</f>
        <v>SINAPI</v>
      </c>
      <c r="E94" s="88" t="str">
        <f>IFERROR(VLOOKUP($C94,'SINAPI ABRIL 2021'!$1:$1048576,2,0),IFERROR(VLOOKUP($C94,'5-COMP. PROPRIA'!$B$1:$I$7569,4,0),""))</f>
        <v>ARMAÇÃO DE BLOCO, VIGA BALDRAME OU SAPATA UTILIZANDO AÇO CA-50 DE 16 MM - MONTAGEM. AF_06/2017</v>
      </c>
      <c r="F94" s="89" t="str">
        <f>IFERROR(VLOOKUP($C94,'SINAPI ABRIL 2021'!$A:$D,3,0),IFERROR(VLOOKUP($C94,'5-COMP. PROPRIA'!$B$1:$I$7569,5,0),""))</f>
        <v>KG</v>
      </c>
      <c r="G94" s="155">
        <f>QUANT!K288</f>
        <v>106.0104192</v>
      </c>
      <c r="H94" s="285">
        <f>IFERROR(VLOOKUP($C94,'SINAPI ABRIL 2021'!$A:$D,4,0),IFERROR(VLOOKUP($C94,'5-COMP. PROPRIA'!$B$1:$I$7569,8,0),""))</f>
        <v>13.55</v>
      </c>
      <c r="I94" s="285">
        <f>H94*'4-BDI'!$E$29</f>
        <v>17.376519999999999</v>
      </c>
      <c r="J94" s="286">
        <f t="shared" si="38"/>
        <v>1436.44</v>
      </c>
      <c r="K94" s="149">
        <f t="shared" si="39"/>
        <v>1842.09</v>
      </c>
    </row>
    <row r="95" spans="2:11" ht="30">
      <c r="B95" s="13" t="s">
        <v>12638</v>
      </c>
      <c r="C95" s="87">
        <f>QUANT!C293</f>
        <v>96558</v>
      </c>
      <c r="D95" s="87" t="str">
        <f>QUANT!D293</f>
        <v>SINAPI</v>
      </c>
      <c r="E95" s="88" t="str">
        <f>IFERROR(VLOOKUP($C95,'SINAPI ABRIL 2021'!$1:$1048576,2,0),IFERROR(VLOOKUP($C95,'5-COMP. PROPRIA'!$B$1:$I$7569,4,0),""))</f>
        <v>CONCRETAGEM DE SAPATAS, FCK 30 MPA, COM USO DE BOMBA  LANÇAMENTO, ADENSAMENTO E ACABAMENTO. AF_11/2016</v>
      </c>
      <c r="F95" s="89" t="str">
        <f>IFERROR(VLOOKUP($C95,'SINAPI ABRIL 2021'!$A:$D,3,0),IFERROR(VLOOKUP($C95,'5-COMP. PROPRIA'!$B$1:$I$7569,5,0),""))</f>
        <v>M3</v>
      </c>
      <c r="G95" s="155">
        <f>QUANT!K293</f>
        <v>3.0450000000000004</v>
      </c>
      <c r="H95" s="285">
        <f>IFERROR(VLOOKUP($C95,'SINAPI ABRIL 2021'!$A:$D,4,0),IFERROR(VLOOKUP($C95,'5-COMP. PROPRIA'!$B$1:$I$7569,8,0),""))</f>
        <v>590.39</v>
      </c>
      <c r="I95" s="285">
        <f>H95*'4-BDI'!$E$29</f>
        <v>757.11613599999998</v>
      </c>
      <c r="J95" s="286">
        <f t="shared" si="38"/>
        <v>1797.73</v>
      </c>
      <c r="K95" s="149">
        <f t="shared" si="39"/>
        <v>2305.41</v>
      </c>
    </row>
    <row r="96" spans="2:11" ht="15">
      <c r="B96" s="324" t="s">
        <v>9136</v>
      </c>
      <c r="C96" s="325"/>
      <c r="D96" s="326"/>
      <c r="E96" s="327" t="str">
        <f>QUANT!E298</f>
        <v>VIGA BALDRAME</v>
      </c>
      <c r="F96" s="89"/>
      <c r="G96" s="155"/>
      <c r="H96" s="285"/>
      <c r="I96" s="285"/>
      <c r="J96" s="286"/>
      <c r="K96" s="149"/>
    </row>
    <row r="97" spans="2:11" ht="30">
      <c r="B97" s="13" t="s">
        <v>12639</v>
      </c>
      <c r="C97" s="87">
        <f>QUANT!C299</f>
        <v>96527</v>
      </c>
      <c r="D97" s="87" t="str">
        <f>QUANT!D299</f>
        <v>SINAPI</v>
      </c>
      <c r="E97" s="88" t="str">
        <f>IFERROR(VLOOKUP($C97,'SINAPI ABRIL 2021'!$1:$1048576,2,0),IFERROR(VLOOKUP($C97,'5-COMP. PROPRIA'!$B$1:$I$7569,4,0),""))</f>
        <v>ESCAVAÇÃO MANUAL DE VALA PARA VIGA BALDRAME, COM PREVISÃO DE FÔRMA. AF_06/2017</v>
      </c>
      <c r="F97" s="89" t="str">
        <f>IFERROR(VLOOKUP($C97,'SINAPI ABRIL 2021'!$A:$D,3,0),IFERROR(VLOOKUP($C97,'5-COMP. PROPRIA'!$B$1:$I$7569,5,0),""))</f>
        <v>M3</v>
      </c>
      <c r="G97" s="155">
        <f>QUANT!K299</f>
        <v>3.8648750000000001</v>
      </c>
      <c r="H97" s="285">
        <f>IFERROR(VLOOKUP($C97,'SINAPI ABRIL 2021'!$A:$D,4,0),IFERROR(VLOOKUP($C97,'5-COMP. PROPRIA'!$B$1:$I$7569,8,0),""))</f>
        <v>83.79</v>
      </c>
      <c r="I97" s="285">
        <f>H97*'4-BDI'!$E$29</f>
        <v>107.452296</v>
      </c>
      <c r="J97" s="286">
        <f t="shared" si="38"/>
        <v>323.83</v>
      </c>
      <c r="K97" s="149">
        <f t="shared" si="39"/>
        <v>415.28</v>
      </c>
    </row>
    <row r="98" spans="2:11" ht="30">
      <c r="B98" s="13" t="s">
        <v>12640</v>
      </c>
      <c r="C98" s="87">
        <f>QUANT!C303</f>
        <v>96617</v>
      </c>
      <c r="D98" s="87" t="str">
        <f>QUANT!D303</f>
        <v>SINAPI</v>
      </c>
      <c r="E98" s="88" t="str">
        <f>IFERROR(VLOOKUP($C98,'SINAPI ABRIL 2021'!$1:$1048576,2,0),IFERROR(VLOOKUP($C98,'5-COMP. PROPRIA'!$B$1:$I$7569,4,0),""))</f>
        <v>LASTRO DE CONCRETO MAGRO, APLICADO EM BLOCOS DE COROAMENTO OU SAPATAS, ESPESSURA DE 3 CM. AF_08/2017</v>
      </c>
      <c r="F98" s="89" t="str">
        <f>IFERROR(VLOOKUP($C98,'SINAPI ABRIL 2021'!$A:$D,3,0),IFERROR(VLOOKUP($C98,'5-COMP. PROPRIA'!$B$1:$I$7569,5,0),""))</f>
        <v>M2</v>
      </c>
      <c r="G98" s="155">
        <f>QUANT!K303</f>
        <v>4.7324999999999999</v>
      </c>
      <c r="H98" s="285">
        <f>IFERROR(VLOOKUP($C98,'SINAPI ABRIL 2021'!$A:$D,4,0),IFERROR(VLOOKUP($C98,'5-COMP. PROPRIA'!$B$1:$I$7569,8,0),""))</f>
        <v>13.65</v>
      </c>
      <c r="I98" s="285">
        <f>H98*'4-BDI'!$E$29</f>
        <v>17.504760000000001</v>
      </c>
      <c r="J98" s="286">
        <f t="shared" ref="J98:J102" si="40">TRUNC(G98*H98,2)</f>
        <v>64.59</v>
      </c>
      <c r="K98" s="149">
        <f t="shared" ref="K98:K102" si="41">TRUNC(G98*I98,2)</f>
        <v>82.84</v>
      </c>
    </row>
    <row r="99" spans="2:11" ht="30">
      <c r="B99" s="13" t="s">
        <v>12641</v>
      </c>
      <c r="C99" s="87">
        <f>QUANT!C305</f>
        <v>96536</v>
      </c>
      <c r="D99" s="87" t="str">
        <f>QUANT!D305</f>
        <v>SINAPI</v>
      </c>
      <c r="E99" s="88" t="str">
        <f>IFERROR(VLOOKUP($C99,'SINAPI ABRIL 2021'!$1:$1048576,2,0),IFERROR(VLOOKUP($C99,'5-COMP. PROPRIA'!$B$1:$I$7569,4,0),""))</f>
        <v>FABRICAÇÃO, MONTAGEM E DESMONTAGEM DE FÔRMA PARA VIGA BALDRAME, EM MADEIRA SERRADA, E=25 MM, 4 UTILIZAÇÕES. AF_06/2017</v>
      </c>
      <c r="F99" s="89" t="str">
        <f>IFERROR(VLOOKUP($C99,'SINAPI ABRIL 2021'!$A:$D,3,0),IFERROR(VLOOKUP($C99,'5-COMP. PROPRIA'!$B$1:$I$7569,5,0),""))</f>
        <v>M2</v>
      </c>
      <c r="G99" s="155">
        <f>QUANT!K305</f>
        <v>18.93</v>
      </c>
      <c r="H99" s="285">
        <f>IFERROR(VLOOKUP($C99,'SINAPI ABRIL 2021'!$A:$D,4,0),IFERROR(VLOOKUP($C99,'5-COMP. PROPRIA'!$B$1:$I$7569,8,0),""))</f>
        <v>46.86</v>
      </c>
      <c r="I99" s="285">
        <f>H99*'4-BDI'!$E$29</f>
        <v>60.093263999999998</v>
      </c>
      <c r="J99" s="286">
        <f t="shared" si="40"/>
        <v>887.05</v>
      </c>
      <c r="K99" s="149">
        <f t="shared" si="41"/>
        <v>1137.56</v>
      </c>
    </row>
    <row r="100" spans="2:11" ht="30">
      <c r="B100" s="13" t="s">
        <v>12642</v>
      </c>
      <c r="C100" s="87">
        <f>QUANT!C307</f>
        <v>96543</v>
      </c>
      <c r="D100" s="87" t="str">
        <f>QUANT!D307</f>
        <v>SINAPI</v>
      </c>
      <c r="E100" s="88" t="str">
        <f>IFERROR(VLOOKUP($C100,'SINAPI ABRIL 2021'!$1:$1048576,2,0),IFERROR(VLOOKUP($C100,'5-COMP. PROPRIA'!$B$1:$I$7569,4,0),""))</f>
        <v>ARMAÇÃO DE BLOCO, VIGA BALDRAME E SAPATA UTILIZANDO AÇO CA-60 DE 5 MM - MONTAGEM. AF_06/2017</v>
      </c>
      <c r="F100" s="89" t="str">
        <f>IFERROR(VLOOKUP($C100,'SINAPI ABRIL 2021'!$A:$D,3,0),IFERROR(VLOOKUP($C100,'5-COMP. PROPRIA'!$B$1:$I$7569,5,0),""))</f>
        <v>KG</v>
      </c>
      <c r="G100" s="155">
        <f>QUANT!K307</f>
        <v>24.128289875000007</v>
      </c>
      <c r="H100" s="285">
        <f>IFERROR(VLOOKUP($C100,'SINAPI ABRIL 2021'!$A:$D,4,0),IFERROR(VLOOKUP($C100,'5-COMP. PROPRIA'!$B$1:$I$7569,8,0),""))</f>
        <v>19.11</v>
      </c>
      <c r="I100" s="285">
        <f>H100*'4-BDI'!$E$29</f>
        <v>24.506664000000001</v>
      </c>
      <c r="J100" s="286">
        <f t="shared" si="40"/>
        <v>461.09</v>
      </c>
      <c r="K100" s="149">
        <f t="shared" si="41"/>
        <v>591.29999999999995</v>
      </c>
    </row>
    <row r="101" spans="2:11" ht="30">
      <c r="B101" s="13" t="s">
        <v>12643</v>
      </c>
      <c r="C101" s="87">
        <f>QUANT!C311</f>
        <v>96545</v>
      </c>
      <c r="D101" s="87" t="str">
        <f>QUANT!D311</f>
        <v>SINAPI</v>
      </c>
      <c r="E101" s="88" t="str">
        <f>IFERROR(VLOOKUP($C101,'SINAPI ABRIL 2021'!$1:$1048576,2,0),IFERROR(VLOOKUP($C101,'5-COMP. PROPRIA'!$B$1:$I$7569,4,0),""))</f>
        <v>ARMAÇÃO DE BLOCO, VIGA BALDRAME OU SAPATA UTILIZANDO AÇO CA-50 DE 8 MM - MONTAGEM. AF_06/2017</v>
      </c>
      <c r="F101" s="89" t="str">
        <f>IFERROR(VLOOKUP($C101,'SINAPI ABRIL 2021'!$A:$D,3,0),IFERROR(VLOOKUP($C101,'5-COMP. PROPRIA'!$B$1:$I$7569,5,0),""))</f>
        <v>KG</v>
      </c>
      <c r="G101" s="155">
        <f>QUANT!K311</f>
        <v>25.492981759999996</v>
      </c>
      <c r="H101" s="285">
        <f>IFERROR(VLOOKUP($C101,'SINAPI ABRIL 2021'!$A:$D,4,0),IFERROR(VLOOKUP($C101,'5-COMP. PROPRIA'!$B$1:$I$7569,8,0),""))</f>
        <v>18.149999999999999</v>
      </c>
      <c r="I101" s="285">
        <f>H101*'4-BDI'!$E$29</f>
        <v>23.275559999999999</v>
      </c>
      <c r="J101" s="286">
        <f t="shared" si="40"/>
        <v>462.69</v>
      </c>
      <c r="K101" s="149">
        <f t="shared" si="41"/>
        <v>593.36</v>
      </c>
    </row>
    <row r="102" spans="2:11" ht="30">
      <c r="B102" s="13" t="s">
        <v>12644</v>
      </c>
      <c r="C102" s="87">
        <f>QUANT!C315</f>
        <v>96546</v>
      </c>
      <c r="D102" s="87" t="str">
        <f>QUANT!D315</f>
        <v>SINAPI</v>
      </c>
      <c r="E102" s="88" t="str">
        <f>IFERROR(VLOOKUP($C102,'SINAPI ABRIL 2021'!$1:$1048576,2,0),IFERROR(VLOOKUP($C102,'5-COMP. PROPRIA'!$B$1:$I$7569,4,0),""))</f>
        <v>ARMAÇÃO DE BLOCO, VIGA BALDRAME OU SAPATA UTILIZANDO AÇO CA-50 DE 10 MM - MONTAGEM. AF_06/2017</v>
      </c>
      <c r="F102" s="89" t="str">
        <f>IFERROR(VLOOKUP($C102,'SINAPI ABRIL 2021'!$A:$D,3,0),IFERROR(VLOOKUP($C102,'5-COMP. PROPRIA'!$B$1:$I$7569,5,0),""))</f>
        <v>KG</v>
      </c>
      <c r="G102" s="155">
        <f>QUANT!K315</f>
        <v>47.424676000000005</v>
      </c>
      <c r="H102" s="285">
        <f>IFERROR(VLOOKUP($C102,'SINAPI ABRIL 2021'!$A:$D,4,0),IFERROR(VLOOKUP($C102,'5-COMP. PROPRIA'!$B$1:$I$7569,8,0),""))</f>
        <v>16.47</v>
      </c>
      <c r="I102" s="285">
        <f>H102*'4-BDI'!$E$29</f>
        <v>21.121127999999999</v>
      </c>
      <c r="J102" s="286">
        <f t="shared" si="40"/>
        <v>781.08</v>
      </c>
      <c r="K102" s="149">
        <f t="shared" si="41"/>
        <v>1001.66</v>
      </c>
    </row>
    <row r="103" spans="2:11" ht="30">
      <c r="B103" s="13" t="s">
        <v>12645</v>
      </c>
      <c r="C103" s="87">
        <f>QUANT!C319</f>
        <v>96557</v>
      </c>
      <c r="D103" s="87" t="str">
        <f>QUANT!D319</f>
        <v>SINAPI</v>
      </c>
      <c r="E103" s="88" t="str">
        <f>IFERROR(VLOOKUP($C103,'SINAPI ABRIL 2021'!$1:$1048576,2,0),IFERROR(VLOOKUP($C103,'5-COMP. PROPRIA'!$B$1:$I$7569,4,0),""))</f>
        <v>CONCRETAGEM DE BLOCOS DE COROAMENTO E VIGAS BALDRAMES, FCK 30 MPA, COM USO DE BOMBA  LANÇAMENTO, ADENSAMENTO E ACABAMENTO. AF_06/2017</v>
      </c>
      <c r="F103" s="89" t="str">
        <f>IFERROR(VLOOKUP($C103,'SINAPI ABRIL 2021'!$A:$D,3,0),IFERROR(VLOOKUP($C103,'5-COMP. PROPRIA'!$B$1:$I$7569,5,0),""))</f>
        <v>M3</v>
      </c>
      <c r="G103" s="155">
        <f>QUANT!K319</f>
        <v>1.4197499999999998</v>
      </c>
      <c r="H103" s="285">
        <f>IFERROR(VLOOKUP($C103,'SINAPI ABRIL 2021'!$A:$D,4,0),IFERROR(VLOOKUP($C103,'5-COMP. PROPRIA'!$B$1:$I$7569,8,0),""))</f>
        <v>585.27</v>
      </c>
      <c r="I103" s="285">
        <f>H103*'4-BDI'!$E$29</f>
        <v>750.55024800000001</v>
      </c>
      <c r="J103" s="286">
        <f t="shared" ref="J103:J104" si="42">TRUNC(G103*H103,2)</f>
        <v>830.93</v>
      </c>
      <c r="K103" s="149">
        <f t="shared" ref="K103:K104" si="43">TRUNC(G103*I103,2)</f>
        <v>1065.5899999999999</v>
      </c>
    </row>
    <row r="104" spans="2:11" ht="30">
      <c r="B104" s="13" t="s">
        <v>12646</v>
      </c>
      <c r="C104" s="87">
        <f>QUANT!C321</f>
        <v>93205</v>
      </c>
      <c r="D104" s="87" t="str">
        <f>QUANT!D321</f>
        <v>SINAPI</v>
      </c>
      <c r="E104" s="88" t="str">
        <f>IFERROR(VLOOKUP($C104,'SINAPI ABRIL 2021'!$1:$1048576,2,0),IFERROR(VLOOKUP($C104,'5-COMP. PROPRIA'!$B$1:$I$7569,4,0),""))</f>
        <v>CINTA DE AMARRAÇÃO DE ALVENARIA MOLDADA IN LOCO COM UTILIZAÇÃO DE BLOCOS CANALETA. AF_03/2016</v>
      </c>
      <c r="F104" s="89" t="str">
        <f>IFERROR(VLOOKUP($C104,'SINAPI ABRIL 2021'!$A:$D,3,0),IFERROR(VLOOKUP($C104,'5-COMP. PROPRIA'!$B$1:$I$7569,5,0),""))</f>
        <v>M</v>
      </c>
      <c r="G104" s="155">
        <f>QUANT!K321</f>
        <v>68.25</v>
      </c>
      <c r="H104" s="285">
        <f>IFERROR(VLOOKUP($C104,'SINAPI ABRIL 2021'!$A:$D,4,0),IFERROR(VLOOKUP($C104,'5-COMP. PROPRIA'!$B$1:$I$7569,8,0),""))</f>
        <v>33.65</v>
      </c>
      <c r="I104" s="285">
        <f>H104*'4-BDI'!$E$29</f>
        <v>43.152760000000001</v>
      </c>
      <c r="J104" s="286">
        <f t="shared" si="42"/>
        <v>2296.61</v>
      </c>
      <c r="K104" s="149">
        <f t="shared" si="43"/>
        <v>2945.17</v>
      </c>
    </row>
    <row r="105" spans="2:11" ht="30">
      <c r="B105" s="13" t="s">
        <v>12647</v>
      </c>
      <c r="C105" s="87">
        <f>QUANT!C323</f>
        <v>98557</v>
      </c>
      <c r="D105" s="87" t="str">
        <f>QUANT!D323</f>
        <v>SINAPI</v>
      </c>
      <c r="E105" s="88" t="str">
        <f>IFERROR(VLOOKUP($C105,'SINAPI ABRIL 2021'!$1:$1048576,2,0),IFERROR(VLOOKUP($C105,'5-COMP. PROPRIA'!$B$1:$I$7569,4,0),""))</f>
        <v>IMPERMEABILIZAÇÃO DE SUPERFÍCIE COM EMULSÃO ASFÁLTICA, 2 DEMÃOS AF_06/2018</v>
      </c>
      <c r="F105" s="89" t="str">
        <f>IFERROR(VLOOKUP($C105,'SINAPI ABRIL 2021'!$A:$D,3,0),IFERROR(VLOOKUP($C105,'5-COMP. PROPRIA'!$B$1:$I$7569,5,0),""))</f>
        <v>M2</v>
      </c>
      <c r="G105" s="155">
        <f>QUANT!K323</f>
        <v>71.612500000000011</v>
      </c>
      <c r="H105" s="285">
        <f>IFERROR(VLOOKUP($C105,'SINAPI ABRIL 2021'!$A:$D,4,0),IFERROR(VLOOKUP($C105,'5-COMP. PROPRIA'!$B$1:$I$7569,8,0),""))</f>
        <v>34.57</v>
      </c>
      <c r="I105" s="285">
        <f>H105*'4-BDI'!$E$29</f>
        <v>44.332568000000002</v>
      </c>
      <c r="J105" s="286">
        <f t="shared" ref="J105:J108" si="44">TRUNC(G105*H105,2)</f>
        <v>2475.64</v>
      </c>
      <c r="K105" s="149">
        <f t="shared" ref="K105:K108" si="45">TRUNC(G105*I105,2)</f>
        <v>3174.76</v>
      </c>
    </row>
    <row r="106" spans="2:11" ht="15">
      <c r="B106" s="13" t="s">
        <v>12648</v>
      </c>
      <c r="C106" s="87">
        <f>QUANT!C325</f>
        <v>93382</v>
      </c>
      <c r="D106" s="87" t="str">
        <f>QUANT!D325</f>
        <v>SINAPI</v>
      </c>
      <c r="E106" s="88" t="str">
        <f>IFERROR(VLOOKUP($C106,'SINAPI ABRIL 2021'!$1:$1048576,2,0),IFERROR(VLOOKUP($C106,'5-COMP. PROPRIA'!$B$1:$I$7569,4,0),""))</f>
        <v>REATERRO MANUAL DE VALAS COM COMPACTAÇÃO MECANIZADA. AF_04/2016</v>
      </c>
      <c r="F106" s="89" t="str">
        <f>IFERROR(VLOOKUP($C106,'SINAPI ABRIL 2021'!$A:$D,3,0),IFERROR(VLOOKUP($C106,'5-COMP. PROPRIA'!$B$1:$I$7569,5,0),""))</f>
        <v>M3</v>
      </c>
      <c r="G106" s="155">
        <f>QUANT!K325</f>
        <v>20.400125000000003</v>
      </c>
      <c r="H106" s="285">
        <f>IFERROR(VLOOKUP($C106,'SINAPI ABRIL 2021'!$A:$D,4,0),IFERROR(VLOOKUP($C106,'5-COMP. PROPRIA'!$B$1:$I$7569,8,0),""))</f>
        <v>19.8</v>
      </c>
      <c r="I106" s="285">
        <f>H106*'4-BDI'!$E$29</f>
        <v>25.39152</v>
      </c>
      <c r="J106" s="286">
        <f t="shared" si="44"/>
        <v>403.92</v>
      </c>
      <c r="K106" s="149">
        <f t="shared" si="45"/>
        <v>517.99</v>
      </c>
    </row>
    <row r="107" spans="2:11" ht="45">
      <c r="B107" s="13" t="s">
        <v>12649</v>
      </c>
      <c r="C107" s="87">
        <f>QUANT!C329</f>
        <v>100981</v>
      </c>
      <c r="D107" s="87" t="str">
        <f>QUANT!D329</f>
        <v>SINAPI</v>
      </c>
      <c r="E107" s="88" t="str">
        <f>IFERROR(VLOOKUP($C107,'SINAPI ABRIL 2021'!$1:$1048576,2,0),IFERROR(VLOOKUP($C107,'5-COMP. PROPRIA'!$B$1:$I$7569,4,0),""))</f>
        <v>CARGA, MANOBRA E DESCARGA DE ENTULHO EM CAMINHÃO BASCULANTE 6 M³ - CARGA COM ESCAVADEIRA HIDRÁULICA  (CAÇAMBA DE 0,80 M³ / 111 HP) E DESCARGA LIVRE (UNIDADE: M3). AF_07/2020</v>
      </c>
      <c r="F107" s="89" t="str">
        <f>IFERROR(VLOOKUP($C107,'SINAPI ABRIL 2021'!$A:$D,3,0),IFERROR(VLOOKUP($C107,'5-COMP. PROPRIA'!$B$1:$I$7569,5,0),""))</f>
        <v>M3</v>
      </c>
      <c r="G107" s="155">
        <f>QUANT!K329</f>
        <v>9.7626750000000015</v>
      </c>
      <c r="H107" s="285">
        <f>IFERROR(VLOOKUP($C107,'SINAPI ABRIL 2021'!$A:$D,4,0),IFERROR(VLOOKUP($C107,'5-COMP. PROPRIA'!$B$1:$I$7569,8,0),""))</f>
        <v>5.71</v>
      </c>
      <c r="I107" s="285">
        <f>H107*'4-BDI'!$E$29</f>
        <v>7.3225039999999995</v>
      </c>
      <c r="J107" s="286">
        <f t="shared" si="44"/>
        <v>55.74</v>
      </c>
      <c r="K107" s="149">
        <f t="shared" si="45"/>
        <v>71.48</v>
      </c>
    </row>
    <row r="108" spans="2:11" ht="30">
      <c r="B108" s="13" t="s">
        <v>12650</v>
      </c>
      <c r="C108" s="87">
        <f>QUANT!C333</f>
        <v>97914</v>
      </c>
      <c r="D108" s="87" t="str">
        <f>QUANT!D333</f>
        <v>SINAPI</v>
      </c>
      <c r="E108" s="88" t="str">
        <f>IFERROR(VLOOKUP($C108,'SINAPI ABRIL 2021'!$1:$1048576,2,0),IFERROR(VLOOKUP($C108,'5-COMP. PROPRIA'!$B$1:$I$7569,4,0),""))</f>
        <v>TRANSPORTE COM CAMINHÃO BASCULANTE DE 6 M³, EM VIA URBANA PAVIMENTADA, DMT ATÉ 30 KM (UNIDADE: M3XKM). AF_07/2020</v>
      </c>
      <c r="F108" s="89" t="str">
        <f>IFERROR(VLOOKUP($C108,'SINAPI ABRIL 2021'!$A:$D,3,0),IFERROR(VLOOKUP($C108,'5-COMP. PROPRIA'!$B$1:$I$7569,5,0),""))</f>
        <v>M3XKM</v>
      </c>
      <c r="G108" s="155">
        <f>QUANT!K333</f>
        <v>97.626750000000015</v>
      </c>
      <c r="H108" s="285">
        <f>IFERROR(VLOOKUP($C108,'SINAPI ABRIL 2021'!$A:$D,4,0),IFERROR(VLOOKUP($C108,'5-COMP. PROPRIA'!$B$1:$I$7569,8,0),""))</f>
        <v>1.87</v>
      </c>
      <c r="I108" s="285">
        <f>H108*'4-BDI'!$E$29</f>
        <v>2.398088</v>
      </c>
      <c r="J108" s="286">
        <f t="shared" si="44"/>
        <v>182.56</v>
      </c>
      <c r="K108" s="149">
        <f t="shared" si="45"/>
        <v>234.11</v>
      </c>
    </row>
    <row r="109" spans="2:11" ht="15">
      <c r="B109" s="721" t="s">
        <v>4670</v>
      </c>
      <c r="C109" s="722"/>
      <c r="D109" s="722"/>
      <c r="E109" s="722"/>
      <c r="F109" s="722"/>
      <c r="G109" s="722"/>
      <c r="H109" s="723"/>
      <c r="I109" s="287"/>
      <c r="J109" s="152">
        <f>SUM(J89:J108)</f>
        <v>20000.66</v>
      </c>
      <c r="K109" s="151">
        <f>SUM(K89:K108)</f>
        <v>25648.870000000003</v>
      </c>
    </row>
    <row r="110" spans="2:11" ht="15">
      <c r="B110" s="721" t="s">
        <v>3681</v>
      </c>
      <c r="C110" s="724"/>
      <c r="D110" s="724"/>
      <c r="E110" s="724"/>
      <c r="F110" s="724"/>
      <c r="G110" s="724"/>
      <c r="H110" s="724"/>
      <c r="I110" s="150"/>
      <c r="J110" s="152">
        <f>TRUNC(J109+J86+J65,2)</f>
        <v>55619.16</v>
      </c>
      <c r="K110" s="151">
        <f>TRUNC(K109+K86+K65,2)</f>
        <v>71326.05</v>
      </c>
    </row>
    <row r="111" spans="2:11" ht="15">
      <c r="B111" s="7" t="s">
        <v>3482</v>
      </c>
      <c r="C111" s="8"/>
      <c r="D111" s="9"/>
      <c r="E111" s="10" t="str">
        <f>QUANT!E337</f>
        <v xml:space="preserve">SUPERESTRUTURA </v>
      </c>
      <c r="F111" s="11"/>
      <c r="G111" s="154"/>
      <c r="H111" s="323"/>
      <c r="I111" s="147"/>
      <c r="J111" s="147"/>
      <c r="K111" s="148"/>
    </row>
    <row r="112" spans="2:11" ht="15">
      <c r="B112" s="324" t="s">
        <v>3483</v>
      </c>
      <c r="C112" s="325"/>
      <c r="D112" s="326"/>
      <c r="E112" s="327" t="str">
        <f>QUANT!E338</f>
        <v xml:space="preserve"> AMPLIAÇÃO PÁTIO E INTERLIGAÇÃO SALAS ANEXA</v>
      </c>
      <c r="F112" s="144"/>
      <c r="G112" s="155"/>
      <c r="H112" s="320"/>
      <c r="I112" s="285"/>
      <c r="J112" s="286"/>
      <c r="K112" s="149"/>
    </row>
    <row r="113" spans="2:11" ht="15">
      <c r="B113" s="324" t="s">
        <v>10897</v>
      </c>
      <c r="C113" s="325"/>
      <c r="D113" s="326"/>
      <c r="E113" s="327" t="str">
        <f>QUANT!E339</f>
        <v>PILARES</v>
      </c>
      <c r="F113" s="144"/>
      <c r="G113" s="155"/>
      <c r="H113" s="320"/>
      <c r="I113" s="285"/>
      <c r="J113" s="286"/>
      <c r="K113" s="149"/>
    </row>
    <row r="114" spans="2:11" ht="45">
      <c r="B114" s="13" t="s">
        <v>12651</v>
      </c>
      <c r="C114" s="87">
        <f>QUANT!C340</f>
        <v>92415</v>
      </c>
      <c r="D114" s="87" t="str">
        <f>QUANT!D340</f>
        <v>SINAPI</v>
      </c>
      <c r="E114" s="88" t="str">
        <f>IFERROR(VLOOKUP($C114,'SINAPI ABRIL 2021'!$1:$1048576,2,0),IFERROR(VLOOKUP($C114,'5-COMP. PROPRIA'!$B$1:$I$7569,4,0),""))</f>
        <v>MONTAGEM E DESMONTAGEM DE FÔRMA DE PILARES RETANGULARES E ESTRUTURAS SIMILARES, PÉ-DIREITO SIMPLES, EM CHAPA DE MADEIRA COMPENSADA RESINADA, 2 UTILIZAÇÕES. AF_09/2020</v>
      </c>
      <c r="F114" s="89" t="str">
        <f>IFERROR(VLOOKUP($C114,'SINAPI ABRIL 2021'!$A:$D,3,0),IFERROR(VLOOKUP($C114,'5-COMP. PROPRIA'!$B$1:$I$7569,5,0),""))</f>
        <v>M2</v>
      </c>
      <c r="G114" s="155">
        <f>QUANT!K340</f>
        <v>63.36</v>
      </c>
      <c r="H114" s="285">
        <f>IFERROR(VLOOKUP($C114,'SINAPI ABRIL 2021'!$A:$D,4,0),IFERROR(VLOOKUP($C114,'5-COMP. PROPRIA'!$B$1:$I$7569,8,0),""))</f>
        <v>94.13</v>
      </c>
      <c r="I114" s="285">
        <f>H114*'4-BDI'!$E$29</f>
        <v>120.712312</v>
      </c>
      <c r="J114" s="286">
        <f t="shared" ref="J114:J116" si="46">TRUNC(G114*H114,2)</f>
        <v>5964.07</v>
      </c>
      <c r="K114" s="149">
        <f t="shared" ref="K114:K116" si="47">TRUNC(G114*I114,2)</f>
        <v>7648.33</v>
      </c>
    </row>
    <row r="115" spans="2:11" ht="45">
      <c r="B115" s="13" t="s">
        <v>12652</v>
      </c>
      <c r="C115" s="87">
        <f>QUANT!C346</f>
        <v>92775</v>
      </c>
      <c r="D115" s="87" t="str">
        <f>QUANT!D346</f>
        <v>SINAPI</v>
      </c>
      <c r="E115" s="88" t="str">
        <f>IFERROR(VLOOKUP($C115,'SINAPI ABRIL 2021'!$1:$1048576,2,0),IFERROR(VLOOKUP($C115,'5-COMP. PROPRIA'!$B$1:$I$7569,4,0),""))</f>
        <v>ARMAÇÃO DE PILAR OU VIGA DE UMA ESTRUTURA CONVENCIONAL DE CONCRETO ARMADO EM UMA EDIFICAÇÃO TÉRREA OU SOBRADO UTILIZANDO AÇO CA-60 DE 5,0 MM - MONTAGEM. AF_12/2015</v>
      </c>
      <c r="F115" s="89" t="str">
        <f>IFERROR(VLOOKUP($C115,'SINAPI ABRIL 2021'!$A:$D,3,0),IFERROR(VLOOKUP($C115,'5-COMP. PROPRIA'!$B$1:$I$7569,5,0),""))</f>
        <v>KG</v>
      </c>
      <c r="G115" s="155">
        <f>QUANT!K346</f>
        <v>77.644350000000017</v>
      </c>
      <c r="H115" s="285">
        <f>IFERROR(VLOOKUP($C115,'SINAPI ABRIL 2021'!$A:$D,4,0),IFERROR(VLOOKUP($C115,'5-COMP. PROPRIA'!$B$1:$I$7569,8,0),""))</f>
        <v>19.14</v>
      </c>
      <c r="I115" s="285">
        <f>H115*'4-BDI'!$E$29</f>
        <v>24.545135999999999</v>
      </c>
      <c r="J115" s="286">
        <f t="shared" si="46"/>
        <v>1486.11</v>
      </c>
      <c r="K115" s="149">
        <f t="shared" si="47"/>
        <v>1905.79</v>
      </c>
    </row>
    <row r="116" spans="2:11" ht="45">
      <c r="B116" s="13" t="s">
        <v>12653</v>
      </c>
      <c r="C116" s="87">
        <f>QUANT!C351</f>
        <v>92778</v>
      </c>
      <c r="D116" s="87" t="str">
        <f>QUANT!D351</f>
        <v>SINAPI</v>
      </c>
      <c r="E116" s="88" t="str">
        <f>IFERROR(VLOOKUP($C116,'SINAPI ABRIL 2021'!$1:$1048576,2,0),IFERROR(VLOOKUP($C116,'5-COMP. PROPRIA'!$B$1:$I$7569,4,0),""))</f>
        <v>ARMAÇÃO DE PILAR OU VIGA DE UMA ESTRUTURA CONVENCIONAL DE CONCRETO ARMADO EM UMA EDIFICAÇÃO TÉRREA OU SOBRADO UTILIZANDO AÇO CA-50 DE 10,0 MM - MONTAGEM. AF_12/2015</v>
      </c>
      <c r="F116" s="89" t="str">
        <f>IFERROR(VLOOKUP($C116,'SINAPI ABRIL 2021'!$A:$D,3,0),IFERROR(VLOOKUP($C116,'5-COMP. PROPRIA'!$B$1:$I$7569,5,0),""))</f>
        <v>KG</v>
      </c>
      <c r="G116" s="155">
        <f>QUANT!K351</f>
        <v>177.47280000000003</v>
      </c>
      <c r="H116" s="285">
        <f>IFERROR(VLOOKUP($C116,'SINAPI ABRIL 2021'!$A:$D,4,0),IFERROR(VLOOKUP($C116,'5-COMP. PROPRIA'!$B$1:$I$7569,8,0),""))</f>
        <v>16.420000000000002</v>
      </c>
      <c r="I116" s="285">
        <f>H116*'4-BDI'!$E$29</f>
        <v>21.057008000000003</v>
      </c>
      <c r="J116" s="286">
        <f t="shared" si="46"/>
        <v>2914.1</v>
      </c>
      <c r="K116" s="149">
        <f t="shared" si="47"/>
        <v>3737.04</v>
      </c>
    </row>
    <row r="117" spans="2:11" ht="45">
      <c r="B117" s="13" t="s">
        <v>12654</v>
      </c>
      <c r="C117" s="87">
        <f>QUANT!C356</f>
        <v>92720</v>
      </c>
      <c r="D117" s="87" t="str">
        <f>QUANT!D356</f>
        <v>SINAPI</v>
      </c>
      <c r="E117" s="88" t="str">
        <f>IFERROR(VLOOKUP($C117,'SINAPI ABRIL 2021'!$1:$1048576,2,0),IFERROR(VLOOKUP($C117,'5-COMP. PROPRIA'!$B$1:$I$7569,4,0),""))</f>
        <v>CONCRETAGEM DE PILARES, FCK = 25 MPA, COM USO DE BOMBA EM EDIFICAÇÃO COM SEÇÃO MÉDIA DE PILARES MENOR OU IGUAL A 0,25 M² - LANÇAMENTO, ADENSAMENTO E ACABAMENTO. AF_12/2015</v>
      </c>
      <c r="F117" s="89" t="str">
        <f>IFERROR(VLOOKUP($C117,'SINAPI ABRIL 2021'!$A:$D,3,0),IFERROR(VLOOKUP($C117,'5-COMP. PROPRIA'!$B$1:$I$7569,5,0),""))</f>
        <v>M3</v>
      </c>
      <c r="G117" s="155">
        <f>QUANT!K356</f>
        <v>3.1680000000000001</v>
      </c>
      <c r="H117" s="285">
        <f>IFERROR(VLOOKUP($C117,'SINAPI ABRIL 2021'!$A:$D,4,0),IFERROR(VLOOKUP($C117,'5-COMP. PROPRIA'!$B$1:$I$7569,8,0),""))</f>
        <v>555.23</v>
      </c>
      <c r="I117" s="285">
        <f>H117*'4-BDI'!$E$29</f>
        <v>712.02695200000005</v>
      </c>
      <c r="J117" s="286">
        <f t="shared" ref="J117:J128" si="48">TRUNC(G117*H117,2)</f>
        <v>1758.96</v>
      </c>
      <c r="K117" s="149">
        <f t="shared" ref="K117:K128" si="49">TRUNC(G117*I117,2)</f>
        <v>2255.6999999999998</v>
      </c>
    </row>
    <row r="118" spans="2:11" ht="15">
      <c r="B118" s="324" t="s">
        <v>10898</v>
      </c>
      <c r="C118" s="325"/>
      <c r="D118" s="326"/>
      <c r="E118" s="327" t="str">
        <f>QUANT!E358</f>
        <v>VIGA</v>
      </c>
      <c r="F118" s="144"/>
      <c r="G118" s="155"/>
      <c r="H118" s="320"/>
      <c r="I118" s="285"/>
      <c r="J118" s="286"/>
      <c r="K118" s="149"/>
    </row>
    <row r="119" spans="2:11" ht="45">
      <c r="B119" s="13" t="s">
        <v>12655</v>
      </c>
      <c r="C119" s="87">
        <f>QUANT!C360</f>
        <v>92463</v>
      </c>
      <c r="D119" s="87" t="str">
        <f>QUANT!D360</f>
        <v>SINAPI</v>
      </c>
      <c r="E119" s="88" t="str">
        <f>IFERROR(VLOOKUP($C119,'SINAPI ABRIL 2021'!$1:$1048576,2,0),IFERROR(VLOOKUP($C119,'5-COMP. PROPRIA'!$B$1:$I$7569,4,0),""))</f>
        <v>MONTAGEM E DESMONTAGEM DE FÔRMA DE VIGA, ESCORAMENTO COM GARFO DE MADEIRA, PÉ-DIREITO SIMPLES, EM CHAPA DE MADEIRA RESINADA, 8 UTILIZAÇÕES. AF_09/2020</v>
      </c>
      <c r="F119" s="89" t="str">
        <f>IFERROR(VLOOKUP($C119,'SINAPI ABRIL 2021'!$A:$D,3,0),IFERROR(VLOOKUP($C119,'5-COMP. PROPRIA'!$B$1:$I$7569,5,0),""))</f>
        <v>M2</v>
      </c>
      <c r="G119" s="155">
        <f>QUANT!K360</f>
        <v>30.900000000000002</v>
      </c>
      <c r="H119" s="285">
        <f>IFERROR(VLOOKUP($C119,'SINAPI ABRIL 2021'!$A:$D,4,0),IFERROR(VLOOKUP($C119,'5-COMP. PROPRIA'!$B$1:$I$7569,8,0),""))</f>
        <v>79.72</v>
      </c>
      <c r="I119" s="285">
        <f>H119*'4-BDI'!$E$29</f>
        <v>102.232928</v>
      </c>
      <c r="J119" s="286">
        <f t="shared" si="48"/>
        <v>2463.34</v>
      </c>
      <c r="K119" s="149">
        <f t="shared" si="49"/>
        <v>3158.99</v>
      </c>
    </row>
    <row r="120" spans="2:11" ht="45">
      <c r="B120" s="13" t="s">
        <v>12656</v>
      </c>
      <c r="C120" s="87">
        <f>QUANT!C364</f>
        <v>92775</v>
      </c>
      <c r="D120" s="87" t="str">
        <f>QUANT!D364</f>
        <v>SINAPI</v>
      </c>
      <c r="E120" s="88" t="str">
        <f>IFERROR(VLOOKUP($C120,'SINAPI ABRIL 2021'!$1:$1048576,2,0),IFERROR(VLOOKUP($C120,'5-COMP. PROPRIA'!$B$1:$I$7569,4,0),""))</f>
        <v>ARMAÇÃO DE PILAR OU VIGA DE UMA ESTRUTURA CONVENCIONAL DE CONCRETO ARMADO EM UMA EDIFICAÇÃO TÉRREA OU SOBRADO UTILIZANDO AÇO CA-60 DE 5,0 MM - MONTAGEM. AF_12/2015</v>
      </c>
      <c r="F120" s="89" t="str">
        <f>IFERROR(VLOOKUP($C120,'SINAPI ABRIL 2021'!$A:$D,3,0),IFERROR(VLOOKUP($C120,'5-COMP. PROPRIA'!$B$1:$I$7569,5,0),""))</f>
        <v>KG</v>
      </c>
      <c r="G120" s="155">
        <f>QUANT!K364</f>
        <v>64.682057125000014</v>
      </c>
      <c r="H120" s="285">
        <f>IFERROR(VLOOKUP($C120,'SINAPI ABRIL 2021'!$A:$D,4,0),IFERROR(VLOOKUP($C120,'5-COMP. PROPRIA'!$B$1:$I$7569,8,0),""))</f>
        <v>19.14</v>
      </c>
      <c r="I120" s="285">
        <f>H120*'4-BDI'!$E$29</f>
        <v>24.545135999999999</v>
      </c>
      <c r="J120" s="286">
        <f t="shared" si="48"/>
        <v>1238.01</v>
      </c>
      <c r="K120" s="149">
        <f t="shared" si="49"/>
        <v>1587.62</v>
      </c>
    </row>
    <row r="121" spans="2:11" ht="45">
      <c r="B121" s="13" t="s">
        <v>12657</v>
      </c>
      <c r="C121" s="87">
        <f>QUANT!C368</f>
        <v>92777</v>
      </c>
      <c r="D121" s="87" t="str">
        <f>QUANT!D368</f>
        <v>SINAPI</v>
      </c>
      <c r="E121" s="88" t="str">
        <f>IFERROR(VLOOKUP($C121,'SINAPI ABRIL 2021'!$1:$1048576,2,0),IFERROR(VLOOKUP($C121,'5-COMP. PROPRIA'!$B$1:$I$7569,4,0),""))</f>
        <v>ARMAÇÃO DE PILAR OU VIGA DE UMA ESTRUTURA CONVENCIONAL DE CONCRETO ARMADO EM UMA EDIFICAÇÃO TÉRREA OU SOBRADO UTILIZANDO AÇO CA-50 DE 8,0 MM - MONTAGEM. AF_12/2015</v>
      </c>
      <c r="F121" s="89" t="str">
        <f>IFERROR(VLOOKUP($C121,'SINAPI ABRIL 2021'!$A:$D,3,0),IFERROR(VLOOKUP($C121,'5-COMP. PROPRIA'!$B$1:$I$7569,5,0),""))</f>
        <v>KG</v>
      </c>
      <c r="G121" s="155">
        <f>QUANT!K368</f>
        <v>69.403696319999995</v>
      </c>
      <c r="H121" s="285">
        <f>IFERROR(VLOOKUP($C121,'SINAPI ABRIL 2021'!$A:$D,4,0),IFERROR(VLOOKUP($C121,'5-COMP. PROPRIA'!$B$1:$I$7569,8,0),""))</f>
        <v>18.14</v>
      </c>
      <c r="I121" s="285">
        <f>H121*'4-BDI'!$E$29</f>
        <v>23.262736</v>
      </c>
      <c r="J121" s="286">
        <f t="shared" si="48"/>
        <v>1258.98</v>
      </c>
      <c r="K121" s="149">
        <f t="shared" si="49"/>
        <v>1614.51</v>
      </c>
    </row>
    <row r="122" spans="2:11" ht="45">
      <c r="B122" s="13" t="s">
        <v>12658</v>
      </c>
      <c r="C122" s="87">
        <f>QUANT!C372</f>
        <v>92778</v>
      </c>
      <c r="D122" s="87" t="str">
        <f>QUANT!D372</f>
        <v>SINAPI</v>
      </c>
      <c r="E122" s="88" t="str">
        <f>IFERROR(VLOOKUP($C122,'SINAPI ABRIL 2021'!$1:$1048576,2,0),IFERROR(VLOOKUP($C122,'5-COMP. PROPRIA'!$B$1:$I$7569,4,0),""))</f>
        <v>ARMAÇÃO DE PILAR OU VIGA DE UMA ESTRUTURA CONVENCIONAL DE CONCRETO ARMADO EM UMA EDIFICAÇÃO TÉRREA OU SOBRADO UTILIZANDO AÇO CA-50 DE 10,0 MM - MONTAGEM. AF_12/2015</v>
      </c>
      <c r="F122" s="89" t="str">
        <f>IFERROR(VLOOKUP($C122,'SINAPI ABRIL 2021'!$A:$D,3,0),IFERROR(VLOOKUP($C122,'5-COMP. PROPRIA'!$B$1:$I$7569,5,0),""))</f>
        <v>KG</v>
      </c>
      <c r="G122" s="155">
        <f>QUANT!K372</f>
        <v>103.69834300000002</v>
      </c>
      <c r="H122" s="285">
        <f>IFERROR(VLOOKUP($C122,'SINAPI ABRIL 2021'!$A:$D,4,0),IFERROR(VLOOKUP($C122,'5-COMP. PROPRIA'!$B$1:$I$7569,8,0),""))</f>
        <v>16.420000000000002</v>
      </c>
      <c r="I122" s="285">
        <f>H122*'4-BDI'!$E$29</f>
        <v>21.057008000000003</v>
      </c>
      <c r="J122" s="286">
        <f t="shared" si="48"/>
        <v>1702.72</v>
      </c>
      <c r="K122" s="149">
        <f t="shared" si="49"/>
        <v>2183.5700000000002</v>
      </c>
    </row>
    <row r="123" spans="2:11" ht="60">
      <c r="B123" s="13" t="s">
        <v>12659</v>
      </c>
      <c r="C123" s="87">
        <f>QUANT!C376</f>
        <v>92725</v>
      </c>
      <c r="D123" s="87" t="str">
        <f>QUANT!D376</f>
        <v>SINAPI</v>
      </c>
      <c r="E123" s="88" t="str">
        <f>IFERROR(VLOOKUP($C123,'SINAPI ABRIL 2021'!$1:$1048576,2,0),IFERROR(VLOOKUP($C123,'5-COMP. PROPRIA'!$B$1:$I$7569,4,0),""))</f>
        <v>CONCRETAGEM DE VIGAS E LAJES, FCK=20 MPA, PARA LAJES MACIÇAS OU NERVURADAS COM USO DE BOMBA EM EDIFICAÇÃO COM ÁREA MÉDIA DE LAJES MENOR OU IGUAL A 20 M² - LANÇAMENTO, ADENSAMENTO E ACABAMENTO. AF_12/2015</v>
      </c>
      <c r="F123" s="89" t="str">
        <f>IFERROR(VLOOKUP($C123,'SINAPI ABRIL 2021'!$A:$D,3,0),IFERROR(VLOOKUP($C123,'5-COMP. PROPRIA'!$B$1:$I$7569,5,0),""))</f>
        <v>M3</v>
      </c>
      <c r="G123" s="155">
        <f>QUANT!K376</f>
        <v>1.8540000000000001</v>
      </c>
      <c r="H123" s="285">
        <f>IFERROR(VLOOKUP($C123,'SINAPI ABRIL 2021'!$A:$D,4,0),IFERROR(VLOOKUP($C123,'5-COMP. PROPRIA'!$B$1:$I$7569,8,0),""))</f>
        <v>497.74</v>
      </c>
      <c r="I123" s="285">
        <f>H123*'4-BDI'!$E$29</f>
        <v>638.30177600000002</v>
      </c>
      <c r="J123" s="286">
        <f t="shared" si="48"/>
        <v>922.8</v>
      </c>
      <c r="K123" s="149">
        <f t="shared" si="49"/>
        <v>1183.4100000000001</v>
      </c>
    </row>
    <row r="124" spans="2:11" ht="15">
      <c r="B124" s="721" t="s">
        <v>4670</v>
      </c>
      <c r="C124" s="722"/>
      <c r="D124" s="722"/>
      <c r="E124" s="722"/>
      <c r="F124" s="722"/>
      <c r="G124" s="722"/>
      <c r="H124" s="723"/>
      <c r="I124" s="287"/>
      <c r="J124" s="152">
        <f>SUM(J114:J123)</f>
        <v>19709.09</v>
      </c>
      <c r="K124" s="151">
        <f>SUM(K114:K123)</f>
        <v>25274.959999999995</v>
      </c>
    </row>
    <row r="125" spans="2:11" ht="15">
      <c r="B125" s="324" t="s">
        <v>3484</v>
      </c>
      <c r="C125" s="325"/>
      <c r="D125" s="326"/>
      <c r="E125" s="327" t="str">
        <f>QUANT!E378</f>
        <v>MURO E AMPLIAÇÃO DE SALA</v>
      </c>
      <c r="F125" s="144"/>
      <c r="G125" s="155"/>
      <c r="H125" s="320"/>
      <c r="I125" s="285"/>
      <c r="J125" s="286"/>
      <c r="K125" s="149"/>
    </row>
    <row r="126" spans="2:11" ht="15">
      <c r="B126" s="324" t="s">
        <v>10899</v>
      </c>
      <c r="C126" s="325"/>
      <c r="D126" s="326"/>
      <c r="E126" s="327" t="str">
        <f>QUANT!E379</f>
        <v>PILAR</v>
      </c>
      <c r="F126" s="144"/>
      <c r="G126" s="155"/>
      <c r="H126" s="320"/>
      <c r="I126" s="285"/>
      <c r="J126" s="286"/>
      <c r="K126" s="149"/>
    </row>
    <row r="127" spans="2:11" ht="45">
      <c r="B127" s="13" t="s">
        <v>12660</v>
      </c>
      <c r="C127" s="87">
        <f>QUANT!C381</f>
        <v>92415</v>
      </c>
      <c r="D127" s="87" t="str">
        <f>QUANT!D381</f>
        <v>SINAPI</v>
      </c>
      <c r="E127" s="88" t="str">
        <f>IFERROR(VLOOKUP($C127,'SINAPI ABRIL 2021'!$1:$1048576,2,0),IFERROR(VLOOKUP($C127,'5-COMP. PROPRIA'!$B$1:$I$7569,4,0),""))</f>
        <v>MONTAGEM E DESMONTAGEM DE FÔRMA DE PILARES RETANGULARES E ESTRUTURAS SIMILARES, PÉ-DIREITO SIMPLES, EM CHAPA DE MADEIRA COMPENSADA RESINADA, 2 UTILIZAÇÕES. AF_09/2020</v>
      </c>
      <c r="F127" s="89" t="str">
        <f>IFERROR(VLOOKUP($C127,'SINAPI ABRIL 2021'!$A:$D,3,0),IFERROR(VLOOKUP($C127,'5-COMP. PROPRIA'!$B$1:$I$7569,5,0),""))</f>
        <v>M2</v>
      </c>
      <c r="G127" s="155">
        <f>QUANT!K381</f>
        <v>53.459999999999994</v>
      </c>
      <c r="H127" s="285">
        <f>IFERROR(VLOOKUP($C127,'SINAPI ABRIL 2021'!$A:$D,4,0),IFERROR(VLOOKUP($C127,'5-COMP. PROPRIA'!$B$1:$I$7569,8,0),""))</f>
        <v>94.13</v>
      </c>
      <c r="I127" s="285">
        <f>H127*'4-BDI'!$E$29</f>
        <v>120.712312</v>
      </c>
      <c r="J127" s="286">
        <f t="shared" si="48"/>
        <v>5032.18</v>
      </c>
      <c r="K127" s="149">
        <f t="shared" si="49"/>
        <v>6453.28</v>
      </c>
    </row>
    <row r="128" spans="2:11" ht="45">
      <c r="B128" s="13" t="s">
        <v>12661</v>
      </c>
      <c r="C128" s="87">
        <f>QUANT!C386</f>
        <v>92775</v>
      </c>
      <c r="D128" s="87" t="str">
        <f>QUANT!D386</f>
        <v>SINAPI</v>
      </c>
      <c r="E128" s="88" t="str">
        <f>IFERROR(VLOOKUP($C128,'SINAPI ABRIL 2021'!$1:$1048576,2,0),IFERROR(VLOOKUP($C128,'5-COMP. PROPRIA'!$B$1:$I$7569,4,0),""))</f>
        <v>ARMAÇÃO DE PILAR OU VIGA DE UMA ESTRUTURA CONVENCIONAL DE CONCRETO ARMADO EM UMA EDIFICAÇÃO TÉRREA OU SOBRADO UTILIZANDO AÇO CA-60 DE 5,0 MM - MONTAGEM. AF_12/2015</v>
      </c>
      <c r="F128" s="89" t="str">
        <f>IFERROR(VLOOKUP($C128,'SINAPI ABRIL 2021'!$A:$D,3,0),IFERROR(VLOOKUP($C128,'5-COMP. PROPRIA'!$B$1:$I$7569,5,0),""))</f>
        <v>KG</v>
      </c>
      <c r="G128" s="155">
        <f>QUANT!K386</f>
        <v>66.552300000000017</v>
      </c>
      <c r="H128" s="285">
        <f>IFERROR(VLOOKUP($C128,'SINAPI ABRIL 2021'!$A:$D,4,0),IFERROR(VLOOKUP($C128,'5-COMP. PROPRIA'!$B$1:$I$7569,8,0),""))</f>
        <v>19.14</v>
      </c>
      <c r="I128" s="285">
        <f>H128*'4-BDI'!$E$29</f>
        <v>24.545135999999999</v>
      </c>
      <c r="J128" s="286">
        <f t="shared" si="48"/>
        <v>1273.81</v>
      </c>
      <c r="K128" s="149">
        <f t="shared" si="49"/>
        <v>1633.53</v>
      </c>
    </row>
    <row r="129" spans="2:11" ht="45">
      <c r="B129" s="13" t="s">
        <v>12662</v>
      </c>
      <c r="C129" s="87">
        <f>QUANT!C391</f>
        <v>92778</v>
      </c>
      <c r="D129" s="87" t="str">
        <f>QUANT!D391</f>
        <v>SINAPI</v>
      </c>
      <c r="E129" s="88" t="str">
        <f>IFERROR(VLOOKUP($C129,'SINAPI ABRIL 2021'!$1:$1048576,2,0),IFERROR(VLOOKUP($C129,'5-COMP. PROPRIA'!$B$1:$I$7569,4,0),""))</f>
        <v>ARMAÇÃO DE PILAR OU VIGA DE UMA ESTRUTURA CONVENCIONAL DE CONCRETO ARMADO EM UMA EDIFICAÇÃO TÉRREA OU SOBRADO UTILIZANDO AÇO CA-50 DE 10,0 MM - MONTAGEM. AF_12/2015</v>
      </c>
      <c r="F129" s="89" t="str">
        <f>IFERROR(VLOOKUP($C129,'SINAPI ABRIL 2021'!$A:$D,3,0),IFERROR(VLOOKUP($C129,'5-COMP. PROPRIA'!$B$1:$I$7569,5,0),""))</f>
        <v>KG</v>
      </c>
      <c r="G129" s="155">
        <f>QUANT!K391</f>
        <v>146.41506000000004</v>
      </c>
      <c r="H129" s="285">
        <f>IFERROR(VLOOKUP($C129,'SINAPI ABRIL 2021'!$A:$D,4,0),IFERROR(VLOOKUP($C129,'5-COMP. PROPRIA'!$B$1:$I$7569,8,0),""))</f>
        <v>16.420000000000002</v>
      </c>
      <c r="I129" s="285">
        <f>H129*'4-BDI'!$E$29</f>
        <v>21.057008000000003</v>
      </c>
      <c r="J129" s="286">
        <f t="shared" ref="J129:J134" si="50">TRUNC(G129*H129,2)</f>
        <v>2404.13</v>
      </c>
      <c r="K129" s="149">
        <f t="shared" ref="K129:K134" si="51">TRUNC(G129*I129,2)</f>
        <v>3083.06</v>
      </c>
    </row>
    <row r="130" spans="2:11" ht="45">
      <c r="B130" s="13" t="s">
        <v>12663</v>
      </c>
      <c r="C130" s="87">
        <f>QUANT!C396</f>
        <v>92720</v>
      </c>
      <c r="D130" s="87" t="str">
        <f>QUANT!D396</f>
        <v>SINAPI</v>
      </c>
      <c r="E130" s="88" t="str">
        <f>IFERROR(VLOOKUP($C130,'SINAPI ABRIL 2021'!$1:$1048576,2,0),IFERROR(VLOOKUP($C130,'5-COMP. PROPRIA'!$B$1:$I$7569,4,0),""))</f>
        <v>CONCRETAGEM DE PILARES, FCK = 25 MPA, COM USO DE BOMBA EM EDIFICAÇÃO COM SEÇÃO MÉDIA DE PILARES MENOR OU IGUAL A 0,25 M² - LANÇAMENTO, ADENSAMENTO E ACABAMENTO. AF_12/2015</v>
      </c>
      <c r="F130" s="89" t="str">
        <f>IFERROR(VLOOKUP($C130,'SINAPI ABRIL 2021'!$A:$D,3,0),IFERROR(VLOOKUP($C130,'5-COMP. PROPRIA'!$B$1:$I$7569,5,0),""))</f>
        <v>M3</v>
      </c>
      <c r="G130" s="155">
        <f>QUANT!K396</f>
        <v>2.6729999999999996</v>
      </c>
      <c r="H130" s="285">
        <f>IFERROR(VLOOKUP($C130,'SINAPI ABRIL 2021'!$A:$D,4,0),IFERROR(VLOOKUP($C130,'5-COMP. PROPRIA'!$B$1:$I$7569,8,0),""))</f>
        <v>555.23</v>
      </c>
      <c r="I130" s="285">
        <f>H130*'4-BDI'!$E$29</f>
        <v>712.02695200000005</v>
      </c>
      <c r="J130" s="286">
        <f t="shared" si="50"/>
        <v>1484.12</v>
      </c>
      <c r="K130" s="149">
        <f t="shared" si="51"/>
        <v>1903.24</v>
      </c>
    </row>
    <row r="131" spans="2:11" ht="15">
      <c r="B131" s="324" t="s">
        <v>10900</v>
      </c>
      <c r="C131" s="325"/>
      <c r="D131" s="326"/>
      <c r="E131" s="327" t="str">
        <f>QUANT!E398</f>
        <v>VIGA</v>
      </c>
      <c r="F131" s="144"/>
      <c r="G131" s="155"/>
      <c r="H131" s="320"/>
      <c r="I131" s="285"/>
      <c r="J131" s="286"/>
      <c r="K131" s="149"/>
    </row>
    <row r="132" spans="2:11" ht="45">
      <c r="B132" s="13" t="s">
        <v>12664</v>
      </c>
      <c r="C132" s="87">
        <f>QUANT!C399</f>
        <v>92463</v>
      </c>
      <c r="D132" s="87" t="str">
        <f>QUANT!D399</f>
        <v>SINAPI</v>
      </c>
      <c r="E132" s="88" t="str">
        <f>IFERROR(VLOOKUP($C132,'SINAPI ABRIL 2021'!$1:$1048576,2,0),IFERROR(VLOOKUP($C132,'5-COMP. PROPRIA'!$B$1:$I$7569,4,0),""))</f>
        <v>MONTAGEM E DESMONTAGEM DE FÔRMA DE VIGA, ESCORAMENTO COM GARFO DE MADEIRA, PÉ-DIREITO SIMPLES, EM CHAPA DE MADEIRA RESINADA, 8 UTILIZAÇÕES. AF_09/2020</v>
      </c>
      <c r="F132" s="89" t="str">
        <f>IFERROR(VLOOKUP($C132,'SINAPI ABRIL 2021'!$A:$D,3,0),IFERROR(VLOOKUP($C132,'5-COMP. PROPRIA'!$B$1:$I$7569,5,0),""))</f>
        <v>M2</v>
      </c>
      <c r="G132" s="155">
        <f>QUANT!K399</f>
        <v>32.212500000000006</v>
      </c>
      <c r="H132" s="285">
        <f>IFERROR(VLOOKUP($C132,'SINAPI ABRIL 2021'!$A:$D,4,0),IFERROR(VLOOKUP($C132,'5-COMP. PROPRIA'!$B$1:$I$7569,8,0),""))</f>
        <v>79.72</v>
      </c>
      <c r="I132" s="285">
        <f>H132*'4-BDI'!$E$29</f>
        <v>102.232928</v>
      </c>
      <c r="J132" s="286">
        <f t="shared" si="50"/>
        <v>2567.98</v>
      </c>
      <c r="K132" s="149">
        <f t="shared" si="51"/>
        <v>3293.17</v>
      </c>
    </row>
    <row r="133" spans="2:11" ht="45">
      <c r="B133" s="13" t="s">
        <v>12665</v>
      </c>
      <c r="C133" s="87">
        <f>QUANT!C404</f>
        <v>92775</v>
      </c>
      <c r="D133" s="87" t="str">
        <f>QUANT!D404</f>
        <v>SINAPI</v>
      </c>
      <c r="E133" s="88" t="str">
        <f>IFERROR(VLOOKUP($C133,'SINAPI ABRIL 2021'!$1:$1048576,2,0),IFERROR(VLOOKUP($C133,'5-COMP. PROPRIA'!$B$1:$I$7569,4,0),""))</f>
        <v>ARMAÇÃO DE PILAR OU VIGA DE UMA ESTRUTURA CONVENCIONAL DE CONCRETO ARMADO EM UMA EDIFICAÇÃO TÉRREA OU SOBRADO UTILIZANDO AÇO CA-60 DE 5,0 MM - MONTAGEM. AF_12/2015</v>
      </c>
      <c r="F133" s="89" t="str">
        <f>IFERROR(VLOOKUP($C133,'SINAPI ABRIL 2021'!$A:$D,3,0),IFERROR(VLOOKUP($C133,'5-COMP. PROPRIA'!$B$1:$I$7569,5,0),""))</f>
        <v>KG</v>
      </c>
      <c r="G133" s="155">
        <f>QUANT!K404</f>
        <v>64.682057125000014</v>
      </c>
      <c r="H133" s="285">
        <f>IFERROR(VLOOKUP($C133,'SINAPI ABRIL 2021'!$A:$D,4,0),IFERROR(VLOOKUP($C133,'5-COMP. PROPRIA'!$B$1:$I$7569,8,0),""))</f>
        <v>19.14</v>
      </c>
      <c r="I133" s="285">
        <f>H133*'4-BDI'!$E$29</f>
        <v>24.545135999999999</v>
      </c>
      <c r="J133" s="286">
        <f t="shared" si="50"/>
        <v>1238.01</v>
      </c>
      <c r="K133" s="149">
        <f t="shared" si="51"/>
        <v>1587.62</v>
      </c>
    </row>
    <row r="134" spans="2:11" ht="45">
      <c r="B134" s="13" t="s">
        <v>12666</v>
      </c>
      <c r="C134" s="87">
        <f>QUANT!C408</f>
        <v>92777</v>
      </c>
      <c r="D134" s="87" t="str">
        <f>QUANT!D408</f>
        <v>SINAPI</v>
      </c>
      <c r="E134" s="88" t="str">
        <f>IFERROR(VLOOKUP($C134,'SINAPI ABRIL 2021'!$1:$1048576,2,0),IFERROR(VLOOKUP($C134,'5-COMP. PROPRIA'!$B$1:$I$7569,4,0),""))</f>
        <v>ARMAÇÃO DE PILAR OU VIGA DE UMA ESTRUTURA CONVENCIONAL DE CONCRETO ARMADO EM UMA EDIFICAÇÃO TÉRREA OU SOBRADO UTILIZANDO AÇO CA-50 DE 8,0 MM - MONTAGEM. AF_12/2015</v>
      </c>
      <c r="F134" s="89" t="str">
        <f>IFERROR(VLOOKUP($C134,'SINAPI ABRIL 2021'!$A:$D,3,0),IFERROR(VLOOKUP($C134,'5-COMP. PROPRIA'!$B$1:$I$7569,5,0),""))</f>
        <v>KG</v>
      </c>
      <c r="G134" s="155">
        <f>QUANT!K408</f>
        <v>69.403696319999995</v>
      </c>
      <c r="H134" s="285">
        <f>IFERROR(VLOOKUP($C134,'SINAPI ABRIL 2021'!$A:$D,4,0),IFERROR(VLOOKUP($C134,'5-COMP. PROPRIA'!$B$1:$I$7569,8,0),""))</f>
        <v>18.14</v>
      </c>
      <c r="I134" s="285">
        <f>H134*'4-BDI'!$E$29</f>
        <v>23.262736</v>
      </c>
      <c r="J134" s="286">
        <f t="shared" si="50"/>
        <v>1258.98</v>
      </c>
      <c r="K134" s="149">
        <f t="shared" si="51"/>
        <v>1614.51</v>
      </c>
    </row>
    <row r="135" spans="2:11" ht="45">
      <c r="B135" s="13" t="s">
        <v>12667</v>
      </c>
      <c r="C135" s="87">
        <f>QUANT!C412</f>
        <v>92778</v>
      </c>
      <c r="D135" s="87" t="str">
        <f>QUANT!D412</f>
        <v>SINAPI</v>
      </c>
      <c r="E135" s="88" t="str">
        <f>IFERROR(VLOOKUP($C135,'SINAPI ABRIL 2021'!$1:$1048576,2,0),IFERROR(VLOOKUP($C135,'5-COMP. PROPRIA'!$B$1:$I$7569,4,0),""))</f>
        <v>ARMAÇÃO DE PILAR OU VIGA DE UMA ESTRUTURA CONVENCIONAL DE CONCRETO ARMADO EM UMA EDIFICAÇÃO TÉRREA OU SOBRADO UTILIZANDO AÇO CA-50 DE 10,0 MM - MONTAGEM. AF_12/2015</v>
      </c>
      <c r="F135" s="89" t="str">
        <f>IFERROR(VLOOKUP($C135,'SINAPI ABRIL 2021'!$A:$D,3,0),IFERROR(VLOOKUP($C135,'5-COMP. PROPRIA'!$B$1:$I$7569,5,0),""))</f>
        <v>KG</v>
      </c>
      <c r="G135" s="155">
        <f>QUANT!K412</f>
        <v>103.69834300000002</v>
      </c>
      <c r="H135" s="285">
        <f>IFERROR(VLOOKUP($C135,'SINAPI ABRIL 2021'!$A:$D,4,0),IFERROR(VLOOKUP($C135,'5-COMP. PROPRIA'!$B$1:$I$7569,8,0),""))</f>
        <v>16.420000000000002</v>
      </c>
      <c r="I135" s="285">
        <f>H135*'4-BDI'!$E$29</f>
        <v>21.057008000000003</v>
      </c>
      <c r="J135" s="286">
        <f t="shared" ref="J135:J136" si="52">TRUNC(G135*H135,2)</f>
        <v>1702.72</v>
      </c>
      <c r="K135" s="149">
        <f t="shared" ref="K135:K136" si="53">TRUNC(G135*I135,2)</f>
        <v>2183.5700000000002</v>
      </c>
    </row>
    <row r="136" spans="2:11" ht="60">
      <c r="B136" s="13" t="s">
        <v>12668</v>
      </c>
      <c r="C136" s="87">
        <f>QUANT!C416</f>
        <v>92725</v>
      </c>
      <c r="D136" s="87" t="str">
        <f>QUANT!D416</f>
        <v>SINAPI</v>
      </c>
      <c r="E136" s="88" t="str">
        <f>IFERROR(VLOOKUP($C136,'SINAPI ABRIL 2021'!$1:$1048576,2,0),IFERROR(VLOOKUP($C136,'5-COMP. PROPRIA'!$B$1:$I$7569,4,0),""))</f>
        <v>CONCRETAGEM DE VIGAS E LAJES, FCK=20 MPA, PARA LAJES MACIÇAS OU NERVURADAS COM USO DE BOMBA EM EDIFICAÇÃO COM ÁREA MÉDIA DE LAJES MENOR OU IGUAL A 20 M² - LANÇAMENTO, ADENSAMENTO E ACABAMENTO. AF_12/2015</v>
      </c>
      <c r="F136" s="89" t="str">
        <f>IFERROR(VLOOKUP($C136,'SINAPI ABRIL 2021'!$A:$D,3,0),IFERROR(VLOOKUP($C136,'5-COMP. PROPRIA'!$B$1:$I$7569,5,0),""))</f>
        <v>M3</v>
      </c>
      <c r="G136" s="155">
        <f>QUANT!K416</f>
        <v>1.93275</v>
      </c>
      <c r="H136" s="285">
        <f>IFERROR(VLOOKUP($C136,'SINAPI ABRIL 2021'!$A:$D,4,0),IFERROR(VLOOKUP($C136,'5-COMP. PROPRIA'!$B$1:$I$7569,8,0),""))</f>
        <v>497.74</v>
      </c>
      <c r="I136" s="285">
        <f>H136*'4-BDI'!$E$29</f>
        <v>638.30177600000002</v>
      </c>
      <c r="J136" s="286">
        <f t="shared" si="52"/>
        <v>962</v>
      </c>
      <c r="K136" s="149">
        <f t="shared" si="53"/>
        <v>1233.67</v>
      </c>
    </row>
    <row r="137" spans="2:11" ht="15">
      <c r="B137" s="721" t="s">
        <v>4670</v>
      </c>
      <c r="C137" s="722"/>
      <c r="D137" s="722"/>
      <c r="E137" s="722"/>
      <c r="F137" s="722"/>
      <c r="G137" s="722"/>
      <c r="H137" s="723"/>
      <c r="I137" s="287"/>
      <c r="J137" s="152">
        <f>SUM(J127:J136)</f>
        <v>17923.929999999997</v>
      </c>
      <c r="K137" s="151">
        <f>SUM(K127:K136)</f>
        <v>22985.649999999994</v>
      </c>
    </row>
    <row r="138" spans="2:11" ht="15">
      <c r="B138" s="721" t="s">
        <v>3681</v>
      </c>
      <c r="C138" s="724"/>
      <c r="D138" s="724"/>
      <c r="E138" s="724"/>
      <c r="F138" s="724"/>
      <c r="G138" s="724"/>
      <c r="H138" s="724"/>
      <c r="I138" s="287"/>
      <c r="J138" s="152">
        <f>TRUNC(J137+J124,2)</f>
        <v>37633.019999999997</v>
      </c>
      <c r="K138" s="151">
        <f>TRUNC(K137+K124,2)</f>
        <v>48260.61</v>
      </c>
    </row>
    <row r="139" spans="2:11" ht="15">
      <c r="B139" s="7" t="s">
        <v>636</v>
      </c>
      <c r="C139" s="8"/>
      <c r="D139" s="9"/>
      <c r="E139" s="10" t="str">
        <f>QUANT!E530</f>
        <v>FECHAMENTO EM ALVENARIA</v>
      </c>
      <c r="F139" s="11"/>
      <c r="G139" s="154"/>
      <c r="H139" s="323"/>
      <c r="I139" s="147"/>
      <c r="J139" s="147"/>
      <c r="K139" s="148"/>
    </row>
    <row r="140" spans="2:11" ht="30">
      <c r="B140" s="13" t="s">
        <v>34</v>
      </c>
      <c r="C140" s="401">
        <f>QUANT!C532</f>
        <v>93205</v>
      </c>
      <c r="D140" s="401" t="str">
        <f>QUANT!D532</f>
        <v>SINAPI</v>
      </c>
      <c r="E140" s="88" t="str">
        <f>IFERROR(VLOOKUP($C140,'SINAPI ABRIL 2021'!$1:$1048576,2,0),IFERROR(VLOOKUP($C140,'5-COMP. PROPRIA'!$B$1:$I$7569,4,0),""))</f>
        <v>CINTA DE AMARRAÇÃO DE ALVENARIA MOLDADA IN LOCO COM UTILIZAÇÃO DE BLOCOS CANALETA. AF_03/2016</v>
      </c>
      <c r="F140" s="89" t="str">
        <f>IFERROR(VLOOKUP($C140,'SINAPI ABRIL 2021'!$A:$D,3,0),IFERROR(VLOOKUP($C140,'5-COMP. PROPRIA'!$B$1:$I$7569,5,0),""))</f>
        <v>M</v>
      </c>
      <c r="G140" s="400">
        <f>QUANT!K532</f>
        <v>404.2</v>
      </c>
      <c r="H140" s="285">
        <f>IFERROR(VLOOKUP($C140,'SINAPI ABRIL 2021'!$A:$D,4,0),IFERROR(VLOOKUP($C140,'5-COMP. PROPRIA'!$B$1:$I$7569,8,0),""))</f>
        <v>33.65</v>
      </c>
      <c r="I140" s="285">
        <f>H140*'4-BDI'!$E$29</f>
        <v>43.152760000000001</v>
      </c>
      <c r="J140" s="286">
        <f t="shared" ref="J140:J141" si="54">TRUNC(G140*H140,2)</f>
        <v>13601.33</v>
      </c>
      <c r="K140" s="149">
        <f t="shared" ref="K140:K141" si="55">TRUNC(G140*I140,2)</f>
        <v>17442.34</v>
      </c>
    </row>
    <row r="141" spans="2:11" ht="60">
      <c r="B141" s="13" t="s">
        <v>10901</v>
      </c>
      <c r="C141" s="401">
        <f>QUANT!C534</f>
        <v>87515</v>
      </c>
      <c r="D141" s="401" t="str">
        <f>QUANT!D534</f>
        <v>SINAPI</v>
      </c>
      <c r="E141" s="88" t="str">
        <f>IFERROR(VLOOKUP($C141,'SINAPI ABRIL 2021'!$1:$1048576,2,0),IFERROR(VLOOKUP($C141,'5-COMP. PROPRIA'!$B$1:$I$7569,4,0),""))</f>
        <v>ALVENARIA DE VEDAÇÃO DE BLOCOS CERÂMICOS FURADOS NA HORIZONTAL DE 9X14X19CM (ESPESSURA 9CM) DE PAREDES COM ÁREA LÍQUIDA MENOR QUE 6M² COM VÃOS E ARGAMASSA DE ASSENTAMENTO COM PREPARO EM BETONEIRA. AF_06/2014</v>
      </c>
      <c r="F141" s="89" t="str">
        <f>IFERROR(VLOOKUP($C141,'SINAPI ABRIL 2021'!$A:$D,3,0),IFERROR(VLOOKUP($C141,'5-COMP. PROPRIA'!$B$1:$I$7569,5,0),""))</f>
        <v>M2</v>
      </c>
      <c r="G141" s="400">
        <f>QUANT!K534</f>
        <v>261.44</v>
      </c>
      <c r="H141" s="285">
        <f>IFERROR(VLOOKUP($C141,'SINAPI ABRIL 2021'!$A:$D,4,0),IFERROR(VLOOKUP($C141,'5-COMP. PROPRIA'!$B$1:$I$7569,8,0),""))</f>
        <v>95.14</v>
      </c>
      <c r="I141" s="285">
        <f>H141*'4-BDI'!$E$29</f>
        <v>122.007536</v>
      </c>
      <c r="J141" s="286">
        <f t="shared" si="54"/>
        <v>24873.4</v>
      </c>
      <c r="K141" s="149">
        <f t="shared" si="55"/>
        <v>31897.65</v>
      </c>
    </row>
    <row r="142" spans="2:11" ht="15">
      <c r="B142" s="721" t="s">
        <v>3681</v>
      </c>
      <c r="C142" s="724"/>
      <c r="D142" s="724"/>
      <c r="E142" s="724"/>
      <c r="F142" s="724"/>
      <c r="G142" s="724"/>
      <c r="H142" s="724"/>
      <c r="I142" s="287"/>
      <c r="J142" s="151">
        <f>TRUNC(SUM(J140:J141),2)</f>
        <v>38474.730000000003</v>
      </c>
      <c r="K142" s="151">
        <f>TRUNC(SUM(K140:K141),2)</f>
        <v>49339.99</v>
      </c>
    </row>
    <row r="143" spans="2:11" ht="15">
      <c r="B143" s="7" t="s">
        <v>637</v>
      </c>
      <c r="C143" s="8"/>
      <c r="D143" s="9"/>
      <c r="E143" s="10" t="str">
        <f>QUANT!E597</f>
        <v>DIVISORIAS, BANCADAS, PEITORIS</v>
      </c>
      <c r="F143" s="11"/>
      <c r="G143" s="154"/>
      <c r="H143" s="323"/>
      <c r="I143" s="147"/>
      <c r="J143" s="147"/>
      <c r="K143" s="148"/>
    </row>
    <row r="144" spans="2:11" ht="45">
      <c r="B144" s="13" t="s">
        <v>27</v>
      </c>
      <c r="C144" s="87">
        <f>QUANT!C598</f>
        <v>102253</v>
      </c>
      <c r="D144" s="87" t="str">
        <f>QUANT!D598</f>
        <v>SINAPI</v>
      </c>
      <c r="E144" s="88" t="str">
        <f>IFERROR(VLOOKUP($C144,'SINAPI ABRIL 2021'!$1:$1048576,2,0),IFERROR(VLOOKUP($C144,'5-COMP. PROPRIA'!$B$1:$I$7569,4,0),""))</f>
        <v>DIVISORIA SANITÁRIA, TIPO CABINE, EM GRANITO CINZA POLIDO, ESP = 3CM, ASSENTADO COM ARGAMASSA COLANTE AC III-E, EXCLUSIVE FERRAGENS. AF_01/2021</v>
      </c>
      <c r="F144" s="89" t="str">
        <f>IFERROR(VLOOKUP($C144,'SINAPI ABRIL 2021'!$A:$D,3,0),IFERROR(VLOOKUP($C144,'5-COMP. PROPRIA'!$B$1:$I$7569,5,0),""))</f>
        <v>M2</v>
      </c>
      <c r="G144" s="400">
        <f>QUANT!K598</f>
        <v>60.120000000000012</v>
      </c>
      <c r="H144" s="285">
        <f>IFERROR(VLOOKUP($C144,'SINAPI ABRIL 2021'!$A:$D,4,0),IFERROR(VLOOKUP($C144,'5-COMP. PROPRIA'!$B$1:$I$7569,8,0),""))</f>
        <v>567.07000000000005</v>
      </c>
      <c r="I144" s="285">
        <f>H144*'4-BDI'!$E$29</f>
        <v>727.21056800000008</v>
      </c>
      <c r="J144" s="286">
        <f>TRUNC(G144*H144,2)</f>
        <v>34092.239999999998</v>
      </c>
      <c r="K144" s="149">
        <f>TRUNC(G144*I144,2)</f>
        <v>43719.89</v>
      </c>
    </row>
    <row r="145" spans="2:11" ht="45">
      <c r="B145" s="13" t="s">
        <v>28</v>
      </c>
      <c r="C145" s="87" t="str">
        <f>QUANT!C607</f>
        <v>CP-REV-01</v>
      </c>
      <c r="D145" s="87" t="str">
        <f>QUANT!D607</f>
        <v>PROPRIA</v>
      </c>
      <c r="E145" s="88" t="str">
        <f>IFERROR(VLOOKUP($C145,'SINAPI ABRIL 2021'!$1:$1048576,2,0),IFERROR(VLOOKUP($C145,'5-COMP. PROPRIA'!$B$1:$I$7569,4,0),""))</f>
        <v>GRANITO PARA BANCADA, POLIDO, TIPO ANDORINHA/ QUARTZ/ CASTELO/ CORUMBA OU OUTROS EQUIVALENTES DA REGIAO, E=  *2,5* CM - FORNECIMENTO E INSTALAÇÃO</v>
      </c>
      <c r="F145" s="89" t="str">
        <f>IFERROR(VLOOKUP($C145,'SINAPI ABRIL 2021'!$A:$D,3,0),IFERROR(VLOOKUP($C145,'5-COMP. PROPRIA'!$B$1:$I$7569,5,0),""))</f>
        <v>M2</v>
      </c>
      <c r="G145" s="400">
        <f>QUANT!K607</f>
        <v>9.8000000000000007</v>
      </c>
      <c r="H145" s="285">
        <f>IFERROR(VLOOKUP($C145,'SINAPI ABRIL 2021'!$A:$D,4,0),IFERROR(VLOOKUP($C145,'5-COMP. PROPRIA'!$B$1:$I$7569,8,0),""))</f>
        <v>508.95</v>
      </c>
      <c r="I145" s="285">
        <f>H145*'4-BDI'!$E$29</f>
        <v>652.67747999999995</v>
      </c>
      <c r="J145" s="286">
        <f t="shared" ref="J145" si="56">TRUNC(G145*H145,2)</f>
        <v>4987.71</v>
      </c>
      <c r="K145" s="149">
        <f t="shared" ref="K145" si="57">TRUNC(G145*I145,2)</f>
        <v>6396.23</v>
      </c>
    </row>
    <row r="146" spans="2:11" ht="30">
      <c r="B146" s="13" t="s">
        <v>29</v>
      </c>
      <c r="C146" s="87">
        <f>QUANT!C609</f>
        <v>101965</v>
      </c>
      <c r="D146" s="87" t="str">
        <f>QUANT!D609</f>
        <v>SINAPI</v>
      </c>
      <c r="E146" s="88" t="str">
        <f>IFERROR(VLOOKUP($C146,'SINAPI ABRIL 2021'!$1:$1048576,2,0),IFERROR(VLOOKUP($C146,'5-COMP. PROPRIA'!$B$1:$I$7569,4,0),""))</f>
        <v>PEITORIL LINEAR EM GRANITO OU MÁRMORE, L = 15CM, COMPRIMENTO DE ATÉ 2M, ASSENTADO COM ARGAMASSA 1:6 COM ADITIVO. AF_11/2020</v>
      </c>
      <c r="F146" s="89" t="str">
        <f>IFERROR(VLOOKUP($C146,'SINAPI ABRIL 2021'!$A:$D,3,0),IFERROR(VLOOKUP($C146,'5-COMP. PROPRIA'!$B$1:$I$7569,5,0),""))</f>
        <v>M</v>
      </c>
      <c r="G146" s="400">
        <f>QUANT!K609</f>
        <v>404.2</v>
      </c>
      <c r="H146" s="285">
        <f>IFERROR(VLOOKUP($C146,'SINAPI ABRIL 2021'!$A:$D,4,0),IFERROR(VLOOKUP($C146,'5-COMP. PROPRIA'!$B$1:$I$7569,8,0),""))</f>
        <v>102.79</v>
      </c>
      <c r="I146" s="285">
        <f>H146*'4-BDI'!$E$29</f>
        <v>131.81789600000002</v>
      </c>
      <c r="J146" s="286">
        <f t="shared" ref="J146" si="58">TRUNC(G146*H146,2)</f>
        <v>41547.71</v>
      </c>
      <c r="K146" s="149">
        <f t="shared" ref="K146" si="59">TRUNC(G146*I146,2)</f>
        <v>53280.79</v>
      </c>
    </row>
    <row r="147" spans="2:11" ht="15">
      <c r="B147" s="721" t="s">
        <v>3681</v>
      </c>
      <c r="C147" s="724"/>
      <c r="D147" s="724"/>
      <c r="E147" s="724"/>
      <c r="F147" s="724"/>
      <c r="G147" s="724"/>
      <c r="H147" s="724"/>
      <c r="I147" s="150"/>
      <c r="J147" s="152">
        <f>TRUNC(SUM(J144:J146),2)</f>
        <v>80627.66</v>
      </c>
      <c r="K147" s="151">
        <f>TRUNC(SUM(K144:K146),2)</f>
        <v>103396.91</v>
      </c>
    </row>
    <row r="148" spans="2:11" ht="15">
      <c r="B148" s="7" t="s">
        <v>638</v>
      </c>
      <c r="C148" s="8"/>
      <c r="D148" s="9"/>
      <c r="E148" s="10" t="s">
        <v>4460</v>
      </c>
      <c r="F148" s="11"/>
      <c r="G148" s="154"/>
      <c r="H148" s="323"/>
      <c r="I148" s="147"/>
      <c r="J148" s="147"/>
      <c r="K148" s="148"/>
    </row>
    <row r="149" spans="2:11" ht="45">
      <c r="B149" s="13" t="s">
        <v>30</v>
      </c>
      <c r="C149" s="87">
        <f>QUANT!C550</f>
        <v>94573</v>
      </c>
      <c r="D149" s="87" t="str">
        <f>QUANT!D550</f>
        <v>SINAPI</v>
      </c>
      <c r="E149" s="88" t="str">
        <f>IFERROR(VLOOKUP($C149,'SINAPI ABRIL 2021'!$1:$1048576,2,0),IFERROR(VLOOKUP($C149,'5-COMP. PROPRIA'!$B$1:$I$7569,4,0),""))</f>
        <v>JANELA DE ALUMÍNIO DE CORRER COM 4 FOLHAS PARA VIDROS, COM VIDROS, BATENTE, ACABAMENTO COM ACETATO OU BRILHANTE E FERRAGENS. EXCLUSIVE ALIZAR E CONTRAMARCO. FORNECIMENTO E INSTALAÇÃO. AF_12/2019</v>
      </c>
      <c r="F149" s="89" t="str">
        <f>IFERROR(VLOOKUP($C149,'SINAPI ABRIL 2021'!$A:$D,3,0),IFERROR(VLOOKUP($C149,'5-COMP. PROPRIA'!$B$1:$I$7569,5,0),""))</f>
        <v>M2</v>
      </c>
      <c r="G149" s="155">
        <f>QUANT!K550</f>
        <v>141.4</v>
      </c>
      <c r="H149" s="285">
        <f>IFERROR(VLOOKUP($C149,'SINAPI ABRIL 2021'!$A:$D,4,0),IFERROR(VLOOKUP($C149,'5-COMP. PROPRIA'!$B$1:$I$7569,8,0),""))</f>
        <v>574.38</v>
      </c>
      <c r="I149" s="285">
        <f>H149*'4-BDI'!$E$29</f>
        <v>736.58491200000003</v>
      </c>
      <c r="J149" s="286">
        <f t="shared" ref="J149:J154" si="60">TRUNC(G149*H149,2)</f>
        <v>81217.33</v>
      </c>
      <c r="K149" s="149">
        <f t="shared" ref="K149:K154" si="61">TRUNC(G149*I149,2)</f>
        <v>104153.1</v>
      </c>
    </row>
    <row r="150" spans="2:11" ht="45">
      <c r="B150" s="13" t="s">
        <v>31</v>
      </c>
      <c r="C150" s="87">
        <f>QUANT!C554</f>
        <v>94569</v>
      </c>
      <c r="D150" s="87" t="str">
        <f>QUANT!D554</f>
        <v>SINAPI</v>
      </c>
      <c r="E150" s="88" t="str">
        <f>IFERROR(VLOOKUP($C150,'SINAPI ABRIL 2021'!$1:$1048576,2,0),IFERROR(VLOOKUP($C150,'5-COMP. PROPRIA'!$B$1:$I$7569,4,0),""))</f>
        <v>JANELA DE ALUMÍNIO TIPO MAXIM-AR, COM VIDROS, BATENTE E FERRAGENS. EXCLUSIVE ALIZAR, ACABAMENTO E CONTRAMARCO. FORNECIMENTO E INSTALAÇÃO. AF_12/2019</v>
      </c>
      <c r="F150" s="89" t="str">
        <f>IFERROR(VLOOKUP($C150,'SINAPI ABRIL 2021'!$A:$D,3,0),IFERROR(VLOOKUP($C150,'5-COMP. PROPRIA'!$B$1:$I$7569,5,0),""))</f>
        <v>M2</v>
      </c>
      <c r="G150" s="155">
        <f>QUANT!K554</f>
        <v>15.149999999999999</v>
      </c>
      <c r="H150" s="285">
        <f>IFERROR(VLOOKUP($C150,'SINAPI ABRIL 2021'!$A:$D,4,0),IFERROR(VLOOKUP($C150,'5-COMP. PROPRIA'!$B$1:$I$7569,8,0),""))</f>
        <v>805.13</v>
      </c>
      <c r="I150" s="285">
        <f>H150*'4-BDI'!$E$29</f>
        <v>1032.4987120000001</v>
      </c>
      <c r="J150" s="286">
        <f t="shared" si="60"/>
        <v>12197.71</v>
      </c>
      <c r="K150" s="149">
        <f t="shared" si="61"/>
        <v>15642.35</v>
      </c>
    </row>
    <row r="151" spans="2:11" ht="45">
      <c r="B151" s="13" t="s">
        <v>32</v>
      </c>
      <c r="C151" s="87">
        <f>QUANT!C561</f>
        <v>100674</v>
      </c>
      <c r="D151" s="87" t="str">
        <f>QUANT!D561</f>
        <v>SINAPI</v>
      </c>
      <c r="E151" s="88" t="str">
        <f>IFERROR(VLOOKUP($C151,'SINAPI ABRIL 2021'!$1:$1048576,2,0),IFERROR(VLOOKUP($C151,'5-COMP. PROPRIA'!$B$1:$I$7569,4,0),""))</f>
        <v>JANELA FIXA DE ALUMÍNIO PARA VIDRO, COM VIDRO, BATENTE E FERRAGENS. EXCLUSIVE ACABAMENTO, ALIZAR E CONTRAMARCO. FORNECIMENTO E INSTALAÇÃO. AF_12/2019</v>
      </c>
      <c r="F151" s="89" t="str">
        <f>IFERROR(VLOOKUP($C151,'SINAPI ABRIL 2021'!$A:$D,3,0),IFERROR(VLOOKUP($C151,'5-COMP. PROPRIA'!$B$1:$I$7569,5,0),""))</f>
        <v>M2</v>
      </c>
      <c r="G151" s="155">
        <f>QUANT!K561</f>
        <v>1.8</v>
      </c>
      <c r="H151" s="285">
        <f>IFERROR(VLOOKUP($C151,'SINAPI ABRIL 2021'!$A:$D,4,0),IFERROR(VLOOKUP($C151,'5-COMP. PROPRIA'!$B$1:$I$7569,8,0),""))</f>
        <v>551.71</v>
      </c>
      <c r="I151" s="285">
        <f>H151*'4-BDI'!$E$29</f>
        <v>707.51290400000005</v>
      </c>
      <c r="J151" s="286">
        <f t="shared" ref="J151" si="62">TRUNC(G151*H151,2)</f>
        <v>993.07</v>
      </c>
      <c r="K151" s="149">
        <f t="shared" ref="K151" si="63">TRUNC(G151*I151,2)</f>
        <v>1273.52</v>
      </c>
    </row>
    <row r="152" spans="2:11" ht="30">
      <c r="B152" s="13" t="s">
        <v>12307</v>
      </c>
      <c r="C152" s="87" t="str">
        <f>QUANT!C563</f>
        <v>CP-ESQ-01</v>
      </c>
      <c r="D152" s="87" t="str">
        <f>QUANT!D563</f>
        <v>PRÓPRIA</v>
      </c>
      <c r="E152" s="88" t="str">
        <f>IFERROR(VLOOKUP($C152,'SINAPI ABRIL 2021'!$1:$1048576,2,0),IFERROR(VLOOKUP($C152,'5-COMP. PROPRIA'!$B$1:$I$7569,4,0),""))</f>
        <v>PORTA DE FERRO, DE ABRIR, TIPO CHAPA CORRUGADA, COM GUARNICOES (0,90 X 2,10)M</v>
      </c>
      <c r="F152" s="89" t="str">
        <f>IFERROR(VLOOKUP($C152,'SINAPI ABRIL 2021'!$A:$D,3,0),IFERROR(VLOOKUP($C152,'5-COMP. PROPRIA'!$B$1:$I$7569,5,0),""))</f>
        <v>UN</v>
      </c>
      <c r="G152" s="155">
        <f>QUANT!K563</f>
        <v>25</v>
      </c>
      <c r="H152" s="285">
        <f>IFERROR(VLOOKUP($C152,'SINAPI ABRIL 2021'!$A:$D,4,0),IFERROR(VLOOKUP($C152,'5-COMP. PROPRIA'!$B$1:$I$7569,8,0),""))</f>
        <v>839.8</v>
      </c>
      <c r="I152" s="285">
        <f>H152*'4-BDI'!$E$29</f>
        <v>1076.9595199999999</v>
      </c>
      <c r="J152" s="286">
        <f t="shared" si="60"/>
        <v>20995</v>
      </c>
      <c r="K152" s="149">
        <f t="shared" si="61"/>
        <v>26923.98</v>
      </c>
    </row>
    <row r="153" spans="2:11" ht="30">
      <c r="B153" s="13" t="s">
        <v>10902</v>
      </c>
      <c r="C153" s="87" t="str">
        <f>QUANT!C565</f>
        <v>CP-ESQ-04</v>
      </c>
      <c r="D153" s="87" t="str">
        <f>QUANT!D565</f>
        <v>PRÓPRIA</v>
      </c>
      <c r="E153" s="88" t="str">
        <f>IFERROR(VLOOKUP($C153,'SINAPI ABRIL 2021'!$1:$1048576,2,0),IFERROR(VLOOKUP($C153,'5-COMP. PROPRIA'!$B$1:$I$7569,4,0),""))</f>
        <v>PORTA DE FERRO, DE ABRIR, TIPO CHAPA CORRUGADA, COM GUARNICOES (0,80 X 2,10)M</v>
      </c>
      <c r="F153" s="89" t="str">
        <f>IFERROR(VLOOKUP($C153,'SINAPI ABRIL 2021'!$A:$D,3,0),IFERROR(VLOOKUP($C153,'5-COMP. PROPRIA'!$B$1:$I$7569,5,0),""))</f>
        <v>UN</v>
      </c>
      <c r="G153" s="155">
        <f>QUANT!K565</f>
        <v>8</v>
      </c>
      <c r="H153" s="285">
        <f>IFERROR(VLOOKUP($C153,'SINAPI ABRIL 2021'!$A:$D,4,0),IFERROR(VLOOKUP($C153,'5-COMP. PROPRIA'!$B$1:$I$7569,8,0),""))</f>
        <v>805.05</v>
      </c>
      <c r="I153" s="285">
        <f>H153*'4-BDI'!$E$29</f>
        <v>1032.3961199999999</v>
      </c>
      <c r="J153" s="286">
        <f t="shared" ref="J153" si="64">TRUNC(G153*H153,2)</f>
        <v>6440.4</v>
      </c>
      <c r="K153" s="149">
        <f t="shared" ref="K153" si="65">TRUNC(G153*I153,2)</f>
        <v>8259.16</v>
      </c>
    </row>
    <row r="154" spans="2:11" ht="30">
      <c r="B154" s="13" t="s">
        <v>10903</v>
      </c>
      <c r="C154" s="87">
        <f>QUANT!C567</f>
        <v>91341</v>
      </c>
      <c r="D154" s="87" t="str">
        <f>QUANT!D567</f>
        <v>SINAPI</v>
      </c>
      <c r="E154" s="88" t="str">
        <f>IFERROR(VLOOKUP($C154,'SINAPI ABRIL 2021'!$1:$1048576,2,0),IFERROR(VLOOKUP($C154,'5-COMP. PROPRIA'!$B$1:$I$7569,4,0),""))</f>
        <v>PORTA EM ALUMÍNIO DE ABRIR TIPO VENEZIANA COM GUARNIÇÃO, FIXAÇÃO COM PARAFUSOS - FORNECIMENTO E INSTALAÇÃO. AF_12/2019</v>
      </c>
      <c r="F154" s="89" t="str">
        <f>IFERROR(VLOOKUP($C154,'SINAPI ABRIL 2021'!$A:$D,3,0),IFERROR(VLOOKUP($C154,'5-COMP. PROPRIA'!$B$1:$I$7569,5,0),""))</f>
        <v>M2</v>
      </c>
      <c r="G154" s="155">
        <f>QUANT!K567</f>
        <v>21.779999999999998</v>
      </c>
      <c r="H154" s="285">
        <f>IFERROR(VLOOKUP($C154,'SINAPI ABRIL 2021'!$A:$D,4,0),IFERROR(VLOOKUP($C154,'5-COMP. PROPRIA'!$B$1:$I$7569,8,0),""))</f>
        <v>710.1</v>
      </c>
      <c r="I154" s="285">
        <f>H154*'4-BDI'!$E$29</f>
        <v>910.63224000000002</v>
      </c>
      <c r="J154" s="286">
        <f t="shared" si="60"/>
        <v>15465.97</v>
      </c>
      <c r="K154" s="149">
        <f t="shared" si="61"/>
        <v>19833.57</v>
      </c>
    </row>
    <row r="155" spans="2:11" ht="45">
      <c r="B155" s="13" t="s">
        <v>12308</v>
      </c>
      <c r="C155" s="87" t="str">
        <f>QUANT!C572</f>
        <v>CP-ESQ-06</v>
      </c>
      <c r="D155" s="87" t="str">
        <f>QUANT!D572</f>
        <v>PRÓPRIA</v>
      </c>
      <c r="E155" s="88" t="str">
        <f>IFERROR(VLOOKUP($C155,'SINAPI ABRIL 2021'!$1:$1048576,2,0),IFERROR(VLOOKUP($C155,'5-COMP. PROPRIA'!$B$1:$I$7569,4,0),""))</f>
        <v>PORTAO DE ABRIR EM CHAPA TIPO PAINEL LAMBRIL QUADRADO MEIA ALTURA, COM GRADE SUPERIOR, COMPLETA COM REQUADRO, ACABAMENTO NATURAL, COM FEICHOS E TRINCOS FORNECIMENTO E INSTALAÇÃO.</v>
      </c>
      <c r="F155" s="89" t="str">
        <f>IFERROR(VLOOKUP($C155,'SINAPI ABRIL 2021'!$A:$D,3,0),IFERROR(VLOOKUP($C155,'5-COMP. PROPRIA'!$B$1:$I$7569,5,0),""))</f>
        <v>M2</v>
      </c>
      <c r="G155" s="155">
        <f>QUANT!K572</f>
        <v>8.4</v>
      </c>
      <c r="H155" s="285">
        <f>IFERROR(VLOOKUP($C155,'SINAPI ABRIL 2021'!$A:$D,4,0),IFERROR(VLOOKUP($C155,'5-COMP. PROPRIA'!$B$1:$I$7569,8,0),""))</f>
        <v>593.91</v>
      </c>
      <c r="I155" s="285">
        <f>H155*'4-BDI'!$E$29</f>
        <v>761.63018399999999</v>
      </c>
      <c r="J155" s="286">
        <f t="shared" ref="J155:J156" si="66">TRUNC(G155*H155,2)</f>
        <v>4988.84</v>
      </c>
      <c r="K155" s="149">
        <f t="shared" ref="K155:K156" si="67">TRUNC(G155*I155,2)</f>
        <v>6397.69</v>
      </c>
    </row>
    <row r="156" spans="2:11" ht="45">
      <c r="B156" s="13" t="s">
        <v>10904</v>
      </c>
      <c r="C156" s="87" t="str">
        <f>QUANT!C574</f>
        <v>CP-ESQ-05</v>
      </c>
      <c r="D156" s="87" t="str">
        <f>QUANT!D574</f>
        <v>PRÓPRIA</v>
      </c>
      <c r="E156" s="88" t="str">
        <f>IFERROR(VLOOKUP($C156,'SINAPI ABRIL 2021'!$1:$1048576,2,0),IFERROR(VLOOKUP($C156,'5-COMP. PROPRIA'!$B$1:$I$7569,4,0),""))</f>
        <v>PORTAO DE CORRER EM CHAPA TIPO PAINEL LAMBRIL QUADRADO, COM PORTA SOCIAL COMPLETA INCLUIDA, COM REQUADRO, ACABAMENTO NATURAL, COM TRILHOS E ROLDANAS. FORNECIMENTO E INSTALAÇÃO.</v>
      </c>
      <c r="F156" s="89" t="str">
        <f>IFERROR(VLOOKUP($C156,'SINAPI ABRIL 2021'!$A:$D,3,0),IFERROR(VLOOKUP($C156,'5-COMP. PROPRIA'!$B$1:$I$7569,5,0),""))</f>
        <v>M2</v>
      </c>
      <c r="G156" s="155">
        <f>QUANT!K574</f>
        <v>8</v>
      </c>
      <c r="H156" s="285">
        <f>IFERROR(VLOOKUP($C156,'SINAPI ABRIL 2021'!$A:$D,4,0),IFERROR(VLOOKUP($C156,'5-COMP. PROPRIA'!$B$1:$I$7569,8,0),""))</f>
        <v>990.5</v>
      </c>
      <c r="I156" s="285">
        <f>H156*'4-BDI'!$E$29</f>
        <v>1270.2172</v>
      </c>
      <c r="J156" s="286">
        <f t="shared" si="66"/>
        <v>7924</v>
      </c>
      <c r="K156" s="149">
        <f t="shared" si="67"/>
        <v>10161.73</v>
      </c>
    </row>
    <row r="157" spans="2:11" ht="45">
      <c r="B157" s="13" t="s">
        <v>12314</v>
      </c>
      <c r="C157" s="87">
        <f>QUANT!C579</f>
        <v>100761</v>
      </c>
      <c r="D157" s="87" t="str">
        <f>QUANT!D579</f>
        <v>SINAPI</v>
      </c>
      <c r="E157" s="88" t="str">
        <f>IFERROR(VLOOKUP($C157,'SINAPI ABRIL 2021'!$1:$1048576,2,0),IFERROR(VLOOKUP($C157,'5-COMP. PROPRIA'!$B$1:$I$7569,4,0),""))</f>
        <v>PINTURA COM TINTA ALQUÍDICA DE ACABAMENTO (ESMALTE SINTÉTICO FOSCO) PULVERIZADA SOBRE SUPERFÍCIES METÁLICAS (EXCETO PERFIL) EXECUTADO EM OBRA (02 DEMÃOS). AF_01/2020</v>
      </c>
      <c r="F157" s="89" t="str">
        <f>IFERROR(VLOOKUP($C157,'SINAPI ABRIL 2021'!$A:$D,3,0),IFERROR(VLOOKUP($C157,'5-COMP. PROPRIA'!$B$1:$I$7569,5,0),""))</f>
        <v>M2</v>
      </c>
      <c r="G157" s="155">
        <f>QUANT!K579</f>
        <v>156.18</v>
      </c>
      <c r="H157" s="285">
        <f>IFERROR(VLOOKUP($C157,'SINAPI ABRIL 2021'!$A:$D,4,0),IFERROR(VLOOKUP($C157,'5-COMP. PROPRIA'!$B$1:$I$7569,8,0),""))</f>
        <v>32.14</v>
      </c>
      <c r="I157" s="285">
        <f>H157*'4-BDI'!$E$29</f>
        <v>41.216335999999998</v>
      </c>
      <c r="J157" s="286">
        <f t="shared" ref="J157" si="68">TRUNC(G157*H157,2)</f>
        <v>5019.62</v>
      </c>
      <c r="K157" s="149">
        <f t="shared" ref="K157" si="69">TRUNC(G157*I157,2)</f>
        <v>6437.16</v>
      </c>
    </row>
    <row r="158" spans="2:11" ht="45">
      <c r="B158" s="13" t="s">
        <v>12315</v>
      </c>
      <c r="C158" s="87" t="str">
        <f>QUANT!C588</f>
        <v>CP-ESQ-02</v>
      </c>
      <c r="D158" s="87" t="str">
        <f>QUANT!D588</f>
        <v>PRÓPRIA</v>
      </c>
      <c r="E158" s="88" t="str">
        <f>IFERROR(VLOOKUP($C158,'SINAPI ABRIL 2021'!$1:$1048576,2,0),IFERROR(VLOOKUP($C158,'5-COMP. PROPRIA'!$B$1:$I$7569,4,0),""))</f>
        <v>JANELA DE ALUMÍNIO DE CORRER, 2 FOLHAS, FIXAÇÃO COM ARGAMASSA, COM VIDROS, PADRONIZADA INCLUSO PEITORIL EM GRANILITE 60CM (ABERTURA NA VERTICAL "PASSA PRATO" - FORNECIMENTO E INSTALAÇÃO</v>
      </c>
      <c r="F158" s="89" t="str">
        <f>IFERROR(VLOOKUP($C158,'SINAPI ABRIL 2021'!$A:$D,3,0),IFERROR(VLOOKUP($C158,'5-COMP. PROPRIA'!$B$1:$I$7569,5,0),""))</f>
        <v>UN</v>
      </c>
      <c r="G158" s="155">
        <f>QUANT!K588</f>
        <v>1</v>
      </c>
      <c r="H158" s="285">
        <f>IFERROR(VLOOKUP($C158,'SINAPI ABRIL 2021'!$A:$D,4,0),IFERROR(VLOOKUP($C158,'5-COMP. PROPRIA'!$B$1:$I$7569,8,0),""))</f>
        <v>2862.75</v>
      </c>
      <c r="I158" s="285">
        <f>H158*'4-BDI'!$E$29</f>
        <v>3671.1905999999999</v>
      </c>
      <c r="J158" s="286">
        <f t="shared" ref="J158:J159" si="70">TRUNC(G158*H158,2)</f>
        <v>2862.75</v>
      </c>
      <c r="K158" s="149">
        <f t="shared" ref="K158:K159" si="71">TRUNC(G158*I158,2)</f>
        <v>3671.19</v>
      </c>
    </row>
    <row r="159" spans="2:11" ht="30">
      <c r="B159" s="13" t="s">
        <v>12669</v>
      </c>
      <c r="C159" s="87" t="str">
        <f>QUANT!C592</f>
        <v>CP-ESQ-03</v>
      </c>
      <c r="D159" s="87" t="str">
        <f>QUANT!D592</f>
        <v>PRÓPRIA</v>
      </c>
      <c r="E159" s="88" t="str">
        <f>IFERROR(VLOOKUP($C159,'SINAPI ABRIL 2021'!$1:$1048576,2,0),IFERROR(VLOOKUP($C159,'5-COMP. PROPRIA'!$B$1:$I$7569,4,0),""))</f>
        <v>TELA DE PROTEÇÃO DE FIBRA DE VIDRO ANTI CHAMAS COM BORDA DE ALUMINIO - FORNECIMENTO E INSTALAÇÃO</v>
      </c>
      <c r="F159" s="89" t="str">
        <f>IFERROR(VLOOKUP($C159,'SINAPI ABRIL 2021'!$A:$D,3,0),IFERROR(VLOOKUP($C159,'5-COMP. PROPRIA'!$B$1:$I$7569,5,0),""))</f>
        <v>M2</v>
      </c>
      <c r="G159" s="155">
        <f>QUANT!K592</f>
        <v>6.3</v>
      </c>
      <c r="H159" s="285">
        <f>IFERROR(VLOOKUP($C159,'SINAPI ABRIL 2021'!$A:$D,4,0),IFERROR(VLOOKUP($C159,'5-COMP. PROPRIA'!$B$1:$I$7569,8,0),""))</f>
        <v>253.02</v>
      </c>
      <c r="I159" s="285">
        <f>H159*'4-BDI'!$E$29</f>
        <v>324.472848</v>
      </c>
      <c r="J159" s="286">
        <f t="shared" si="70"/>
        <v>1594.02</v>
      </c>
      <c r="K159" s="149">
        <f t="shared" si="71"/>
        <v>2044.17</v>
      </c>
    </row>
    <row r="160" spans="2:11" ht="15">
      <c r="B160" s="721" t="s">
        <v>3681</v>
      </c>
      <c r="C160" s="724"/>
      <c r="D160" s="724"/>
      <c r="E160" s="724"/>
      <c r="F160" s="724"/>
      <c r="G160" s="724"/>
      <c r="H160" s="724"/>
      <c r="I160" s="150"/>
      <c r="J160" s="152">
        <f>TRUNC(SUM(J149:J159),2)</f>
        <v>159698.71</v>
      </c>
      <c r="K160" s="151">
        <f>TRUNC(SUM(K149:K159),2)</f>
        <v>204797.62</v>
      </c>
    </row>
    <row r="161" spans="2:16" s="95" customFormat="1" ht="15">
      <c r="B161" s="7" t="s">
        <v>639</v>
      </c>
      <c r="C161" s="8"/>
      <c r="D161" s="9"/>
      <c r="E161" s="10" t="str">
        <f>QUANT!E418</f>
        <v>SISTEMA DE COBERTURA</v>
      </c>
      <c r="F161" s="11"/>
      <c r="G161" s="154"/>
      <c r="H161" s="323"/>
      <c r="I161" s="147"/>
      <c r="J161" s="147"/>
      <c r="K161" s="148"/>
    </row>
    <row r="162" spans="2:16" s="95" customFormat="1" ht="15">
      <c r="B162" s="324" t="s">
        <v>35</v>
      </c>
      <c r="C162" s="325"/>
      <c r="D162" s="326"/>
      <c r="E162" s="327" t="str">
        <f>QUANT!E420</f>
        <v>ESCOLA E SALAS ANEXA</v>
      </c>
      <c r="F162" s="144"/>
      <c r="G162" s="155"/>
      <c r="H162" s="320"/>
      <c r="I162" s="285"/>
      <c r="J162" s="286"/>
      <c r="K162" s="149"/>
    </row>
    <row r="163" spans="2:16" s="84" customFormat="1" ht="45">
      <c r="B163" s="13" t="s">
        <v>12709</v>
      </c>
      <c r="C163" s="136">
        <f>QUANT!C422</f>
        <v>92580</v>
      </c>
      <c r="D163" s="136" t="str">
        <f>QUANT!D422</f>
        <v>SINAPI</v>
      </c>
      <c r="E163" s="88" t="str">
        <f>IFERROR(VLOOKUP($C163,'SINAPI ABRIL 2021'!$1:$1048576,2,0),IFERROR(VLOOKUP($C163,'5-COMP. PROPRIA'!$B$1:$I$7569,4,0),""))</f>
        <v>TRAMA DE AÇO COMPOSTA POR TERÇAS PARA TELHADOS DE ATÉ 2 ÁGUAS PARA TELHA ONDULADA DE FIBROCIMENTO, METÁLICA, PLÁSTICA OU TERMOACÚSTICA, INCLUSO TRANSPORTE VERTICAL. AF_07/2019</v>
      </c>
      <c r="F163" s="89" t="str">
        <f>IFERROR(VLOOKUP($C163,'SINAPI ABRIL 2021'!$A:$D,3,0),IFERROR(VLOOKUP($C163,'5-COMP. PROPRIA'!$B$1:$I$7569,5,0),""))</f>
        <v>M2</v>
      </c>
      <c r="G163" s="155">
        <f>QUANT!K422</f>
        <v>500</v>
      </c>
      <c r="H163" s="285">
        <f>IFERROR(VLOOKUP($C163,'SINAPI ABRIL 2021'!$A:$D,4,0),IFERROR(VLOOKUP($C163,'5-COMP. PROPRIA'!$B$1:$I$7569,8,0),""))</f>
        <v>45.51</v>
      </c>
      <c r="I163" s="285">
        <f>H163*'4-BDI'!$E$29</f>
        <v>58.362023999999998</v>
      </c>
      <c r="J163" s="286">
        <f t="shared" ref="J163" si="72">TRUNC(G163*H163,2)</f>
        <v>22755</v>
      </c>
      <c r="K163" s="149">
        <f t="shared" ref="K163" si="73">TRUNC(G163*I163,2)</f>
        <v>29181.01</v>
      </c>
      <c r="P163" s="94"/>
    </row>
    <row r="164" spans="2:16" s="84" customFormat="1" ht="45">
      <c r="B164" s="13" t="s">
        <v>12710</v>
      </c>
      <c r="C164" s="136">
        <f>QUANT!C425</f>
        <v>100723</v>
      </c>
      <c r="D164" s="136" t="str">
        <f>QUANT!D425</f>
        <v>SINAPI</v>
      </c>
      <c r="E164" s="88" t="str">
        <f>IFERROR(VLOOKUP($C164,'SINAPI ABRIL 2021'!$1:$1048576,2,0),IFERROR(VLOOKUP($C164,'5-COMP. PROPRIA'!$B$1:$I$7569,4,0),""))</f>
        <v>PINTURA COM TINTA ALQUÍDICA DE FUNDO E ACABAMENTO (ESMALTE SINTÉTICO GRAFITE) PULVERIZADA SOBRE PERFIL METÁLICO EXECUTADO EM FÁBRICA (POR DEMÃO). AF_01/2020</v>
      </c>
      <c r="F164" s="89" t="str">
        <f>IFERROR(VLOOKUP($C164,'SINAPI ABRIL 2021'!$A:$D,3,0),IFERROR(VLOOKUP($C164,'5-COMP. PROPRIA'!$B$1:$I$7569,5,0),""))</f>
        <v>M2</v>
      </c>
      <c r="G164" s="155">
        <f>QUANT!K425</f>
        <v>1826.0788688640791</v>
      </c>
      <c r="H164" s="285">
        <f>IFERROR(VLOOKUP($C164,'SINAPI ABRIL 2021'!$A:$D,4,0),IFERROR(VLOOKUP($C164,'5-COMP. PROPRIA'!$B$1:$I$7569,8,0),""))</f>
        <v>7.54</v>
      </c>
      <c r="I164" s="285">
        <f>H164*'4-BDI'!$E$29</f>
        <v>9.6692959999999992</v>
      </c>
      <c r="J164" s="286">
        <f t="shared" ref="J164" si="74">TRUNC(G164*H164,2)</f>
        <v>13768.63</v>
      </c>
      <c r="K164" s="149">
        <f t="shared" ref="K164" si="75">TRUNC(G164*I164,2)</f>
        <v>17656.89</v>
      </c>
    </row>
    <row r="165" spans="2:16" s="84" customFormat="1" ht="45">
      <c r="B165" s="13" t="s">
        <v>12711</v>
      </c>
      <c r="C165" s="136">
        <f>QUANT!C431</f>
        <v>94207</v>
      </c>
      <c r="D165" s="136" t="str">
        <f>QUANT!D431</f>
        <v>SINAPI</v>
      </c>
      <c r="E165" s="88" t="str">
        <f>IFERROR(VLOOKUP($C165,'SINAPI ABRIL 2021'!$1:$1048576,2,0),IFERROR(VLOOKUP($C165,'5-COMP. PROPRIA'!$B$1:$I$7569,4,0),""))</f>
        <v>TELHAMENTO COM TELHA ONDULADA DE FIBROCIMENTO E = 6 MM, COM RECOBRIMENTO LATERAL DE 1/4 DE ONDA PARA TELHADO COM INCLINAÇÃO MAIOR QUE 10°, COM ATÉ 2 ÁGUAS, INCLUSO IÇAMENTO. AF_07/2019</v>
      </c>
      <c r="F165" s="89" t="str">
        <f>IFERROR(VLOOKUP($C165,'SINAPI ABRIL 2021'!$A:$D,3,0),IFERROR(VLOOKUP($C165,'5-COMP. PROPRIA'!$B$1:$I$7569,5,0),""))</f>
        <v>M2</v>
      </c>
      <c r="G165" s="155">
        <f>QUANT!K431</f>
        <v>1608.55</v>
      </c>
      <c r="H165" s="285">
        <f>IFERROR(VLOOKUP($C165,'SINAPI ABRIL 2021'!$A:$D,4,0),IFERROR(VLOOKUP($C165,'5-COMP. PROPRIA'!$B$1:$I$7569,8,0),""))</f>
        <v>46.92</v>
      </c>
      <c r="I165" s="285">
        <f>H165*'4-BDI'!$E$29</f>
        <v>60.170208000000002</v>
      </c>
      <c r="J165" s="286">
        <f t="shared" ref="J165:J168" si="76">TRUNC(G165*H165,2)</f>
        <v>75473.16</v>
      </c>
      <c r="K165" s="149">
        <f t="shared" ref="K165:K168" si="77">TRUNC(G165*I165,2)</f>
        <v>96786.78</v>
      </c>
    </row>
    <row r="166" spans="2:16" s="84" customFormat="1" ht="30">
      <c r="B166" s="13" t="s">
        <v>12712</v>
      </c>
      <c r="C166" s="136">
        <f>QUANT!C432</f>
        <v>96111</v>
      </c>
      <c r="D166" s="136" t="str">
        <f>QUANT!D432</f>
        <v>SINAPI</v>
      </c>
      <c r="E166" s="88" t="str">
        <f>IFERROR(VLOOKUP($C166,'SINAPI ABRIL 2021'!$1:$1048576,2,0),IFERROR(VLOOKUP($C166,'5-COMP. PROPRIA'!$B$1:$I$7569,4,0),""))</f>
        <v>FORRO EM RÉGUAS DE PVC, FRISADO, PARA AMBIENTES RESIDENCIAIS, INCLUSIVE ESTRUTURA DE FIXAÇÃO. AF_05/2017_P</v>
      </c>
      <c r="F166" s="89" t="str">
        <f>IFERROR(VLOOKUP($C166,'SINAPI ABRIL 2021'!$A:$D,3,0),IFERROR(VLOOKUP($C166,'5-COMP. PROPRIA'!$B$1:$I$7569,5,0),""))</f>
        <v>M2</v>
      </c>
      <c r="G166" s="155">
        <f>QUANT!K432</f>
        <v>1600.55</v>
      </c>
      <c r="H166" s="285">
        <f>IFERROR(VLOOKUP($C166,'SINAPI ABRIL 2021'!$A:$D,4,0),IFERROR(VLOOKUP($C166,'5-COMP. PROPRIA'!$B$1:$I$7569,8,0),""))</f>
        <v>47.26</v>
      </c>
      <c r="I166" s="285">
        <f>H166*'4-BDI'!$E$29</f>
        <v>60.606223999999997</v>
      </c>
      <c r="J166" s="286">
        <f t="shared" ref="J166" si="78">TRUNC(G166*H166,2)</f>
        <v>75641.990000000005</v>
      </c>
      <c r="K166" s="149">
        <f t="shared" ref="K166" si="79">TRUNC(G166*I166,2)</f>
        <v>97003.29</v>
      </c>
    </row>
    <row r="167" spans="2:16" s="84" customFormat="1" ht="30">
      <c r="B167" s="13" t="s">
        <v>12713</v>
      </c>
      <c r="C167" s="136">
        <f>QUANT!C433</f>
        <v>94223</v>
      </c>
      <c r="D167" s="136" t="str">
        <f>QUANT!D433</f>
        <v>SINAPI</v>
      </c>
      <c r="E167" s="88" t="str">
        <f>IFERROR(VLOOKUP($C167,'SINAPI ABRIL 2021'!$1:$1048576,2,0),IFERROR(VLOOKUP($C167,'5-COMP. PROPRIA'!$B$1:$I$7569,4,0),""))</f>
        <v>CUMEEIRA PARA TELHA DE FIBROCIMENTO ONDULADA E = 6 MM, INCLUSO ACESSÓRIOS DE FIXAÇÃO E IÇAMENTO. AF_07/2019</v>
      </c>
      <c r="F167" s="89" t="str">
        <f>IFERROR(VLOOKUP($C167,'SINAPI ABRIL 2021'!$A:$D,3,0),IFERROR(VLOOKUP($C167,'5-COMP. PROPRIA'!$B$1:$I$7569,5,0),""))</f>
        <v>M</v>
      </c>
      <c r="G167" s="155">
        <f>QUANT!K433</f>
        <v>213.4</v>
      </c>
      <c r="H167" s="285">
        <f>IFERROR(VLOOKUP($C167,'SINAPI ABRIL 2021'!$A:$D,4,0),IFERROR(VLOOKUP($C167,'5-COMP. PROPRIA'!$B$1:$I$7569,8,0),""))</f>
        <v>60.87</v>
      </c>
      <c r="I167" s="285">
        <f>H167*'4-BDI'!$E$29</f>
        <v>78.059687999999994</v>
      </c>
      <c r="J167" s="286">
        <f t="shared" si="76"/>
        <v>12989.65</v>
      </c>
      <c r="K167" s="149">
        <f t="shared" si="77"/>
        <v>16657.93</v>
      </c>
    </row>
    <row r="168" spans="2:16" s="84" customFormat="1" ht="30">
      <c r="B168" s="13" t="s">
        <v>12714</v>
      </c>
      <c r="C168" s="136">
        <f>QUANT!C435</f>
        <v>100327</v>
      </c>
      <c r="D168" s="136" t="str">
        <f>QUANT!D435</f>
        <v>SINAPI</v>
      </c>
      <c r="E168" s="88" t="str">
        <f>IFERROR(VLOOKUP($C168,'SINAPI ABRIL 2021'!$1:$1048576,2,0),IFERROR(VLOOKUP($C168,'5-COMP. PROPRIA'!$B$1:$I$7569,4,0),""))</f>
        <v>RUFO EXTERNO/INTERNO EM CHAPA DE AÇO GALVANIZADO NÚMERO 26, CORTE DE 33 CM, INCLUSO IÇAMENTO. AF_07/2019</v>
      </c>
      <c r="F168" s="89" t="str">
        <f>IFERROR(VLOOKUP($C168,'SINAPI ABRIL 2021'!$A:$D,3,0),IFERROR(VLOOKUP($C168,'5-COMP. PROPRIA'!$B$1:$I$7569,5,0),""))</f>
        <v>M</v>
      </c>
      <c r="G168" s="155">
        <f>QUANT!K435</f>
        <v>25</v>
      </c>
      <c r="H168" s="285">
        <f>IFERROR(VLOOKUP($C168,'SINAPI ABRIL 2021'!$A:$D,4,0),IFERROR(VLOOKUP($C168,'5-COMP. PROPRIA'!$B$1:$I$7569,8,0),""))</f>
        <v>47.27</v>
      </c>
      <c r="I168" s="285">
        <f>H168*'4-BDI'!$E$29</f>
        <v>60.619048000000006</v>
      </c>
      <c r="J168" s="286">
        <f t="shared" si="76"/>
        <v>1181.75</v>
      </c>
      <c r="K168" s="149">
        <f t="shared" si="77"/>
        <v>1515.47</v>
      </c>
    </row>
    <row r="169" spans="2:16" s="84" customFormat="1" ht="45">
      <c r="B169" s="13" t="s">
        <v>12715</v>
      </c>
      <c r="C169" s="136" t="str">
        <f>QUANT!C437</f>
        <v>CP- COB-01</v>
      </c>
      <c r="D169" s="136" t="str">
        <f>QUANT!D437</f>
        <v>PRÓPRIA</v>
      </c>
      <c r="E169" s="88" t="str">
        <f>IFERROR(VLOOKUP($C169,'SINAPI ABRIL 2021'!$1:$1048576,2,0),IFERROR(VLOOKUP($C169,'5-COMP. PROPRIA'!$B$1:$I$7569,4,0),""))</f>
        <v>BEIRAL METALICO EM CHAPA DE AÇO DOBRADO #16 E=1,50MM, INCLUSIVE 2 DEMÃO DE PINTURA ESMALTE SOBRE 2 DEMÃO DE FUNDO ANTICORROSIVO (ZARCÃO) - FORNECIMENTO E INSTALAÇÃO (L= 20 CM)</v>
      </c>
      <c r="F169" s="89" t="str">
        <f>IFERROR(VLOOKUP($C169,'SINAPI ABRIL 2021'!$A:$D,3,0),IFERROR(VLOOKUP($C169,'5-COMP. PROPRIA'!$B$1:$I$7569,5,0),""))</f>
        <v>M</v>
      </c>
      <c r="G169" s="155">
        <f>QUANT!K437</f>
        <v>364.15</v>
      </c>
      <c r="H169" s="285">
        <f>IFERROR(VLOOKUP($C169,'SINAPI ABRIL 2021'!$A:$D,4,0),IFERROR(VLOOKUP($C169,'5-COMP. PROPRIA'!$B$1:$I$7569,8,0),""))</f>
        <v>102.64</v>
      </c>
      <c r="I169" s="285">
        <f>H169*'4-BDI'!$E$29</f>
        <v>131.62553600000001</v>
      </c>
      <c r="J169" s="286">
        <f t="shared" ref="J169:J170" si="80">TRUNC(G169*H169,2)</f>
        <v>37376.35</v>
      </c>
      <c r="K169" s="149">
        <f t="shared" ref="K169:K170" si="81">TRUNC(G169*I169,2)</f>
        <v>47931.43</v>
      </c>
    </row>
    <row r="170" spans="2:16" s="84" customFormat="1" ht="30">
      <c r="B170" s="13" t="s">
        <v>12716</v>
      </c>
      <c r="C170" s="136">
        <f>QUANT!C439</f>
        <v>94229</v>
      </c>
      <c r="D170" s="136" t="str">
        <f>QUANT!D439</f>
        <v>SINAPI</v>
      </c>
      <c r="E170" s="88" t="str">
        <f>IFERROR(VLOOKUP($C170,'SINAPI ABRIL 2021'!$1:$1048576,2,0),IFERROR(VLOOKUP($C170,'5-COMP. PROPRIA'!$B$1:$I$7569,4,0),""))</f>
        <v>CALHA EM CHAPA DE AÇO GALVANIZADO NÚMERO 24, DESENVOLVIMENTO DE 100 CM, INCLUSO TRANSPORTE VERTICAL. AF_07/2019</v>
      </c>
      <c r="F170" s="89" t="str">
        <f>IFERROR(VLOOKUP($C170,'SINAPI ABRIL 2021'!$A:$D,3,0),IFERROR(VLOOKUP($C170,'5-COMP. PROPRIA'!$B$1:$I$7569,5,0),""))</f>
        <v>M</v>
      </c>
      <c r="G170" s="155">
        <f>QUANT!K439</f>
        <v>94.7</v>
      </c>
      <c r="H170" s="285">
        <f>IFERROR(VLOOKUP($C170,'SINAPI ABRIL 2021'!$A:$D,4,0),IFERROR(VLOOKUP($C170,'5-COMP. PROPRIA'!$B$1:$I$7569,8,0),""))</f>
        <v>138.36000000000001</v>
      </c>
      <c r="I170" s="285">
        <f>H170*'4-BDI'!$E$29</f>
        <v>177.43286400000002</v>
      </c>
      <c r="J170" s="286">
        <f t="shared" si="80"/>
        <v>13102.69</v>
      </c>
      <c r="K170" s="149">
        <f t="shared" si="81"/>
        <v>16802.89</v>
      </c>
    </row>
    <row r="171" spans="2:16" s="84" customFormat="1" ht="15">
      <c r="B171" s="721" t="s">
        <v>4670</v>
      </c>
      <c r="C171" s="722"/>
      <c r="D171" s="722"/>
      <c r="E171" s="722"/>
      <c r="F171" s="722"/>
      <c r="G171" s="722"/>
      <c r="H171" s="723"/>
      <c r="I171" s="287"/>
      <c r="J171" s="152">
        <f>SUM(J163:J170)</f>
        <v>252289.22000000003</v>
      </c>
      <c r="K171" s="151">
        <f>SUM(K163:K170)</f>
        <v>323535.69</v>
      </c>
    </row>
    <row r="172" spans="2:16" s="84" customFormat="1" ht="15">
      <c r="B172" s="324" t="s">
        <v>36</v>
      </c>
      <c r="C172" s="325"/>
      <c r="D172" s="326"/>
      <c r="E172" s="327" t="str">
        <f>QUANT!E444</f>
        <v>AMPLIAÇÃO DO PÁTIO</v>
      </c>
      <c r="F172" s="144"/>
      <c r="G172" s="155"/>
      <c r="H172" s="320"/>
      <c r="I172" s="285"/>
      <c r="J172" s="286"/>
      <c r="K172" s="149"/>
    </row>
    <row r="173" spans="2:16" s="84" customFormat="1" ht="45">
      <c r="B173" s="13" t="s">
        <v>12717</v>
      </c>
      <c r="C173" s="136">
        <f>QUANT!C446</f>
        <v>92620</v>
      </c>
      <c r="D173" s="136" t="str">
        <f>QUANT!D446</f>
        <v>SINAPI</v>
      </c>
      <c r="E173" s="88" t="str">
        <f>IFERROR(VLOOKUP($C173,'SINAPI ABRIL 2021'!$1:$1048576,2,0),IFERROR(VLOOKUP($C173,'5-COMP. PROPRIA'!$B$1:$I$7569,4,0),""))</f>
        <v>FABRICAÇÃO E INSTALAÇÃO DE TESOURA INTEIRA EM AÇO, VÃO DE 12 M, PARA TELHA ONDULADA DE FIBROCIMENTO, METÁLICA, PLÁSTICA OU TERMOACÚSTICA, INCLUSO IÇAMENTO. AF_12/2015</v>
      </c>
      <c r="F173" s="89" t="str">
        <f>IFERROR(VLOOKUP($C173,'SINAPI ABRIL 2021'!$A:$D,3,0),IFERROR(VLOOKUP($C173,'5-COMP. PROPRIA'!$B$1:$I$7569,5,0),""))</f>
        <v>UN</v>
      </c>
      <c r="G173" s="155">
        <f>QUANT!K446</f>
        <v>5</v>
      </c>
      <c r="H173" s="285">
        <f>IFERROR(VLOOKUP($C173,'SINAPI ABRIL 2021'!$A:$D,4,0),IFERROR(VLOOKUP($C173,'5-COMP. PROPRIA'!$B$1:$I$7569,8,0),""))</f>
        <v>1944.38</v>
      </c>
      <c r="I173" s="285">
        <f>H173*'4-BDI'!$E$29</f>
        <v>2493.4729120000002</v>
      </c>
      <c r="J173" s="286">
        <f t="shared" ref="J173" si="82">TRUNC(G173*H173,2)</f>
        <v>9721.9</v>
      </c>
      <c r="K173" s="149">
        <f t="shared" ref="K173" si="83">TRUNC(G173*I173,2)</f>
        <v>12467.36</v>
      </c>
    </row>
    <row r="174" spans="2:16" s="84" customFormat="1" ht="45">
      <c r="B174" s="13" t="s">
        <v>12718</v>
      </c>
      <c r="C174" s="136">
        <f>QUANT!C448</f>
        <v>92612</v>
      </c>
      <c r="D174" s="136" t="str">
        <f>QUANT!D448</f>
        <v>SINAPI</v>
      </c>
      <c r="E174" s="88" t="str">
        <f>IFERROR(VLOOKUP($C174,'SINAPI ABRIL 2021'!$1:$1048576,2,0),IFERROR(VLOOKUP($C174,'5-COMP. PROPRIA'!$B$1:$I$7569,4,0),""))</f>
        <v>FABRICAÇÃO E INSTALAÇÃO DE TESOURA INTEIRA EM AÇO, VÃO DE 8 M, PARA TELHA ONDULADA DE FIBROCIMENTO, METÁLICA, PLÁSTICA OU TERMOACÚSTICA, INCLUSO IÇAMENTO, INCLUSO IÇAMENTO. AF_12/2015</v>
      </c>
      <c r="F174" s="89" t="str">
        <f>IFERROR(VLOOKUP($C174,'SINAPI ABRIL 2021'!$A:$D,3,0),IFERROR(VLOOKUP($C174,'5-COMP. PROPRIA'!$B$1:$I$7569,5,0),""))</f>
        <v>UN</v>
      </c>
      <c r="G174" s="155">
        <f>QUANT!K448</f>
        <v>6</v>
      </c>
      <c r="H174" s="285">
        <f>IFERROR(VLOOKUP($C174,'SINAPI ABRIL 2021'!$A:$D,4,0),IFERROR(VLOOKUP($C174,'5-COMP. PROPRIA'!$B$1:$I$7569,8,0),""))</f>
        <v>1323.59</v>
      </c>
      <c r="I174" s="285">
        <f>H174*'4-BDI'!$E$29</f>
        <v>1697.3718159999999</v>
      </c>
      <c r="J174" s="286">
        <f t="shared" ref="J174" si="84">TRUNC(G174*H174,2)</f>
        <v>7941.54</v>
      </c>
      <c r="K174" s="149">
        <f t="shared" ref="K174" si="85">TRUNC(G174*I174,2)</f>
        <v>10184.23</v>
      </c>
    </row>
    <row r="175" spans="2:16" s="84" customFormat="1" ht="45">
      <c r="B175" s="13" t="s">
        <v>12719</v>
      </c>
      <c r="C175" s="136">
        <f>QUANT!C450</f>
        <v>92580</v>
      </c>
      <c r="D175" s="136" t="str">
        <f>QUANT!D450</f>
        <v>SINAPI</v>
      </c>
      <c r="E175" s="88" t="str">
        <f>IFERROR(VLOOKUP($C175,'SINAPI ABRIL 2021'!$1:$1048576,2,0),IFERROR(VLOOKUP($C175,'5-COMP. PROPRIA'!$B$1:$I$7569,4,0),""))</f>
        <v>TRAMA DE AÇO COMPOSTA POR TERÇAS PARA TELHADOS DE ATÉ 2 ÁGUAS PARA TELHA ONDULADA DE FIBROCIMENTO, METÁLICA, PLÁSTICA OU TERMOACÚSTICA, INCLUSO TRANSPORTE VERTICAL. AF_07/2019</v>
      </c>
      <c r="F175" s="89" t="str">
        <f>IFERROR(VLOOKUP($C175,'SINAPI ABRIL 2021'!$A:$D,3,0),IFERROR(VLOOKUP($C175,'5-COMP. PROPRIA'!$B$1:$I$7569,5,0),""))</f>
        <v>M2</v>
      </c>
      <c r="G175" s="155">
        <f>QUANT!K450</f>
        <v>273.76199999999994</v>
      </c>
      <c r="H175" s="285">
        <f>IFERROR(VLOOKUP($C175,'SINAPI ABRIL 2021'!$A:$D,4,0),IFERROR(VLOOKUP($C175,'5-COMP. PROPRIA'!$B$1:$I$7569,8,0),""))</f>
        <v>45.51</v>
      </c>
      <c r="I175" s="285">
        <f>H175*'4-BDI'!$E$29</f>
        <v>58.362023999999998</v>
      </c>
      <c r="J175" s="286">
        <f t="shared" ref="J175:J176" si="86">TRUNC(G175*H175,2)</f>
        <v>12458.9</v>
      </c>
      <c r="K175" s="149">
        <f t="shared" ref="K175:K176" si="87">TRUNC(G175*I175,2)</f>
        <v>15977.3</v>
      </c>
    </row>
    <row r="176" spans="2:16" s="84" customFormat="1" ht="45">
      <c r="B176" s="13" t="s">
        <v>12720</v>
      </c>
      <c r="C176" s="136">
        <f>QUANT!C452</f>
        <v>100723</v>
      </c>
      <c r="D176" s="136" t="str">
        <f>QUANT!D452</f>
        <v>SINAPI</v>
      </c>
      <c r="E176" s="88" t="str">
        <f>IFERROR(VLOOKUP($C176,'SINAPI ABRIL 2021'!$1:$1048576,2,0),IFERROR(VLOOKUP($C176,'5-COMP. PROPRIA'!$B$1:$I$7569,4,0),""))</f>
        <v>PINTURA COM TINTA ALQUÍDICA DE FUNDO E ACABAMENTO (ESMALTE SINTÉTICO GRAFITE) PULVERIZADA SOBRE PERFIL METÁLICO EXECUTADO EM FÁBRICA (POR DEMÃO). AF_01/2020</v>
      </c>
      <c r="F176" s="89" t="str">
        <f>IFERROR(VLOOKUP($C176,'SINAPI ABRIL 2021'!$A:$D,3,0),IFERROR(VLOOKUP($C176,'5-COMP. PROPRIA'!$B$1:$I$7569,5,0),""))</f>
        <v>M2</v>
      </c>
      <c r="G176" s="155">
        <f>QUANT!K452</f>
        <v>317.46719999999993</v>
      </c>
      <c r="H176" s="285">
        <f>IFERROR(VLOOKUP($C176,'SINAPI ABRIL 2021'!$A:$D,4,0),IFERROR(VLOOKUP($C176,'5-COMP. PROPRIA'!$B$1:$I$7569,8,0),""))</f>
        <v>7.54</v>
      </c>
      <c r="I176" s="285">
        <f>H176*'4-BDI'!$E$29</f>
        <v>9.6692959999999992</v>
      </c>
      <c r="J176" s="286">
        <f t="shared" si="86"/>
        <v>2393.6999999999998</v>
      </c>
      <c r="K176" s="149">
        <f t="shared" si="87"/>
        <v>3069.68</v>
      </c>
    </row>
    <row r="177" spans="2:12" s="84" customFormat="1" ht="45">
      <c r="B177" s="13" t="s">
        <v>12721</v>
      </c>
      <c r="C177" s="136">
        <f>QUANT!C459</f>
        <v>94207</v>
      </c>
      <c r="D177" s="136" t="str">
        <f>QUANT!D459</f>
        <v>SINAPI</v>
      </c>
      <c r="E177" s="88" t="str">
        <f>IFERROR(VLOOKUP($C177,'SINAPI ABRIL 2021'!$1:$1048576,2,0),IFERROR(VLOOKUP($C177,'5-COMP. PROPRIA'!$B$1:$I$7569,4,0),""))</f>
        <v>TELHAMENTO COM TELHA ONDULADA DE FIBROCIMENTO E = 6 MM, COM RECOBRIMENTO LATERAL DE 1/4 DE ONDA PARA TELHADO COM INCLINAÇÃO MAIOR QUE 10°, COM ATÉ 2 ÁGUAS, INCLUSO IÇAMENTO. AF_07/2019</v>
      </c>
      <c r="F177" s="89" t="str">
        <f>IFERROR(VLOOKUP($C177,'SINAPI ABRIL 2021'!$A:$D,3,0),IFERROR(VLOOKUP($C177,'5-COMP. PROPRIA'!$B$1:$I$7569,5,0),""))</f>
        <v>M2</v>
      </c>
      <c r="G177" s="155">
        <f>QUANT!K459</f>
        <v>273.76199999999994</v>
      </c>
      <c r="H177" s="285">
        <f>IFERROR(VLOOKUP($C177,'SINAPI ABRIL 2021'!$A:$D,4,0),IFERROR(VLOOKUP($C177,'5-COMP. PROPRIA'!$B$1:$I$7569,8,0),""))</f>
        <v>46.92</v>
      </c>
      <c r="I177" s="285">
        <f>H177*'4-BDI'!$E$29</f>
        <v>60.170208000000002</v>
      </c>
      <c r="J177" s="286">
        <f t="shared" ref="J177" si="88">TRUNC(G177*H177,2)</f>
        <v>12844.91</v>
      </c>
      <c r="K177" s="149">
        <f t="shared" ref="K177" si="89">TRUNC(G177*I177,2)</f>
        <v>16472.310000000001</v>
      </c>
    </row>
    <row r="178" spans="2:12" s="84" customFormat="1" ht="30">
      <c r="B178" s="13" t="s">
        <v>12722</v>
      </c>
      <c r="C178" s="136">
        <f>QUANT!C460</f>
        <v>96111</v>
      </c>
      <c r="D178" s="136" t="str">
        <f>QUANT!D460</f>
        <v>SINAPI</v>
      </c>
      <c r="E178" s="88" t="str">
        <f>IFERROR(VLOOKUP($C178,'SINAPI ABRIL 2021'!$1:$1048576,2,0),IFERROR(VLOOKUP($C178,'5-COMP. PROPRIA'!$B$1:$I$7569,4,0),""))</f>
        <v>FORRO EM RÉGUAS DE PVC, FRISADO, PARA AMBIENTES RESIDENCIAIS, INCLUSIVE ESTRUTURA DE FIXAÇÃO. AF_05/2017_P</v>
      </c>
      <c r="F178" s="89" t="str">
        <f>IFERROR(VLOOKUP($C178,'SINAPI ABRIL 2021'!$A:$D,3,0),IFERROR(VLOOKUP($C178,'5-COMP. PROPRIA'!$B$1:$I$7569,5,0),""))</f>
        <v>M2</v>
      </c>
      <c r="G178" s="155">
        <f>QUANT!K460</f>
        <v>272.39999999999998</v>
      </c>
      <c r="H178" s="285">
        <f>IFERROR(VLOOKUP($C178,'SINAPI ABRIL 2021'!$A:$D,4,0),IFERROR(VLOOKUP($C178,'5-COMP. PROPRIA'!$B$1:$I$7569,8,0),""))</f>
        <v>47.26</v>
      </c>
      <c r="I178" s="285">
        <f>H178*'4-BDI'!$E$29</f>
        <v>60.606223999999997</v>
      </c>
      <c r="J178" s="286">
        <f t="shared" ref="J178" si="90">TRUNC(G178*H178,2)</f>
        <v>12873.62</v>
      </c>
      <c r="K178" s="149">
        <f t="shared" ref="K178" si="91">TRUNC(G178*I178,2)</f>
        <v>16509.13</v>
      </c>
    </row>
    <row r="179" spans="2:12" s="84" customFormat="1" ht="30">
      <c r="B179" s="13" t="s">
        <v>12723</v>
      </c>
      <c r="C179" s="136">
        <f>QUANT!C461</f>
        <v>94223</v>
      </c>
      <c r="D179" s="136" t="str">
        <f>QUANT!D461</f>
        <v>SINAPI</v>
      </c>
      <c r="E179" s="88" t="str">
        <f>IFERROR(VLOOKUP($C179,'SINAPI ABRIL 2021'!$1:$1048576,2,0),IFERROR(VLOOKUP($C179,'5-COMP. PROPRIA'!$B$1:$I$7569,4,0),""))</f>
        <v>CUMEEIRA PARA TELHA DE FIBROCIMENTO ONDULADA E = 6 MM, INCLUSO ACESSÓRIOS DE FIXAÇÃO E IÇAMENTO. AF_07/2019</v>
      </c>
      <c r="F179" s="89" t="str">
        <f>IFERROR(VLOOKUP($C179,'SINAPI ABRIL 2021'!$A:$D,3,0),IFERROR(VLOOKUP($C179,'5-COMP. PROPRIA'!$B$1:$I$7569,5,0),""))</f>
        <v>M</v>
      </c>
      <c r="G179" s="155">
        <f>QUANT!K461</f>
        <v>43.4</v>
      </c>
      <c r="H179" s="285">
        <f>IFERROR(VLOOKUP($C179,'SINAPI ABRIL 2021'!$A:$D,4,0),IFERROR(VLOOKUP($C179,'5-COMP. PROPRIA'!$B$1:$I$7569,8,0),""))</f>
        <v>60.87</v>
      </c>
      <c r="I179" s="285">
        <f>H179*'4-BDI'!$E$29</f>
        <v>78.059687999999994</v>
      </c>
      <c r="J179" s="286">
        <f t="shared" ref="J179:J180" si="92">TRUNC(G179*H179,2)</f>
        <v>2641.75</v>
      </c>
      <c r="K179" s="149">
        <f t="shared" ref="K179:K180" si="93">TRUNC(G179*I179,2)</f>
        <v>3387.79</v>
      </c>
    </row>
    <row r="180" spans="2:12" s="84" customFormat="1" ht="45">
      <c r="B180" s="13" t="s">
        <v>12724</v>
      </c>
      <c r="C180" s="136" t="str">
        <f>QUANT!C463</f>
        <v>CP- COB-01</v>
      </c>
      <c r="D180" s="136" t="str">
        <f>QUANT!D463</f>
        <v>PRÓPRIA</v>
      </c>
      <c r="E180" s="88" t="str">
        <f>IFERROR(VLOOKUP($C180,'SINAPI ABRIL 2021'!$1:$1048576,2,0),IFERROR(VLOOKUP($C180,'5-COMP. PROPRIA'!$B$1:$I$7569,4,0),""))</f>
        <v>BEIRAL METALICO EM CHAPA DE AÇO DOBRADO #16 E=1,50MM, INCLUSIVE 2 DEMÃO DE PINTURA ESMALTE SOBRE 2 DEMÃO DE FUNDO ANTICORROSIVO (ZARCÃO) - FORNECIMENTO E INSTALAÇÃO (L= 20 CM)</v>
      </c>
      <c r="F180" s="89" t="str">
        <f>IFERROR(VLOOKUP($C180,'SINAPI ABRIL 2021'!$A:$D,3,0),IFERROR(VLOOKUP($C180,'5-COMP. PROPRIA'!$B$1:$I$7569,5,0),""))</f>
        <v>M</v>
      </c>
      <c r="G180" s="155">
        <f>QUANT!K463</f>
        <v>22.7</v>
      </c>
      <c r="H180" s="285">
        <f>IFERROR(VLOOKUP($C180,'SINAPI ABRIL 2021'!$A:$D,4,0),IFERROR(VLOOKUP($C180,'5-COMP. PROPRIA'!$B$1:$I$7569,8,0),""))</f>
        <v>102.64</v>
      </c>
      <c r="I180" s="285">
        <f>H180*'4-BDI'!$E$29</f>
        <v>131.62553600000001</v>
      </c>
      <c r="J180" s="286">
        <f t="shared" si="92"/>
        <v>2329.92</v>
      </c>
      <c r="K180" s="149">
        <f t="shared" si="93"/>
        <v>2987.89</v>
      </c>
    </row>
    <row r="181" spans="2:12" s="84" customFormat="1" ht="30">
      <c r="B181" s="13" t="s">
        <v>12725</v>
      </c>
      <c r="C181" s="136">
        <f>QUANT!C465</f>
        <v>94229</v>
      </c>
      <c r="D181" s="136" t="str">
        <f>QUANT!D465</f>
        <v>SINAPI</v>
      </c>
      <c r="E181" s="88" t="str">
        <f>IFERROR(VLOOKUP($C181,'SINAPI ABRIL 2021'!$1:$1048576,2,0),IFERROR(VLOOKUP($C181,'5-COMP. PROPRIA'!$B$1:$I$7569,4,0),""))</f>
        <v>CALHA EM CHAPA DE AÇO GALVANIZADO NÚMERO 24, DESENVOLVIMENTO DE 100 CM, INCLUSO TRANSPORTE VERTICAL. AF_07/2019</v>
      </c>
      <c r="F181" s="89" t="str">
        <f>IFERROR(VLOOKUP($C181,'SINAPI ABRIL 2021'!$A:$D,3,0),IFERROR(VLOOKUP($C181,'5-COMP. PROPRIA'!$B$1:$I$7569,5,0),""))</f>
        <v>M</v>
      </c>
      <c r="G181" s="155">
        <f>QUANT!K465</f>
        <v>46.7</v>
      </c>
      <c r="H181" s="285">
        <f>IFERROR(VLOOKUP($C181,'SINAPI ABRIL 2021'!$A:$D,4,0),IFERROR(VLOOKUP($C181,'5-COMP. PROPRIA'!$B$1:$I$7569,8,0),""))</f>
        <v>138.36000000000001</v>
      </c>
      <c r="I181" s="285">
        <f>H181*'4-BDI'!$E$29</f>
        <v>177.43286400000002</v>
      </c>
      <c r="J181" s="286">
        <f t="shared" ref="J181" si="94">TRUNC(G181*H181,2)</f>
        <v>6461.41</v>
      </c>
      <c r="K181" s="149">
        <f t="shared" ref="K181" si="95">TRUNC(G181*I181,2)</f>
        <v>8286.11</v>
      </c>
    </row>
    <row r="182" spans="2:12" s="84" customFormat="1" ht="30">
      <c r="B182" s="13" t="s">
        <v>12726</v>
      </c>
      <c r="C182" s="136">
        <f>QUANT!C467</f>
        <v>89578</v>
      </c>
      <c r="D182" s="136" t="str">
        <f>QUANT!D467</f>
        <v>SINAPI</v>
      </c>
      <c r="E182" s="88" t="str">
        <f>IFERROR(VLOOKUP($C182,'SINAPI ABRIL 2021'!$1:$1048576,2,0),IFERROR(VLOOKUP($C182,'5-COMP. PROPRIA'!$B$1:$I$7569,4,0),""))</f>
        <v>TUBO PVC, SÉRIE R, ÁGUA PLUVIAL, DN 100 MM, FORNECIDO E INSTALADO EM CONDUTORES VERTICAIS DE ÁGUAS PLUVIAIS. AF_12/2014</v>
      </c>
      <c r="F182" s="89" t="str">
        <f>IFERROR(VLOOKUP($C182,'SINAPI ABRIL 2021'!$A:$D,3,0),IFERROR(VLOOKUP($C182,'5-COMP. PROPRIA'!$B$1:$I$7569,5,0),""))</f>
        <v>M</v>
      </c>
      <c r="G182" s="155">
        <f>QUANT!K467</f>
        <v>24</v>
      </c>
      <c r="H182" s="285">
        <f>IFERROR(VLOOKUP($C182,'SINAPI ABRIL 2021'!$A:$D,4,0),IFERROR(VLOOKUP($C182,'5-COMP. PROPRIA'!$B$1:$I$7569,8,0),""))</f>
        <v>38.619999999999997</v>
      </c>
      <c r="I182" s="285">
        <f>H182*'4-BDI'!$E$29</f>
        <v>49.526287999999994</v>
      </c>
      <c r="J182" s="286">
        <f t="shared" ref="J182" si="96">TRUNC(G182*H182,2)</f>
        <v>926.88</v>
      </c>
      <c r="K182" s="149">
        <f t="shared" ref="K182" si="97">TRUNC(G182*I182,2)</f>
        <v>1188.6300000000001</v>
      </c>
    </row>
    <row r="183" spans="2:12" s="84" customFormat="1" ht="45">
      <c r="B183" s="13" t="s">
        <v>12727</v>
      </c>
      <c r="C183" s="136">
        <f>QUANT!C469</f>
        <v>89584</v>
      </c>
      <c r="D183" s="136" t="str">
        <f>QUANT!D469</f>
        <v>SINAPI</v>
      </c>
      <c r="E183" s="88" t="str">
        <f>IFERROR(VLOOKUP($C183,'SINAPI ABRIL 2021'!$1:$1048576,2,0),IFERROR(VLOOKUP($C183,'5-COMP. PROPRIA'!$B$1:$I$7569,4,0),""))</f>
        <v>JOELHO 90 GRAUS, PVC, SERIE R, ÁGUA PLUVIAL, DN 100 MM, JUNTA ELÁSTICA, FORNECIDO E INSTALADO EM CONDUTORES VERTICAIS DE ÁGUAS PLUVIAIS. AF_12/2014</v>
      </c>
      <c r="F183" s="89" t="str">
        <f>IFERROR(VLOOKUP($C183,'SINAPI ABRIL 2021'!$A:$D,3,0),IFERROR(VLOOKUP($C183,'5-COMP. PROPRIA'!$B$1:$I$7569,5,0),""))</f>
        <v>UN</v>
      </c>
      <c r="G183" s="155">
        <f>QUANT!K469</f>
        <v>16</v>
      </c>
      <c r="H183" s="285">
        <f>IFERROR(VLOOKUP($C183,'SINAPI ABRIL 2021'!$A:$D,4,0),IFERROR(VLOOKUP($C183,'5-COMP. PROPRIA'!$B$1:$I$7569,8,0),""))</f>
        <v>37.54</v>
      </c>
      <c r="I183" s="285">
        <f>H183*'4-BDI'!$E$29</f>
        <v>48.141295999999997</v>
      </c>
      <c r="J183" s="286">
        <f t="shared" ref="J183" si="98">TRUNC(G183*H183,2)</f>
        <v>600.64</v>
      </c>
      <c r="K183" s="149">
        <f t="shared" ref="K183" si="99">TRUNC(G183*I183,2)</f>
        <v>770.26</v>
      </c>
    </row>
    <row r="184" spans="2:12" s="84" customFormat="1" ht="15">
      <c r="B184" s="721" t="s">
        <v>4670</v>
      </c>
      <c r="C184" s="724"/>
      <c r="D184" s="724"/>
      <c r="E184" s="724"/>
      <c r="F184" s="724"/>
      <c r="G184" s="724"/>
      <c r="H184" s="724"/>
      <c r="I184" s="287"/>
      <c r="J184" s="152">
        <f>SUM(J173:J183)</f>
        <v>71195.17</v>
      </c>
      <c r="K184" s="151">
        <f>SUM(K173:K183)</f>
        <v>91300.69</v>
      </c>
    </row>
    <row r="185" spans="2:12" s="84" customFormat="1" ht="15">
      <c r="B185" s="324" t="s">
        <v>37</v>
      </c>
      <c r="C185" s="325"/>
      <c r="D185" s="326"/>
      <c r="E185" s="327" t="str">
        <f>QUANT!E472</f>
        <v>INTERLIGAÇÃO SALAS ANEXAS</v>
      </c>
      <c r="F185" s="144"/>
      <c r="G185" s="155"/>
      <c r="H185" s="320"/>
      <c r="I185" s="285"/>
      <c r="J185" s="286"/>
      <c r="K185" s="149"/>
      <c r="L185" s="94"/>
    </row>
    <row r="186" spans="2:12" s="84" customFormat="1" ht="45">
      <c r="B186" s="13" t="s">
        <v>12728</v>
      </c>
      <c r="C186" s="136">
        <f>QUANT!C474</f>
        <v>92604</v>
      </c>
      <c r="D186" s="136" t="str">
        <f>QUANT!D474</f>
        <v>SINAPI</v>
      </c>
      <c r="E186" s="88" t="str">
        <f>IFERROR(VLOOKUP($C186,'SINAPI ABRIL 2021'!$1:$1048576,2,0),IFERROR(VLOOKUP($C186,'5-COMP. PROPRIA'!$B$1:$I$7569,4,0),""))</f>
        <v>FABRICAÇÃO E INSTALAÇÃO DE TESOURA INTEIRA EM AÇO, VÃO DE 4 M, PARA TELHA ONDULADA DE FIBROCIMENTO, METÁLICA, PLÁSTICA OU TERMOACÚSTICA, INCLUSO IÇAMENTO. AF_12/2015</v>
      </c>
      <c r="F186" s="89" t="str">
        <f>IFERROR(VLOOKUP($C186,'SINAPI ABRIL 2021'!$A:$D,3,0),IFERROR(VLOOKUP($C186,'5-COMP. PROPRIA'!$B$1:$I$7569,5,0),""))</f>
        <v>UN</v>
      </c>
      <c r="G186" s="155">
        <f>QUANT!K474</f>
        <v>3</v>
      </c>
      <c r="H186" s="285">
        <f>IFERROR(VLOOKUP($C186,'SINAPI ABRIL 2021'!$A:$D,4,0),IFERROR(VLOOKUP($C186,'5-COMP. PROPRIA'!$B$1:$I$7569,8,0),""))</f>
        <v>730.45</v>
      </c>
      <c r="I186" s="285">
        <f>H186*'4-BDI'!$E$29</f>
        <v>936.72908000000007</v>
      </c>
      <c r="J186" s="286">
        <f t="shared" ref="J186:J198" si="100">TRUNC(G186*H186,2)</f>
        <v>2191.35</v>
      </c>
      <c r="K186" s="149">
        <f t="shared" ref="K186:K198" si="101">TRUNC(G186*I186,2)</f>
        <v>2810.18</v>
      </c>
      <c r="L186" s="94"/>
    </row>
    <row r="187" spans="2:12" s="84" customFormat="1" ht="45">
      <c r="B187" s="13" t="s">
        <v>12729</v>
      </c>
      <c r="C187" s="136">
        <f>QUANT!C476</f>
        <v>92580</v>
      </c>
      <c r="D187" s="136" t="str">
        <f>QUANT!D476</f>
        <v>SINAPI</v>
      </c>
      <c r="E187" s="88" t="str">
        <f>IFERROR(VLOOKUP($C187,'SINAPI ABRIL 2021'!$1:$1048576,2,0),IFERROR(VLOOKUP($C187,'5-COMP. PROPRIA'!$B$1:$I$7569,4,0),""))</f>
        <v>TRAMA DE AÇO COMPOSTA POR TERÇAS PARA TELHADOS DE ATÉ 2 ÁGUAS PARA TELHA ONDULADA DE FIBROCIMENTO, METÁLICA, PLÁSTICA OU TERMOACÚSTICA, INCLUSO TRANSPORTE VERTICAL. AF_07/2019</v>
      </c>
      <c r="F187" s="89" t="str">
        <f>IFERROR(VLOOKUP($C187,'SINAPI ABRIL 2021'!$A:$D,3,0),IFERROR(VLOOKUP($C187,'5-COMP. PROPRIA'!$B$1:$I$7569,5,0),""))</f>
        <v>M2</v>
      </c>
      <c r="G187" s="155">
        <f>QUANT!K476</f>
        <v>54.269999999999996</v>
      </c>
      <c r="H187" s="285">
        <f>IFERROR(VLOOKUP($C187,'SINAPI ABRIL 2021'!$A:$D,4,0),IFERROR(VLOOKUP($C187,'5-COMP. PROPRIA'!$B$1:$I$7569,8,0),""))</f>
        <v>45.51</v>
      </c>
      <c r="I187" s="285">
        <f>H187*'4-BDI'!$E$29</f>
        <v>58.362023999999998</v>
      </c>
      <c r="J187" s="286">
        <f t="shared" si="100"/>
        <v>2469.8200000000002</v>
      </c>
      <c r="K187" s="149">
        <f t="shared" si="101"/>
        <v>3167.3</v>
      </c>
      <c r="L187" s="94"/>
    </row>
    <row r="188" spans="2:12" s="84" customFormat="1" ht="45">
      <c r="B188" s="13" t="s">
        <v>12730</v>
      </c>
      <c r="C188" s="136">
        <f>QUANT!C478</f>
        <v>100723</v>
      </c>
      <c r="D188" s="136" t="str">
        <f>QUANT!D478</f>
        <v>SINAPI</v>
      </c>
      <c r="E188" s="88" t="str">
        <f>IFERROR(VLOOKUP($C188,'SINAPI ABRIL 2021'!$1:$1048576,2,0),IFERROR(VLOOKUP($C188,'5-COMP. PROPRIA'!$B$1:$I$7569,4,0),""))</f>
        <v>PINTURA COM TINTA ALQUÍDICA DE FUNDO E ACABAMENTO (ESMALTE SINTÉTICO GRAFITE) PULVERIZADA SOBRE PERFIL METÁLICO EXECUTADO EM FÁBRICA (POR DEMÃO). AF_01/2020</v>
      </c>
      <c r="F188" s="89" t="str">
        <f>IFERROR(VLOOKUP($C188,'SINAPI ABRIL 2021'!$A:$D,3,0),IFERROR(VLOOKUP($C188,'5-COMP. PROPRIA'!$B$1:$I$7569,5,0),""))</f>
        <v>M2</v>
      </c>
      <c r="G188" s="155">
        <f>QUANT!K478</f>
        <v>40.402882509303559</v>
      </c>
      <c r="H188" s="285">
        <f>IFERROR(VLOOKUP($C188,'SINAPI ABRIL 2021'!$A:$D,4,0),IFERROR(VLOOKUP($C188,'5-COMP. PROPRIA'!$B$1:$I$7569,8,0),""))</f>
        <v>7.54</v>
      </c>
      <c r="I188" s="285">
        <f>H188*'4-BDI'!$E$29</f>
        <v>9.6692959999999992</v>
      </c>
      <c r="J188" s="286">
        <f t="shared" si="100"/>
        <v>304.63</v>
      </c>
      <c r="K188" s="149">
        <f t="shared" si="101"/>
        <v>390.66</v>
      </c>
      <c r="L188" s="94"/>
    </row>
    <row r="189" spans="2:12" s="84" customFormat="1" ht="30">
      <c r="B189" s="13" t="s">
        <v>12731</v>
      </c>
      <c r="C189" s="136">
        <f>QUANT!C485</f>
        <v>94223</v>
      </c>
      <c r="D189" s="136" t="str">
        <f>QUANT!D485</f>
        <v>SINAPI</v>
      </c>
      <c r="E189" s="88" t="str">
        <f>IFERROR(VLOOKUP($C189,'SINAPI ABRIL 2021'!$1:$1048576,2,0),IFERROR(VLOOKUP($C189,'5-COMP. PROPRIA'!$B$1:$I$7569,4,0),""))</f>
        <v>CUMEEIRA PARA TELHA DE FIBROCIMENTO ONDULADA E = 6 MM, INCLUSO ACESSÓRIOS DE FIXAÇÃO E IÇAMENTO. AF_07/2019</v>
      </c>
      <c r="F189" s="89" t="str">
        <f>IFERROR(VLOOKUP($C189,'SINAPI ABRIL 2021'!$A:$D,3,0),IFERROR(VLOOKUP($C189,'5-COMP. PROPRIA'!$B$1:$I$7569,5,0),""))</f>
        <v>M</v>
      </c>
      <c r="G189" s="155">
        <f>QUANT!K485</f>
        <v>13.15</v>
      </c>
      <c r="H189" s="285">
        <f>IFERROR(VLOOKUP($C189,'SINAPI ABRIL 2021'!$A:$D,4,0),IFERROR(VLOOKUP($C189,'5-COMP. PROPRIA'!$B$1:$I$7569,8,0),""))</f>
        <v>60.87</v>
      </c>
      <c r="I189" s="285">
        <f>H189*'4-BDI'!$E$29</f>
        <v>78.059687999999994</v>
      </c>
      <c r="J189" s="286">
        <f t="shared" si="100"/>
        <v>800.44</v>
      </c>
      <c r="K189" s="149">
        <f t="shared" si="101"/>
        <v>1026.48</v>
      </c>
      <c r="L189" s="94"/>
    </row>
    <row r="190" spans="2:12" s="84" customFormat="1" ht="45">
      <c r="B190" s="13" t="s">
        <v>12732</v>
      </c>
      <c r="C190" s="136">
        <f>QUANT!C486</f>
        <v>94207</v>
      </c>
      <c r="D190" s="136" t="str">
        <f>QUANT!D486</f>
        <v>SINAPI</v>
      </c>
      <c r="E190" s="88" t="str">
        <f>IFERROR(VLOOKUP($C190,'SINAPI ABRIL 2021'!$1:$1048576,2,0),IFERROR(VLOOKUP($C190,'5-COMP. PROPRIA'!$B$1:$I$7569,4,0),""))</f>
        <v>TELHAMENTO COM TELHA ONDULADA DE FIBROCIMENTO E = 6 MM, COM RECOBRIMENTO LATERAL DE 1/4 DE ONDA PARA TELHADO COM INCLINAÇÃO MAIOR QUE 10°, COM ATÉ 2 ÁGUAS, INCLUSO IÇAMENTO. AF_07/2019</v>
      </c>
      <c r="F190" s="89" t="str">
        <f>IFERROR(VLOOKUP($C190,'SINAPI ABRIL 2021'!$A:$D,3,0),IFERROR(VLOOKUP($C190,'5-COMP. PROPRIA'!$B$1:$I$7569,5,0),""))</f>
        <v>M2</v>
      </c>
      <c r="G190" s="155">
        <f>QUANT!K486</f>
        <v>54.269999999999996</v>
      </c>
      <c r="H190" s="285">
        <f>IFERROR(VLOOKUP($C190,'SINAPI ABRIL 2021'!$A:$D,4,0),IFERROR(VLOOKUP($C190,'5-COMP. PROPRIA'!$B$1:$I$7569,8,0),""))</f>
        <v>46.92</v>
      </c>
      <c r="I190" s="285">
        <f>H190*'4-BDI'!$E$29</f>
        <v>60.170208000000002</v>
      </c>
      <c r="J190" s="286">
        <f t="shared" ref="J190:J191" si="102">TRUNC(G190*H190,2)</f>
        <v>2546.34</v>
      </c>
      <c r="K190" s="149">
        <f t="shared" ref="K190:K191" si="103">TRUNC(G190*I190,2)</f>
        <v>3265.43</v>
      </c>
      <c r="L190" s="94"/>
    </row>
    <row r="191" spans="2:12" s="84" customFormat="1" ht="30">
      <c r="B191" s="13" t="s">
        <v>12733</v>
      </c>
      <c r="C191" s="136">
        <f>QUANT!C487</f>
        <v>96111</v>
      </c>
      <c r="D191" s="136" t="str">
        <f>QUANT!D487</f>
        <v>SINAPI</v>
      </c>
      <c r="E191" s="88" t="str">
        <f>IFERROR(VLOOKUP($C191,'SINAPI ABRIL 2021'!$1:$1048576,2,0),IFERROR(VLOOKUP($C191,'5-COMP. PROPRIA'!$B$1:$I$7569,4,0),""))</f>
        <v>FORRO EM RÉGUAS DE PVC, FRISADO, PARA AMBIENTES RESIDENCIAIS, INCLUSIVE ESTRUTURA DE FIXAÇÃO. AF_05/2017_P</v>
      </c>
      <c r="F191" s="89" t="str">
        <f>IFERROR(VLOOKUP($C191,'SINAPI ABRIL 2021'!$A:$D,3,0),IFERROR(VLOOKUP($C191,'5-COMP. PROPRIA'!$B$1:$I$7569,5,0),""))</f>
        <v>M2</v>
      </c>
      <c r="G191" s="155">
        <f>QUANT!K487</f>
        <v>54</v>
      </c>
      <c r="H191" s="285">
        <f>IFERROR(VLOOKUP($C191,'SINAPI ABRIL 2021'!$A:$D,4,0),IFERROR(VLOOKUP($C191,'5-COMP. PROPRIA'!$B$1:$I$7569,8,0),""))</f>
        <v>47.26</v>
      </c>
      <c r="I191" s="285">
        <f>H191*'4-BDI'!$E$29</f>
        <v>60.606223999999997</v>
      </c>
      <c r="J191" s="286">
        <f t="shared" si="102"/>
        <v>2552.04</v>
      </c>
      <c r="K191" s="149">
        <f t="shared" si="103"/>
        <v>3272.73</v>
      </c>
      <c r="L191" s="94"/>
    </row>
    <row r="192" spans="2:12" s="84" customFormat="1" ht="45">
      <c r="B192" s="13" t="s">
        <v>12734</v>
      </c>
      <c r="C192" s="136" t="str">
        <f>QUANT!C488</f>
        <v>CP- COB-01</v>
      </c>
      <c r="D192" s="136" t="str">
        <f>QUANT!D488</f>
        <v>PRÓPRIA</v>
      </c>
      <c r="E192" s="88" t="str">
        <f>IFERROR(VLOOKUP($C192,'SINAPI ABRIL 2021'!$1:$1048576,2,0),IFERROR(VLOOKUP($C192,'5-COMP. PROPRIA'!$B$1:$I$7569,4,0),""))</f>
        <v>BEIRAL METALICO EM CHAPA DE AÇO DOBRADO #16 E=1,50MM, INCLUSIVE 2 DEMÃO DE PINTURA ESMALTE SOBRE 2 DEMÃO DE FUNDO ANTICORROSIVO (ZARCÃO) - FORNECIMENTO E INSTALAÇÃO (L= 20 CM)</v>
      </c>
      <c r="F192" s="89" t="str">
        <f>IFERROR(VLOOKUP($C192,'SINAPI ABRIL 2021'!$A:$D,3,0),IFERROR(VLOOKUP($C192,'5-COMP. PROPRIA'!$B$1:$I$7569,5,0),""))</f>
        <v>M</v>
      </c>
      <c r="G192" s="155">
        <f>QUANT!K488</f>
        <v>18</v>
      </c>
      <c r="H192" s="285">
        <f>IFERROR(VLOOKUP($C192,'SINAPI ABRIL 2021'!$A:$D,4,0),IFERROR(VLOOKUP($C192,'5-COMP. PROPRIA'!$B$1:$I$7569,8,0),""))</f>
        <v>102.64</v>
      </c>
      <c r="I192" s="285">
        <f>H192*'4-BDI'!$E$29</f>
        <v>131.62553600000001</v>
      </c>
      <c r="J192" s="286">
        <f t="shared" si="100"/>
        <v>1847.52</v>
      </c>
      <c r="K192" s="149">
        <f t="shared" si="101"/>
        <v>2369.25</v>
      </c>
      <c r="L192" s="94"/>
    </row>
    <row r="193" spans="2:12" s="84" customFormat="1" ht="30">
      <c r="B193" s="13" t="s">
        <v>12735</v>
      </c>
      <c r="C193" s="136">
        <f>QUANT!C490</f>
        <v>94229</v>
      </c>
      <c r="D193" s="136" t="str">
        <f>QUANT!D490</f>
        <v>SINAPI</v>
      </c>
      <c r="E193" s="88" t="str">
        <f>IFERROR(VLOOKUP($C193,'SINAPI ABRIL 2021'!$1:$1048576,2,0),IFERROR(VLOOKUP($C193,'5-COMP. PROPRIA'!$B$1:$I$7569,4,0),""))</f>
        <v>CALHA EM CHAPA DE AÇO GALVANIZADO NÚMERO 24, DESENVOLVIMENTO DE 100 CM, INCLUSO TRANSPORTE VERTICAL. AF_07/2019</v>
      </c>
      <c r="F193" s="89" t="str">
        <f>IFERROR(VLOOKUP($C193,'SINAPI ABRIL 2021'!$A:$D,3,0),IFERROR(VLOOKUP($C193,'5-COMP. PROPRIA'!$B$1:$I$7569,5,0),""))</f>
        <v>M</v>
      </c>
      <c r="G193" s="155">
        <f>QUANT!K490</f>
        <v>12.059999999999999</v>
      </c>
      <c r="H193" s="285">
        <f>IFERROR(VLOOKUP($C193,'SINAPI ABRIL 2021'!$A:$D,4,0),IFERROR(VLOOKUP($C193,'5-COMP. PROPRIA'!$B$1:$I$7569,8,0),""))</f>
        <v>138.36000000000001</v>
      </c>
      <c r="I193" s="285">
        <f>H193*'4-BDI'!$E$29</f>
        <v>177.43286400000002</v>
      </c>
      <c r="J193" s="286">
        <f t="shared" si="100"/>
        <v>1668.62</v>
      </c>
      <c r="K193" s="149">
        <f t="shared" si="101"/>
        <v>2139.84</v>
      </c>
      <c r="L193" s="94"/>
    </row>
    <row r="194" spans="2:12" s="84" customFormat="1" ht="15">
      <c r="B194" s="721" t="s">
        <v>4670</v>
      </c>
      <c r="C194" s="724"/>
      <c r="D194" s="724"/>
      <c r="E194" s="724"/>
      <c r="F194" s="724"/>
      <c r="G194" s="724"/>
      <c r="H194" s="724"/>
      <c r="I194" s="287"/>
      <c r="J194" s="152">
        <f>SUM(J186:J193)</f>
        <v>14380.759999999998</v>
      </c>
      <c r="K194" s="151">
        <f>SUM(K186:K193)</f>
        <v>18441.87</v>
      </c>
      <c r="L194" s="94"/>
    </row>
    <row r="195" spans="2:12" s="84" customFormat="1" ht="15">
      <c r="B195" s="324" t="s">
        <v>11678</v>
      </c>
      <c r="C195" s="325"/>
      <c r="D195" s="326"/>
      <c r="E195" s="327" t="str">
        <f>QUANT!E492</f>
        <v>MARQUISE (ENTRADA NOVA)</v>
      </c>
      <c r="F195" s="144"/>
      <c r="G195" s="155"/>
      <c r="H195" s="320"/>
      <c r="I195" s="285"/>
      <c r="J195" s="286"/>
      <c r="K195" s="149"/>
      <c r="L195" s="94"/>
    </row>
    <row r="196" spans="2:12" s="84" customFormat="1" ht="45">
      <c r="B196" s="13" t="s">
        <v>12736</v>
      </c>
      <c r="C196" s="136">
        <f>QUANT!C494</f>
        <v>92604</v>
      </c>
      <c r="D196" s="136" t="str">
        <f>QUANT!D494</f>
        <v>SINAPI</v>
      </c>
      <c r="E196" s="88" t="str">
        <f>IFERROR(VLOOKUP($C196,'SINAPI ABRIL 2021'!$1:$1048576,2,0),IFERROR(VLOOKUP($C196,'5-COMP. PROPRIA'!$B$1:$I$7569,4,0),""))</f>
        <v>FABRICAÇÃO E INSTALAÇÃO DE TESOURA INTEIRA EM AÇO, VÃO DE 4 M, PARA TELHA ONDULADA DE FIBROCIMENTO, METÁLICA, PLÁSTICA OU TERMOACÚSTICA, INCLUSO IÇAMENTO. AF_12/2015</v>
      </c>
      <c r="F196" s="89" t="str">
        <f>IFERROR(VLOOKUP($C196,'SINAPI ABRIL 2021'!$A:$D,3,0),IFERROR(VLOOKUP($C196,'5-COMP. PROPRIA'!$B$1:$I$7569,5,0),""))</f>
        <v>UN</v>
      </c>
      <c r="G196" s="155">
        <f>QUANT!K494</f>
        <v>13</v>
      </c>
      <c r="H196" s="285">
        <f>IFERROR(VLOOKUP($C196,'SINAPI ABRIL 2021'!$A:$D,4,0),IFERROR(VLOOKUP($C196,'5-COMP. PROPRIA'!$B$1:$I$7569,8,0),""))</f>
        <v>730.45</v>
      </c>
      <c r="I196" s="285">
        <f>H196*'4-BDI'!$E$29</f>
        <v>936.72908000000007</v>
      </c>
      <c r="J196" s="286">
        <f t="shared" si="100"/>
        <v>9495.85</v>
      </c>
      <c r="K196" s="149">
        <f t="shared" si="101"/>
        <v>12177.47</v>
      </c>
      <c r="L196" s="94"/>
    </row>
    <row r="197" spans="2:12" s="84" customFormat="1" ht="45">
      <c r="B197" s="13" t="s">
        <v>12737</v>
      </c>
      <c r="C197" s="136">
        <f>QUANT!C496</f>
        <v>92580</v>
      </c>
      <c r="D197" s="136" t="str">
        <f>QUANT!D496</f>
        <v>SINAPI</v>
      </c>
      <c r="E197" s="88" t="str">
        <f>IFERROR(VLOOKUP($C197,'SINAPI ABRIL 2021'!$1:$1048576,2,0),IFERROR(VLOOKUP($C197,'5-COMP. PROPRIA'!$B$1:$I$7569,4,0),""))</f>
        <v>TRAMA DE AÇO COMPOSTA POR TERÇAS PARA TELHADOS DE ATÉ 2 ÁGUAS PARA TELHA ONDULADA DE FIBROCIMENTO, METÁLICA, PLÁSTICA OU TERMOACÚSTICA, INCLUSO TRANSPORTE VERTICAL. AF_07/2019</v>
      </c>
      <c r="F197" s="89" t="str">
        <f>IFERROR(VLOOKUP($C197,'SINAPI ABRIL 2021'!$A:$D,3,0),IFERROR(VLOOKUP($C197,'5-COMP. PROPRIA'!$B$1:$I$7569,5,0),""))</f>
        <v>M2</v>
      </c>
      <c r="G197" s="155">
        <f>QUANT!K496</f>
        <v>75.294599999999988</v>
      </c>
      <c r="H197" s="285">
        <f>IFERROR(VLOOKUP($C197,'SINAPI ABRIL 2021'!$A:$D,4,0),IFERROR(VLOOKUP($C197,'5-COMP. PROPRIA'!$B$1:$I$7569,8,0),""))</f>
        <v>45.51</v>
      </c>
      <c r="I197" s="285">
        <f>H197*'4-BDI'!$E$29</f>
        <v>58.362023999999998</v>
      </c>
      <c r="J197" s="286">
        <f t="shared" si="100"/>
        <v>3426.65</v>
      </c>
      <c r="K197" s="149">
        <f t="shared" si="101"/>
        <v>4394.34</v>
      </c>
      <c r="L197" s="94"/>
    </row>
    <row r="198" spans="2:12" s="84" customFormat="1" ht="45">
      <c r="B198" s="13" t="s">
        <v>12738</v>
      </c>
      <c r="C198" s="136">
        <f>QUANT!C498</f>
        <v>100723</v>
      </c>
      <c r="D198" s="136" t="str">
        <f>QUANT!D498</f>
        <v>SINAPI</v>
      </c>
      <c r="E198" s="88" t="str">
        <f>IFERROR(VLOOKUP($C198,'SINAPI ABRIL 2021'!$1:$1048576,2,0),IFERROR(VLOOKUP($C198,'5-COMP. PROPRIA'!$B$1:$I$7569,4,0),""))</f>
        <v>PINTURA COM TINTA ALQUÍDICA DE FUNDO E ACABAMENTO (ESMALTE SINTÉTICO GRAFITE) PULVERIZADA SOBRE PERFIL METÁLICO EXECUTADO EM FÁBRICA (POR DEMÃO). AF_01/2020</v>
      </c>
      <c r="F198" s="89" t="str">
        <f>IFERROR(VLOOKUP($C198,'SINAPI ABRIL 2021'!$A:$D,3,0),IFERROR(VLOOKUP($C198,'5-COMP. PROPRIA'!$B$1:$I$7569,5,0),""))</f>
        <v>M2</v>
      </c>
      <c r="G198" s="155">
        <f>QUANT!K498</f>
        <v>116.45817754031543</v>
      </c>
      <c r="H198" s="285">
        <f>IFERROR(VLOOKUP($C198,'SINAPI ABRIL 2021'!$A:$D,4,0),IFERROR(VLOOKUP($C198,'5-COMP. PROPRIA'!$B$1:$I$7569,8,0),""))</f>
        <v>7.54</v>
      </c>
      <c r="I198" s="285">
        <f>H198*'4-BDI'!$E$29</f>
        <v>9.6692959999999992</v>
      </c>
      <c r="J198" s="286">
        <f t="shared" si="100"/>
        <v>878.09</v>
      </c>
      <c r="K198" s="149">
        <f t="shared" si="101"/>
        <v>1126.06</v>
      </c>
      <c r="L198" s="94"/>
    </row>
    <row r="199" spans="2:12" s="84" customFormat="1" ht="30">
      <c r="B199" s="13" t="s">
        <v>12739</v>
      </c>
      <c r="C199" s="402">
        <f>QUANT!C505</f>
        <v>94213</v>
      </c>
      <c r="D199" s="402" t="str">
        <f>QUANT!D505</f>
        <v>SINAPI</v>
      </c>
      <c r="E199" s="88" t="str">
        <f>IFERROR(VLOOKUP($C199,'SINAPI ABRIL 2021'!$1:$1048576,2,0),IFERROR(VLOOKUP($C199,'5-COMP. PROPRIA'!$B$1:$I$7569,4,0),""))</f>
        <v>TELHAMENTO COM TELHA DE AÇO/ALUMÍNIO E = 0,5 MM, COM ATÉ 2 ÁGUAS, INCLUSO IÇAMENTO. AF_07/2019</v>
      </c>
      <c r="F199" s="89" t="str">
        <f>IFERROR(VLOOKUP($C199,'SINAPI ABRIL 2021'!$A:$D,3,0),IFERROR(VLOOKUP($C199,'5-COMP. PROPRIA'!$B$1:$I$7569,5,0),""))</f>
        <v>M2</v>
      </c>
      <c r="G199" s="400">
        <f>QUANT!K505</f>
        <v>75.294599999999988</v>
      </c>
      <c r="H199" s="285">
        <f>IFERROR(VLOOKUP($C199,'SINAPI ABRIL 2021'!$A:$D,4,0),IFERROR(VLOOKUP($C199,'5-COMP. PROPRIA'!$B$1:$I$7569,8,0),""))</f>
        <v>84.97</v>
      </c>
      <c r="I199" s="285">
        <f>H199*'4-BDI'!$E$29</f>
        <v>108.96552799999999</v>
      </c>
      <c r="J199" s="286">
        <f t="shared" ref="J199" si="104">TRUNC(G199*H199,2)</f>
        <v>6397.78</v>
      </c>
      <c r="K199" s="149">
        <f t="shared" ref="K199" si="105">TRUNC(G199*I199,2)</f>
        <v>8204.51</v>
      </c>
      <c r="L199" s="94"/>
    </row>
    <row r="200" spans="2:12" s="84" customFormat="1" ht="30">
      <c r="B200" s="13" t="s">
        <v>12740</v>
      </c>
      <c r="C200" s="402">
        <f>QUANT!C507</f>
        <v>100327</v>
      </c>
      <c r="D200" s="402" t="str">
        <f>QUANT!D507</f>
        <v>SINAPI</v>
      </c>
      <c r="E200" s="88" t="str">
        <f>IFERROR(VLOOKUP($C200,'SINAPI ABRIL 2021'!$1:$1048576,2,0),IFERROR(VLOOKUP($C200,'5-COMP. PROPRIA'!$B$1:$I$7569,4,0),""))</f>
        <v>RUFO EXTERNO/INTERNO EM CHAPA DE AÇO GALVANIZADO NÚMERO 26, CORTE DE 33 CM, INCLUSO IÇAMENTO. AF_07/2019</v>
      </c>
      <c r="F200" s="89" t="str">
        <f>IFERROR(VLOOKUP($C200,'SINAPI ABRIL 2021'!$A:$D,3,0),IFERROR(VLOOKUP($C200,'5-COMP. PROPRIA'!$B$1:$I$7569,5,0),""))</f>
        <v>M</v>
      </c>
      <c r="G200" s="400">
        <f>QUANT!K507</f>
        <v>21.05</v>
      </c>
      <c r="H200" s="285">
        <f>IFERROR(VLOOKUP($C200,'SINAPI ABRIL 2021'!$A:$D,4,0),IFERROR(VLOOKUP($C200,'5-COMP. PROPRIA'!$B$1:$I$7569,8,0),""))</f>
        <v>47.27</v>
      </c>
      <c r="I200" s="285">
        <f>H200*'4-BDI'!$E$29</f>
        <v>60.619048000000006</v>
      </c>
      <c r="J200" s="286">
        <f t="shared" ref="J200" si="106">TRUNC(G200*H200,2)</f>
        <v>995.03</v>
      </c>
      <c r="K200" s="149">
        <f t="shared" ref="K200" si="107">TRUNC(G200*I200,2)</f>
        <v>1276.03</v>
      </c>
      <c r="L200" s="94"/>
    </row>
    <row r="201" spans="2:12" s="84" customFormat="1" ht="30">
      <c r="B201" s="13" t="s">
        <v>12741</v>
      </c>
      <c r="C201" s="402">
        <f>QUANT!C509</f>
        <v>94229</v>
      </c>
      <c r="D201" s="402" t="str">
        <f>QUANT!D509</f>
        <v>SINAPI</v>
      </c>
      <c r="E201" s="88" t="str">
        <f>IFERROR(VLOOKUP($C201,'SINAPI ABRIL 2021'!$1:$1048576,2,0),IFERROR(VLOOKUP($C201,'5-COMP. PROPRIA'!$B$1:$I$7569,4,0),""))</f>
        <v>CALHA EM CHAPA DE AÇO GALVANIZADO NÚMERO 24, DESENVOLVIMENTO DE 100 CM, INCLUSO TRANSPORTE VERTICAL. AF_07/2019</v>
      </c>
      <c r="F201" s="89" t="str">
        <f>IFERROR(VLOOKUP($C201,'SINAPI ABRIL 2021'!$A:$D,3,0),IFERROR(VLOOKUP($C201,'5-COMP. PROPRIA'!$B$1:$I$7569,5,0),""))</f>
        <v>M</v>
      </c>
      <c r="G201" s="400">
        <f>QUANT!K509</f>
        <v>24.1</v>
      </c>
      <c r="H201" s="285">
        <f>IFERROR(VLOOKUP($C201,'SINAPI ABRIL 2021'!$A:$D,4,0),IFERROR(VLOOKUP($C201,'5-COMP. PROPRIA'!$B$1:$I$7569,8,0),""))</f>
        <v>138.36000000000001</v>
      </c>
      <c r="I201" s="285">
        <f>H201*'4-BDI'!$E$29</f>
        <v>177.43286400000002</v>
      </c>
      <c r="J201" s="286">
        <f t="shared" ref="J201" si="108">TRUNC(G201*H201,2)</f>
        <v>3334.47</v>
      </c>
      <c r="K201" s="149">
        <f t="shared" ref="K201" si="109">TRUNC(G201*I201,2)</f>
        <v>4276.13</v>
      </c>
      <c r="L201" s="94"/>
    </row>
    <row r="202" spans="2:12" s="84" customFormat="1" ht="30">
      <c r="B202" s="13" t="s">
        <v>12742</v>
      </c>
      <c r="C202" s="402">
        <f>QUANT!C511</f>
        <v>89578</v>
      </c>
      <c r="D202" s="402" t="str">
        <f>QUANT!D511</f>
        <v>SINAPI</v>
      </c>
      <c r="E202" s="88" t="str">
        <f>IFERROR(VLOOKUP($C202,'SINAPI ABRIL 2021'!$1:$1048576,2,0),IFERROR(VLOOKUP($C202,'5-COMP. PROPRIA'!$B$1:$I$7569,4,0),""))</f>
        <v>TUBO PVC, SÉRIE R, ÁGUA PLUVIAL, DN 100 MM, FORNECIDO E INSTALADO EM CONDUTORES VERTICAIS DE ÁGUAS PLUVIAIS. AF_12/2014</v>
      </c>
      <c r="F202" s="89" t="str">
        <f>IFERROR(VLOOKUP($C202,'SINAPI ABRIL 2021'!$A:$D,3,0),IFERROR(VLOOKUP($C202,'5-COMP. PROPRIA'!$B$1:$I$7569,5,0),""))</f>
        <v>M</v>
      </c>
      <c r="G202" s="400">
        <f>QUANT!K511</f>
        <v>12</v>
      </c>
      <c r="H202" s="285">
        <f>IFERROR(VLOOKUP($C202,'SINAPI ABRIL 2021'!$A:$D,4,0),IFERROR(VLOOKUP($C202,'5-COMP. PROPRIA'!$B$1:$I$7569,8,0),""))</f>
        <v>38.619999999999997</v>
      </c>
      <c r="I202" s="285">
        <f>H202*'4-BDI'!$E$29</f>
        <v>49.526287999999994</v>
      </c>
      <c r="J202" s="286">
        <f t="shared" ref="J202" si="110">TRUNC(G202*H202,2)</f>
        <v>463.44</v>
      </c>
      <c r="K202" s="149">
        <f t="shared" ref="K202" si="111">TRUNC(G202*I202,2)</f>
        <v>594.30999999999995</v>
      </c>
      <c r="L202" s="94"/>
    </row>
    <row r="203" spans="2:12" s="84" customFormat="1" ht="45">
      <c r="B203" s="13" t="s">
        <v>12743</v>
      </c>
      <c r="C203" s="402">
        <f>QUANT!C513</f>
        <v>89584</v>
      </c>
      <c r="D203" s="402" t="str">
        <f>QUANT!D513</f>
        <v>SINAPI</v>
      </c>
      <c r="E203" s="88" t="str">
        <f>IFERROR(VLOOKUP($C203,'SINAPI ABRIL 2021'!$1:$1048576,2,0),IFERROR(VLOOKUP($C203,'5-COMP. PROPRIA'!$B$1:$I$7569,4,0),""))</f>
        <v>JOELHO 90 GRAUS, PVC, SERIE R, ÁGUA PLUVIAL, DN 100 MM, JUNTA ELÁSTICA, FORNECIDO E INSTALADO EM CONDUTORES VERTICAIS DE ÁGUAS PLUVIAIS. AF_12/2014</v>
      </c>
      <c r="F203" s="89" t="str">
        <f>IFERROR(VLOOKUP($C203,'SINAPI ABRIL 2021'!$A:$D,3,0),IFERROR(VLOOKUP($C203,'5-COMP. PROPRIA'!$B$1:$I$7569,5,0),""))</f>
        <v>UN</v>
      </c>
      <c r="G203" s="400">
        <f>QUANT!K513</f>
        <v>6</v>
      </c>
      <c r="H203" s="285">
        <f>IFERROR(VLOOKUP($C203,'SINAPI ABRIL 2021'!$A:$D,4,0),IFERROR(VLOOKUP($C203,'5-COMP. PROPRIA'!$B$1:$I$7569,8,0),""))</f>
        <v>37.54</v>
      </c>
      <c r="I203" s="285">
        <f>H203*'4-BDI'!$E$29</f>
        <v>48.141295999999997</v>
      </c>
      <c r="J203" s="286">
        <f t="shared" ref="J203" si="112">TRUNC(G203*H203,2)</f>
        <v>225.24</v>
      </c>
      <c r="K203" s="149">
        <f t="shared" ref="K203" si="113">TRUNC(G203*I203,2)</f>
        <v>288.83999999999997</v>
      </c>
      <c r="L203" s="94"/>
    </row>
    <row r="204" spans="2:12" s="84" customFormat="1" ht="15">
      <c r="B204" s="721" t="s">
        <v>4670</v>
      </c>
      <c r="C204" s="722"/>
      <c r="D204" s="722"/>
      <c r="E204" s="722"/>
      <c r="F204" s="722"/>
      <c r="G204" s="722"/>
      <c r="H204" s="723"/>
      <c r="I204" s="287"/>
      <c r="J204" s="152">
        <f>SUM(J196:J203)</f>
        <v>25216.55</v>
      </c>
      <c r="K204" s="151">
        <f>SUM(K196:K203)</f>
        <v>32337.69</v>
      </c>
      <c r="L204" s="94"/>
    </row>
    <row r="205" spans="2:12" s="84" customFormat="1" ht="15">
      <c r="B205" s="721" t="s">
        <v>3681</v>
      </c>
      <c r="C205" s="724"/>
      <c r="D205" s="724"/>
      <c r="E205" s="724"/>
      <c r="F205" s="724"/>
      <c r="G205" s="724"/>
      <c r="H205" s="724"/>
      <c r="I205" s="150"/>
      <c r="J205" s="152">
        <f>TRUNC(J194+J171+J204+J184,2)</f>
        <v>363081.7</v>
      </c>
      <c r="K205" s="151">
        <f>TRUNC(K194+K171+K204+K184,2)</f>
        <v>465615.94</v>
      </c>
    </row>
    <row r="206" spans="2:12" s="84" customFormat="1" ht="15">
      <c r="B206" s="7" t="s">
        <v>640</v>
      </c>
      <c r="C206" s="8"/>
      <c r="D206" s="9"/>
      <c r="E206" s="10" t="str">
        <f>QUANT!E516</f>
        <v>ÁGUAS PLUVIAIS</v>
      </c>
      <c r="F206" s="11"/>
      <c r="G206" s="154"/>
      <c r="H206" s="323"/>
      <c r="I206" s="147"/>
      <c r="J206" s="147"/>
      <c r="K206" s="148"/>
    </row>
    <row r="207" spans="2:12" s="84" customFormat="1" ht="30">
      <c r="B207" s="13" t="s">
        <v>9159</v>
      </c>
      <c r="C207" s="402">
        <f>QUANT!C518</f>
        <v>93358</v>
      </c>
      <c r="D207" s="402" t="str">
        <f>QUANT!D518</f>
        <v>SINAPI</v>
      </c>
      <c r="E207" s="88" t="str">
        <f>IFERROR(VLOOKUP($C207,'SINAPI ABRIL 2021'!$1:$1048576,2,0),IFERROR(VLOOKUP($C207,'5-COMP. PROPRIA'!$B$1:$I$7569,4,0),""))</f>
        <v>ESCAVAÇÃO MANUAL DE VALA COM PROFUNDIDADE MENOR OU IGUAL A 1,30 M. AF_02/2021</v>
      </c>
      <c r="F207" s="89" t="str">
        <f>IFERROR(VLOOKUP($C207,'SINAPI ABRIL 2021'!$A:$D,3,0),IFERROR(VLOOKUP($C207,'5-COMP. PROPRIA'!$B$1:$I$7569,5,0),""))</f>
        <v>M3</v>
      </c>
      <c r="G207" s="400">
        <f>QUANT!K518</f>
        <v>5.5603199999999999</v>
      </c>
      <c r="H207" s="285">
        <f>IFERROR(VLOOKUP($C207,'SINAPI ABRIL 2021'!$A:$D,4,0),IFERROR(VLOOKUP($C207,'5-COMP. PROPRIA'!$B$1:$I$7569,8,0),""))</f>
        <v>55.46</v>
      </c>
      <c r="I207" s="285">
        <f>H207*'4-BDI'!$E$29</f>
        <v>71.121904000000001</v>
      </c>
      <c r="J207" s="286">
        <f t="shared" ref="J207" si="114">TRUNC(G207*H207,2)</f>
        <v>308.37</v>
      </c>
      <c r="K207" s="149">
        <f t="shared" ref="K207" si="115">TRUNC(G207*I207,2)</f>
        <v>395.46</v>
      </c>
    </row>
    <row r="208" spans="2:12" s="84" customFormat="1" ht="30">
      <c r="B208" s="13" t="s">
        <v>9161</v>
      </c>
      <c r="C208" s="402">
        <f>QUANT!C525</f>
        <v>97896</v>
      </c>
      <c r="D208" s="402" t="str">
        <f>QUANT!D525</f>
        <v>SINAPI</v>
      </c>
      <c r="E208" s="88" t="str">
        <f>IFERROR(VLOOKUP($C208,'SINAPI ABRIL 2021'!$1:$1048576,2,0),IFERROR(VLOOKUP($C208,'5-COMP. PROPRIA'!$B$1:$I$7569,4,0),""))</f>
        <v>CAIXA ENTERRADA HIDRÁULICA RETANGULAR, EM CONCRETO PRÉ-MOLDADO, DIMENSÕES INTERNAS: 0,4X0,4X0,4 M. AF_12/2020</v>
      </c>
      <c r="F208" s="89" t="str">
        <f>IFERROR(VLOOKUP($C208,'SINAPI ABRIL 2021'!$A:$D,3,0),IFERROR(VLOOKUP($C208,'5-COMP. PROPRIA'!$B$1:$I$7569,5,0),""))</f>
        <v>UN</v>
      </c>
      <c r="G208" s="400">
        <f>QUANT!K525</f>
        <v>2</v>
      </c>
      <c r="H208" s="285">
        <f>IFERROR(VLOOKUP($C208,'SINAPI ABRIL 2021'!$A:$D,4,0),IFERROR(VLOOKUP($C208,'5-COMP. PROPRIA'!$B$1:$I$7569,8,0),""))</f>
        <v>312.62</v>
      </c>
      <c r="I208" s="285">
        <f>H208*'4-BDI'!$E$29</f>
        <v>400.90388799999999</v>
      </c>
      <c r="J208" s="286">
        <f t="shared" ref="J208:J211" si="116">TRUNC(G208*H208,2)</f>
        <v>625.24</v>
      </c>
      <c r="K208" s="149">
        <f t="shared" ref="K208:K211" si="117">TRUNC(G208*I208,2)</f>
        <v>801.8</v>
      </c>
    </row>
    <row r="209" spans="2:11" s="84" customFormat="1" ht="30">
      <c r="B209" s="13" t="s">
        <v>9162</v>
      </c>
      <c r="C209" s="402">
        <f>QUANT!C526</f>
        <v>97897</v>
      </c>
      <c r="D209" s="402" t="str">
        <f>QUANT!D526</f>
        <v>SINAPI</v>
      </c>
      <c r="E209" s="88" t="str">
        <f>IFERROR(VLOOKUP($C209,'SINAPI ABRIL 2021'!$1:$1048576,2,0),IFERROR(VLOOKUP($C209,'5-COMP. PROPRIA'!$B$1:$I$7569,4,0),""))</f>
        <v>CAIXA ENTERRADA HIDRÁULICA RETANGULAR, EM CONCRETO PRÉ-MOLDADO, DIMENSÕES INTERNAS: 0,6X0,6X0,5 M. AF_12/2020</v>
      </c>
      <c r="F209" s="89" t="str">
        <f>IFERROR(VLOOKUP($C209,'SINAPI ABRIL 2021'!$A:$D,3,0),IFERROR(VLOOKUP($C209,'5-COMP. PROPRIA'!$B$1:$I$7569,5,0),""))</f>
        <v>UN</v>
      </c>
      <c r="G209" s="400">
        <f>QUANT!K526</f>
        <v>2</v>
      </c>
      <c r="H209" s="285">
        <f>IFERROR(VLOOKUP($C209,'SINAPI ABRIL 2021'!$A:$D,4,0),IFERROR(VLOOKUP($C209,'5-COMP. PROPRIA'!$B$1:$I$7569,8,0),""))</f>
        <v>422.86</v>
      </c>
      <c r="I209" s="285">
        <f>H209*'4-BDI'!$E$29</f>
        <v>542.27566400000001</v>
      </c>
      <c r="J209" s="286">
        <f t="shared" si="116"/>
        <v>845.72</v>
      </c>
      <c r="K209" s="149">
        <f t="shared" si="117"/>
        <v>1084.55</v>
      </c>
    </row>
    <row r="210" spans="2:11" s="84" customFormat="1" ht="30">
      <c r="B210" s="13" t="s">
        <v>12744</v>
      </c>
      <c r="C210" s="402">
        <f>QUANT!C527</f>
        <v>97898</v>
      </c>
      <c r="D210" s="402" t="str">
        <f>QUANT!D527</f>
        <v>SINAPI</v>
      </c>
      <c r="E210" s="88" t="str">
        <f>IFERROR(VLOOKUP($C210,'SINAPI ABRIL 2021'!$1:$1048576,2,0),IFERROR(VLOOKUP($C210,'5-COMP. PROPRIA'!$B$1:$I$7569,4,0),""))</f>
        <v>CAIXA ENTERRADA HIDRÁULICA RETANGULAR, EM CONCRETO PRÉ-MOLDADO, DIMENSÕES INTERNAS: 0,8X0,8X0,5 M. AF_12/2020</v>
      </c>
      <c r="F210" s="89" t="str">
        <f>IFERROR(VLOOKUP($C210,'SINAPI ABRIL 2021'!$A:$D,3,0),IFERROR(VLOOKUP($C210,'5-COMP. PROPRIA'!$B$1:$I$7569,5,0),""))</f>
        <v>UN</v>
      </c>
      <c r="G210" s="400">
        <f>QUANT!K527</f>
        <v>4</v>
      </c>
      <c r="H210" s="285">
        <f>IFERROR(VLOOKUP($C210,'SINAPI ABRIL 2021'!$A:$D,4,0),IFERROR(VLOOKUP($C210,'5-COMP. PROPRIA'!$B$1:$I$7569,8,0),""))</f>
        <v>690.29</v>
      </c>
      <c r="I210" s="285">
        <f>H210*'4-BDI'!$E$29</f>
        <v>885.22789599999999</v>
      </c>
      <c r="J210" s="286">
        <f t="shared" si="116"/>
        <v>2761.16</v>
      </c>
      <c r="K210" s="149">
        <f t="shared" si="117"/>
        <v>3540.91</v>
      </c>
    </row>
    <row r="211" spans="2:11" s="84" customFormat="1" ht="30">
      <c r="B211" s="13" t="s">
        <v>12745</v>
      </c>
      <c r="C211" s="402">
        <f>QUANT!C528</f>
        <v>89580</v>
      </c>
      <c r="D211" s="402" t="str">
        <f>QUANT!D528</f>
        <v>SINAPI</v>
      </c>
      <c r="E211" s="88" t="str">
        <f>IFERROR(VLOOKUP($C211,'SINAPI ABRIL 2021'!$1:$1048576,2,0),IFERROR(VLOOKUP($C211,'5-COMP. PROPRIA'!$B$1:$I$7569,4,0),""))</f>
        <v>TUBO PVC, SÉRIE R, ÁGUA PLUVIAL, DN 150 MM, FORNECIDO E INSTALADO EM CONDUTORES VERTICAIS DE ÁGUAS PLUVIAIS. AF_12/2014</v>
      </c>
      <c r="F211" s="89" t="str">
        <f>IFERROR(VLOOKUP($C211,'SINAPI ABRIL 2021'!$A:$D,3,0),IFERROR(VLOOKUP($C211,'5-COMP. PROPRIA'!$B$1:$I$7569,5,0),""))</f>
        <v>M</v>
      </c>
      <c r="G211" s="400">
        <f>QUANT!K528</f>
        <v>111.12</v>
      </c>
      <c r="H211" s="285">
        <f>IFERROR(VLOOKUP($C211,'SINAPI ABRIL 2021'!$A:$D,4,0),IFERROR(VLOOKUP($C211,'5-COMP. PROPRIA'!$B$1:$I$7569,8,0),""))</f>
        <v>76.36</v>
      </c>
      <c r="I211" s="285">
        <f>H211*'4-BDI'!$E$29</f>
        <v>97.924064000000001</v>
      </c>
      <c r="J211" s="286">
        <f t="shared" si="116"/>
        <v>8485.1200000000008</v>
      </c>
      <c r="K211" s="149">
        <f t="shared" si="117"/>
        <v>10881.32</v>
      </c>
    </row>
    <row r="212" spans="2:11" s="84" customFormat="1" ht="15">
      <c r="B212" s="721" t="s">
        <v>3681</v>
      </c>
      <c r="C212" s="724"/>
      <c r="D212" s="724"/>
      <c r="E212" s="724"/>
      <c r="F212" s="724"/>
      <c r="G212" s="724"/>
      <c r="H212" s="724"/>
      <c r="I212" s="150"/>
      <c r="J212" s="152">
        <f>TRUNC(SUM(J207:J211),2)</f>
        <v>13025.61</v>
      </c>
      <c r="K212" s="151">
        <f>TRUNC(SUM(K207:K211),2)</f>
        <v>16704.04</v>
      </c>
    </row>
    <row r="213" spans="2:11" ht="15">
      <c r="B213" s="7" t="s">
        <v>641</v>
      </c>
      <c r="C213" s="8"/>
      <c r="D213" s="9"/>
      <c r="E213" s="10" t="str">
        <f>QUANT!E611</f>
        <v>REVESTIMENTO INTERNO E EXTERNO</v>
      </c>
      <c r="F213" s="11"/>
      <c r="G213" s="154"/>
      <c r="H213" s="323"/>
      <c r="I213" s="147"/>
      <c r="J213" s="147"/>
      <c r="K213" s="148"/>
    </row>
    <row r="214" spans="2:11" ht="45">
      <c r="B214" s="13" t="s">
        <v>3485</v>
      </c>
      <c r="C214" s="87">
        <f>QUANT!C613</f>
        <v>87894</v>
      </c>
      <c r="D214" s="87" t="str">
        <f>QUANT!D613</f>
        <v>SINAPI</v>
      </c>
      <c r="E214" s="88" t="str">
        <f>IFERROR(VLOOKUP($C214,'SINAPI ABRIL 2021'!$1:$1048576,2,0),IFERROR(VLOOKUP($C214,'5-COMP. PROPRIA'!$B$1:$I$7569,4,0),""))</f>
        <v>CHAPISCO APLICADO EM ALVENARIA (SEM PRESENÇA DE VÃOS) E ESTRUTURAS DE CONCRETO DE FACHADA, COM COLHER DE PEDREIRO.  ARGAMASSA TRAÇO 1:3 COM PREPARO EM BETONEIRA 400L. AF_06/2014</v>
      </c>
      <c r="F214" s="89" t="str">
        <f>IFERROR(VLOOKUP($C214,'SINAPI ABRIL 2021'!$A:$D,3,0),IFERROR(VLOOKUP($C214,'5-COMP. PROPRIA'!$B$1:$I$7569,5,0),""))</f>
        <v>M2</v>
      </c>
      <c r="G214" s="400">
        <f>QUANT!K613</f>
        <v>1174.1199999999999</v>
      </c>
      <c r="H214" s="285">
        <f>IFERROR(VLOOKUP($C214,'SINAPI ABRIL 2021'!$A:$D,4,0),IFERROR(VLOOKUP($C214,'5-COMP. PROPRIA'!$B$1:$I$7569,8,0),""))</f>
        <v>4.67</v>
      </c>
      <c r="I214" s="285">
        <f>H214*'4-BDI'!$E$29</f>
        <v>5.9888079999999997</v>
      </c>
      <c r="J214" s="286">
        <f t="shared" ref="J214:J217" si="118">TRUNC(G214*H214,2)</f>
        <v>5483.14</v>
      </c>
      <c r="K214" s="149">
        <f t="shared" ref="K214:K217" si="119">TRUNC(G214*I214,2)</f>
        <v>7031.57</v>
      </c>
    </row>
    <row r="215" spans="2:11" ht="60">
      <c r="B215" s="13" t="s">
        <v>10905</v>
      </c>
      <c r="C215" s="87">
        <f>QUANT!C617</f>
        <v>87547</v>
      </c>
      <c r="D215" s="87" t="str">
        <f>QUANT!D617</f>
        <v>SINAPI</v>
      </c>
      <c r="E215" s="88" t="str">
        <f>IFERROR(VLOOKUP($C215,'SINAPI ABRIL 2021'!$1:$1048576,2,0),IFERROR(VLOOKUP($C215,'5-COMP. PROPRIA'!$B$1:$I$7569,4,0),""))</f>
        <v>MASSA ÚNICA, PARA RECEBIMENTO DE PINTURA, EM ARGAMASSA TRAÇO 1:2:8, PREPARO MECÂNICO COM BETONEIRA 400L, APLICADA MANUALMENTE EM FACES INTERNAS DE PAREDES, ESPESSURA DE 10MM, COM EXECUÇÃO DE TALISCAS. AF_06/2014</v>
      </c>
      <c r="F215" s="89" t="str">
        <f>IFERROR(VLOOKUP($C215,'SINAPI ABRIL 2021'!$A:$D,3,0),IFERROR(VLOOKUP($C215,'5-COMP. PROPRIA'!$B$1:$I$7569,5,0),""))</f>
        <v>M2</v>
      </c>
      <c r="G215" s="400">
        <f>QUANT!K617</f>
        <v>1174.1199999999999</v>
      </c>
      <c r="H215" s="285">
        <f>IFERROR(VLOOKUP($C215,'SINAPI ABRIL 2021'!$A:$D,4,0),IFERROR(VLOOKUP($C215,'5-COMP. PROPRIA'!$B$1:$I$7569,8,0),""))</f>
        <v>16.36</v>
      </c>
      <c r="I215" s="285">
        <f>H215*'4-BDI'!$E$29</f>
        <v>20.980063999999999</v>
      </c>
      <c r="J215" s="286">
        <f t="shared" si="118"/>
        <v>19208.599999999999</v>
      </c>
      <c r="K215" s="149">
        <f t="shared" si="119"/>
        <v>24633.11</v>
      </c>
    </row>
    <row r="216" spans="2:11" ht="30">
      <c r="B216" s="13" t="s">
        <v>10906</v>
      </c>
      <c r="C216" s="87">
        <f>QUANT!C619</f>
        <v>88628</v>
      </c>
      <c r="D216" s="87" t="str">
        <f>QUANT!D619</f>
        <v>SINAPI</v>
      </c>
      <c r="E216" s="88" t="str">
        <f>IFERROR(VLOOKUP($C216,'SINAPI ABRIL 2021'!$1:$1048576,2,0),IFERROR(VLOOKUP($C216,'5-COMP. PROPRIA'!$B$1:$I$7569,4,0),""))</f>
        <v>ARGAMASSA TRAÇO 1:3 (EM VOLUME DE CIMENTO E AREIA MÉDIA ÚMIDA), PREPARO MECÂNICO COM BETONEIRA 400 L. AF_08/2019</v>
      </c>
      <c r="F216" s="89" t="str">
        <f>IFERROR(VLOOKUP($C216,'SINAPI ABRIL 2021'!$A:$D,3,0),IFERROR(VLOOKUP($C216,'5-COMP. PROPRIA'!$B$1:$I$7569,5,0),""))</f>
        <v>M3</v>
      </c>
      <c r="G216" s="400">
        <f>QUANT!K619</f>
        <v>5</v>
      </c>
      <c r="H216" s="285">
        <f>IFERROR(VLOOKUP($C216,'SINAPI ABRIL 2021'!$A:$D,4,0),IFERROR(VLOOKUP($C216,'5-COMP. PROPRIA'!$B$1:$I$7569,8,0),""))</f>
        <v>415.1</v>
      </c>
      <c r="I216" s="285">
        <f>H216*'4-BDI'!$E$29</f>
        <v>532.32424000000003</v>
      </c>
      <c r="J216" s="286">
        <f t="shared" si="118"/>
        <v>2075.5</v>
      </c>
      <c r="K216" s="149">
        <f t="shared" si="119"/>
        <v>2661.62</v>
      </c>
    </row>
    <row r="217" spans="2:11" ht="45">
      <c r="B217" s="13" t="s">
        <v>12746</v>
      </c>
      <c r="C217" s="87">
        <f>QUANT!C621</f>
        <v>87273</v>
      </c>
      <c r="D217" s="87" t="str">
        <f>QUANT!D621</f>
        <v>SINAPI</v>
      </c>
      <c r="E217" s="88" t="str">
        <f>IFERROR(VLOOKUP($C217,'SINAPI ABRIL 2021'!$1:$1048576,2,0),IFERROR(VLOOKUP($C217,'5-COMP. PROPRIA'!$B$1:$I$7569,4,0),""))</f>
        <v>REVESTIMENTO CERÂMICO PARA PAREDES INTERNAS COM PLACAS TIPO ESMALTADA EXTRA DE DIMENSÕES 33X45 CM APLICADAS EM AMBIENTES DE ÁREA MAIOR QUE 5 M² NA ALTURA INTEIRA DAS PAREDES. AF_06/2014</v>
      </c>
      <c r="F217" s="89" t="str">
        <f>IFERROR(VLOOKUP($C217,'SINAPI ABRIL 2021'!$A:$D,3,0),IFERROR(VLOOKUP($C217,'5-COMP. PROPRIA'!$B$1:$I$7569,5,0),""))</f>
        <v>M2</v>
      </c>
      <c r="G217" s="400">
        <f>QUANT!K621</f>
        <v>439.83</v>
      </c>
      <c r="H217" s="285">
        <f>IFERROR(VLOOKUP($C217,'SINAPI ABRIL 2021'!$A:$D,4,0),IFERROR(VLOOKUP($C217,'5-COMP. PROPRIA'!$B$1:$I$7569,8,0),""))</f>
        <v>48.41</v>
      </c>
      <c r="I217" s="285">
        <f>H217*'4-BDI'!$E$29</f>
        <v>62.080983999999994</v>
      </c>
      <c r="J217" s="286">
        <f t="shared" si="118"/>
        <v>21292.17</v>
      </c>
      <c r="K217" s="149">
        <f t="shared" si="119"/>
        <v>27305.07</v>
      </c>
    </row>
    <row r="218" spans="2:11" ht="15">
      <c r="B218" s="721" t="s">
        <v>3681</v>
      </c>
      <c r="C218" s="724"/>
      <c r="D218" s="724"/>
      <c r="E218" s="724"/>
      <c r="F218" s="724"/>
      <c r="G218" s="724"/>
      <c r="H218" s="724"/>
      <c r="I218" s="150"/>
      <c r="J218" s="152">
        <f>TRUNC(SUM(J214:J217),2)</f>
        <v>48059.41</v>
      </c>
      <c r="K218" s="151">
        <f>TRUNC(SUM(K214:K217),2)</f>
        <v>61631.37</v>
      </c>
    </row>
    <row r="219" spans="2:11" s="84" customFormat="1" ht="15">
      <c r="B219" s="7" t="s">
        <v>4686</v>
      </c>
      <c r="C219" s="8"/>
      <c r="D219" s="9"/>
      <c r="E219" s="10" t="str">
        <f>QUANT!E623</f>
        <v>PINTURA INTERNA E EXTERNA</v>
      </c>
      <c r="F219" s="11"/>
      <c r="G219" s="154"/>
      <c r="H219" s="323"/>
      <c r="I219" s="147"/>
      <c r="J219" s="147"/>
      <c r="K219" s="148"/>
    </row>
    <row r="220" spans="2:11" s="84" customFormat="1" ht="15">
      <c r="B220" s="324" t="s">
        <v>4687</v>
      </c>
      <c r="C220" s="325"/>
      <c r="D220" s="326"/>
      <c r="E220" s="327" t="s">
        <v>4466</v>
      </c>
      <c r="F220" s="144"/>
      <c r="G220" s="155"/>
      <c r="H220" s="320"/>
      <c r="I220" s="285"/>
      <c r="J220" s="286"/>
      <c r="K220" s="149"/>
    </row>
    <row r="221" spans="2:11" s="84" customFormat="1" ht="15">
      <c r="B221" s="514" t="s">
        <v>9142</v>
      </c>
      <c r="C221" s="87">
        <f>QUANT!C626</f>
        <v>88497</v>
      </c>
      <c r="D221" s="87" t="str">
        <f>QUANT!D626</f>
        <v>PRÓPRIA</v>
      </c>
      <c r="E221" s="88" t="str">
        <f>IFERROR(VLOOKUP($C221,'SINAPI ABRIL 2021'!$1:$1048576,2,0),IFERROR(VLOOKUP($C221,'5-COMP. PROPRIA'!$B$1:$I$7569,4,0),""))</f>
        <v>APLICAÇÃO E LIXAMENTO DE MASSA LÁTEX EM PAREDES, DUAS DEMÃOS. AF_06/2014</v>
      </c>
      <c r="F221" s="89" t="str">
        <f>IFERROR(VLOOKUP($C221,'SINAPI ABRIL 2021'!$A:$D,3,0),IFERROR(VLOOKUP($C221,'5-COMP. PROPRIA'!$B$1:$I$7569,5,0),""))</f>
        <v>M2</v>
      </c>
      <c r="G221" s="158">
        <f>QUANT!K626</f>
        <v>180</v>
      </c>
      <c r="H221" s="285">
        <f>IFERROR(VLOOKUP($C221,'SINAPI ABRIL 2021'!$A:$D,4,0),IFERROR(VLOOKUP($C221,'5-COMP. PROPRIA'!$B$1:$I$7569,8,0),""))</f>
        <v>11.13</v>
      </c>
      <c r="I221" s="285">
        <f>H221*'4-BDI'!$E$29</f>
        <v>14.273112000000001</v>
      </c>
      <c r="J221" s="286">
        <f t="shared" ref="J221:J225" si="120">TRUNC(G221*H221,2)</f>
        <v>2003.4</v>
      </c>
      <c r="K221" s="149">
        <f t="shared" ref="K221:K225" si="121">TRUNC(G221*I221,2)</f>
        <v>2569.16</v>
      </c>
    </row>
    <row r="222" spans="2:11" s="84" customFormat="1" ht="30">
      <c r="B222" s="514" t="s">
        <v>9143</v>
      </c>
      <c r="C222" s="87">
        <f>QUANT!C628</f>
        <v>88415</v>
      </c>
      <c r="D222" s="87" t="str">
        <f>QUANT!D628</f>
        <v>SINAPI</v>
      </c>
      <c r="E222" s="88" t="str">
        <f>IFERROR(VLOOKUP($C222,'SINAPI ABRIL 2021'!$1:$1048576,2,0),IFERROR(VLOOKUP($C222,'5-COMP. PROPRIA'!$B$1:$I$7569,4,0),""))</f>
        <v>APLICAÇÃO MANUAL DE FUNDO SELADOR ACRÍLICO EM PAREDES EXTERNAS DE CASAS. AF_06/2014</v>
      </c>
      <c r="F222" s="89" t="str">
        <f>IFERROR(VLOOKUP($C222,'SINAPI ABRIL 2021'!$A:$D,3,0),IFERROR(VLOOKUP($C222,'5-COMP. PROPRIA'!$B$1:$I$7569,5,0),""))</f>
        <v>M2</v>
      </c>
      <c r="G222" s="158">
        <f>QUANT!K628</f>
        <v>1634.4</v>
      </c>
      <c r="H222" s="285">
        <f>IFERROR(VLOOKUP($C222,'SINAPI ABRIL 2021'!$A:$D,4,0),IFERROR(VLOOKUP($C222,'5-COMP. PROPRIA'!$B$1:$I$7569,8,0),""))</f>
        <v>1.85</v>
      </c>
      <c r="I222" s="285">
        <f>H222*'4-BDI'!$E$29</f>
        <v>2.3724400000000001</v>
      </c>
      <c r="J222" s="286">
        <f t="shared" ref="J222" si="122">TRUNC(G222*H222,2)</f>
        <v>3023.64</v>
      </c>
      <c r="K222" s="149">
        <f t="shared" ref="K222" si="123">TRUNC(G222*I222,2)</f>
        <v>3877.51</v>
      </c>
    </row>
    <row r="223" spans="2:11" s="84" customFormat="1" ht="30">
      <c r="B223" s="514" t="s">
        <v>9144</v>
      </c>
      <c r="C223" s="87" t="str">
        <f>QUANT!C630</f>
        <v>CP-PIN-03</v>
      </c>
      <c r="D223" s="87" t="str">
        <f>QUANT!D630</f>
        <v>PRÓPRIA</v>
      </c>
      <c r="E223" s="88" t="str">
        <f>IFERROR(VLOOKUP($C223,'SINAPI ABRIL 2021'!$1:$1048576,2,0),IFERROR(VLOOKUP($C223,'5-COMP. PROPRIA'!$B$1:$I$7569,4,0),""))</f>
        <v>PINTURA TINTA DE ACABAMENTO (PIGMENTADA) ESMALTE BRILHANTE BASE B2, 2 DEMÃOS.</v>
      </c>
      <c r="F223" s="89" t="str">
        <f>IFERROR(VLOOKUP($C223,'SINAPI ABRIL 2021'!$A:$D,3,0),IFERROR(VLOOKUP($C223,'5-COMP. PROPRIA'!$B$1:$I$7569,5,0),""))</f>
        <v>M2</v>
      </c>
      <c r="G223" s="155">
        <f>QUANT!K630</f>
        <v>66</v>
      </c>
      <c r="H223" s="285">
        <f>IFERROR(VLOOKUP($C223,'SINAPI ABRIL 2021'!$A:$D,4,0),IFERROR(VLOOKUP($C223,'5-COMP. PROPRIA'!$B$1:$I$7569,8,0),""))</f>
        <v>10.71</v>
      </c>
      <c r="I223" s="285">
        <f>H223*'4-BDI'!$E$29</f>
        <v>13.734504000000001</v>
      </c>
      <c r="J223" s="286">
        <f t="shared" si="120"/>
        <v>706.86</v>
      </c>
      <c r="K223" s="149">
        <f t="shared" si="121"/>
        <v>906.47</v>
      </c>
    </row>
    <row r="224" spans="2:11" s="84" customFormat="1" ht="30">
      <c r="B224" s="514" t="s">
        <v>9145</v>
      </c>
      <c r="C224" s="87">
        <f>QUANT!C632</f>
        <v>88493</v>
      </c>
      <c r="D224" s="87" t="str">
        <f>QUANT!D632</f>
        <v>SINAPI</v>
      </c>
      <c r="E224" s="88" t="str">
        <f>IFERROR(VLOOKUP($C224,'SINAPI ABRIL 2021'!$1:$1048576,2,0),IFERROR(VLOOKUP($C224,'5-COMP. PROPRIA'!$B$1:$I$7569,4,0),""))</f>
        <v>APLICAÇÃO MECÂNICA DE PINTURA COM TINTA LÁTEX ACRÍLICA EM PAREDES, DUAS DEMÃOS. AF_06/2014</v>
      </c>
      <c r="F224" s="89" t="str">
        <f>IFERROR(VLOOKUP($C224,'SINAPI ABRIL 2021'!$A:$D,3,0),IFERROR(VLOOKUP($C224,'5-COMP. PROPRIA'!$B$1:$I$7569,5,0),""))</f>
        <v>M2</v>
      </c>
      <c r="G224" s="155">
        <f>QUANT!K632</f>
        <v>114</v>
      </c>
      <c r="H224" s="285">
        <f>IFERROR(VLOOKUP($C224,'SINAPI ABRIL 2021'!$A:$D,4,0),IFERROR(VLOOKUP($C224,'5-COMP. PROPRIA'!$B$1:$I$7569,8,0),""))</f>
        <v>8.93</v>
      </c>
      <c r="I224" s="285">
        <f>H224*'4-BDI'!$E$29</f>
        <v>11.451832</v>
      </c>
      <c r="J224" s="286">
        <f t="shared" si="120"/>
        <v>1018.02</v>
      </c>
      <c r="K224" s="149">
        <f t="shared" si="121"/>
        <v>1305.5</v>
      </c>
    </row>
    <row r="225" spans="2:11" s="84" customFormat="1" ht="15">
      <c r="B225" s="514" t="s">
        <v>10907</v>
      </c>
      <c r="C225" s="87" t="str">
        <f>QUANT!C634</f>
        <v>CP-PIN-02</v>
      </c>
      <c r="D225" s="87" t="str">
        <f>QUANT!D634</f>
        <v>PRÓPRIA</v>
      </c>
      <c r="E225" s="88" t="str">
        <f>IFERROR(VLOOKUP($C225,'SINAPI ABRIL 2021'!$1:$1048576,2,0),IFERROR(VLOOKUP($C225,'5-COMP. PROPRIA'!$B$1:$I$7569,4,0),""))</f>
        <v xml:space="preserve">PINTURA DE LOGOMARCA  E NOMENCLATURA </v>
      </c>
      <c r="F225" s="89" t="str">
        <f>IFERROR(VLOOKUP($C225,'SINAPI ABRIL 2021'!$A:$D,3,0),IFERROR(VLOOKUP($C225,'5-COMP. PROPRIA'!$B$1:$I$7569,5,0),""))</f>
        <v>M2</v>
      </c>
      <c r="G225" s="155">
        <f>QUANT!K634</f>
        <v>40</v>
      </c>
      <c r="H225" s="285">
        <f>IFERROR(VLOOKUP($C225,'SINAPI ABRIL 2021'!$A:$D,4,0),IFERROR(VLOOKUP($C225,'5-COMP. PROPRIA'!$B$1:$I$7569,8,0),""))</f>
        <v>49.8</v>
      </c>
      <c r="I225" s="285">
        <f>H225*'4-BDI'!$E$29</f>
        <v>63.863519999999994</v>
      </c>
      <c r="J225" s="286">
        <f t="shared" si="120"/>
        <v>1992</v>
      </c>
      <c r="K225" s="149">
        <f t="shared" si="121"/>
        <v>2554.54</v>
      </c>
    </row>
    <row r="226" spans="2:11" s="84" customFormat="1" ht="15">
      <c r="B226" s="721" t="s">
        <v>4670</v>
      </c>
      <c r="C226" s="722"/>
      <c r="D226" s="722"/>
      <c r="E226" s="722"/>
      <c r="F226" s="722"/>
      <c r="G226" s="722"/>
      <c r="H226" s="723"/>
      <c r="I226" s="150"/>
      <c r="J226" s="152">
        <f>SUM(J221:J225)</f>
        <v>8743.92</v>
      </c>
      <c r="K226" s="151">
        <f>SUM(K221:K225)</f>
        <v>11213.18</v>
      </c>
    </row>
    <row r="227" spans="2:11" s="84" customFormat="1" ht="15">
      <c r="B227" s="324" t="s">
        <v>9146</v>
      </c>
      <c r="C227" s="325"/>
      <c r="D227" s="326"/>
      <c r="E227" s="327" t="s">
        <v>4470</v>
      </c>
      <c r="F227" s="144"/>
      <c r="G227" s="155"/>
      <c r="H227" s="320"/>
      <c r="I227" s="285"/>
      <c r="J227" s="286"/>
      <c r="K227" s="149"/>
    </row>
    <row r="228" spans="2:11" s="84" customFormat="1" ht="15">
      <c r="B228" s="514" t="s">
        <v>9147</v>
      </c>
      <c r="C228" s="513" t="str">
        <f>QUANT!C640</f>
        <v>CP-PIN-01</v>
      </c>
      <c r="D228" s="513" t="str">
        <f>QUANT!D640</f>
        <v>PRÓPRIA</v>
      </c>
      <c r="E228" s="88" t="str">
        <f>IFERROR(VLOOKUP($C228,'SINAPI ABRIL 2021'!$1:$1048576,2,0),IFERROR(VLOOKUP($C228,'5-COMP. PROPRIA'!$B$1:$I$7569,4,0),""))</f>
        <v>LIXAMENTO MANUAL DE PAREDE</v>
      </c>
      <c r="F228" s="89" t="str">
        <f>IFERROR(VLOOKUP($C228,'SINAPI ABRIL 2021'!$A:$D,3,0),IFERROR(VLOOKUP($C228,'5-COMP. PROPRIA'!$B$1:$I$7569,5,0),""))</f>
        <v>M2</v>
      </c>
      <c r="G228" s="155">
        <f>QUANT!K640</f>
        <v>3142</v>
      </c>
      <c r="H228" s="285">
        <f>IFERROR(VLOOKUP($C228,'SINAPI ABRIL 2021'!$A:$D,4,0),IFERROR(VLOOKUP($C228,'5-COMP. PROPRIA'!$B$1:$I$7569,8,0),""))</f>
        <v>1.67</v>
      </c>
      <c r="I228" s="285">
        <f>H228*'4-BDI'!$E$29</f>
        <v>2.1416079999999997</v>
      </c>
      <c r="J228" s="286">
        <f t="shared" ref="J228" si="124">TRUNC(G228*H228,2)</f>
        <v>5247.14</v>
      </c>
      <c r="K228" s="149">
        <f t="shared" ref="K228" si="125">TRUNC(G228*I228,2)</f>
        <v>6728.93</v>
      </c>
    </row>
    <row r="229" spans="2:11" s="84" customFormat="1" ht="15">
      <c r="B229" s="514" t="s">
        <v>9148</v>
      </c>
      <c r="C229" s="513">
        <f>QUANT!C644</f>
        <v>88495</v>
      </c>
      <c r="D229" s="513" t="str">
        <f>QUANT!D644</f>
        <v>SINAPI</v>
      </c>
      <c r="E229" s="88" t="str">
        <f>IFERROR(VLOOKUP($C229,'SINAPI ABRIL 2021'!$1:$1048576,2,0),IFERROR(VLOOKUP($C229,'5-COMP. PROPRIA'!$B$1:$I$7569,4,0),""))</f>
        <v>APLICAÇÃO E LIXAMENTO DE MASSA LÁTEX EM PAREDES, UMA DEMÃO. AF_06/2014</v>
      </c>
      <c r="F229" s="89" t="str">
        <f>IFERROR(VLOOKUP($C229,'SINAPI ABRIL 2021'!$A:$D,3,0),IFERROR(VLOOKUP($C229,'5-COMP. PROPRIA'!$B$1:$I$7569,5,0),""))</f>
        <v>M2</v>
      </c>
      <c r="G229" s="155">
        <f>QUANT!K644</f>
        <v>3142</v>
      </c>
      <c r="H229" s="285">
        <f>IFERROR(VLOOKUP($C229,'SINAPI ABRIL 2021'!$A:$D,4,0),IFERROR(VLOOKUP($C229,'5-COMP. PROPRIA'!$B$1:$I$7569,8,0),""))</f>
        <v>8.0500000000000007</v>
      </c>
      <c r="I229" s="285">
        <f>H229*'4-BDI'!$E$29</f>
        <v>10.323320000000001</v>
      </c>
      <c r="J229" s="286">
        <f t="shared" ref="J229" si="126">TRUNC(G229*H229,2)</f>
        <v>25293.1</v>
      </c>
      <c r="K229" s="149">
        <f t="shared" ref="K229" si="127">TRUNC(G229*I229,2)</f>
        <v>32435.87</v>
      </c>
    </row>
    <row r="230" spans="2:11" s="84" customFormat="1" ht="30">
      <c r="B230" s="514" t="s">
        <v>10908</v>
      </c>
      <c r="C230" s="325">
        <f>QUANT!C646</f>
        <v>88493</v>
      </c>
      <c r="D230" s="325" t="str">
        <f>QUANT!D646</f>
        <v>SINAPI</v>
      </c>
      <c r="E230" s="88" t="str">
        <f>IFERROR(VLOOKUP($C230,'SINAPI ABRIL 2021'!$1:$1048576,2,0),IFERROR(VLOOKUP($C230,'5-COMP. PROPRIA'!$B$1:$I$7569,4,0),""))</f>
        <v>APLICAÇÃO MECÂNICA DE PINTURA COM TINTA LÁTEX ACRÍLICA EM PAREDES, DUAS DEMÃOS. AF_06/2014</v>
      </c>
      <c r="F230" s="89" t="str">
        <f>IFERROR(VLOOKUP($C230,'SINAPI ABRIL 2021'!$A:$D,3,0),IFERROR(VLOOKUP($C230,'5-COMP. PROPRIA'!$B$1:$I$7569,5,0),""))</f>
        <v>M2</v>
      </c>
      <c r="G230" s="155">
        <f>QUANT!K646</f>
        <v>1989.9</v>
      </c>
      <c r="H230" s="285">
        <f>IFERROR(VLOOKUP($C230,'SINAPI ABRIL 2021'!$A:$D,4,0),IFERROR(VLOOKUP($C230,'5-COMP. PROPRIA'!$B$1:$I$7569,8,0),""))</f>
        <v>8.93</v>
      </c>
      <c r="I230" s="285">
        <f>H230*'4-BDI'!$E$29</f>
        <v>11.451832</v>
      </c>
      <c r="J230" s="286">
        <f t="shared" ref="J230" si="128">TRUNC(G230*H230,2)</f>
        <v>17769.8</v>
      </c>
      <c r="K230" s="149">
        <f t="shared" ref="K230" si="129">TRUNC(G230*I230,2)</f>
        <v>22788</v>
      </c>
    </row>
    <row r="231" spans="2:11" s="84" customFormat="1" ht="30">
      <c r="B231" s="514" t="s">
        <v>12679</v>
      </c>
      <c r="C231" s="325" t="str">
        <f>QUANT!C648</f>
        <v>CP-PIN-03</v>
      </c>
      <c r="D231" s="325" t="str">
        <f>QUANT!D648</f>
        <v>PRÓPRIA</v>
      </c>
      <c r="E231" s="88" t="str">
        <f>IFERROR(VLOOKUP($C231,'SINAPI ABRIL 2021'!$1:$1048576,2,0),IFERROR(VLOOKUP($C231,'5-COMP. PROPRIA'!$B$1:$I$7569,4,0),""))</f>
        <v>PINTURA TINTA DE ACABAMENTO (PIGMENTADA) ESMALTE BRILHANTE BASE B2, 2 DEMÃOS.</v>
      </c>
      <c r="F231" s="89" t="str">
        <f>IFERROR(VLOOKUP($C231,'SINAPI ABRIL 2021'!$A:$D,3,0),IFERROR(VLOOKUP($C231,'5-COMP. PROPRIA'!$B$1:$I$7569,5,0),""))</f>
        <v>M2</v>
      </c>
      <c r="G231" s="155">
        <f>QUANT!K648</f>
        <v>1152.0999999999999</v>
      </c>
      <c r="H231" s="285">
        <f>IFERROR(VLOOKUP($C231,'SINAPI ABRIL 2021'!$A:$D,4,0),IFERROR(VLOOKUP($C231,'5-COMP. PROPRIA'!$B$1:$I$7569,8,0),""))</f>
        <v>10.71</v>
      </c>
      <c r="I231" s="285">
        <f>H231*'4-BDI'!$E$29</f>
        <v>13.734504000000001</v>
      </c>
      <c r="J231" s="286">
        <f t="shared" ref="J231" si="130">TRUNC(G231*H231,2)</f>
        <v>12338.99</v>
      </c>
      <c r="K231" s="149">
        <f t="shared" ref="K231" si="131">TRUNC(G231*I231,2)</f>
        <v>15823.52</v>
      </c>
    </row>
    <row r="232" spans="2:11" s="84" customFormat="1" ht="15">
      <c r="B232" s="721" t="s">
        <v>4670</v>
      </c>
      <c r="C232" s="722"/>
      <c r="D232" s="722"/>
      <c r="E232" s="722"/>
      <c r="F232" s="722"/>
      <c r="G232" s="722"/>
      <c r="H232" s="723"/>
      <c r="I232" s="150"/>
      <c r="J232" s="152">
        <f>SUM(J228:J231)</f>
        <v>60649.029999999992</v>
      </c>
      <c r="K232" s="151">
        <f>SUM(K228:K231)</f>
        <v>77776.320000000007</v>
      </c>
    </row>
    <row r="233" spans="2:11" s="146" customFormat="1" ht="15">
      <c r="B233" s="324" t="s">
        <v>9149</v>
      </c>
      <c r="C233" s="325"/>
      <c r="D233" s="326"/>
      <c r="E233" s="327" t="s">
        <v>4473</v>
      </c>
      <c r="F233" s="144"/>
      <c r="G233" s="155"/>
      <c r="H233" s="320"/>
      <c r="I233" s="285"/>
      <c r="J233" s="286"/>
      <c r="K233" s="149"/>
    </row>
    <row r="234" spans="2:11" s="84" customFormat="1" ht="15">
      <c r="B234" s="514" t="s">
        <v>9150</v>
      </c>
      <c r="C234" s="325" t="str">
        <f>QUANT!C652</f>
        <v>74245/1</v>
      </c>
      <c r="D234" s="325" t="str">
        <f>QUANT!D652</f>
        <v>SINAPI</v>
      </c>
      <c r="E234" s="88" t="str">
        <f>IFERROR(VLOOKUP($C234,'SINAPI ABRIL 2021'!$1:$1048576,2,0),IFERROR(VLOOKUP($C234,'5-COMP. PROPRIA'!$B$1:$I$7569,4,0),""))</f>
        <v>PINTURA ACRILICA EM PISO CIMENTADO DUAS DEMAOS</v>
      </c>
      <c r="F234" s="89" t="str">
        <f>IFERROR(VLOOKUP($C234,'SINAPI ABRIL 2021'!$A:$D,3,0),IFERROR(VLOOKUP($C234,'5-COMP. PROPRIA'!$B$1:$I$7569,5,0),""))</f>
        <v>M2</v>
      </c>
      <c r="G234" s="155">
        <f>QUANT!K652</f>
        <v>1224.6300000000001</v>
      </c>
      <c r="H234" s="285">
        <f>IFERROR(VLOOKUP($C234,'SINAPI ABRIL 2021'!$A:$D,4,0),IFERROR(VLOOKUP($C234,'5-COMP. PROPRIA'!$B$1:$I$7569,8,0),""))</f>
        <v>12.43</v>
      </c>
      <c r="I234" s="285">
        <f>H234*'4-BDI'!$E$29</f>
        <v>15.940232</v>
      </c>
      <c r="J234" s="286">
        <f t="shared" ref="J234" si="132">TRUNC(G234*H234,2)</f>
        <v>15222.15</v>
      </c>
      <c r="K234" s="149">
        <f t="shared" ref="K234" si="133">TRUNC(G234*I234,2)</f>
        <v>19520.88</v>
      </c>
    </row>
    <row r="235" spans="2:11" s="84" customFormat="1" ht="15">
      <c r="B235" s="721" t="s">
        <v>4670</v>
      </c>
      <c r="C235" s="722"/>
      <c r="D235" s="722"/>
      <c r="E235" s="722"/>
      <c r="F235" s="722"/>
      <c r="G235" s="722"/>
      <c r="H235" s="723"/>
      <c r="I235" s="150"/>
      <c r="J235" s="152">
        <f>SUM(J234:J234)</f>
        <v>15222.15</v>
      </c>
      <c r="K235" s="151">
        <f>SUM(K234:K234)</f>
        <v>19520.88</v>
      </c>
    </row>
    <row r="236" spans="2:11" ht="15">
      <c r="B236" s="721" t="s">
        <v>3682</v>
      </c>
      <c r="C236" s="724"/>
      <c r="D236" s="724"/>
      <c r="E236" s="724"/>
      <c r="F236" s="724"/>
      <c r="G236" s="724"/>
      <c r="H236" s="724"/>
      <c r="I236" s="150"/>
      <c r="J236" s="152">
        <f>TRUNC(J232+J235+J226,2)</f>
        <v>84615.1</v>
      </c>
      <c r="K236" s="151">
        <f>TRUNC(K232+K235+K226,2)</f>
        <v>108510.38</v>
      </c>
    </row>
    <row r="237" spans="2:11" ht="15">
      <c r="B237" s="7" t="s">
        <v>9151</v>
      </c>
      <c r="C237" s="8"/>
      <c r="D237" s="9"/>
      <c r="E237" s="10" t="str">
        <f>QUANT!E660</f>
        <v>PISOS E CALÇAMENTOS</v>
      </c>
      <c r="F237" s="11"/>
      <c r="G237" s="154"/>
      <c r="H237" s="323"/>
      <c r="I237" s="147"/>
      <c r="J237" s="147"/>
      <c r="K237" s="148"/>
    </row>
    <row r="238" spans="2:11" ht="15">
      <c r="B238" s="324" t="s">
        <v>9152</v>
      </c>
      <c r="C238" s="325"/>
      <c r="D238" s="326"/>
      <c r="E238" s="327" t="str">
        <f>QUANT!E661</f>
        <v>PISO INTERNO</v>
      </c>
      <c r="F238" s="144"/>
      <c r="G238" s="155"/>
      <c r="H238" s="320"/>
      <c r="I238" s="285"/>
      <c r="J238" s="286"/>
      <c r="K238" s="149"/>
    </row>
    <row r="239" spans="2:11" ht="30">
      <c r="B239" s="514" t="s">
        <v>10909</v>
      </c>
      <c r="C239" s="325">
        <f>QUANT!C663</f>
        <v>94319</v>
      </c>
      <c r="D239" s="325" t="str">
        <f>QUANT!D663</f>
        <v>SINAPI</v>
      </c>
      <c r="E239" s="88" t="str">
        <f>IFERROR(VLOOKUP($C239,'SINAPI ABRIL 2021'!$1:$1048576,2,0),IFERROR(VLOOKUP($C239,'5-COMP. PROPRIA'!$B$1:$I$7569,4,0),""))</f>
        <v>ATERRO MANUAL DE VALAS COM SOLO ARGILO-ARENOSO E COMPACTAÇÃO MECANIZADA. AF_05/2016</v>
      </c>
      <c r="F239" s="89" t="str">
        <f>IFERROR(VLOOKUP($C239,'SINAPI ABRIL 2021'!$A:$D,3,0),IFERROR(VLOOKUP($C239,'5-COMP. PROPRIA'!$B$1:$I$7569,5,0),""))</f>
        <v>M3</v>
      </c>
      <c r="G239" s="155">
        <f>QUANT!K663</f>
        <v>139.42399999999998</v>
      </c>
      <c r="H239" s="285">
        <f>IFERROR(VLOOKUP($C239,'SINAPI ABRIL 2021'!$A:$D,4,0),IFERROR(VLOOKUP($C239,'5-COMP. PROPRIA'!$B$1:$I$7569,8,0),""))</f>
        <v>31.53</v>
      </c>
      <c r="I239" s="285">
        <f>H239*'4-BDI'!$E$29</f>
        <v>40.434072</v>
      </c>
      <c r="J239" s="286">
        <f t="shared" ref="J239:J246" si="134">TRUNC(G239*H239,2)</f>
        <v>4396.03</v>
      </c>
      <c r="K239" s="149">
        <f t="shared" ref="K239:K246" si="135">TRUNC(G239*I239,2)</f>
        <v>5637.48</v>
      </c>
    </row>
    <row r="240" spans="2:11" ht="45">
      <c r="B240" s="514" t="s">
        <v>10910</v>
      </c>
      <c r="C240" s="325">
        <f>QUANT!C665</f>
        <v>87640</v>
      </c>
      <c r="D240" s="325" t="str">
        <f>QUANT!D665</f>
        <v>SINAPI</v>
      </c>
      <c r="E240" s="88" t="str">
        <f>IFERROR(VLOOKUP($C240,'SINAPI ABRIL 2021'!$1:$1048576,2,0),IFERROR(VLOOKUP($C240,'5-COMP. PROPRIA'!$B$1:$I$7569,4,0),""))</f>
        <v>CONTRAPISO EM ARGAMASSA TRAÇO 1:4 (CIMENTO E AREIA), PREPARO MECÂNICO COM BETONEIRA 400 L, APLICADO EM ÁREAS SECAS SOBRE LAJE, ADERIDO, ESPESSURA 4CM. AF_06/2014</v>
      </c>
      <c r="F240" s="89" t="str">
        <f>IFERROR(VLOOKUP($C240,'SINAPI ABRIL 2021'!$A:$D,3,0),IFERROR(VLOOKUP($C240,'5-COMP. PROPRIA'!$B$1:$I$7569,5,0),""))</f>
        <v>M2</v>
      </c>
      <c r="G240" s="155">
        <f>QUANT!K665</f>
        <v>266.18999999999994</v>
      </c>
      <c r="H240" s="285">
        <f>IFERROR(VLOOKUP($C240,'SINAPI ABRIL 2021'!$A:$D,4,0),IFERROR(VLOOKUP($C240,'5-COMP. PROPRIA'!$B$1:$I$7569,8,0),""))</f>
        <v>38.520000000000003</v>
      </c>
      <c r="I240" s="285">
        <f>H240*'4-BDI'!$E$29</f>
        <v>49.398048000000003</v>
      </c>
      <c r="J240" s="286">
        <f t="shared" si="134"/>
        <v>10253.629999999999</v>
      </c>
      <c r="K240" s="149">
        <f t="shared" si="135"/>
        <v>13149.26</v>
      </c>
    </row>
    <row r="241" spans="2:11" ht="30">
      <c r="B241" s="514" t="s">
        <v>10911</v>
      </c>
      <c r="C241" s="325" t="str">
        <f>QUANT!C667</f>
        <v>CP-PIS-02</v>
      </c>
      <c r="D241" s="325" t="str">
        <f>QUANT!D667</f>
        <v>PRÓPRIA</v>
      </c>
      <c r="E241" s="88" t="str">
        <f>IFERROR(VLOOKUP($C241,'SINAPI ABRIL 2021'!$1:$1048576,2,0),IFERROR(VLOOKUP($C241,'5-COMP. PROPRIA'!$B$1:$I$7569,4,0),""))</f>
        <v xml:space="preserve">RODAPE PRE-MOLDADO DE GRANILITE, MARMORITE OU GRANITINA L = 10 CM, FORNECIMENTO E INSTALAÇÃO.                                                                                                                                                                                                                                                                                                                                                                                                                                       </v>
      </c>
      <c r="F241" s="89" t="str">
        <f>IFERROR(VLOOKUP($C241,'SINAPI ABRIL 2021'!$A:$D,3,0),IFERROR(VLOOKUP($C241,'5-COMP. PROPRIA'!$B$1:$I$7569,5,0),""))</f>
        <v xml:space="preserve">M     </v>
      </c>
      <c r="G241" s="155">
        <f>QUANT!K667</f>
        <v>556.6</v>
      </c>
      <c r="H241" s="285">
        <f>IFERROR(VLOOKUP($C241,'SINAPI ABRIL 2021'!$A:$D,4,0),IFERROR(VLOOKUP($C241,'5-COMP. PROPRIA'!$B$1:$I$7569,8,0),""))</f>
        <v>39.04</v>
      </c>
      <c r="I241" s="285">
        <f>H241*'4-BDI'!$E$29</f>
        <v>50.064895999999997</v>
      </c>
      <c r="J241" s="286">
        <f t="shared" si="134"/>
        <v>21729.66</v>
      </c>
      <c r="K241" s="149">
        <f t="shared" si="135"/>
        <v>27866.12</v>
      </c>
    </row>
    <row r="242" spans="2:11" ht="30">
      <c r="B242" s="514" t="s">
        <v>10920</v>
      </c>
      <c r="C242" s="325">
        <f>QUANT!C669</f>
        <v>101752</v>
      </c>
      <c r="D242" s="325" t="str">
        <f>QUANT!D669</f>
        <v>SINAPI</v>
      </c>
      <c r="E242" s="88" t="str">
        <f>IFERROR(VLOOKUP($C242,'SINAPI ABRIL 2021'!$1:$1048576,2,0),IFERROR(VLOOKUP($C242,'5-COMP. PROPRIA'!$B$1:$I$7569,4,0),""))</f>
        <v>PISO EM GRANILITE, MARMORITE OU GRANITINA EM AMBIENTES INTERNOS. AF_09/2020</v>
      </c>
      <c r="F242" s="89" t="str">
        <f>IFERROR(VLOOKUP($C242,'SINAPI ABRIL 2021'!$A:$D,3,0),IFERROR(VLOOKUP($C242,'5-COMP. PROPRIA'!$B$1:$I$7569,5,0),""))</f>
        <v>M2</v>
      </c>
      <c r="G242" s="155">
        <f>QUANT!K669</f>
        <v>156.69999999999999</v>
      </c>
      <c r="H242" s="285">
        <f>IFERROR(VLOOKUP($C242,'SINAPI ABRIL 2021'!$A:$D,4,0),IFERROR(VLOOKUP($C242,'5-COMP. PROPRIA'!$B$1:$I$7569,8,0),""))</f>
        <v>35.06</v>
      </c>
      <c r="I242" s="285">
        <f>H242*'4-BDI'!$E$29</f>
        <v>44.960944000000005</v>
      </c>
      <c r="J242" s="286">
        <f t="shared" si="134"/>
        <v>5493.9</v>
      </c>
      <c r="K242" s="149">
        <f t="shared" si="135"/>
        <v>7045.37</v>
      </c>
    </row>
    <row r="243" spans="2:11" ht="30">
      <c r="B243" s="514" t="s">
        <v>10921</v>
      </c>
      <c r="C243" s="325" t="str">
        <f>QUANT!C671</f>
        <v>CP-PIS-01</v>
      </c>
      <c r="D243" s="325" t="str">
        <f>QUANT!D671</f>
        <v>PRÓPRIA</v>
      </c>
      <c r="E243" s="88" t="str">
        <f>IFERROR(VLOOKUP($C243,'SINAPI ABRIL 2021'!$1:$1048576,2,0),IFERROR(VLOOKUP($C243,'5-COMP. PROPRIA'!$B$1:$I$7569,4,0),""))</f>
        <v>POLIMENTO E IMPERMEABILIZAÇÃO DE PISO GRANILITE COM RESINA ACRÍLICA BASE ÁGUA 2 DEMÃOS</v>
      </c>
      <c r="F243" s="89" t="str">
        <f>IFERROR(VLOOKUP($C243,'SINAPI ABRIL 2021'!$A:$D,3,0),IFERROR(VLOOKUP($C243,'5-COMP. PROPRIA'!$B$1:$I$7569,5,0),""))</f>
        <v>M2</v>
      </c>
      <c r="G243" s="155">
        <f>QUANT!K671</f>
        <v>1989.19</v>
      </c>
      <c r="H243" s="285">
        <f>IFERROR(VLOOKUP($C243,'SINAPI ABRIL 2021'!$A:$D,4,0),IFERROR(VLOOKUP($C243,'5-COMP. PROPRIA'!$B$1:$I$7569,8,0),""))</f>
        <v>18.32</v>
      </c>
      <c r="I243" s="285">
        <f>H243*'4-BDI'!$E$29</f>
        <v>23.493568</v>
      </c>
      <c r="J243" s="286">
        <f t="shared" si="134"/>
        <v>36441.96</v>
      </c>
      <c r="K243" s="149">
        <f t="shared" si="135"/>
        <v>46733.17</v>
      </c>
    </row>
    <row r="244" spans="2:11" ht="15">
      <c r="B244" s="721" t="s">
        <v>4670</v>
      </c>
      <c r="C244" s="722"/>
      <c r="D244" s="722"/>
      <c r="E244" s="722"/>
      <c r="F244" s="722"/>
      <c r="G244" s="722"/>
      <c r="H244" s="723"/>
      <c r="I244" s="150"/>
      <c r="J244" s="152">
        <f>SUM(J239:J243)</f>
        <v>78315.179999999993</v>
      </c>
      <c r="K244" s="151">
        <f>SUM(K239:K243)</f>
        <v>100431.4</v>
      </c>
    </row>
    <row r="245" spans="2:11" ht="15">
      <c r="B245" s="324" t="s">
        <v>12680</v>
      </c>
      <c r="C245" s="325"/>
      <c r="D245" s="326"/>
      <c r="E245" s="327" t="str">
        <f>QUANT!E673</f>
        <v>PISO EXTERNO</v>
      </c>
      <c r="F245" s="89"/>
      <c r="G245" s="155"/>
      <c r="H245" s="285"/>
      <c r="I245" s="285"/>
      <c r="J245" s="286"/>
      <c r="K245" s="149"/>
    </row>
    <row r="246" spans="2:11" ht="45">
      <c r="B246" s="514" t="s">
        <v>12747</v>
      </c>
      <c r="C246" s="325">
        <f>QUANT!C675</f>
        <v>87700</v>
      </c>
      <c r="D246" s="325" t="str">
        <f>QUANT!D675</f>
        <v>SINAPI</v>
      </c>
      <c r="E246" s="88" t="str">
        <f>IFERROR(VLOOKUP($C246,'SINAPI ABRIL 2021'!$1:$1048576,2,0),IFERROR(VLOOKUP($C246,'5-COMP. PROPRIA'!$B$1:$I$7569,4,0),""))</f>
        <v>CONTRAPISO EM ARGAMASSA TRAÇO 1:4 (CIMENTO E AREIA), PREPARO MECÂNICO COM BETONEIRA 400 L, APLICADO EM ÁREAS SECAS SOBRE LAJE, NÃO ADERIDO, ESPESSURA 6CM. AF_06/2014</v>
      </c>
      <c r="F246" s="89" t="str">
        <f>IFERROR(VLOOKUP($C246,'SINAPI ABRIL 2021'!$A:$D,3,0),IFERROR(VLOOKUP($C246,'5-COMP. PROPRIA'!$B$1:$I$7569,5,0),""))</f>
        <v>M2</v>
      </c>
      <c r="G246" s="155">
        <f>QUANT!K675</f>
        <v>644.84999999999991</v>
      </c>
      <c r="H246" s="285">
        <f>IFERROR(VLOOKUP($C246,'SINAPI ABRIL 2021'!$A:$D,4,0),IFERROR(VLOOKUP($C246,'5-COMP. PROPRIA'!$B$1:$I$7569,8,0),""))</f>
        <v>38.29</v>
      </c>
      <c r="I246" s="285">
        <f>H246*'4-BDI'!$E$29</f>
        <v>49.103096000000001</v>
      </c>
      <c r="J246" s="286">
        <f t="shared" si="134"/>
        <v>24691.3</v>
      </c>
      <c r="K246" s="149">
        <f t="shared" si="135"/>
        <v>31664.13</v>
      </c>
    </row>
    <row r="247" spans="2:11" ht="30">
      <c r="B247" s="514" t="s">
        <v>12748</v>
      </c>
      <c r="C247" s="325">
        <f>QUANT!C677</f>
        <v>92398</v>
      </c>
      <c r="D247" s="325" t="str">
        <f>QUANT!D677</f>
        <v>SINAPI</v>
      </c>
      <c r="E247" s="88" t="str">
        <f>IFERROR(VLOOKUP($C247,'SINAPI ABRIL 2021'!$1:$1048576,2,0),IFERROR(VLOOKUP($C247,'5-COMP. PROPRIA'!$B$1:$I$7569,4,0),""))</f>
        <v>EXECUÇÃO DE PÁTIO/ESTACIONAMENTO EM PISO INTERTRAVADO, COM BLOCO RETANGULAR COR NATURAL DE 20 X 10 CM, ESPESSURA 8 CM. AF_12/2015</v>
      </c>
      <c r="F247" s="89" t="str">
        <f>IFERROR(VLOOKUP($C247,'SINAPI ABRIL 2021'!$A:$D,3,0),IFERROR(VLOOKUP($C247,'5-COMP. PROPRIA'!$B$1:$I$7569,5,0),""))</f>
        <v>M2</v>
      </c>
      <c r="G247" s="155">
        <f>QUANT!K677</f>
        <v>317.55</v>
      </c>
      <c r="H247" s="285">
        <f>IFERROR(VLOOKUP($C247,'SINAPI ABRIL 2021'!$A:$D,4,0),IFERROR(VLOOKUP($C247,'5-COMP. PROPRIA'!$B$1:$I$7569,8,0),""))</f>
        <v>68.45</v>
      </c>
      <c r="I247" s="285">
        <f>H247*'4-BDI'!$E$29</f>
        <v>87.780280000000005</v>
      </c>
      <c r="J247" s="286">
        <f t="shared" ref="J247" si="136">TRUNC(G247*H247,2)</f>
        <v>21736.29</v>
      </c>
      <c r="K247" s="149">
        <f t="shared" ref="K247" si="137">TRUNC(G247*I247,2)</f>
        <v>27874.62</v>
      </c>
    </row>
    <row r="248" spans="2:11" ht="15">
      <c r="B248" s="721" t="s">
        <v>4670</v>
      </c>
      <c r="C248" s="722"/>
      <c r="D248" s="722"/>
      <c r="E248" s="722"/>
      <c r="F248" s="722"/>
      <c r="G248" s="722"/>
      <c r="H248" s="723"/>
      <c r="I248" s="150"/>
      <c r="J248" s="152">
        <f>SUM(J246:J247)</f>
        <v>46427.59</v>
      </c>
      <c r="K248" s="151">
        <f>SUM(K246:K247)</f>
        <v>59538.75</v>
      </c>
    </row>
    <row r="249" spans="2:11" ht="15">
      <c r="B249" s="721" t="s">
        <v>3682</v>
      </c>
      <c r="C249" s="724"/>
      <c r="D249" s="724"/>
      <c r="E249" s="724"/>
      <c r="F249" s="724"/>
      <c r="G249" s="724"/>
      <c r="H249" s="724"/>
      <c r="I249" s="150"/>
      <c r="J249" s="152">
        <f>TRUNC(J244+J248,2)</f>
        <v>124742.77</v>
      </c>
      <c r="K249" s="151">
        <f>TRUNC(K244+K248,2)</f>
        <v>159970.15</v>
      </c>
    </row>
    <row r="250" spans="2:11" s="84" customFormat="1" ht="15">
      <c r="B250" s="7" t="s">
        <v>10912</v>
      </c>
      <c r="C250" s="8"/>
      <c r="D250" s="9"/>
      <c r="E250" s="10" t="str">
        <f>QUANT!E680</f>
        <v xml:space="preserve">INSTALAÇÕES HIDROSSANITÁRIAS  </v>
      </c>
      <c r="F250" s="11"/>
      <c r="G250" s="154"/>
      <c r="H250" s="323"/>
      <c r="I250" s="147"/>
      <c r="J250" s="147"/>
      <c r="K250" s="148"/>
    </row>
    <row r="251" spans="2:11" s="84" customFormat="1" ht="15">
      <c r="B251" s="324" t="s">
        <v>10913</v>
      </c>
      <c r="C251" s="325"/>
      <c r="D251" s="326"/>
      <c r="E251" s="327" t="str">
        <f>QUANT!E681</f>
        <v xml:space="preserve">INSTALAÇÕES SANITÁRIAS  </v>
      </c>
      <c r="F251" s="144"/>
      <c r="G251" s="155"/>
      <c r="H251" s="320"/>
      <c r="I251" s="285"/>
      <c r="J251" s="286"/>
      <c r="K251" s="149"/>
    </row>
    <row r="252" spans="2:11" s="84" customFormat="1" ht="45">
      <c r="B252" s="14" t="s">
        <v>12749</v>
      </c>
      <c r="C252" s="136">
        <f>QUANT!C683</f>
        <v>97902</v>
      </c>
      <c r="D252" s="136" t="str">
        <f>QUANT!D683</f>
        <v>SINAPI</v>
      </c>
      <c r="E252" s="88" t="str">
        <f>IFERROR(VLOOKUP($C252,'SINAPI ABRIL 2021'!$1:$1048576,2,0),IFERROR(VLOOKUP($C252,'5-COMP. PROPRIA'!$B$1:$I$7569,4,0),""))</f>
        <v>CAIXA ENTERRADA HIDRÁULICA RETANGULAR EM ALVENARIA COM TIJOLOS CERÂMICOS MACIÇOS, DIMENSÕES INTERNAS: 0,6X0,6X0,6 M PARA REDE DE ESGOTO. AF_12/2020</v>
      </c>
      <c r="F252" s="89" t="str">
        <f>IFERROR(VLOOKUP($C252,'SINAPI ABRIL 2021'!$A:$D,3,0),IFERROR(VLOOKUP($C252,'5-COMP. PROPRIA'!$B$1:$I$7569,5,0),""))</f>
        <v>UN</v>
      </c>
      <c r="G252" s="155">
        <f>QUANT!K683</f>
        <v>6</v>
      </c>
      <c r="H252" s="285">
        <f>IFERROR(VLOOKUP($C252,'SINAPI ABRIL 2021'!$A:$D,4,0),IFERROR(VLOOKUP($C252,'5-COMP. PROPRIA'!$B$1:$I$7569,8,0),""))</f>
        <v>494.64</v>
      </c>
      <c r="I252" s="285">
        <f>H252*'4-BDI'!$E$29</f>
        <v>634.32633599999997</v>
      </c>
      <c r="J252" s="286">
        <f t="shared" ref="J252" si="138">TRUNC(G252*H252,2)</f>
        <v>2967.84</v>
      </c>
      <c r="K252" s="149">
        <f t="shared" ref="K252" si="139">TRUNC(G252*I252,2)</f>
        <v>3805.95</v>
      </c>
    </row>
    <row r="253" spans="2:11" s="84" customFormat="1" ht="30">
      <c r="B253" s="14" t="s">
        <v>12750</v>
      </c>
      <c r="C253" s="136" t="str">
        <f>QUANT!C684</f>
        <v>CP-HID-07</v>
      </c>
      <c r="D253" s="136" t="str">
        <f>QUANT!D684</f>
        <v>PRÓPRIA</v>
      </c>
      <c r="E253" s="88" t="str">
        <f>IFERROR(VLOOKUP($C253,'SINAPI ABRIL 2021'!$1:$1048576,2,0),IFERROR(VLOOKUP($C253,'5-COMP. PROPRIA'!$B$1:$I$7569,4,0),""))</f>
        <v>CAIXA SIFONADA PVC, 150X150X50 MM, COM GRELHA QUADRADA BRANCA - NBR 5688 - FORNECIMENTO E INSTALAÇÃO</v>
      </c>
      <c r="F253" s="89" t="str">
        <f>IFERROR(VLOOKUP($C253,'SINAPI ABRIL 2021'!$A:$D,3,0),IFERROR(VLOOKUP($C253,'5-COMP. PROPRIA'!$B$1:$I$7569,5,0),""))</f>
        <v xml:space="preserve">UN    </v>
      </c>
      <c r="G253" s="155">
        <f>QUANT!K684</f>
        <v>12</v>
      </c>
      <c r="H253" s="285">
        <f>IFERROR(VLOOKUP($C253,'SINAPI ABRIL 2021'!$A:$D,4,0),IFERROR(VLOOKUP($C253,'5-COMP. PROPRIA'!$B$1:$I$7569,8,0),""))</f>
        <v>48.45</v>
      </c>
      <c r="I253" s="285">
        <f>H253*'4-BDI'!$E$29</f>
        <v>62.132280000000002</v>
      </c>
      <c r="J253" s="286">
        <f t="shared" ref="J253:J269" si="140">TRUNC(G253*H253,2)</f>
        <v>581.4</v>
      </c>
      <c r="K253" s="149">
        <f t="shared" ref="K253:K269" si="141">TRUNC(G253*I253,2)</f>
        <v>745.58</v>
      </c>
    </row>
    <row r="254" spans="2:11" s="84" customFormat="1" ht="30">
      <c r="B254" s="14" t="s">
        <v>12751</v>
      </c>
      <c r="C254" s="136">
        <f>QUANT!C685</f>
        <v>89495</v>
      </c>
      <c r="D254" s="136" t="str">
        <f>QUANT!D685</f>
        <v>SINAPI</v>
      </c>
      <c r="E254" s="88" t="str">
        <f>IFERROR(VLOOKUP($C254,'SINAPI ABRIL 2021'!$1:$1048576,2,0),IFERROR(VLOOKUP($C254,'5-COMP. PROPRIA'!$B$1:$I$7569,4,0),""))</f>
        <v>RALO SIFONADO, PVC, DN 100 X 40 MM, JUNTA SOLDÁVEL, FORNECIDO E INSTALADO EM RAMAIS DE ENCAMINHAMENTO DE ÁGUA PLUVIAL. AF_12/2014</v>
      </c>
      <c r="F254" s="89" t="str">
        <f>IFERROR(VLOOKUP($C254,'SINAPI ABRIL 2021'!$A:$D,3,0),IFERROR(VLOOKUP($C254,'5-COMP. PROPRIA'!$B$1:$I$7569,5,0),""))</f>
        <v>UN</v>
      </c>
      <c r="G254" s="155">
        <f>QUANT!K685</f>
        <v>4</v>
      </c>
      <c r="H254" s="285">
        <f>IFERROR(VLOOKUP($C254,'SINAPI ABRIL 2021'!$A:$D,4,0),IFERROR(VLOOKUP($C254,'5-COMP. PROPRIA'!$B$1:$I$7569,8,0),""))</f>
        <v>9.64</v>
      </c>
      <c r="I254" s="285">
        <f>H254*'4-BDI'!$E$29</f>
        <v>12.362336000000001</v>
      </c>
      <c r="J254" s="286">
        <f t="shared" si="140"/>
        <v>38.56</v>
      </c>
      <c r="K254" s="149">
        <f t="shared" si="141"/>
        <v>49.44</v>
      </c>
    </row>
    <row r="255" spans="2:11" s="84" customFormat="1" ht="30">
      <c r="B255" s="14" t="s">
        <v>12752</v>
      </c>
      <c r="C255" s="136">
        <f>QUANT!C686</f>
        <v>86883</v>
      </c>
      <c r="D255" s="136" t="str">
        <f>QUANT!D686</f>
        <v>SINAPI</v>
      </c>
      <c r="E255" s="88" t="str">
        <f>IFERROR(VLOOKUP($C255,'SINAPI ABRIL 2021'!$1:$1048576,2,0),IFERROR(VLOOKUP($C255,'5-COMP. PROPRIA'!$B$1:$I$7569,4,0),""))</f>
        <v>SIFÃO DO TIPO FLEXÍVEL EM PVC 1  X 1.1/2  - FORNECIMENTO E INSTALAÇÃO. AF_01/2020</v>
      </c>
      <c r="F255" s="89" t="str">
        <f>IFERROR(VLOOKUP($C255,'SINAPI ABRIL 2021'!$A:$D,3,0),IFERROR(VLOOKUP($C255,'5-COMP. PROPRIA'!$B$1:$I$7569,5,0),""))</f>
        <v>UN</v>
      </c>
      <c r="G255" s="155">
        <f>QUANT!K686</f>
        <v>16</v>
      </c>
      <c r="H255" s="285">
        <f>IFERROR(VLOOKUP($C255,'SINAPI ABRIL 2021'!$A:$D,4,0),IFERROR(VLOOKUP($C255,'5-COMP. PROPRIA'!$B$1:$I$7569,8,0),""))</f>
        <v>10.62</v>
      </c>
      <c r="I255" s="285">
        <f>H255*'4-BDI'!$E$29</f>
        <v>13.619088</v>
      </c>
      <c r="J255" s="286">
        <f t="shared" si="140"/>
        <v>169.92</v>
      </c>
      <c r="K255" s="149">
        <f t="shared" si="141"/>
        <v>217.9</v>
      </c>
    </row>
    <row r="256" spans="2:11" s="84" customFormat="1" ht="30">
      <c r="B256" s="14" t="s">
        <v>12753</v>
      </c>
      <c r="C256" s="136">
        <f>QUANT!C687</f>
        <v>86879</v>
      </c>
      <c r="D256" s="136" t="str">
        <f>QUANT!D687</f>
        <v>SINAPI</v>
      </c>
      <c r="E256" s="88" t="str">
        <f>IFERROR(VLOOKUP($C256,'SINAPI ABRIL 2021'!$1:$1048576,2,0),IFERROR(VLOOKUP($C256,'5-COMP. PROPRIA'!$B$1:$I$7569,4,0),""))</f>
        <v>VÁLVULA EM PLÁSTICO 1 PARA PIA, TANQUE OU LAVATÓRIO, COM OU SEM LADRÃO - FORNECIMENTO E INSTALAÇÃO. AF_01/2020</v>
      </c>
      <c r="F256" s="89" t="str">
        <f>IFERROR(VLOOKUP($C256,'SINAPI ABRIL 2021'!$A:$D,3,0),IFERROR(VLOOKUP($C256,'5-COMP. PROPRIA'!$B$1:$I$7569,5,0),""))</f>
        <v>UN</v>
      </c>
      <c r="G256" s="155">
        <f>QUANT!K687</f>
        <v>16</v>
      </c>
      <c r="H256" s="285">
        <f>IFERROR(VLOOKUP($C256,'SINAPI ABRIL 2021'!$A:$D,4,0),IFERROR(VLOOKUP($C256,'5-COMP. PROPRIA'!$B$1:$I$7569,8,0),""))</f>
        <v>5.97</v>
      </c>
      <c r="I256" s="285">
        <f>H256*'4-BDI'!$E$29</f>
        <v>7.6559279999999994</v>
      </c>
      <c r="J256" s="286">
        <f t="shared" si="140"/>
        <v>95.52</v>
      </c>
      <c r="K256" s="149">
        <f t="shared" si="141"/>
        <v>122.49</v>
      </c>
    </row>
    <row r="257" spans="2:11" s="84" customFormat="1" ht="45">
      <c r="B257" s="14" t="s">
        <v>12754</v>
      </c>
      <c r="C257" s="136">
        <f>QUANT!C688</f>
        <v>89728</v>
      </c>
      <c r="D257" s="136" t="str">
        <f>QUANT!D688</f>
        <v>SINAPI</v>
      </c>
      <c r="E257" s="88" t="str">
        <f>IFERROR(VLOOKUP($C257,'SINAPI ABRIL 2021'!$1:$1048576,2,0),IFERROR(VLOOKUP($C257,'5-COMP. PROPRIA'!$B$1:$I$7569,4,0),""))</f>
        <v>CURVA CURTA 90 GRAUS, PVC, SERIE NORMAL, ESGOTO PREDIAL, DN 40 MM, JUNTA SOLDÁVEL, FORNECIDO E INSTALADO EM RAMAL DE DESCARGA OU RAMAL DE ESGOTO SANITÁRIO. AF_12/2014</v>
      </c>
      <c r="F257" s="89" t="str">
        <f>IFERROR(VLOOKUP($C257,'SINAPI ABRIL 2021'!$A:$D,3,0),IFERROR(VLOOKUP($C257,'5-COMP. PROPRIA'!$B$1:$I$7569,5,0),""))</f>
        <v>UN</v>
      </c>
      <c r="G257" s="155">
        <f>QUANT!K688</f>
        <v>18</v>
      </c>
      <c r="H257" s="285">
        <f>IFERROR(VLOOKUP($C257,'SINAPI ABRIL 2021'!$A:$D,4,0),IFERROR(VLOOKUP($C257,'5-COMP. PROPRIA'!$B$1:$I$7569,8,0),""))</f>
        <v>8.91</v>
      </c>
      <c r="I257" s="285">
        <f>H257*'4-BDI'!$E$29</f>
        <v>11.426183999999999</v>
      </c>
      <c r="J257" s="286">
        <f t="shared" si="140"/>
        <v>160.38</v>
      </c>
      <c r="K257" s="149">
        <f t="shared" si="141"/>
        <v>205.67</v>
      </c>
    </row>
    <row r="258" spans="2:11" s="84" customFormat="1" ht="45">
      <c r="B258" s="14" t="s">
        <v>12755</v>
      </c>
      <c r="C258" s="136">
        <f>QUANT!C689</f>
        <v>89746</v>
      </c>
      <c r="D258" s="136" t="str">
        <f>QUANT!D689</f>
        <v>SINAPI</v>
      </c>
      <c r="E258" s="88" t="str">
        <f>IFERROR(VLOOKUP($C258,'SINAPI ABRIL 2021'!$1:$1048576,2,0),IFERROR(VLOOKUP($C258,'5-COMP. PROPRIA'!$B$1:$I$7569,4,0),""))</f>
        <v>JOELHO 45 GRAUS, PVC, SERIE NORMAL, ESGOTO PREDIAL, DN 100 MM, JUNTA ELÁSTICA, FORNECIDO E INSTALADO EM RAMAL DE DESCARGA OU RAMAL DE ESGOTO SANITÁRIO. AF_12/2014</v>
      </c>
      <c r="F258" s="89" t="str">
        <f>IFERROR(VLOOKUP($C258,'SINAPI ABRIL 2021'!$A:$D,3,0),IFERROR(VLOOKUP($C258,'5-COMP. PROPRIA'!$B$1:$I$7569,5,0),""))</f>
        <v>UN</v>
      </c>
      <c r="G258" s="155">
        <f>QUANT!K689</f>
        <v>4</v>
      </c>
      <c r="H258" s="285">
        <f>IFERROR(VLOOKUP($C258,'SINAPI ABRIL 2021'!$A:$D,4,0),IFERROR(VLOOKUP($C258,'5-COMP. PROPRIA'!$B$1:$I$7569,8,0),""))</f>
        <v>21.39</v>
      </c>
      <c r="I258" s="285">
        <f>H258*'4-BDI'!$E$29</f>
        <v>27.430536</v>
      </c>
      <c r="J258" s="286">
        <f t="shared" si="140"/>
        <v>85.56</v>
      </c>
      <c r="K258" s="149">
        <f t="shared" si="141"/>
        <v>109.72</v>
      </c>
    </row>
    <row r="259" spans="2:11" s="84" customFormat="1" ht="45">
      <c r="B259" s="14" t="s">
        <v>12756</v>
      </c>
      <c r="C259" s="136">
        <f>QUANT!C690</f>
        <v>89726</v>
      </c>
      <c r="D259" s="136" t="str">
        <f>QUANT!D690</f>
        <v>SINAPI</v>
      </c>
      <c r="E259" s="88" t="str">
        <f>IFERROR(VLOOKUP($C259,'SINAPI ABRIL 2021'!$1:$1048576,2,0),IFERROR(VLOOKUP($C259,'5-COMP. PROPRIA'!$B$1:$I$7569,4,0),""))</f>
        <v>JOELHO 45 GRAUS, PVC, SERIE NORMAL, ESGOTO PREDIAL, DN 40 MM, JUNTA SOLDÁVEL, FORNECIDO E INSTALADO EM RAMAL DE DESCARGA OU RAMAL DE ESGOTO SANITÁRIO. AF_12/2014</v>
      </c>
      <c r="F259" s="89" t="str">
        <f>IFERROR(VLOOKUP($C259,'SINAPI ABRIL 2021'!$A:$D,3,0),IFERROR(VLOOKUP($C259,'5-COMP. PROPRIA'!$B$1:$I$7569,5,0),""))</f>
        <v>UN</v>
      </c>
      <c r="G259" s="155">
        <f>QUANT!K690</f>
        <v>7</v>
      </c>
      <c r="H259" s="285">
        <f>IFERROR(VLOOKUP($C259,'SINAPI ABRIL 2021'!$A:$D,4,0),IFERROR(VLOOKUP($C259,'5-COMP. PROPRIA'!$B$1:$I$7569,8,0),""))</f>
        <v>5.94</v>
      </c>
      <c r="I259" s="285">
        <f>H259*'4-BDI'!$E$29</f>
        <v>7.6174560000000007</v>
      </c>
      <c r="J259" s="286">
        <f t="shared" si="140"/>
        <v>41.58</v>
      </c>
      <c r="K259" s="149">
        <f t="shared" si="141"/>
        <v>53.32</v>
      </c>
    </row>
    <row r="260" spans="2:11" s="84" customFormat="1" ht="45">
      <c r="B260" s="14" t="s">
        <v>12757</v>
      </c>
      <c r="C260" s="136">
        <f>QUANT!C691</f>
        <v>89732</v>
      </c>
      <c r="D260" s="136" t="str">
        <f>QUANT!D691</f>
        <v>SINAPI</v>
      </c>
      <c r="E260" s="88" t="str">
        <f>IFERROR(VLOOKUP($C260,'SINAPI ABRIL 2021'!$1:$1048576,2,0),IFERROR(VLOOKUP($C260,'5-COMP. PROPRIA'!$B$1:$I$7569,4,0),""))</f>
        <v>JOELHO 45 GRAUS, PVC, SERIE NORMAL, ESGOTO PREDIAL, DN 50 MM, JUNTA ELÁSTICA, FORNECIDO E INSTALADO EM RAMAL DE DESCARGA OU RAMAL DE ESGOTO SANITÁRIO. AF_12/2014</v>
      </c>
      <c r="F260" s="89" t="str">
        <f>IFERROR(VLOOKUP($C260,'SINAPI ABRIL 2021'!$A:$D,3,0),IFERROR(VLOOKUP($C260,'5-COMP. PROPRIA'!$B$1:$I$7569,5,0),""))</f>
        <v>UN</v>
      </c>
      <c r="G260" s="155">
        <f>QUANT!K691</f>
        <v>3</v>
      </c>
      <c r="H260" s="285">
        <f>IFERROR(VLOOKUP($C260,'SINAPI ABRIL 2021'!$A:$D,4,0),IFERROR(VLOOKUP($C260,'5-COMP. PROPRIA'!$B$1:$I$7569,8,0),""))</f>
        <v>10.15</v>
      </c>
      <c r="I260" s="285">
        <f>H260*'4-BDI'!$E$29</f>
        <v>13.016360000000001</v>
      </c>
      <c r="J260" s="286">
        <f t="shared" si="140"/>
        <v>30.45</v>
      </c>
      <c r="K260" s="149">
        <f t="shared" si="141"/>
        <v>39.04</v>
      </c>
    </row>
    <row r="261" spans="2:11" s="84" customFormat="1" ht="45">
      <c r="B261" s="14" t="s">
        <v>12758</v>
      </c>
      <c r="C261" s="136">
        <f>QUANT!C692</f>
        <v>89739</v>
      </c>
      <c r="D261" s="136" t="str">
        <f>QUANT!D692</f>
        <v>SINAPI</v>
      </c>
      <c r="E261" s="88" t="str">
        <f>IFERROR(VLOOKUP($C261,'SINAPI ABRIL 2021'!$1:$1048576,2,0),IFERROR(VLOOKUP($C261,'5-COMP. PROPRIA'!$B$1:$I$7569,4,0),""))</f>
        <v>JOELHO 45 GRAUS, PVC, SERIE NORMAL, ESGOTO PREDIAL, DN 75 MM, JUNTA ELÁSTICA, FORNECIDO E INSTALADO EM RAMAL DE DESCARGA OU RAMAL DE ESGOTO SANITÁRIO. AF_12/2014</v>
      </c>
      <c r="F261" s="89" t="str">
        <f>IFERROR(VLOOKUP($C261,'SINAPI ABRIL 2021'!$A:$D,3,0),IFERROR(VLOOKUP($C261,'5-COMP. PROPRIA'!$B$1:$I$7569,5,0),""))</f>
        <v>UN</v>
      </c>
      <c r="G261" s="155">
        <f>QUANT!K692</f>
        <v>3</v>
      </c>
      <c r="H261" s="285">
        <f>IFERROR(VLOOKUP($C261,'SINAPI ABRIL 2021'!$A:$D,4,0),IFERROR(VLOOKUP($C261,'5-COMP. PROPRIA'!$B$1:$I$7569,8,0),""))</f>
        <v>17.329999999999998</v>
      </c>
      <c r="I261" s="285">
        <f>H261*'4-BDI'!$E$29</f>
        <v>22.223991999999999</v>
      </c>
      <c r="J261" s="286">
        <f t="shared" si="140"/>
        <v>51.99</v>
      </c>
      <c r="K261" s="149">
        <f t="shared" si="141"/>
        <v>66.67</v>
      </c>
    </row>
    <row r="262" spans="2:11" s="84" customFormat="1" ht="45">
      <c r="B262" s="14" t="s">
        <v>12759</v>
      </c>
      <c r="C262" s="136">
        <f>QUANT!C693</f>
        <v>89809</v>
      </c>
      <c r="D262" s="136" t="str">
        <f>QUANT!D693</f>
        <v>SINAPI</v>
      </c>
      <c r="E262" s="88" t="str">
        <f>IFERROR(VLOOKUP($C262,'SINAPI ABRIL 2021'!$1:$1048576,2,0),IFERROR(VLOOKUP($C262,'5-COMP. PROPRIA'!$B$1:$I$7569,4,0),""))</f>
        <v>JOELHO 90 GRAUS, PVC, SERIE NORMAL, ESGOTO PREDIAL, DN 100 MM, JUNTA ELÁSTICA, FORNECIDO E INSTALADO EM PRUMADA DE ESGOTO SANITÁRIO OU VENTILAÇÃO. AF_12/2014</v>
      </c>
      <c r="F262" s="89" t="str">
        <f>IFERROR(VLOOKUP($C262,'SINAPI ABRIL 2021'!$A:$D,3,0),IFERROR(VLOOKUP($C262,'5-COMP. PROPRIA'!$B$1:$I$7569,5,0),""))</f>
        <v>UN</v>
      </c>
      <c r="G262" s="155">
        <f>QUANT!K693</f>
        <v>20</v>
      </c>
      <c r="H262" s="285">
        <f>IFERROR(VLOOKUP($C262,'SINAPI ABRIL 2021'!$A:$D,4,0),IFERROR(VLOOKUP($C262,'5-COMP. PROPRIA'!$B$1:$I$7569,8,0),""))</f>
        <v>17.38</v>
      </c>
      <c r="I262" s="285">
        <f>H262*'4-BDI'!$E$29</f>
        <v>22.288111999999998</v>
      </c>
      <c r="J262" s="286">
        <f t="shared" si="140"/>
        <v>347.6</v>
      </c>
      <c r="K262" s="149">
        <f t="shared" si="141"/>
        <v>445.76</v>
      </c>
    </row>
    <row r="263" spans="2:11" s="84" customFormat="1" ht="45">
      <c r="B263" s="14" t="s">
        <v>12760</v>
      </c>
      <c r="C263" s="136">
        <f>QUANT!C694</f>
        <v>89801</v>
      </c>
      <c r="D263" s="136" t="str">
        <f>QUANT!D694</f>
        <v>SINAPI</v>
      </c>
      <c r="E263" s="88" t="str">
        <f>IFERROR(VLOOKUP($C263,'SINAPI ABRIL 2021'!$1:$1048576,2,0),IFERROR(VLOOKUP($C263,'5-COMP. PROPRIA'!$B$1:$I$7569,4,0),""))</f>
        <v>JOELHO 90 GRAUS, PVC, SERIE NORMAL, ESGOTO PREDIAL, DN 50 MM, JUNTA ELÁSTICA, FORNECIDO E INSTALADO EM PRUMADA DE ESGOTO SANITÁRIO OU VENTILAÇÃO. AF_12/2014</v>
      </c>
      <c r="F263" s="89" t="str">
        <f>IFERROR(VLOOKUP($C263,'SINAPI ABRIL 2021'!$A:$D,3,0),IFERROR(VLOOKUP($C263,'5-COMP. PROPRIA'!$B$1:$I$7569,5,0),""))</f>
        <v>UN</v>
      </c>
      <c r="G263" s="155">
        <f>QUANT!K694</f>
        <v>8</v>
      </c>
      <c r="H263" s="285">
        <f>IFERROR(VLOOKUP($C263,'SINAPI ABRIL 2021'!$A:$D,4,0),IFERROR(VLOOKUP($C263,'5-COMP. PROPRIA'!$B$1:$I$7569,8,0),""))</f>
        <v>6.78</v>
      </c>
      <c r="I263" s="285">
        <f>H263*'4-BDI'!$E$29</f>
        <v>8.6946720000000006</v>
      </c>
      <c r="J263" s="286">
        <f t="shared" si="140"/>
        <v>54.24</v>
      </c>
      <c r="K263" s="149">
        <f t="shared" si="141"/>
        <v>69.55</v>
      </c>
    </row>
    <row r="264" spans="2:11" s="84" customFormat="1" ht="45">
      <c r="B264" s="14" t="s">
        <v>12761</v>
      </c>
      <c r="C264" s="136">
        <f>QUANT!C695</f>
        <v>89724</v>
      </c>
      <c r="D264" s="136" t="str">
        <f>QUANT!D695</f>
        <v>SINAPI</v>
      </c>
      <c r="E264" s="88" t="str">
        <f>IFERROR(VLOOKUP($C264,'SINAPI ABRIL 2021'!$1:$1048576,2,0),IFERROR(VLOOKUP($C264,'5-COMP. PROPRIA'!$B$1:$I$7569,4,0),""))</f>
        <v>JOELHO 90 GRAUS, PVC, SERIE NORMAL, ESGOTO PREDIAL, DN 40 MM, JUNTA SOLDÁVEL, FORNECIDO E INSTALADO EM RAMAL DE DESCARGA OU RAMAL DE ESGOTO SANITÁRIO. AF_12/2014</v>
      </c>
      <c r="F264" s="89" t="str">
        <f>IFERROR(VLOOKUP($C264,'SINAPI ABRIL 2021'!$A:$D,3,0),IFERROR(VLOOKUP($C264,'5-COMP. PROPRIA'!$B$1:$I$7569,5,0),""))</f>
        <v>UN</v>
      </c>
      <c r="G264" s="155">
        <f>QUANT!K695</f>
        <v>14</v>
      </c>
      <c r="H264" s="285">
        <f>IFERROR(VLOOKUP($C264,'SINAPI ABRIL 2021'!$A:$D,4,0),IFERROR(VLOOKUP($C264,'5-COMP. PROPRIA'!$B$1:$I$7569,8,0),""))</f>
        <v>8.32</v>
      </c>
      <c r="I264" s="285">
        <f>H264*'4-BDI'!$E$29</f>
        <v>10.669568</v>
      </c>
      <c r="J264" s="286">
        <f t="shared" si="140"/>
        <v>116.48</v>
      </c>
      <c r="K264" s="149">
        <f t="shared" si="141"/>
        <v>149.37</v>
      </c>
    </row>
    <row r="265" spans="2:11" s="84" customFormat="1" ht="30">
      <c r="B265" s="14" t="s">
        <v>12762</v>
      </c>
      <c r="C265" s="136" t="str">
        <f>QUANT!C696</f>
        <v>CP-HID-09</v>
      </c>
      <c r="D265" s="136" t="str">
        <f>QUANT!D696</f>
        <v>PRÓPRIA</v>
      </c>
      <c r="E265" s="88" t="str">
        <f>IFERROR(VLOOKUP($C265,'SINAPI ABRIL 2021'!$1:$1048576,2,0),IFERROR(VLOOKUP($C265,'5-COMP. PROPRIA'!$B$1:$I$7569,4,0),""))</f>
        <v>JUNCAO SIMPLES, PVC, DN 100 X 50 MM, SERIE NORMAL PARA ESGOTO PREDIAL -  FORNECIMENTO E INSTALAÇÃO</v>
      </c>
      <c r="F265" s="89" t="str">
        <f>IFERROR(VLOOKUP($C265,'SINAPI ABRIL 2021'!$A:$D,3,0),IFERROR(VLOOKUP($C265,'5-COMP. PROPRIA'!$B$1:$I$7569,5,0),""))</f>
        <v xml:space="preserve">UN    </v>
      </c>
      <c r="G265" s="155">
        <f>QUANT!K696</f>
        <v>3</v>
      </c>
      <c r="H265" s="285">
        <f>IFERROR(VLOOKUP($C265,'SINAPI ABRIL 2021'!$A:$D,4,0),IFERROR(VLOOKUP($C265,'5-COMP. PROPRIA'!$B$1:$I$7569,8,0),""))</f>
        <v>37.26</v>
      </c>
      <c r="I265" s="285">
        <f>H265*'4-BDI'!$E$29</f>
        <v>47.782223999999999</v>
      </c>
      <c r="J265" s="286">
        <f t="shared" si="140"/>
        <v>111.78</v>
      </c>
      <c r="K265" s="149">
        <f t="shared" si="141"/>
        <v>143.34</v>
      </c>
    </row>
    <row r="266" spans="2:11" s="84" customFormat="1" ht="45">
      <c r="B266" s="14" t="s">
        <v>12763</v>
      </c>
      <c r="C266" s="136">
        <f>QUANT!C697</f>
        <v>89797</v>
      </c>
      <c r="D266" s="136" t="str">
        <f>QUANT!D697</f>
        <v>SINAPI</v>
      </c>
      <c r="E266" s="88" t="str">
        <f>IFERROR(VLOOKUP($C266,'SINAPI ABRIL 2021'!$1:$1048576,2,0),IFERROR(VLOOKUP($C266,'5-COMP. PROPRIA'!$B$1:$I$7569,4,0),""))</f>
        <v>JUNÇÃO SIMPLES, PVC, SERIE NORMAL, ESGOTO PREDIAL, DN 100 X 100 MM, JUNTA ELÁSTICA, FORNECIDO E INSTALADO EM RAMAL DE DESCARGA OU RAMAL DE ESGOTO SANITÁRIO. AF_12/2014</v>
      </c>
      <c r="F266" s="89" t="str">
        <f>IFERROR(VLOOKUP($C266,'SINAPI ABRIL 2021'!$A:$D,3,0),IFERROR(VLOOKUP($C266,'5-COMP. PROPRIA'!$B$1:$I$7569,5,0),""))</f>
        <v>UN</v>
      </c>
      <c r="G266" s="155">
        <f>QUANT!K697</f>
        <v>17</v>
      </c>
      <c r="H266" s="285">
        <f>IFERROR(VLOOKUP($C266,'SINAPI ABRIL 2021'!$A:$D,4,0),IFERROR(VLOOKUP($C266,'5-COMP. PROPRIA'!$B$1:$I$7569,8,0),""))</f>
        <v>42.15</v>
      </c>
      <c r="I266" s="285">
        <f>H266*'4-BDI'!$E$29</f>
        <v>54.053159999999998</v>
      </c>
      <c r="J266" s="286">
        <f t="shared" si="140"/>
        <v>716.55</v>
      </c>
      <c r="K266" s="149">
        <f t="shared" si="141"/>
        <v>918.9</v>
      </c>
    </row>
    <row r="267" spans="2:11" s="84" customFormat="1" ht="45">
      <c r="B267" s="14" t="s">
        <v>12764</v>
      </c>
      <c r="C267" s="136">
        <f>QUANT!C698</f>
        <v>89785</v>
      </c>
      <c r="D267" s="136" t="str">
        <f>QUANT!D698</f>
        <v>SINAPI</v>
      </c>
      <c r="E267" s="88" t="str">
        <f>IFERROR(VLOOKUP($C267,'SINAPI ABRIL 2021'!$1:$1048576,2,0),IFERROR(VLOOKUP($C267,'5-COMP. PROPRIA'!$B$1:$I$7569,4,0),""))</f>
        <v>JUNÇÃO SIMPLES, PVC, SERIE NORMAL, ESGOTO PREDIAL, DN 50 X 50 MM, JUNTA ELÁSTICA, FORNECIDO E INSTALADO EM RAMAL DE DESCARGA OU RAMAL DE ESGOTO SANITÁRIO. AF_12/2014</v>
      </c>
      <c r="F267" s="89" t="str">
        <f>IFERROR(VLOOKUP($C267,'SINAPI ABRIL 2021'!$A:$D,3,0),IFERROR(VLOOKUP($C267,'5-COMP. PROPRIA'!$B$1:$I$7569,5,0),""))</f>
        <v>UN</v>
      </c>
      <c r="G267" s="155">
        <f>QUANT!K698</f>
        <v>4</v>
      </c>
      <c r="H267" s="285">
        <f>IFERROR(VLOOKUP($C267,'SINAPI ABRIL 2021'!$A:$D,4,0),IFERROR(VLOOKUP($C267,'5-COMP. PROPRIA'!$B$1:$I$7569,8,0),""))</f>
        <v>19.87</v>
      </c>
      <c r="I267" s="285">
        <f>H267*'4-BDI'!$E$29</f>
        <v>25.481287999999999</v>
      </c>
      <c r="J267" s="286">
        <f t="shared" si="140"/>
        <v>79.48</v>
      </c>
      <c r="K267" s="149">
        <f t="shared" si="141"/>
        <v>101.92</v>
      </c>
    </row>
    <row r="268" spans="2:11" s="84" customFormat="1" ht="30">
      <c r="B268" s="14" t="s">
        <v>12765</v>
      </c>
      <c r="C268" s="136" t="str">
        <f>QUANT!C699</f>
        <v>CP-HID-10</v>
      </c>
      <c r="D268" s="136" t="str">
        <f>QUANT!D699</f>
        <v>PRÓPRIA</v>
      </c>
      <c r="E268" s="88" t="str">
        <f>IFERROR(VLOOKUP($C268,'SINAPI ABRIL 2021'!$1:$1048576,2,0),IFERROR(VLOOKUP($C268,'5-COMP. PROPRIA'!$B$1:$I$7569,4,0),""))</f>
        <v>JUNCAO SIMPLES, PVC, DN 75 X 50 MM, SERIE NORMAL PARA ESGOTO PREDIAL -  FORNECIMENTO E INSTALAÇÃO</v>
      </c>
      <c r="F268" s="89" t="str">
        <f>IFERROR(VLOOKUP($C268,'SINAPI ABRIL 2021'!$A:$D,3,0),IFERROR(VLOOKUP($C268,'5-COMP. PROPRIA'!$B$1:$I$7569,5,0),""))</f>
        <v xml:space="preserve">UN    </v>
      </c>
      <c r="G268" s="155">
        <f>QUANT!K699</f>
        <v>6</v>
      </c>
      <c r="H268" s="285">
        <f>IFERROR(VLOOKUP($C268,'SINAPI ABRIL 2021'!$A:$D,4,0),IFERROR(VLOOKUP($C268,'5-COMP. PROPRIA'!$B$1:$I$7569,8,0),""))</f>
        <v>34.31</v>
      </c>
      <c r="I268" s="285">
        <f>H268*'4-BDI'!$E$29</f>
        <v>43.999144000000001</v>
      </c>
      <c r="J268" s="286">
        <f t="shared" si="140"/>
        <v>205.86</v>
      </c>
      <c r="K268" s="149">
        <f t="shared" si="141"/>
        <v>263.99</v>
      </c>
    </row>
    <row r="269" spans="2:11" s="84" customFormat="1" ht="30">
      <c r="B269" s="14" t="s">
        <v>12766</v>
      </c>
      <c r="C269" s="136">
        <f>QUANT!C700</f>
        <v>89549</v>
      </c>
      <c r="D269" s="136" t="str">
        <f>QUANT!D700</f>
        <v>SINAPI</v>
      </c>
      <c r="E269" s="88" t="str">
        <f>IFERROR(VLOOKUP($C269,'SINAPI ABRIL 2021'!$1:$1048576,2,0),IFERROR(VLOOKUP($C269,'5-COMP. PROPRIA'!$B$1:$I$7569,4,0),""))</f>
        <v>REDUÇÃO EXCÊNTRICA, PVC, SERIE R, ÁGUA PLUVIAL, DN 75 X 50 MM, JUNTA ELÁSTICA, FORNECIDO E INSTALADO EM RAMAL DE ENCAMINHAMENTO. AF_12/2014</v>
      </c>
      <c r="F269" s="89" t="str">
        <f>IFERROR(VLOOKUP($C269,'SINAPI ABRIL 2021'!$A:$D,3,0),IFERROR(VLOOKUP($C269,'5-COMP. PROPRIA'!$B$1:$I$7569,5,0),""))</f>
        <v>UN</v>
      </c>
      <c r="G269" s="155">
        <f>QUANT!K700</f>
        <v>2</v>
      </c>
      <c r="H269" s="285">
        <f>IFERROR(VLOOKUP($C269,'SINAPI ABRIL 2021'!$A:$D,4,0),IFERROR(VLOOKUP($C269,'5-COMP. PROPRIA'!$B$1:$I$7569,8,0),""))</f>
        <v>14.26</v>
      </c>
      <c r="I269" s="285">
        <f>H269*'4-BDI'!$E$29</f>
        <v>18.287023999999999</v>
      </c>
      <c r="J269" s="286">
        <f t="shared" si="140"/>
        <v>28.52</v>
      </c>
      <c r="K269" s="149">
        <f t="shared" si="141"/>
        <v>36.57</v>
      </c>
    </row>
    <row r="270" spans="2:11" s="84" customFormat="1" ht="30">
      <c r="B270" s="14" t="s">
        <v>12767</v>
      </c>
      <c r="C270" s="136">
        <f>QUANT!C701</f>
        <v>89714</v>
      </c>
      <c r="D270" s="136" t="str">
        <f>QUANT!D701</f>
        <v>SINAPI</v>
      </c>
      <c r="E270" s="88" t="str">
        <f>IFERROR(VLOOKUP($C270,'SINAPI ABRIL 2021'!$1:$1048576,2,0),IFERROR(VLOOKUP($C270,'5-COMP. PROPRIA'!$B$1:$I$7569,4,0),""))</f>
        <v>TUBO PVC, SERIE NORMAL, ESGOTO PREDIAL, DN 100 MM, FORNECIDO E INSTALADO EM RAMAL DE DESCARGA OU RAMAL DE ESGOTO SANITÁRIO. AF_12/2014</v>
      </c>
      <c r="F270" s="89" t="str">
        <f>IFERROR(VLOOKUP($C270,'SINAPI ABRIL 2021'!$A:$D,3,0),IFERROR(VLOOKUP($C270,'5-COMP. PROPRIA'!$B$1:$I$7569,5,0),""))</f>
        <v>M</v>
      </c>
      <c r="G270" s="155">
        <f>QUANT!K701</f>
        <v>95.69</v>
      </c>
      <c r="H270" s="285">
        <f>IFERROR(VLOOKUP($C270,'SINAPI ABRIL 2021'!$A:$D,4,0),IFERROR(VLOOKUP($C270,'5-COMP. PROPRIA'!$B$1:$I$7569,8,0),""))</f>
        <v>44.67</v>
      </c>
      <c r="I270" s="285">
        <f>H270*'4-BDI'!$E$29</f>
        <v>57.284807999999998</v>
      </c>
      <c r="J270" s="286">
        <f t="shared" ref="J270:J278" si="142">TRUNC(G270*H270,2)</f>
        <v>4274.47</v>
      </c>
      <c r="K270" s="149">
        <f t="shared" ref="K270:K278" si="143">TRUNC(G270*I270,2)</f>
        <v>5481.58</v>
      </c>
    </row>
    <row r="271" spans="2:11" s="84" customFormat="1" ht="30">
      <c r="B271" s="14" t="s">
        <v>12768</v>
      </c>
      <c r="C271" s="136">
        <f>QUANT!C702</f>
        <v>89849</v>
      </c>
      <c r="D271" s="136" t="str">
        <f>QUANT!D702</f>
        <v>SINAPI</v>
      </c>
      <c r="E271" s="88" t="str">
        <f>IFERROR(VLOOKUP($C271,'SINAPI ABRIL 2021'!$1:$1048576,2,0),IFERROR(VLOOKUP($C271,'5-COMP. PROPRIA'!$B$1:$I$7569,4,0),""))</f>
        <v>TUBO PVC, SERIE NORMAL, ESGOTO PREDIAL, DN 150 MM, FORNECIDO E INSTALADO EM SUBCOLETOR AÉREO DE ESGOTO SANITÁRIO. AF_12/2014</v>
      </c>
      <c r="F271" s="89" t="str">
        <f>IFERROR(VLOOKUP($C271,'SINAPI ABRIL 2021'!$A:$D,3,0),IFERROR(VLOOKUP($C271,'5-COMP. PROPRIA'!$B$1:$I$7569,5,0),""))</f>
        <v>M</v>
      </c>
      <c r="G271" s="155">
        <f>QUANT!K702</f>
        <v>30.2</v>
      </c>
      <c r="H271" s="285">
        <f>IFERROR(VLOOKUP($C271,'SINAPI ABRIL 2021'!$A:$D,4,0),IFERROR(VLOOKUP($C271,'5-COMP. PROPRIA'!$B$1:$I$7569,8,0),""))</f>
        <v>50.91</v>
      </c>
      <c r="I271" s="285">
        <f>H271*'4-BDI'!$E$29</f>
        <v>65.28698399999999</v>
      </c>
      <c r="J271" s="286">
        <f t="shared" si="142"/>
        <v>1537.48</v>
      </c>
      <c r="K271" s="149">
        <f t="shared" si="143"/>
        <v>1971.66</v>
      </c>
    </row>
    <row r="272" spans="2:11" s="84" customFormat="1" ht="30">
      <c r="B272" s="14" t="s">
        <v>12769</v>
      </c>
      <c r="C272" s="136">
        <f>QUANT!C703</f>
        <v>89711</v>
      </c>
      <c r="D272" s="136" t="str">
        <f>QUANT!D703</f>
        <v>SINAPI</v>
      </c>
      <c r="E272" s="88" t="str">
        <f>IFERROR(VLOOKUP($C272,'SINAPI ABRIL 2021'!$1:$1048576,2,0),IFERROR(VLOOKUP($C272,'5-COMP. PROPRIA'!$B$1:$I$7569,4,0),""))</f>
        <v>TUBO PVC, SERIE NORMAL, ESGOTO PREDIAL, DN 40 MM, FORNECIDO E INSTALADO EM RAMAL DE DESCARGA OU RAMAL DE ESGOTO SANITÁRIO. AF_12/2014</v>
      </c>
      <c r="F272" s="89" t="str">
        <f>IFERROR(VLOOKUP($C272,'SINAPI ABRIL 2021'!$A:$D,3,0),IFERROR(VLOOKUP($C272,'5-COMP. PROPRIA'!$B$1:$I$7569,5,0),""))</f>
        <v>M</v>
      </c>
      <c r="G272" s="155">
        <f>QUANT!K703</f>
        <v>22.28</v>
      </c>
      <c r="H272" s="285">
        <f>IFERROR(VLOOKUP($C272,'SINAPI ABRIL 2021'!$A:$D,4,0),IFERROR(VLOOKUP($C272,'5-COMP. PROPRIA'!$B$1:$I$7569,8,0),""))</f>
        <v>14.58</v>
      </c>
      <c r="I272" s="285">
        <f>H272*'4-BDI'!$E$29</f>
        <v>18.697392000000001</v>
      </c>
      <c r="J272" s="286">
        <f t="shared" si="142"/>
        <v>324.83999999999997</v>
      </c>
      <c r="K272" s="149">
        <f t="shared" si="143"/>
        <v>416.57</v>
      </c>
    </row>
    <row r="273" spans="2:11" s="84" customFormat="1" ht="30">
      <c r="B273" s="14" t="s">
        <v>12770</v>
      </c>
      <c r="C273" s="136">
        <f>QUANT!C704</f>
        <v>89712</v>
      </c>
      <c r="D273" s="136" t="str">
        <f>QUANT!D704</f>
        <v>SINAPI</v>
      </c>
      <c r="E273" s="88" t="str">
        <f>IFERROR(VLOOKUP($C273,'SINAPI ABRIL 2021'!$1:$1048576,2,0),IFERROR(VLOOKUP($C273,'5-COMP. PROPRIA'!$B$1:$I$7569,4,0),""))</f>
        <v>TUBO PVC, SERIE NORMAL, ESGOTO PREDIAL, DN 50 MM, FORNECIDO E INSTALADO EM RAMAL DE DESCARGA OU RAMAL DE ESGOTO SANITÁRIO. AF_12/2014</v>
      </c>
      <c r="F273" s="89" t="str">
        <f>IFERROR(VLOOKUP($C273,'SINAPI ABRIL 2021'!$A:$D,3,0),IFERROR(VLOOKUP($C273,'5-COMP. PROPRIA'!$B$1:$I$7569,5,0),""))</f>
        <v>M</v>
      </c>
      <c r="G273" s="155">
        <f>QUANT!K704</f>
        <v>38.64</v>
      </c>
      <c r="H273" s="285">
        <f>IFERROR(VLOOKUP($C273,'SINAPI ABRIL 2021'!$A:$D,4,0),IFERROR(VLOOKUP($C273,'5-COMP. PROPRIA'!$B$1:$I$7569,8,0),""))</f>
        <v>22.69</v>
      </c>
      <c r="I273" s="285">
        <f>H273*'4-BDI'!$E$29</f>
        <v>29.097656000000001</v>
      </c>
      <c r="J273" s="286">
        <f t="shared" si="142"/>
        <v>876.74</v>
      </c>
      <c r="K273" s="149">
        <f t="shared" si="143"/>
        <v>1124.33</v>
      </c>
    </row>
    <row r="274" spans="2:11" s="84" customFormat="1" ht="30">
      <c r="B274" s="14" t="s">
        <v>12771</v>
      </c>
      <c r="C274" s="136">
        <f>QUANT!C705</f>
        <v>89713</v>
      </c>
      <c r="D274" s="136" t="str">
        <f>QUANT!D705</f>
        <v>SINAPI</v>
      </c>
      <c r="E274" s="88" t="str">
        <f>IFERROR(VLOOKUP($C274,'SINAPI ABRIL 2021'!$1:$1048576,2,0),IFERROR(VLOOKUP($C274,'5-COMP. PROPRIA'!$B$1:$I$7569,4,0),""))</f>
        <v>TUBO PVC, SERIE NORMAL, ESGOTO PREDIAL, DN 75 MM, FORNECIDO E INSTALADO EM RAMAL DE DESCARGA OU RAMAL DE ESGOTO SANITÁRIO. AF_12/2014</v>
      </c>
      <c r="F274" s="89" t="str">
        <f>IFERROR(VLOOKUP($C274,'SINAPI ABRIL 2021'!$A:$D,3,0),IFERROR(VLOOKUP($C274,'5-COMP. PROPRIA'!$B$1:$I$7569,5,0),""))</f>
        <v>M</v>
      </c>
      <c r="G274" s="155">
        <f>QUANT!K705</f>
        <v>8.9700000000000006</v>
      </c>
      <c r="H274" s="285">
        <f>IFERROR(VLOOKUP($C274,'SINAPI ABRIL 2021'!$A:$D,4,0),IFERROR(VLOOKUP($C274,'5-COMP. PROPRIA'!$B$1:$I$7569,8,0),""))</f>
        <v>34.92</v>
      </c>
      <c r="I274" s="285">
        <f>H274*'4-BDI'!$E$29</f>
        <v>44.781407999999999</v>
      </c>
      <c r="J274" s="286">
        <f t="shared" si="142"/>
        <v>313.23</v>
      </c>
      <c r="K274" s="149">
        <f t="shared" si="143"/>
        <v>401.68</v>
      </c>
    </row>
    <row r="275" spans="2:11" s="84" customFormat="1" ht="30">
      <c r="B275" s="14" t="s">
        <v>12772</v>
      </c>
      <c r="C275" s="136">
        <f>QUANT!C706</f>
        <v>89712</v>
      </c>
      <c r="D275" s="136" t="str">
        <f>QUANT!D706</f>
        <v>SINAPI</v>
      </c>
      <c r="E275" s="88" t="str">
        <f>IFERROR(VLOOKUP($C275,'SINAPI ABRIL 2021'!$1:$1048576,2,0),IFERROR(VLOOKUP($C275,'5-COMP. PROPRIA'!$B$1:$I$7569,4,0),""))</f>
        <v>TUBO PVC, SERIE NORMAL, ESGOTO PREDIAL, DN 50 MM, FORNECIDO E INSTALADO EM RAMAL DE DESCARGA OU RAMAL DE ESGOTO SANITÁRIO. AF_12/2014</v>
      </c>
      <c r="F275" s="89" t="str">
        <f>IFERROR(VLOOKUP($C275,'SINAPI ABRIL 2021'!$A:$D,3,0),IFERROR(VLOOKUP($C275,'5-COMP. PROPRIA'!$B$1:$I$7569,5,0),""))</f>
        <v>M</v>
      </c>
      <c r="G275" s="155">
        <f>QUANT!K706</f>
        <v>24.88</v>
      </c>
      <c r="H275" s="285">
        <f>IFERROR(VLOOKUP($C275,'SINAPI ABRIL 2021'!$A:$D,4,0),IFERROR(VLOOKUP($C275,'5-COMP. PROPRIA'!$B$1:$I$7569,8,0),""))</f>
        <v>22.69</v>
      </c>
      <c r="I275" s="285">
        <f>H275*'4-BDI'!$E$29</f>
        <v>29.097656000000001</v>
      </c>
      <c r="J275" s="286">
        <f t="shared" si="142"/>
        <v>564.52</v>
      </c>
      <c r="K275" s="149">
        <f t="shared" si="143"/>
        <v>723.94</v>
      </c>
    </row>
    <row r="276" spans="2:11" s="84" customFormat="1" ht="45">
      <c r="B276" s="14" t="s">
        <v>12773</v>
      </c>
      <c r="C276" s="136">
        <f>QUANT!C707</f>
        <v>89731</v>
      </c>
      <c r="D276" s="136" t="str">
        <f>QUANT!D707</f>
        <v>SINAPI</v>
      </c>
      <c r="E276" s="88" t="str">
        <f>IFERROR(VLOOKUP($C276,'SINAPI ABRIL 2021'!$1:$1048576,2,0),IFERROR(VLOOKUP($C276,'5-COMP. PROPRIA'!$B$1:$I$7569,4,0),""))</f>
        <v>JOELHO 90 GRAUS, PVC, SERIE NORMAL, ESGOTO PREDIAL, DN 50 MM, JUNTA ELÁSTICA, FORNECIDO E INSTALADO EM RAMAL DE DESCARGA OU RAMAL DE ESGOTO SANITÁRIO. AF_12/2014</v>
      </c>
      <c r="F276" s="89" t="str">
        <f>IFERROR(VLOOKUP($C276,'SINAPI ABRIL 2021'!$A:$D,3,0),IFERROR(VLOOKUP($C276,'5-COMP. PROPRIA'!$B$1:$I$7569,5,0),""))</f>
        <v>UN</v>
      </c>
      <c r="G276" s="155">
        <f>QUANT!K707</f>
        <v>6</v>
      </c>
      <c r="H276" s="285">
        <f>IFERROR(VLOOKUP($C276,'SINAPI ABRIL 2021'!$A:$D,4,0),IFERROR(VLOOKUP($C276,'5-COMP. PROPRIA'!$B$1:$I$7569,8,0),""))</f>
        <v>9.59</v>
      </c>
      <c r="I276" s="285">
        <f>H276*'4-BDI'!$E$29</f>
        <v>12.298216</v>
      </c>
      <c r="J276" s="286">
        <f t="shared" si="142"/>
        <v>57.54</v>
      </c>
      <c r="K276" s="149">
        <f t="shared" si="143"/>
        <v>73.78</v>
      </c>
    </row>
    <row r="277" spans="2:11" s="84" customFormat="1" ht="45">
      <c r="B277" s="14" t="s">
        <v>12774</v>
      </c>
      <c r="C277" s="136">
        <f>QUANT!C708</f>
        <v>89825</v>
      </c>
      <c r="D277" s="136" t="str">
        <f>QUANT!D708</f>
        <v>SINAPI</v>
      </c>
      <c r="E277" s="88" t="str">
        <f>IFERROR(VLOOKUP($C277,'SINAPI ABRIL 2021'!$1:$1048576,2,0),IFERROR(VLOOKUP($C277,'5-COMP. PROPRIA'!$B$1:$I$7569,4,0),""))</f>
        <v>TE, PVC, SERIE NORMAL, ESGOTO PREDIAL, DN 50 X 50 MM, JUNTA ELÁSTICA, FORNECIDO E INSTALADO EM PRUMADA DE ESGOTO SANITÁRIO OU VENTILAÇÃO. AF_12/2014</v>
      </c>
      <c r="F277" s="89" t="str">
        <f>IFERROR(VLOOKUP($C277,'SINAPI ABRIL 2021'!$A:$D,3,0),IFERROR(VLOOKUP($C277,'5-COMP. PROPRIA'!$B$1:$I$7569,5,0),""))</f>
        <v>UN</v>
      </c>
      <c r="G277" s="155">
        <f>QUANT!K708</f>
        <v>4</v>
      </c>
      <c r="H277" s="285">
        <f>IFERROR(VLOOKUP($C277,'SINAPI ABRIL 2021'!$A:$D,4,0),IFERROR(VLOOKUP($C277,'5-COMP. PROPRIA'!$B$1:$I$7569,8,0),""))</f>
        <v>14.83</v>
      </c>
      <c r="I277" s="285">
        <f>H277*'4-BDI'!$E$29</f>
        <v>19.017992</v>
      </c>
      <c r="J277" s="286">
        <f t="shared" si="142"/>
        <v>59.32</v>
      </c>
      <c r="K277" s="149">
        <f t="shared" si="143"/>
        <v>76.069999999999993</v>
      </c>
    </row>
    <row r="278" spans="2:11" s="84" customFormat="1" ht="45">
      <c r="B278" s="14" t="s">
        <v>12775</v>
      </c>
      <c r="C278" s="136">
        <f>QUANT!C709</f>
        <v>89829</v>
      </c>
      <c r="D278" s="136" t="str">
        <f>QUANT!D709</f>
        <v>SINAPI</v>
      </c>
      <c r="E278" s="88" t="str">
        <f>IFERROR(VLOOKUP($C278,'SINAPI ABRIL 2021'!$1:$1048576,2,0),IFERROR(VLOOKUP($C278,'5-COMP. PROPRIA'!$B$1:$I$7569,4,0),""))</f>
        <v>TE, PVC, SERIE NORMAL, ESGOTO PREDIAL, DN 75 X 75 MM, JUNTA ELÁSTICA, FORNECIDO E INSTALADO EM PRUMADA DE ESGOTO SANITÁRIO OU VENTILAÇÃO. AF_12/2014</v>
      </c>
      <c r="F278" s="89" t="str">
        <f>IFERROR(VLOOKUP($C278,'SINAPI ABRIL 2021'!$A:$D,3,0),IFERROR(VLOOKUP($C278,'5-COMP. PROPRIA'!$B$1:$I$7569,5,0),""))</f>
        <v>UN</v>
      </c>
      <c r="G278" s="155">
        <f>QUANT!K709</f>
        <v>2</v>
      </c>
      <c r="H278" s="285">
        <f>IFERROR(VLOOKUP($C278,'SINAPI ABRIL 2021'!$A:$D,4,0),IFERROR(VLOOKUP($C278,'5-COMP. PROPRIA'!$B$1:$I$7569,8,0),""))</f>
        <v>25.64</v>
      </c>
      <c r="I278" s="285">
        <f>H278*'4-BDI'!$E$29</f>
        <v>32.880735999999999</v>
      </c>
      <c r="J278" s="286">
        <f t="shared" si="142"/>
        <v>51.28</v>
      </c>
      <c r="K278" s="149">
        <f t="shared" si="143"/>
        <v>65.760000000000005</v>
      </c>
    </row>
    <row r="279" spans="2:11" s="84" customFormat="1" ht="45">
      <c r="B279" s="14" t="s">
        <v>12776</v>
      </c>
      <c r="C279" s="136">
        <f>QUANT!C710</f>
        <v>98057</v>
      </c>
      <c r="D279" s="136" t="str">
        <f>QUANT!D710</f>
        <v>PRÓPRIA</v>
      </c>
      <c r="E279" s="88" t="str">
        <f>IFERROR(VLOOKUP($C279,'SINAPI ABRIL 2021'!$1:$1048576,2,0),IFERROR(VLOOKUP($C279,'5-COMP. PROPRIA'!$B$1:$I$7569,4,0),""))</f>
        <v>TANQUE SÉPTICO CIRCULAR, EM CONCRETO PRÉ-MOLDADO, DIÂMETRO INTERNO = 2,88 M, ALTURA INTERNA = 2,50 M, VOLUME ÚTIL: 14657,4 L (PARA 105 CONTRIBUINTES). AF_12/2020</v>
      </c>
      <c r="F279" s="89" t="str">
        <f>IFERROR(VLOOKUP($C279,'SINAPI ABRIL 2021'!$A:$D,3,0),IFERROR(VLOOKUP($C279,'5-COMP. PROPRIA'!$B$1:$I$7569,5,0),""))</f>
        <v>UN</v>
      </c>
      <c r="G279" s="155">
        <f>QUANT!K710</f>
        <v>1</v>
      </c>
      <c r="H279" s="285">
        <f>IFERROR(VLOOKUP($C279,'SINAPI ABRIL 2021'!$A:$D,4,0),IFERROR(VLOOKUP($C279,'5-COMP. PROPRIA'!$B$1:$I$7569,8,0),""))</f>
        <v>7301.8</v>
      </c>
      <c r="I279" s="285">
        <f>H279*'4-BDI'!$E$29</f>
        <v>9363.8283200000005</v>
      </c>
      <c r="J279" s="286">
        <f t="shared" ref="J279:J284" si="144">TRUNC(G279*H279,2)</f>
        <v>7301.8</v>
      </c>
      <c r="K279" s="149">
        <f t="shared" ref="K279:K284" si="145">TRUNC(G279*I279,2)</f>
        <v>9363.82</v>
      </c>
    </row>
    <row r="280" spans="2:11" s="84" customFormat="1" ht="30">
      <c r="B280" s="14" t="s">
        <v>12777</v>
      </c>
      <c r="C280" s="136" t="str">
        <f>QUANT!C711</f>
        <v>CP-HID-21</v>
      </c>
      <c r="D280" s="136" t="str">
        <f>QUANT!D711</f>
        <v>PRÓPRIA</v>
      </c>
      <c r="E280" s="88" t="str">
        <f>IFERROR(VLOOKUP($C280,'SINAPI ABRIL 2021'!$1:$1048576,2,0),IFERROR(VLOOKUP($C280,'5-COMP. PROPRIA'!$B$1:$I$7569,4,0),""))</f>
        <v>FILTRO ANAERÓBIO CIRCULAR, EM CONCRETO PRÉ-MOLDADO, DIÂMETRO INTERNO =4,55 M, ALTURA INTERNA = 1,50 M, VOLUME ÚTIL: 21525,1 L.</v>
      </c>
      <c r="F280" s="89" t="str">
        <f>IFERROR(VLOOKUP($C280,'SINAPI ABRIL 2021'!$A:$D,3,0),IFERROR(VLOOKUP($C280,'5-COMP. PROPRIA'!$B$1:$I$7569,5,0),""))</f>
        <v xml:space="preserve">UN    </v>
      </c>
      <c r="G280" s="155">
        <f>QUANT!K711</f>
        <v>1</v>
      </c>
      <c r="H280" s="285">
        <f>IFERROR(VLOOKUP($C280,'SINAPI ABRIL 2021'!$A:$D,4,0),IFERROR(VLOOKUP($C280,'5-COMP. PROPRIA'!$B$1:$I$7569,8,0),""))</f>
        <v>9677.94</v>
      </c>
      <c r="I280" s="285">
        <f>H280*'4-BDI'!$E$29</f>
        <v>12410.990256000001</v>
      </c>
      <c r="J280" s="286">
        <f t="shared" si="144"/>
        <v>9677.94</v>
      </c>
      <c r="K280" s="149">
        <f>TRUNC(G280*I280,2)</f>
        <v>12410.99</v>
      </c>
    </row>
    <row r="281" spans="2:11" s="84" customFormat="1" ht="45">
      <c r="B281" s="14" t="s">
        <v>12778</v>
      </c>
      <c r="C281" s="136">
        <f>QUANT!C712</f>
        <v>98101</v>
      </c>
      <c r="D281" s="136" t="str">
        <f>QUANT!D712</f>
        <v>PRÓPRIA</v>
      </c>
      <c r="E281" s="88" t="str">
        <f>IFERROR(VLOOKUP($C281,'SINAPI ABRIL 2021'!$1:$1048576,2,0),IFERROR(VLOOKUP($C281,'5-COMP. PROPRIA'!$B$1:$I$7569,4,0),""))</f>
        <v>SUMIDOURO RETANGULAR, EM ALVENARIA COM BLOCOS DE CONCRETO, DIMENSÕES INTERNAS: 1,6 X 5,8 X 3,0 M, ÁREA DE INFILTRAÇÃO: 50 M² (PARA 20 CONTRIBUINTES). . AF_12/2020</v>
      </c>
      <c r="F281" s="89" t="str">
        <f>IFERROR(VLOOKUP($C281,'SINAPI ABRIL 2021'!$A:$D,3,0),IFERROR(VLOOKUP($C281,'5-COMP. PROPRIA'!$B$1:$I$7569,5,0),""))</f>
        <v>UN</v>
      </c>
      <c r="G281" s="155">
        <f>QUANT!K712</f>
        <v>2</v>
      </c>
      <c r="H281" s="285">
        <f>IFERROR(VLOOKUP($C281,'SINAPI ABRIL 2021'!$A:$D,4,0),IFERROR(VLOOKUP($C281,'5-COMP. PROPRIA'!$B$1:$I$7569,8,0),""))</f>
        <v>7283.99</v>
      </c>
      <c r="I281" s="285">
        <f>H281*'4-BDI'!$E$29</f>
        <v>9340.9887760000001</v>
      </c>
      <c r="J281" s="286">
        <f t="shared" si="144"/>
        <v>14567.98</v>
      </c>
      <c r="K281" s="149">
        <f t="shared" si="145"/>
        <v>18681.97</v>
      </c>
    </row>
    <row r="282" spans="2:11" s="84" customFormat="1" ht="15">
      <c r="B282" s="721" t="s">
        <v>4670</v>
      </c>
      <c r="C282" s="722"/>
      <c r="D282" s="722"/>
      <c r="E282" s="722"/>
      <c r="F282" s="722"/>
      <c r="G282" s="722"/>
      <c r="H282" s="723"/>
      <c r="I282" s="150"/>
      <c r="J282" s="152">
        <f>SUM(J252:J281)</f>
        <v>45490.850000000006</v>
      </c>
      <c r="K282" s="151">
        <f>SUM(K252:K281)</f>
        <v>58337.329999999994</v>
      </c>
    </row>
    <row r="283" spans="2:11" s="84" customFormat="1" ht="15">
      <c r="B283" s="324" t="s">
        <v>10914</v>
      </c>
      <c r="C283" s="325"/>
      <c r="D283" s="325"/>
      <c r="E283" s="327" t="str">
        <f>QUANT!E714</f>
        <v>INSTALAÇÕES HIDRAÚLICAS</v>
      </c>
      <c r="F283" s="144"/>
      <c r="G283" s="155"/>
      <c r="H283" s="320"/>
      <c r="I283" s="285"/>
      <c r="J283" s="286"/>
      <c r="K283" s="149"/>
    </row>
    <row r="284" spans="2:11" s="84" customFormat="1" ht="45">
      <c r="B284" s="14" t="s">
        <v>12779</v>
      </c>
      <c r="C284" s="136">
        <f>QUANT!C716</f>
        <v>94499</v>
      </c>
      <c r="D284" s="136" t="str">
        <f>QUANT!D716</f>
        <v>SINAPI</v>
      </c>
      <c r="E284" s="88" t="str">
        <f>IFERROR(VLOOKUP($C284,'SINAPI ABRIL 2021'!$1:$1048576,2,0),IFERROR(VLOOKUP($C284,'5-COMP. PROPRIA'!$B$1:$I$7569,4,0),""))</f>
        <v>REGISTRO DE GAVETA BRUTO, LATÃO, ROSCÁVEL, 2 1/2, INSTALADO EM RESERVAÇÃO DE ÁGUA DE EDIFICAÇÃO QUE POSSUA RESERVATÓRIO DE FIBRA/FIBROCIMENTO  FORNECIMENTO E INSTALAÇÃO. AF_06/2016</v>
      </c>
      <c r="F284" s="89" t="str">
        <f>IFERROR(VLOOKUP($C284,'SINAPI ABRIL 2021'!$A:$D,3,0),IFERROR(VLOOKUP($C284,'5-COMP. PROPRIA'!$B$1:$I$7569,5,0),""))</f>
        <v>UN</v>
      </c>
      <c r="G284" s="155">
        <f>QUANT!K716</f>
        <v>2</v>
      </c>
      <c r="H284" s="285">
        <f>IFERROR(VLOOKUP($C284,'SINAPI ABRIL 2021'!$A:$D,4,0),IFERROR(VLOOKUP($C284,'5-COMP. PROPRIA'!$B$1:$I$7569,8,0),""))</f>
        <v>162.56</v>
      </c>
      <c r="I284" s="285">
        <f>H284*'4-BDI'!$E$29</f>
        <v>208.46694400000001</v>
      </c>
      <c r="J284" s="286">
        <f t="shared" si="144"/>
        <v>325.12</v>
      </c>
      <c r="K284" s="149">
        <f t="shared" si="145"/>
        <v>416.93</v>
      </c>
    </row>
    <row r="285" spans="2:11" s="84" customFormat="1" ht="45">
      <c r="B285" s="14" t="s">
        <v>12780</v>
      </c>
      <c r="C285" s="136">
        <f>QUANT!C717</f>
        <v>94497</v>
      </c>
      <c r="D285" s="136" t="str">
        <f>QUANT!D717</f>
        <v>SINAPI</v>
      </c>
      <c r="E285" s="88" t="str">
        <f>IFERROR(VLOOKUP($C285,'SINAPI ABRIL 2021'!$1:$1048576,2,0),IFERROR(VLOOKUP($C285,'5-COMP. PROPRIA'!$B$1:$I$7569,4,0),""))</f>
        <v>REGISTRO DE GAVETA BRUTO, LATÃO, ROSCÁVEL, 1 1/2, INSTALADO EM RESERVAÇÃO DE ÁGUA DE EDIFICAÇÃO QUE POSSUA RESERVATÓRIO DE FIBRA/FIBROCIMENTO  FORNECIMENTO E INSTALAÇÃO. AF_06/2016</v>
      </c>
      <c r="F285" s="89" t="str">
        <f>IFERROR(VLOOKUP($C285,'SINAPI ABRIL 2021'!$A:$D,3,0),IFERROR(VLOOKUP($C285,'5-COMP. PROPRIA'!$B$1:$I$7569,5,0),""))</f>
        <v>UN</v>
      </c>
      <c r="G285" s="155">
        <f>QUANT!K717</f>
        <v>20</v>
      </c>
      <c r="H285" s="285">
        <f>IFERROR(VLOOKUP($C285,'SINAPI ABRIL 2021'!$A:$D,4,0),IFERROR(VLOOKUP($C285,'5-COMP. PROPRIA'!$B$1:$I$7569,8,0),""))</f>
        <v>72.12</v>
      </c>
      <c r="I285" s="285">
        <f>H285*'4-BDI'!$E$29</f>
        <v>92.486688000000001</v>
      </c>
      <c r="J285" s="286">
        <f t="shared" ref="J285:J327" si="146">TRUNC(G285*H285,2)</f>
        <v>1442.4</v>
      </c>
      <c r="K285" s="149">
        <f t="shared" ref="K285:K327" si="147">TRUNC(G285*I285,2)</f>
        <v>1849.73</v>
      </c>
    </row>
    <row r="286" spans="2:11" s="84" customFormat="1" ht="45">
      <c r="B286" s="14" t="s">
        <v>12781</v>
      </c>
      <c r="C286" s="136">
        <f>QUANT!C718</f>
        <v>94498</v>
      </c>
      <c r="D286" s="136" t="str">
        <f>QUANT!D718</f>
        <v>SINAPI</v>
      </c>
      <c r="E286" s="88" t="str">
        <f>IFERROR(VLOOKUP($C286,'SINAPI ABRIL 2021'!$1:$1048576,2,0),IFERROR(VLOOKUP($C286,'5-COMP. PROPRIA'!$B$1:$I$7569,4,0),""))</f>
        <v>REGISTRO DE GAVETA BRUTO, LATÃO, ROSCÁVEL, 2, INSTALADO EM RESERVAÇÃO DE ÁGUA DE EDIFICAÇÃO QUE POSSUA RESERVATÓRIO DE FIBRA/FIBROCIMENTO  FORNECIMENTO E INSTALAÇÃO. AF_06/2016</v>
      </c>
      <c r="F286" s="89" t="str">
        <f>IFERROR(VLOOKUP($C286,'SINAPI ABRIL 2021'!$A:$D,3,0),IFERROR(VLOOKUP($C286,'5-COMP. PROPRIA'!$B$1:$I$7569,5,0),""))</f>
        <v>UN</v>
      </c>
      <c r="G286" s="155">
        <f>QUANT!K718</f>
        <v>1</v>
      </c>
      <c r="H286" s="285">
        <f>IFERROR(VLOOKUP($C286,'SINAPI ABRIL 2021'!$A:$D,4,0),IFERROR(VLOOKUP($C286,'5-COMP. PROPRIA'!$B$1:$I$7569,8,0),""))</f>
        <v>91.92</v>
      </c>
      <c r="I286" s="285">
        <f>H286*'4-BDI'!$E$29</f>
        <v>117.878208</v>
      </c>
      <c r="J286" s="286">
        <f t="shared" si="146"/>
        <v>91.92</v>
      </c>
      <c r="K286" s="149">
        <f t="shared" si="147"/>
        <v>117.87</v>
      </c>
    </row>
    <row r="287" spans="2:11" s="84" customFormat="1" ht="45">
      <c r="B287" s="14" t="s">
        <v>12782</v>
      </c>
      <c r="C287" s="136">
        <f>QUANT!C719</f>
        <v>94494</v>
      </c>
      <c r="D287" s="136" t="str">
        <f>QUANT!D719</f>
        <v>SINAPI</v>
      </c>
      <c r="E287" s="88" t="str">
        <f>IFERROR(VLOOKUP($C287,'SINAPI ABRIL 2021'!$1:$1048576,2,0),IFERROR(VLOOKUP($C287,'5-COMP. PROPRIA'!$B$1:$I$7569,4,0),""))</f>
        <v>REGISTRO DE GAVETA BRUTO, LATÃO, ROSCÁVEL, 3/4, INSTALADO EM RESERVAÇÃO DE ÁGUA DE EDIFICAÇÃO QUE POSSUA RESERVATÓRIO DE FIBRA/FIBROCIMENTO  FORNECIMENTO E INSTALAÇÃO. AF_06/2016</v>
      </c>
      <c r="F287" s="89" t="str">
        <f>IFERROR(VLOOKUP($C287,'SINAPI ABRIL 2021'!$A:$D,3,0),IFERROR(VLOOKUP($C287,'5-COMP. PROPRIA'!$B$1:$I$7569,5,0),""))</f>
        <v>UN</v>
      </c>
      <c r="G287" s="155">
        <f>QUANT!K719</f>
        <v>13</v>
      </c>
      <c r="H287" s="285">
        <f>IFERROR(VLOOKUP($C287,'SINAPI ABRIL 2021'!$A:$D,4,0),IFERROR(VLOOKUP($C287,'5-COMP. PROPRIA'!$B$1:$I$7569,8,0),""))</f>
        <v>41.66</v>
      </c>
      <c r="I287" s="285">
        <f>H287*'4-BDI'!$E$29</f>
        <v>53.424783999999995</v>
      </c>
      <c r="J287" s="286">
        <f t="shared" si="146"/>
        <v>541.58000000000004</v>
      </c>
      <c r="K287" s="149">
        <f t="shared" si="147"/>
        <v>694.52</v>
      </c>
    </row>
    <row r="288" spans="2:11" s="84" customFormat="1" ht="30">
      <c r="B288" s="14" t="s">
        <v>12783</v>
      </c>
      <c r="C288" s="136">
        <f>QUANT!C720</f>
        <v>89351</v>
      </c>
      <c r="D288" s="136" t="str">
        <f>QUANT!D720</f>
        <v>SINAPI</v>
      </c>
      <c r="E288" s="88" t="str">
        <f>IFERROR(VLOOKUP($C288,'SINAPI ABRIL 2021'!$1:$1048576,2,0),IFERROR(VLOOKUP($C288,'5-COMP. PROPRIA'!$B$1:$I$7569,4,0),""))</f>
        <v>REGISTRO DE PRESSÃO BRUTO, LATÃO,  ROSCÁVEL, 3/4, FORNECIDO E INSTALADO EM RAMAL DE ÁGUA. AF_12/2014</v>
      </c>
      <c r="F288" s="89" t="str">
        <f>IFERROR(VLOOKUP($C288,'SINAPI ABRIL 2021'!$A:$D,3,0),IFERROR(VLOOKUP($C288,'5-COMP. PROPRIA'!$B$1:$I$7569,5,0),""))</f>
        <v>UN</v>
      </c>
      <c r="G288" s="155">
        <f>QUANT!K720</f>
        <v>6</v>
      </c>
      <c r="H288" s="285">
        <f>IFERROR(VLOOKUP($C288,'SINAPI ABRIL 2021'!$A:$D,4,0),IFERROR(VLOOKUP($C288,'5-COMP. PROPRIA'!$B$1:$I$7569,8,0),""))</f>
        <v>20.39</v>
      </c>
      <c r="I288" s="285">
        <f>H288*'4-BDI'!$E$29</f>
        <v>26.148136000000001</v>
      </c>
      <c r="J288" s="286">
        <f t="shared" si="146"/>
        <v>122.34</v>
      </c>
      <c r="K288" s="149">
        <f t="shared" si="147"/>
        <v>156.88</v>
      </c>
    </row>
    <row r="289" spans="2:11" s="84" customFormat="1" ht="30">
      <c r="B289" s="14" t="s">
        <v>12784</v>
      </c>
      <c r="C289" s="136">
        <f>QUANT!C721</f>
        <v>99635</v>
      </c>
      <c r="D289" s="136" t="str">
        <f>QUANT!D721</f>
        <v>SINAPI</v>
      </c>
      <c r="E289" s="88" t="str">
        <f>IFERROR(VLOOKUP($C289,'SINAPI ABRIL 2021'!$1:$1048576,2,0),IFERROR(VLOOKUP($C289,'5-COMP. PROPRIA'!$B$1:$I$7569,4,0),""))</f>
        <v>VÁLVULA DE DESCARGA METÁLICA, BASE 1 1/2 ", ACABAMENTO METALICO CROMADO - FORNECIMENTO E INSTALAÇÃO. AF_01/2019</v>
      </c>
      <c r="F289" s="89" t="str">
        <f>IFERROR(VLOOKUP($C289,'SINAPI ABRIL 2021'!$A:$D,3,0),IFERROR(VLOOKUP($C289,'5-COMP. PROPRIA'!$B$1:$I$7569,5,0),""))</f>
        <v>UN</v>
      </c>
      <c r="G289" s="155">
        <f>QUANT!K721</f>
        <v>20</v>
      </c>
      <c r="H289" s="285">
        <f>IFERROR(VLOOKUP($C289,'SINAPI ABRIL 2021'!$A:$D,4,0),IFERROR(VLOOKUP($C289,'5-COMP. PROPRIA'!$B$1:$I$7569,8,0),""))</f>
        <v>168.84</v>
      </c>
      <c r="I289" s="285">
        <f>H289*'4-BDI'!$E$29</f>
        <v>216.52041600000001</v>
      </c>
      <c r="J289" s="286">
        <f t="shared" si="146"/>
        <v>3376.8</v>
      </c>
      <c r="K289" s="149">
        <f t="shared" si="147"/>
        <v>4330.3999999999996</v>
      </c>
    </row>
    <row r="290" spans="2:11" s="84" customFormat="1" ht="30">
      <c r="B290" s="14" t="s">
        <v>12785</v>
      </c>
      <c r="C290" s="136" t="str">
        <f>QUANT!C722</f>
        <v>CP-HID-11</v>
      </c>
      <c r="D290" s="136" t="str">
        <f>QUANT!D722</f>
        <v>PROPRIA</v>
      </c>
      <c r="E290" s="88" t="str">
        <f>IFERROR(VLOOKUP($C290,'SINAPI ABRIL 2021'!$1:$1048576,2,0),IFERROR(VLOOKUP($C290,'5-COMP. PROPRIA'!$B$1:$I$7569,4,0),""))</f>
        <v>BOLSA DE LIGACAO EM PVC FLEXIVEL PARA VASO SANITARIO 1.1/2 " (40 MM) -  FORNECIMENTO E INSTALAÇÃO</v>
      </c>
      <c r="F290" s="89" t="str">
        <f>IFERROR(VLOOKUP($C290,'SINAPI ABRIL 2021'!$A:$D,3,0),IFERROR(VLOOKUP($C290,'5-COMP. PROPRIA'!$B$1:$I$7569,5,0),""))</f>
        <v xml:space="preserve">UN    </v>
      </c>
      <c r="G290" s="155">
        <f>QUANT!K722</f>
        <v>20</v>
      </c>
      <c r="H290" s="285">
        <f>IFERROR(VLOOKUP($C290,'SINAPI ABRIL 2021'!$A:$D,4,0),IFERROR(VLOOKUP($C290,'5-COMP. PROPRIA'!$B$1:$I$7569,8,0),""))</f>
        <v>11.01</v>
      </c>
      <c r="I290" s="285">
        <f>H290*'4-BDI'!$E$29</f>
        <v>14.119223999999999</v>
      </c>
      <c r="J290" s="286">
        <f t="shared" si="146"/>
        <v>220.2</v>
      </c>
      <c r="K290" s="149">
        <f t="shared" si="147"/>
        <v>282.38</v>
      </c>
    </row>
    <row r="291" spans="2:11" s="84" customFormat="1" ht="30">
      <c r="B291" s="14" t="s">
        <v>12786</v>
      </c>
      <c r="C291" s="136">
        <f>QUANT!C723</f>
        <v>86884</v>
      </c>
      <c r="D291" s="136" t="str">
        <f>QUANT!D723</f>
        <v>SINAPI</v>
      </c>
      <c r="E291" s="88" t="str">
        <f>IFERROR(VLOOKUP($C291,'SINAPI ABRIL 2021'!$1:$1048576,2,0),IFERROR(VLOOKUP($C291,'5-COMP. PROPRIA'!$B$1:$I$7569,4,0),""))</f>
        <v>ENGATE FLEXÍVEL EM PLÁSTICO BRANCO, 1/2 X 30CM - FORNECIMENTO E INSTALAÇÃO. AF_01/2020</v>
      </c>
      <c r="F291" s="89" t="str">
        <f>IFERROR(VLOOKUP($C291,'SINAPI ABRIL 2021'!$A:$D,3,0),IFERROR(VLOOKUP($C291,'5-COMP. PROPRIA'!$B$1:$I$7569,5,0),""))</f>
        <v>UN</v>
      </c>
      <c r="G291" s="155">
        <f>QUANT!K723</f>
        <v>20</v>
      </c>
      <c r="H291" s="285">
        <f>IFERROR(VLOOKUP($C291,'SINAPI ABRIL 2021'!$A:$D,4,0),IFERROR(VLOOKUP($C291,'5-COMP. PROPRIA'!$B$1:$I$7569,8,0),""))</f>
        <v>7.33</v>
      </c>
      <c r="I291" s="285">
        <f>H291*'4-BDI'!$E$29</f>
        <v>9.3999919999999992</v>
      </c>
      <c r="J291" s="286">
        <f t="shared" si="146"/>
        <v>146.6</v>
      </c>
      <c r="K291" s="149">
        <f t="shared" si="147"/>
        <v>187.99</v>
      </c>
    </row>
    <row r="292" spans="2:11" s="84" customFormat="1" ht="15">
      <c r="B292" s="14" t="s">
        <v>12787</v>
      </c>
      <c r="C292" s="136" t="str">
        <f>QUANT!C724</f>
        <v>CP-HID-17</v>
      </c>
      <c r="D292" s="136" t="str">
        <f>QUANT!D724</f>
        <v>PROPRIA</v>
      </c>
      <c r="E292" s="88" t="str">
        <f>IFERROR(VLOOKUP($C292,'SINAPI ABRIL 2021'!$1:$1048576,2,0),IFERROR(VLOOKUP($C292,'5-COMP. PROPRIA'!$B$1:$I$7569,4,0),""))</f>
        <v>TUBO DE DESCARGA VDE 38 MM. FORNECIMENTO E INSTALAÇÃO</v>
      </c>
      <c r="F292" s="89" t="str">
        <f>IFERROR(VLOOKUP($C292,'SINAPI ABRIL 2021'!$A:$D,3,0),IFERROR(VLOOKUP($C292,'5-COMP. PROPRIA'!$B$1:$I$7569,5,0),""))</f>
        <v xml:space="preserve">UN    </v>
      </c>
      <c r="G292" s="155">
        <f>QUANT!K724</f>
        <v>20</v>
      </c>
      <c r="H292" s="285">
        <f>IFERROR(VLOOKUP($C292,'SINAPI ABRIL 2021'!$A:$D,4,0),IFERROR(VLOOKUP($C292,'5-COMP. PROPRIA'!$B$1:$I$7569,8,0),""))</f>
        <v>16.28</v>
      </c>
      <c r="I292" s="285">
        <f>H292*'4-BDI'!$E$29</f>
        <v>20.877472000000001</v>
      </c>
      <c r="J292" s="286">
        <f t="shared" si="146"/>
        <v>325.60000000000002</v>
      </c>
      <c r="K292" s="149">
        <f t="shared" si="147"/>
        <v>417.54</v>
      </c>
    </row>
    <row r="293" spans="2:11" s="84" customFormat="1" ht="30">
      <c r="B293" s="14" t="s">
        <v>12788</v>
      </c>
      <c r="C293" s="136" t="str">
        <f>QUANT!C725</f>
        <v>CP-HID-18</v>
      </c>
      <c r="D293" s="136" t="str">
        <f>QUANT!D725</f>
        <v>PROPRIA</v>
      </c>
      <c r="E293" s="88" t="str">
        <f>IFERROR(VLOOKUP($C293,'SINAPI ABRIL 2021'!$1:$1048576,2,0),IFERROR(VLOOKUP($C293,'5-COMP. PROPRIA'!$B$1:$I$7569,4,0),""))</f>
        <v>TUBO DE LIGAÇÃO LATÃO CROMADO C/ CANOPLA CROMADA P/ VASO SANITARIO 38 MM. FORNECIMENTO E INSTALAÇÃO.</v>
      </c>
      <c r="F293" s="89" t="str">
        <f>IFERROR(VLOOKUP($C293,'SINAPI ABRIL 2021'!$A:$D,3,0),IFERROR(VLOOKUP($C293,'5-COMP. PROPRIA'!$B$1:$I$7569,5,0),""))</f>
        <v xml:space="preserve">UN    </v>
      </c>
      <c r="G293" s="155">
        <f>QUANT!K725</f>
        <v>20</v>
      </c>
      <c r="H293" s="285">
        <f>IFERROR(VLOOKUP($C293,'SINAPI ABRIL 2021'!$A:$D,4,0),IFERROR(VLOOKUP($C293,'5-COMP. PROPRIA'!$B$1:$I$7569,8,0),""))</f>
        <v>109.28</v>
      </c>
      <c r="I293" s="285">
        <f>H293*'4-BDI'!$E$29</f>
        <v>140.140672</v>
      </c>
      <c r="J293" s="286">
        <f t="shared" si="146"/>
        <v>2185.6</v>
      </c>
      <c r="K293" s="149">
        <f t="shared" si="147"/>
        <v>2802.81</v>
      </c>
    </row>
    <row r="294" spans="2:11" s="84" customFormat="1" ht="30">
      <c r="B294" s="14" t="s">
        <v>12789</v>
      </c>
      <c r="C294" s="136">
        <f>QUANT!C726</f>
        <v>89385</v>
      </c>
      <c r="D294" s="136" t="str">
        <f>QUANT!D726</f>
        <v>SINAPI</v>
      </c>
      <c r="E294" s="88" t="str">
        <f>IFERROR(VLOOKUP($C294,'SINAPI ABRIL 2021'!$1:$1048576,2,0),IFERROR(VLOOKUP($C294,'5-COMP. PROPRIA'!$B$1:$I$7569,4,0),""))</f>
        <v>LUVA SOLDÁVEL E COM ROSCA, PVC, SOLDÁVEL, DN 25MM X 3/4, INSTALADO EM RAMAL OU SUB-RAMAL DE ÁGUA - FORNECIMENTO E INSTALAÇÃO. AF_12/2014</v>
      </c>
      <c r="F294" s="89" t="str">
        <f>IFERROR(VLOOKUP($C294,'SINAPI ABRIL 2021'!$A:$D,3,0),IFERROR(VLOOKUP($C294,'5-COMP. PROPRIA'!$B$1:$I$7569,5,0),""))</f>
        <v>UN</v>
      </c>
      <c r="G294" s="155">
        <f>QUANT!K726</f>
        <v>6</v>
      </c>
      <c r="H294" s="285">
        <f>IFERROR(VLOOKUP($C294,'SINAPI ABRIL 2021'!$A:$D,4,0),IFERROR(VLOOKUP($C294,'5-COMP. PROPRIA'!$B$1:$I$7569,8,0),""))</f>
        <v>5.92</v>
      </c>
      <c r="I294" s="285">
        <f>H294*'4-BDI'!$E$29</f>
        <v>7.5918079999999994</v>
      </c>
      <c r="J294" s="286">
        <f t="shared" si="146"/>
        <v>35.520000000000003</v>
      </c>
      <c r="K294" s="149">
        <f t="shared" si="147"/>
        <v>45.55</v>
      </c>
    </row>
    <row r="295" spans="2:11" s="84" customFormat="1" ht="45">
      <c r="B295" s="14" t="s">
        <v>12790</v>
      </c>
      <c r="C295" s="136">
        <f>QUANT!C727</f>
        <v>94711</v>
      </c>
      <c r="D295" s="136" t="str">
        <f>QUANT!D727</f>
        <v>SINAPI</v>
      </c>
      <c r="E295" s="88" t="str">
        <f>IFERROR(VLOOKUP($C295,'SINAPI ABRIL 2021'!$1:$1048576,2,0),IFERROR(VLOOKUP($C295,'5-COMP. PROPRIA'!$B$1:$I$7569,4,0),""))</f>
        <v>ADAPTADOR COM FLANGES LIVRES, PVC, SOLDÁVEL, DN 50 MM X 1 1/2 , INSTALADO EM RESERVAÇÃO DE ÁGUA DE EDIFICAÇÃO QUE POSSUA RESERVATÓRIO DE FIBRA/FIBROCIMENTO   FORNECIMENTO E INSTALAÇÃO. AF_06/2016</v>
      </c>
      <c r="F295" s="89" t="str">
        <f>IFERROR(VLOOKUP($C295,'SINAPI ABRIL 2021'!$A:$D,3,0),IFERROR(VLOOKUP($C295,'5-COMP. PROPRIA'!$B$1:$I$7569,5,0),""))</f>
        <v>UN</v>
      </c>
      <c r="G295" s="155">
        <f>QUANT!K727</f>
        <v>1</v>
      </c>
      <c r="H295" s="285">
        <f>IFERROR(VLOOKUP($C295,'SINAPI ABRIL 2021'!$A:$D,4,0),IFERROR(VLOOKUP($C295,'5-COMP. PROPRIA'!$B$1:$I$7569,8,0),""))</f>
        <v>53.44</v>
      </c>
      <c r="I295" s="285">
        <f>H295*'4-BDI'!$E$29</f>
        <v>68.531455999999991</v>
      </c>
      <c r="J295" s="286">
        <f t="shared" si="146"/>
        <v>53.44</v>
      </c>
      <c r="K295" s="149">
        <f t="shared" si="147"/>
        <v>68.53</v>
      </c>
    </row>
    <row r="296" spans="2:11" s="84" customFormat="1" ht="45">
      <c r="B296" s="14" t="s">
        <v>12791</v>
      </c>
      <c r="C296" s="136">
        <f>QUANT!C728</f>
        <v>94707</v>
      </c>
      <c r="D296" s="136" t="str">
        <f>QUANT!D728</f>
        <v>SINAPI</v>
      </c>
      <c r="E296" s="88" t="str">
        <f>IFERROR(VLOOKUP($C296,'SINAPI ABRIL 2021'!$1:$1048576,2,0),IFERROR(VLOOKUP($C296,'5-COMP. PROPRIA'!$B$1:$I$7569,4,0),""))</f>
        <v>ADAPTADOR COM FLANGE E ANEL DE VEDAÇÃO, PVC, SOLDÁVEL, DN 60 MM X 2 , INSTALADO EM RESERVAÇÃO DE ÁGUA DE EDIFICAÇÃO QUE POSSUA RESERVATÓRIO DE FIBRA/FIBROCIMENTO   FORNECIMENTO E INSTALAÇÃO. AF_06/2016</v>
      </c>
      <c r="F296" s="89" t="str">
        <f>IFERROR(VLOOKUP($C296,'SINAPI ABRIL 2021'!$A:$D,3,0),IFERROR(VLOOKUP($C296,'5-COMP. PROPRIA'!$B$1:$I$7569,5,0),""))</f>
        <v>UN</v>
      </c>
      <c r="G296" s="155">
        <f>QUANT!K728</f>
        <v>1</v>
      </c>
      <c r="H296" s="285">
        <f>IFERROR(VLOOKUP($C296,'SINAPI ABRIL 2021'!$A:$D,4,0),IFERROR(VLOOKUP($C296,'5-COMP. PROPRIA'!$B$1:$I$7569,8,0),""))</f>
        <v>46.74</v>
      </c>
      <c r="I296" s="285">
        <f>H296*'4-BDI'!$E$29</f>
        <v>59.939376000000003</v>
      </c>
      <c r="J296" s="286">
        <f t="shared" si="146"/>
        <v>46.74</v>
      </c>
      <c r="K296" s="149">
        <f t="shared" si="147"/>
        <v>59.93</v>
      </c>
    </row>
    <row r="297" spans="2:11" s="84" customFormat="1" ht="45">
      <c r="B297" s="14" t="s">
        <v>12792</v>
      </c>
      <c r="C297" s="136">
        <f>QUANT!C729</f>
        <v>94712</v>
      </c>
      <c r="D297" s="136" t="str">
        <f>QUANT!D729</f>
        <v>SINAPI</v>
      </c>
      <c r="E297" s="88" t="str">
        <f>IFERROR(VLOOKUP($C297,'SINAPI ABRIL 2021'!$1:$1048576,2,0),IFERROR(VLOOKUP($C297,'5-COMP. PROPRIA'!$B$1:$I$7569,4,0),""))</f>
        <v>ADAPTADOR COM FLANGES LIVRES, PVC, SOLDÁVEL, DN 60 MM X 2 , INSTALADO EM RESERVAÇÃO DE ÁGUA DE EDIFICAÇÃO QUE POSSUA RESERVATÓRIO DE FIBRA/FIBROCIMENTO   FORNECIMENTO E INSTALAÇÃO. AF_06/2016</v>
      </c>
      <c r="F297" s="89" t="str">
        <f>IFERROR(VLOOKUP($C297,'SINAPI ABRIL 2021'!$A:$D,3,0),IFERROR(VLOOKUP($C297,'5-COMP. PROPRIA'!$B$1:$I$7569,5,0),""))</f>
        <v>UN</v>
      </c>
      <c r="G297" s="155">
        <f>QUANT!K729</f>
        <v>1</v>
      </c>
      <c r="H297" s="285">
        <f>IFERROR(VLOOKUP($C297,'SINAPI ABRIL 2021'!$A:$D,4,0),IFERROR(VLOOKUP($C297,'5-COMP. PROPRIA'!$B$1:$I$7569,8,0),""))</f>
        <v>72.02</v>
      </c>
      <c r="I297" s="285">
        <f>H297*'4-BDI'!$E$29</f>
        <v>92.358447999999996</v>
      </c>
      <c r="J297" s="286">
        <f t="shared" si="146"/>
        <v>72.02</v>
      </c>
      <c r="K297" s="149">
        <f t="shared" si="147"/>
        <v>92.35</v>
      </c>
    </row>
    <row r="298" spans="2:11" s="84" customFormat="1" ht="45">
      <c r="B298" s="14" t="s">
        <v>12793</v>
      </c>
      <c r="C298" s="136">
        <f>QUANT!C730</f>
        <v>94713</v>
      </c>
      <c r="D298" s="136" t="str">
        <f>QUANT!D730</f>
        <v>SINAPI</v>
      </c>
      <c r="E298" s="88" t="str">
        <f>IFERROR(VLOOKUP($C298,'SINAPI ABRIL 2021'!$1:$1048576,2,0),IFERROR(VLOOKUP($C298,'5-COMP. PROPRIA'!$B$1:$I$7569,4,0),""))</f>
        <v>ADAPTADOR COM FLANGES LIVRES, PVC, SOLDÁVEL, DN 75 MM X 2 1/2 , INSTALADO EM RESERVAÇÃO DE ÁGUA DE EDIFICAÇÃO QUE POSSUA RESERVATÓRIO DE FIBRA/FIBROCIMENTO   FORNECIMENTO E INSTALAÇÃO. AF_06/2016</v>
      </c>
      <c r="F298" s="89" t="str">
        <f>IFERROR(VLOOKUP($C298,'SINAPI ABRIL 2021'!$A:$D,3,0),IFERROR(VLOOKUP($C298,'5-COMP. PROPRIA'!$B$1:$I$7569,5,0),""))</f>
        <v>UN</v>
      </c>
      <c r="G298" s="155">
        <f>QUANT!K730</f>
        <v>4</v>
      </c>
      <c r="H298" s="285">
        <f>IFERROR(VLOOKUP($C298,'SINAPI ABRIL 2021'!$A:$D,4,0),IFERROR(VLOOKUP($C298,'5-COMP. PROPRIA'!$B$1:$I$7569,8,0),""))</f>
        <v>189.9</v>
      </c>
      <c r="I298" s="285">
        <f>H298*'4-BDI'!$E$29</f>
        <v>243.52776</v>
      </c>
      <c r="J298" s="286">
        <f t="shared" si="146"/>
        <v>759.6</v>
      </c>
      <c r="K298" s="149">
        <f t="shared" si="147"/>
        <v>974.11</v>
      </c>
    </row>
    <row r="299" spans="2:11" s="84" customFormat="1" ht="45">
      <c r="B299" s="14" t="s">
        <v>12794</v>
      </c>
      <c r="C299" s="136">
        <f>QUANT!C731</f>
        <v>89429</v>
      </c>
      <c r="D299" s="136" t="str">
        <f>QUANT!D731</f>
        <v>SINAPI</v>
      </c>
      <c r="E299" s="88" t="str">
        <f>IFERROR(VLOOKUP($C299,'SINAPI ABRIL 2021'!$1:$1048576,2,0),IFERROR(VLOOKUP($C299,'5-COMP. PROPRIA'!$B$1:$I$7569,4,0),""))</f>
        <v>ADAPTADOR CURTO COM BOLSA E ROSCA PARA REGISTRO, PVC, SOLDÁVEL, DN 25MM X 3/4, INSTALADO EM RAMAL DE DISTRIBUIÇÃO DE ÁGUA - FORNECIMENTO E INSTALAÇÃO. AF_12/2014</v>
      </c>
      <c r="F299" s="89" t="str">
        <f>IFERROR(VLOOKUP($C299,'SINAPI ABRIL 2021'!$A:$D,3,0),IFERROR(VLOOKUP($C299,'5-COMP. PROPRIA'!$B$1:$I$7569,5,0),""))</f>
        <v>UN</v>
      </c>
      <c r="G299" s="155">
        <f>QUANT!K731</f>
        <v>32</v>
      </c>
      <c r="H299" s="285">
        <f>IFERROR(VLOOKUP($C299,'SINAPI ABRIL 2021'!$A:$D,4,0),IFERROR(VLOOKUP($C299,'5-COMP. PROPRIA'!$B$1:$I$7569,8,0),""))</f>
        <v>3.89</v>
      </c>
      <c r="I299" s="285">
        <f>H299*'4-BDI'!$E$29</f>
        <v>4.9885359999999999</v>
      </c>
      <c r="J299" s="286">
        <f t="shared" si="146"/>
        <v>124.48</v>
      </c>
      <c r="K299" s="149">
        <f t="shared" si="147"/>
        <v>159.63</v>
      </c>
    </row>
    <row r="300" spans="2:11" s="84" customFormat="1" ht="60">
      <c r="B300" s="14" t="s">
        <v>12795</v>
      </c>
      <c r="C300" s="136">
        <f>QUANT!C732</f>
        <v>94662</v>
      </c>
      <c r="D300" s="136" t="str">
        <f>QUANT!D732</f>
        <v>SINAPI</v>
      </c>
      <c r="E300" s="88" t="str">
        <f>IFERROR(VLOOKUP($C300,'SINAPI ABRIL 2021'!$1:$1048576,2,0),IFERROR(VLOOKUP($C300,'5-COMP. PROPRIA'!$B$1:$I$7569,4,0),""))</f>
        <v>ADAPTADOR CURTO COM BOLSA E ROSCA PARA REGISTRO, PVC, SOLDÁVEL, DN 50 MM X 1 1/2 , INSTALADO EM RESERVAÇÃO DE ÁGUA DE EDIFICAÇÃO QUE POSSUA RESERVATÓRIO DE FIBRA/FIBROCIMENTO   FORNECIMENTO E INSTALAÇÃO. AF_06/2016</v>
      </c>
      <c r="F300" s="89" t="str">
        <f>IFERROR(VLOOKUP($C300,'SINAPI ABRIL 2021'!$A:$D,3,0),IFERROR(VLOOKUP($C300,'5-COMP. PROPRIA'!$B$1:$I$7569,5,0),""))</f>
        <v>UN</v>
      </c>
      <c r="G300" s="155">
        <f>QUANT!K732</f>
        <v>60</v>
      </c>
      <c r="H300" s="285">
        <f>IFERROR(VLOOKUP($C300,'SINAPI ABRIL 2021'!$A:$D,4,0),IFERROR(VLOOKUP($C300,'5-COMP. PROPRIA'!$B$1:$I$7569,8,0),""))</f>
        <v>10.98</v>
      </c>
      <c r="I300" s="285">
        <f>H300*'4-BDI'!$E$29</f>
        <v>14.080752</v>
      </c>
      <c r="J300" s="286">
        <f t="shared" si="146"/>
        <v>658.8</v>
      </c>
      <c r="K300" s="149">
        <f t="shared" si="147"/>
        <v>844.84</v>
      </c>
    </row>
    <row r="301" spans="2:11" s="84" customFormat="1" ht="45">
      <c r="B301" s="14" t="s">
        <v>12796</v>
      </c>
      <c r="C301" s="136">
        <f>QUANT!C733</f>
        <v>89610</v>
      </c>
      <c r="D301" s="136" t="str">
        <f>QUANT!D733</f>
        <v>SINAPI</v>
      </c>
      <c r="E301" s="88" t="str">
        <f>IFERROR(VLOOKUP($C301,'SINAPI ABRIL 2021'!$1:$1048576,2,0),IFERROR(VLOOKUP($C301,'5-COMP. PROPRIA'!$B$1:$I$7569,4,0),""))</f>
        <v>ADAPTADOR CURTO COM BOLSA E ROSCA PARA REGISTRO, PVC, SOLDÁVEL, DN 60MM X 2, INSTALADO EM PRUMADA DE ÁGUA - FORNECIMENTO E INSTALAÇÃO. AF_12/2014</v>
      </c>
      <c r="F301" s="89" t="str">
        <f>IFERROR(VLOOKUP($C301,'SINAPI ABRIL 2021'!$A:$D,3,0),IFERROR(VLOOKUP($C301,'5-COMP. PROPRIA'!$B$1:$I$7569,5,0),""))</f>
        <v>UN</v>
      </c>
      <c r="G301" s="155">
        <f>QUANT!K733</f>
        <v>2</v>
      </c>
      <c r="H301" s="285">
        <f>IFERROR(VLOOKUP($C301,'SINAPI ABRIL 2021'!$A:$D,4,0),IFERROR(VLOOKUP($C301,'5-COMP. PROPRIA'!$B$1:$I$7569,8,0),""))</f>
        <v>18.54</v>
      </c>
      <c r="I301" s="285">
        <f>H301*'4-BDI'!$E$29</f>
        <v>23.775696</v>
      </c>
      <c r="J301" s="286">
        <f t="shared" si="146"/>
        <v>37.08</v>
      </c>
      <c r="K301" s="149">
        <f t="shared" si="147"/>
        <v>47.55</v>
      </c>
    </row>
    <row r="302" spans="2:11" s="84" customFormat="1" ht="45">
      <c r="B302" s="14" t="s">
        <v>12797</v>
      </c>
      <c r="C302" s="136">
        <f>QUANT!C734</f>
        <v>89613</v>
      </c>
      <c r="D302" s="136" t="str">
        <f>QUANT!D734</f>
        <v>SINAPI</v>
      </c>
      <c r="E302" s="88" t="str">
        <f>IFERROR(VLOOKUP($C302,'SINAPI ABRIL 2021'!$1:$1048576,2,0),IFERROR(VLOOKUP($C302,'5-COMP. PROPRIA'!$B$1:$I$7569,4,0),""))</f>
        <v>ADAPTADOR CURTO COM BOLSA E ROSCA PARA REGISTRO, PVC, SOLDÁVEL, DN 75MM X 2.1/2, INSTALADO EM PRUMADA DE ÁGUA - FORNECIMENTO E INSTALAÇÃO. AF_12/2014</v>
      </c>
      <c r="F302" s="89" t="str">
        <f>IFERROR(VLOOKUP($C302,'SINAPI ABRIL 2021'!$A:$D,3,0),IFERROR(VLOOKUP($C302,'5-COMP. PROPRIA'!$B$1:$I$7569,5,0),""))</f>
        <v>UN</v>
      </c>
      <c r="G302" s="155">
        <f>QUANT!K734</f>
        <v>4</v>
      </c>
      <c r="H302" s="285">
        <f>IFERROR(VLOOKUP($C302,'SINAPI ABRIL 2021'!$A:$D,4,0),IFERROR(VLOOKUP($C302,'5-COMP. PROPRIA'!$B$1:$I$7569,8,0),""))</f>
        <v>27.34</v>
      </c>
      <c r="I302" s="285">
        <f>H302*'4-BDI'!$E$29</f>
        <v>35.060816000000003</v>
      </c>
      <c r="J302" s="286">
        <f t="shared" si="146"/>
        <v>109.36</v>
      </c>
      <c r="K302" s="149">
        <f t="shared" si="147"/>
        <v>140.24</v>
      </c>
    </row>
    <row r="303" spans="2:11" s="84" customFormat="1" ht="30">
      <c r="B303" s="14" t="s">
        <v>12798</v>
      </c>
      <c r="C303" s="136" t="str">
        <f>QUANT!C735</f>
        <v>CP-HID-12</v>
      </c>
      <c r="D303" s="136" t="str">
        <f>QUANT!D735</f>
        <v>PROPRIA</v>
      </c>
      <c r="E303" s="88" t="str">
        <f>IFERROR(VLOOKUP($C303,'SINAPI ABRIL 2021'!$1:$1048576,2,0),IFERROR(VLOOKUP($C303,'5-COMP. PROPRIA'!$B$1:$I$7569,4,0),""))</f>
        <v>BUCHA DE REDUCAO DE PVC, SOLDAVEL, CURTA, COM 60 X 50 MM, PARA AGUA FRIA PREDIAL -  FORNECIMENTO E INSTALAÇÃO</v>
      </c>
      <c r="F303" s="89" t="str">
        <f>IFERROR(VLOOKUP($C303,'SINAPI ABRIL 2021'!$A:$D,3,0),IFERROR(VLOOKUP($C303,'5-COMP. PROPRIA'!$B$1:$I$7569,5,0),""))</f>
        <v xml:space="preserve">UN    </v>
      </c>
      <c r="G303" s="155">
        <f>QUANT!K735</f>
        <v>13</v>
      </c>
      <c r="H303" s="285">
        <f>IFERROR(VLOOKUP($C303,'SINAPI ABRIL 2021'!$A:$D,4,0),IFERROR(VLOOKUP($C303,'5-COMP. PROPRIA'!$B$1:$I$7569,8,0),""))</f>
        <v>12.07</v>
      </c>
      <c r="I303" s="285">
        <f>H303*'4-BDI'!$E$29</f>
        <v>15.478568000000001</v>
      </c>
      <c r="J303" s="286">
        <f t="shared" si="146"/>
        <v>156.91</v>
      </c>
      <c r="K303" s="149">
        <f t="shared" si="147"/>
        <v>201.22</v>
      </c>
    </row>
    <row r="304" spans="2:11" s="84" customFormat="1" ht="30">
      <c r="B304" s="14" t="s">
        <v>12799</v>
      </c>
      <c r="C304" s="136" t="str">
        <f>QUANT!C736</f>
        <v>CP-HID-13</v>
      </c>
      <c r="D304" s="136" t="str">
        <f>QUANT!D736</f>
        <v>PROPRIA</v>
      </c>
      <c r="E304" s="88" t="str">
        <f>IFERROR(VLOOKUP($C304,'SINAPI ABRIL 2021'!$1:$1048576,2,0),IFERROR(VLOOKUP($C304,'5-COMP. PROPRIA'!$B$1:$I$7569,4,0),""))</f>
        <v>BUCHA DE REDUCAO DE PVC, SOLDAVEL, CURTA, COM 75 X 60 MM, PARA AGUA FRIA PREDIAL-  FORNECIMENTO E INSTALAÇÃO</v>
      </c>
      <c r="F304" s="89" t="str">
        <f>IFERROR(VLOOKUP($C304,'SINAPI ABRIL 2021'!$A:$D,3,0),IFERROR(VLOOKUP($C304,'5-COMP. PROPRIA'!$B$1:$I$7569,5,0),""))</f>
        <v xml:space="preserve">UN    </v>
      </c>
      <c r="G304" s="155">
        <f>QUANT!K736</f>
        <v>1</v>
      </c>
      <c r="H304" s="285">
        <f>IFERROR(VLOOKUP($C304,'SINAPI ABRIL 2021'!$A:$D,4,0),IFERROR(VLOOKUP($C304,'5-COMP. PROPRIA'!$B$1:$I$7569,8,0),""))</f>
        <v>22.79</v>
      </c>
      <c r="I304" s="285">
        <f>H304*'4-BDI'!$E$29</f>
        <v>29.225895999999999</v>
      </c>
      <c r="J304" s="286">
        <f t="shared" si="146"/>
        <v>22.79</v>
      </c>
      <c r="K304" s="149">
        <f t="shared" si="147"/>
        <v>29.22</v>
      </c>
    </row>
    <row r="305" spans="2:12" s="84" customFormat="1" ht="30">
      <c r="B305" s="14" t="s">
        <v>12800</v>
      </c>
      <c r="C305" s="136" t="str">
        <f>QUANT!C737</f>
        <v>CP-HID-14</v>
      </c>
      <c r="D305" s="136" t="str">
        <f>QUANT!D737</f>
        <v>PROPRIA</v>
      </c>
      <c r="E305" s="88" t="str">
        <f>IFERROR(VLOOKUP($C305,'SINAPI ABRIL 2021'!$1:$1048576,2,0),IFERROR(VLOOKUP($C305,'5-COMP. PROPRIA'!$B$1:$I$7569,4,0),""))</f>
        <v>BUCHA DE REDUCAO DE PVC, SOLDAVEL, LONGA, COM 50 X 25 MM, PARA AGUA FRIA PREDIAL-  FORNECIMENTO E INSTALAÇÃO</v>
      </c>
      <c r="F305" s="89" t="str">
        <f>IFERROR(VLOOKUP($C305,'SINAPI ABRIL 2021'!$A:$D,3,0),IFERROR(VLOOKUP($C305,'5-COMP. PROPRIA'!$B$1:$I$7569,5,0),""))</f>
        <v xml:space="preserve">UN    </v>
      </c>
      <c r="G305" s="155">
        <f>QUANT!K737</f>
        <v>2</v>
      </c>
      <c r="H305" s="285">
        <f>IFERROR(VLOOKUP($C305,'SINAPI ABRIL 2021'!$A:$D,4,0),IFERROR(VLOOKUP($C305,'5-COMP. PROPRIA'!$B$1:$I$7569,8,0),""))</f>
        <v>10.85</v>
      </c>
      <c r="I305" s="285">
        <f>H305*'4-BDI'!$E$29</f>
        <v>13.91404</v>
      </c>
      <c r="J305" s="286">
        <f t="shared" si="146"/>
        <v>21.7</v>
      </c>
      <c r="K305" s="149">
        <f t="shared" si="147"/>
        <v>27.82</v>
      </c>
      <c r="L305" s="96"/>
    </row>
    <row r="306" spans="2:12" s="84" customFormat="1" ht="30">
      <c r="B306" s="14" t="s">
        <v>12801</v>
      </c>
      <c r="C306" s="136" t="str">
        <f>QUANT!C738</f>
        <v>CP-HID-16</v>
      </c>
      <c r="D306" s="136" t="str">
        <f>QUANT!D738</f>
        <v>PROPRIA</v>
      </c>
      <c r="E306" s="88" t="str">
        <f>IFERROR(VLOOKUP($C306,'SINAPI ABRIL 2021'!$1:$1048576,2,0),IFERROR(VLOOKUP($C306,'5-COMP. PROPRIA'!$B$1:$I$7569,4,0),""))</f>
        <v>BUCHA DE REDUCAO DE PVC, SOLDAVEL, LONGA, COM 60 X 25 MM, PARA AGUA FRIA PREDIAL-  FORNECIMENTO E INSTALAÇÃO</v>
      </c>
      <c r="F306" s="89" t="str">
        <f>IFERROR(VLOOKUP($C306,'SINAPI ABRIL 2021'!$A:$D,3,0),IFERROR(VLOOKUP($C306,'5-COMP. PROPRIA'!$B$1:$I$7569,5,0),""))</f>
        <v xml:space="preserve">UN    </v>
      </c>
      <c r="G306" s="155">
        <f>QUANT!K738</f>
        <v>7</v>
      </c>
      <c r="H306" s="285">
        <f>IFERROR(VLOOKUP($C306,'SINAPI ABRIL 2021'!$A:$D,4,0),IFERROR(VLOOKUP($C306,'5-COMP. PROPRIA'!$B$1:$I$7569,8,0),""))</f>
        <v>15.6</v>
      </c>
      <c r="I306" s="285">
        <f>H306*'4-BDI'!$E$29</f>
        <v>20.00544</v>
      </c>
      <c r="J306" s="286">
        <f t="shared" si="146"/>
        <v>109.2</v>
      </c>
      <c r="K306" s="149">
        <f t="shared" si="147"/>
        <v>140.03</v>
      </c>
      <c r="L306" s="96"/>
    </row>
    <row r="307" spans="2:12" s="84" customFormat="1" ht="30">
      <c r="B307" s="14" t="s">
        <v>12802</v>
      </c>
      <c r="C307" s="136" t="str">
        <f>QUANT!C739</f>
        <v>CP-HID-15</v>
      </c>
      <c r="D307" s="136" t="str">
        <f>QUANT!D739</f>
        <v>PROPRIA</v>
      </c>
      <c r="E307" s="88" t="str">
        <f>IFERROR(VLOOKUP($C307,'SINAPI ABRIL 2021'!$1:$1048576,2,0),IFERROR(VLOOKUP($C307,'5-COMP. PROPRIA'!$B$1:$I$7569,4,0),""))</f>
        <v>BUCHA DE REDUCAO DE PVC, SOLDAVEL, LONGA, COM 60 X 50 MM, PARA AGUA FRIA PREDIAL -  FORNECIMENTO E INSTALAÇÃO</v>
      </c>
      <c r="F307" s="89" t="str">
        <f>IFERROR(VLOOKUP($C307,'SINAPI ABRIL 2021'!$A:$D,3,0),IFERROR(VLOOKUP($C307,'5-COMP. PROPRIA'!$B$1:$I$7569,5,0),""))</f>
        <v xml:space="preserve">UN    </v>
      </c>
      <c r="G307" s="155">
        <f>QUANT!K739</f>
        <v>4</v>
      </c>
      <c r="H307" s="285">
        <f>IFERROR(VLOOKUP($C307,'SINAPI ABRIL 2021'!$A:$D,4,0),IFERROR(VLOOKUP($C307,'5-COMP. PROPRIA'!$B$1:$I$7569,8,0),""))</f>
        <v>20.83</v>
      </c>
      <c r="I307" s="285">
        <f>H307*'4-BDI'!$E$29</f>
        <v>26.712391999999998</v>
      </c>
      <c r="J307" s="286">
        <f t="shared" si="146"/>
        <v>83.32</v>
      </c>
      <c r="K307" s="149">
        <f t="shared" si="147"/>
        <v>106.84</v>
      </c>
      <c r="L307" s="96"/>
    </row>
    <row r="308" spans="2:12" s="84" customFormat="1" ht="30">
      <c r="B308" s="14" t="s">
        <v>12803</v>
      </c>
      <c r="C308" s="136">
        <f>QUANT!C740</f>
        <v>89510</v>
      </c>
      <c r="D308" s="136" t="str">
        <f>QUANT!D740</f>
        <v>SINAPI</v>
      </c>
      <c r="E308" s="88" t="str">
        <f>IFERROR(VLOOKUP($C308,'SINAPI ABRIL 2021'!$1:$1048576,2,0),IFERROR(VLOOKUP($C308,'5-COMP. PROPRIA'!$B$1:$I$7569,4,0),""))</f>
        <v>CURVA 45 GRAUS, PVC, SOLDÁVEL, DN 60MM, INSTALADO EM PRUMADA DE ÁGUA - FORNECIMENTO E INSTALAÇÃO. AF_12/2014</v>
      </c>
      <c r="F308" s="89" t="str">
        <f>IFERROR(VLOOKUP($C308,'SINAPI ABRIL 2021'!$A:$D,3,0),IFERROR(VLOOKUP($C308,'5-COMP. PROPRIA'!$B$1:$I$7569,5,0),""))</f>
        <v>UN</v>
      </c>
      <c r="G308" s="155">
        <f>QUANT!K740</f>
        <v>2</v>
      </c>
      <c r="H308" s="285">
        <f>IFERROR(VLOOKUP($C308,'SINAPI ABRIL 2021'!$A:$D,4,0),IFERROR(VLOOKUP($C308,'5-COMP. PROPRIA'!$B$1:$I$7569,8,0),""))</f>
        <v>28.96</v>
      </c>
      <c r="I308" s="285">
        <f>H308*'4-BDI'!$E$29</f>
        <v>37.138303999999998</v>
      </c>
      <c r="J308" s="286">
        <f t="shared" si="146"/>
        <v>57.92</v>
      </c>
      <c r="K308" s="149">
        <f t="shared" si="147"/>
        <v>74.27</v>
      </c>
      <c r="L308" s="96"/>
    </row>
    <row r="309" spans="2:12" s="84" customFormat="1" ht="30">
      <c r="B309" s="14" t="s">
        <v>12804</v>
      </c>
      <c r="C309" s="136">
        <f>QUANT!C741</f>
        <v>89513</v>
      </c>
      <c r="D309" s="136" t="str">
        <f>QUANT!D741</f>
        <v>SINAPI</v>
      </c>
      <c r="E309" s="88" t="str">
        <f>IFERROR(VLOOKUP($C309,'SINAPI ABRIL 2021'!$1:$1048576,2,0),IFERROR(VLOOKUP($C309,'5-COMP. PROPRIA'!$B$1:$I$7569,4,0),""))</f>
        <v>JOELHO 90 GRAUS, PVC, SOLDÁVEL, DN 75MM, INSTALADO EM PRUMADA DE ÁGUA - FORNECIMENTO E INSTALAÇÃO. AF_12/2014</v>
      </c>
      <c r="F309" s="89" t="str">
        <f>IFERROR(VLOOKUP($C309,'SINAPI ABRIL 2021'!$A:$D,3,0),IFERROR(VLOOKUP($C309,'5-COMP. PROPRIA'!$B$1:$I$7569,5,0),""))</f>
        <v>UN</v>
      </c>
      <c r="G309" s="155">
        <f>QUANT!K741</f>
        <v>2</v>
      </c>
      <c r="H309" s="285">
        <f>IFERROR(VLOOKUP($C309,'SINAPI ABRIL 2021'!$A:$D,4,0),IFERROR(VLOOKUP($C309,'5-COMP. PROPRIA'!$B$1:$I$7569,8,0),""))</f>
        <v>101.71</v>
      </c>
      <c r="I309" s="285">
        <f>H309*'4-BDI'!$E$29</f>
        <v>130.43290399999998</v>
      </c>
      <c r="J309" s="286">
        <f t="shared" si="146"/>
        <v>203.42</v>
      </c>
      <c r="K309" s="149">
        <f t="shared" si="147"/>
        <v>260.86</v>
      </c>
    </row>
    <row r="310" spans="2:12" s="84" customFormat="1" ht="30">
      <c r="B310" s="14" t="s">
        <v>12805</v>
      </c>
      <c r="C310" s="136">
        <f>QUANT!C742</f>
        <v>89503</v>
      </c>
      <c r="D310" s="136" t="str">
        <f>QUANT!D742</f>
        <v>SINAPI</v>
      </c>
      <c r="E310" s="88" t="str">
        <f>IFERROR(VLOOKUP($C310,'SINAPI ABRIL 2021'!$1:$1048576,2,0),IFERROR(VLOOKUP($C310,'5-COMP. PROPRIA'!$B$1:$I$7569,4,0),""))</f>
        <v>CURVA 90 GRAUS, PVC, SOLDÁVEL, DN 50MM, INSTALADO EM PRUMADA DE ÁGUA - FORNECIMENTO E INSTALAÇÃO. AF_12/2014</v>
      </c>
      <c r="F310" s="89" t="str">
        <f>IFERROR(VLOOKUP($C310,'SINAPI ABRIL 2021'!$A:$D,3,0),IFERROR(VLOOKUP($C310,'5-COMP. PROPRIA'!$B$1:$I$7569,5,0),""))</f>
        <v>UN</v>
      </c>
      <c r="G310" s="155">
        <f>QUANT!K742</f>
        <v>1</v>
      </c>
      <c r="H310" s="285">
        <f>IFERROR(VLOOKUP($C310,'SINAPI ABRIL 2021'!$A:$D,4,0),IFERROR(VLOOKUP($C310,'5-COMP. PROPRIA'!$B$1:$I$7569,8,0),""))</f>
        <v>21.28</v>
      </c>
      <c r="I310" s="285">
        <f>H310*'4-BDI'!$E$29</f>
        <v>27.289472</v>
      </c>
      <c r="J310" s="286">
        <f t="shared" si="146"/>
        <v>21.28</v>
      </c>
      <c r="K310" s="149">
        <f t="shared" si="147"/>
        <v>27.28</v>
      </c>
    </row>
    <row r="311" spans="2:12" s="84" customFormat="1" ht="30">
      <c r="B311" s="14" t="s">
        <v>12806</v>
      </c>
      <c r="C311" s="136">
        <f>QUANT!C743</f>
        <v>89507</v>
      </c>
      <c r="D311" s="136" t="str">
        <f>QUANT!D743</f>
        <v>SINAPI</v>
      </c>
      <c r="E311" s="88" t="str">
        <f>IFERROR(VLOOKUP($C311,'SINAPI ABRIL 2021'!$1:$1048576,2,0),IFERROR(VLOOKUP($C311,'5-COMP. PROPRIA'!$B$1:$I$7569,4,0),""))</f>
        <v>CURVA 90 GRAUS, PVC, SOLDÁVEL, DN 60MM, INSTALADO EM PRUMADA DE ÁGUA - FORNECIMENTO E INSTALAÇÃO. AF_12/2014</v>
      </c>
      <c r="F311" s="89" t="str">
        <f>IFERROR(VLOOKUP($C311,'SINAPI ABRIL 2021'!$A:$D,3,0),IFERROR(VLOOKUP($C311,'5-COMP. PROPRIA'!$B$1:$I$7569,5,0),""))</f>
        <v>UN</v>
      </c>
      <c r="G311" s="155">
        <f>QUANT!K743</f>
        <v>4</v>
      </c>
      <c r="H311" s="285">
        <f>IFERROR(VLOOKUP($C311,'SINAPI ABRIL 2021'!$A:$D,4,0),IFERROR(VLOOKUP($C311,'5-COMP. PROPRIA'!$B$1:$I$7569,8,0),""))</f>
        <v>44.84</v>
      </c>
      <c r="I311" s="285">
        <f>H311*'4-BDI'!$E$29</f>
        <v>57.502816000000003</v>
      </c>
      <c r="J311" s="286">
        <f t="shared" si="146"/>
        <v>179.36</v>
      </c>
      <c r="K311" s="149">
        <f t="shared" si="147"/>
        <v>230.01</v>
      </c>
    </row>
    <row r="312" spans="2:12" s="84" customFormat="1" ht="30">
      <c r="B312" s="14" t="s">
        <v>12807</v>
      </c>
      <c r="C312" s="136">
        <f>QUANT!C744</f>
        <v>89517</v>
      </c>
      <c r="D312" s="136" t="str">
        <f>QUANT!D744</f>
        <v>SINAPI</v>
      </c>
      <c r="E312" s="88" t="str">
        <f>IFERROR(VLOOKUP($C312,'SINAPI ABRIL 2021'!$1:$1048576,2,0),IFERROR(VLOOKUP($C312,'5-COMP. PROPRIA'!$B$1:$I$7569,4,0),""))</f>
        <v>CURVA 90 GRAUS, PVC, SOLDÁVEL, DN 75MM, INSTALADO EM PRUMADA DE ÁGUA - FORNECIMENTO E INSTALAÇÃO. AF_12/2014</v>
      </c>
      <c r="F312" s="89" t="str">
        <f>IFERROR(VLOOKUP($C312,'SINAPI ABRIL 2021'!$A:$D,3,0),IFERROR(VLOOKUP($C312,'5-COMP. PROPRIA'!$B$1:$I$7569,5,0),""))</f>
        <v>UN</v>
      </c>
      <c r="G312" s="155">
        <f>QUANT!K744</f>
        <v>8</v>
      </c>
      <c r="H312" s="285">
        <f>IFERROR(VLOOKUP($C312,'SINAPI ABRIL 2021'!$A:$D,4,0),IFERROR(VLOOKUP($C312,'5-COMP. PROPRIA'!$B$1:$I$7569,8,0),""))</f>
        <v>64.099999999999994</v>
      </c>
      <c r="I312" s="285">
        <f>H312*'4-BDI'!$E$29</f>
        <v>82.20183999999999</v>
      </c>
      <c r="J312" s="286">
        <f t="shared" si="146"/>
        <v>512.79999999999995</v>
      </c>
      <c r="K312" s="149">
        <f t="shared" si="147"/>
        <v>657.61</v>
      </c>
    </row>
    <row r="313" spans="2:12" s="84" customFormat="1" ht="30">
      <c r="B313" s="14" t="s">
        <v>12808</v>
      </c>
      <c r="C313" s="136">
        <f>QUANT!C745</f>
        <v>89515</v>
      </c>
      <c r="D313" s="136" t="str">
        <f>QUANT!D745</f>
        <v>SINAPI</v>
      </c>
      <c r="E313" s="88" t="str">
        <f>IFERROR(VLOOKUP($C313,'SINAPI ABRIL 2021'!$1:$1048576,2,0),IFERROR(VLOOKUP($C313,'5-COMP. PROPRIA'!$B$1:$I$7569,4,0),""))</f>
        <v>JOELHO 45 GRAUS, PVC, SOLDÁVEL, DN 75MM, INSTALADO EM PRUMADA DE ÁGUA - FORNECIMENTO E INSTALAÇÃO. AF_12/2014</v>
      </c>
      <c r="F313" s="89" t="str">
        <f>IFERROR(VLOOKUP($C313,'SINAPI ABRIL 2021'!$A:$D,3,0),IFERROR(VLOOKUP($C313,'5-COMP. PROPRIA'!$B$1:$I$7569,5,0),""))</f>
        <v>UN</v>
      </c>
      <c r="G313" s="155">
        <f>QUANT!K745</f>
        <v>4</v>
      </c>
      <c r="H313" s="285">
        <f>IFERROR(VLOOKUP($C313,'SINAPI ABRIL 2021'!$A:$D,4,0),IFERROR(VLOOKUP($C313,'5-COMP. PROPRIA'!$B$1:$I$7569,8,0),""))</f>
        <v>76.400000000000006</v>
      </c>
      <c r="I313" s="285">
        <f>H313*'4-BDI'!$E$29</f>
        <v>97.975360000000009</v>
      </c>
      <c r="J313" s="286">
        <f t="shared" si="146"/>
        <v>305.60000000000002</v>
      </c>
      <c r="K313" s="149">
        <f t="shared" si="147"/>
        <v>391.9</v>
      </c>
    </row>
    <row r="314" spans="2:12" s="84" customFormat="1" ht="30">
      <c r="B314" s="14" t="s">
        <v>12809</v>
      </c>
      <c r="C314" s="136">
        <f>QUANT!C746</f>
        <v>89408</v>
      </c>
      <c r="D314" s="136" t="str">
        <f>QUANT!D746</f>
        <v>SINAPI</v>
      </c>
      <c r="E314" s="88" t="str">
        <f>IFERROR(VLOOKUP($C314,'SINAPI ABRIL 2021'!$1:$1048576,2,0),IFERROR(VLOOKUP($C314,'5-COMP. PROPRIA'!$B$1:$I$7569,4,0),""))</f>
        <v>JOELHO 90 GRAUS, PVC, SOLDÁVEL, DN 25MM, INSTALADO EM RAMAL DE DISTRIBUIÇÃO DE ÁGUA - FORNECIMENTO E INSTALAÇÃO. AF_12/2014</v>
      </c>
      <c r="F314" s="89" t="str">
        <f>IFERROR(VLOOKUP($C314,'SINAPI ABRIL 2021'!$A:$D,3,0),IFERROR(VLOOKUP($C314,'5-COMP. PROPRIA'!$B$1:$I$7569,5,0),""))</f>
        <v>UN</v>
      </c>
      <c r="G314" s="155">
        <f>QUANT!K746</f>
        <v>26</v>
      </c>
      <c r="H314" s="285">
        <f>IFERROR(VLOOKUP($C314,'SINAPI ABRIL 2021'!$A:$D,4,0),IFERROR(VLOOKUP($C314,'5-COMP. PROPRIA'!$B$1:$I$7569,8,0),""))</f>
        <v>4.6900000000000004</v>
      </c>
      <c r="I314" s="285">
        <f>H314*'4-BDI'!$E$29</f>
        <v>6.014456</v>
      </c>
      <c r="J314" s="286">
        <f t="shared" si="146"/>
        <v>121.94</v>
      </c>
      <c r="K314" s="149">
        <f t="shared" si="147"/>
        <v>156.37</v>
      </c>
    </row>
    <row r="315" spans="2:12" s="84" customFormat="1" ht="30">
      <c r="B315" s="14" t="s">
        <v>12810</v>
      </c>
      <c r="C315" s="136">
        <f>QUANT!C747</f>
        <v>89501</v>
      </c>
      <c r="D315" s="136" t="str">
        <f>QUANT!D747</f>
        <v>SINAPI</v>
      </c>
      <c r="E315" s="88" t="str">
        <f>IFERROR(VLOOKUP($C315,'SINAPI ABRIL 2021'!$1:$1048576,2,0),IFERROR(VLOOKUP($C315,'5-COMP. PROPRIA'!$B$1:$I$7569,4,0),""))</f>
        <v>JOELHO 90 GRAUS, PVC, SOLDÁVEL, DN 50MM, INSTALADO EM PRUMADA DE ÁGUA - FORNECIMENTO E INSTALAÇÃO. AF_12/2014</v>
      </c>
      <c r="F315" s="89" t="str">
        <f>IFERROR(VLOOKUP($C315,'SINAPI ABRIL 2021'!$A:$D,3,0),IFERROR(VLOOKUP($C315,'5-COMP. PROPRIA'!$B$1:$I$7569,5,0),""))</f>
        <v>UN</v>
      </c>
      <c r="G315" s="155">
        <f>QUANT!K747</f>
        <v>5</v>
      </c>
      <c r="H315" s="285">
        <f>IFERROR(VLOOKUP($C315,'SINAPI ABRIL 2021'!$A:$D,4,0),IFERROR(VLOOKUP($C315,'5-COMP. PROPRIA'!$B$1:$I$7569,8,0),""))</f>
        <v>11.92</v>
      </c>
      <c r="I315" s="285">
        <f>H315*'4-BDI'!$E$29</f>
        <v>15.286208</v>
      </c>
      <c r="J315" s="286">
        <f t="shared" si="146"/>
        <v>59.6</v>
      </c>
      <c r="K315" s="149">
        <f t="shared" si="147"/>
        <v>76.430000000000007</v>
      </c>
    </row>
    <row r="316" spans="2:12" s="84" customFormat="1" ht="30">
      <c r="B316" s="14" t="s">
        <v>12811</v>
      </c>
      <c r="C316" s="136">
        <f>QUANT!C748</f>
        <v>89505</v>
      </c>
      <c r="D316" s="136" t="str">
        <f>QUANT!D748</f>
        <v>SINAPI</v>
      </c>
      <c r="E316" s="88" t="str">
        <f>IFERROR(VLOOKUP($C316,'SINAPI ABRIL 2021'!$1:$1048576,2,0),IFERROR(VLOOKUP($C316,'5-COMP. PROPRIA'!$B$1:$I$7569,4,0),""))</f>
        <v>JOELHO 90 GRAUS, PVC, SOLDÁVEL, DN 60MM, INSTALADO EM PRUMADA DE ÁGUA - FORNECIMENTO E INSTALAÇÃO. AF_12/2014</v>
      </c>
      <c r="F316" s="89" t="str">
        <f>IFERROR(VLOOKUP($C316,'SINAPI ABRIL 2021'!$A:$D,3,0),IFERROR(VLOOKUP($C316,'5-COMP. PROPRIA'!$B$1:$I$7569,5,0),""))</f>
        <v>UN</v>
      </c>
      <c r="G316" s="155">
        <f>QUANT!K748</f>
        <v>1</v>
      </c>
      <c r="H316" s="285">
        <f>IFERROR(VLOOKUP($C316,'SINAPI ABRIL 2021'!$A:$D,4,0),IFERROR(VLOOKUP($C316,'5-COMP. PROPRIA'!$B$1:$I$7569,8,0),""))</f>
        <v>32.03</v>
      </c>
      <c r="I316" s="285">
        <f>H316*'4-BDI'!$E$29</f>
        <v>41.075271999999998</v>
      </c>
      <c r="J316" s="286">
        <f t="shared" si="146"/>
        <v>32.03</v>
      </c>
      <c r="K316" s="149">
        <f t="shared" si="147"/>
        <v>41.07</v>
      </c>
    </row>
    <row r="317" spans="2:12" s="84" customFormat="1" ht="30">
      <c r="B317" s="14" t="s">
        <v>12812</v>
      </c>
      <c r="C317" s="136">
        <f>QUANT!C749</f>
        <v>89605</v>
      </c>
      <c r="D317" s="136" t="str">
        <f>QUANT!D749</f>
        <v>SINAPI</v>
      </c>
      <c r="E317" s="88" t="str">
        <f>IFERROR(VLOOKUP($C317,'SINAPI ABRIL 2021'!$1:$1048576,2,0),IFERROR(VLOOKUP($C317,'5-COMP. PROPRIA'!$B$1:$I$7569,4,0),""))</f>
        <v>LUVA DE REDUÇÃO, PVC, SOLDÁVEL, DN 60MM X 50MM, INSTALADO EM PRUMADA DE ÁGUA - FORNECIMENTO E INSTALAÇÃO. AF_12/2014</v>
      </c>
      <c r="F317" s="89" t="str">
        <f>IFERROR(VLOOKUP($C317,'SINAPI ABRIL 2021'!$A:$D,3,0),IFERROR(VLOOKUP($C317,'5-COMP. PROPRIA'!$B$1:$I$7569,5,0),""))</f>
        <v>UN</v>
      </c>
      <c r="G317" s="155">
        <f>QUANT!K749</f>
        <v>1</v>
      </c>
      <c r="H317" s="285">
        <f>IFERROR(VLOOKUP($C317,'SINAPI ABRIL 2021'!$A:$D,4,0),IFERROR(VLOOKUP($C317,'5-COMP. PROPRIA'!$B$1:$I$7569,8,0),""))</f>
        <v>18.07</v>
      </c>
      <c r="I317" s="285">
        <f>H317*'4-BDI'!$E$29</f>
        <v>23.172968000000001</v>
      </c>
      <c r="J317" s="286">
        <f t="shared" si="146"/>
        <v>18.07</v>
      </c>
      <c r="K317" s="149">
        <f t="shared" si="147"/>
        <v>23.17</v>
      </c>
    </row>
    <row r="318" spans="2:12" s="84" customFormat="1" ht="30">
      <c r="B318" s="14" t="s">
        <v>12813</v>
      </c>
      <c r="C318" s="136">
        <f>QUANT!C750</f>
        <v>89446</v>
      </c>
      <c r="D318" s="136" t="str">
        <f>QUANT!D750</f>
        <v>SINAPI</v>
      </c>
      <c r="E318" s="88" t="str">
        <f>IFERROR(VLOOKUP($C318,'SINAPI ABRIL 2021'!$1:$1048576,2,0),IFERROR(VLOOKUP($C318,'5-COMP. PROPRIA'!$B$1:$I$7569,4,0),""))</f>
        <v>TUBO, PVC, SOLDÁVEL, DN 25MM, INSTALADO EM PRUMADA DE ÁGUA - FORNECIMENTO E INSTALAÇÃO. AF_12/2014</v>
      </c>
      <c r="F318" s="89" t="str">
        <f>IFERROR(VLOOKUP($C318,'SINAPI ABRIL 2021'!$A:$D,3,0),IFERROR(VLOOKUP($C318,'5-COMP. PROPRIA'!$B$1:$I$7569,5,0),""))</f>
        <v>M</v>
      </c>
      <c r="G318" s="155">
        <f>QUANT!K750</f>
        <v>67.209999999999994</v>
      </c>
      <c r="H318" s="285">
        <f>IFERROR(VLOOKUP($C318,'SINAPI ABRIL 2021'!$A:$D,4,0),IFERROR(VLOOKUP($C318,'5-COMP. PROPRIA'!$B$1:$I$7569,8,0),""))</f>
        <v>4.3600000000000003</v>
      </c>
      <c r="I318" s="285">
        <f>H318*'4-BDI'!$E$29</f>
        <v>5.5912640000000007</v>
      </c>
      <c r="J318" s="286">
        <f t="shared" si="146"/>
        <v>293.02999999999997</v>
      </c>
      <c r="K318" s="149">
        <f t="shared" si="147"/>
        <v>375.78</v>
      </c>
    </row>
    <row r="319" spans="2:12" s="84" customFormat="1" ht="30">
      <c r="B319" s="14" t="s">
        <v>12814</v>
      </c>
      <c r="C319" s="136">
        <f>QUANT!C751</f>
        <v>89449</v>
      </c>
      <c r="D319" s="136" t="str">
        <f>QUANT!D751</f>
        <v>SINAPI</v>
      </c>
      <c r="E319" s="88" t="str">
        <f>IFERROR(VLOOKUP($C319,'SINAPI ABRIL 2021'!$1:$1048576,2,0),IFERROR(VLOOKUP($C319,'5-COMP. PROPRIA'!$B$1:$I$7569,4,0),""))</f>
        <v>TUBO, PVC, SOLDÁVEL, DN 50MM, INSTALADO EM PRUMADA DE ÁGUA - FORNECIMENTO E INSTALAÇÃO. AF_12/2014</v>
      </c>
      <c r="F319" s="89" t="str">
        <f>IFERROR(VLOOKUP($C319,'SINAPI ABRIL 2021'!$A:$D,3,0),IFERROR(VLOOKUP($C319,'5-COMP. PROPRIA'!$B$1:$I$7569,5,0),""))</f>
        <v>M</v>
      </c>
      <c r="G319" s="155">
        <f>QUANT!K751</f>
        <v>51.14</v>
      </c>
      <c r="H319" s="285">
        <f>IFERROR(VLOOKUP($C319,'SINAPI ABRIL 2021'!$A:$D,4,0),IFERROR(VLOOKUP($C319,'5-COMP. PROPRIA'!$B$1:$I$7569,8,0),""))</f>
        <v>15.42</v>
      </c>
      <c r="I319" s="285">
        <f>H319*'4-BDI'!$E$29</f>
        <v>19.774608000000001</v>
      </c>
      <c r="J319" s="286">
        <f t="shared" si="146"/>
        <v>788.57</v>
      </c>
      <c r="K319" s="149">
        <f t="shared" si="147"/>
        <v>1011.27</v>
      </c>
    </row>
    <row r="320" spans="2:12" s="84" customFormat="1" ht="30">
      <c r="B320" s="14" t="s">
        <v>12815</v>
      </c>
      <c r="C320" s="136">
        <f>QUANT!C752</f>
        <v>89450</v>
      </c>
      <c r="D320" s="136" t="str">
        <f>QUANT!D752</f>
        <v>SINAPI</v>
      </c>
      <c r="E320" s="88" t="str">
        <f>IFERROR(VLOOKUP($C320,'SINAPI ABRIL 2021'!$1:$1048576,2,0),IFERROR(VLOOKUP($C320,'5-COMP. PROPRIA'!$B$1:$I$7569,4,0),""))</f>
        <v>TUBO, PVC, SOLDÁVEL, DN 60MM, INSTALADO EM PRUMADA DE ÁGUA - FORNECIMENTO E INSTALAÇÃO. AF_12/2014</v>
      </c>
      <c r="F320" s="89" t="str">
        <f>IFERROR(VLOOKUP($C320,'SINAPI ABRIL 2021'!$A:$D,3,0),IFERROR(VLOOKUP($C320,'5-COMP. PROPRIA'!$B$1:$I$7569,5,0),""))</f>
        <v>M</v>
      </c>
      <c r="G320" s="155">
        <f>QUANT!K752</f>
        <v>96.74</v>
      </c>
      <c r="H320" s="285">
        <f>IFERROR(VLOOKUP($C320,'SINAPI ABRIL 2021'!$A:$D,4,0),IFERROR(VLOOKUP($C320,'5-COMP. PROPRIA'!$B$1:$I$7569,8,0),""))</f>
        <v>25.53</v>
      </c>
      <c r="I320" s="285">
        <f>H320*'4-BDI'!$E$29</f>
        <v>32.739671999999999</v>
      </c>
      <c r="J320" s="286">
        <f t="shared" si="146"/>
        <v>2469.77</v>
      </c>
      <c r="K320" s="149">
        <f t="shared" si="147"/>
        <v>3167.23</v>
      </c>
    </row>
    <row r="321" spans="2:11" s="84" customFormat="1" ht="30">
      <c r="B321" s="14" t="s">
        <v>12816</v>
      </c>
      <c r="C321" s="136">
        <f>QUANT!C753</f>
        <v>89451</v>
      </c>
      <c r="D321" s="136" t="str">
        <f>QUANT!D753</f>
        <v>SINAPI</v>
      </c>
      <c r="E321" s="88" t="str">
        <f>IFERROR(VLOOKUP($C321,'SINAPI ABRIL 2021'!$1:$1048576,2,0),IFERROR(VLOOKUP($C321,'5-COMP. PROPRIA'!$B$1:$I$7569,4,0),""))</f>
        <v>TUBO, PVC, SOLDÁVEL, DN 75MM, INSTALADO EM PRUMADA DE ÁGUA - FORNECIMENTO E INSTALAÇÃO. AF_12/2014</v>
      </c>
      <c r="F321" s="89" t="str">
        <f>IFERROR(VLOOKUP($C321,'SINAPI ABRIL 2021'!$A:$D,3,0),IFERROR(VLOOKUP($C321,'5-COMP. PROPRIA'!$B$1:$I$7569,5,0),""))</f>
        <v>M</v>
      </c>
      <c r="G321" s="155">
        <f>QUANT!K753</f>
        <v>86.13</v>
      </c>
      <c r="H321" s="285">
        <f>IFERROR(VLOOKUP($C321,'SINAPI ABRIL 2021'!$A:$D,4,0),IFERROR(VLOOKUP($C321,'5-COMP. PROPRIA'!$B$1:$I$7569,8,0),""))</f>
        <v>42.31</v>
      </c>
      <c r="I321" s="285">
        <f>H321*'4-BDI'!$E$29</f>
        <v>54.258344000000001</v>
      </c>
      <c r="J321" s="286">
        <f t="shared" si="146"/>
        <v>3644.16</v>
      </c>
      <c r="K321" s="149">
        <f t="shared" si="147"/>
        <v>4673.2700000000004</v>
      </c>
    </row>
    <row r="322" spans="2:11" s="84" customFormat="1" ht="30">
      <c r="B322" s="14" t="s">
        <v>12817</v>
      </c>
      <c r="C322" s="136">
        <f>QUANT!C754</f>
        <v>89440</v>
      </c>
      <c r="D322" s="136" t="str">
        <f>QUANT!D754</f>
        <v>SINAPI</v>
      </c>
      <c r="E322" s="88" t="str">
        <f>IFERROR(VLOOKUP($C322,'SINAPI ABRIL 2021'!$1:$1048576,2,0),IFERROR(VLOOKUP($C322,'5-COMP. PROPRIA'!$B$1:$I$7569,4,0),""))</f>
        <v>TE, PVC, SOLDÁVEL, DN 25MM, INSTALADO EM RAMAL DE DISTRIBUIÇÃO DE ÁGUA - FORNECIMENTO E INSTALAÇÃO. AF_12/2014</v>
      </c>
      <c r="F322" s="89" t="str">
        <f>IFERROR(VLOOKUP($C322,'SINAPI ABRIL 2021'!$A:$D,3,0),IFERROR(VLOOKUP($C322,'5-COMP. PROPRIA'!$B$1:$I$7569,5,0),""))</f>
        <v>UN</v>
      </c>
      <c r="G322" s="155">
        <f>QUANT!K754</f>
        <v>9</v>
      </c>
      <c r="H322" s="285">
        <f>IFERROR(VLOOKUP($C322,'SINAPI ABRIL 2021'!$A:$D,4,0),IFERROR(VLOOKUP($C322,'5-COMP. PROPRIA'!$B$1:$I$7569,8,0),""))</f>
        <v>6.76</v>
      </c>
      <c r="I322" s="285">
        <f>H322*'4-BDI'!$E$29</f>
        <v>8.6690240000000003</v>
      </c>
      <c r="J322" s="286">
        <f t="shared" si="146"/>
        <v>60.84</v>
      </c>
      <c r="K322" s="149">
        <f t="shared" si="147"/>
        <v>78.02</v>
      </c>
    </row>
    <row r="323" spans="2:11" s="84" customFormat="1" ht="30">
      <c r="B323" s="14" t="s">
        <v>12818</v>
      </c>
      <c r="C323" s="136">
        <f>QUANT!C755</f>
        <v>89625</v>
      </c>
      <c r="D323" s="136" t="str">
        <f>QUANT!D755</f>
        <v>SINAPI</v>
      </c>
      <c r="E323" s="88" t="str">
        <f>IFERROR(VLOOKUP($C323,'SINAPI ABRIL 2021'!$1:$1048576,2,0),IFERROR(VLOOKUP($C323,'5-COMP. PROPRIA'!$B$1:$I$7569,4,0),""))</f>
        <v>TE, PVC, SOLDÁVEL, DN 50MM, INSTALADO EM PRUMADA DE ÁGUA - FORNECIMENTO E INSTALAÇÃO. AF_12/2014</v>
      </c>
      <c r="F323" s="89" t="str">
        <f>IFERROR(VLOOKUP($C323,'SINAPI ABRIL 2021'!$A:$D,3,0),IFERROR(VLOOKUP($C323,'5-COMP. PROPRIA'!$B$1:$I$7569,5,0),""))</f>
        <v>UN</v>
      </c>
      <c r="G323" s="155">
        <f>QUANT!K755</f>
        <v>4</v>
      </c>
      <c r="H323" s="285">
        <f>IFERROR(VLOOKUP($C323,'SINAPI ABRIL 2021'!$A:$D,4,0),IFERROR(VLOOKUP($C323,'5-COMP. PROPRIA'!$B$1:$I$7569,8,0),""))</f>
        <v>18.91</v>
      </c>
      <c r="I323" s="285">
        <f>H323*'4-BDI'!$E$29</f>
        <v>24.250184000000001</v>
      </c>
      <c r="J323" s="286">
        <f t="shared" si="146"/>
        <v>75.64</v>
      </c>
      <c r="K323" s="149">
        <f t="shared" si="147"/>
        <v>97</v>
      </c>
    </row>
    <row r="324" spans="2:11" s="84" customFormat="1" ht="30">
      <c r="B324" s="14" t="s">
        <v>12819</v>
      </c>
      <c r="C324" s="136">
        <f>QUANT!C756</f>
        <v>89628</v>
      </c>
      <c r="D324" s="136" t="str">
        <f>QUANT!D756</f>
        <v>SINAPI</v>
      </c>
      <c r="E324" s="88" t="str">
        <f>IFERROR(VLOOKUP($C324,'SINAPI ABRIL 2021'!$1:$1048576,2,0),IFERROR(VLOOKUP($C324,'5-COMP. PROPRIA'!$B$1:$I$7569,4,0),""))</f>
        <v>TE, PVC, SOLDÁVEL, DN 60MM, INSTALADO EM PRUMADA DE ÁGUA - FORNECIMENTO E INSTALAÇÃO. AF_12/2014</v>
      </c>
      <c r="F324" s="89" t="str">
        <f>IFERROR(VLOOKUP($C324,'SINAPI ABRIL 2021'!$A:$D,3,0),IFERROR(VLOOKUP($C324,'5-COMP. PROPRIA'!$B$1:$I$7569,5,0),""))</f>
        <v>UN</v>
      </c>
      <c r="G324" s="155">
        <f>QUANT!K756</f>
        <v>21</v>
      </c>
      <c r="H324" s="285">
        <f>IFERROR(VLOOKUP($C324,'SINAPI ABRIL 2021'!$A:$D,4,0),IFERROR(VLOOKUP($C324,'5-COMP. PROPRIA'!$B$1:$I$7569,8,0),""))</f>
        <v>40.98</v>
      </c>
      <c r="I324" s="285">
        <f>H324*'4-BDI'!$E$29</f>
        <v>52.552751999999998</v>
      </c>
      <c r="J324" s="286">
        <f t="shared" si="146"/>
        <v>860.58</v>
      </c>
      <c r="K324" s="149">
        <f t="shared" si="147"/>
        <v>1103.5999999999999</v>
      </c>
    </row>
    <row r="325" spans="2:11" s="84" customFormat="1" ht="30">
      <c r="B325" s="14" t="s">
        <v>12820</v>
      </c>
      <c r="C325" s="136" t="str">
        <f>QUANT!C757</f>
        <v>CP-HID-19</v>
      </c>
      <c r="D325" s="136" t="str">
        <f>QUANT!D757</f>
        <v>PROPRIA</v>
      </c>
      <c r="E325" s="88" t="str">
        <f>IFERROR(VLOOKUP($C325,'SINAPI ABRIL 2021'!$1:$1048576,2,0),IFERROR(VLOOKUP($C325,'5-COMP. PROPRIA'!$B$1:$I$7569,4,0),""))</f>
        <v>TE DE REDUCAO, PVC, SOLDAVEL, 90 GRAUS, 50 MM X 25 MM, PARA AGUA FRIA PREDIAL. FORNECIMENTO E INSTALAÇÃO</v>
      </c>
      <c r="F325" s="89" t="str">
        <f>IFERROR(VLOOKUP($C325,'SINAPI ABRIL 2021'!$A:$D,3,0),IFERROR(VLOOKUP($C325,'5-COMP. PROPRIA'!$B$1:$I$7569,5,0),""))</f>
        <v xml:space="preserve">UN    </v>
      </c>
      <c r="G325" s="155">
        <f>QUANT!K757</f>
        <v>2</v>
      </c>
      <c r="H325" s="285">
        <f>IFERROR(VLOOKUP($C325,'SINAPI ABRIL 2021'!$A:$D,4,0),IFERROR(VLOOKUP($C325,'5-COMP. PROPRIA'!$B$1:$I$7569,8,0),""))</f>
        <v>15.53</v>
      </c>
      <c r="I325" s="285">
        <f>H325*'4-BDI'!$E$29</f>
        <v>19.915672000000001</v>
      </c>
      <c r="J325" s="286">
        <f t="shared" si="146"/>
        <v>31.06</v>
      </c>
      <c r="K325" s="149">
        <f t="shared" si="147"/>
        <v>39.83</v>
      </c>
    </row>
    <row r="326" spans="2:11" s="84" customFormat="1" ht="30">
      <c r="B326" s="14" t="s">
        <v>12821</v>
      </c>
      <c r="C326" s="136">
        <f>QUANT!C758</f>
        <v>89630</v>
      </c>
      <c r="D326" s="136" t="str">
        <f>QUANT!D758</f>
        <v>SINAPI</v>
      </c>
      <c r="E326" s="88" t="str">
        <f>IFERROR(VLOOKUP($C326,'SINAPI ABRIL 2021'!$1:$1048576,2,0),IFERROR(VLOOKUP($C326,'5-COMP. PROPRIA'!$B$1:$I$7569,4,0),""))</f>
        <v>TE DE REDUÇÃO, PVC, SOLDÁVEL, DN 75MM X 50MM, INSTALADO EM PRUMADA DE ÁGUA - FORNECIMENTO E INSTALAÇÃO. AF_12/2014</v>
      </c>
      <c r="F326" s="89" t="str">
        <f>IFERROR(VLOOKUP($C326,'SINAPI ABRIL 2021'!$A:$D,3,0),IFERROR(VLOOKUP($C326,'5-COMP. PROPRIA'!$B$1:$I$7569,5,0),""))</f>
        <v>UN</v>
      </c>
      <c r="G326" s="155">
        <f>QUANT!K758</f>
        <v>1</v>
      </c>
      <c r="H326" s="285">
        <f>IFERROR(VLOOKUP($C326,'SINAPI ABRIL 2021'!$A:$D,4,0),IFERROR(VLOOKUP($C326,'5-COMP. PROPRIA'!$B$1:$I$7569,8,0),""))</f>
        <v>65.77</v>
      </c>
      <c r="I326" s="285">
        <f>H326*'4-BDI'!$E$29</f>
        <v>84.343447999999995</v>
      </c>
      <c r="J326" s="286">
        <f t="shared" si="146"/>
        <v>65.77</v>
      </c>
      <c r="K326" s="149">
        <f t="shared" si="147"/>
        <v>84.34</v>
      </c>
    </row>
    <row r="327" spans="2:11" s="84" customFormat="1" ht="45">
      <c r="B327" s="14" t="s">
        <v>12822</v>
      </c>
      <c r="C327" s="136">
        <f>QUANT!C759</f>
        <v>89366</v>
      </c>
      <c r="D327" s="136" t="str">
        <f>QUANT!D759</f>
        <v>SINAPI</v>
      </c>
      <c r="E327" s="88" t="str">
        <f>IFERROR(VLOOKUP($C327,'SINAPI ABRIL 2021'!$1:$1048576,2,0),IFERROR(VLOOKUP($C327,'5-COMP. PROPRIA'!$B$1:$I$7569,4,0),""))</f>
        <v>JOELHO 90 GRAUS COM BUCHA DE LATÃO, PVC, SOLDÁVEL, DN 25MM, X 3/4 INSTALADO EM RAMAL OU SUB-RAMAL DE ÁGUA - FORNECIMENTO E INSTALAÇÃO. AF_12/2014</v>
      </c>
      <c r="F327" s="89" t="str">
        <f>IFERROR(VLOOKUP($C327,'SINAPI ABRIL 2021'!$A:$D,3,0),IFERROR(VLOOKUP($C327,'5-COMP. PROPRIA'!$B$1:$I$7569,5,0),""))</f>
        <v>UN</v>
      </c>
      <c r="G327" s="155">
        <f>QUANT!K759</f>
        <v>9</v>
      </c>
      <c r="H327" s="285">
        <f>IFERROR(VLOOKUP($C327,'SINAPI ABRIL 2021'!$A:$D,4,0),IFERROR(VLOOKUP($C327,'5-COMP. PROPRIA'!$B$1:$I$7569,8,0),""))</f>
        <v>13</v>
      </c>
      <c r="I327" s="285">
        <f>H327*'4-BDI'!$E$29</f>
        <v>16.671199999999999</v>
      </c>
      <c r="J327" s="286">
        <f t="shared" si="146"/>
        <v>117</v>
      </c>
      <c r="K327" s="149">
        <f t="shared" si="147"/>
        <v>150.04</v>
      </c>
    </row>
    <row r="328" spans="2:11" s="84" customFormat="1" ht="45">
      <c r="B328" s="14" t="s">
        <v>12823</v>
      </c>
      <c r="C328" s="136">
        <f>QUANT!C760</f>
        <v>90373</v>
      </c>
      <c r="D328" s="136" t="str">
        <f>QUANT!D760</f>
        <v>SINAPI</v>
      </c>
      <c r="E328" s="88" t="str">
        <f>IFERROR(VLOOKUP($C328,'SINAPI ABRIL 2021'!$1:$1048576,2,0),IFERROR(VLOOKUP($C328,'5-COMP. PROPRIA'!$B$1:$I$7569,4,0),""))</f>
        <v>JOELHO 90 GRAUS COM BUCHA DE LATÃO, PVC, SOLDÁVEL, DN 25MM, X 1/2 INSTALADO EM RAMAL OU SUB-RAMAL DE ÁGUA - FORNECIMENTO E INSTALAÇÃO. AF_12/2014</v>
      </c>
      <c r="F328" s="89" t="str">
        <f>IFERROR(VLOOKUP($C328,'SINAPI ABRIL 2021'!$A:$D,3,0),IFERROR(VLOOKUP($C328,'5-COMP. PROPRIA'!$B$1:$I$7569,5,0),""))</f>
        <v>UN</v>
      </c>
      <c r="G328" s="155">
        <f>QUANT!K760</f>
        <v>12</v>
      </c>
      <c r="H328" s="285">
        <f>IFERROR(VLOOKUP($C328,'SINAPI ABRIL 2021'!$A:$D,4,0),IFERROR(VLOOKUP($C328,'5-COMP. PROPRIA'!$B$1:$I$7569,8,0),""))</f>
        <v>11.89</v>
      </c>
      <c r="I328" s="285">
        <f>H328*'4-BDI'!$E$29</f>
        <v>15.247736</v>
      </c>
      <c r="J328" s="286">
        <f t="shared" ref="J328:J331" si="148">TRUNC(G328*H328,2)</f>
        <v>142.68</v>
      </c>
      <c r="K328" s="149">
        <f t="shared" ref="K328:K331" si="149">TRUNC(G328*I328,2)</f>
        <v>182.97</v>
      </c>
    </row>
    <row r="329" spans="2:11" s="84" customFormat="1" ht="45">
      <c r="B329" s="14" t="s">
        <v>12824</v>
      </c>
      <c r="C329" s="136">
        <f>QUANT!C761</f>
        <v>89396</v>
      </c>
      <c r="D329" s="136" t="str">
        <f>QUANT!D761</f>
        <v>SINAPI</v>
      </c>
      <c r="E329" s="88" t="str">
        <f>IFERROR(VLOOKUP($C329,'SINAPI ABRIL 2021'!$1:$1048576,2,0),IFERROR(VLOOKUP($C329,'5-COMP. PROPRIA'!$B$1:$I$7569,4,0),""))</f>
        <v>TÊ COM BUCHA DE LATÃO NA BOLSA CENTRAL, PVC, SOLDÁVEL, DN 25MM X 1/2, INSTALADO EM RAMAL OU SUB-RAMAL DE ÁGUA - FORNECIMENTO E INSTALAÇÃO. AF_12/2014</v>
      </c>
      <c r="F329" s="89" t="str">
        <f>IFERROR(VLOOKUP($C329,'SINAPI ABRIL 2021'!$A:$D,3,0),IFERROR(VLOOKUP($C329,'5-COMP. PROPRIA'!$B$1:$I$7569,5,0),""))</f>
        <v>UN</v>
      </c>
      <c r="G329" s="155">
        <f>QUANT!K761</f>
        <v>8</v>
      </c>
      <c r="H329" s="285">
        <f>IFERROR(VLOOKUP($C329,'SINAPI ABRIL 2021'!$A:$D,4,0),IFERROR(VLOOKUP($C329,'5-COMP. PROPRIA'!$B$1:$I$7569,8,0),""))</f>
        <v>16.760000000000002</v>
      </c>
      <c r="I329" s="285">
        <f>H329*'4-BDI'!$E$29</f>
        <v>21.493024000000002</v>
      </c>
      <c r="J329" s="286">
        <f t="shared" si="148"/>
        <v>134.08000000000001</v>
      </c>
      <c r="K329" s="149">
        <f t="shared" si="149"/>
        <v>171.94</v>
      </c>
    </row>
    <row r="330" spans="2:11" s="84" customFormat="1" ht="45">
      <c r="B330" s="14" t="s">
        <v>12825</v>
      </c>
      <c r="C330" s="136">
        <f>QUANT!C762</f>
        <v>89444</v>
      </c>
      <c r="D330" s="136" t="str">
        <f>QUANT!D762</f>
        <v>SINAPI</v>
      </c>
      <c r="E330" s="88" t="str">
        <f>IFERROR(VLOOKUP($C330,'SINAPI ABRIL 2021'!$1:$1048576,2,0),IFERROR(VLOOKUP($C330,'5-COMP. PROPRIA'!$B$1:$I$7569,4,0),""))</f>
        <v>TÊ COM BUCHA DE LATÃO NA BOLSA CENTRAL, PVC, SOLDÁVEL, DN 32MM X 3/4, INSTALADO EM RAMAL DE DISTRIBUIÇÃO DE ÁGUA - FORNECIMENTO E INSTALAÇÃO. AF_12/2014</v>
      </c>
      <c r="F330" s="89" t="str">
        <f>IFERROR(VLOOKUP($C330,'SINAPI ABRIL 2021'!$A:$D,3,0),IFERROR(VLOOKUP($C330,'5-COMP. PROPRIA'!$B$1:$I$7569,5,0),""))</f>
        <v>UN</v>
      </c>
      <c r="G330" s="155">
        <f>QUANT!K762</f>
        <v>1</v>
      </c>
      <c r="H330" s="285">
        <f>IFERROR(VLOOKUP($C330,'SINAPI ABRIL 2021'!$A:$D,4,0),IFERROR(VLOOKUP($C330,'5-COMP. PROPRIA'!$B$1:$I$7569,8,0),""))</f>
        <v>23.53</v>
      </c>
      <c r="I330" s="285">
        <f>H330*'4-BDI'!$E$29</f>
        <v>30.174872000000001</v>
      </c>
      <c r="J330" s="286">
        <f t="shared" si="148"/>
        <v>23.53</v>
      </c>
      <c r="K330" s="149">
        <f t="shared" si="149"/>
        <v>30.17</v>
      </c>
    </row>
    <row r="331" spans="2:11" s="84" customFormat="1" ht="105">
      <c r="B331" s="14" t="s">
        <v>12826</v>
      </c>
      <c r="C331" s="136" t="str">
        <f>QUANT!C763</f>
        <v>CP-HID-06</v>
      </c>
      <c r="D331" s="136" t="str">
        <f>QUANT!D763</f>
        <v>PROPRIA</v>
      </c>
      <c r="E331" s="88" t="str">
        <f>IFERROR(VLOOKUP($C331,'SINAPI ABRIL 2021'!$1:$1048576,2,0),IFERROR(VLOOKUP($C331,'5-COMP. PROPRIA'!$B$1:$I$7569,4,0),""))</f>
        <v>FORNECIMENTO E MONTAGEM DE RESERVATÓRIO COLUNA CILÍNDRICA TIPO TUBULAR DE CAP.15.000L, COM AS SEGUINTES DIMENSÕES: -COLUNA SECA: Ø 1,27 X 2,80M; -RESERVA: Ø 2,00M x 7,20M; -ALTURA TOTAL: 10,00M; INCLUSO ESCADA TIPO MARINHEIRO COM PROTEÇÃO NA PARTE EXTERNA, GUARDA CORPO PARTE EXTERNA NO TOPO, TAMPA SUPERIOR, DEGRAUS NA PARTE INTERNA, CHUMBADORES TIPO "J" COM ROSCAS, PINTURA EPÓXI DUAS DEMÃOS COM FUNDO ANTICORROSIVO, INCLUSO BLOCO SOBRE ESTACA DE CONCRETO E SPDA</v>
      </c>
      <c r="F331" s="89" t="str">
        <f>IFERROR(VLOOKUP($C331,'SINAPI ABRIL 2021'!$A:$D,3,0),IFERROR(VLOOKUP($C331,'5-COMP. PROPRIA'!$B$1:$I$7569,5,0),""))</f>
        <v xml:space="preserve">UN    </v>
      </c>
      <c r="G331" s="155">
        <f>QUANT!K763</f>
        <v>1</v>
      </c>
      <c r="H331" s="285">
        <f>IFERROR(VLOOKUP($C331,'SINAPI ABRIL 2021'!$A:$D,4,0),IFERROR(VLOOKUP($C331,'5-COMP. PROPRIA'!$B$1:$I$7569,8,0),""))</f>
        <v>30201.74</v>
      </c>
      <c r="I331" s="285">
        <f>H331*'4-BDI'!$E$29</f>
        <v>38730.711375999999</v>
      </c>
      <c r="J331" s="286">
        <f t="shared" si="148"/>
        <v>30201.74</v>
      </c>
      <c r="K331" s="149">
        <f t="shared" si="149"/>
        <v>38730.71</v>
      </c>
    </row>
    <row r="332" spans="2:11" s="84" customFormat="1" ht="15">
      <c r="B332" s="721" t="s">
        <v>4670</v>
      </c>
      <c r="C332" s="722"/>
      <c r="D332" s="722"/>
      <c r="E332" s="722"/>
      <c r="F332" s="722"/>
      <c r="G332" s="722"/>
      <c r="H332" s="723"/>
      <c r="I332" s="150"/>
      <c r="J332" s="152">
        <f>SUM(J284:J331)</f>
        <v>51489.590000000011</v>
      </c>
      <c r="K332" s="151">
        <f>SUM(K284:K331)</f>
        <v>66030.05</v>
      </c>
    </row>
    <row r="333" spans="2:11" s="84" customFormat="1" ht="15">
      <c r="B333" s="324" t="s">
        <v>10915</v>
      </c>
      <c r="C333" s="325"/>
      <c r="D333" s="326"/>
      <c r="E333" s="327" t="str">
        <f>QUANT!E765</f>
        <v xml:space="preserve"> LOUÇAS E METÁIS </v>
      </c>
      <c r="F333" s="144"/>
      <c r="G333" s="155"/>
      <c r="H333" s="320"/>
      <c r="I333" s="285"/>
      <c r="J333" s="286"/>
      <c r="K333" s="149"/>
    </row>
    <row r="334" spans="2:11" s="84" customFormat="1" ht="30">
      <c r="B334" s="14" t="s">
        <v>12827</v>
      </c>
      <c r="C334" s="136">
        <f>QUANT!C767</f>
        <v>86906</v>
      </c>
      <c r="D334" s="136" t="str">
        <f>QUANT!D767</f>
        <v>SINAPI</v>
      </c>
      <c r="E334" s="88" t="str">
        <f>IFERROR(VLOOKUP($C334,'SINAPI ABRIL 2021'!$1:$1048576,2,0),IFERROR(VLOOKUP($C334,'5-COMP. PROPRIA'!$B$1:$I$7569,4,0),""))</f>
        <v>TORNEIRA CROMADA DE MESA, 1/2 OU 3/4, PARA LAVATÓRIO, PADRÃO POPULAR - FORNECIMENTO E INSTALAÇÃO. AF_01/2020</v>
      </c>
      <c r="F334" s="89" t="str">
        <f>IFERROR(VLOOKUP($C334,'SINAPI ABRIL 2021'!$A:$D,3,0),IFERROR(VLOOKUP($C334,'5-COMP. PROPRIA'!$B$1:$I$7569,5,0),""))</f>
        <v>UN</v>
      </c>
      <c r="G334" s="155">
        <f>QUANT!K767</f>
        <v>8</v>
      </c>
      <c r="H334" s="285">
        <f>IFERROR(VLOOKUP($C334,'SINAPI ABRIL 2021'!$A:$D,4,0),IFERROR(VLOOKUP($C334,'5-COMP. PROPRIA'!$B$1:$I$7569,8,0),""))</f>
        <v>51.21</v>
      </c>
      <c r="I334" s="285">
        <f>H334*'4-BDI'!$E$29</f>
        <v>65.671704000000005</v>
      </c>
      <c r="J334" s="286">
        <f t="shared" ref="J334" si="150">TRUNC(G334*H334,2)</f>
        <v>409.68</v>
      </c>
      <c r="K334" s="149">
        <f t="shared" ref="K334" si="151">TRUNC(G334*I334,2)</f>
        <v>525.37</v>
      </c>
    </row>
    <row r="335" spans="2:11" s="84" customFormat="1" ht="30">
      <c r="B335" s="14" t="s">
        <v>12828</v>
      </c>
      <c r="C335" s="136">
        <f>QUANT!C769</f>
        <v>86910</v>
      </c>
      <c r="D335" s="136" t="str">
        <f>QUANT!D769</f>
        <v>SINAPI</v>
      </c>
      <c r="E335" s="88" t="str">
        <f>IFERROR(VLOOKUP($C335,'SINAPI ABRIL 2021'!$1:$1048576,2,0),IFERROR(VLOOKUP($C335,'5-COMP. PROPRIA'!$B$1:$I$7569,4,0),""))</f>
        <v>TORNEIRA CROMADA TUBO MÓVEL, DE PAREDE, 1/2 OU 3/4, PARA PIA DE COZINHA, PADRÃO MÉDIO - FORNECIMENTO E INSTALAÇÃO. AF_01/2020</v>
      </c>
      <c r="F335" s="89" t="str">
        <f>IFERROR(VLOOKUP($C335,'SINAPI ABRIL 2021'!$A:$D,3,0),IFERROR(VLOOKUP($C335,'5-COMP. PROPRIA'!$B$1:$I$7569,5,0),""))</f>
        <v>UN</v>
      </c>
      <c r="G335" s="155">
        <f>QUANT!K769</f>
        <v>3</v>
      </c>
      <c r="H335" s="285">
        <f>IFERROR(VLOOKUP($C335,'SINAPI ABRIL 2021'!$A:$D,4,0),IFERROR(VLOOKUP($C335,'5-COMP. PROPRIA'!$B$1:$I$7569,8,0),""))</f>
        <v>96.98</v>
      </c>
      <c r="I335" s="285">
        <f>H335*'4-BDI'!$E$29</f>
        <v>124.367152</v>
      </c>
      <c r="J335" s="286">
        <f t="shared" ref="J335" si="152">TRUNC(G335*H335,2)</f>
        <v>290.94</v>
      </c>
      <c r="K335" s="149">
        <f t="shared" ref="K335" si="153">TRUNC(G335*I335,2)</f>
        <v>373.1</v>
      </c>
    </row>
    <row r="336" spans="2:11" s="84" customFormat="1" ht="45">
      <c r="B336" s="14" t="s">
        <v>12829</v>
      </c>
      <c r="C336" s="136">
        <f>QUANT!C771</f>
        <v>95470</v>
      </c>
      <c r="D336" s="136" t="str">
        <f>QUANT!D771</f>
        <v>SINAPI</v>
      </c>
      <c r="E336" s="88" t="str">
        <f>IFERROR(VLOOKUP($C336,'SINAPI ABRIL 2021'!$1:$1048576,2,0),IFERROR(VLOOKUP($C336,'5-COMP. PROPRIA'!$B$1:$I$7569,4,0),""))</f>
        <v>VASO SANITARIO SIFONADO CONVENCIONAL COM LOUÇA BRANCA, INCLUSO CONJUNTO DE LIGAÇÃO PARA BACIA SANITÁRIA AJUSTÁVEL - FORNECIMENTO E INSTALAÇÃO. AF_10/2016</v>
      </c>
      <c r="F336" s="89" t="str">
        <f>IFERROR(VLOOKUP($C336,'SINAPI ABRIL 2021'!$A:$D,3,0),IFERROR(VLOOKUP($C336,'5-COMP. PROPRIA'!$B$1:$I$7569,5,0),""))</f>
        <v>UN</v>
      </c>
      <c r="G336" s="155">
        <f>QUANT!K771</f>
        <v>18</v>
      </c>
      <c r="H336" s="285">
        <f>IFERROR(VLOOKUP($C336,'SINAPI ABRIL 2021'!$A:$D,4,0),IFERROR(VLOOKUP($C336,'5-COMP. PROPRIA'!$B$1:$I$7569,8,0),""))</f>
        <v>173.08</v>
      </c>
      <c r="I336" s="285">
        <f>H336*'4-BDI'!$E$29</f>
        <v>221.95779200000001</v>
      </c>
      <c r="J336" s="286">
        <f t="shared" ref="J336:J344" si="154">TRUNC(G336*H336,2)</f>
        <v>3115.44</v>
      </c>
      <c r="K336" s="149">
        <f t="shared" ref="K336:K344" si="155">TRUNC(G336*I336,2)</f>
        <v>3995.24</v>
      </c>
    </row>
    <row r="337" spans="2:11" s="84" customFormat="1" ht="45">
      <c r="B337" s="14" t="s">
        <v>12830</v>
      </c>
      <c r="C337" s="136">
        <f>QUANT!C773</f>
        <v>95472</v>
      </c>
      <c r="D337" s="136" t="str">
        <f>QUANT!D773</f>
        <v>SINAPI</v>
      </c>
      <c r="E337" s="88" t="str">
        <f>IFERROR(VLOOKUP($C337,'SINAPI ABRIL 2021'!$1:$1048576,2,0),IFERROR(VLOOKUP($C337,'5-COMP. PROPRIA'!$B$1:$I$7569,4,0),""))</f>
        <v>VASO SANITARIO SIFONADO CONVENCIONAL PARA PCD SEM FURO FRONTAL COM LOUÇA BRANCA SEM ASSENTO, INCLUSO CONJUNTO DE LIGAÇÃO PARA BACIA SANITÁRIA AJUSTÁVEL - FORNECIMENTO E INSTALAÇÃO. AF_01/2020</v>
      </c>
      <c r="F337" s="89" t="str">
        <f>IFERROR(VLOOKUP($C337,'SINAPI ABRIL 2021'!$A:$D,3,0),IFERROR(VLOOKUP($C337,'5-COMP. PROPRIA'!$B$1:$I$7569,5,0),""))</f>
        <v>UN</v>
      </c>
      <c r="G337" s="155">
        <f>QUANT!K773</f>
        <v>2</v>
      </c>
      <c r="H337" s="285">
        <f>IFERROR(VLOOKUP($C337,'SINAPI ABRIL 2021'!$A:$D,4,0),IFERROR(VLOOKUP($C337,'5-COMP. PROPRIA'!$B$1:$I$7569,8,0),""))</f>
        <v>656.48</v>
      </c>
      <c r="I337" s="285">
        <f>H337*'4-BDI'!$E$29</f>
        <v>841.86995200000001</v>
      </c>
      <c r="J337" s="286">
        <f t="shared" si="154"/>
        <v>1312.96</v>
      </c>
      <c r="K337" s="149">
        <f t="shared" si="155"/>
        <v>1683.73</v>
      </c>
    </row>
    <row r="338" spans="2:11" s="84" customFormat="1" ht="30">
      <c r="B338" s="14" t="s">
        <v>12831</v>
      </c>
      <c r="C338" s="136">
        <f>QUANT!C775</f>
        <v>86901</v>
      </c>
      <c r="D338" s="136" t="str">
        <f>QUANT!D775</f>
        <v>SINAPI</v>
      </c>
      <c r="E338" s="88" t="str">
        <f>IFERROR(VLOOKUP($C338,'SINAPI ABRIL 2021'!$1:$1048576,2,0),IFERROR(VLOOKUP($C338,'5-COMP. PROPRIA'!$B$1:$I$7569,4,0),""))</f>
        <v>CUBA DE EMBUTIR OVAL EM LOUÇA BRANCA, 35 X 50CM OU EQUIVALENTE - FORNECIMENTO E INSTALAÇÃO. AF_01/2020</v>
      </c>
      <c r="F338" s="89" t="str">
        <f>IFERROR(VLOOKUP($C338,'SINAPI ABRIL 2021'!$A:$D,3,0),IFERROR(VLOOKUP($C338,'5-COMP. PROPRIA'!$B$1:$I$7569,5,0),""))</f>
        <v>UN</v>
      </c>
      <c r="G338" s="155">
        <f>QUANT!K775</f>
        <v>8</v>
      </c>
      <c r="H338" s="285">
        <f>IFERROR(VLOOKUP($C338,'SINAPI ABRIL 2021'!$A:$D,4,0),IFERROR(VLOOKUP($C338,'5-COMP. PROPRIA'!$B$1:$I$7569,8,0),""))</f>
        <v>114.51</v>
      </c>
      <c r="I338" s="285">
        <f>H338*'4-BDI'!$E$29</f>
        <v>146.847624</v>
      </c>
      <c r="J338" s="286">
        <f t="shared" si="154"/>
        <v>916.08</v>
      </c>
      <c r="K338" s="149">
        <f t="shared" si="155"/>
        <v>1174.78</v>
      </c>
    </row>
    <row r="339" spans="2:11" s="84" customFormat="1" ht="60">
      <c r="B339" s="14" t="s">
        <v>12832</v>
      </c>
      <c r="C339" s="136">
        <f>QUANT!C777</f>
        <v>93396</v>
      </c>
      <c r="D339" s="136" t="str">
        <f>QUANT!D777</f>
        <v>SINAPI</v>
      </c>
      <c r="E339" s="88" t="str">
        <f>IFERROR(VLOOKUP($C339,'SINAPI ABRIL 2021'!$1:$1048576,2,0),IFERROR(VLOOKUP($C339,'5-COMP. PROPRIA'!$B$1:$I$7569,4,0),""))</f>
        <v>BANCADA GRANITO CINZA,  50 X 60 CM, INCL. CUBA DE EMBUTIR OVAL LOUÇA BRANCA 35 X 50 CM, VÁLVULA METAL CROMADO, SIFÃO FLEXÍVEL PVC, ENGATE 30 CM FLEXÍVEL PLÁSTICO E TORNEIRA CROMADA DE MESA, PADRÃO POPULAR - FORNEC. E INSTALAÇÃO. AF_01/2020</v>
      </c>
      <c r="F339" s="89" t="str">
        <f>IFERROR(VLOOKUP($C339,'SINAPI ABRIL 2021'!$A:$D,3,0),IFERROR(VLOOKUP($C339,'5-COMP. PROPRIA'!$B$1:$I$7569,5,0),""))</f>
        <v>UN</v>
      </c>
      <c r="G339" s="155">
        <f>QUANT!K777</f>
        <v>2</v>
      </c>
      <c r="H339" s="285">
        <f>IFERROR(VLOOKUP($C339,'SINAPI ABRIL 2021'!$A:$D,4,0),IFERROR(VLOOKUP($C339,'5-COMP. PROPRIA'!$B$1:$I$7569,8,0),""))</f>
        <v>473.9</v>
      </c>
      <c r="I339" s="285">
        <f>H339*'4-BDI'!$E$29</f>
        <v>607.72935999999993</v>
      </c>
      <c r="J339" s="286">
        <f t="shared" ref="J339" si="156">TRUNC(G339*H339,2)</f>
        <v>947.8</v>
      </c>
      <c r="K339" s="149">
        <f t="shared" ref="K339" si="157">TRUNC(G339*I339,2)</f>
        <v>1215.45</v>
      </c>
    </row>
    <row r="340" spans="2:11" s="84" customFormat="1" ht="30">
      <c r="B340" s="14" t="s">
        <v>12833</v>
      </c>
      <c r="C340" s="136">
        <f>QUANT!C779</f>
        <v>86902</v>
      </c>
      <c r="D340" s="136" t="str">
        <f>QUANT!D779</f>
        <v>SINAPI</v>
      </c>
      <c r="E340" s="88" t="str">
        <f>IFERROR(VLOOKUP($C340,'SINAPI ABRIL 2021'!$1:$1048576,2,0),IFERROR(VLOOKUP($C340,'5-COMP. PROPRIA'!$B$1:$I$7569,4,0),""))</f>
        <v>LAVATÓRIO LOUÇA BRANCA COM COLUNA, *44 X 35,5* CM, PADRÃO POPULAR - FORNECIMENTO E INSTALAÇÃO. AF_01/2020</v>
      </c>
      <c r="F340" s="89" t="str">
        <f>IFERROR(VLOOKUP($C340,'SINAPI ABRIL 2021'!$A:$D,3,0),IFERROR(VLOOKUP($C340,'5-COMP. PROPRIA'!$B$1:$I$7569,5,0),""))</f>
        <v>UN</v>
      </c>
      <c r="G340" s="155">
        <f>QUANT!K779</f>
        <v>2</v>
      </c>
      <c r="H340" s="285">
        <f>IFERROR(VLOOKUP($C340,'SINAPI ABRIL 2021'!$A:$D,4,0),IFERROR(VLOOKUP($C340,'5-COMP. PROPRIA'!$B$1:$I$7569,8,0),""))</f>
        <v>201.57</v>
      </c>
      <c r="I340" s="285">
        <f>H340*'4-BDI'!$E$29</f>
        <v>258.49336799999998</v>
      </c>
      <c r="J340" s="286">
        <f t="shared" ref="J340" si="158">TRUNC(G340*H340,2)</f>
        <v>403.14</v>
      </c>
      <c r="K340" s="149">
        <f t="shared" ref="K340" si="159">TRUNC(G340*I340,2)</f>
        <v>516.98</v>
      </c>
    </row>
    <row r="341" spans="2:11" s="84" customFormat="1" ht="30">
      <c r="B341" s="14" t="s">
        <v>12834</v>
      </c>
      <c r="C341" s="136">
        <f>QUANT!C781</f>
        <v>100852</v>
      </c>
      <c r="D341" s="136" t="str">
        <f>QUANT!D781</f>
        <v>SINAPI</v>
      </c>
      <c r="E341" s="88" t="str">
        <f>IFERROR(VLOOKUP($C341,'SINAPI ABRIL 2021'!$1:$1048576,2,0),IFERROR(VLOOKUP($C341,'5-COMP. PROPRIA'!$B$1:$I$7569,4,0),""))</f>
        <v>CUBA DE EMBUTIR RETANGULAR DE AÇO INOXIDÁVEL, 56 X 33 X 12 CM - FORNECIMENTO E INSTALAÇÃO. AF_01/2020</v>
      </c>
      <c r="F341" s="89" t="str">
        <f>IFERROR(VLOOKUP($C341,'SINAPI ABRIL 2021'!$A:$D,3,0),IFERROR(VLOOKUP($C341,'5-COMP. PROPRIA'!$B$1:$I$7569,5,0),""))</f>
        <v>UN</v>
      </c>
      <c r="G341" s="155">
        <f>QUANT!K781</f>
        <v>2</v>
      </c>
      <c r="H341" s="285">
        <f>IFERROR(VLOOKUP($C341,'SINAPI ABRIL 2021'!$A:$D,4,0),IFERROR(VLOOKUP($C341,'5-COMP. PROPRIA'!$B$1:$I$7569,8,0),""))</f>
        <v>222.07</v>
      </c>
      <c r="I341" s="285">
        <f>H341*'4-BDI'!$E$29</f>
        <v>284.78256799999997</v>
      </c>
      <c r="J341" s="286">
        <f t="shared" ref="J341" si="160">TRUNC(G341*H341,2)</f>
        <v>444.14</v>
      </c>
      <c r="K341" s="149">
        <f t="shared" ref="K341" si="161">TRUNC(G341*I341,2)</f>
        <v>569.55999999999995</v>
      </c>
    </row>
    <row r="342" spans="2:11" s="84" customFormat="1" ht="45">
      <c r="B342" s="14" t="s">
        <v>12835</v>
      </c>
      <c r="C342" s="136">
        <f>QUANT!C783</f>
        <v>86919</v>
      </c>
      <c r="D342" s="136" t="str">
        <f>QUANT!D783</f>
        <v>SINAPI</v>
      </c>
      <c r="E342" s="88" t="str">
        <f>IFERROR(VLOOKUP($C342,'SINAPI ABRIL 2021'!$1:$1048576,2,0),IFERROR(VLOOKUP($C342,'5-COMP. PROPRIA'!$B$1:$I$7569,4,0),""))</f>
        <v>TANQUE DE LOUÇA BRANCA COM COLUNA, 30L OU EQUIVALENTE, INCLUSO SIFÃO FLEXÍVEL EM PVC, VÁLVULA METÁLICA E TORNEIRA DE METAL CROMADO PADRÃO MÉDIO - FORNECIMENTO E INSTALAÇÃO. AF_01/2020</v>
      </c>
      <c r="F342" s="89" t="str">
        <f>IFERROR(VLOOKUP($C342,'SINAPI ABRIL 2021'!$A:$D,3,0),IFERROR(VLOOKUP($C342,'5-COMP. PROPRIA'!$B$1:$I$7569,5,0),""))</f>
        <v>UN</v>
      </c>
      <c r="G342" s="155">
        <f>QUANT!K783</f>
        <v>1</v>
      </c>
      <c r="H342" s="285">
        <f>IFERROR(VLOOKUP($C342,'SINAPI ABRIL 2021'!$A:$D,4,0),IFERROR(VLOOKUP($C342,'5-COMP. PROPRIA'!$B$1:$I$7569,8,0),""))</f>
        <v>689.62</v>
      </c>
      <c r="I342" s="285">
        <f>H342*'4-BDI'!$E$29</f>
        <v>884.36868800000002</v>
      </c>
      <c r="J342" s="286">
        <f t="shared" ref="J342" si="162">TRUNC(G342*H342,2)</f>
        <v>689.62</v>
      </c>
      <c r="K342" s="149">
        <f t="shared" ref="K342" si="163">TRUNC(G342*I342,2)</f>
        <v>884.36</v>
      </c>
    </row>
    <row r="343" spans="2:11" s="84" customFormat="1" ht="15">
      <c r="B343" s="14" t="s">
        <v>12836</v>
      </c>
      <c r="C343" s="136">
        <f>QUANT!C785</f>
        <v>100849</v>
      </c>
      <c r="D343" s="136" t="str">
        <f>QUANT!D785</f>
        <v>SINAPI</v>
      </c>
      <c r="E343" s="88" t="str">
        <f>IFERROR(VLOOKUP($C343,'SINAPI ABRIL 2021'!$1:$1048576,2,0),IFERROR(VLOOKUP($C343,'5-COMP. PROPRIA'!$B$1:$I$7569,4,0),""))</f>
        <v>ASSENTO SANITÁRIO CONVENCIONAL - FORNECIMENTO E INSTALACAO. AF_01/2020</v>
      </c>
      <c r="F343" s="89" t="str">
        <f>IFERROR(VLOOKUP($C343,'SINAPI ABRIL 2021'!$A:$D,3,0),IFERROR(VLOOKUP($C343,'5-COMP. PROPRIA'!$B$1:$I$7569,5,0),""))</f>
        <v>UN</v>
      </c>
      <c r="G343" s="155">
        <f>QUANT!K785</f>
        <v>20</v>
      </c>
      <c r="H343" s="285">
        <f>IFERROR(VLOOKUP($C343,'SINAPI ABRIL 2021'!$A:$D,4,0),IFERROR(VLOOKUP($C343,'5-COMP. PROPRIA'!$B$1:$I$7569,8,0),""))</f>
        <v>36.33</v>
      </c>
      <c r="I343" s="285">
        <f>H343*'4-BDI'!$E$29</f>
        <v>46.589591999999996</v>
      </c>
      <c r="J343" s="286">
        <f t="shared" si="154"/>
        <v>726.6</v>
      </c>
      <c r="K343" s="149">
        <f t="shared" si="155"/>
        <v>931.79</v>
      </c>
    </row>
    <row r="344" spans="2:11" s="84" customFormat="1" ht="30">
      <c r="B344" s="14" t="s">
        <v>12837</v>
      </c>
      <c r="C344" s="136">
        <f>QUANT!C788</f>
        <v>95544</v>
      </c>
      <c r="D344" s="136" t="str">
        <f>QUANT!D788</f>
        <v>PRÓPRIA</v>
      </c>
      <c r="E344" s="88" t="str">
        <f>IFERROR(VLOOKUP($C344,'SINAPI ABRIL 2021'!$1:$1048576,2,0),IFERROR(VLOOKUP($C344,'5-COMP. PROPRIA'!$B$1:$I$7569,4,0),""))</f>
        <v>PAPELEIRA DE PAREDE EM METAL CROMADO SEM TAMPA, INCLUSO FIXAÇÃO. AF_01/2020</v>
      </c>
      <c r="F344" s="89" t="str">
        <f>IFERROR(VLOOKUP($C344,'SINAPI ABRIL 2021'!$A:$D,3,0),IFERROR(VLOOKUP($C344,'5-COMP. PROPRIA'!$B$1:$I$7569,5,0),""))</f>
        <v>UN</v>
      </c>
      <c r="G344" s="155">
        <f>QUANT!K788</f>
        <v>8</v>
      </c>
      <c r="H344" s="285">
        <f>IFERROR(VLOOKUP($C344,'SINAPI ABRIL 2021'!$A:$D,4,0),IFERROR(VLOOKUP($C344,'5-COMP. PROPRIA'!$B$1:$I$7569,8,0),""))</f>
        <v>34.15</v>
      </c>
      <c r="I344" s="285">
        <f>H344*'4-BDI'!$E$29</f>
        <v>43.793959999999998</v>
      </c>
      <c r="J344" s="286">
        <f t="shared" si="154"/>
        <v>273.2</v>
      </c>
      <c r="K344" s="149">
        <f t="shared" si="155"/>
        <v>350.35</v>
      </c>
    </row>
    <row r="345" spans="2:11" s="84" customFormat="1" ht="30">
      <c r="B345" s="14" t="s">
        <v>12838</v>
      </c>
      <c r="C345" s="136" t="str">
        <f>QUANT!C790</f>
        <v>CP-HID-03</v>
      </c>
      <c r="D345" s="136" t="str">
        <f>QUANT!D790</f>
        <v>PRÓPRIA</v>
      </c>
      <c r="E345" s="88" t="str">
        <f>IFERROR(VLOOKUP($C345,'SINAPI ABRIL 2021'!$1:$1048576,2,0),IFERROR(VLOOKUP($C345,'5-COMP. PROPRIA'!$B$1:$I$7569,4,0),""))</f>
        <v>PAPELEIRA PLÁSTICA TIPO DISPENSER PARA PAPEL HIGIENICO ROLAO, FORNECIMENTO E INSTALAÇÃO</v>
      </c>
      <c r="F345" s="89" t="str">
        <f>IFERROR(VLOOKUP($C345,'SINAPI ABRIL 2021'!$A:$D,3,0),IFERROR(VLOOKUP($C345,'5-COMP. PROPRIA'!$B$1:$I$7569,5,0),""))</f>
        <v xml:space="preserve">UN    </v>
      </c>
      <c r="G345" s="155">
        <f>QUANT!K790</f>
        <v>20</v>
      </c>
      <c r="H345" s="285">
        <f>IFERROR(VLOOKUP($C345,'SINAPI ABRIL 2021'!$A:$D,4,0),IFERROR(VLOOKUP($C345,'5-COMP. PROPRIA'!$B$1:$I$7569,8,0),""))</f>
        <v>95.49</v>
      </c>
      <c r="I345" s="285">
        <f>H345*'4-BDI'!$E$29</f>
        <v>122.45637599999999</v>
      </c>
      <c r="J345" s="286">
        <f t="shared" ref="J345:J346" si="164">TRUNC(G345*H345,2)</f>
        <v>1909.8</v>
      </c>
      <c r="K345" s="149">
        <f t="shared" ref="K345:K346" si="165">TRUNC(G345*I345,2)</f>
        <v>2449.12</v>
      </c>
    </row>
    <row r="346" spans="2:11" s="84" customFormat="1" ht="30">
      <c r="B346" s="14" t="s">
        <v>12839</v>
      </c>
      <c r="C346" s="136">
        <f>QUANT!C792</f>
        <v>95547</v>
      </c>
      <c r="D346" s="136" t="str">
        <f>QUANT!D792</f>
        <v>SINAPI</v>
      </c>
      <c r="E346" s="88" t="str">
        <f>IFERROR(VLOOKUP($C346,'SINAPI ABRIL 2021'!$1:$1048576,2,0),IFERROR(VLOOKUP($C346,'5-COMP. PROPRIA'!$B$1:$I$7569,4,0),""))</f>
        <v>SABONETEIRA PLASTICA TIPO DISPENSER PARA SABONETE LIQUIDO COM RESERVATORIO 800 A 1500 ML, INCLUSO FIXAÇÃO. AF_01/2020</v>
      </c>
      <c r="F346" s="89" t="str">
        <f>IFERROR(VLOOKUP($C346,'SINAPI ABRIL 2021'!$A:$D,3,0),IFERROR(VLOOKUP($C346,'5-COMP. PROPRIA'!$B$1:$I$7569,5,0),""))</f>
        <v>UN</v>
      </c>
      <c r="G346" s="155">
        <f>QUANT!K792</f>
        <v>8</v>
      </c>
      <c r="H346" s="285">
        <f>IFERROR(VLOOKUP($C346,'SINAPI ABRIL 2021'!$A:$D,4,0),IFERROR(VLOOKUP($C346,'5-COMP. PROPRIA'!$B$1:$I$7569,8,0),""))</f>
        <v>89.42</v>
      </c>
      <c r="I346" s="285">
        <f>H346*'4-BDI'!$E$29</f>
        <v>114.672208</v>
      </c>
      <c r="J346" s="286">
        <f t="shared" si="164"/>
        <v>715.36</v>
      </c>
      <c r="K346" s="149">
        <f t="shared" si="165"/>
        <v>917.37</v>
      </c>
    </row>
    <row r="347" spans="2:11" s="84" customFormat="1" ht="30">
      <c r="B347" s="14" t="s">
        <v>12840</v>
      </c>
      <c r="C347" s="136">
        <f>QUANT!C794</f>
        <v>100864</v>
      </c>
      <c r="D347" s="136" t="str">
        <f>QUANT!D794</f>
        <v>SINAPI</v>
      </c>
      <c r="E347" s="88" t="str">
        <f>IFERROR(VLOOKUP($C347,'SINAPI ABRIL 2021'!$1:$1048576,2,0),IFERROR(VLOOKUP($C347,'5-COMP. PROPRIA'!$B$1:$I$7569,4,0),""))</f>
        <v>BARRA DE APOIO EM "L", EM ACO INOX POLIDO 80 X 80 CM, FIXADA NA PAREDE - FORNECIMENTO E INSTALACAO. AF_01/2020</v>
      </c>
      <c r="F347" s="89" t="str">
        <f>IFERROR(VLOOKUP($C347,'SINAPI ABRIL 2021'!$A:$D,3,0),IFERROR(VLOOKUP($C347,'5-COMP. PROPRIA'!$B$1:$I$7569,5,0),""))</f>
        <v>UN</v>
      </c>
      <c r="G347" s="155">
        <f>QUANT!K794</f>
        <v>6</v>
      </c>
      <c r="H347" s="285">
        <f>IFERROR(VLOOKUP($C347,'SINAPI ABRIL 2021'!$A:$D,4,0),IFERROR(VLOOKUP($C347,'5-COMP. PROPRIA'!$B$1:$I$7569,8,0),""))</f>
        <v>610.22</v>
      </c>
      <c r="I347" s="285">
        <f>H347*'4-BDI'!$E$29</f>
        <v>782.54612800000007</v>
      </c>
      <c r="J347" s="286">
        <f t="shared" ref="J347:J349" si="166">TRUNC(G347*H347,2)</f>
        <v>3661.32</v>
      </c>
      <c r="K347" s="149">
        <f t="shared" ref="K347:K349" si="167">TRUNC(G347*I347,2)</f>
        <v>4695.2700000000004</v>
      </c>
    </row>
    <row r="348" spans="2:11" s="84" customFormat="1" ht="30">
      <c r="B348" s="14" t="s">
        <v>12841</v>
      </c>
      <c r="C348" s="136">
        <f>QUANT!C796</f>
        <v>100870</v>
      </c>
      <c r="D348" s="136" t="str">
        <f>QUANT!D796</f>
        <v>SINAPI</v>
      </c>
      <c r="E348" s="88" t="str">
        <f>IFERROR(VLOOKUP($C348,'SINAPI ABRIL 2021'!$1:$1048576,2,0),IFERROR(VLOOKUP($C348,'5-COMP. PROPRIA'!$B$1:$I$7569,4,0),""))</f>
        <v>BARRA DE APOIO RETA, EM ALUMINIO, COMPRIMENTO 60 CM,  FIXADA NA PAREDE - FORNECIMENTO E INSTALAÇÃO. AF_01/2020</v>
      </c>
      <c r="F348" s="89" t="str">
        <f>IFERROR(VLOOKUP($C348,'SINAPI ABRIL 2021'!$A:$D,3,0),IFERROR(VLOOKUP($C348,'5-COMP. PROPRIA'!$B$1:$I$7569,5,0),""))</f>
        <v>UN</v>
      </c>
      <c r="G348" s="155">
        <f>QUANT!K796</f>
        <v>2</v>
      </c>
      <c r="H348" s="285">
        <f>IFERROR(VLOOKUP($C348,'SINAPI ABRIL 2021'!$A:$D,4,0),IFERROR(VLOOKUP($C348,'5-COMP. PROPRIA'!$B$1:$I$7569,8,0),""))</f>
        <v>192.32</v>
      </c>
      <c r="I348" s="285">
        <f>H348*'4-BDI'!$E$29</f>
        <v>246.631168</v>
      </c>
      <c r="J348" s="286">
        <f t="shared" ref="J348" si="168">TRUNC(G348*H348,2)</f>
        <v>384.64</v>
      </c>
      <c r="K348" s="149">
        <f t="shared" ref="K348" si="169">TRUNC(G348*I348,2)</f>
        <v>493.26</v>
      </c>
    </row>
    <row r="349" spans="2:11" s="84" customFormat="1" ht="30">
      <c r="B349" s="14" t="s">
        <v>12842</v>
      </c>
      <c r="C349" s="136">
        <f>QUANT!C798</f>
        <v>100860</v>
      </c>
      <c r="D349" s="136" t="str">
        <f>QUANT!D798</f>
        <v>SINAPI</v>
      </c>
      <c r="E349" s="88" t="str">
        <f>IFERROR(VLOOKUP($C349,'SINAPI ABRIL 2021'!$1:$1048576,2,0),IFERROR(VLOOKUP($C349,'5-COMP. PROPRIA'!$B$1:$I$7569,4,0),""))</f>
        <v>CHUVEIRO ELÉTRICO COMUM CORPO PLÁSTICO, TIPO DUCHA  FORNECIMENTO E INSTALAÇÃO. AF_01/2020</v>
      </c>
      <c r="F349" s="89" t="str">
        <f>IFERROR(VLOOKUP($C349,'SINAPI ABRIL 2021'!$A:$D,3,0),IFERROR(VLOOKUP($C349,'5-COMP. PROPRIA'!$B$1:$I$7569,5,0),""))</f>
        <v>UN</v>
      </c>
      <c r="G349" s="155">
        <f>QUANT!K798</f>
        <v>6</v>
      </c>
      <c r="H349" s="285">
        <f>IFERROR(VLOOKUP($C349,'SINAPI ABRIL 2021'!$A:$D,4,0),IFERROR(VLOOKUP($C349,'5-COMP. PROPRIA'!$B$1:$I$7569,8,0),""))</f>
        <v>79.900000000000006</v>
      </c>
      <c r="I349" s="285">
        <f>H349*'4-BDI'!$E$29</f>
        <v>102.46376000000001</v>
      </c>
      <c r="J349" s="286">
        <f t="shared" si="166"/>
        <v>479.4</v>
      </c>
      <c r="K349" s="149">
        <f t="shared" si="167"/>
        <v>614.78</v>
      </c>
    </row>
    <row r="350" spans="2:11" s="84" customFormat="1" ht="15">
      <c r="B350" s="721" t="s">
        <v>4670</v>
      </c>
      <c r="C350" s="722"/>
      <c r="D350" s="722"/>
      <c r="E350" s="722"/>
      <c r="F350" s="722"/>
      <c r="G350" s="722"/>
      <c r="H350" s="723"/>
      <c r="I350" s="150"/>
      <c r="J350" s="152">
        <f>SUM(J334:J349)</f>
        <v>16680.120000000003</v>
      </c>
      <c r="K350" s="151">
        <f>SUM(K334:K349)</f>
        <v>21390.51</v>
      </c>
    </row>
    <row r="351" spans="2:11" s="84" customFormat="1" ht="15">
      <c r="B351" s="721" t="s">
        <v>3682</v>
      </c>
      <c r="C351" s="724"/>
      <c r="D351" s="724"/>
      <c r="E351" s="724"/>
      <c r="F351" s="724"/>
      <c r="G351" s="724"/>
      <c r="H351" s="724"/>
      <c r="I351" s="150"/>
      <c r="J351" s="152">
        <f>TRUNC(SUM(J350+J332+J282),2)</f>
        <v>113660.56</v>
      </c>
      <c r="K351" s="151">
        <f>TRUNC(SUM(K350+K332+K282),2)</f>
        <v>145757.89000000001</v>
      </c>
    </row>
    <row r="352" spans="2:11" s="84" customFormat="1" ht="15">
      <c r="B352" s="7" t="s">
        <v>10916</v>
      </c>
      <c r="C352" s="8"/>
      <c r="D352" s="9"/>
      <c r="E352" s="10" t="s">
        <v>9160</v>
      </c>
      <c r="F352" s="11"/>
      <c r="G352" s="154"/>
      <c r="H352" s="323"/>
      <c r="I352" s="147"/>
      <c r="J352" s="147"/>
      <c r="K352" s="148"/>
    </row>
    <row r="353" spans="2:11" s="84" customFormat="1" ht="15">
      <c r="B353" s="324" t="s">
        <v>10917</v>
      </c>
      <c r="C353" s="325"/>
      <c r="D353" s="326"/>
      <c r="E353" s="327" t="str">
        <f>QUANT!E801</f>
        <v>CABO UNIPOLAR (COBRE)</v>
      </c>
      <c r="F353" s="144"/>
      <c r="G353" s="155"/>
      <c r="H353" s="320"/>
      <c r="I353" s="285"/>
      <c r="J353" s="286"/>
      <c r="K353" s="149"/>
    </row>
    <row r="354" spans="2:11" s="84" customFormat="1" ht="30">
      <c r="B354" s="514" t="s">
        <v>12681</v>
      </c>
      <c r="C354" s="125">
        <f>QUANT!C803</f>
        <v>91926</v>
      </c>
      <c r="D354" s="125" t="str">
        <f>QUANT!D803</f>
        <v>SINAPI</v>
      </c>
      <c r="E354" s="88" t="str">
        <f>IFERROR(VLOOKUP($C354,'SINAPI ABRIL 2021'!$1:$1048576,2,0),IFERROR(VLOOKUP($C354,'5-COMP. PROPRIA'!$B$1:$I$7569,4,0),""))</f>
        <v>CABO DE COBRE FLEXÍVEL ISOLADO, 2,5 MM², ANTI-CHAMA 450/750 V, PARA CIRCUITOS TERMINAIS - FORNECIMENTO E INSTALAÇÃO. AF_12/2015</v>
      </c>
      <c r="F354" s="89" t="str">
        <f>IFERROR(VLOOKUP($C354,'SINAPI ABRIL 2021'!$A:$D,3,0),IFERROR(VLOOKUP($C354,'5-COMP. PROPRIA'!$B$1:$I$7569,5,0),""))</f>
        <v>M</v>
      </c>
      <c r="G354" s="155">
        <f>QUANT!K803</f>
        <v>6426.7</v>
      </c>
      <c r="H354" s="320">
        <f>IFERROR(VLOOKUP($C354,'SINAPI ABRIL 2021'!$A:$D,4,0),IFERROR(VLOOKUP($C354,'5-COMP. PROPRIA'!$B$1:$I$828,8,0),""))</f>
        <v>3.65</v>
      </c>
      <c r="I354" s="285">
        <f>H354*'4-BDI'!$E$29</f>
        <v>4.6807600000000003</v>
      </c>
      <c r="J354" s="286">
        <f>TRUNC(G354*H354,2)</f>
        <v>23457.45</v>
      </c>
      <c r="K354" s="149">
        <f>TRUNC(G354*I354,2)</f>
        <v>30081.84</v>
      </c>
    </row>
    <row r="355" spans="2:11" s="84" customFormat="1" ht="30">
      <c r="B355" s="514" t="s">
        <v>12682</v>
      </c>
      <c r="C355" s="125">
        <f>QUANT!C804</f>
        <v>91928</v>
      </c>
      <c r="D355" s="125" t="str">
        <f>QUANT!D804</f>
        <v>SINAPI</v>
      </c>
      <c r="E355" s="88" t="str">
        <f>IFERROR(VLOOKUP($C355,'SINAPI ABRIL 2021'!$1:$1048576,2,0),IFERROR(VLOOKUP($C355,'5-COMP. PROPRIA'!$B$1:$I$7569,4,0),""))</f>
        <v>CABO DE COBRE FLEXÍVEL ISOLADO, 4 MM², ANTI-CHAMA 450/750 V, PARA CIRCUITOS TERMINAIS - FORNECIMENTO E INSTALAÇÃO. AF_12/2015</v>
      </c>
      <c r="F355" s="89" t="str">
        <f>IFERROR(VLOOKUP($C355,'SINAPI ABRIL 2021'!$A:$D,3,0),IFERROR(VLOOKUP($C355,'5-COMP. PROPRIA'!$B$1:$I$7569,5,0),""))</f>
        <v>M</v>
      </c>
      <c r="G355" s="155">
        <f>QUANT!K804</f>
        <v>1768.7</v>
      </c>
      <c r="H355" s="320">
        <f>IFERROR(VLOOKUP($C355,'SINAPI ABRIL 2021'!$A:$D,4,0),IFERROR(VLOOKUP($C355,'5-COMP. PROPRIA'!$B$1:$I$828,8,0),""))</f>
        <v>6.08</v>
      </c>
      <c r="I355" s="285">
        <f>H355*'4-BDI'!$E$29</f>
        <v>7.7969920000000004</v>
      </c>
      <c r="J355" s="286">
        <f t="shared" ref="J355:J361" si="170">TRUNC(G355*H355,2)</f>
        <v>10753.69</v>
      </c>
      <c r="K355" s="149">
        <f t="shared" ref="K355:K361" si="171">TRUNC(G355*I355,2)</f>
        <v>13790.53</v>
      </c>
    </row>
    <row r="356" spans="2:11" s="84" customFormat="1" ht="30">
      <c r="B356" s="514" t="s">
        <v>12683</v>
      </c>
      <c r="C356" s="125">
        <f>QUANT!C805</f>
        <v>91930</v>
      </c>
      <c r="D356" s="125" t="str">
        <f>QUANT!D805</f>
        <v>SINAPI</v>
      </c>
      <c r="E356" s="88" t="str">
        <f>IFERROR(VLOOKUP($C356,'SINAPI ABRIL 2021'!$1:$1048576,2,0),IFERROR(VLOOKUP($C356,'5-COMP. PROPRIA'!$B$1:$I$7569,4,0),""))</f>
        <v>CABO DE COBRE FLEXÍVEL ISOLADO, 6 MM², ANTI-CHAMA 450/750 V, PARA CIRCUITOS TERMINAIS - FORNECIMENTO E INSTALAÇÃO. AF_12/2015</v>
      </c>
      <c r="F356" s="89" t="str">
        <f>IFERROR(VLOOKUP($C356,'SINAPI ABRIL 2021'!$A:$D,3,0),IFERROR(VLOOKUP($C356,'5-COMP. PROPRIA'!$B$1:$I$7569,5,0),""))</f>
        <v>M</v>
      </c>
      <c r="G356" s="155">
        <f>QUANT!K805</f>
        <v>575</v>
      </c>
      <c r="H356" s="320">
        <f>IFERROR(VLOOKUP($C356,'SINAPI ABRIL 2021'!$A:$D,4,0),IFERROR(VLOOKUP($C356,'5-COMP. PROPRIA'!$B$1:$I$828,8,0),""))</f>
        <v>8.35</v>
      </c>
      <c r="I356" s="285">
        <f>H356*'4-BDI'!$E$29</f>
        <v>10.708039999999999</v>
      </c>
      <c r="J356" s="286">
        <f t="shared" si="170"/>
        <v>4801.25</v>
      </c>
      <c r="K356" s="149">
        <f t="shared" si="171"/>
        <v>6157.12</v>
      </c>
    </row>
    <row r="357" spans="2:11" s="84" customFormat="1" ht="30">
      <c r="B357" s="514" t="s">
        <v>12684</v>
      </c>
      <c r="C357" s="125">
        <f>QUANT!C806</f>
        <v>92980</v>
      </c>
      <c r="D357" s="125" t="str">
        <f>QUANT!D806</f>
        <v>SINAPI</v>
      </c>
      <c r="E357" s="88" t="str">
        <f>IFERROR(VLOOKUP($C357,'SINAPI ABRIL 2021'!$1:$1048576,2,0),IFERROR(VLOOKUP($C357,'5-COMP. PROPRIA'!$B$1:$I$7569,4,0),""))</f>
        <v>CABO DE COBRE FLEXÍVEL ISOLADO, 10 MM², ANTI-CHAMA 0,6/1,0 KV, PARA DISTRIBUIÇÃO - FORNECIMENTO E INSTALAÇÃO. AF_12/2015</v>
      </c>
      <c r="F357" s="89" t="str">
        <f>IFERROR(VLOOKUP($C357,'SINAPI ABRIL 2021'!$A:$D,3,0),IFERROR(VLOOKUP($C357,'5-COMP. PROPRIA'!$B$1:$I$7569,5,0),""))</f>
        <v>M</v>
      </c>
      <c r="G357" s="155">
        <f>QUANT!K806</f>
        <v>1459.4</v>
      </c>
      <c r="H357" s="320">
        <f>IFERROR(VLOOKUP($C357,'SINAPI ABRIL 2021'!$A:$D,4,0),IFERROR(VLOOKUP($C357,'5-COMP. PROPRIA'!$B$1:$I$828,8,0),""))</f>
        <v>11.02</v>
      </c>
      <c r="I357" s="285">
        <f>H357*'4-BDI'!$E$29</f>
        <v>14.132047999999999</v>
      </c>
      <c r="J357" s="286">
        <f t="shared" si="170"/>
        <v>16082.58</v>
      </c>
      <c r="K357" s="149">
        <f t="shared" si="171"/>
        <v>20624.310000000001</v>
      </c>
    </row>
    <row r="358" spans="2:11" s="84" customFormat="1" ht="30">
      <c r="B358" s="514" t="s">
        <v>12843</v>
      </c>
      <c r="C358" s="125">
        <f>QUANT!C807</f>
        <v>92982</v>
      </c>
      <c r="D358" s="125" t="str">
        <f>QUANT!D807</f>
        <v>SINAPI</v>
      </c>
      <c r="E358" s="88" t="str">
        <f>IFERROR(VLOOKUP($C358,'SINAPI ABRIL 2021'!$1:$1048576,2,0),IFERROR(VLOOKUP($C358,'5-COMP. PROPRIA'!$B$1:$I$7569,4,0),""))</f>
        <v>CABO DE COBRE FLEXÍVEL ISOLADO, 16 MM², ANTI-CHAMA 0,6/1,0 KV, PARA DISTRIBUIÇÃO - FORNECIMENTO E INSTALAÇÃO. AF_12/2015</v>
      </c>
      <c r="F358" s="89" t="str">
        <f>IFERROR(VLOOKUP($C358,'SINAPI ABRIL 2021'!$A:$D,3,0),IFERROR(VLOOKUP($C358,'5-COMP. PROPRIA'!$B$1:$I$7569,5,0),""))</f>
        <v>M</v>
      </c>
      <c r="G358" s="155">
        <f>QUANT!K807</f>
        <v>141.69999999999999</v>
      </c>
      <c r="H358" s="320">
        <f>IFERROR(VLOOKUP($C358,'SINAPI ABRIL 2021'!$A:$D,4,0),IFERROR(VLOOKUP($C358,'5-COMP. PROPRIA'!$B$1:$I$828,8,0),""))</f>
        <v>16.86</v>
      </c>
      <c r="I358" s="285">
        <f>H358*'4-BDI'!$E$29</f>
        <v>21.621264</v>
      </c>
      <c r="J358" s="286">
        <f t="shared" si="170"/>
        <v>2389.06</v>
      </c>
      <c r="K358" s="149">
        <f t="shared" si="171"/>
        <v>3063.73</v>
      </c>
    </row>
    <row r="359" spans="2:11" s="84" customFormat="1" ht="30">
      <c r="B359" s="514" t="s">
        <v>12844</v>
      </c>
      <c r="C359" s="125">
        <f>QUANT!C808</f>
        <v>92984</v>
      </c>
      <c r="D359" s="125" t="str">
        <f>QUANT!D808</f>
        <v>SINAPI</v>
      </c>
      <c r="E359" s="88" t="str">
        <f>IFERROR(VLOOKUP($C359,'SINAPI ABRIL 2021'!$1:$1048576,2,0),IFERROR(VLOOKUP($C359,'5-COMP. PROPRIA'!$B$1:$I$7569,4,0),""))</f>
        <v>CABO DE COBRE FLEXÍVEL ISOLADO, 25 MM², ANTI-CHAMA 0,6/1,0 KV, PARA DISTRIBUIÇÃO - FORNECIMENTO E INSTALAÇÃO. AF_12/2015</v>
      </c>
      <c r="F359" s="89" t="str">
        <f>IFERROR(VLOOKUP($C359,'SINAPI ABRIL 2021'!$A:$D,3,0),IFERROR(VLOOKUP($C359,'5-COMP. PROPRIA'!$B$1:$I$7569,5,0),""))</f>
        <v>M</v>
      </c>
      <c r="G359" s="155">
        <f>QUANT!K808</f>
        <v>241.6</v>
      </c>
      <c r="H359" s="320">
        <f>IFERROR(VLOOKUP($C359,'SINAPI ABRIL 2021'!$A:$D,4,0),IFERROR(VLOOKUP($C359,'5-COMP. PROPRIA'!$B$1:$I$828,8,0),""))</f>
        <v>26.8</v>
      </c>
      <c r="I359" s="285">
        <f>H359*'4-BDI'!$E$29</f>
        <v>34.368319999999997</v>
      </c>
      <c r="J359" s="286">
        <f t="shared" si="170"/>
        <v>6474.88</v>
      </c>
      <c r="K359" s="149">
        <f t="shared" si="171"/>
        <v>8303.3799999999992</v>
      </c>
    </row>
    <row r="360" spans="2:11" s="84" customFormat="1" ht="30">
      <c r="B360" s="514" t="s">
        <v>12845</v>
      </c>
      <c r="C360" s="125">
        <f>QUANT!C809</f>
        <v>92986</v>
      </c>
      <c r="D360" s="125" t="str">
        <f>QUANT!D809</f>
        <v>SINAPI</v>
      </c>
      <c r="E360" s="88" t="str">
        <f>IFERROR(VLOOKUP($C360,'SINAPI ABRIL 2021'!$1:$1048576,2,0),IFERROR(VLOOKUP($C360,'5-COMP. PROPRIA'!$B$1:$I$7569,4,0),""))</f>
        <v>CABO DE COBRE FLEXÍVEL ISOLADO, 35 MM², ANTI-CHAMA 0,6/1,0 KV, PARA DISTRIBUIÇÃO - FORNECIMENTO E INSTALAÇÃO. AF_12/2015</v>
      </c>
      <c r="F360" s="89" t="str">
        <f>IFERROR(VLOOKUP($C360,'SINAPI ABRIL 2021'!$A:$D,3,0),IFERROR(VLOOKUP($C360,'5-COMP. PROPRIA'!$B$1:$I$7569,5,0),""))</f>
        <v>M</v>
      </c>
      <c r="G360" s="155">
        <f>QUANT!K809</f>
        <v>425</v>
      </c>
      <c r="H360" s="320">
        <f>IFERROR(VLOOKUP($C360,'SINAPI ABRIL 2021'!$A:$D,4,0),IFERROR(VLOOKUP($C360,'5-COMP. PROPRIA'!$B$1:$I$828,8,0),""))</f>
        <v>36.44</v>
      </c>
      <c r="I360" s="285">
        <f>H360*'4-BDI'!$E$29</f>
        <v>46.730655999999996</v>
      </c>
      <c r="J360" s="286">
        <f t="shared" si="170"/>
        <v>15487</v>
      </c>
      <c r="K360" s="149">
        <f t="shared" si="171"/>
        <v>19860.52</v>
      </c>
    </row>
    <row r="361" spans="2:11" s="84" customFormat="1" ht="30">
      <c r="B361" s="514" t="s">
        <v>12846</v>
      </c>
      <c r="C361" s="125">
        <f>QUANT!C810</f>
        <v>92988</v>
      </c>
      <c r="D361" s="125" t="str">
        <f>QUANT!D810</f>
        <v>SINAPI</v>
      </c>
      <c r="E361" s="88" t="str">
        <f>IFERROR(VLOOKUP($C361,'SINAPI ABRIL 2021'!$1:$1048576,2,0),IFERROR(VLOOKUP($C361,'5-COMP. PROPRIA'!$B$1:$I$7569,4,0),""))</f>
        <v>CABO DE COBRE FLEXÍVEL ISOLADO, 50 MM², ANTI-CHAMA 0,6/1,0 KV, PARA DISTRIBUIÇÃO - FORNECIMENTO E INSTALAÇÃO. AF_12/2015</v>
      </c>
      <c r="F361" s="89" t="str">
        <f>IFERROR(VLOOKUP($C361,'SINAPI ABRIL 2021'!$A:$D,3,0),IFERROR(VLOOKUP($C361,'5-COMP. PROPRIA'!$B$1:$I$7569,5,0),""))</f>
        <v>M</v>
      </c>
      <c r="G361" s="155">
        <f>QUANT!K810</f>
        <v>149.80000000000001</v>
      </c>
      <c r="H361" s="320">
        <f>IFERROR(VLOOKUP($C361,'SINAPI ABRIL 2021'!$A:$D,4,0),IFERROR(VLOOKUP($C361,'5-COMP. PROPRIA'!$B$1:$I$828,8,0),""))</f>
        <v>51.37</v>
      </c>
      <c r="I361" s="285">
        <f>H361*'4-BDI'!$E$29</f>
        <v>65.876887999999994</v>
      </c>
      <c r="J361" s="286">
        <f t="shared" si="170"/>
        <v>7695.22</v>
      </c>
      <c r="K361" s="149">
        <f t="shared" si="171"/>
        <v>9868.35</v>
      </c>
    </row>
    <row r="362" spans="2:11" s="84" customFormat="1" ht="15">
      <c r="B362" s="721" t="s">
        <v>4670</v>
      </c>
      <c r="C362" s="722"/>
      <c r="D362" s="722"/>
      <c r="E362" s="722"/>
      <c r="F362" s="722"/>
      <c r="G362" s="722"/>
      <c r="H362" s="723"/>
      <c r="I362" s="150"/>
      <c r="J362" s="152">
        <f>SUM(J354:J361)</f>
        <v>87141.13</v>
      </c>
      <c r="K362" s="151">
        <f>SUM(K354:K361)</f>
        <v>111749.78000000001</v>
      </c>
    </row>
    <row r="363" spans="2:11" s="84" customFormat="1" ht="15">
      <c r="B363" s="324" t="s">
        <v>11665</v>
      </c>
      <c r="C363" s="325"/>
      <c r="D363" s="326"/>
      <c r="E363" s="327" t="str">
        <f>QUANT!E812</f>
        <v>EMBUTIDOS</v>
      </c>
      <c r="F363" s="144"/>
      <c r="G363" s="155"/>
      <c r="H363" s="320"/>
      <c r="I363" s="285"/>
      <c r="J363" s="286"/>
      <c r="K363" s="149"/>
    </row>
    <row r="364" spans="2:11" s="84" customFormat="1" ht="52.5" customHeight="1">
      <c r="B364" s="514" t="s">
        <v>12685</v>
      </c>
      <c r="C364" s="125">
        <f>QUANT!C814</f>
        <v>91953</v>
      </c>
      <c r="D364" s="125" t="str">
        <f>QUANT!D814</f>
        <v>SINAPI</v>
      </c>
      <c r="E364" s="88" t="str">
        <f>IFERROR(VLOOKUP($C364,'SINAPI ABRIL 2021'!$1:$1048576,2,0),IFERROR(VLOOKUP($C364,'5-COMP. PROPRIA'!$B$1:$I$7569,4,0),""))</f>
        <v>INTERRUPTOR SIMPLES (1 MÓDULO), 10A/250V, INCLUINDO SUPORTE E PLACA - FORNECIMENTO E INSTALAÇÃO. AF_12/2015</v>
      </c>
      <c r="F364" s="89" t="str">
        <f>IFERROR(VLOOKUP($C364,'SINAPI ABRIL 2021'!$A:$D,3,0),IFERROR(VLOOKUP($C364,'5-COMP. PROPRIA'!$B$1:$I$7569,5,0),""))</f>
        <v>UN</v>
      </c>
      <c r="G364" s="155">
        <f>QUANT!K814</f>
        <v>7</v>
      </c>
      <c r="H364" s="320">
        <f>IFERROR(VLOOKUP($C364,'SINAPI ABRIL 2021'!$A:$D,4,0),IFERROR(VLOOKUP($C364,'5-COMP. PROPRIA'!$B$1:$I$828,8,0),""))</f>
        <v>17.48</v>
      </c>
      <c r="I364" s="285">
        <f>H364*'4-BDI'!$E$29</f>
        <v>22.416352</v>
      </c>
      <c r="J364" s="286">
        <f t="shared" ref="J364" si="172">TRUNC(G364*H364,2)</f>
        <v>122.36</v>
      </c>
      <c r="K364" s="149">
        <f t="shared" ref="K364" si="173">TRUNC(G364*I364,2)</f>
        <v>156.91</v>
      </c>
    </row>
    <row r="365" spans="2:11" s="84" customFormat="1" ht="52.5" customHeight="1">
      <c r="B365" s="514" t="s">
        <v>12686</v>
      </c>
      <c r="C365" s="125">
        <f>QUANT!C815</f>
        <v>92023</v>
      </c>
      <c r="D365" s="125" t="str">
        <f>QUANT!D815</f>
        <v>SINAPI</v>
      </c>
      <c r="E365" s="88" t="str">
        <f>IFERROR(VLOOKUP($C365,'SINAPI ABRIL 2021'!$1:$1048576,2,0),IFERROR(VLOOKUP($C365,'5-COMP. PROPRIA'!$B$1:$I$7569,4,0),""))</f>
        <v>INTERRUPTOR SIMPLES (1 MÓDULO) COM 1 TOMADA DE EMBUTIR 2P+T 10 A,  INCLUINDO SUPORTE E PLACA - FORNECIMENTO E INSTALAÇÃO. AF_12/2015</v>
      </c>
      <c r="F365" s="89" t="str">
        <f>IFERROR(VLOOKUP($C365,'SINAPI ABRIL 2021'!$A:$D,3,0),IFERROR(VLOOKUP($C365,'5-COMP. PROPRIA'!$B$1:$I$7569,5,0),""))</f>
        <v>UN</v>
      </c>
      <c r="G365" s="155">
        <f>QUANT!K815</f>
        <v>10</v>
      </c>
      <c r="H365" s="320">
        <f>IFERROR(VLOOKUP($C365,'SINAPI ABRIL 2021'!$A:$D,4,0),IFERROR(VLOOKUP($C365,'5-COMP. PROPRIA'!$B$1:$I$828,8,0),""))</f>
        <v>30.97</v>
      </c>
      <c r="I365" s="285">
        <f>H365*'4-BDI'!$E$29</f>
        <v>39.715927999999998</v>
      </c>
      <c r="J365" s="286">
        <f t="shared" ref="J365:J374" si="174">TRUNC(G365*H365,2)</f>
        <v>309.7</v>
      </c>
      <c r="K365" s="149">
        <f t="shared" ref="K365:K374" si="175">TRUNC(G365*I365,2)</f>
        <v>397.15</v>
      </c>
    </row>
    <row r="366" spans="2:11" s="84" customFormat="1" ht="52.5" customHeight="1">
      <c r="B366" s="514" t="s">
        <v>12687</v>
      </c>
      <c r="C366" s="125">
        <f>QUANT!C816</f>
        <v>91959</v>
      </c>
      <c r="D366" s="125" t="str">
        <f>QUANT!D816</f>
        <v>SINAPI</v>
      </c>
      <c r="E366" s="88" t="str">
        <f>IFERROR(VLOOKUP($C366,'SINAPI ABRIL 2021'!$1:$1048576,2,0),IFERROR(VLOOKUP($C366,'5-COMP. PROPRIA'!$B$1:$I$7569,4,0),""))</f>
        <v>INTERRUPTOR SIMPLES (2 MÓDULOS), 10A/250V, INCLUINDO SUPORTE E PLACA - FORNECIMENTO E INSTALAÇÃO. AF_12/2015</v>
      </c>
      <c r="F366" s="89" t="str">
        <f>IFERROR(VLOOKUP($C366,'SINAPI ABRIL 2021'!$A:$D,3,0),IFERROR(VLOOKUP($C366,'5-COMP. PROPRIA'!$B$1:$I$7569,5,0),""))</f>
        <v>UN</v>
      </c>
      <c r="G366" s="155">
        <f>QUANT!K816</f>
        <v>4</v>
      </c>
      <c r="H366" s="320">
        <f>IFERROR(VLOOKUP($C366,'SINAPI ABRIL 2021'!$A:$D,4,0),IFERROR(VLOOKUP($C366,'5-COMP. PROPRIA'!$B$1:$I$828,8,0),""))</f>
        <v>27.66</v>
      </c>
      <c r="I366" s="285">
        <f>H366*'4-BDI'!$E$29</f>
        <v>35.471184000000001</v>
      </c>
      <c r="J366" s="286">
        <f t="shared" si="174"/>
        <v>110.64</v>
      </c>
      <c r="K366" s="149">
        <f t="shared" si="175"/>
        <v>141.88</v>
      </c>
    </row>
    <row r="367" spans="2:11" s="84" customFormat="1" ht="52.5" customHeight="1">
      <c r="B367" s="514" t="s">
        <v>12688</v>
      </c>
      <c r="C367" s="125">
        <f>QUANT!C817</f>
        <v>91967</v>
      </c>
      <c r="D367" s="125" t="str">
        <f>QUANT!D817</f>
        <v>SINAPI</v>
      </c>
      <c r="E367" s="88" t="str">
        <f>IFERROR(VLOOKUP($C367,'SINAPI ABRIL 2021'!$1:$1048576,2,0),IFERROR(VLOOKUP($C367,'5-COMP. PROPRIA'!$B$1:$I$7569,4,0),""))</f>
        <v>INTERRUPTOR SIMPLES (3 MÓDULOS), 10A/250V, INCLUINDO SUPORTE E PLACA - FORNECIMENTO E INSTALAÇÃO. AF_12/2015</v>
      </c>
      <c r="F367" s="89" t="str">
        <f>IFERROR(VLOOKUP($C367,'SINAPI ABRIL 2021'!$A:$D,3,0),IFERROR(VLOOKUP($C367,'5-COMP. PROPRIA'!$B$1:$I$7569,5,0),""))</f>
        <v>UN</v>
      </c>
      <c r="G367" s="155">
        <f>QUANT!K817</f>
        <v>18</v>
      </c>
      <c r="H367" s="320">
        <f>IFERROR(VLOOKUP($C367,'SINAPI ABRIL 2021'!$A:$D,4,0),IFERROR(VLOOKUP($C367,'5-COMP. PROPRIA'!$B$1:$I$828,8,0),""))</f>
        <v>37.840000000000003</v>
      </c>
      <c r="I367" s="285">
        <f>H367*'4-BDI'!$E$29</f>
        <v>48.526016000000006</v>
      </c>
      <c r="J367" s="286">
        <f t="shared" si="174"/>
        <v>681.12</v>
      </c>
      <c r="K367" s="149">
        <f t="shared" si="175"/>
        <v>873.46</v>
      </c>
    </row>
    <row r="368" spans="2:11" s="84" customFormat="1" ht="52.5" customHeight="1">
      <c r="B368" s="514" t="s">
        <v>12689</v>
      </c>
      <c r="C368" s="125">
        <f>QUANT!C818</f>
        <v>91955</v>
      </c>
      <c r="D368" s="125" t="str">
        <f>QUANT!D818</f>
        <v>SINAPI</v>
      </c>
      <c r="E368" s="88" t="str">
        <f>IFERROR(VLOOKUP($C368,'SINAPI ABRIL 2021'!$1:$1048576,2,0),IFERROR(VLOOKUP($C368,'5-COMP. PROPRIA'!$B$1:$I$7569,4,0),""))</f>
        <v>INTERRUPTOR PARALELO (1 MÓDULO), 10A/250V, INCLUINDO SUPORTE E PLACA - FORNECIMENTO E INSTALAÇÃO. AF_12/2015</v>
      </c>
      <c r="F368" s="89" t="str">
        <f>IFERROR(VLOOKUP($C368,'SINAPI ABRIL 2021'!$A:$D,3,0),IFERROR(VLOOKUP($C368,'5-COMP. PROPRIA'!$B$1:$I$7569,5,0),""))</f>
        <v>UN</v>
      </c>
      <c r="G368" s="155">
        <f>QUANT!K818</f>
        <v>2</v>
      </c>
      <c r="H368" s="320">
        <f>IFERROR(VLOOKUP($C368,'SINAPI ABRIL 2021'!$A:$D,4,0),IFERROR(VLOOKUP($C368,'5-COMP. PROPRIA'!$B$1:$I$828,8,0),""))</f>
        <v>21.63</v>
      </c>
      <c r="I368" s="285">
        <f>H368*'4-BDI'!$E$29</f>
        <v>27.738311999999997</v>
      </c>
      <c r="J368" s="286">
        <f t="shared" si="174"/>
        <v>43.26</v>
      </c>
      <c r="K368" s="149">
        <f t="shared" si="175"/>
        <v>55.47</v>
      </c>
    </row>
    <row r="369" spans="2:11" s="84" customFormat="1" ht="52.5" customHeight="1">
      <c r="B369" s="514" t="s">
        <v>12690</v>
      </c>
      <c r="C369" s="125">
        <f>QUANT!C819</f>
        <v>92000</v>
      </c>
      <c r="D369" s="125" t="str">
        <f>QUANT!D819</f>
        <v>SINAPI</v>
      </c>
      <c r="E369" s="88" t="str">
        <f>IFERROR(VLOOKUP($C369,'SINAPI ABRIL 2021'!$1:$1048576,2,0),IFERROR(VLOOKUP($C369,'5-COMP. PROPRIA'!$B$1:$I$7569,4,0),""))</f>
        <v>TOMADA BAIXA DE EMBUTIR (1 MÓDULO), 2P+T 10 A, INCLUINDO SUPORTE E PLACA - FORNECIMENTO E INSTALAÇÃO. AF_12/2015</v>
      </c>
      <c r="F369" s="89" t="str">
        <f>IFERROR(VLOOKUP($C369,'SINAPI ABRIL 2021'!$A:$D,3,0),IFERROR(VLOOKUP($C369,'5-COMP. PROPRIA'!$B$1:$I$7569,5,0),""))</f>
        <v>UN</v>
      </c>
      <c r="G369" s="155">
        <f>QUANT!K819</f>
        <v>21</v>
      </c>
      <c r="H369" s="320">
        <f>IFERROR(VLOOKUP($C369,'SINAPI ABRIL 2021'!$A:$D,4,0),IFERROR(VLOOKUP($C369,'5-COMP. PROPRIA'!$B$1:$I$828,8,0),""))</f>
        <v>18.48</v>
      </c>
      <c r="I369" s="285">
        <f>H369*'4-BDI'!$E$29</f>
        <v>23.698751999999999</v>
      </c>
      <c r="J369" s="286">
        <f t="shared" si="174"/>
        <v>388.08</v>
      </c>
      <c r="K369" s="149">
        <f t="shared" si="175"/>
        <v>497.67</v>
      </c>
    </row>
    <row r="370" spans="2:11" s="84" customFormat="1" ht="52.5" customHeight="1">
      <c r="B370" s="514" t="s">
        <v>12847</v>
      </c>
      <c r="C370" s="125">
        <f>QUANT!C820</f>
        <v>92008</v>
      </c>
      <c r="D370" s="125" t="str">
        <f>QUANT!D820</f>
        <v>SINAPI</v>
      </c>
      <c r="E370" s="88" t="str">
        <f>IFERROR(VLOOKUP($C370,'SINAPI ABRIL 2021'!$1:$1048576,2,0),IFERROR(VLOOKUP($C370,'5-COMP. PROPRIA'!$B$1:$I$7569,4,0),""))</f>
        <v>TOMADA BAIXA DE EMBUTIR (2 MÓDULOS), 2P+T 10 A, INCLUINDO SUPORTE E PLACA - FORNECIMENTO E INSTALAÇÃO. AF_12/2015</v>
      </c>
      <c r="F370" s="89" t="str">
        <f>IFERROR(VLOOKUP($C370,'SINAPI ABRIL 2021'!$A:$D,3,0),IFERROR(VLOOKUP($C370,'5-COMP. PROPRIA'!$B$1:$I$7569,5,0),""))</f>
        <v>UN</v>
      </c>
      <c r="G370" s="155">
        <f>QUANT!K820</f>
        <v>35</v>
      </c>
      <c r="H370" s="320">
        <f>IFERROR(VLOOKUP($C370,'SINAPI ABRIL 2021'!$A:$D,4,0),IFERROR(VLOOKUP($C370,'5-COMP. PROPRIA'!$B$1:$I$828,8,0),""))</f>
        <v>29.61</v>
      </c>
      <c r="I370" s="285">
        <f>H370*'4-BDI'!$E$29</f>
        <v>37.971863999999997</v>
      </c>
      <c r="J370" s="286">
        <f t="shared" si="174"/>
        <v>1036.3499999999999</v>
      </c>
      <c r="K370" s="149">
        <f t="shared" si="175"/>
        <v>1329.01</v>
      </c>
    </row>
    <row r="371" spans="2:11" s="84" customFormat="1" ht="52.5" customHeight="1">
      <c r="B371" s="514" t="s">
        <v>12848</v>
      </c>
      <c r="C371" s="125">
        <f>QUANT!C821</f>
        <v>91996</v>
      </c>
      <c r="D371" s="125" t="str">
        <f>QUANT!D821</f>
        <v>SINAPI</v>
      </c>
      <c r="E371" s="88" t="str">
        <f>IFERROR(VLOOKUP($C371,'SINAPI ABRIL 2021'!$1:$1048576,2,0),IFERROR(VLOOKUP($C371,'5-COMP. PROPRIA'!$B$1:$I$7569,4,0),""))</f>
        <v>TOMADA MÉDIA DE EMBUTIR (1 MÓDULO), 2P+T 10 A, INCLUINDO SUPORTE E PLACA - FORNECIMENTO E INSTALAÇÃO. AF_12/2015</v>
      </c>
      <c r="F371" s="89" t="str">
        <f>IFERROR(VLOOKUP($C371,'SINAPI ABRIL 2021'!$A:$D,3,0),IFERROR(VLOOKUP($C371,'5-COMP. PROPRIA'!$B$1:$I$7569,5,0),""))</f>
        <v>UN</v>
      </c>
      <c r="G371" s="155">
        <f>QUANT!K821</f>
        <v>10</v>
      </c>
      <c r="H371" s="320">
        <f>IFERROR(VLOOKUP($C371,'SINAPI ABRIL 2021'!$A:$D,4,0),IFERROR(VLOOKUP($C371,'5-COMP. PROPRIA'!$B$1:$I$828,8,0),""))</f>
        <v>20.83</v>
      </c>
      <c r="I371" s="285">
        <f>H371*'4-BDI'!$E$29</f>
        <v>26.712391999999998</v>
      </c>
      <c r="J371" s="286">
        <f t="shared" si="174"/>
        <v>208.3</v>
      </c>
      <c r="K371" s="149">
        <f t="shared" si="175"/>
        <v>267.12</v>
      </c>
    </row>
    <row r="372" spans="2:11" s="84" customFormat="1" ht="52.5" customHeight="1">
      <c r="B372" s="514" t="s">
        <v>12849</v>
      </c>
      <c r="C372" s="125">
        <f>QUANT!C822</f>
        <v>91997</v>
      </c>
      <c r="D372" s="125" t="str">
        <f>QUANT!D822</f>
        <v>SINAPI</v>
      </c>
      <c r="E372" s="88" t="str">
        <f>IFERROR(VLOOKUP($C372,'SINAPI ABRIL 2021'!$1:$1048576,2,0),IFERROR(VLOOKUP($C372,'5-COMP. PROPRIA'!$B$1:$I$7569,4,0),""))</f>
        <v>TOMADA MÉDIA DE EMBUTIR (1 MÓDULO), 2P+T 20 A, INCLUINDO SUPORTE E PLACA - FORNECIMENTO E INSTALAÇÃO. AF_12/2015</v>
      </c>
      <c r="F372" s="89" t="str">
        <f>IFERROR(VLOOKUP($C372,'SINAPI ABRIL 2021'!$A:$D,3,0),IFERROR(VLOOKUP($C372,'5-COMP. PROPRIA'!$B$1:$I$7569,5,0),""))</f>
        <v>UN</v>
      </c>
      <c r="G372" s="155">
        <f>QUANT!K822</f>
        <v>1</v>
      </c>
      <c r="H372" s="320">
        <f>IFERROR(VLOOKUP($C372,'SINAPI ABRIL 2021'!$A:$D,4,0),IFERROR(VLOOKUP($C372,'5-COMP. PROPRIA'!$B$1:$I$828,8,0),""))</f>
        <v>22.37</v>
      </c>
      <c r="I372" s="285">
        <f>H372*'4-BDI'!$E$29</f>
        <v>28.687288000000002</v>
      </c>
      <c r="J372" s="286">
        <f t="shared" si="174"/>
        <v>22.37</v>
      </c>
      <c r="K372" s="149">
        <f t="shared" si="175"/>
        <v>28.68</v>
      </c>
    </row>
    <row r="373" spans="2:11" s="84" customFormat="1" ht="52.5" customHeight="1">
      <c r="B373" s="514" t="s">
        <v>12850</v>
      </c>
      <c r="C373" s="125">
        <f>QUANT!C823</f>
        <v>91992</v>
      </c>
      <c r="D373" s="125" t="str">
        <f>QUANT!D823</f>
        <v>SINAPI</v>
      </c>
      <c r="E373" s="88" t="str">
        <f>IFERROR(VLOOKUP($C373,'SINAPI ABRIL 2021'!$1:$1048576,2,0),IFERROR(VLOOKUP($C373,'5-COMP. PROPRIA'!$B$1:$I$7569,4,0),""))</f>
        <v>TOMADA ALTA DE EMBUTIR (1 MÓDULO), 2P+T 10 A, INCLUINDO SUPORTE E PLACA - FORNECIMENTO E INSTALAÇÃO. AF_12/2015</v>
      </c>
      <c r="F373" s="89" t="str">
        <f>IFERROR(VLOOKUP($C373,'SINAPI ABRIL 2021'!$A:$D,3,0),IFERROR(VLOOKUP($C373,'5-COMP. PROPRIA'!$B$1:$I$7569,5,0),""))</f>
        <v>UN</v>
      </c>
      <c r="G373" s="155">
        <f>QUANT!K823</f>
        <v>59</v>
      </c>
      <c r="H373" s="320">
        <f>IFERROR(VLOOKUP($C373,'SINAPI ABRIL 2021'!$A:$D,4,0),IFERROR(VLOOKUP($C373,'5-COMP. PROPRIA'!$B$1:$I$828,8,0),""))</f>
        <v>26.9</v>
      </c>
      <c r="I373" s="285">
        <f>H373*'4-BDI'!$E$29</f>
        <v>34.496559999999995</v>
      </c>
      <c r="J373" s="286">
        <f t="shared" si="174"/>
        <v>1587.1</v>
      </c>
      <c r="K373" s="149">
        <f t="shared" si="175"/>
        <v>2035.29</v>
      </c>
    </row>
    <row r="374" spans="2:11" s="84" customFormat="1" ht="52.5" customHeight="1">
      <c r="B374" s="514" t="s">
        <v>12851</v>
      </c>
      <c r="C374" s="125" t="str">
        <f>QUANT!C824</f>
        <v>CP-ELE-8</v>
      </c>
      <c r="D374" s="125" t="str">
        <f>QUANT!D824</f>
        <v>PROPRIA</v>
      </c>
      <c r="E374" s="88" t="str">
        <f>IFERROR(VLOOKUP($C374,'SINAPI ABRIL 2021'!$1:$1048576,2,0),IFERROR(VLOOKUP($C374,'5-COMP. PROPRIA'!$B$1:$I$7569,4,0),""))</f>
        <v>ESPELHO / PLACA CEGA 4" X 2", PARA INSTALACAO DE TOMADAS E INTERRUPTORES</v>
      </c>
      <c r="F374" s="89" t="str">
        <f>IFERROR(VLOOKUP($C374,'SINAPI ABRIL 2021'!$A:$D,3,0),IFERROR(VLOOKUP($C374,'5-COMP. PROPRIA'!$B$1:$I$7569,5,0),""))</f>
        <v>UNI</v>
      </c>
      <c r="G374" s="155">
        <f>QUANT!K824</f>
        <v>30</v>
      </c>
      <c r="H374" s="320">
        <f>IFERROR(VLOOKUP($C374,'SINAPI ABRIL 2021'!$A:$D,4,0),IFERROR(VLOOKUP($C374,'5-COMP. PROPRIA'!$B$1:$I$828,8,0),""))</f>
        <v>4.9400000000000004</v>
      </c>
      <c r="I374" s="285">
        <f>H374*'4-BDI'!$E$29</f>
        <v>6.3350560000000007</v>
      </c>
      <c r="J374" s="286">
        <f t="shared" si="174"/>
        <v>148.19999999999999</v>
      </c>
      <c r="K374" s="149">
        <f t="shared" si="175"/>
        <v>190.05</v>
      </c>
    </row>
    <row r="375" spans="2:11" s="84" customFormat="1" ht="52.5" customHeight="1">
      <c r="B375" s="514" t="s">
        <v>12852</v>
      </c>
      <c r="C375" s="125">
        <f>QUANT!C825</f>
        <v>91941</v>
      </c>
      <c r="D375" s="125" t="str">
        <f>QUANT!D825</f>
        <v>SINAPI</v>
      </c>
      <c r="E375" s="88" t="str">
        <f>IFERROR(VLOOKUP($C375,'SINAPI ABRIL 2021'!$1:$1048576,2,0),IFERROR(VLOOKUP($C375,'5-COMP. PROPRIA'!$B$1:$I$7569,4,0),""))</f>
        <v>CAIXA RETANGULAR 4" X 2" BAIXA (0,30 M DO PISO), PVC, INSTALADA EM PAREDE - FORNECIMENTO E INSTALAÇÃO. AF_12/2015</v>
      </c>
      <c r="F375" s="89" t="str">
        <f>IFERROR(VLOOKUP($C375,'SINAPI ABRIL 2021'!$A:$D,3,0),IFERROR(VLOOKUP($C375,'5-COMP. PROPRIA'!$B$1:$I$7569,5,0),""))</f>
        <v>UN</v>
      </c>
      <c r="G375" s="155">
        <f>QUANT!K825</f>
        <v>56</v>
      </c>
      <c r="H375" s="320">
        <f>IFERROR(VLOOKUP($C375,'SINAPI ABRIL 2021'!$A:$D,4,0),IFERROR(VLOOKUP($C375,'5-COMP. PROPRIA'!$B$1:$I$828,8,0),""))</f>
        <v>6.72</v>
      </c>
      <c r="I375" s="285">
        <f>H375*'4-BDI'!$E$29</f>
        <v>8.6177279999999996</v>
      </c>
      <c r="J375" s="286">
        <f t="shared" ref="J375:J379" si="176">TRUNC(G375*H375,2)</f>
        <v>376.32</v>
      </c>
      <c r="K375" s="149">
        <f t="shared" ref="K375:K379" si="177">TRUNC(G375*I375,2)</f>
        <v>482.59</v>
      </c>
    </row>
    <row r="376" spans="2:11" s="84" customFormat="1" ht="52.5" customHeight="1">
      <c r="B376" s="514" t="s">
        <v>12853</v>
      </c>
      <c r="C376" s="125">
        <f>QUANT!C826</f>
        <v>91940</v>
      </c>
      <c r="D376" s="125" t="str">
        <f>QUANT!D826</f>
        <v>SINAPI</v>
      </c>
      <c r="E376" s="88" t="str">
        <f>IFERROR(VLOOKUP($C376,'SINAPI ABRIL 2021'!$1:$1048576,2,0),IFERROR(VLOOKUP($C376,'5-COMP. PROPRIA'!$B$1:$I$7569,4,0),""))</f>
        <v>CAIXA RETANGULAR 4" X 2" MÉDIA (1,30 M DO PISO), PVC, INSTALADA EM PAREDE - FORNECIMENTO E INSTALAÇÃO. AF_12/2015</v>
      </c>
      <c r="F376" s="89" t="str">
        <f>IFERROR(VLOOKUP($C376,'SINAPI ABRIL 2021'!$A:$D,3,0),IFERROR(VLOOKUP($C376,'5-COMP. PROPRIA'!$B$1:$I$7569,5,0),""))</f>
        <v>UN</v>
      </c>
      <c r="G376" s="155">
        <f>QUANT!K826</f>
        <v>50</v>
      </c>
      <c r="H376" s="320">
        <f>IFERROR(VLOOKUP($C376,'SINAPI ABRIL 2021'!$A:$D,4,0),IFERROR(VLOOKUP($C376,'5-COMP. PROPRIA'!$B$1:$I$828,8,0),""))</f>
        <v>10.01</v>
      </c>
      <c r="I376" s="285">
        <f>H376*'4-BDI'!$E$29</f>
        <v>12.836824</v>
      </c>
      <c r="J376" s="286">
        <f t="shared" si="176"/>
        <v>500.5</v>
      </c>
      <c r="K376" s="149">
        <f t="shared" si="177"/>
        <v>641.84</v>
      </c>
    </row>
    <row r="377" spans="2:11" s="84" customFormat="1" ht="52.5" customHeight="1">
      <c r="B377" s="514" t="s">
        <v>12854</v>
      </c>
      <c r="C377" s="125">
        <f>QUANT!C827</f>
        <v>91939</v>
      </c>
      <c r="D377" s="125" t="str">
        <f>QUANT!D827</f>
        <v>SINAPI</v>
      </c>
      <c r="E377" s="88" t="str">
        <f>IFERROR(VLOOKUP($C377,'SINAPI ABRIL 2021'!$1:$1048576,2,0),IFERROR(VLOOKUP($C377,'5-COMP. PROPRIA'!$B$1:$I$7569,4,0),""))</f>
        <v>CAIXA RETANGULAR 4" X 2" ALTA (2,00 M DO PISO), PVC, INSTALADA EM PAREDE - FORNECIMENTO E INSTALAÇÃO. AF_12/2015</v>
      </c>
      <c r="F377" s="89" t="str">
        <f>IFERROR(VLOOKUP($C377,'SINAPI ABRIL 2021'!$A:$D,3,0),IFERROR(VLOOKUP($C377,'5-COMP. PROPRIA'!$B$1:$I$7569,5,0),""))</f>
        <v>UN</v>
      </c>
      <c r="G377" s="155">
        <f>QUANT!K827</f>
        <v>59</v>
      </c>
      <c r="H377" s="320">
        <f>IFERROR(VLOOKUP($C377,'SINAPI ABRIL 2021'!$A:$D,4,0),IFERROR(VLOOKUP($C377,'5-COMP. PROPRIA'!$B$1:$I$828,8,0),""))</f>
        <v>18.79</v>
      </c>
      <c r="I377" s="285">
        <f>H377*'4-BDI'!$E$29</f>
        <v>24.096295999999999</v>
      </c>
      <c r="J377" s="286">
        <f t="shared" si="176"/>
        <v>1108.6099999999999</v>
      </c>
      <c r="K377" s="149">
        <f t="shared" si="177"/>
        <v>1421.68</v>
      </c>
    </row>
    <row r="378" spans="2:11" s="84" customFormat="1" ht="52.5" customHeight="1">
      <c r="B378" s="514" t="s">
        <v>12855</v>
      </c>
      <c r="C378" s="125">
        <f>QUANT!C828</f>
        <v>100860</v>
      </c>
      <c r="D378" s="125" t="str">
        <f>QUANT!D828</f>
        <v>SINAPI</v>
      </c>
      <c r="E378" s="88" t="str">
        <f>IFERROR(VLOOKUP($C378,'SINAPI ABRIL 2021'!$1:$1048576,2,0),IFERROR(VLOOKUP($C378,'5-COMP. PROPRIA'!$B$1:$I$7569,4,0),""))</f>
        <v>CHUVEIRO ELÉTRICO COMUM CORPO PLÁSTICO, TIPO DUCHA  FORNECIMENTO E INSTALAÇÃO. AF_01/2020</v>
      </c>
      <c r="F378" s="89" t="str">
        <f>IFERROR(VLOOKUP($C378,'SINAPI ABRIL 2021'!$A:$D,3,0),IFERROR(VLOOKUP($C378,'5-COMP. PROPRIA'!$B$1:$I$7569,5,0),""))</f>
        <v>UN</v>
      </c>
      <c r="G378" s="155">
        <f>QUANT!K828</f>
        <v>6</v>
      </c>
      <c r="H378" s="320">
        <f>IFERROR(VLOOKUP($C378,'SINAPI ABRIL 2021'!$A:$D,4,0),IFERROR(VLOOKUP($C378,'5-COMP. PROPRIA'!$B$1:$I$828,8,0),""))</f>
        <v>79.900000000000006</v>
      </c>
      <c r="I378" s="285">
        <f>H378*'4-BDI'!$E$29</f>
        <v>102.46376000000001</v>
      </c>
      <c r="J378" s="286">
        <f t="shared" si="176"/>
        <v>479.4</v>
      </c>
      <c r="K378" s="149">
        <f t="shared" si="177"/>
        <v>614.78</v>
      </c>
    </row>
    <row r="379" spans="2:11" s="84" customFormat="1" ht="52.5" customHeight="1">
      <c r="B379" s="514" t="s">
        <v>12856</v>
      </c>
      <c r="C379" s="125">
        <f>QUANT!C829</f>
        <v>102137</v>
      </c>
      <c r="D379" s="125" t="str">
        <f>QUANT!D829</f>
        <v>SINAPI</v>
      </c>
      <c r="E379" s="88" t="str">
        <f>IFERROR(VLOOKUP($C379,'SINAPI ABRIL 2021'!$1:$1048576,2,0),IFERROR(VLOOKUP($C379,'5-COMP. PROPRIA'!$B$1:$I$7569,4,0),""))</f>
        <v>CHAVE DE BOIA AUTOMÁTICA SUPERIOR/INFERIOR 15A/250V - FORNECIMENTO E INSTALAÇÃO. AF_12/2020</v>
      </c>
      <c r="F379" s="89" t="str">
        <f>IFERROR(VLOOKUP($C379,'SINAPI ABRIL 2021'!$A:$D,3,0),IFERROR(VLOOKUP($C379,'5-COMP. PROPRIA'!$B$1:$I$7569,5,0),""))</f>
        <v>UN</v>
      </c>
      <c r="G379" s="155">
        <f>QUANT!K829</f>
        <v>2</v>
      </c>
      <c r="H379" s="320">
        <f>IFERROR(VLOOKUP($C379,'SINAPI ABRIL 2021'!$A:$D,4,0),IFERROR(VLOOKUP($C379,'5-COMP. PROPRIA'!$B$1:$I$828,8,0),""))</f>
        <v>59.34</v>
      </c>
      <c r="I379" s="285">
        <f>H379*'4-BDI'!$E$29</f>
        <v>76.097616000000002</v>
      </c>
      <c r="J379" s="286">
        <f t="shared" si="176"/>
        <v>118.68</v>
      </c>
      <c r="K379" s="149">
        <f t="shared" si="177"/>
        <v>152.19</v>
      </c>
    </row>
    <row r="380" spans="2:11" s="84" customFormat="1" ht="15">
      <c r="B380" s="721" t="s">
        <v>4670</v>
      </c>
      <c r="C380" s="722"/>
      <c r="D380" s="722"/>
      <c r="E380" s="722"/>
      <c r="F380" s="722"/>
      <c r="G380" s="722"/>
      <c r="H380" s="723"/>
      <c r="I380" s="150"/>
      <c r="J380" s="152">
        <f>SUM(J364:J379)</f>
        <v>7240.99</v>
      </c>
      <c r="K380" s="151">
        <f>SUM(K364:K379)</f>
        <v>9285.77</v>
      </c>
    </row>
    <row r="381" spans="2:11" s="84" customFormat="1" ht="15">
      <c r="B381" s="324" t="s">
        <v>11666</v>
      </c>
      <c r="C381" s="325"/>
      <c r="D381" s="326"/>
      <c r="E381" s="327" t="str">
        <f>QUANT!E831</f>
        <v>DISJUNTORES</v>
      </c>
      <c r="F381" s="144"/>
      <c r="G381" s="155"/>
      <c r="H381" s="320"/>
      <c r="I381" s="285"/>
      <c r="J381" s="286"/>
      <c r="K381" s="149"/>
    </row>
    <row r="382" spans="2:11" s="84" customFormat="1" ht="30">
      <c r="B382" s="514" t="s">
        <v>12692</v>
      </c>
      <c r="C382" s="125">
        <f>QUANT!C833</f>
        <v>93653</v>
      </c>
      <c r="D382" s="87" t="str">
        <f>QUANT!D833</f>
        <v>SINAPI</v>
      </c>
      <c r="E382" s="88" t="str">
        <f>IFERROR(VLOOKUP($C382,'SINAPI ABRIL 2021'!$1:$1048576,2,0),IFERROR(VLOOKUP($C382,'5-COMP. PROPRIA'!$B$1:$I$7569,4,0),""))</f>
        <v>DISJUNTOR MONOPOLAR TIPO DIN, CORRENTE NOMINAL DE 10A - FORNECIMENTO E INSTALAÇÃO. AF_10/2020</v>
      </c>
      <c r="F382" s="89" t="str">
        <f>IFERROR(VLOOKUP($C382,'SINAPI ABRIL 2021'!$A:$D,3,0),IFERROR(VLOOKUP($C382,'5-COMP. PROPRIA'!$B$1:$I$7569,5,0),""))</f>
        <v>UN</v>
      </c>
      <c r="G382" s="155">
        <f>QUANT!K833</f>
        <v>18</v>
      </c>
      <c r="H382" s="320">
        <f>IFERROR(VLOOKUP($C382,'SINAPI ABRIL 2021'!$A:$D,4,0),IFERROR(VLOOKUP($C382,'5-COMP. PROPRIA'!$B$1:$I$828,8,0),""))</f>
        <v>9.66</v>
      </c>
      <c r="I382" s="285">
        <f>H382*'4-BDI'!$E$29</f>
        <v>12.387983999999999</v>
      </c>
      <c r="J382" s="286">
        <f t="shared" ref="J382" si="178">TRUNC(G382*H382,2)</f>
        <v>173.88</v>
      </c>
      <c r="K382" s="149">
        <f t="shared" ref="K382" si="179">TRUNC(G382*I382,2)</f>
        <v>222.98</v>
      </c>
    </row>
    <row r="383" spans="2:11" s="84" customFormat="1" ht="30">
      <c r="B383" s="514" t="s">
        <v>12693</v>
      </c>
      <c r="C383" s="125">
        <f>QUANT!C834</f>
        <v>93654</v>
      </c>
      <c r="D383" s="87" t="str">
        <f>QUANT!D834</f>
        <v>SINAPI</v>
      </c>
      <c r="E383" s="88" t="str">
        <f>IFERROR(VLOOKUP($C383,'SINAPI ABRIL 2021'!$1:$1048576,2,0),IFERROR(VLOOKUP($C383,'5-COMP. PROPRIA'!$B$1:$I$7569,4,0),""))</f>
        <v>DISJUNTOR MONOPOLAR TIPO DIN, CORRENTE NOMINAL DE 16A - FORNECIMENTO E INSTALAÇÃO. AF_10/2020</v>
      </c>
      <c r="F383" s="89" t="str">
        <f>IFERROR(VLOOKUP($C383,'SINAPI ABRIL 2021'!$A:$D,3,0),IFERROR(VLOOKUP($C383,'5-COMP. PROPRIA'!$B$1:$I$7569,5,0),""))</f>
        <v>UN</v>
      </c>
      <c r="G383" s="155">
        <f>QUANT!K834</f>
        <v>22</v>
      </c>
      <c r="H383" s="320">
        <f>IFERROR(VLOOKUP($C383,'SINAPI ABRIL 2021'!$A:$D,4,0),IFERROR(VLOOKUP($C383,'5-COMP. PROPRIA'!$B$1:$I$828,8,0),""))</f>
        <v>10.06</v>
      </c>
      <c r="I383" s="285">
        <f>H383*'4-BDI'!$E$29</f>
        <v>12.900944000000001</v>
      </c>
      <c r="J383" s="286">
        <f t="shared" ref="J383:J391" si="180">TRUNC(G383*H383,2)</f>
        <v>221.32</v>
      </c>
      <c r="K383" s="149">
        <f t="shared" ref="K383:K391" si="181">TRUNC(G383*I383,2)</f>
        <v>283.82</v>
      </c>
    </row>
    <row r="384" spans="2:11" s="84" customFormat="1" ht="30">
      <c r="B384" s="514" t="s">
        <v>12694</v>
      </c>
      <c r="C384" s="125">
        <f>QUANT!C835</f>
        <v>93655</v>
      </c>
      <c r="D384" s="87" t="str">
        <f>QUANT!D835</f>
        <v>SINAPI</v>
      </c>
      <c r="E384" s="88" t="str">
        <f>IFERROR(VLOOKUP($C384,'SINAPI ABRIL 2021'!$1:$1048576,2,0),IFERROR(VLOOKUP($C384,'5-COMP. PROPRIA'!$B$1:$I$7569,4,0),""))</f>
        <v>DISJUNTOR MONOPOLAR TIPO DIN, CORRENTE NOMINAL DE 20A - FORNECIMENTO E INSTALAÇÃO. AF_10/2020</v>
      </c>
      <c r="F384" s="89" t="str">
        <f>IFERROR(VLOOKUP($C384,'SINAPI ABRIL 2021'!$A:$D,3,0),IFERROR(VLOOKUP($C384,'5-COMP. PROPRIA'!$B$1:$I$7569,5,0),""))</f>
        <v>UN</v>
      </c>
      <c r="G384" s="155">
        <f>QUANT!K835</f>
        <v>1</v>
      </c>
      <c r="H384" s="320">
        <f>IFERROR(VLOOKUP($C384,'SINAPI ABRIL 2021'!$A:$D,4,0),IFERROR(VLOOKUP($C384,'5-COMP. PROPRIA'!$B$1:$I$828,8,0),""))</f>
        <v>10.9</v>
      </c>
      <c r="I384" s="285">
        <f>H384*'4-BDI'!$E$29</f>
        <v>13.978160000000001</v>
      </c>
      <c r="J384" s="286">
        <f t="shared" si="180"/>
        <v>10.9</v>
      </c>
      <c r="K384" s="149">
        <f t="shared" si="181"/>
        <v>13.97</v>
      </c>
    </row>
    <row r="385" spans="2:11" s="84" customFormat="1" ht="30">
      <c r="B385" s="514" t="s">
        <v>12695</v>
      </c>
      <c r="C385" s="125">
        <f>QUANT!C836</f>
        <v>93660</v>
      </c>
      <c r="D385" s="87" t="str">
        <f>QUANT!D836</f>
        <v>SINAPI</v>
      </c>
      <c r="E385" s="88" t="str">
        <f>IFERROR(VLOOKUP($C385,'SINAPI ABRIL 2021'!$1:$1048576,2,0),IFERROR(VLOOKUP($C385,'5-COMP. PROPRIA'!$B$1:$I$7569,4,0),""))</f>
        <v>DISJUNTOR BIPOLAR TIPO DIN, CORRENTE NOMINAL DE 10A - FORNECIMENTO E INSTALAÇÃO. AF_10/2020</v>
      </c>
      <c r="F385" s="89" t="str">
        <f>IFERROR(VLOOKUP($C385,'SINAPI ABRIL 2021'!$A:$D,3,0),IFERROR(VLOOKUP($C385,'5-COMP. PROPRIA'!$B$1:$I$7569,5,0),""))</f>
        <v>UN</v>
      </c>
      <c r="G385" s="155">
        <f>QUANT!K836</f>
        <v>2</v>
      </c>
      <c r="H385" s="320">
        <f>IFERROR(VLOOKUP($C385,'SINAPI ABRIL 2021'!$A:$D,4,0),IFERROR(VLOOKUP($C385,'5-COMP. PROPRIA'!$B$1:$I$828,8,0),""))</f>
        <v>48.32</v>
      </c>
      <c r="I385" s="285">
        <f>H385*'4-BDI'!$E$29</f>
        <v>61.965567999999998</v>
      </c>
      <c r="J385" s="286">
        <f t="shared" si="180"/>
        <v>96.64</v>
      </c>
      <c r="K385" s="149">
        <f t="shared" si="181"/>
        <v>123.93</v>
      </c>
    </row>
    <row r="386" spans="2:11" s="84" customFormat="1" ht="30">
      <c r="B386" s="514" t="s">
        <v>12696</v>
      </c>
      <c r="C386" s="125">
        <f>QUANT!C837</f>
        <v>93661</v>
      </c>
      <c r="D386" s="87" t="str">
        <f>QUANT!D837</f>
        <v>SINAPI</v>
      </c>
      <c r="E386" s="88" t="str">
        <f>IFERROR(VLOOKUP($C386,'SINAPI ABRIL 2021'!$1:$1048576,2,0),IFERROR(VLOOKUP($C386,'5-COMP. PROPRIA'!$B$1:$I$7569,4,0),""))</f>
        <v>DISJUNTOR BIPOLAR TIPO DIN, CORRENTE NOMINAL DE 16A - FORNECIMENTO E INSTALAÇÃO. AF_10/2020</v>
      </c>
      <c r="F386" s="89" t="str">
        <f>IFERROR(VLOOKUP($C386,'SINAPI ABRIL 2021'!$A:$D,3,0),IFERROR(VLOOKUP($C386,'5-COMP. PROPRIA'!$B$1:$I$7569,5,0),""))</f>
        <v>UN</v>
      </c>
      <c r="G386" s="155">
        <f>QUANT!K837</f>
        <v>3</v>
      </c>
      <c r="H386" s="320">
        <f>IFERROR(VLOOKUP($C386,'SINAPI ABRIL 2021'!$A:$D,4,0),IFERROR(VLOOKUP($C386,'5-COMP. PROPRIA'!$B$1:$I$828,8,0),""))</f>
        <v>49.13</v>
      </c>
      <c r="I386" s="285">
        <f>H386*'4-BDI'!$E$29</f>
        <v>63.004312000000006</v>
      </c>
      <c r="J386" s="286">
        <f t="shared" si="180"/>
        <v>147.38999999999999</v>
      </c>
      <c r="K386" s="149">
        <f t="shared" si="181"/>
        <v>189.01</v>
      </c>
    </row>
    <row r="387" spans="2:11" s="84" customFormat="1" ht="30">
      <c r="B387" s="514" t="s">
        <v>12697</v>
      </c>
      <c r="C387" s="125">
        <f>QUANT!C838</f>
        <v>93663</v>
      </c>
      <c r="D387" s="87" t="str">
        <f>QUANT!D838</f>
        <v>SINAPI</v>
      </c>
      <c r="E387" s="88" t="str">
        <f>IFERROR(VLOOKUP($C387,'SINAPI ABRIL 2021'!$1:$1048576,2,0),IFERROR(VLOOKUP($C387,'5-COMP. PROPRIA'!$B$1:$I$7569,4,0),""))</f>
        <v>DISJUNTOR BIPOLAR TIPO DIN, CORRENTE NOMINAL DE 25A - FORNECIMENTO E INSTALAÇÃO. AF_10/2020</v>
      </c>
      <c r="F387" s="89" t="str">
        <f>IFERROR(VLOOKUP($C387,'SINAPI ABRIL 2021'!$A:$D,3,0),IFERROR(VLOOKUP($C387,'5-COMP. PROPRIA'!$B$1:$I$7569,5,0),""))</f>
        <v>UN</v>
      </c>
      <c r="G387" s="155">
        <f>QUANT!K838</f>
        <v>32</v>
      </c>
      <c r="H387" s="320">
        <f>IFERROR(VLOOKUP($C387,'SINAPI ABRIL 2021'!$A:$D,4,0),IFERROR(VLOOKUP($C387,'5-COMP. PROPRIA'!$B$1:$I$828,8,0),""))</f>
        <v>50.81</v>
      </c>
      <c r="I387" s="285">
        <f>H387*'4-BDI'!$E$29</f>
        <v>65.158743999999999</v>
      </c>
      <c r="J387" s="286">
        <f t="shared" si="180"/>
        <v>1625.92</v>
      </c>
      <c r="K387" s="149">
        <f t="shared" si="181"/>
        <v>2085.0700000000002</v>
      </c>
    </row>
    <row r="388" spans="2:11" s="84" customFormat="1" ht="30">
      <c r="B388" s="514" t="s">
        <v>12698</v>
      </c>
      <c r="C388" s="125">
        <f>QUANT!C839</f>
        <v>93664</v>
      </c>
      <c r="D388" s="87" t="str">
        <f>QUANT!D839</f>
        <v>SINAPI</v>
      </c>
      <c r="E388" s="88" t="str">
        <f>IFERROR(VLOOKUP($C388,'SINAPI ABRIL 2021'!$1:$1048576,2,0),IFERROR(VLOOKUP($C388,'5-COMP. PROPRIA'!$B$1:$I$7569,4,0),""))</f>
        <v>DISJUNTOR BIPOLAR TIPO DIN, CORRENTE NOMINAL DE 32A - FORNECIMENTO E INSTALAÇÃO. AF_10/2020</v>
      </c>
      <c r="F388" s="89" t="str">
        <f>IFERROR(VLOOKUP($C388,'SINAPI ABRIL 2021'!$A:$D,3,0),IFERROR(VLOOKUP($C388,'5-COMP. PROPRIA'!$B$1:$I$7569,5,0),""))</f>
        <v>UN</v>
      </c>
      <c r="G388" s="155">
        <f>QUANT!K839</f>
        <v>2</v>
      </c>
      <c r="H388" s="320">
        <f>IFERROR(VLOOKUP($C388,'SINAPI ABRIL 2021'!$A:$D,4,0),IFERROR(VLOOKUP($C388,'5-COMP. PROPRIA'!$B$1:$I$828,8,0),""))</f>
        <v>52.8</v>
      </c>
      <c r="I388" s="285">
        <f>H388*'4-BDI'!$E$29</f>
        <v>67.710719999999995</v>
      </c>
      <c r="J388" s="286">
        <f t="shared" si="180"/>
        <v>105.6</v>
      </c>
      <c r="K388" s="149">
        <f t="shared" si="181"/>
        <v>135.41999999999999</v>
      </c>
    </row>
    <row r="389" spans="2:11" s="84" customFormat="1" ht="30">
      <c r="B389" s="514" t="s">
        <v>12699</v>
      </c>
      <c r="C389" s="125">
        <f>QUANT!C840</f>
        <v>93665</v>
      </c>
      <c r="D389" s="87" t="str">
        <f>QUANT!D840</f>
        <v>SINAPI</v>
      </c>
      <c r="E389" s="88" t="str">
        <f>IFERROR(VLOOKUP($C389,'SINAPI ABRIL 2021'!$1:$1048576,2,0),IFERROR(VLOOKUP($C389,'5-COMP. PROPRIA'!$B$1:$I$7569,4,0),""))</f>
        <v>DISJUNTOR BIPOLAR TIPO DIN, CORRENTE NOMINAL DE 40A - FORNECIMENTO E INSTALAÇÃO. AF_10/2020</v>
      </c>
      <c r="F389" s="89" t="str">
        <f>IFERROR(VLOOKUP($C389,'SINAPI ABRIL 2021'!$A:$D,3,0),IFERROR(VLOOKUP($C389,'5-COMP. PROPRIA'!$B$1:$I$7569,5,0),""))</f>
        <v>UN</v>
      </c>
      <c r="G389" s="155">
        <f>QUANT!K840</f>
        <v>6</v>
      </c>
      <c r="H389" s="320">
        <f>IFERROR(VLOOKUP($C389,'SINAPI ABRIL 2021'!$A:$D,4,0),IFERROR(VLOOKUP($C389,'5-COMP. PROPRIA'!$B$1:$I$828,8,0),""))</f>
        <v>55.17</v>
      </c>
      <c r="I389" s="285">
        <f>H389*'4-BDI'!$E$29</f>
        <v>70.750008000000008</v>
      </c>
      <c r="J389" s="286">
        <f t="shared" si="180"/>
        <v>331.02</v>
      </c>
      <c r="K389" s="149">
        <f t="shared" si="181"/>
        <v>424.5</v>
      </c>
    </row>
    <row r="390" spans="2:11" s="84" customFormat="1" ht="15">
      <c r="B390" s="514" t="s">
        <v>12700</v>
      </c>
      <c r="C390" s="125" t="str">
        <f>QUANT!C841</f>
        <v>CP-ELE-3</v>
      </c>
      <c r="D390" s="87" t="str">
        <f>QUANT!D841</f>
        <v>PROPRIA</v>
      </c>
      <c r="E390" s="88" t="str">
        <f>IFERROR(VLOOKUP($C390,'SINAPI ABRIL 2021'!$1:$1048576,2,0),IFERROR(VLOOKUP($C390,'5-COMP. PROPRIA'!$B$1:$I$7569,4,0),""))</f>
        <v>DISJUNTOR TERMOMAGNETICO TRIPOLAR DIN 150A</v>
      </c>
      <c r="F390" s="89" t="str">
        <f>IFERROR(VLOOKUP($C390,'SINAPI ABRIL 2021'!$A:$D,3,0),IFERROR(VLOOKUP($C390,'5-COMP. PROPRIA'!$B$1:$I$7569,5,0),""))</f>
        <v>UNI</v>
      </c>
      <c r="G390" s="155">
        <f>QUANT!K841</f>
        <v>2</v>
      </c>
      <c r="H390" s="320">
        <f>IFERROR(VLOOKUP($C390,'SINAPI ABRIL 2021'!$A:$D,4,0),IFERROR(VLOOKUP($C390,'5-COMP. PROPRIA'!$B$1:$I$828,8,0),""))</f>
        <v>362.99</v>
      </c>
      <c r="I390" s="285">
        <f>H390*'4-BDI'!$E$29</f>
        <v>465.49837600000001</v>
      </c>
      <c r="J390" s="286">
        <f t="shared" si="180"/>
        <v>725.98</v>
      </c>
      <c r="K390" s="149">
        <f t="shared" si="181"/>
        <v>930.99</v>
      </c>
    </row>
    <row r="391" spans="2:11" s="84" customFormat="1" ht="30">
      <c r="B391" s="514" t="s">
        <v>12701</v>
      </c>
      <c r="C391" s="125">
        <f>QUANT!C842</f>
        <v>101895</v>
      </c>
      <c r="D391" s="87" t="str">
        <f>QUANT!D842</f>
        <v>SINAPI</v>
      </c>
      <c r="E391" s="88" t="str">
        <f>IFERROR(VLOOKUP($C391,'SINAPI ABRIL 2021'!$1:$1048576,2,0),IFERROR(VLOOKUP($C391,'5-COMP. PROPRIA'!$B$1:$I$7569,4,0),""))</f>
        <v>DISJUNTOR TERMOMAGNÉTICO TRIPOLAR , CORRENTE NOMINAL DE 125A - FORNECIMENTO E INSTALAÇÃO. AF_10/2020</v>
      </c>
      <c r="F391" s="89" t="str">
        <f>IFERROR(VLOOKUP($C391,'SINAPI ABRIL 2021'!$A:$D,3,0),IFERROR(VLOOKUP($C391,'5-COMP. PROPRIA'!$B$1:$I$7569,5,0),""))</f>
        <v>UN</v>
      </c>
      <c r="G391" s="155">
        <f>QUANT!K842</f>
        <v>4</v>
      </c>
      <c r="H391" s="320">
        <f>IFERROR(VLOOKUP($C391,'SINAPI ABRIL 2021'!$A:$D,4,0),IFERROR(VLOOKUP($C391,'5-COMP. PROPRIA'!$B$1:$I$828,8,0),""))</f>
        <v>352.79</v>
      </c>
      <c r="I391" s="285">
        <f>H391*'4-BDI'!$E$29</f>
        <v>452.41789600000004</v>
      </c>
      <c r="J391" s="286">
        <f t="shared" si="180"/>
        <v>1411.16</v>
      </c>
      <c r="K391" s="149">
        <f t="shared" si="181"/>
        <v>1809.67</v>
      </c>
    </row>
    <row r="392" spans="2:11" s="84" customFormat="1" ht="15">
      <c r="B392" s="514" t="s">
        <v>12702</v>
      </c>
      <c r="C392" s="125" t="str">
        <f>QUANT!C843</f>
        <v>CP-ELE-7</v>
      </c>
      <c r="D392" s="87" t="str">
        <f>QUANT!D843</f>
        <v>PROPRIA</v>
      </c>
      <c r="E392" s="88" t="str">
        <f>IFERROR(VLOOKUP($C392,'SINAPI ABRIL 2021'!$1:$1048576,2,0),IFERROR(VLOOKUP($C392,'5-COMP. PROPRIA'!$B$1:$I$7569,4,0),""))</f>
        <v>DISJUNTOR TERMOMAGNETICO TRIPOLAR 63 A</v>
      </c>
      <c r="F392" s="89" t="str">
        <f>IFERROR(VLOOKUP($C392,'SINAPI ABRIL 2021'!$A:$D,3,0),IFERROR(VLOOKUP($C392,'5-COMP. PROPRIA'!$B$1:$I$7569,5,0),""))</f>
        <v>M</v>
      </c>
      <c r="G392" s="155">
        <f>QUANT!K843</f>
        <v>8</v>
      </c>
      <c r="H392" s="320">
        <f>IFERROR(VLOOKUP($C392,'SINAPI ABRIL 2021'!$A:$D,4,0),IFERROR(VLOOKUP($C392,'5-COMP. PROPRIA'!$B$1:$I$828,8,0),""))</f>
        <v>81.97</v>
      </c>
      <c r="I392" s="285">
        <f>H392*'4-BDI'!$E$29</f>
        <v>105.11832799999999</v>
      </c>
      <c r="J392" s="286">
        <f t="shared" ref="J392:J394" si="182">TRUNC(G392*H392,2)</f>
        <v>655.76</v>
      </c>
      <c r="K392" s="149">
        <f t="shared" ref="K392:K394" si="183">TRUNC(G392*I392,2)</f>
        <v>840.94</v>
      </c>
    </row>
    <row r="393" spans="2:11" s="84" customFormat="1" ht="15">
      <c r="B393" s="514" t="s">
        <v>12703</v>
      </c>
      <c r="C393" s="125" t="str">
        <f>QUANT!C844</f>
        <v>CP-ELE-6</v>
      </c>
      <c r="D393" s="87" t="str">
        <f>QUANT!D844</f>
        <v>PROPRIA</v>
      </c>
      <c r="E393" s="88" t="str">
        <f>IFERROR(VLOOKUP($C393,'SINAPI ABRIL 2021'!$1:$1048576,2,0),IFERROR(VLOOKUP($C393,'5-COMP. PROPRIA'!$B$1:$I$7569,4,0),""))</f>
        <v>DISPOSITIVO DR, 2 POLOS, SENSIBILIDADE DE 30 MA, CORRENTE DE 25 A</v>
      </c>
      <c r="F393" s="89" t="str">
        <f>IFERROR(VLOOKUP($C393,'SINAPI ABRIL 2021'!$A:$D,3,0),IFERROR(VLOOKUP($C393,'5-COMP. PROPRIA'!$B$1:$I$7569,5,0),""))</f>
        <v>UNI</v>
      </c>
      <c r="G393" s="155">
        <f>QUANT!K844</f>
        <v>11</v>
      </c>
      <c r="H393" s="320">
        <f>IFERROR(VLOOKUP($C393,'SINAPI ABRIL 2021'!$A:$D,4,0),IFERROR(VLOOKUP($C393,'5-COMP. PROPRIA'!$B$1:$I$828,8,0),""))</f>
        <v>134.83000000000001</v>
      </c>
      <c r="I393" s="285">
        <f>H393*'4-BDI'!$E$29</f>
        <v>172.90599200000003</v>
      </c>
      <c r="J393" s="286">
        <f t="shared" si="182"/>
        <v>1483.13</v>
      </c>
      <c r="K393" s="149">
        <f t="shared" si="183"/>
        <v>1901.96</v>
      </c>
    </row>
    <row r="394" spans="2:11" s="84" customFormat="1" ht="30">
      <c r="B394" s="514" t="s">
        <v>12857</v>
      </c>
      <c r="C394" s="125" t="str">
        <f>QUANT!C845</f>
        <v>CP-ELE-9</v>
      </c>
      <c r="D394" s="87" t="str">
        <f>QUANT!D845</f>
        <v>PROPRIA</v>
      </c>
      <c r="E394" s="88" t="str">
        <f>IFERROR(VLOOKUP($C394,'SINAPI ABRIL 2021'!$1:$1048576,2,0),IFERROR(VLOOKUP($C394,'5-COMP. PROPRIA'!$B$1:$I$7569,4,0),""))</f>
        <v>DISPOSITIVO DPS CLASSE I, 1 POLO, TENSAO MAXIMA DE 175 V, CORRENTE MAXIMA DE *90* KA</v>
      </c>
      <c r="F394" s="89" t="str">
        <f>IFERROR(VLOOKUP($C394,'SINAPI ABRIL 2021'!$A:$D,3,0),IFERROR(VLOOKUP($C394,'5-COMP. PROPRIA'!$B$1:$I$7569,5,0),""))</f>
        <v>UNI</v>
      </c>
      <c r="G394" s="155">
        <f>QUANT!K845</f>
        <v>4</v>
      </c>
      <c r="H394" s="320">
        <f>IFERROR(VLOOKUP($C394,'SINAPI ABRIL 2021'!$A:$D,4,0),IFERROR(VLOOKUP($C394,'5-COMP. PROPRIA'!$B$1:$I$828,8,0),""))</f>
        <v>184.87</v>
      </c>
      <c r="I394" s="285">
        <f>H394*'4-BDI'!$E$29</f>
        <v>237.07728800000001</v>
      </c>
      <c r="J394" s="286">
        <f t="shared" si="182"/>
        <v>739.48</v>
      </c>
      <c r="K394" s="149">
        <f t="shared" si="183"/>
        <v>948.3</v>
      </c>
    </row>
    <row r="395" spans="2:11" s="84" customFormat="1" ht="15">
      <c r="B395" s="721" t="s">
        <v>4670</v>
      </c>
      <c r="C395" s="722"/>
      <c r="D395" s="722"/>
      <c r="E395" s="722"/>
      <c r="F395" s="722"/>
      <c r="G395" s="722"/>
      <c r="H395" s="723"/>
      <c r="I395" s="150"/>
      <c r="J395" s="152">
        <f>SUM(J382:J394)</f>
        <v>7728.18</v>
      </c>
      <c r="K395" s="151">
        <f>SUM(K382:K394)</f>
        <v>9910.5600000000013</v>
      </c>
    </row>
    <row r="396" spans="2:11" s="84" customFormat="1" ht="15">
      <c r="B396" s="324" t="s">
        <v>11667</v>
      </c>
      <c r="C396" s="325"/>
      <c r="D396" s="326"/>
      <c r="E396" s="327" t="str">
        <f>QUANT!E847</f>
        <v>ELETRODUTO</v>
      </c>
      <c r="F396" s="144"/>
      <c r="G396" s="155"/>
      <c r="H396" s="320"/>
      <c r="I396" s="285"/>
      <c r="J396" s="286"/>
      <c r="K396" s="149"/>
    </row>
    <row r="397" spans="2:11" s="84" customFormat="1" ht="30">
      <c r="B397" s="514" t="s">
        <v>12704</v>
      </c>
      <c r="C397" s="125">
        <f>QUANT!C849</f>
        <v>91834</v>
      </c>
      <c r="D397" s="87" t="str">
        <f>QUANT!D849</f>
        <v>SINAPI</v>
      </c>
      <c r="E397" s="88" t="str">
        <f>IFERROR(VLOOKUP($C397,'SINAPI ABRIL 2021'!$1:$1048576,2,0),IFERROR(VLOOKUP($C397,'5-COMP. PROPRIA'!$B$1:$I$7569,4,0),""))</f>
        <v>ELETRODUTO FLEXÍVEL CORRUGADO, PVC, DN 25 MM (3/4"), PARA CIRCUITOS TERMINAIS, INSTALADO EM FORRO - FORNECIMENTO E INSTALAÇÃO. AF_12/2015</v>
      </c>
      <c r="F397" s="89" t="str">
        <f>IFERROR(VLOOKUP($C397,'SINAPI ABRIL 2021'!$A:$D,3,0),IFERROR(VLOOKUP($C397,'5-COMP. PROPRIA'!$B$1:$I$7569,5,0),""))</f>
        <v>M</v>
      </c>
      <c r="G397" s="155">
        <f>QUANT!K849</f>
        <v>1281.3</v>
      </c>
      <c r="H397" s="320">
        <f>IFERROR(VLOOKUP($C397,'SINAPI ABRIL 2021'!$A:$D,4,0),IFERROR(VLOOKUP($C397,'5-COMP. PROPRIA'!$B$1:$I$828,8,0),""))</f>
        <v>6.21</v>
      </c>
      <c r="I397" s="285">
        <f>H397*'4-BDI'!$E$29</f>
        <v>7.9637039999999999</v>
      </c>
      <c r="J397" s="286">
        <f>TRUNC(G397*H397,2)</f>
        <v>7956.87</v>
      </c>
      <c r="K397" s="149">
        <f>TRUNC(G397*I397,2)</f>
        <v>10203.89</v>
      </c>
    </row>
    <row r="398" spans="2:11" s="84" customFormat="1" ht="30">
      <c r="B398" s="514" t="s">
        <v>12858</v>
      </c>
      <c r="C398" s="125">
        <f>QUANT!C850</f>
        <v>91836</v>
      </c>
      <c r="D398" s="87" t="str">
        <f>QUANT!D850</f>
        <v>SINAPI</v>
      </c>
      <c r="E398" s="88" t="str">
        <f>IFERROR(VLOOKUP($C398,'SINAPI ABRIL 2021'!$1:$1048576,2,0),IFERROR(VLOOKUP($C398,'5-COMP. PROPRIA'!$B$1:$I$7569,4,0),""))</f>
        <v>ELETRODUTO FLEXÍVEL CORRUGADO, PVC, DN 32 MM (1"), PARA CIRCUITOS TERMINAIS, INSTALADO EM FORRO - FORNECIMENTO E INSTALAÇÃO. AF_12/2015</v>
      </c>
      <c r="F398" s="89" t="str">
        <f>IFERROR(VLOOKUP($C398,'SINAPI ABRIL 2021'!$A:$D,3,0),IFERROR(VLOOKUP($C398,'5-COMP. PROPRIA'!$B$1:$I$7569,5,0),""))</f>
        <v>M</v>
      </c>
      <c r="G398" s="155">
        <f>QUANT!K850</f>
        <v>417.7</v>
      </c>
      <c r="H398" s="320">
        <f>IFERROR(VLOOKUP($C398,'SINAPI ABRIL 2021'!$A:$D,4,0),IFERROR(VLOOKUP($C398,'5-COMP. PROPRIA'!$B$1:$I$828,8,0),""))</f>
        <v>8.02</v>
      </c>
      <c r="I398" s="285">
        <f>H398*'4-BDI'!$E$29</f>
        <v>10.284848</v>
      </c>
      <c r="J398" s="286">
        <f t="shared" ref="J398:J400" si="184">TRUNC(G398*H398,2)</f>
        <v>3349.95</v>
      </c>
      <c r="K398" s="149">
        <f t="shared" ref="K398:K400" si="185">TRUNC(G398*I398,2)</f>
        <v>4295.9799999999996</v>
      </c>
    </row>
    <row r="399" spans="2:11" s="84" customFormat="1" ht="30">
      <c r="B399" s="514" t="s">
        <v>12859</v>
      </c>
      <c r="C399" s="125">
        <f>QUANT!C851</f>
        <v>97668</v>
      </c>
      <c r="D399" s="87" t="str">
        <f>QUANT!D851</f>
        <v>SINAPI</v>
      </c>
      <c r="E399" s="88" t="str">
        <f>IFERROR(VLOOKUP($C399,'SINAPI ABRIL 2021'!$1:$1048576,2,0),IFERROR(VLOOKUP($C399,'5-COMP. PROPRIA'!$B$1:$I$7569,4,0),""))</f>
        <v>ELETRODUTO FLEXÍVEL CORRUGADO, PEAD, DN 63 (2")  - FORNECIMENTO E INSTALAÇÃO. AF_04/2016</v>
      </c>
      <c r="F399" s="89" t="str">
        <f>IFERROR(VLOOKUP($C399,'SINAPI ABRIL 2021'!$A:$D,3,0),IFERROR(VLOOKUP($C399,'5-COMP. PROPRIA'!$B$1:$I$7569,5,0),""))</f>
        <v>M</v>
      </c>
      <c r="G399" s="155">
        <f>QUANT!K851</f>
        <v>263</v>
      </c>
      <c r="H399" s="320">
        <f>IFERROR(VLOOKUP($C399,'SINAPI ABRIL 2021'!$A:$D,4,0),IFERROR(VLOOKUP($C399,'5-COMP. PROPRIA'!$B$1:$I$828,8,0),""))</f>
        <v>9.44</v>
      </c>
      <c r="I399" s="285">
        <f>H399*'4-BDI'!$E$29</f>
        <v>12.105855999999999</v>
      </c>
      <c r="J399" s="286">
        <f t="shared" si="184"/>
        <v>2482.7199999999998</v>
      </c>
      <c r="K399" s="149">
        <f t="shared" si="185"/>
        <v>3183.84</v>
      </c>
    </row>
    <row r="400" spans="2:11" s="84" customFormat="1" ht="30">
      <c r="B400" s="514" t="s">
        <v>12860</v>
      </c>
      <c r="C400" s="125">
        <f>QUANT!C852</f>
        <v>97669</v>
      </c>
      <c r="D400" s="87" t="str">
        <f>QUANT!D852</f>
        <v>SINAPI</v>
      </c>
      <c r="E400" s="88" t="str">
        <f>IFERROR(VLOOKUP($C400,'SINAPI ABRIL 2021'!$1:$1048576,2,0),IFERROR(VLOOKUP($C400,'5-COMP. PROPRIA'!$B$1:$I$7569,4,0),""))</f>
        <v>ELETRODUTO FLEXÍVEL CORRUGADO, PEAD, DN 90 (3) - FORNECIMENTO E INSTALAÇÃO. AF_04/2016</v>
      </c>
      <c r="F400" s="89" t="str">
        <f>IFERROR(VLOOKUP($C400,'SINAPI ABRIL 2021'!$A:$D,3,0),IFERROR(VLOOKUP($C400,'5-COMP. PROPRIA'!$B$1:$I$7569,5,0),""))</f>
        <v>M</v>
      </c>
      <c r="G400" s="155">
        <f>QUANT!K852</f>
        <v>30</v>
      </c>
      <c r="H400" s="320">
        <f>IFERROR(VLOOKUP($C400,'SINAPI ABRIL 2021'!$A:$D,4,0),IFERROR(VLOOKUP($C400,'5-COMP. PROPRIA'!$B$1:$I$828,8,0),""))</f>
        <v>14.79</v>
      </c>
      <c r="I400" s="285">
        <f>H400*'4-BDI'!$E$29</f>
        <v>18.966695999999999</v>
      </c>
      <c r="J400" s="286">
        <f t="shared" si="184"/>
        <v>443.7</v>
      </c>
      <c r="K400" s="149">
        <f t="shared" si="185"/>
        <v>569</v>
      </c>
    </row>
    <row r="401" spans="2:11" s="84" customFormat="1" ht="15">
      <c r="B401" s="721" t="s">
        <v>4670</v>
      </c>
      <c r="C401" s="722"/>
      <c r="D401" s="722"/>
      <c r="E401" s="722"/>
      <c r="F401" s="722"/>
      <c r="G401" s="722"/>
      <c r="H401" s="723"/>
      <c r="I401" s="150"/>
      <c r="J401" s="152">
        <f>SUM(J397:J400)</f>
        <v>14233.24</v>
      </c>
      <c r="K401" s="151">
        <f>SUM(K397:K400)</f>
        <v>18252.71</v>
      </c>
    </row>
    <row r="402" spans="2:11" s="84" customFormat="1" ht="15">
      <c r="B402" s="324" t="s">
        <v>11668</v>
      </c>
      <c r="C402" s="325"/>
      <c r="D402" s="326"/>
      <c r="E402" s="327" t="str">
        <f>QUANT!E854</f>
        <v>LUMINÁRIAS E ACESSÓRIOS</v>
      </c>
      <c r="F402" s="144"/>
      <c r="G402" s="155"/>
      <c r="H402" s="320"/>
      <c r="I402" s="285"/>
      <c r="J402" s="286"/>
      <c r="K402" s="149"/>
    </row>
    <row r="403" spans="2:11" s="84" customFormat="1" ht="30">
      <c r="B403" s="514" t="s">
        <v>12705</v>
      </c>
      <c r="C403" s="125" t="str">
        <f>QUANT!C856</f>
        <v>CP-ELE-5</v>
      </c>
      <c r="D403" s="252" t="str">
        <f>QUANT!D856</f>
        <v>PROPRIA</v>
      </c>
      <c r="E403" s="88" t="str">
        <f>IFERROR(VLOOKUP($C403,'SINAPI ABRIL 2021'!$1:$1048576,2,0),IFERROR(VLOOKUP($C403,'5-COMP. PROPRIA'!$B$1:$I$7569,4,0),""))</f>
        <v>LUMINARIA DE TETO PLAFON/PLAFONIER EM PLASTICO COM BASE E27, POTENCIA 40 W (INCLUI LAMPADA LED) - FORNECIMENTO E INSTALAÇÃO</v>
      </c>
      <c r="F403" s="89" t="str">
        <f>IFERROR(VLOOKUP($C403,'SINAPI ABRIL 2021'!$A:$D,3,0),IFERROR(VLOOKUP($C403,'5-COMP. PROPRIA'!$B$1:$I$7569,5,0),""))</f>
        <v>UNI</v>
      </c>
      <c r="G403" s="155">
        <f>QUANT!K856</f>
        <v>153</v>
      </c>
      <c r="H403" s="320">
        <f>IFERROR(VLOOKUP($C403,'SINAPI ABRIL 2021'!$A:$D,4,0),IFERROR(VLOOKUP($C403,'5-COMP. PROPRIA'!$B$1:$I$828,8,0),""))</f>
        <v>77.010000000000005</v>
      </c>
      <c r="I403" s="285">
        <f>H403*'4-BDI'!$E$29</f>
        <v>98.757624000000007</v>
      </c>
      <c r="J403" s="286">
        <f>TRUNC(G403*H403,2)</f>
        <v>11782.53</v>
      </c>
      <c r="K403" s="149">
        <f>TRUNC(G403*I403,2)</f>
        <v>15109.91</v>
      </c>
    </row>
    <row r="404" spans="2:11" s="84" customFormat="1" ht="30">
      <c r="B404" s="514" t="s">
        <v>12706</v>
      </c>
      <c r="C404" s="125" t="str">
        <f>QUANT!C857</f>
        <v>CP-ELE-4</v>
      </c>
      <c r="D404" s="252" t="str">
        <f>QUANT!D857</f>
        <v>PROPRIA</v>
      </c>
      <c r="E404" s="88" t="str">
        <f>IFERROR(VLOOKUP($C404,'SINAPI ABRIL 2021'!$1:$1048576,2,0),IFERROR(VLOOKUP($C404,'5-COMP. PROPRIA'!$B$1:$I$7569,4,0),""))</f>
        <v>LUMINARIA Á PROVA DE EXPLOSÃO LED 20 W (INCLUI LAMPADA) - FORNECIMENTO E INSTALAÇÃO</v>
      </c>
      <c r="F404" s="89" t="str">
        <f>IFERROR(VLOOKUP($C404,'SINAPI ABRIL 2021'!$A:$D,3,0),IFERROR(VLOOKUP($C404,'5-COMP. PROPRIA'!$B$1:$I$7569,5,0),""))</f>
        <v>UNI</v>
      </c>
      <c r="G404" s="155">
        <f>QUANT!K857</f>
        <v>4</v>
      </c>
      <c r="H404" s="320">
        <f>IFERROR(VLOOKUP($C404,'SINAPI ABRIL 2021'!$A:$D,4,0),IFERROR(VLOOKUP($C404,'5-COMP. PROPRIA'!$B$1:$I$828,8,0),""))</f>
        <v>131.71</v>
      </c>
      <c r="I404" s="285">
        <f>H404*'4-BDI'!$E$29</f>
        <v>168.90490400000002</v>
      </c>
      <c r="J404" s="286">
        <f t="shared" ref="J404:J406" si="186">TRUNC(G404*H404,2)</f>
        <v>526.84</v>
      </c>
      <c r="K404" s="149">
        <f t="shared" ref="K404:K406" si="187">TRUNC(G404*I404,2)</f>
        <v>675.61</v>
      </c>
    </row>
    <row r="405" spans="2:11" s="84" customFormat="1" ht="30">
      <c r="B405" s="514" t="s">
        <v>12707</v>
      </c>
      <c r="C405" s="125">
        <f>QUANT!C858</f>
        <v>97599</v>
      </c>
      <c r="D405" s="252" t="str">
        <f>QUANT!D858</f>
        <v>SINAPI</v>
      </c>
      <c r="E405" s="88" t="str">
        <f>IFERROR(VLOOKUP($C405,'SINAPI ABRIL 2021'!$1:$1048576,2,0),IFERROR(VLOOKUP($C405,'5-COMP. PROPRIA'!$B$1:$I$7569,4,0),""))</f>
        <v>LUMINÁRIA DE EMERGÊNCIA, COM 30 LÂMPADAS LED DE 2 W, SEM REATOR - FORNECIMENTO E INSTALAÇÃO. AF_02/2020</v>
      </c>
      <c r="F405" s="89" t="str">
        <f>IFERROR(VLOOKUP($C405,'SINAPI ABRIL 2021'!$A:$D,3,0),IFERROR(VLOOKUP($C405,'5-COMP. PROPRIA'!$B$1:$I$7569,5,0),""))</f>
        <v>UN</v>
      </c>
      <c r="G405" s="155">
        <f>QUANT!K858</f>
        <v>27</v>
      </c>
      <c r="H405" s="320">
        <f>IFERROR(VLOOKUP($C405,'SINAPI ABRIL 2021'!$A:$D,4,0),IFERROR(VLOOKUP($C405,'5-COMP. PROPRIA'!$B$1:$I$828,8,0),""))</f>
        <v>22.41</v>
      </c>
      <c r="I405" s="285">
        <f>H405*'4-BDI'!$E$29</f>
        <v>28.738583999999999</v>
      </c>
      <c r="J405" s="286">
        <f t="shared" si="186"/>
        <v>605.07000000000005</v>
      </c>
      <c r="K405" s="149">
        <f t="shared" si="187"/>
        <v>775.94</v>
      </c>
    </row>
    <row r="406" spans="2:11" s="84" customFormat="1" ht="15">
      <c r="B406" s="514" t="s">
        <v>12708</v>
      </c>
      <c r="C406" s="125" t="str">
        <f>QUANT!C859</f>
        <v>CP-ELE-1</v>
      </c>
      <c r="D406" s="252" t="str">
        <f>QUANT!D859</f>
        <v>PROPRIA</v>
      </c>
      <c r="E406" s="88" t="str">
        <f>IFERROR(VLOOKUP($C406,'SINAPI ABRIL 2021'!$1:$1048576,2,0),IFERROR(VLOOKUP($C406,'5-COMP. PROPRIA'!$B$1:$I$7569,4,0),""))</f>
        <v>REFLETOR LED 50 W - FORNECIMENTO E INSTALAÇÃO</v>
      </c>
      <c r="F406" s="89" t="str">
        <f>IFERROR(VLOOKUP($C406,'SINAPI ABRIL 2021'!$A:$D,3,0),IFERROR(VLOOKUP($C406,'5-COMP. PROPRIA'!$B$1:$I$7569,5,0),""))</f>
        <v>UNI</v>
      </c>
      <c r="G406" s="155">
        <f>QUANT!K859</f>
        <v>22</v>
      </c>
      <c r="H406" s="320">
        <f>IFERROR(VLOOKUP($C406,'SINAPI ABRIL 2021'!$A:$D,4,0),IFERROR(VLOOKUP($C406,'5-COMP. PROPRIA'!$B$1:$I$828,8,0),""))</f>
        <v>74.540000000000006</v>
      </c>
      <c r="I406" s="285">
        <f>H406*'4-BDI'!$E$29</f>
        <v>95.590096000000003</v>
      </c>
      <c r="J406" s="286">
        <f t="shared" si="186"/>
        <v>1639.88</v>
      </c>
      <c r="K406" s="149">
        <f t="shared" si="187"/>
        <v>2102.98</v>
      </c>
    </row>
    <row r="407" spans="2:11" s="84" customFormat="1" ht="15">
      <c r="B407" s="721" t="s">
        <v>4670</v>
      </c>
      <c r="C407" s="722"/>
      <c r="D407" s="722"/>
      <c r="E407" s="722"/>
      <c r="F407" s="722"/>
      <c r="G407" s="722"/>
      <c r="H407" s="723"/>
      <c r="I407" s="150"/>
      <c r="J407" s="152">
        <f>SUM(J403:J406)</f>
        <v>14554.32</v>
      </c>
      <c r="K407" s="151">
        <f>SUM(K403:K406)</f>
        <v>18664.439999999999</v>
      </c>
    </row>
    <row r="408" spans="2:11" s="84" customFormat="1" ht="15">
      <c r="B408" s="324" t="s">
        <v>11669</v>
      </c>
      <c r="C408" s="325"/>
      <c r="D408" s="326"/>
      <c r="E408" s="327" t="str">
        <f>QUANT!E861</f>
        <v>QUADROS DE DISTRIBUIÇÃO</v>
      </c>
      <c r="F408" s="144"/>
      <c r="G408" s="155"/>
      <c r="H408" s="320"/>
      <c r="I408" s="285"/>
      <c r="J408" s="286"/>
      <c r="K408" s="149"/>
    </row>
    <row r="409" spans="2:11" s="84" customFormat="1" ht="55.5" customHeight="1">
      <c r="B409" s="514" t="s">
        <v>12861</v>
      </c>
      <c r="C409" s="125">
        <f>QUANT!C863</f>
        <v>13395</v>
      </c>
      <c r="D409" s="87" t="str">
        <f>QUANT!D863</f>
        <v>SINAPI</v>
      </c>
      <c r="E409" s="88" t="str">
        <f>IFERROR(VLOOKUP($C409,'SINAPI ABRIL 2021'!$1:$1048576,2,0),IFERROR(VLOOKUP($C409,'5-COMP. PROPRIA'!$B$1:$I$7569,4,0),""))</f>
        <v>QUADRO DE DISTRIBUICAO COM BARRAMENTO TRIFASICO, DE EMBUTIR, EM CHAPA DE ACO GALVANIZADO, PARA 18 DISJUNTORES DIN, 100 A, INCLUINDO BARRAMENTO</v>
      </c>
      <c r="F409" s="89" t="str">
        <f>IFERROR(VLOOKUP($C409,'SINAPI ABRIL 2021'!$A:$D,3,0),IFERROR(VLOOKUP($C409,'5-COMP. PROPRIA'!$B$1:$I$7569,5,0),""))</f>
        <v xml:space="preserve">UN    </v>
      </c>
      <c r="G409" s="155">
        <f>QUANT!K863</f>
        <v>1</v>
      </c>
      <c r="H409" s="320">
        <f>IFERROR(VLOOKUP($C409,'SINAPI ABRIL 2021'!$A:$D,4,0),IFERROR(VLOOKUP($C409,'5-COMP. PROPRIA'!$B$1:$I$828,8,0),""))</f>
        <v>500.78</v>
      </c>
      <c r="I409" s="285">
        <f>H409*'4-BDI'!$E$29</f>
        <v>642.20027199999993</v>
      </c>
      <c r="J409" s="286">
        <f>TRUNC(G409*H409,2)</f>
        <v>500.78</v>
      </c>
      <c r="K409" s="149">
        <f>TRUNC(G409*I409,2)</f>
        <v>642.20000000000005</v>
      </c>
    </row>
    <row r="410" spans="2:11" s="84" customFormat="1" ht="55.5" customHeight="1">
      <c r="B410" s="514" t="s">
        <v>12862</v>
      </c>
      <c r="C410" s="125">
        <f>QUANT!C864</f>
        <v>101879</v>
      </c>
      <c r="D410" s="87" t="str">
        <f>QUANT!D864</f>
        <v>SINAPI</v>
      </c>
      <c r="E410" s="88" t="str">
        <f>IFERROR(VLOOKUP($C410,'SINAPI ABRIL 2021'!$1:$1048576,2,0),IFERROR(VLOOKUP($C410,'5-COMP. PROPRIA'!$B$1:$I$7569,4,0),""))</f>
        <v>QUADRO DE DISTRIBUIÇÃO DE ENERGIA EM CHAPA DE AÇO GALVANIZADO, DE EMBUTIR, COM BARRAMENTO TRIFÁSICO, PARA 24 DISJUNTORES DIN 100A - FORNECIMENTO E INSTALAÇÃO. AF_10/2020</v>
      </c>
      <c r="F410" s="89" t="str">
        <f>IFERROR(VLOOKUP($C410,'SINAPI ABRIL 2021'!$A:$D,3,0),IFERROR(VLOOKUP($C410,'5-COMP. PROPRIA'!$B$1:$I$7569,5,0),""))</f>
        <v>UN</v>
      </c>
      <c r="G410" s="155">
        <f>QUANT!K864</f>
        <v>3</v>
      </c>
      <c r="H410" s="320">
        <f>IFERROR(VLOOKUP($C410,'SINAPI ABRIL 2021'!$A:$D,4,0),IFERROR(VLOOKUP($C410,'5-COMP. PROPRIA'!$B$1:$I$828,8,0),""))</f>
        <v>550.54999999999995</v>
      </c>
      <c r="I410" s="285">
        <f>H410*'4-BDI'!$E$29</f>
        <v>706.02531999999997</v>
      </c>
      <c r="J410" s="286">
        <f t="shared" ref="J410:J412" si="188">TRUNC(G410*H410,2)</f>
        <v>1651.65</v>
      </c>
      <c r="K410" s="149">
        <f t="shared" ref="K410:K412" si="189">TRUNC(G410*I410,2)</f>
        <v>2118.0700000000002</v>
      </c>
    </row>
    <row r="411" spans="2:11" s="84" customFormat="1" ht="55.5" customHeight="1">
      <c r="B411" s="514" t="s">
        <v>12863</v>
      </c>
      <c r="C411" s="125">
        <f>QUANT!C865</f>
        <v>12041</v>
      </c>
      <c r="D411" s="87" t="str">
        <f>QUANT!D865</f>
        <v>SINAPI</v>
      </c>
      <c r="E411" s="88" t="str">
        <f>IFERROR(VLOOKUP($C411,'SINAPI ABRIL 2021'!$1:$1048576,2,0),IFERROR(VLOOKUP($C411,'5-COMP. PROPRIA'!$B$1:$I$7569,4,0),""))</f>
        <v>QUADRO DE DISTRIBUICAO COM BARRAMENTO TRIFASICO, DE EMBUTIR, EM CHAPA DE ACO GALVANIZADO, PARA 30 DISJUNTORES DIN, 150 A</v>
      </c>
      <c r="F411" s="89" t="str">
        <f>IFERROR(VLOOKUP($C411,'SINAPI ABRIL 2021'!$A:$D,3,0),IFERROR(VLOOKUP($C411,'5-COMP. PROPRIA'!$B$1:$I$7569,5,0),""))</f>
        <v xml:space="preserve">UN    </v>
      </c>
      <c r="G411" s="155">
        <f>QUANT!K865</f>
        <v>3</v>
      </c>
      <c r="H411" s="320">
        <f>IFERROR(VLOOKUP($C411,'SINAPI ABRIL 2021'!$A:$D,4,0),IFERROR(VLOOKUP($C411,'5-COMP. PROPRIA'!$B$1:$I$828,8,0),""))</f>
        <v>603.53</v>
      </c>
      <c r="I411" s="285">
        <f>H411*'4-BDI'!$E$29</f>
        <v>773.96687199999997</v>
      </c>
      <c r="J411" s="286">
        <f t="shared" si="188"/>
        <v>1810.59</v>
      </c>
      <c r="K411" s="149">
        <f t="shared" si="189"/>
        <v>2321.9</v>
      </c>
    </row>
    <row r="412" spans="2:11" s="84" customFormat="1" ht="55.5" customHeight="1">
      <c r="B412" s="514" t="s">
        <v>12864</v>
      </c>
      <c r="C412" s="125" t="str">
        <f>QUANT!C866</f>
        <v>CP-ELE-10</v>
      </c>
      <c r="D412" s="87" t="str">
        <f>QUANT!D866</f>
        <v>PROPRIA</v>
      </c>
      <c r="E412" s="88" t="str">
        <f>IFERROR(VLOOKUP($C412,'SINAPI ABRIL 2021'!$1:$1048576,2,0),IFERROR(VLOOKUP($C412,'5-COMP. PROPRIA'!$B$1:$I$7569,4,0),""))</f>
        <v>QUADRO DE DISTRIBUIÇÃO GERAL (QGBT) METÁLICO DE 600X1000X200 COMPLETO</v>
      </c>
      <c r="F412" s="89" t="str">
        <f>IFERROR(VLOOKUP($C412,'SINAPI ABRIL 2021'!$A:$D,3,0),IFERROR(VLOOKUP($C412,'5-COMP. PROPRIA'!$B$1:$I$7569,5,0),""))</f>
        <v>UNI</v>
      </c>
      <c r="G412" s="155">
        <f>QUANT!K866</f>
        <v>1</v>
      </c>
      <c r="H412" s="320">
        <f>IFERROR(VLOOKUP($C412,'SINAPI ABRIL 2021'!$A:$D,4,0),IFERROR(VLOOKUP($C412,'5-COMP. PROPRIA'!$B$1:$I$828,8,0),""))</f>
        <v>3430.05</v>
      </c>
      <c r="I412" s="285">
        <f>H412*'4-BDI'!$E$29</f>
        <v>4398.6961200000005</v>
      </c>
      <c r="J412" s="286">
        <f t="shared" si="188"/>
        <v>3430.05</v>
      </c>
      <c r="K412" s="149">
        <f t="shared" si="189"/>
        <v>4398.6899999999996</v>
      </c>
    </row>
    <row r="413" spans="2:11" s="84" customFormat="1" ht="15">
      <c r="B413" s="721" t="s">
        <v>4670</v>
      </c>
      <c r="C413" s="722"/>
      <c r="D413" s="722"/>
      <c r="E413" s="722"/>
      <c r="F413" s="722"/>
      <c r="G413" s="722"/>
      <c r="H413" s="723"/>
      <c r="I413" s="150"/>
      <c r="J413" s="152">
        <f>SUM(J409:J412)</f>
        <v>7393.0700000000006</v>
      </c>
      <c r="K413" s="151">
        <f>SUM(K409:K412)</f>
        <v>9480.86</v>
      </c>
    </row>
    <row r="414" spans="2:11" s="84" customFormat="1" ht="15">
      <c r="B414" s="721" t="s">
        <v>3682</v>
      </c>
      <c r="C414" s="724"/>
      <c r="D414" s="724"/>
      <c r="E414" s="724"/>
      <c r="F414" s="724"/>
      <c r="G414" s="724"/>
      <c r="H414" s="724"/>
      <c r="I414" s="150"/>
      <c r="J414" s="152">
        <f>TRUNC(SUM(J413+J407+J401+J395+J380+J362),2)</f>
        <v>138290.93</v>
      </c>
      <c r="K414" s="151">
        <f>TRUNC(SUM(K413+K407+K401+K395+K380+K362),2)</f>
        <v>177344.12</v>
      </c>
    </row>
    <row r="415" spans="2:11" ht="15">
      <c r="B415" s="7" t="s">
        <v>11661</v>
      </c>
      <c r="C415" s="8"/>
      <c r="D415" s="9"/>
      <c r="E415" s="10" t="s">
        <v>4479</v>
      </c>
      <c r="F415" s="11"/>
      <c r="G415" s="154"/>
      <c r="H415" s="323"/>
      <c r="I415" s="147"/>
      <c r="J415" s="147"/>
      <c r="K415" s="148"/>
    </row>
    <row r="416" spans="2:11" ht="56.25" customHeight="1">
      <c r="B416" s="514" t="s">
        <v>11662</v>
      </c>
      <c r="C416" s="87" t="str">
        <f>QUANT!C906</f>
        <v>CP-GAS-01</v>
      </c>
      <c r="D416" s="87" t="str">
        <f>QUANT!D906</f>
        <v>PRÓPRIA</v>
      </c>
      <c r="E416" s="88" t="str">
        <f>IFERROR(VLOOKUP($C416,'SINAPI ABRIL 2021'!$1:$1048576,2,0),IFERROR(VLOOKUP($C416,'5-COMP. PROPRIA'!$B$1:$I$7569,4,0),""))</f>
        <v>FORNECIMENTO E INSTALAÇÃO DE CASA DE GÁS MODELO PADRÃO DE 2,00X1,00</v>
      </c>
      <c r="F416" s="89" t="str">
        <f>IFERROR(VLOOKUP($C416,'SINAPI ABRIL 2021'!$A:$D,3,0),IFERROR(VLOOKUP($C416,'5-COMP. PROPRIA'!$B$1:$I$7569,5,0),""))</f>
        <v>UN</v>
      </c>
      <c r="G416" s="155">
        <f>QUANT!K906</f>
        <v>1</v>
      </c>
      <c r="H416" s="320">
        <f>IFERROR(VLOOKUP($C416,'SINAPI ABRIL 2021'!$A:$D,4,0),IFERROR(VLOOKUP($C416,'5-COMP. PROPRIA'!$B$1:$I$828,8,0),""))</f>
        <v>2812.9</v>
      </c>
      <c r="I416" s="285">
        <f>H416*'4-BDI'!$E$29</f>
        <v>3607.26296</v>
      </c>
      <c r="J416" s="286">
        <f t="shared" ref="J416" si="190">TRUNC(G416*H416,2)</f>
        <v>2812.9</v>
      </c>
      <c r="K416" s="149">
        <f t="shared" ref="K416" si="191">TRUNC(G416*I416,2)</f>
        <v>3607.26</v>
      </c>
    </row>
    <row r="417" spans="2:11" ht="56.25" customHeight="1">
      <c r="B417" s="514" t="s">
        <v>11663</v>
      </c>
      <c r="C417" s="87" t="str">
        <f>QUANT!C908</f>
        <v>CP-GAS-02</v>
      </c>
      <c r="D417" s="87" t="str">
        <f>QUANT!D908</f>
        <v>PRÓPRIA</v>
      </c>
      <c r="E417" s="88" t="str">
        <f>IFERROR(VLOOKUP($C417,'SINAPI ABRIL 2021'!$1:$1048576,2,0),IFERROR(VLOOKUP($C417,'5-COMP. PROPRIA'!$B$1:$I$7569,4,0),""))</f>
        <v>FITA ADESIVA ANTICORROSIVA DE PVC FLEXIVEL, COR PRETA, PARA PROTECAO TUBULACAO, 50 MM X 30 M (L X C), E= *0,25* MM - FORNECIMETNO E INSTALAÇÃO</v>
      </c>
      <c r="F417" s="89" t="str">
        <f>IFERROR(VLOOKUP($C417,'SINAPI ABRIL 2021'!$A:$D,3,0),IFERROR(VLOOKUP($C417,'5-COMP. PROPRIA'!$B$1:$I$7569,5,0),""))</f>
        <v>M</v>
      </c>
      <c r="G417" s="155">
        <f>QUANT!K908</f>
        <v>1</v>
      </c>
      <c r="H417" s="320">
        <f>IFERROR(VLOOKUP($C417,'SINAPI ABRIL 2021'!$A:$D,4,0),IFERROR(VLOOKUP($C417,'5-COMP. PROPRIA'!$B$1:$I$828,8,0),""))</f>
        <v>15.9</v>
      </c>
      <c r="I417" s="285">
        <f>H417*'4-BDI'!$E$29</f>
        <v>20.390160000000002</v>
      </c>
      <c r="J417" s="286">
        <f t="shared" ref="J417:J422" si="192">TRUNC(G417*H417,2)</f>
        <v>15.9</v>
      </c>
      <c r="K417" s="149">
        <f t="shared" ref="K417:K422" si="193">TRUNC(G417*I417,2)</f>
        <v>20.39</v>
      </c>
    </row>
    <row r="418" spans="2:11" ht="56.25" customHeight="1">
      <c r="B418" s="514" t="s">
        <v>11664</v>
      </c>
      <c r="C418" s="87" t="str">
        <f>QUANT!C910</f>
        <v>CP-GAS-03</v>
      </c>
      <c r="D418" s="87" t="str">
        <f>QUANT!D910</f>
        <v>PRÓPRIA</v>
      </c>
      <c r="E418" s="88" t="str">
        <f>IFERROR(VLOOKUP($C418,'SINAPI ABRIL 2021'!$1:$1048576,2,0),IFERROR(VLOOKUP($C418,'5-COMP. PROPRIA'!$B$1:$I$7569,4,0),""))</f>
        <v>VALVULA DE RETENCAO VERTICAL, DE BRONZE (PN-16), 3/4", 200 PSI, EXTREMIDADES COM ROSCA - FORNECIMENTO E INSTALAÇÃO</v>
      </c>
      <c r="F418" s="89" t="str">
        <f>IFERROR(VLOOKUP($C418,'SINAPI ABRIL 2021'!$A:$D,3,0),IFERROR(VLOOKUP($C418,'5-COMP. PROPRIA'!$B$1:$I$7569,5,0),""))</f>
        <v>UN</v>
      </c>
      <c r="G418" s="155">
        <f>QUANT!K910</f>
        <v>1</v>
      </c>
      <c r="H418" s="320">
        <f>IFERROR(VLOOKUP($C418,'SINAPI ABRIL 2021'!$A:$D,4,0),IFERROR(VLOOKUP($C418,'5-COMP. PROPRIA'!$B$1:$I$828,8,0),""))</f>
        <v>49.51</v>
      </c>
      <c r="I418" s="285">
        <f>H418*'4-BDI'!$E$29</f>
        <v>63.491623999999995</v>
      </c>
      <c r="J418" s="286">
        <f t="shared" si="192"/>
        <v>49.51</v>
      </c>
      <c r="K418" s="149">
        <f t="shared" si="193"/>
        <v>63.49</v>
      </c>
    </row>
    <row r="419" spans="2:11" ht="56.25" customHeight="1">
      <c r="B419" s="514" t="s">
        <v>11682</v>
      </c>
      <c r="C419" s="87" t="str">
        <f>QUANT!C912</f>
        <v>CP-GAS-04</v>
      </c>
      <c r="D419" s="87" t="str">
        <f>QUANT!D912</f>
        <v>PRÓPRIA</v>
      </c>
      <c r="E419" s="88" t="str">
        <f>IFERROR(VLOOKUP($C419,'SINAPI ABRIL 2021'!$1:$1048576,2,0),IFERROR(VLOOKUP($C419,'5-COMP. PROPRIA'!$B$1:$I$7569,4,0),""))</f>
        <v>TÊ GALVANIZADO Ø3/4" PARA INSTALAÇÃO EM RAMAL DE GÁS - FORNECIMENTO E INSTALAÇÃO</v>
      </c>
      <c r="F419" s="89" t="str">
        <f>IFERROR(VLOOKUP($C419,'SINAPI ABRIL 2021'!$A:$D,3,0),IFERROR(VLOOKUP($C419,'5-COMP. PROPRIA'!$B$1:$I$7569,5,0),""))</f>
        <v>UN</v>
      </c>
      <c r="G419" s="155">
        <f>QUANT!K912</f>
        <v>1</v>
      </c>
      <c r="H419" s="320">
        <f>IFERROR(VLOOKUP($C419,'SINAPI ABRIL 2021'!$A:$D,4,0),IFERROR(VLOOKUP($C419,'5-COMP. PROPRIA'!$B$1:$I$828,8,0),""))</f>
        <v>28.34</v>
      </c>
      <c r="I419" s="285">
        <f>H419*'4-BDI'!$E$29</f>
        <v>36.343215999999998</v>
      </c>
      <c r="J419" s="286">
        <f t="shared" si="192"/>
        <v>28.34</v>
      </c>
      <c r="K419" s="149">
        <f t="shared" si="193"/>
        <v>36.340000000000003</v>
      </c>
    </row>
    <row r="420" spans="2:11" ht="56.25" customHeight="1">
      <c r="B420" s="514" t="s">
        <v>11683</v>
      </c>
      <c r="C420" s="87" t="str">
        <f>QUANT!C914</f>
        <v>CP-GAS-05</v>
      </c>
      <c r="D420" s="87" t="str">
        <f>QUANT!D914</f>
        <v>PRÓPRIA</v>
      </c>
      <c r="E420" s="88" t="str">
        <f>IFERROR(VLOOKUP($C420,'SINAPI ABRIL 2021'!$1:$1048576,2,0),IFERROR(VLOOKUP($C420,'5-COMP. PROPRIA'!$B$1:$I$7569,4,0),""))</f>
        <v xml:space="preserve">REGUALADOR DE 1º ESTÁGIO PARA 10KG - FORNECIMENTO E INSTALAÇÃO </v>
      </c>
      <c r="F420" s="89" t="str">
        <f>IFERROR(VLOOKUP($C420,'SINAPI ABRIL 2021'!$A:$D,3,0),IFERROR(VLOOKUP($C420,'5-COMP. PROPRIA'!$B$1:$I$7569,5,0),""))</f>
        <v>UN</v>
      </c>
      <c r="G420" s="155">
        <f>QUANT!K914</f>
        <v>1</v>
      </c>
      <c r="H420" s="320">
        <f>IFERROR(VLOOKUP($C420,'SINAPI ABRIL 2021'!$A:$D,4,0),IFERROR(VLOOKUP($C420,'5-COMP. PROPRIA'!$B$1:$I$828,8,0),""))</f>
        <v>82.21</v>
      </c>
      <c r="I420" s="285">
        <f>H420*'4-BDI'!$E$29</f>
        <v>105.426104</v>
      </c>
      <c r="J420" s="286">
        <f t="shared" si="192"/>
        <v>82.21</v>
      </c>
      <c r="K420" s="149">
        <f t="shared" si="193"/>
        <v>105.42</v>
      </c>
    </row>
    <row r="421" spans="2:11" ht="56.25" customHeight="1">
      <c r="B421" s="514" t="s">
        <v>12865</v>
      </c>
      <c r="C421" s="87" t="str">
        <f>QUANT!C916</f>
        <v>CP-GAS-06</v>
      </c>
      <c r="D421" s="87" t="str">
        <f>QUANT!D916</f>
        <v>PRÓPRIA</v>
      </c>
      <c r="E421" s="88" t="str">
        <f>IFERROR(VLOOKUP($C421,'SINAPI ABRIL 2021'!$1:$1048576,2,0),IFERROR(VLOOKUP($C421,'5-COMP. PROPRIA'!$B$1:$I$7569,4,0),""))</f>
        <v>MANOMETRO COM CAIXA EM ACO PINTADO, ESCALA *10* KGF/CM2 (*10* BAR), DIAMETRO NOMINAL DE 100 MM, CONEXAO DE 1/2" - FORNECIMENTO E INSTALAÇÃO</v>
      </c>
      <c r="F421" s="89" t="str">
        <f>IFERROR(VLOOKUP($C421,'SINAPI ABRIL 2021'!$A:$D,3,0),IFERROR(VLOOKUP($C421,'5-COMP. PROPRIA'!$B$1:$I$7569,5,0),""))</f>
        <v>UN</v>
      </c>
      <c r="G421" s="155">
        <f>QUANT!K916</f>
        <v>1</v>
      </c>
      <c r="H421" s="320">
        <f>IFERROR(VLOOKUP($C421,'SINAPI ABRIL 2021'!$A:$D,4,0),IFERROR(VLOOKUP($C421,'5-COMP. PROPRIA'!$B$1:$I$828,8,0),""))</f>
        <v>161.87</v>
      </c>
      <c r="I421" s="285">
        <f>H421*'4-BDI'!$E$29</f>
        <v>207.582088</v>
      </c>
      <c r="J421" s="286">
        <f t="shared" si="192"/>
        <v>161.87</v>
      </c>
      <c r="K421" s="149">
        <f t="shared" si="193"/>
        <v>207.58</v>
      </c>
    </row>
    <row r="422" spans="2:11" ht="56.25" customHeight="1">
      <c r="B422" s="514" t="s">
        <v>12866</v>
      </c>
      <c r="C422" s="87" t="str">
        <f>QUANT!C918</f>
        <v>CP-GAS-07</v>
      </c>
      <c r="D422" s="87" t="str">
        <f>QUANT!D918</f>
        <v>PRÓPRIA</v>
      </c>
      <c r="E422" s="88" t="str">
        <f>IFERROR(VLOOKUP($C422,'SINAPI ABRIL 2021'!$1:$1048576,2,0),IFERROR(VLOOKUP($C422,'5-COMP. PROPRIA'!$B$1:$I$7569,4,0),""))</f>
        <v>TUBO MULTICAMADA PEX, DN 20 MM, PARA INSTALACOES A GAS (AMARELO) - FORNECIMENTO E INSTALAÇÃO</v>
      </c>
      <c r="F422" s="89" t="str">
        <f>IFERROR(VLOOKUP($C422,'SINAPI ABRIL 2021'!$A:$D,3,0),IFERROR(VLOOKUP($C422,'5-COMP. PROPRIA'!$B$1:$I$7569,5,0),""))</f>
        <v xml:space="preserve">M     </v>
      </c>
      <c r="G422" s="155">
        <f>QUANT!K918</f>
        <v>1</v>
      </c>
      <c r="H422" s="320">
        <f>IFERROR(VLOOKUP($C422,'SINAPI ABRIL 2021'!$A:$D,4,0),IFERROR(VLOOKUP($C422,'5-COMP. PROPRIA'!$B$1:$I$828,8,0),""))</f>
        <v>20.62</v>
      </c>
      <c r="I422" s="285">
        <f>H422*'4-BDI'!$E$29</f>
        <v>26.443087999999999</v>
      </c>
      <c r="J422" s="286">
        <f t="shared" si="192"/>
        <v>20.62</v>
      </c>
      <c r="K422" s="149">
        <f t="shared" si="193"/>
        <v>26.44</v>
      </c>
    </row>
    <row r="423" spans="2:11" ht="56.25" customHeight="1">
      <c r="B423" s="514" t="s">
        <v>12867</v>
      </c>
      <c r="C423" s="87">
        <f>QUANT!C920</f>
        <v>92688</v>
      </c>
      <c r="D423" s="87" t="str">
        <f>QUANT!D920</f>
        <v>SINAPI</v>
      </c>
      <c r="E423" s="88" t="str">
        <f>IFERROR(VLOOKUP($C423,'SINAPI ABRIL 2021'!$1:$1048576,2,0),IFERROR(VLOOKUP($C423,'5-COMP. PROPRIA'!$B$1:$I$7569,4,0),""))</f>
        <v>TUBO DE AÇO GALVANIZADO COM COSTURA, CLASSE MÉDIA, CONEXÃO ROSQUEADA, DN 20 (3/4"), INSTALADO EM RAMAIS E SUB-RAMAIS DE GÁS - FORNECIMENTO E INSTALAÇÃO. AF_10/2020</v>
      </c>
      <c r="F423" s="89" t="str">
        <f>IFERROR(VLOOKUP($C423,'SINAPI ABRIL 2021'!$A:$D,3,0),IFERROR(VLOOKUP($C423,'5-COMP. PROPRIA'!$B$1:$I$7569,5,0),""))</f>
        <v>M</v>
      </c>
      <c r="G423" s="155">
        <f>QUANT!K920</f>
        <v>29.37</v>
      </c>
      <c r="H423" s="320">
        <f>IFERROR(VLOOKUP($C423,'SINAPI ABRIL 2021'!$A:$D,4,0),IFERROR(VLOOKUP($C423,'5-COMP. PROPRIA'!$B$1:$I$828,8,0),""))</f>
        <v>38.770000000000003</v>
      </c>
      <c r="I423" s="285">
        <f>H423*'4-BDI'!$E$29</f>
        <v>49.718648000000002</v>
      </c>
      <c r="J423" s="286">
        <f t="shared" ref="J423:J429" si="194">TRUNC(G423*H423,2)</f>
        <v>1138.67</v>
      </c>
      <c r="K423" s="149">
        <f t="shared" ref="K423:K429" si="195">TRUNC(G423*I423,2)</f>
        <v>1460.23</v>
      </c>
    </row>
    <row r="424" spans="2:11" ht="56.25" customHeight="1">
      <c r="B424" s="514" t="s">
        <v>12868</v>
      </c>
      <c r="C424" s="87">
        <f>QUANT!C922</f>
        <v>94962</v>
      </c>
      <c r="D424" s="87" t="str">
        <f>QUANT!D922</f>
        <v>SINAPI</v>
      </c>
      <c r="E424" s="88" t="str">
        <f>IFERROR(VLOOKUP($C424,'SINAPI ABRIL 2021'!$1:$1048576,2,0),IFERROR(VLOOKUP($C424,'5-COMP. PROPRIA'!$B$1:$I$7569,4,0),""))</f>
        <v>CONCRETO MAGRO PARA LASTRO, TRAÇO 1:4,5:4,5 (CIMENTO/ AREIA MÉDIA/ BRITA 1)  - PREPARO MECÂNICO COM BETONEIRA 400 L. AF_07/2016</v>
      </c>
      <c r="F424" s="89" t="str">
        <f>IFERROR(VLOOKUP($C424,'SINAPI ABRIL 2021'!$A:$D,3,0),IFERROR(VLOOKUP($C424,'5-COMP. PROPRIA'!$B$1:$I$7569,5,0),""))</f>
        <v>M3</v>
      </c>
      <c r="G424" s="155">
        <f>QUANT!K922</f>
        <v>2</v>
      </c>
      <c r="H424" s="320">
        <f>IFERROR(VLOOKUP($C424,'SINAPI ABRIL 2021'!$A:$D,4,0),IFERROR(VLOOKUP($C424,'5-COMP. PROPRIA'!$B$1:$I$828,8,0),""))</f>
        <v>286.02999999999997</v>
      </c>
      <c r="I424" s="285">
        <f>H424*'4-BDI'!$E$29</f>
        <v>366.80487199999999</v>
      </c>
      <c r="J424" s="286">
        <f t="shared" si="194"/>
        <v>572.05999999999995</v>
      </c>
      <c r="K424" s="149">
        <f t="shared" si="195"/>
        <v>733.6</v>
      </c>
    </row>
    <row r="425" spans="2:11" ht="56.25" customHeight="1">
      <c r="B425" s="514" t="s">
        <v>12869</v>
      </c>
      <c r="C425" s="87">
        <f>QUANT!C924</f>
        <v>92905</v>
      </c>
      <c r="D425" s="87" t="str">
        <f>QUANT!D924</f>
        <v>SINAPI</v>
      </c>
      <c r="E425" s="88" t="str">
        <f>IFERROR(VLOOKUP($C425,'SINAPI ABRIL 2021'!$1:$1048576,2,0),IFERROR(VLOOKUP($C425,'5-COMP. PROPRIA'!$B$1:$I$7569,4,0),""))</f>
        <v>UNIÃO, EM FERRO GALVANIZADO, CONEXÃO ROSQUEADA, DN 20 (3/4"), INSTALADO EM RAMAIS E SUB-RAMAIS DE GÁS - FORNECIMENTO E INSTALAÇÃO. AF_10/2020</v>
      </c>
      <c r="F425" s="89" t="str">
        <f>IFERROR(VLOOKUP($C425,'SINAPI ABRIL 2021'!$A:$D,3,0),IFERROR(VLOOKUP($C425,'5-COMP. PROPRIA'!$B$1:$I$7569,5,0),""))</f>
        <v>UN</v>
      </c>
      <c r="G425" s="155">
        <f>QUANT!K924</f>
        <v>2</v>
      </c>
      <c r="H425" s="320">
        <f>IFERROR(VLOOKUP($C425,'SINAPI ABRIL 2021'!$A:$D,4,0),IFERROR(VLOOKUP($C425,'5-COMP. PROPRIA'!$B$1:$I$828,8,0),""))</f>
        <v>29.12</v>
      </c>
      <c r="I425" s="285">
        <f>H425*'4-BDI'!$E$29</f>
        <v>37.343488000000001</v>
      </c>
      <c r="J425" s="286">
        <f t="shared" si="194"/>
        <v>58.24</v>
      </c>
      <c r="K425" s="149">
        <f t="shared" si="195"/>
        <v>74.680000000000007</v>
      </c>
    </row>
    <row r="426" spans="2:11" ht="56.25" customHeight="1">
      <c r="B426" s="514" t="s">
        <v>12870</v>
      </c>
      <c r="C426" s="87">
        <f>QUANT!C926</f>
        <v>92694</v>
      </c>
      <c r="D426" s="87" t="str">
        <f>QUANT!D926</f>
        <v>SINAPI</v>
      </c>
      <c r="E426" s="88" t="str">
        <f>IFERROR(VLOOKUP($C426,'SINAPI ABRIL 2021'!$1:$1048576,2,0),IFERROR(VLOOKUP($C426,'5-COMP. PROPRIA'!$B$1:$I$7569,4,0),""))</f>
        <v>NIPLE, EM FERRO GALVANIZADO, CONEXÃO ROSQUEADA, DN 20 (3/4"), INSTALADO EM RAMAIS E SUB-RAMAIS DE GÁS - FORNECIMENTO E INSTALAÇÃO. AF_10/2020</v>
      </c>
      <c r="F426" s="89" t="str">
        <f>IFERROR(VLOOKUP($C426,'SINAPI ABRIL 2021'!$A:$D,3,0),IFERROR(VLOOKUP($C426,'5-COMP. PROPRIA'!$B$1:$I$7569,5,0),""))</f>
        <v>UN</v>
      </c>
      <c r="G426" s="155">
        <f>QUANT!K926</f>
        <v>6</v>
      </c>
      <c r="H426" s="320">
        <f>IFERROR(VLOOKUP($C426,'SINAPI ABRIL 2021'!$A:$D,4,0),IFERROR(VLOOKUP($C426,'5-COMP. PROPRIA'!$B$1:$I$828,8,0),""))</f>
        <v>14.29</v>
      </c>
      <c r="I426" s="285">
        <f>H426*'4-BDI'!$E$29</f>
        <v>18.325495999999998</v>
      </c>
      <c r="J426" s="286">
        <f t="shared" si="194"/>
        <v>85.74</v>
      </c>
      <c r="K426" s="149">
        <f t="shared" si="195"/>
        <v>109.95</v>
      </c>
    </row>
    <row r="427" spans="2:11" ht="56.25" customHeight="1">
      <c r="B427" s="514" t="s">
        <v>12871</v>
      </c>
      <c r="C427" s="87">
        <f>QUANT!C928</f>
        <v>92692</v>
      </c>
      <c r="D427" s="87" t="str">
        <f>QUANT!D928</f>
        <v>SINAPI</v>
      </c>
      <c r="E427" s="88" t="str">
        <f>IFERROR(VLOOKUP($C427,'SINAPI ABRIL 2021'!$1:$1048576,2,0),IFERROR(VLOOKUP($C427,'5-COMP. PROPRIA'!$B$1:$I$7569,4,0),""))</f>
        <v>NIPLE, EM FERRO GALVANIZADO, CONEXÃO ROSQUEADA, DN 15 (1/2"), INSTALADO EM RAMAIS E SUB-RAMAIS DE GÁS - FORNECIMENTO E INSTALAÇÃO. AF_10/2020</v>
      </c>
      <c r="F427" s="89" t="str">
        <f>IFERROR(VLOOKUP($C427,'SINAPI ABRIL 2021'!$A:$D,3,0),IFERROR(VLOOKUP($C427,'5-COMP. PROPRIA'!$B$1:$I$7569,5,0),""))</f>
        <v>UN</v>
      </c>
      <c r="G427" s="155">
        <f>QUANT!K928</f>
        <v>8</v>
      </c>
      <c r="H427" s="320">
        <f>IFERROR(VLOOKUP($C427,'SINAPI ABRIL 2021'!$A:$D,4,0),IFERROR(VLOOKUP($C427,'5-COMP. PROPRIA'!$B$1:$I$828,8,0),""))</f>
        <v>9.01</v>
      </c>
      <c r="I427" s="285">
        <f>H427*'4-BDI'!$E$29</f>
        <v>11.554423999999999</v>
      </c>
      <c r="J427" s="286">
        <f t="shared" si="194"/>
        <v>72.08</v>
      </c>
      <c r="K427" s="149">
        <f t="shared" si="195"/>
        <v>92.43</v>
      </c>
    </row>
    <row r="428" spans="2:11" ht="56.25" customHeight="1">
      <c r="B428" s="514" t="s">
        <v>12872</v>
      </c>
      <c r="C428" s="87">
        <f>QUANT!C930</f>
        <v>92953</v>
      </c>
      <c r="D428" s="87" t="str">
        <f>QUANT!D930</f>
        <v>SINAPI</v>
      </c>
      <c r="E428" s="88" t="str">
        <f>IFERROR(VLOOKUP($C428,'SINAPI ABRIL 2021'!$1:$1048576,2,0),IFERROR(VLOOKUP($C428,'5-COMP. PROPRIA'!$B$1:$I$7569,4,0),""))</f>
        <v>LUVA DE REDUÇÃO, EM FERRO GALVANIZADO, 3/4" X 1/2", CONEXÃO ROSQUEADA, INSTALADO EM RAMAIS E SUB-RAMAIS DE GÁS - FORNECIMENTO E INSTALAÇÃO. AF_10/2020</v>
      </c>
      <c r="F428" s="89" t="str">
        <f>IFERROR(VLOOKUP($C428,'SINAPI ABRIL 2021'!$A:$D,3,0),IFERROR(VLOOKUP($C428,'5-COMP. PROPRIA'!$B$1:$I$7569,5,0),""))</f>
        <v>UN</v>
      </c>
      <c r="G428" s="155">
        <f>QUANT!K930</f>
        <v>4</v>
      </c>
      <c r="H428" s="320">
        <f>IFERROR(VLOOKUP($C428,'SINAPI ABRIL 2021'!$A:$D,4,0),IFERROR(VLOOKUP($C428,'5-COMP. PROPRIA'!$B$1:$I$828,8,0),""))</f>
        <v>15.36</v>
      </c>
      <c r="I428" s="285">
        <f>H428*'4-BDI'!$E$29</f>
        <v>19.697664</v>
      </c>
      <c r="J428" s="286">
        <f t="shared" si="194"/>
        <v>61.44</v>
      </c>
      <c r="K428" s="149">
        <f t="shared" si="195"/>
        <v>78.790000000000006</v>
      </c>
    </row>
    <row r="429" spans="2:11" ht="56.25" customHeight="1">
      <c r="B429" s="514" t="s">
        <v>12873</v>
      </c>
      <c r="C429" s="87">
        <f>QUANT!C932</f>
        <v>92701</v>
      </c>
      <c r="D429" s="87" t="str">
        <f>QUANT!D932</f>
        <v>SINAPI</v>
      </c>
      <c r="E429" s="88" t="str">
        <f>IFERROR(VLOOKUP($C429,'SINAPI ABRIL 2021'!$1:$1048576,2,0),IFERROR(VLOOKUP($C429,'5-COMP. PROPRIA'!$B$1:$I$7569,4,0),""))</f>
        <v>JOELHO 90 GRAUS, EM FERRO GALVANIZADO, CONEXÃO ROSQUEADA, DN 20 (3/4"), INSTALADO EM RAMAIS E SUB-RAMAIS DE GÁS - FORNECIMENTO E INSTALAÇÃO. AF_10/2020</v>
      </c>
      <c r="F429" s="89" t="str">
        <f>IFERROR(VLOOKUP($C429,'SINAPI ABRIL 2021'!$A:$D,3,0),IFERROR(VLOOKUP($C429,'5-COMP. PROPRIA'!$B$1:$I$7569,5,0),""))</f>
        <v>UN</v>
      </c>
      <c r="G429" s="155">
        <f>QUANT!K932</f>
        <v>2</v>
      </c>
      <c r="H429" s="320">
        <f>IFERROR(VLOOKUP($C429,'SINAPI ABRIL 2021'!$A:$D,4,0),IFERROR(VLOOKUP($C429,'5-COMP. PROPRIA'!$B$1:$I$828,8,0),""))</f>
        <v>20.440000000000001</v>
      </c>
      <c r="I429" s="285">
        <f>H429*'4-BDI'!$E$29</f>
        <v>26.212256</v>
      </c>
      <c r="J429" s="286">
        <f t="shared" si="194"/>
        <v>40.880000000000003</v>
      </c>
      <c r="K429" s="149">
        <f t="shared" si="195"/>
        <v>52.42</v>
      </c>
    </row>
    <row r="430" spans="2:11" ht="15">
      <c r="B430" s="721" t="s">
        <v>3682</v>
      </c>
      <c r="C430" s="724"/>
      <c r="D430" s="724"/>
      <c r="E430" s="724"/>
      <c r="F430" s="724"/>
      <c r="G430" s="724"/>
      <c r="H430" s="724"/>
      <c r="I430" s="150"/>
      <c r="J430" s="152">
        <f>TRUNC(SUM(J416:J429),2)</f>
        <v>5200.46</v>
      </c>
      <c r="K430" s="151">
        <f>TRUNC(SUM(K416:K429),2)</f>
        <v>6669.02</v>
      </c>
    </row>
    <row r="431" spans="2:11" ht="15">
      <c r="B431" s="7" t="s">
        <v>11684</v>
      </c>
      <c r="C431" s="8"/>
      <c r="D431" s="9"/>
      <c r="E431" s="10" t="s">
        <v>4509</v>
      </c>
      <c r="F431" s="11"/>
      <c r="G431" s="154"/>
      <c r="H431" s="323"/>
      <c r="I431" s="147"/>
      <c r="J431" s="147"/>
      <c r="K431" s="148"/>
    </row>
    <row r="432" spans="2:11" ht="30">
      <c r="B432" s="514" t="s">
        <v>11685</v>
      </c>
      <c r="C432" s="87">
        <f>QUANT!C937</f>
        <v>101905</v>
      </c>
      <c r="D432" s="87" t="str">
        <f>QUANT!D937</f>
        <v>SINAPI</v>
      </c>
      <c r="E432" s="88" t="str">
        <f>IFERROR(VLOOKUP($C432,'SINAPI ABRIL 2021'!$1:$1048576,2,0),IFERROR(VLOOKUP($C432,'5-COMP. PROPRIA'!$B$1:$I$7569,4,0),""))</f>
        <v>EXTINTOR DE INCÊNDIO PORTÁTIL COM CARGA DE ÁGUA PRESSURIZADA DE 10 L, CLASSE A - FORNECIMENTO E INSTALAÇÃO. AF_10/2020_P</v>
      </c>
      <c r="F432" s="89" t="str">
        <f>IFERROR(VLOOKUP($C432,'SINAPI ABRIL 2021'!$A:$D,3,0),IFERROR(VLOOKUP($C432,'5-COMP. PROPRIA'!$B$1:$I$7569,5,0),""))</f>
        <v>UN</v>
      </c>
      <c r="G432" s="155">
        <f>QUANT!K937</f>
        <v>4</v>
      </c>
      <c r="H432" s="320">
        <f>IFERROR(VLOOKUP($C432,'SINAPI ABRIL 2021'!$A:$D,4,0),IFERROR(VLOOKUP($C432,'5-COMP. PROPRIA'!$B$1:$I$828,8,0),""))</f>
        <v>159.55000000000001</v>
      </c>
      <c r="I432" s="285">
        <f>H432*'4-BDI'!$E$29</f>
        <v>204.60692</v>
      </c>
      <c r="J432" s="286">
        <f t="shared" ref="J432" si="196">TRUNC(G432*H432,2)</f>
        <v>638.20000000000005</v>
      </c>
      <c r="K432" s="149">
        <f t="shared" ref="K432" si="197">TRUNC(G432*I432,2)</f>
        <v>818.42</v>
      </c>
    </row>
    <row r="433" spans="2:11" ht="30">
      <c r="B433" s="514" t="s">
        <v>11686</v>
      </c>
      <c r="C433" s="87">
        <f>QUANT!C939</f>
        <v>101909</v>
      </c>
      <c r="D433" s="87" t="str">
        <f>QUANT!D939</f>
        <v>SINAPI</v>
      </c>
      <c r="E433" s="88" t="str">
        <f>IFERROR(VLOOKUP($C433,'SINAPI ABRIL 2021'!$1:$1048576,2,0),IFERROR(VLOOKUP($C433,'5-COMP. PROPRIA'!$B$1:$I$7569,4,0),""))</f>
        <v>EXTINTOR DE INCÊNDIO PORTÁTIL COM CARGA DE PQS DE 6 KG, CLASSE BC - FORNECIMENTO E INSTALAÇÃO. AF_10/2020_P</v>
      </c>
      <c r="F433" s="89" t="str">
        <f>IFERROR(VLOOKUP($C433,'SINAPI ABRIL 2021'!$A:$D,3,0),IFERROR(VLOOKUP($C433,'5-COMP. PROPRIA'!$B$1:$I$7569,5,0),""))</f>
        <v>UN</v>
      </c>
      <c r="G433" s="155">
        <f>QUANT!K939</f>
        <v>2</v>
      </c>
      <c r="H433" s="320">
        <f>IFERROR(VLOOKUP($C433,'SINAPI ABRIL 2021'!$A:$D,4,0),IFERROR(VLOOKUP($C433,'5-COMP. PROPRIA'!$B$1:$I$828,8,0),""))</f>
        <v>180.22</v>
      </c>
      <c r="I433" s="285">
        <f>H433*'4-BDI'!$E$29</f>
        <v>231.11412799999999</v>
      </c>
      <c r="J433" s="286">
        <f t="shared" ref="J433:J438" si="198">TRUNC(G433*H433,2)</f>
        <v>360.44</v>
      </c>
      <c r="K433" s="149">
        <f t="shared" ref="K433:K438" si="199">TRUNC(G433*I433,2)</f>
        <v>462.22</v>
      </c>
    </row>
    <row r="434" spans="2:11" ht="30">
      <c r="B434" s="514" t="s">
        <v>11687</v>
      </c>
      <c r="C434" s="87">
        <f>QUANT!C941</f>
        <v>101907</v>
      </c>
      <c r="D434" s="87" t="str">
        <f>QUANT!D941</f>
        <v>SINAPI</v>
      </c>
      <c r="E434" s="88" t="str">
        <f>IFERROR(VLOOKUP($C434,'SINAPI ABRIL 2021'!$1:$1048576,2,0),IFERROR(VLOOKUP($C434,'5-COMP. PROPRIA'!$B$1:$I$7569,4,0),""))</f>
        <v>EXTINTOR DE INCÊNDIO PORTÁTIL COM CARGA DE CO2 DE 6 KG, CLASSE BC - FORNECIMENTO E INSTALAÇÃO. AF_10/2020_P</v>
      </c>
      <c r="F434" s="89" t="str">
        <f>IFERROR(VLOOKUP($C434,'SINAPI ABRIL 2021'!$A:$D,3,0),IFERROR(VLOOKUP($C434,'5-COMP. PROPRIA'!$B$1:$I$7569,5,0),""))</f>
        <v>UN</v>
      </c>
      <c r="G434" s="155">
        <f>QUANT!K941</f>
        <v>6</v>
      </c>
      <c r="H434" s="320">
        <f>IFERROR(VLOOKUP($C434,'SINAPI ABRIL 2021'!$A:$D,4,0),IFERROR(VLOOKUP($C434,'5-COMP. PROPRIA'!$B$1:$I$828,8,0),""))</f>
        <v>510.92</v>
      </c>
      <c r="I434" s="285">
        <f>H434*'4-BDI'!$E$29</f>
        <v>655.20380799999998</v>
      </c>
      <c r="J434" s="286">
        <f t="shared" si="198"/>
        <v>3065.52</v>
      </c>
      <c r="K434" s="149">
        <f t="shared" si="199"/>
        <v>3931.22</v>
      </c>
    </row>
    <row r="435" spans="2:11" ht="45">
      <c r="B435" s="514" t="s">
        <v>11688</v>
      </c>
      <c r="C435" s="87" t="str">
        <f>QUANT!C943</f>
        <v>CP-CBI-01</v>
      </c>
      <c r="D435" s="87" t="str">
        <f>QUANT!D943</f>
        <v>PRÓPRIA</v>
      </c>
      <c r="E435" s="88" t="str">
        <f>IFERROR(VLOOKUP($C435,'SINAPI ABRIL 2021'!$1:$1048576,2,0),IFERROR(VLOOKUP($C435,'5-COMP. PROPRIA'!$B$1:$I$7569,4,0),""))</f>
        <v>PLACA DE SINALIZACAO DE SEGURANCA CONTRA INCENDIO, FOTOLUMINESCENTE, RETANGULAR, *13X26* CM, EM PVC *2* MM ANTI-CHAMAS (SIMBOLOS, CORES E PICTOGRAMAS CONFORME NBR 13434) - FORNECIMENTO E INSTALAÇÃO</v>
      </c>
      <c r="F435" s="89" t="str">
        <f>IFERROR(VLOOKUP($C435,'SINAPI ABRIL 2021'!$A:$D,3,0),IFERROR(VLOOKUP($C435,'5-COMP. PROPRIA'!$B$1:$I$7569,5,0),""))</f>
        <v>UN</v>
      </c>
      <c r="G435" s="155">
        <f>QUANT!K943</f>
        <v>56</v>
      </c>
      <c r="H435" s="320">
        <f>IFERROR(VLOOKUP($C435,'SINAPI ABRIL 2021'!$A:$D,4,0),IFERROR(VLOOKUP($C435,'5-COMP. PROPRIA'!$B$1:$I$828,8,0),""))</f>
        <v>24.1</v>
      </c>
      <c r="I435" s="285">
        <f>H435*'4-BDI'!$E$29</f>
        <v>30.905840000000001</v>
      </c>
      <c r="J435" s="286">
        <f t="shared" si="198"/>
        <v>1349.6</v>
      </c>
      <c r="K435" s="149">
        <f t="shared" si="199"/>
        <v>1730.72</v>
      </c>
    </row>
    <row r="436" spans="2:11" ht="30">
      <c r="B436" s="514" t="s">
        <v>11689</v>
      </c>
      <c r="C436" s="87">
        <f>QUANT!C945</f>
        <v>97599</v>
      </c>
      <c r="D436" s="87" t="str">
        <f>QUANT!D945</f>
        <v>SINAPI</v>
      </c>
      <c r="E436" s="88" t="str">
        <f>IFERROR(VLOOKUP($C436,'SINAPI ABRIL 2021'!$1:$1048576,2,0),IFERROR(VLOOKUP($C436,'5-COMP. PROPRIA'!$B$1:$I$7569,4,0),""))</f>
        <v>LUMINÁRIA DE EMERGÊNCIA, COM 30 LÂMPADAS LED DE 2 W, SEM REATOR - FORNECIMENTO E INSTALAÇÃO. AF_02/2020</v>
      </c>
      <c r="F436" s="89" t="str">
        <f>IFERROR(VLOOKUP($C436,'SINAPI ABRIL 2021'!$A:$D,3,0),IFERROR(VLOOKUP($C436,'5-COMP. PROPRIA'!$B$1:$I$7569,5,0),""))</f>
        <v>UN</v>
      </c>
      <c r="G436" s="155">
        <f>QUANT!K945</f>
        <v>27</v>
      </c>
      <c r="H436" s="320">
        <f>IFERROR(VLOOKUP($C436,'SINAPI ABRIL 2021'!$A:$D,4,0),IFERROR(VLOOKUP($C436,'5-COMP. PROPRIA'!$B$1:$I$828,8,0),""))</f>
        <v>22.41</v>
      </c>
      <c r="I436" s="285">
        <f>H436*'4-BDI'!$E$29</f>
        <v>28.738583999999999</v>
      </c>
      <c r="J436" s="286">
        <f t="shared" si="198"/>
        <v>605.07000000000005</v>
      </c>
      <c r="K436" s="149">
        <f t="shared" si="199"/>
        <v>775.94</v>
      </c>
    </row>
    <row r="437" spans="2:11" ht="30">
      <c r="B437" s="514" t="s">
        <v>11690</v>
      </c>
      <c r="C437" s="87" t="str">
        <f>QUANT!C947</f>
        <v>CP-CBI-02</v>
      </c>
      <c r="D437" s="87" t="str">
        <f>QUANT!D947</f>
        <v>PRÓPRIA</v>
      </c>
      <c r="E437" s="88" t="str">
        <f>IFERROR(VLOOKUP($C437,'SINAPI ABRIL 2021'!$1:$1048576,2,0),IFERROR(VLOOKUP($C437,'5-COMP. PROPRIA'!$B$1:$I$7569,4,0),""))</f>
        <v>LUMINÁRIA DE INCÊNDIO LED RETANGULAR 3000 LUMENS, COM 2 FAROIS. FORNECIMENTO E INSTALAÇÃO</v>
      </c>
      <c r="F437" s="89" t="str">
        <f>IFERROR(VLOOKUP($C437,'SINAPI ABRIL 2021'!$A:$D,3,0),IFERROR(VLOOKUP($C437,'5-COMP. PROPRIA'!$B$1:$I$7569,5,0),""))</f>
        <v>UN</v>
      </c>
      <c r="G437" s="155">
        <f>QUANT!K947</f>
        <v>1</v>
      </c>
      <c r="H437" s="320">
        <f>IFERROR(VLOOKUP($C437,'SINAPI ABRIL 2021'!$A:$D,4,0),IFERROR(VLOOKUP($C437,'5-COMP. PROPRIA'!$B$1:$I$828,8,0),""))</f>
        <v>338.15</v>
      </c>
      <c r="I437" s="285">
        <f>H437*'4-BDI'!$E$29</f>
        <v>433.64355999999998</v>
      </c>
      <c r="J437" s="286">
        <f t="shared" si="198"/>
        <v>338.15</v>
      </c>
      <c r="K437" s="149">
        <f t="shared" si="199"/>
        <v>433.64</v>
      </c>
    </row>
    <row r="438" spans="2:11" ht="30">
      <c r="B438" s="514" t="s">
        <v>11691</v>
      </c>
      <c r="C438" s="87" t="str">
        <f>QUANT!C949</f>
        <v>CP-CBI-03</v>
      </c>
      <c r="D438" s="87" t="str">
        <f>QUANT!D949</f>
        <v>PRÓPRIA</v>
      </c>
      <c r="E438" s="88" t="str">
        <f>IFERROR(VLOOKUP($C438,'SINAPI ABRIL 2021'!$1:$1048576,2,0),IFERROR(VLOOKUP($C438,'5-COMP. PROPRIA'!$B$1:$I$7569,4,0),""))</f>
        <v>LUMINÁRIA DE INCÊNDIO LED RETANGULAR EXD (A PROVA DE EXPLOSÃO). FORNECIMENTO E INSTALAÇÃO</v>
      </c>
      <c r="F438" s="89" t="str">
        <f>IFERROR(VLOOKUP($C438,'SINAPI ABRIL 2021'!$A:$D,3,0),IFERROR(VLOOKUP($C438,'5-COMP. PROPRIA'!$B$1:$I$7569,5,0),""))</f>
        <v>UN</v>
      </c>
      <c r="G438" s="155">
        <f>QUANT!K949</f>
        <v>2</v>
      </c>
      <c r="H438" s="320">
        <f>IFERROR(VLOOKUP($C438,'SINAPI ABRIL 2021'!$A:$D,4,0),IFERROR(VLOOKUP($C438,'5-COMP. PROPRIA'!$B$1:$I$828,8,0),""))</f>
        <v>127.05</v>
      </c>
      <c r="I438" s="285">
        <f>H438*'4-BDI'!$E$29</f>
        <v>162.92892000000001</v>
      </c>
      <c r="J438" s="286">
        <f t="shared" si="198"/>
        <v>254.1</v>
      </c>
      <c r="K438" s="149">
        <f t="shared" si="199"/>
        <v>325.85000000000002</v>
      </c>
    </row>
    <row r="439" spans="2:11" ht="15">
      <c r="B439" s="721" t="s">
        <v>3682</v>
      </c>
      <c r="C439" s="724"/>
      <c r="D439" s="724"/>
      <c r="E439" s="724"/>
      <c r="F439" s="724"/>
      <c r="G439" s="724"/>
      <c r="H439" s="724"/>
      <c r="I439" s="150"/>
      <c r="J439" s="152">
        <f>TRUNC(SUM(J432:J438),2)</f>
        <v>6611.08</v>
      </c>
      <c r="K439" s="151">
        <f>TRUNC(SUM(K432:K438),2)</f>
        <v>8478.01</v>
      </c>
    </row>
    <row r="440" spans="2:11" ht="15">
      <c r="B440" s="7" t="s">
        <v>11692</v>
      </c>
      <c r="C440" s="8"/>
      <c r="D440" s="9"/>
      <c r="E440" s="10" t="str">
        <f>QUANT!E868</f>
        <v>SERVIÇOS COMPLEMENTARES</v>
      </c>
      <c r="F440" s="11"/>
      <c r="G440" s="154"/>
      <c r="H440" s="323"/>
      <c r="I440" s="147"/>
      <c r="J440" s="147"/>
      <c r="K440" s="148"/>
    </row>
    <row r="441" spans="2:11" ht="15">
      <c r="B441" s="324" t="s">
        <v>11693</v>
      </c>
      <c r="C441" s="325"/>
      <c r="D441" s="326"/>
      <c r="E441" s="327" t="str">
        <f>QUANT!E869</f>
        <v>DIVERSOS</v>
      </c>
      <c r="F441" s="144"/>
      <c r="G441" s="155"/>
      <c r="H441" s="320"/>
      <c r="I441" s="285"/>
      <c r="J441" s="286"/>
      <c r="K441" s="149"/>
    </row>
    <row r="442" spans="2:11" ht="30.75" customHeight="1">
      <c r="B442" s="562" t="s">
        <v>12889</v>
      </c>
      <c r="C442" s="87" t="str">
        <f>QUANT!C870</f>
        <v>CP-SD-01</v>
      </c>
      <c r="D442" s="87" t="str">
        <f>QUANT!D870</f>
        <v>PRÓPRIA</v>
      </c>
      <c r="E442" s="88" t="str">
        <f>IFERROR(VLOOKUP($C442,'SINAPI ABRIL 2021'!$1:$1048576,2,0),IFERROR(VLOOKUP($C442,'5-COMP. PROPRIA'!$B$1:$I$7569,4,0),""))</f>
        <v>FORNECIMENTO E INSTALAÇÃO DE PLACA DE INAUGURAÇÃO DE 40X60CM</v>
      </c>
      <c r="F442" s="89" t="str">
        <f>IFERROR(VLOOKUP($C442,'SINAPI ABRIL 2021'!$A:$D,3,0),IFERROR(VLOOKUP($C442,'5-COMP. PROPRIA'!$B$1:$I$7569,5,0),""))</f>
        <v>UN</v>
      </c>
      <c r="G442" s="155">
        <f>QUANT!K870</f>
        <v>1</v>
      </c>
      <c r="H442" s="320">
        <f>IFERROR(VLOOKUP($C442,'SINAPI ABRIL 2021'!$A:$D,4,0),IFERROR(VLOOKUP($C442,'5-COMP. PROPRIA'!$B$1:$I$828,8,0),""))</f>
        <v>694.22</v>
      </c>
      <c r="I442" s="285">
        <f>H442*'4-BDI'!$E$29</f>
        <v>890.26772800000003</v>
      </c>
      <c r="J442" s="286">
        <f t="shared" ref="J442" si="200">TRUNC(G442*H442,2)</f>
        <v>694.22</v>
      </c>
      <c r="K442" s="149">
        <f t="shared" ref="K442" si="201">TRUNC(G442*I442,2)</f>
        <v>890.26</v>
      </c>
    </row>
    <row r="443" spans="2:11" ht="30.75" customHeight="1">
      <c r="B443" s="562" t="s">
        <v>12890</v>
      </c>
      <c r="C443" s="87" t="str">
        <f>QUANT!C874</f>
        <v>CP-SD-02</v>
      </c>
      <c r="D443" s="87" t="str">
        <f>QUANT!D874</f>
        <v>PRÓPRIA</v>
      </c>
      <c r="E443" s="88" t="str">
        <f>IFERROR(VLOOKUP($C443,'SINAPI ABRIL 2021'!$1:$1048576,2,0),IFERROR(VLOOKUP($C443,'5-COMP. PROPRIA'!$B$1:$I$7569,4,0),""))</f>
        <v>CONJUNTO DE MASTRO PARA TRÊS BANDEIRAS E PEDESTAL</v>
      </c>
      <c r="F443" s="89" t="str">
        <f>IFERROR(VLOOKUP($C443,'SINAPI ABRIL 2021'!$A:$D,3,0),IFERROR(VLOOKUP($C443,'5-COMP. PROPRIA'!$B$1:$I$7569,5,0),""))</f>
        <v>UN</v>
      </c>
      <c r="G443" s="155">
        <f>QUANT!K874</f>
        <v>1</v>
      </c>
      <c r="H443" s="320">
        <f>IFERROR(VLOOKUP($C443,'SINAPI ABRIL 2021'!$A:$D,4,0),IFERROR(VLOOKUP($C443,'5-COMP. PROPRIA'!$B$1:$I$828,8,0),""))</f>
        <v>4187.12</v>
      </c>
      <c r="I443" s="285">
        <f>H443*'4-BDI'!$E$29</f>
        <v>5369.562688</v>
      </c>
      <c r="J443" s="286">
        <f t="shared" ref="J443:J446" si="202">TRUNC(G443*H443,2)</f>
        <v>4187.12</v>
      </c>
      <c r="K443" s="149">
        <f t="shared" ref="K443:K446" si="203">TRUNC(G443*I443,2)</f>
        <v>5369.56</v>
      </c>
    </row>
    <row r="444" spans="2:11" ht="30.75" customHeight="1">
      <c r="B444" s="562" t="s">
        <v>12891</v>
      </c>
      <c r="C444" s="87" t="str">
        <f>QUANT!C902</f>
        <v>CP-SD-05</v>
      </c>
      <c r="D444" s="87" t="str">
        <f>QUANT!D902</f>
        <v>PRÓPRIA</v>
      </c>
      <c r="E444" s="88" t="str">
        <f>IFERROR(VLOOKUP($C444,'SINAPI ABRIL 2021'!$1:$1048576,2,0),IFERROR(VLOOKUP($C444,'5-COMP. PROPRIA'!$B$1:$I$7569,4,0),""))</f>
        <v>RETIRADA E REALOCAÇÃO DE PORTÃO (4,00 X 2,10 M), COM REAPROVEITAMENTO</v>
      </c>
      <c r="F444" s="89" t="str">
        <f>IFERROR(VLOOKUP($C444,'SINAPI ABRIL 2021'!$A:$D,3,0),IFERROR(VLOOKUP($C444,'5-COMP. PROPRIA'!$B$1:$I$7569,5,0),""))</f>
        <v xml:space="preserve">UN    </v>
      </c>
      <c r="G444" s="155">
        <f>QUANT!K902</f>
        <v>1</v>
      </c>
      <c r="H444" s="320">
        <f>IFERROR(VLOOKUP($C444,'SINAPI ABRIL 2021'!$A:$D,4,0),IFERROR(VLOOKUP($C444,'5-COMP. PROPRIA'!$B$1:$I$828,8,0),""))</f>
        <v>325.41000000000003</v>
      </c>
      <c r="I444" s="285">
        <f>H444*'4-BDI'!$E$29</f>
        <v>417.30578400000002</v>
      </c>
      <c r="J444" s="286">
        <f t="shared" ref="J444" si="204">TRUNC(G444*H444,2)</f>
        <v>325.41000000000003</v>
      </c>
      <c r="K444" s="149">
        <f t="shared" ref="K444" si="205">TRUNC(G444*I444,2)</f>
        <v>417.3</v>
      </c>
    </row>
    <row r="445" spans="2:11" ht="30.75" customHeight="1">
      <c r="B445" s="562" t="s">
        <v>12892</v>
      </c>
      <c r="C445" s="87" t="str">
        <f>QUANT!C878</f>
        <v>CP-QUA-01</v>
      </c>
      <c r="D445" s="87" t="str">
        <f>QUANT!D878</f>
        <v>PRÓPRIA</v>
      </c>
      <c r="E445" s="88" t="str">
        <f>IFERROR(VLOOKUP($C445,'SINAPI ABRIL 2021'!$1:$1048576,2,0),IFERROR(VLOOKUP($C445,'5-COMP. PROPRIA'!$B$1:$I$7569,4,0),""))</f>
        <v>PINTURA DE QUADRO NEGRO ESCOLAR</v>
      </c>
      <c r="F445" s="89" t="str">
        <f>IFERROR(VLOOKUP($C445,'SINAPI ABRIL 2021'!$A:$D,3,0),IFERROR(VLOOKUP($C445,'5-COMP. PROPRIA'!$B$1:$I$7569,5,0),""))</f>
        <v>M2</v>
      </c>
      <c r="G445" s="155">
        <f>QUANT!K878</f>
        <v>78</v>
      </c>
      <c r="H445" s="320">
        <f>IFERROR(VLOOKUP($C445,'SINAPI ABRIL 2021'!$A:$D,4,0),IFERROR(VLOOKUP($C445,'5-COMP. PROPRIA'!$B$1:$I$828,8,0),""))</f>
        <v>42.07</v>
      </c>
      <c r="I445" s="285">
        <f>H445*'4-BDI'!$E$29</f>
        <v>53.950567999999997</v>
      </c>
      <c r="J445" s="286">
        <f t="shared" si="202"/>
        <v>3281.46</v>
      </c>
      <c r="K445" s="149">
        <f t="shared" si="203"/>
        <v>4208.1400000000003</v>
      </c>
    </row>
    <row r="446" spans="2:11" ht="30.75" customHeight="1">
      <c r="B446" s="562" t="s">
        <v>12893</v>
      </c>
      <c r="C446" s="87" t="str">
        <f>QUANT!C882</f>
        <v>CP-QUA-02</v>
      </c>
      <c r="D446" s="87" t="str">
        <f>QUANT!D882</f>
        <v>PRÓPRIA</v>
      </c>
      <c r="E446" s="88" t="str">
        <f>IFERROR(VLOOKUP($C446,'SINAPI ABRIL 2021'!$1:$1048576,2,0),IFERROR(VLOOKUP($C446,'5-COMP. PROPRIA'!$B$1:$I$7569,4,0),""))</f>
        <v>REQUADRO EM MADEIRA DE QUADRO ESCOLAR - INCLUSO VERNIZ (TRES DEMAOS)</v>
      </c>
      <c r="F446" s="89" t="str">
        <f>IFERROR(VLOOKUP($C446,'SINAPI ABRIL 2021'!$A:$D,3,0),IFERROR(VLOOKUP($C446,'5-COMP. PROPRIA'!$B$1:$I$7569,5,0),""))</f>
        <v>UN</v>
      </c>
      <c r="G446" s="155">
        <f>QUANT!K882</f>
        <v>14.3</v>
      </c>
      <c r="H446" s="320">
        <f>IFERROR(VLOOKUP($C446,'SINAPI ABRIL 2021'!$A:$D,4,0),IFERROR(VLOOKUP($C446,'5-COMP. PROPRIA'!$B$1:$I$828,8,0),""))</f>
        <v>84.71</v>
      </c>
      <c r="I446" s="285">
        <f>H446*'4-BDI'!$E$29</f>
        <v>108.63210399999998</v>
      </c>
      <c r="J446" s="286">
        <f t="shared" si="202"/>
        <v>1211.3499999999999</v>
      </c>
      <c r="K446" s="149">
        <f t="shared" si="203"/>
        <v>1553.43</v>
      </c>
    </row>
    <row r="447" spans="2:11" ht="15">
      <c r="B447" s="721" t="s">
        <v>4670</v>
      </c>
      <c r="C447" s="722"/>
      <c r="D447" s="722"/>
      <c r="E447" s="722"/>
      <c r="F447" s="722"/>
      <c r="G447" s="722"/>
      <c r="H447" s="723"/>
      <c r="I447" s="150"/>
      <c r="J447" s="152">
        <f>SUM(J442:J446)</f>
        <v>9699.56</v>
      </c>
      <c r="K447" s="151">
        <f>SUM(K442:K446)</f>
        <v>12438.690000000002</v>
      </c>
    </row>
    <row r="448" spans="2:11" ht="15">
      <c r="B448" s="324" t="s">
        <v>11694</v>
      </c>
      <c r="C448" s="325"/>
      <c r="D448" s="326"/>
      <c r="E448" s="327" t="str">
        <f>QUANT!E886</f>
        <v>READEQUAÇÃO DE RAMPAS INTERNAS (ACESSIBILIDADE)</v>
      </c>
      <c r="F448" s="144"/>
      <c r="G448" s="155"/>
      <c r="H448" s="320"/>
      <c r="I448" s="285"/>
      <c r="J448" s="286"/>
      <c r="K448" s="149"/>
    </row>
    <row r="449" spans="2:11" ht="30">
      <c r="B449" s="13" t="s">
        <v>12894</v>
      </c>
      <c r="C449" s="87">
        <f>QUANT!C888</f>
        <v>94342</v>
      </c>
      <c r="D449" s="87" t="str">
        <f>QUANT!D888</f>
        <v>SINAPI</v>
      </c>
      <c r="E449" s="88" t="str">
        <f>IFERROR(VLOOKUP($C449,'SINAPI ABRIL 2021'!$1:$1048576,2,0),IFERROR(VLOOKUP($C449,'5-COMP. PROPRIA'!$B$1:$I$7569,4,0),""))</f>
        <v>ATERRO MANUAL DE VALAS COM AREIA PARA ATERRO E COMPACTAÇÃO MECANIZADA. AF_05/2016</v>
      </c>
      <c r="F449" s="89" t="str">
        <f>IFERROR(VLOOKUP($C449,'SINAPI ABRIL 2021'!$A:$D,3,0),IFERROR(VLOOKUP($C449,'5-COMP. PROPRIA'!$B$1:$I$7569,5,0),""))</f>
        <v>M3</v>
      </c>
      <c r="G449" s="155">
        <f>QUANT!K888</f>
        <v>3.6</v>
      </c>
      <c r="H449" s="320">
        <f>IFERROR(VLOOKUP($C449,'SINAPI ABRIL 2021'!$A:$D,4,0),IFERROR(VLOOKUP($C449,'5-COMP. PROPRIA'!$B$1:$I$828,8,0),""))</f>
        <v>91.51</v>
      </c>
      <c r="I449" s="285">
        <f>H449*'4-BDI'!$E$29</f>
        <v>117.352424</v>
      </c>
      <c r="J449" s="286">
        <f t="shared" ref="J449:J450" si="206">TRUNC(G449*H449,2)</f>
        <v>329.43</v>
      </c>
      <c r="K449" s="149">
        <f t="shared" ref="K449:K450" si="207">TRUNC(G449*I449,2)</f>
        <v>422.46</v>
      </c>
    </row>
    <row r="450" spans="2:11" ht="30">
      <c r="B450" s="13" t="s">
        <v>12895</v>
      </c>
      <c r="C450" s="87">
        <f>QUANT!C893</f>
        <v>99855</v>
      </c>
      <c r="D450" s="87" t="str">
        <f>QUANT!D893</f>
        <v>SINAPI</v>
      </c>
      <c r="E450" s="88" t="str">
        <f>IFERROR(VLOOKUP($C450,'SINAPI ABRIL 2021'!$1:$1048576,2,0),IFERROR(VLOOKUP($C450,'5-COMP. PROPRIA'!$B$1:$I$7569,4,0),""))</f>
        <v>CORRIMÃO SIMPLES, DIÂMETRO EXTERNO = 1 1/2", EM AÇO GALVANIZADO. AF_04/2019_P</v>
      </c>
      <c r="F450" s="89" t="str">
        <f>IFERROR(VLOOKUP($C450,'SINAPI ABRIL 2021'!$A:$D,3,0),IFERROR(VLOOKUP($C450,'5-COMP. PROPRIA'!$B$1:$I$7569,5,0),""))</f>
        <v>M</v>
      </c>
      <c r="G450" s="155">
        <f>QUANT!K893</f>
        <v>32.700000000000003</v>
      </c>
      <c r="H450" s="320">
        <f>IFERROR(VLOOKUP($C450,'SINAPI ABRIL 2021'!$A:$D,4,0),IFERROR(VLOOKUP($C450,'5-COMP. PROPRIA'!$B$1:$I$828,8,0),""))</f>
        <v>100.18</v>
      </c>
      <c r="I450" s="285">
        <f>H450*'4-BDI'!$E$29</f>
        <v>128.470832</v>
      </c>
      <c r="J450" s="286">
        <f t="shared" si="206"/>
        <v>3275.88</v>
      </c>
      <c r="K450" s="149">
        <f t="shared" si="207"/>
        <v>4200.99</v>
      </c>
    </row>
    <row r="451" spans="2:11" ht="15">
      <c r="B451" s="721" t="s">
        <v>4670</v>
      </c>
      <c r="C451" s="722"/>
      <c r="D451" s="722"/>
      <c r="E451" s="722"/>
      <c r="F451" s="722"/>
      <c r="G451" s="722"/>
      <c r="H451" s="723"/>
      <c r="I451" s="150"/>
      <c r="J451" s="152">
        <f>SUM(J449:J450)</f>
        <v>3605.31</v>
      </c>
      <c r="K451" s="151">
        <f>SUM(K449:K450)</f>
        <v>4623.45</v>
      </c>
    </row>
    <row r="452" spans="2:11" ht="15">
      <c r="B452" s="721" t="s">
        <v>3682</v>
      </c>
      <c r="C452" s="724"/>
      <c r="D452" s="724"/>
      <c r="E452" s="724"/>
      <c r="F452" s="724"/>
      <c r="G452" s="724"/>
      <c r="H452" s="724"/>
      <c r="I452" s="150"/>
      <c r="J452" s="152">
        <f>TRUNC(SUM(J447+J451),2)</f>
        <v>13304.87</v>
      </c>
      <c r="K452" s="152">
        <f>TRUNC(SUM(K447+K451),2)</f>
        <v>17062.14</v>
      </c>
    </row>
    <row r="453" spans="2:11" s="95" customFormat="1" ht="15">
      <c r="B453" s="7" t="s">
        <v>11695</v>
      </c>
      <c r="C453" s="8"/>
      <c r="D453" s="9"/>
      <c r="E453" s="10" t="str">
        <f>QUANT!E952</f>
        <v>LIMPEZA DE OBRA</v>
      </c>
      <c r="F453" s="11"/>
      <c r="G453" s="154"/>
      <c r="H453" s="323"/>
      <c r="I453" s="147"/>
      <c r="J453" s="147"/>
      <c r="K453" s="148"/>
    </row>
    <row r="454" spans="2:11" ht="15">
      <c r="B454" s="13" t="s">
        <v>11696</v>
      </c>
      <c r="C454" s="87" t="str">
        <f>QUANT!C954</f>
        <v>CP-LP-01</v>
      </c>
      <c r="D454" s="87" t="str">
        <f>QUANT!D954</f>
        <v>PRÓPRIA</v>
      </c>
      <c r="E454" s="88" t="str">
        <f>IFERROR(VLOOKUP($C454,'SINAPI ABRIL 2021'!$1:$1048576,2,0),IFERROR(VLOOKUP($C454,'5-COMP. PROPRIA'!$B$1:$I$7569,4,0),""))</f>
        <v xml:space="preserve">LIMPEZA DE ESQUADRIAS COM PANO ÚMIDO </v>
      </c>
      <c r="F454" s="89" t="str">
        <f>IFERROR(VLOOKUP($C454,'SINAPI ABRIL 2021'!$A:$D,3,0),IFERROR(VLOOKUP($C454,'5-COMP. PROPRIA'!$B$1:$I$7569,5,0),""))</f>
        <v>M2</v>
      </c>
      <c r="G454" s="155">
        <f>QUANT!K954</f>
        <v>450</v>
      </c>
      <c r="H454" s="320">
        <f>IFERROR(VLOOKUP($C454,'SINAPI ABRIL 2021'!$A:$D,4,0),IFERROR(VLOOKUP($C454,'5-COMP. PROPRIA'!$B$1:$I$828,8,0),""))</f>
        <v>1.96</v>
      </c>
      <c r="I454" s="285">
        <f>H454*'4-BDI'!$E$29</f>
        <v>2.5135039999999997</v>
      </c>
      <c r="J454" s="286">
        <f t="shared" ref="J454" si="208">TRUNC(G454*H454,2)</f>
        <v>882</v>
      </c>
      <c r="K454" s="149">
        <f t="shared" ref="K454" si="209">TRUNC(G454*I454,2)</f>
        <v>1131.07</v>
      </c>
    </row>
    <row r="455" spans="2:11" ht="15">
      <c r="B455" s="13" t="s">
        <v>11697</v>
      </c>
      <c r="C455" s="87">
        <f>QUANT!C955</f>
        <v>99806</v>
      </c>
      <c r="D455" s="87" t="str">
        <f>QUANT!D955</f>
        <v>SINAPI</v>
      </c>
      <c r="E455" s="88" t="str">
        <f>IFERROR(VLOOKUP($C455,'SINAPI ABRIL 2021'!$1:$1048576,2,0),IFERROR(VLOOKUP($C455,'5-COMP. PROPRIA'!$B$1:$I$7569,4,0),""))</f>
        <v>LIMPEZA DE REVESTIMENTO CERÂMICO EM PAREDE COM PANO ÚMIDO AF_04/2019</v>
      </c>
      <c r="F455" s="89" t="str">
        <f>IFERROR(VLOOKUP($C455,'SINAPI ABRIL 2021'!$A:$D,3,0),IFERROR(VLOOKUP($C455,'5-COMP. PROPRIA'!$B$1:$I$7569,5,0),""))</f>
        <v>M2</v>
      </c>
      <c r="G455" s="155">
        <f>QUANT!K955</f>
        <v>254</v>
      </c>
      <c r="H455" s="320">
        <f>IFERROR(VLOOKUP($C455,'SINAPI ABRIL 2021'!$A:$D,4,0),IFERROR(VLOOKUP($C455,'5-COMP. PROPRIA'!$B$1:$I$828,8,0),""))</f>
        <v>0.56000000000000005</v>
      </c>
      <c r="I455" s="285">
        <f>H455*'4-BDI'!$E$29</f>
        <v>0.718144</v>
      </c>
      <c r="J455" s="286">
        <f t="shared" ref="J455:J456" si="210">TRUNC(G455*H455,2)</f>
        <v>142.24</v>
      </c>
      <c r="K455" s="149">
        <f t="shared" ref="K455:K456" si="211">TRUNC(G455*I455,2)</f>
        <v>182.4</v>
      </c>
    </row>
    <row r="456" spans="2:11" ht="15">
      <c r="B456" s="13" t="s">
        <v>11698</v>
      </c>
      <c r="C456" s="87">
        <f>QUANT!C956</f>
        <v>99814</v>
      </c>
      <c r="D456" s="87" t="str">
        <f>QUANT!D956</f>
        <v>SINAPI</v>
      </c>
      <c r="E456" s="88" t="str">
        <f>IFERROR(VLOOKUP($C456,'SINAPI ABRIL 2021'!$1:$1048576,2,0),IFERROR(VLOOKUP($C456,'5-COMP. PROPRIA'!$B$1:$I$7569,4,0),""))</f>
        <v>LIMPEZA DE SUPERFÍCIE COM JATO DE ALTA PRESSÃO. AF_04/2019</v>
      </c>
      <c r="F456" s="89" t="str">
        <f>IFERROR(VLOOKUP($C456,'SINAPI ABRIL 2021'!$A:$D,3,0),IFERROR(VLOOKUP($C456,'5-COMP. PROPRIA'!$B$1:$I$7569,5,0),""))</f>
        <v>M2</v>
      </c>
      <c r="G456" s="155">
        <f>QUANT!K956</f>
        <v>1105.56</v>
      </c>
      <c r="H456" s="320">
        <f>IFERROR(VLOOKUP($C456,'SINAPI ABRIL 2021'!$A:$D,4,0),IFERROR(VLOOKUP($C456,'5-COMP. PROPRIA'!$B$1:$I$828,8,0),""))</f>
        <v>1.26</v>
      </c>
      <c r="I456" s="285">
        <f>H456*'4-BDI'!$E$29</f>
        <v>1.6158239999999999</v>
      </c>
      <c r="J456" s="286">
        <f t="shared" si="210"/>
        <v>1393</v>
      </c>
      <c r="K456" s="149">
        <f t="shared" si="211"/>
        <v>1786.39</v>
      </c>
    </row>
    <row r="457" spans="2:11" ht="15.75" thickBot="1">
      <c r="B457" s="749" t="s">
        <v>3682</v>
      </c>
      <c r="C457" s="750"/>
      <c r="D457" s="750"/>
      <c r="E457" s="750"/>
      <c r="F457" s="750"/>
      <c r="G457" s="750"/>
      <c r="H457" s="750"/>
      <c r="I457" s="546"/>
      <c r="J457" s="547">
        <f>TRUNC(SUM(J454:J456),2)</f>
        <v>2417.2399999999998</v>
      </c>
      <c r="K457" s="548">
        <f>TRUNC(SUM(K454:K456),2)</f>
        <v>3099.86</v>
      </c>
    </row>
    <row r="458" spans="2:11" ht="15.75" thickBot="1">
      <c r="B458" s="747"/>
      <c r="C458" s="748"/>
      <c r="D458" s="748"/>
      <c r="E458" s="748"/>
      <c r="F458" s="748"/>
      <c r="G458" s="748"/>
      <c r="H458" s="748"/>
      <c r="I458" s="748"/>
      <c r="J458" s="748"/>
      <c r="K458" s="545"/>
    </row>
    <row r="459" spans="2:11" ht="15">
      <c r="B459" s="751" t="s">
        <v>19</v>
      </c>
      <c r="C459" s="752"/>
      <c r="D459" s="752"/>
      <c r="E459" s="752"/>
      <c r="F459" s="752"/>
      <c r="G459" s="752"/>
      <c r="H459" s="752"/>
      <c r="I459" s="515"/>
      <c r="J459" s="515">
        <f>TRUNC(SUM(J15+J19+J46+J110+J147+J205+J218+J236+J351+J414+J457+J452+J439+J430+J249+J212+J160+J142+J138),2)</f>
        <v>1450073.45</v>
      </c>
      <c r="K459" s="516"/>
    </row>
    <row r="460" spans="2:11" ht="15.75" thickBot="1">
      <c r="B460" s="745" t="s">
        <v>9</v>
      </c>
      <c r="C460" s="746"/>
      <c r="D460" s="746"/>
      <c r="E460" s="746"/>
      <c r="F460" s="746"/>
      <c r="G460" s="746"/>
      <c r="H460" s="746"/>
      <c r="I460" s="332"/>
      <c r="J460" s="332"/>
      <c r="K460" s="333">
        <f>TRUNC(SUM(K15+K19+K46+K110+K147+K205+K218+K236+K351+K414+K457+K452+K439+K430+K249+K212+K160+K142+K138),2)</f>
        <v>1859573.42</v>
      </c>
    </row>
    <row r="461" spans="2:11" ht="110.25" customHeight="1">
      <c r="B461" s="530"/>
      <c r="C461" s="531"/>
      <c r="D461" s="532"/>
      <c r="E461" s="533"/>
      <c r="F461" s="534"/>
      <c r="G461" s="535"/>
      <c r="H461" s="536"/>
      <c r="I461" s="537"/>
      <c r="J461" s="537"/>
      <c r="K461" s="538"/>
    </row>
    <row r="462" spans="2:11" ht="15">
      <c r="B462" s="101"/>
      <c r="C462" s="21"/>
      <c r="D462" s="92"/>
      <c r="E462" s="528" t="s">
        <v>12874</v>
      </c>
      <c r="F462" s="283"/>
      <c r="G462" s="156"/>
      <c r="H462" s="321"/>
      <c r="I462" s="296"/>
      <c r="J462" s="296"/>
      <c r="K462" s="289"/>
    </row>
    <row r="463" spans="2:11" ht="15">
      <c r="B463" s="101"/>
      <c r="C463" s="281"/>
      <c r="D463" s="282"/>
      <c r="E463" s="539" t="s">
        <v>12875</v>
      </c>
      <c r="F463" s="91"/>
      <c r="G463" s="156"/>
      <c r="H463" s="321"/>
      <c r="I463" s="288"/>
      <c r="J463" s="288"/>
      <c r="K463" s="289"/>
    </row>
    <row r="464" spans="2:11" ht="15.75" thickBot="1">
      <c r="B464" s="102"/>
      <c r="C464" s="329"/>
      <c r="D464" s="330"/>
      <c r="E464" s="540" t="s">
        <v>12876</v>
      </c>
      <c r="F464" s="331"/>
      <c r="G464" s="157"/>
      <c r="H464" s="322"/>
      <c r="I464" s="290"/>
      <c r="J464" s="290"/>
      <c r="K464" s="291"/>
    </row>
  </sheetData>
  <protectedRanges>
    <protectedRange password="C715" sqref="C15 C19 C194 C184 C226 C232 C235:C236 C440:C443 C218 C207:D211 C140:D141 C171 C248:C249 C244 C362 C380 C395 C401 C407 C413 C142 C46 C86 C65 C350:C351 C332 D442:D443 C109:C110 C160 C204:C205 C282 C444:D444 C451:C452 C212 C124 C137:C138 C147 C445:C447 D445:D446 C199:D203" name="Intervalo3" securityDescriptor="O:WDG:WDD:(A;;CC;;;S-1-5-21-331323738-3957049979-2397494211-500)"/>
    <protectedRange password="C715" sqref="G15:H15 B19:C19 E19 G19:H19 B15:C15 E15 E194:E195 B194:C194 B184:C184 G184:H184 B46:C46 G86:H86 E350:E351 B171:C171 G204:H204 G226:I226 E226 B226:C226 G232:I232 E232 B232:C232 E235:E236 B235:C236 G447:I447 E171 I430 E431 G440:I441 G65:H65 G332:I332 B332:C332 E332 E218 B218:C218 E440:E441 G140:G141 B140:D141 G109:H109 G282:I282 B282:C282 D442:D443 G194:H194 B354:D361 E248:E249 B248:C249 B244:C244 G248:I250 G362:I362 G380:I380 G395:I395 G401:I401 G407:I407 G413:I413 G172:I172 E362:E363 G244:I244 E380:E381 E395:E396 E401:E402 E407:E408 E413 G218:I219 G46:I46 E46 E86 B86:C86 E65 B65:C65 E109:E110 G110:I110 G451:I452 B451:C452 B109:C110 B124:C124 B350:C351 E124 G124:H124 G137:H138 G171:H171 G199:G203 B204:C205 E447:E448 E282 B443:B446 B447:C447 D364:D379 E137:E138 B137:C138 E184:E185 G224 G350:I352 G142:H142 E142 B142:C142 G147:I148 B147:C147 E147 G160:I162 B160:C160 E160 E204:E205 G205:I206 C207:D211 E212 G207:G211 B212:C212 G212:I213 G235:I237 E244 B362:C414 I439 E451:E452 B440:C442 C444:D446 C443 C199:D203" name="Intervalo3_18" securityDescriptor="O:WDG:WDD:(A;;CC;;;S-1-5-21-331323738-3957049979-2397494211-500)"/>
    <protectedRange sqref="B19 G19:H19 B15 B194:B195 G194:H194 G447:I447 G15:H15 G205:I205 G184:H184 G86:H86 G226:I226 G232:I232 G235:I236 I430 B431 G440:I441 G65:H65 B184:B185 G218:I218 G204:H204 G109:H109 G451:I452 B353:B415 G362:I362 G380:I380 G395:I395 G401:I401 G407:I407 G413:I413 G46:I46 B46 B86 B65 G110:I110 B109:B110 B124 G124:H124 G137:H138 B137:B138 B440:B452 B147 G350:I352 B350:B351 G332:I332 B332:B333 G282:I282 B282:B283 G142:H142 G147:I147 B160 G160:I160 G171:H171 B171 B204:B205 G212:I212 G207:G211 B212 G244:I244 G248:I249 I439 G140:G141 B140:B142 B218:B251 G199:G203" name="Intervalo2_16"/>
    <protectedRange password="C715" sqref="B19 B204:B205 B15 B184 B226 B232 B235:B236 B218 B140:B142 B248:B249 B244 B362 B380 B395 B401 B407 B413 B46 B86 B65 B109:B110 B124 B137:B138 B451:B452 B171 B350:B351 B332 B282 B147 B160 B194 B212 B440:B447" name="Intervalo3_1_2_1" securityDescriptor="O:WDG:WDD:(A;;CC;;;S-1-5-21-331323738-3957049979-2397494211-500)"/>
    <protectedRange sqref="B19 B204:B205 B15 B184 B226 B232 B235:B236 B218 B140:B142 B248:B249 B244 B362 B380 B395 B401 B407 B413 B46 B86 B65 B109:B110 B124 B137:B138 B451:B452 B171 B350:B351 B332 B282 B147 B160 B194 B212 B440:B447" name="Intervalo2_1_2"/>
    <protectedRange password="C715" sqref="F19 F194 F15 F184 F226 F232 F235:F236 F447 F282 F440:F441 F171 F218 F160 F212 F451:F452 F248:F249 F244 F362 F380 F395 F401 F407 F413 F142 F46 F86 F65 F109:F110 F350:F351 F332 F124 F137:F138 F204:F205 F147" name="Intervalo3_4_1_1_5" securityDescriptor="O:WDG:WDD:(A;;CC;;;S-1-5-21-331323738-3957049979-2397494211-500)"/>
    <protectedRange password="C715" sqref="B457" name="Intervalo3_19" securityDescriptor="O:WDG:WDD:(A;;CC;;;S-1-5-21-331323738-3957049979-2397494211-500)"/>
    <protectedRange sqref="B457" name="Intervalo2_17"/>
    <protectedRange password="C715" sqref="B457" name="Intervalo3_1_3" securityDescriptor="O:WDG:WDD:(A;;CC;;;S-1-5-21-331323738-3957049979-2397494211-500)"/>
    <protectedRange sqref="B457" name="Intervalo2_1_3"/>
    <protectedRange password="C715" sqref="F457" name="Intervalo3_8_7" securityDescriptor="O:WDG:WDD:(A;;CC;;;S-1-5-21-331323738-3957049979-2397494211-500)"/>
    <protectedRange password="C715" sqref="F457" name="Intervalo3_3_1_7" securityDescriptor="O:WDG:WDD:(A;;CC;;;S-1-5-21-331323738-3957049979-2397494211-500)"/>
    <protectedRange password="C715" sqref="F457" name="Intervalo3_4_1_1_1_1_7" securityDescriptor="O:WDG:WDD:(A;;CC;;;S-1-5-21-331323738-3957049979-2397494211-500)"/>
  </protectedRanges>
  <mergeCells count="54">
    <mergeCell ref="B447:H447"/>
    <mergeCell ref="B452:H452"/>
    <mergeCell ref="B350:H350"/>
    <mergeCell ref="B332:H332"/>
    <mergeCell ref="B282:H282"/>
    <mergeCell ref="B401:H401"/>
    <mergeCell ref="B407:H407"/>
    <mergeCell ref="B413:H413"/>
    <mergeCell ref="B414:H414"/>
    <mergeCell ref="B362:H362"/>
    <mergeCell ref="B380:H380"/>
    <mergeCell ref="B395:H395"/>
    <mergeCell ref="B430:H430"/>
    <mergeCell ref="B460:H460"/>
    <mergeCell ref="B458:J458"/>
    <mergeCell ref="B457:H457"/>
    <mergeCell ref="B459:H459"/>
    <mergeCell ref="B451:H451"/>
    <mergeCell ref="B2:K2"/>
    <mergeCell ref="B8:K8"/>
    <mergeCell ref="B3:K3"/>
    <mergeCell ref="B4:K4"/>
    <mergeCell ref="B5:K5"/>
    <mergeCell ref="B6:K6"/>
    <mergeCell ref="B7:K7"/>
    <mergeCell ref="B15:H15"/>
    <mergeCell ref="B236:H236"/>
    <mergeCell ref="B351:H351"/>
    <mergeCell ref="B205:H205"/>
    <mergeCell ref="B226:H226"/>
    <mergeCell ref="B147:H147"/>
    <mergeCell ref="B232:H232"/>
    <mergeCell ref="B235:H235"/>
    <mergeCell ref="B204:H204"/>
    <mergeCell ref="B86:H86"/>
    <mergeCell ref="B137:H137"/>
    <mergeCell ref="B19:H19"/>
    <mergeCell ref="B46:H46"/>
    <mergeCell ref="B218:H218"/>
    <mergeCell ref="B109:H109"/>
    <mergeCell ref="B142:H142"/>
    <mergeCell ref="B110:H110"/>
    <mergeCell ref="B65:H65"/>
    <mergeCell ref="B124:H124"/>
    <mergeCell ref="B138:H138"/>
    <mergeCell ref="B160:H160"/>
    <mergeCell ref="B171:H171"/>
    <mergeCell ref="B439:H439"/>
    <mergeCell ref="B184:H184"/>
    <mergeCell ref="B249:H249"/>
    <mergeCell ref="B194:H194"/>
    <mergeCell ref="B212:H212"/>
    <mergeCell ref="B244:H244"/>
    <mergeCell ref="B248:H248"/>
  </mergeCells>
  <phoneticPr fontId="114" type="noConversion"/>
  <printOptions horizontalCentered="1"/>
  <pageMargins left="0.19685039370078741" right="0.19685039370078741" top="0.39370078740157483" bottom="0.78740157480314965" header="0" footer="0"/>
  <pageSetup paperSize="9" scale="48" fitToHeight="0"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4"/>
  <dimension ref="B1:M56"/>
  <sheetViews>
    <sheetView tabSelected="1" view="pageBreakPreview" topLeftCell="A19" zoomScale="70" zoomScaleNormal="70" zoomScaleSheetLayoutView="70" workbookViewId="0">
      <selection activeCell="B63" sqref="B63"/>
    </sheetView>
  </sheetViews>
  <sheetFormatPr defaultRowHeight="12.75"/>
  <cols>
    <col min="1" max="1" width="6.7109375" customWidth="1"/>
    <col min="2" max="2" width="10.85546875" customWidth="1"/>
    <col min="3" max="3" width="58.140625" customWidth="1"/>
    <col min="4" max="4" width="23.42578125" style="6" bestFit="1" customWidth="1"/>
    <col min="5" max="5" width="16.7109375" customWidth="1"/>
    <col min="6" max="6" width="21" customWidth="1"/>
    <col min="7" max="7" width="21" bestFit="1" customWidth="1"/>
    <col min="8" max="8" width="22.140625" customWidth="1"/>
    <col min="9" max="9" width="23.42578125" bestFit="1" customWidth="1"/>
    <col min="10" max="10" width="24.140625" bestFit="1" customWidth="1"/>
    <col min="11" max="11" width="23.28515625" bestFit="1" customWidth="1"/>
    <col min="12" max="12" width="23.28515625" style="302" bestFit="1" customWidth="1"/>
    <col min="13" max="13" width="11.140625" hidden="1" customWidth="1"/>
    <col min="14" max="14" width="5.42578125" customWidth="1"/>
  </cols>
  <sheetData>
    <row r="1" spans="2:13" ht="22.5" customHeight="1" thickBot="1"/>
    <row r="2" spans="2:13" ht="160.5" customHeight="1" thickBot="1">
      <c r="B2" s="758"/>
      <c r="C2" s="759"/>
      <c r="D2" s="759"/>
      <c r="E2" s="759"/>
      <c r="F2" s="759"/>
      <c r="G2" s="759"/>
      <c r="H2" s="759"/>
      <c r="I2" s="759"/>
      <c r="J2" s="759"/>
      <c r="K2" s="759"/>
      <c r="L2" s="760"/>
    </row>
    <row r="3" spans="2:13" ht="15.75" thickBot="1">
      <c r="B3" s="755" t="str">
        <f>'2-ORÇAMENTO'!B3:G3</f>
        <v xml:space="preserve">OBRA:  REFORMA E AMPLIAÇÃO DA ESCOLA MUNICIPAL DE EDUCAÇÃO BASICA </v>
      </c>
      <c r="C3" s="756"/>
      <c r="D3" s="756"/>
      <c r="E3" s="756"/>
      <c r="F3" s="756"/>
      <c r="G3" s="756"/>
      <c r="H3" s="756"/>
      <c r="I3" s="756"/>
      <c r="J3" s="756"/>
      <c r="K3" s="756"/>
      <c r="L3" s="757"/>
    </row>
    <row r="4" spans="2:13" ht="15.75" thickBot="1">
      <c r="B4" s="755" t="str">
        <f>'2-ORÇAMENTO'!B4:G4</f>
        <v>LOCAL: EMEB MARIA PEDROSA DE MIRANDA</v>
      </c>
      <c r="C4" s="756"/>
      <c r="D4" s="756"/>
      <c r="E4" s="756"/>
      <c r="F4" s="756"/>
      <c r="G4" s="756"/>
      <c r="H4" s="756"/>
      <c r="I4" s="756"/>
      <c r="J4" s="756"/>
      <c r="K4" s="756"/>
      <c r="L4" s="757"/>
    </row>
    <row r="5" spans="2:13" ht="15.75" thickBot="1">
      <c r="B5" s="755" t="str">
        <f>'2-ORÇAMENTO'!B5:G5</f>
        <v>ENDEREÇO: Rua 15, Qd 15, S/N, Bairro: Parque Sabiá.</v>
      </c>
      <c r="C5" s="756"/>
      <c r="D5" s="756"/>
      <c r="E5" s="756"/>
      <c r="F5" s="756"/>
      <c r="G5" s="756"/>
      <c r="H5" s="756"/>
      <c r="I5" s="756"/>
      <c r="J5" s="756"/>
      <c r="K5" s="756"/>
      <c r="L5" s="757"/>
    </row>
    <row r="6" spans="2:13" ht="15" customHeight="1" thickBot="1">
      <c r="B6" s="755" t="str">
        <f>'2-ORÇAMENTO'!B6:G6</f>
        <v>MUNICÍPIO: VÁRZEA GRANDE - MT</v>
      </c>
      <c r="C6" s="756"/>
      <c r="D6" s="756"/>
      <c r="E6" s="756"/>
      <c r="F6" s="756"/>
      <c r="G6" s="756"/>
      <c r="H6" s="756"/>
      <c r="I6" s="756"/>
      <c r="J6" s="756"/>
      <c r="K6" s="756"/>
      <c r="L6" s="757"/>
    </row>
    <row r="7" spans="2:13" ht="15.75" thickBot="1">
      <c r="B7" s="755" t="str">
        <f>'2-ORÇAMENTO'!B7:G7</f>
        <v>DATA BASE: SINAPI ABRIL - MATO GROSSO/COM DESONERAÇÃO/2021 - BDI - 28,24%</v>
      </c>
      <c r="C7" s="756"/>
      <c r="D7" s="756"/>
      <c r="E7" s="756"/>
      <c r="F7" s="756"/>
      <c r="G7" s="756"/>
      <c r="H7" s="756"/>
      <c r="I7" s="756"/>
      <c r="J7" s="756"/>
      <c r="K7" s="756"/>
      <c r="L7" s="757"/>
    </row>
    <row r="8" spans="2:13" ht="16.5" customHeight="1" thickBot="1">
      <c r="B8" s="758" t="s">
        <v>42</v>
      </c>
      <c r="C8" s="759"/>
      <c r="D8" s="759"/>
      <c r="E8" s="759"/>
      <c r="F8" s="759"/>
      <c r="G8" s="759"/>
      <c r="H8" s="759"/>
      <c r="I8" s="759"/>
      <c r="J8" s="759"/>
      <c r="K8" s="759"/>
      <c r="L8" s="760"/>
    </row>
    <row r="9" spans="2:13" ht="17.25" customHeight="1" thickBot="1">
      <c r="B9" s="699" t="s">
        <v>1</v>
      </c>
      <c r="C9" s="701" t="s">
        <v>10</v>
      </c>
      <c r="D9" s="703" t="s">
        <v>8</v>
      </c>
      <c r="E9" s="704"/>
      <c r="F9" s="765" t="s">
        <v>11</v>
      </c>
      <c r="G9" s="766"/>
      <c r="H9" s="766"/>
      <c r="I9" s="766"/>
      <c r="J9" s="766"/>
      <c r="K9" s="766"/>
      <c r="L9" s="753" t="s">
        <v>8</v>
      </c>
    </row>
    <row r="10" spans="2:13" ht="16.5" thickBot="1">
      <c r="B10" s="700"/>
      <c r="C10" s="702"/>
      <c r="D10" s="190" t="s">
        <v>12</v>
      </c>
      <c r="E10" s="191" t="s">
        <v>13</v>
      </c>
      <c r="F10" s="517" t="s">
        <v>14</v>
      </c>
      <c r="G10" s="518" t="s">
        <v>15</v>
      </c>
      <c r="H10" s="517" t="s">
        <v>16</v>
      </c>
      <c r="I10" s="517" t="s">
        <v>17</v>
      </c>
      <c r="J10" s="517" t="s">
        <v>11680</v>
      </c>
      <c r="K10" s="593" t="s">
        <v>11681</v>
      </c>
      <c r="L10" s="754"/>
    </row>
    <row r="11" spans="2:13" ht="18">
      <c r="B11" s="705" t="str">
        <f>'2-ORÇAMENTO'!B10</f>
        <v>1.0</v>
      </c>
      <c r="C11" s="707" t="str">
        <f>'2-ORÇAMENTO'!E10</f>
        <v xml:space="preserve">ADMINISTRAÇÃO DE OBRA </v>
      </c>
      <c r="D11" s="708">
        <f>'2-ORÇAMENTO'!K15</f>
        <v>83570.55</v>
      </c>
      <c r="E11" s="710">
        <f>D11/$D$51</f>
        <v>4.4940710111892226E-2</v>
      </c>
      <c r="F11" s="520">
        <f>F12*$D11</f>
        <v>9844.891278426232</v>
      </c>
      <c r="G11" s="520">
        <f t="shared" ref="G11:K11" si="0">G12*$D11</f>
        <v>16662.013649870714</v>
      </c>
      <c r="H11" s="520">
        <f t="shared" si="0"/>
        <v>14640.751269603625</v>
      </c>
      <c r="I11" s="520">
        <f t="shared" si="0"/>
        <v>14162.830671149872</v>
      </c>
      <c r="J11" s="520">
        <f t="shared" si="0"/>
        <v>12535.5825</v>
      </c>
      <c r="K11" s="563">
        <f t="shared" si="0"/>
        <v>15724.48063094956</v>
      </c>
      <c r="L11" s="594">
        <f>SUM(F11:K11)</f>
        <v>83570.55</v>
      </c>
      <c r="M11" s="564">
        <f>TRUNC(SUM(D11-F11-G11-H11-I11-J11-K11),2)</f>
        <v>0</v>
      </c>
    </row>
    <row r="12" spans="2:13" ht="18">
      <c r="B12" s="706"/>
      <c r="C12" s="680"/>
      <c r="D12" s="709"/>
      <c r="E12" s="684"/>
      <c r="F12" s="521">
        <v>0.11780335630705113</v>
      </c>
      <c r="G12" s="110">
        <v>0.19937661831674811</v>
      </c>
      <c r="H12" s="110">
        <v>0.17519031847467348</v>
      </c>
      <c r="I12" s="110">
        <v>0.16947155033860459</v>
      </c>
      <c r="J12" s="110">
        <v>0.15</v>
      </c>
      <c r="K12" s="111">
        <f>100%-F12-G12-H12-I12-J12</f>
        <v>0.1881581565629227</v>
      </c>
      <c r="L12" s="595">
        <f>SUM(F12:K12)</f>
        <v>1</v>
      </c>
      <c r="M12" s="565">
        <f t="shared" ref="M12:M48" si="1">M11/D11</f>
        <v>0</v>
      </c>
    </row>
    <row r="13" spans="2:13" ht="18">
      <c r="B13" s="678" t="str">
        <f>'2-ORÇAMENTO'!B16</f>
        <v>2.0</v>
      </c>
      <c r="C13" s="680" t="str">
        <f>'2-ORÇAMENTO'!E16</f>
        <v>INSTALAÇÕES DE CANTEIRO E SERVIÇOS PRELIMINARES</v>
      </c>
      <c r="D13" s="709">
        <f>'2-ORÇAMENTO'!K19</f>
        <v>15775.69</v>
      </c>
      <c r="E13" s="684">
        <f>D13/$D$51</f>
        <v>8.4834994038579022E-3</v>
      </c>
      <c r="F13" s="525">
        <f>$D13</f>
        <v>15775.69</v>
      </c>
      <c r="G13" s="2"/>
      <c r="H13" s="2"/>
      <c r="I13" s="2"/>
      <c r="J13" s="2"/>
      <c r="K13" s="5"/>
      <c r="L13" s="594">
        <f t="shared" ref="L13:L48" si="2">SUM(F13:K13)</f>
        <v>15775.69</v>
      </c>
      <c r="M13" s="564">
        <f t="shared" ref="M13" si="3">TRUNC(SUM(D13-F13-G13-H13-I13-J13-K13),2)</f>
        <v>0</v>
      </c>
    </row>
    <row r="14" spans="2:13" ht="18">
      <c r="B14" s="686"/>
      <c r="C14" s="680"/>
      <c r="D14" s="709"/>
      <c r="E14" s="684"/>
      <c r="F14" s="526">
        <v>1</v>
      </c>
      <c r="G14" s="110"/>
      <c r="H14" s="110"/>
      <c r="I14" s="110"/>
      <c r="J14" s="110"/>
      <c r="K14" s="111"/>
      <c r="L14" s="595">
        <f t="shared" si="2"/>
        <v>1</v>
      </c>
      <c r="M14" s="565">
        <f t="shared" si="1"/>
        <v>0</v>
      </c>
    </row>
    <row r="15" spans="2:13" ht="18" customHeight="1">
      <c r="B15" s="678" t="str">
        <f>'2-ORÇAMENTO'!B20</f>
        <v>3.0</v>
      </c>
      <c r="C15" s="680" t="str">
        <f>'2-ORÇAMENTO'!E20</f>
        <v>DEMOLIÇÕES E RETIRADAS</v>
      </c>
      <c r="D15" s="709">
        <f>'2-ORÇAMENTO'!K46</f>
        <v>112263.08</v>
      </c>
      <c r="E15" s="684">
        <f>D15/$D$51</f>
        <v>6.0370340204152849E-2</v>
      </c>
      <c r="F15" s="525">
        <f>D15</f>
        <v>112263.08</v>
      </c>
      <c r="G15" s="2"/>
      <c r="H15" s="2"/>
      <c r="I15" s="2"/>
      <c r="J15" s="2"/>
      <c r="K15" s="5"/>
      <c r="L15" s="594">
        <f t="shared" si="2"/>
        <v>112263.08</v>
      </c>
      <c r="M15" s="564">
        <f t="shared" ref="M15" si="4">TRUNC(SUM(D15-F15-G15-H15-I15-J15-K15),2)</f>
        <v>0</v>
      </c>
    </row>
    <row r="16" spans="2:13" ht="18">
      <c r="B16" s="686"/>
      <c r="C16" s="680"/>
      <c r="D16" s="709"/>
      <c r="E16" s="684"/>
      <c r="F16" s="526">
        <v>0.5</v>
      </c>
      <c r="G16" s="110"/>
      <c r="H16" s="110"/>
      <c r="I16" s="110"/>
      <c r="J16" s="110"/>
      <c r="K16" s="111"/>
      <c r="L16" s="595">
        <f t="shared" si="2"/>
        <v>0.5</v>
      </c>
      <c r="M16" s="565">
        <f t="shared" si="1"/>
        <v>0</v>
      </c>
    </row>
    <row r="17" spans="2:13" s="302" customFormat="1" ht="18">
      <c r="B17" s="678" t="str">
        <f>'2-ORÇAMENTO'!B47</f>
        <v>4.0</v>
      </c>
      <c r="C17" s="680" t="str">
        <f>'2-ORÇAMENTO'!E47</f>
        <v>INFRAESTRUTURA</v>
      </c>
      <c r="D17" s="709">
        <f>'2-ORÇAMENTO'!K110</f>
        <v>71326.05</v>
      </c>
      <c r="E17" s="684">
        <f>D17/$D$51</f>
        <v>3.8356135462508385E-2</v>
      </c>
      <c r="F17" s="525">
        <f>F18*$D17</f>
        <v>42795.63</v>
      </c>
      <c r="G17" s="2">
        <f>G18*$D17</f>
        <v>28530.420000000002</v>
      </c>
      <c r="H17" s="2"/>
      <c r="I17" s="2"/>
      <c r="J17" s="2"/>
      <c r="K17" s="5"/>
      <c r="L17" s="594">
        <f t="shared" si="2"/>
        <v>71326.05</v>
      </c>
      <c r="M17" s="564">
        <f t="shared" ref="M17" si="5">TRUNC(SUM(D17-F17-G17-H17-I17-J17-K17),2)</f>
        <v>0</v>
      </c>
    </row>
    <row r="18" spans="2:13" s="302" customFormat="1" ht="18">
      <c r="B18" s="686"/>
      <c r="C18" s="680"/>
      <c r="D18" s="709"/>
      <c r="E18" s="684"/>
      <c r="F18" s="526">
        <v>0.6</v>
      </c>
      <c r="G18" s="110">
        <v>0.4</v>
      </c>
      <c r="H18" s="110"/>
      <c r="I18" s="110"/>
      <c r="J18" s="110"/>
      <c r="K18" s="111"/>
      <c r="L18" s="595">
        <f t="shared" si="2"/>
        <v>1</v>
      </c>
      <c r="M18" s="565">
        <f t="shared" si="1"/>
        <v>0</v>
      </c>
    </row>
    <row r="19" spans="2:13" s="302" customFormat="1" ht="18">
      <c r="B19" s="678" t="str">
        <f>'2-ORÇAMENTO'!B111</f>
        <v>5.0</v>
      </c>
      <c r="C19" s="680" t="str">
        <f>'2-ORÇAMENTO'!E111</f>
        <v xml:space="preserve">SUPERESTRUTURA </v>
      </c>
      <c r="D19" s="709">
        <f>'2-ORÇAMENTO'!K138</f>
        <v>48260.61</v>
      </c>
      <c r="E19" s="684">
        <f>D19/$D$51</f>
        <v>2.5952516572322271E-2</v>
      </c>
      <c r="F19" s="522"/>
      <c r="G19" s="2">
        <f>G20*$D19</f>
        <v>14478.182999999999</v>
      </c>
      <c r="H19" s="2">
        <f>H20*$D19</f>
        <v>14478.182999999999</v>
      </c>
      <c r="I19" s="2">
        <f>I20*$D19</f>
        <v>19304.244000000002</v>
      </c>
      <c r="J19" s="2"/>
      <c r="K19" s="5"/>
      <c r="L19" s="594">
        <f t="shared" si="2"/>
        <v>48260.61</v>
      </c>
      <c r="M19" s="564">
        <f t="shared" ref="M19" si="6">TRUNC(SUM(D19-F19-G19-H19-I19-J19-K19),2)</f>
        <v>0</v>
      </c>
    </row>
    <row r="20" spans="2:13" s="302" customFormat="1" ht="18">
      <c r="B20" s="686"/>
      <c r="C20" s="680"/>
      <c r="D20" s="709"/>
      <c r="E20" s="684"/>
      <c r="F20" s="521"/>
      <c r="G20" s="110">
        <v>0.3</v>
      </c>
      <c r="H20" s="110">
        <v>0.3</v>
      </c>
      <c r="I20" s="110">
        <v>0.4</v>
      </c>
      <c r="J20" s="110"/>
      <c r="K20" s="111"/>
      <c r="L20" s="595">
        <f t="shared" si="2"/>
        <v>1</v>
      </c>
      <c r="M20" s="565">
        <f t="shared" si="1"/>
        <v>0</v>
      </c>
    </row>
    <row r="21" spans="2:13" s="302" customFormat="1" ht="18">
      <c r="B21" s="678" t="str">
        <f>'2-ORÇAMENTO'!B139</f>
        <v>6.0</v>
      </c>
      <c r="C21" s="680" t="str">
        <f>'2-ORÇAMENTO'!E139</f>
        <v>FECHAMENTO EM ALVENARIA</v>
      </c>
      <c r="D21" s="709">
        <f>'2-ORÇAMENTO'!K142</f>
        <v>49339.99</v>
      </c>
      <c r="E21" s="684">
        <f>D21/$D$51</f>
        <v>2.6532961521895704E-2</v>
      </c>
      <c r="F21" s="522"/>
      <c r="G21" s="2"/>
      <c r="H21" s="2">
        <f>H22*$D21</f>
        <v>19735.995999999999</v>
      </c>
      <c r="I21" s="2">
        <f>I22*$D21</f>
        <v>29603.993999999999</v>
      </c>
      <c r="J21" s="2"/>
      <c r="K21" s="5"/>
      <c r="L21" s="594">
        <f t="shared" si="2"/>
        <v>49339.99</v>
      </c>
      <c r="M21" s="564">
        <f t="shared" ref="M21" si="7">TRUNC(SUM(D21-F21-G21-H21-I21-J21-K21),2)</f>
        <v>0</v>
      </c>
    </row>
    <row r="22" spans="2:13" s="302" customFormat="1" ht="18">
      <c r="B22" s="686"/>
      <c r="C22" s="680"/>
      <c r="D22" s="709"/>
      <c r="E22" s="684"/>
      <c r="F22" s="521"/>
      <c r="G22" s="110"/>
      <c r="H22" s="110">
        <v>0.4</v>
      </c>
      <c r="I22" s="110">
        <v>0.6</v>
      </c>
      <c r="J22" s="110"/>
      <c r="K22" s="111"/>
      <c r="L22" s="595">
        <f t="shared" si="2"/>
        <v>1</v>
      </c>
      <c r="M22" s="565">
        <f t="shared" si="1"/>
        <v>0</v>
      </c>
    </row>
    <row r="23" spans="2:13" s="302" customFormat="1" ht="18">
      <c r="B23" s="678" t="str">
        <f>'2-ORÇAMENTO'!B143</f>
        <v>7.0</v>
      </c>
      <c r="C23" s="680" t="str">
        <f>'2-ORÇAMENTO'!E143</f>
        <v>DIVISORIAS, BANCADAS, PEITORIS</v>
      </c>
      <c r="D23" s="709">
        <f>'2-ORÇAMENTO'!K147</f>
        <v>103396.91</v>
      </c>
      <c r="E23" s="684">
        <f>D23/$D$51</f>
        <v>5.5602488661082285E-2</v>
      </c>
      <c r="F23" s="522"/>
      <c r="G23" s="2"/>
      <c r="H23" s="2"/>
      <c r="I23" s="2"/>
      <c r="J23" s="2">
        <f>J24*$D23</f>
        <v>51698.455000000002</v>
      </c>
      <c r="K23" s="566">
        <f>K24*$D23</f>
        <v>51698.455000000002</v>
      </c>
      <c r="L23" s="594">
        <f t="shared" si="2"/>
        <v>103396.91</v>
      </c>
      <c r="M23" s="564">
        <f t="shared" ref="M23" si="8">TRUNC(SUM(D23-F23-G23-H23-I23-J23-K23),2)</f>
        <v>0</v>
      </c>
    </row>
    <row r="24" spans="2:13" s="302" customFormat="1" ht="18">
      <c r="B24" s="686"/>
      <c r="C24" s="680"/>
      <c r="D24" s="709"/>
      <c r="E24" s="684"/>
      <c r="F24" s="521"/>
      <c r="G24" s="110"/>
      <c r="H24" s="110"/>
      <c r="I24" s="110"/>
      <c r="J24" s="110">
        <v>0.5</v>
      </c>
      <c r="K24" s="567">
        <v>0.5</v>
      </c>
      <c r="L24" s="595">
        <f t="shared" si="2"/>
        <v>1</v>
      </c>
      <c r="M24" s="565">
        <f t="shared" si="1"/>
        <v>0</v>
      </c>
    </row>
    <row r="25" spans="2:13" s="302" customFormat="1" ht="18">
      <c r="B25" s="678" t="str">
        <f>'2-ORÇAMENTO'!B148</f>
        <v>8.0</v>
      </c>
      <c r="C25" s="680" t="str">
        <f>'2-ORÇAMENTO'!E148</f>
        <v>ESQUADRIAS</v>
      </c>
      <c r="D25" s="709">
        <f>'2-ORÇAMENTO'!K160</f>
        <v>204797.62</v>
      </c>
      <c r="E25" s="684">
        <f>D25/$D$51</f>
        <v>0.11013150532125804</v>
      </c>
      <c r="F25" s="522"/>
      <c r="G25" s="2"/>
      <c r="H25" s="2"/>
      <c r="I25" s="2">
        <f>I26*$D25</f>
        <v>61439.285999999993</v>
      </c>
      <c r="J25" s="2">
        <f>J26*$D25</f>
        <v>61439.285999999993</v>
      </c>
      <c r="K25" s="5">
        <f>K26*$D25</f>
        <v>81919.04800000001</v>
      </c>
      <c r="L25" s="594">
        <f t="shared" si="2"/>
        <v>204797.62</v>
      </c>
      <c r="M25" s="564">
        <f t="shared" ref="M25" si="9">TRUNC(SUM(D25-F25-G25-H25-I25-J25-K25),2)</f>
        <v>0</v>
      </c>
    </row>
    <row r="26" spans="2:13" s="302" customFormat="1" ht="18">
      <c r="B26" s="686"/>
      <c r="C26" s="680"/>
      <c r="D26" s="709"/>
      <c r="E26" s="684"/>
      <c r="F26" s="521"/>
      <c r="G26" s="110"/>
      <c r="H26" s="110"/>
      <c r="I26" s="110">
        <v>0.3</v>
      </c>
      <c r="J26" s="110">
        <v>0.3</v>
      </c>
      <c r="K26" s="111">
        <v>0.4</v>
      </c>
      <c r="L26" s="595">
        <f t="shared" si="2"/>
        <v>1</v>
      </c>
      <c r="M26" s="565">
        <f t="shared" si="1"/>
        <v>0</v>
      </c>
    </row>
    <row r="27" spans="2:13" s="302" customFormat="1" ht="18">
      <c r="B27" s="678" t="str">
        <f>'2-ORÇAMENTO'!B161</f>
        <v>9.0</v>
      </c>
      <c r="C27" s="680" t="str">
        <f>'2-ORÇAMENTO'!E161</f>
        <v>SISTEMA DE COBERTURA</v>
      </c>
      <c r="D27" s="709">
        <f>'2-ORÇAMENTO'!K205</f>
        <v>465615.94</v>
      </c>
      <c r="E27" s="684">
        <f>D27/$D$51</f>
        <v>0.25038857567667322</v>
      </c>
      <c r="F27" s="522"/>
      <c r="G27" s="2">
        <f>G28*$D27</f>
        <v>232807.97</v>
      </c>
      <c r="H27" s="2">
        <f>H28*$D27</f>
        <v>139684.78200000001</v>
      </c>
      <c r="I27" s="2">
        <f>I28*$D27</f>
        <v>46561.594000000005</v>
      </c>
      <c r="J27" s="2">
        <f>J28*$D27</f>
        <v>46561.594000000005</v>
      </c>
      <c r="K27" s="5"/>
      <c r="L27" s="594">
        <f t="shared" si="2"/>
        <v>465615.93999999994</v>
      </c>
      <c r="M27" s="564">
        <f t="shared" ref="M27" si="10">TRUNC(SUM(D27-F27-G27-H27-I27-J27-K27),2)</f>
        <v>0</v>
      </c>
    </row>
    <row r="28" spans="2:13" s="302" customFormat="1" ht="18">
      <c r="B28" s="686"/>
      <c r="C28" s="680"/>
      <c r="D28" s="709"/>
      <c r="E28" s="684"/>
      <c r="F28" s="521"/>
      <c r="G28" s="110">
        <v>0.5</v>
      </c>
      <c r="H28" s="110">
        <v>0.3</v>
      </c>
      <c r="I28" s="110">
        <v>0.1</v>
      </c>
      <c r="J28" s="110">
        <v>0.1</v>
      </c>
      <c r="K28" s="111"/>
      <c r="L28" s="595">
        <f t="shared" si="2"/>
        <v>1</v>
      </c>
      <c r="M28" s="565">
        <f t="shared" si="1"/>
        <v>0</v>
      </c>
    </row>
    <row r="29" spans="2:13" s="302" customFormat="1" ht="18">
      <c r="B29" s="678" t="str">
        <f>'2-ORÇAMENTO'!B206</f>
        <v>10.0</v>
      </c>
      <c r="C29" s="687" t="str">
        <f>'2-ORÇAMENTO'!E206</f>
        <v>ÁGUAS PLUVIAIS</v>
      </c>
      <c r="D29" s="689">
        <f>'2-ORÇAMENTO'!K212</f>
        <v>16704.04</v>
      </c>
      <c r="E29" s="691">
        <f>D29/$D$51</f>
        <v>8.9827268019350374E-3</v>
      </c>
      <c r="F29" s="522"/>
      <c r="G29" s="2"/>
      <c r="H29" s="2">
        <f>H30*$D29</f>
        <v>16704.04</v>
      </c>
      <c r="I29" s="2"/>
      <c r="J29" s="2"/>
      <c r="K29" s="5"/>
      <c r="L29" s="594">
        <f t="shared" si="2"/>
        <v>16704.04</v>
      </c>
      <c r="M29" s="564">
        <f t="shared" ref="M29" si="11">TRUNC(SUM(D29-F29-G29-H29-I29-J29-K29),2)</f>
        <v>0</v>
      </c>
    </row>
    <row r="30" spans="2:13" s="302" customFormat="1" ht="18">
      <c r="B30" s="686"/>
      <c r="C30" s="688"/>
      <c r="D30" s="690"/>
      <c r="E30" s="692"/>
      <c r="F30" s="521"/>
      <c r="G30" s="110"/>
      <c r="H30" s="110">
        <v>1</v>
      </c>
      <c r="I30" s="110"/>
      <c r="J30" s="110"/>
      <c r="K30" s="111"/>
      <c r="L30" s="595">
        <f t="shared" si="2"/>
        <v>1</v>
      </c>
      <c r="M30" s="565">
        <f t="shared" si="1"/>
        <v>0</v>
      </c>
    </row>
    <row r="31" spans="2:13" s="302" customFormat="1" ht="18">
      <c r="B31" s="678" t="str">
        <f>'2-ORÇAMENTO'!B213</f>
        <v>11.0</v>
      </c>
      <c r="C31" s="687" t="str">
        <f>'2-ORÇAMENTO'!E213</f>
        <v>REVESTIMENTO INTERNO E EXTERNO</v>
      </c>
      <c r="D31" s="689">
        <f>'2-ORÇAMENTO'!K218</f>
        <v>61631.37</v>
      </c>
      <c r="E31" s="691">
        <f>D31/$D$51</f>
        <v>3.3142746254138225E-2</v>
      </c>
      <c r="F31" s="522"/>
      <c r="G31" s="2"/>
      <c r="H31" s="2">
        <f>H32*$D31</f>
        <v>36978.822</v>
      </c>
      <c r="I31" s="2">
        <f>I32*$D31</f>
        <v>12326.274000000001</v>
      </c>
      <c r="J31" s="2">
        <f>J32*$D31</f>
        <v>12326.274000000001</v>
      </c>
      <c r="K31" s="566"/>
      <c r="L31" s="594">
        <f t="shared" si="2"/>
        <v>61631.37000000001</v>
      </c>
      <c r="M31" s="564">
        <f t="shared" ref="M31" si="12">TRUNC(SUM(D31-F31-G31-H31-I31-J31-K31),2)</f>
        <v>0</v>
      </c>
    </row>
    <row r="32" spans="2:13" s="302" customFormat="1" ht="18">
      <c r="B32" s="686"/>
      <c r="C32" s="688"/>
      <c r="D32" s="690"/>
      <c r="E32" s="692"/>
      <c r="F32" s="521"/>
      <c r="G32" s="110"/>
      <c r="H32" s="110">
        <v>0.6</v>
      </c>
      <c r="I32" s="110">
        <v>0.2</v>
      </c>
      <c r="J32" s="110">
        <v>0.2</v>
      </c>
      <c r="K32" s="567"/>
      <c r="L32" s="595">
        <f t="shared" si="2"/>
        <v>1</v>
      </c>
      <c r="M32" s="565">
        <f t="shared" si="1"/>
        <v>0</v>
      </c>
    </row>
    <row r="33" spans="2:13" s="302" customFormat="1" ht="18">
      <c r="B33" s="678" t="str">
        <f>'2-ORÇAMENTO'!B219</f>
        <v>12.0</v>
      </c>
      <c r="C33" s="687" t="str">
        <f>'2-ORÇAMENTO'!E219</f>
        <v>PINTURA INTERNA E EXTERNA</v>
      </c>
      <c r="D33" s="689">
        <f>'2-ORÇAMENTO'!K236</f>
        <v>108510.38</v>
      </c>
      <c r="E33" s="691">
        <f>D33/$D$51</f>
        <v>5.8352296732656038E-2</v>
      </c>
      <c r="F33" s="522"/>
      <c r="G33" s="2"/>
      <c r="H33" s="2">
        <f>H34*$D33</f>
        <v>27127.595000000001</v>
      </c>
      <c r="I33" s="2">
        <f>I34*$D33</f>
        <v>27127.595000000001</v>
      </c>
      <c r="J33" s="2">
        <f>J34*$D33</f>
        <v>27127.595000000001</v>
      </c>
      <c r="K33" s="5">
        <f>K34*$D33</f>
        <v>27127.595000000001</v>
      </c>
      <c r="L33" s="594">
        <f t="shared" si="2"/>
        <v>108510.38</v>
      </c>
      <c r="M33" s="564">
        <f t="shared" ref="M33" si="13">TRUNC(SUM(D33-F33-G33-H33-I33-J33-K33),2)</f>
        <v>0</v>
      </c>
    </row>
    <row r="34" spans="2:13" s="302" customFormat="1" ht="18">
      <c r="B34" s="686"/>
      <c r="C34" s="688"/>
      <c r="D34" s="690"/>
      <c r="E34" s="692"/>
      <c r="F34" s="521"/>
      <c r="G34" s="110"/>
      <c r="H34" s="110">
        <v>0.25</v>
      </c>
      <c r="I34" s="110">
        <v>0.25</v>
      </c>
      <c r="J34" s="110">
        <v>0.25</v>
      </c>
      <c r="K34" s="111">
        <v>0.25</v>
      </c>
      <c r="L34" s="595">
        <f t="shared" si="2"/>
        <v>1</v>
      </c>
      <c r="M34" s="565">
        <f t="shared" si="1"/>
        <v>0</v>
      </c>
    </row>
    <row r="35" spans="2:13" ht="18" customHeight="1">
      <c r="B35" s="678" t="str">
        <f>'2-ORÇAMENTO'!B237</f>
        <v>13.0</v>
      </c>
      <c r="C35" s="687" t="str">
        <f>'2-ORÇAMENTO'!E237</f>
        <v>PISOS E CALÇAMENTOS</v>
      </c>
      <c r="D35" s="689">
        <f>'2-ORÇAMENTO'!K249</f>
        <v>159970.15</v>
      </c>
      <c r="E35" s="691">
        <f>D35/$D$51</f>
        <v>8.6025186356987179E-2</v>
      </c>
      <c r="F35" s="522"/>
      <c r="G35" s="2"/>
      <c r="H35" s="2">
        <f>H36*$D35</f>
        <v>15997.014999999999</v>
      </c>
      <c r="I35" s="2">
        <f>I36*$D35</f>
        <v>47991.044999999998</v>
      </c>
      <c r="J35" s="2">
        <f>J36*$D35</f>
        <v>47991.044999999998</v>
      </c>
      <c r="K35" s="5">
        <f>K36*$D35</f>
        <v>47991.044999999998</v>
      </c>
      <c r="L35" s="594">
        <f t="shared" si="2"/>
        <v>159970.15</v>
      </c>
      <c r="M35" s="564">
        <f t="shared" ref="M35" si="14">TRUNC(SUM(D35-F35-G35-H35-I35-J35-K35),2)</f>
        <v>0</v>
      </c>
    </row>
    <row r="36" spans="2:13" ht="18">
      <c r="B36" s="686"/>
      <c r="C36" s="688"/>
      <c r="D36" s="690"/>
      <c r="E36" s="692"/>
      <c r="F36" s="521"/>
      <c r="G36" s="110"/>
      <c r="H36" s="110">
        <v>0.1</v>
      </c>
      <c r="I36" s="110">
        <v>0.3</v>
      </c>
      <c r="J36" s="110">
        <v>0.3</v>
      </c>
      <c r="K36" s="111">
        <v>0.3</v>
      </c>
      <c r="L36" s="595">
        <f t="shared" si="2"/>
        <v>1</v>
      </c>
      <c r="M36" s="565">
        <f t="shared" si="1"/>
        <v>0</v>
      </c>
    </row>
    <row r="37" spans="2:13" ht="18">
      <c r="B37" s="678" t="str">
        <f>'2-ORÇAMENTO'!B250</f>
        <v>14.0</v>
      </c>
      <c r="C37" s="720" t="str">
        <f>'2-ORÇAMENTO'!E250</f>
        <v xml:space="preserve">INSTALAÇÕES HIDROSSANITÁRIAS  </v>
      </c>
      <c r="D37" s="709">
        <f>'2-ORÇAMENTO'!K351</f>
        <v>145757.89000000001</v>
      </c>
      <c r="E37" s="684">
        <f>D37/$D$51</f>
        <v>7.8382433536826973E-2</v>
      </c>
      <c r="F37" s="2">
        <f>F38*$D37</f>
        <v>58303.15600000001</v>
      </c>
      <c r="G37" s="2">
        <f>G38*$D37</f>
        <v>43727.367000000006</v>
      </c>
      <c r="H37" s="2"/>
      <c r="I37" s="2">
        <f>I38*$D37</f>
        <v>21863.683500000003</v>
      </c>
      <c r="J37" s="2">
        <f>J38*$D37</f>
        <v>21863.683500000003</v>
      </c>
      <c r="K37" s="5"/>
      <c r="L37" s="594">
        <f t="shared" si="2"/>
        <v>145757.89000000001</v>
      </c>
      <c r="M37" s="564">
        <f t="shared" ref="M37" si="15">TRUNC(SUM(D37-F37-G37-H37-I37-J37-K37),2)</f>
        <v>0</v>
      </c>
    </row>
    <row r="38" spans="2:13" ht="18">
      <c r="B38" s="686"/>
      <c r="C38" s="680"/>
      <c r="D38" s="709"/>
      <c r="E38" s="684"/>
      <c r="F38" s="110">
        <v>0.4</v>
      </c>
      <c r="G38" s="110">
        <v>0.3</v>
      </c>
      <c r="H38" s="110"/>
      <c r="I38" s="110">
        <v>0.15</v>
      </c>
      <c r="J38" s="110">
        <v>0.15</v>
      </c>
      <c r="K38" s="111"/>
      <c r="L38" s="595">
        <f t="shared" si="2"/>
        <v>1</v>
      </c>
      <c r="M38" s="565">
        <f t="shared" si="1"/>
        <v>0</v>
      </c>
    </row>
    <row r="39" spans="2:13" ht="18">
      <c r="B39" s="678" t="str">
        <f>'2-ORÇAMENTO'!B352</f>
        <v>15.0</v>
      </c>
      <c r="C39" s="720" t="str">
        <f>'2-ORÇAMENTO'!E352</f>
        <v xml:space="preserve">INSTALAÇÕES ELÉTRICAS  </v>
      </c>
      <c r="D39" s="709">
        <f>'2-ORÇAMENTO'!K414</f>
        <v>177344.12</v>
      </c>
      <c r="E39" s="684">
        <f>D39/$D$51</f>
        <v>9.5368173201787323E-2</v>
      </c>
      <c r="F39" s="522"/>
      <c r="G39" s="2">
        <f>G40*$D39</f>
        <v>70937.648000000001</v>
      </c>
      <c r="H39" s="2">
        <f>H40*$D39</f>
        <v>53203.235999999997</v>
      </c>
      <c r="I39" s="2">
        <f>I40*$D39</f>
        <v>17734.412</v>
      </c>
      <c r="J39" s="2">
        <f>J40*$D39</f>
        <v>17734.412</v>
      </c>
      <c r="K39" s="5">
        <f>K40*$D39</f>
        <v>17734.412</v>
      </c>
      <c r="L39" s="594">
        <f t="shared" si="2"/>
        <v>177344.12000000002</v>
      </c>
      <c r="M39" s="564">
        <f t="shared" ref="M39" si="16">TRUNC(SUM(D39-F39-G39-H39-I39-J39-K39),2)</f>
        <v>0</v>
      </c>
    </row>
    <row r="40" spans="2:13" ht="18">
      <c r="B40" s="686"/>
      <c r="C40" s="680"/>
      <c r="D40" s="709"/>
      <c r="E40" s="684"/>
      <c r="F40" s="521"/>
      <c r="G40" s="110">
        <v>0.4</v>
      </c>
      <c r="H40" s="110">
        <v>0.3</v>
      </c>
      <c r="I40" s="110">
        <v>0.1</v>
      </c>
      <c r="J40" s="110">
        <v>0.1</v>
      </c>
      <c r="K40" s="111">
        <v>0.1</v>
      </c>
      <c r="L40" s="595">
        <f t="shared" si="2"/>
        <v>0.99999999999999989</v>
      </c>
      <c r="M40" s="565">
        <f t="shared" si="1"/>
        <v>0</v>
      </c>
    </row>
    <row r="41" spans="2:13" ht="18">
      <c r="B41" s="678" t="str">
        <f>'2-ORÇAMENTO'!B415</f>
        <v>16.0</v>
      </c>
      <c r="C41" s="680" t="str">
        <f>'2-ORÇAMENTO'!E415</f>
        <v>CASA DE GÁS</v>
      </c>
      <c r="D41" s="709">
        <f>'2-ORÇAMENTO'!K430</f>
        <v>6669.02</v>
      </c>
      <c r="E41" s="684">
        <f>D41/$D$51</f>
        <v>3.5863171242789655E-3</v>
      </c>
      <c r="F41" s="522"/>
      <c r="G41" s="2"/>
      <c r="H41" s="2"/>
      <c r="I41" s="2"/>
      <c r="J41" s="2"/>
      <c r="K41" s="5">
        <f>K42*$D41</f>
        <v>6669.02</v>
      </c>
      <c r="L41" s="594">
        <f t="shared" si="2"/>
        <v>6669.02</v>
      </c>
      <c r="M41" s="564">
        <f t="shared" ref="M41" si="17">TRUNC(SUM(D41-F41-G41-H41-I41-J41-K41),2)</f>
        <v>0</v>
      </c>
    </row>
    <row r="42" spans="2:13" ht="18">
      <c r="B42" s="686"/>
      <c r="C42" s="680"/>
      <c r="D42" s="709"/>
      <c r="E42" s="684"/>
      <c r="F42" s="521"/>
      <c r="G42" s="110"/>
      <c r="H42" s="110"/>
      <c r="I42" s="110"/>
      <c r="J42" s="110"/>
      <c r="K42" s="111">
        <v>1</v>
      </c>
      <c r="L42" s="595">
        <f t="shared" si="2"/>
        <v>1</v>
      </c>
      <c r="M42" s="565">
        <f t="shared" si="1"/>
        <v>0</v>
      </c>
    </row>
    <row r="43" spans="2:13" s="302" customFormat="1" ht="18">
      <c r="B43" s="678" t="str">
        <f>'2-ORÇAMENTO'!B431</f>
        <v>17.0</v>
      </c>
      <c r="C43" s="680" t="str">
        <f>'2-ORÇAMENTO'!E431</f>
        <v>COMBATE A INCÊNDIO</v>
      </c>
      <c r="D43" s="709">
        <f>'2-ORÇAMENTO'!K439</f>
        <v>8478.01</v>
      </c>
      <c r="E43" s="684">
        <f>D43/$D$51</f>
        <v>4.5591154986502234E-3</v>
      </c>
      <c r="F43" s="522"/>
      <c r="G43" s="2"/>
      <c r="H43" s="2"/>
      <c r="I43" s="2"/>
      <c r="J43" s="2"/>
      <c r="K43" s="5">
        <f t="shared" ref="K43" si="18">K44*$D43</f>
        <v>8478.01</v>
      </c>
      <c r="L43" s="594">
        <f t="shared" si="2"/>
        <v>8478.01</v>
      </c>
      <c r="M43" s="564">
        <f t="shared" ref="M43" si="19">TRUNC(SUM(D43-F43-G43-H43-I43-J43-K43),2)</f>
        <v>0</v>
      </c>
    </row>
    <row r="44" spans="2:13" s="302" customFormat="1" ht="18">
      <c r="B44" s="686"/>
      <c r="C44" s="680"/>
      <c r="D44" s="709"/>
      <c r="E44" s="684"/>
      <c r="F44" s="521"/>
      <c r="G44" s="110"/>
      <c r="H44" s="110"/>
      <c r="I44" s="110"/>
      <c r="J44" s="110"/>
      <c r="K44" s="111">
        <v>1</v>
      </c>
      <c r="L44" s="595">
        <f t="shared" si="2"/>
        <v>1</v>
      </c>
      <c r="M44" s="565">
        <f t="shared" si="1"/>
        <v>0</v>
      </c>
    </row>
    <row r="45" spans="2:13" s="302" customFormat="1" ht="18">
      <c r="B45" s="678" t="str">
        <f>'2-ORÇAMENTO'!B440</f>
        <v>18.0</v>
      </c>
      <c r="C45" s="680" t="str">
        <f>'2-ORÇAMENTO'!E440</f>
        <v>SERVIÇOS COMPLEMENTARES</v>
      </c>
      <c r="D45" s="709">
        <f>'2-ORÇAMENTO'!K452</f>
        <v>17062.14</v>
      </c>
      <c r="E45" s="684">
        <f>D45/$D$51</f>
        <v>9.1752978486861793E-3</v>
      </c>
      <c r="F45" s="522"/>
      <c r="G45" s="2"/>
      <c r="H45" s="2"/>
      <c r="I45" s="2">
        <f t="shared" ref="I45:K45" si="20">I46*$D45</f>
        <v>10237.284</v>
      </c>
      <c r="J45" s="2">
        <f t="shared" si="20"/>
        <v>3412.4279999999999</v>
      </c>
      <c r="K45" s="566">
        <f t="shared" si="20"/>
        <v>3412.4279999999999</v>
      </c>
      <c r="L45" s="594">
        <f t="shared" si="2"/>
        <v>17062.14</v>
      </c>
      <c r="M45" s="564">
        <f t="shared" ref="M45" si="21">TRUNC(SUM(D45-F45-G45-H45-I45-J45-K45),2)</f>
        <v>0</v>
      </c>
    </row>
    <row r="46" spans="2:13" s="302" customFormat="1" ht="18">
      <c r="B46" s="686"/>
      <c r="C46" s="680"/>
      <c r="D46" s="709"/>
      <c r="E46" s="684"/>
      <c r="F46" s="521"/>
      <c r="G46" s="110"/>
      <c r="H46" s="110"/>
      <c r="I46" s="110">
        <v>0.6</v>
      </c>
      <c r="J46" s="110">
        <v>0.2</v>
      </c>
      <c r="K46" s="567">
        <v>0.2</v>
      </c>
      <c r="L46" s="595">
        <f t="shared" si="2"/>
        <v>1</v>
      </c>
      <c r="M46" s="565">
        <f t="shared" si="1"/>
        <v>0</v>
      </c>
    </row>
    <row r="47" spans="2:13" ht="18">
      <c r="B47" s="678" t="str">
        <f>'2-ORÇAMENTO'!B453</f>
        <v>19.0</v>
      </c>
      <c r="C47" s="680" t="str">
        <f>'2-ORÇAMENTO'!E453</f>
        <v>LIMPEZA DE OBRA</v>
      </c>
      <c r="D47" s="682">
        <f>'2-ORÇAMENTO'!K457</f>
        <v>3099.86</v>
      </c>
      <c r="E47" s="684">
        <f>D47/$D$51</f>
        <v>1.6669737084110399E-3</v>
      </c>
      <c r="F47" s="522"/>
      <c r="G47" s="2"/>
      <c r="H47" s="2"/>
      <c r="I47" s="2"/>
      <c r="J47" s="2"/>
      <c r="K47" s="5">
        <f t="shared" ref="K47" si="22">K48*$D47</f>
        <v>3099.86</v>
      </c>
      <c r="L47" s="594">
        <f t="shared" si="2"/>
        <v>3099.86</v>
      </c>
      <c r="M47" s="564">
        <f t="shared" ref="M47" si="23">TRUNC(SUM(D47-F47-G47-H47-I47-J47-K47),2)</f>
        <v>0</v>
      </c>
    </row>
    <row r="48" spans="2:13" ht="18.75" thickBot="1">
      <c r="B48" s="679"/>
      <c r="C48" s="681"/>
      <c r="D48" s="683"/>
      <c r="E48" s="685"/>
      <c r="F48" s="523"/>
      <c r="G48" s="519"/>
      <c r="H48" s="519"/>
      <c r="I48" s="519"/>
      <c r="J48" s="519"/>
      <c r="K48" s="111">
        <v>1</v>
      </c>
      <c r="L48" s="595">
        <f t="shared" si="2"/>
        <v>1</v>
      </c>
      <c r="M48" s="565">
        <f t="shared" si="1"/>
        <v>0</v>
      </c>
    </row>
    <row r="49" spans="2:12" ht="18.75" thickBot="1">
      <c r="B49" s="763" t="s">
        <v>20</v>
      </c>
      <c r="C49" s="764"/>
      <c r="D49" s="672"/>
      <c r="E49" s="673"/>
      <c r="F49" s="524">
        <f>SUM(F11+F13+F15+F17+F19+F21+F23+F25+F27+F29+F31+F33+F35+F37+F39+F41+F43+F45+F47)</f>
        <v>238982.44727842626</v>
      </c>
      <c r="G49" s="524">
        <f t="shared" ref="G49:K49" si="24">SUM(G11+G13+G15+G17+G19+G21+G23+G25+G27+G29+G31+G33+G35+G37+G39+G41+G43+G45+G47)</f>
        <v>407143.60164987075</v>
      </c>
      <c r="H49" s="524">
        <f t="shared" si="24"/>
        <v>338550.42026960367</v>
      </c>
      <c r="I49" s="524">
        <f t="shared" si="24"/>
        <v>308352.24217114988</v>
      </c>
      <c r="J49" s="524">
        <f t="shared" si="24"/>
        <v>302690.35500000004</v>
      </c>
      <c r="K49" s="373">
        <f t="shared" si="24"/>
        <v>263854.35363094957</v>
      </c>
      <c r="L49" s="373">
        <f t="shared" ref="L49" si="25">SUM(L11+L13+L15+L17+L19+L21+L23+L25+L27+L29+L31+L33+L35+L37+L39+L41+L43+L45+L47)</f>
        <v>1859573.4200000002</v>
      </c>
    </row>
    <row r="50" spans="2:12" ht="18.75" thickBot="1">
      <c r="B50" s="763" t="s">
        <v>3493</v>
      </c>
      <c r="C50" s="764"/>
      <c r="D50" s="674"/>
      <c r="E50" s="675"/>
      <c r="F50" s="108">
        <f>F49/$D$51</f>
        <v>0.12851466078624971</v>
      </c>
      <c r="G50" s="106">
        <f t="shared" ref="G50:I50" si="26">G49/$D$51</f>
        <v>0.21894462314366203</v>
      </c>
      <c r="H50" s="106">
        <f t="shared" si="26"/>
        <v>0.18205810893425423</v>
      </c>
      <c r="I50" s="106">
        <f t="shared" si="26"/>
        <v>0.16581880492309353</v>
      </c>
      <c r="J50" s="106">
        <f t="shared" ref="J50:K50" si="27">J49/$D$51</f>
        <v>0.16277408127289755</v>
      </c>
      <c r="K50" s="106">
        <f t="shared" si="27"/>
        <v>0.14188972093984306</v>
      </c>
      <c r="L50" s="106">
        <f t="shared" ref="L50" si="28">L49/$D$51</f>
        <v>1.0000000000000002</v>
      </c>
    </row>
    <row r="51" spans="2:12" ht="18.75" thickBot="1">
      <c r="B51" s="761" t="s">
        <v>9164</v>
      </c>
      <c r="C51" s="762"/>
      <c r="D51" s="104">
        <f>TRUNC(SUM(D11:D48),2)</f>
        <v>1859573.42</v>
      </c>
      <c r="E51" s="105">
        <f>SUM(E11:E48)</f>
        <v>1.0000000000000002</v>
      </c>
      <c r="F51" s="109">
        <f>F49</f>
        <v>238982.44727842626</v>
      </c>
      <c r="G51" s="107">
        <f t="shared" ref="G51:K51" si="29">G49+F51</f>
        <v>646126.04892829701</v>
      </c>
      <c r="H51" s="107">
        <f t="shared" si="29"/>
        <v>984676.46919790073</v>
      </c>
      <c r="I51" s="107">
        <f t="shared" si="29"/>
        <v>1293028.7113690507</v>
      </c>
      <c r="J51" s="107">
        <f t="shared" si="29"/>
        <v>1595719.0663690506</v>
      </c>
      <c r="K51" s="107">
        <f t="shared" si="29"/>
        <v>1859573.4200000002</v>
      </c>
      <c r="L51" s="107">
        <v>1859573.4200000002</v>
      </c>
    </row>
    <row r="52" spans="2:12" ht="66" customHeight="1">
      <c r="B52" s="541"/>
      <c r="C52" s="542"/>
      <c r="D52" s="543"/>
      <c r="E52" s="542"/>
      <c r="F52" s="542"/>
      <c r="G52" s="542"/>
      <c r="H52" s="542"/>
      <c r="I52" s="542"/>
      <c r="J52" s="542"/>
      <c r="K52" s="542"/>
      <c r="L52" s="103"/>
    </row>
    <row r="53" spans="2:12" ht="14.25" customHeight="1">
      <c r="B53" s="16"/>
      <c r="C53" s="529" t="str">
        <f>'2-ORÇAMENTO'!E462</f>
        <v>VITOR GUSTAVO VERHALEN</v>
      </c>
      <c r="D53" s="17"/>
      <c r="E53" s="100"/>
      <c r="F53" s="100"/>
      <c r="G53" s="100"/>
      <c r="H53" s="100"/>
      <c r="I53" s="100"/>
      <c r="J53" s="100"/>
      <c r="K53" s="100"/>
      <c r="L53" s="18"/>
    </row>
    <row r="54" spans="2:12">
      <c r="B54" s="16"/>
      <c r="C54" s="139" t="str">
        <f>'2-ORÇAMENTO'!E463</f>
        <v>ENGENHEIRO CIVIL</v>
      </c>
      <c r="D54" s="17"/>
      <c r="E54" s="100"/>
      <c r="F54" s="100"/>
      <c r="G54" s="100"/>
      <c r="H54" s="100"/>
      <c r="I54" s="100"/>
      <c r="J54" s="100"/>
      <c r="K54" s="100"/>
      <c r="L54" s="18"/>
    </row>
    <row r="55" spans="2:12" s="301" customFormat="1" ht="13.5" thickBot="1">
      <c r="B55" s="241"/>
      <c r="C55" s="544" t="str">
        <f>'2-ORÇAMENTO'!E464</f>
        <v>CREA MT 49989</v>
      </c>
      <c r="D55" s="243"/>
      <c r="E55" s="242"/>
      <c r="F55" s="242"/>
      <c r="G55" s="242"/>
      <c r="H55" s="242"/>
      <c r="I55" s="242"/>
      <c r="J55" s="242"/>
      <c r="K55" s="242"/>
      <c r="L55" s="244"/>
    </row>
    <row r="56" spans="2:12">
      <c r="B56" s="100"/>
      <c r="C56" s="100"/>
      <c r="D56" s="17"/>
      <c r="E56" s="100"/>
      <c r="F56" s="100"/>
      <c r="G56" s="100"/>
      <c r="H56" s="100"/>
      <c r="I56" s="100"/>
      <c r="J56" s="100"/>
    </row>
  </sheetData>
  <mergeCells count="92">
    <mergeCell ref="E11:E12"/>
    <mergeCell ref="B11:B12"/>
    <mergeCell ref="E15:E16"/>
    <mergeCell ref="D15:D16"/>
    <mergeCell ref="E13:E14"/>
    <mergeCell ref="B13:B14"/>
    <mergeCell ref="C13:C14"/>
    <mergeCell ref="D13:D14"/>
    <mergeCell ref="C11:C12"/>
    <mergeCell ref="D11:D12"/>
    <mergeCell ref="E17:E18"/>
    <mergeCell ref="D17:D18"/>
    <mergeCell ref="D35:D36"/>
    <mergeCell ref="C35:C36"/>
    <mergeCell ref="B35:B36"/>
    <mergeCell ref="E35:E36"/>
    <mergeCell ref="C15:C16"/>
    <mergeCell ref="B15:B16"/>
    <mergeCell ref="E19:E20"/>
    <mergeCell ref="E21:E22"/>
    <mergeCell ref="B19:B20"/>
    <mergeCell ref="C19:C20"/>
    <mergeCell ref="B21:B22"/>
    <mergeCell ref="C21:C22"/>
    <mergeCell ref="D19:D20"/>
    <mergeCell ref="D21:D22"/>
    <mergeCell ref="B17:B18"/>
    <mergeCell ref="C17:C18"/>
    <mergeCell ref="B23:B24"/>
    <mergeCell ref="C23:C24"/>
    <mergeCell ref="D23:D24"/>
    <mergeCell ref="B51:C51"/>
    <mergeCell ref="B43:B44"/>
    <mergeCell ref="B41:B42"/>
    <mergeCell ref="C43:C44"/>
    <mergeCell ref="D43:D44"/>
    <mergeCell ref="D47:D48"/>
    <mergeCell ref="B50:C50"/>
    <mergeCell ref="B49:C49"/>
    <mergeCell ref="B47:B48"/>
    <mergeCell ref="C47:C48"/>
    <mergeCell ref="D49:E50"/>
    <mergeCell ref="B45:B46"/>
    <mergeCell ref="C45:C46"/>
    <mergeCell ref="D45:D46"/>
    <mergeCell ref="E45:E46"/>
    <mergeCell ref="B37:B38"/>
    <mergeCell ref="C37:C38"/>
    <mergeCell ref="E47:E48"/>
    <mergeCell ref="B39:B40"/>
    <mergeCell ref="C39:C40"/>
    <mergeCell ref="D39:D40"/>
    <mergeCell ref="E39:E40"/>
    <mergeCell ref="E43:E44"/>
    <mergeCell ref="C41:C42"/>
    <mergeCell ref="D41:D42"/>
    <mergeCell ref="E41:E42"/>
    <mergeCell ref="E37:E38"/>
    <mergeCell ref="D37:D38"/>
    <mergeCell ref="E23:E24"/>
    <mergeCell ref="B25:B26"/>
    <mergeCell ref="C25:C26"/>
    <mergeCell ref="D25:D26"/>
    <mergeCell ref="E25:E26"/>
    <mergeCell ref="B33:B34"/>
    <mergeCell ref="C33:C34"/>
    <mergeCell ref="D33:D34"/>
    <mergeCell ref="E33:E34"/>
    <mergeCell ref="B27:B28"/>
    <mergeCell ref="C27:C28"/>
    <mergeCell ref="D27:D28"/>
    <mergeCell ref="E27:E28"/>
    <mergeCell ref="B29:B30"/>
    <mergeCell ref="E29:E30"/>
    <mergeCell ref="D29:D30"/>
    <mergeCell ref="C29:C30"/>
    <mergeCell ref="B31:B32"/>
    <mergeCell ref="C31:C32"/>
    <mergeCell ref="D31:D32"/>
    <mergeCell ref="E31:E32"/>
    <mergeCell ref="L9:L10"/>
    <mergeCell ref="B3:L3"/>
    <mergeCell ref="B2:L2"/>
    <mergeCell ref="B4:L4"/>
    <mergeCell ref="B5:L5"/>
    <mergeCell ref="B6:L6"/>
    <mergeCell ref="B7:L7"/>
    <mergeCell ref="B8:L8"/>
    <mergeCell ref="F9:K9"/>
    <mergeCell ref="B9:B10"/>
    <mergeCell ref="C9:C10"/>
    <mergeCell ref="D9:E9"/>
  </mergeCells>
  <phoneticPr fontId="36" type="noConversion"/>
  <conditionalFormatting sqref="F1:I1 F9 F50:K51 F49 F57:I1048576 F52:J56 F10:K48 L9 L11:L48">
    <cfRule type="containsText" dxfId="3356" priority="4358" operator="containsText" text="%">
      <formula>NOT(ISERROR(SEARCH("%",F1)))</formula>
    </cfRule>
  </conditionalFormatting>
  <conditionalFormatting sqref="F49:F51 F11:I12 G11:K11 F13:K48">
    <cfRule type="containsText" dxfId="3355" priority="4356" operator="containsText" text="%">
      <formula>NOT(ISERROR(SEARCH("%",F11)))</formula>
    </cfRule>
  </conditionalFormatting>
  <conditionalFormatting sqref="F11:F51 K43:K48">
    <cfRule type="containsText" dxfId="3354" priority="4350" operator="containsText" text="%">
      <formula>NOT(ISERROR(SEARCH("%",F11)))</formula>
    </cfRule>
  </conditionalFormatting>
  <conditionalFormatting sqref="G11">
    <cfRule type="containsText" dxfId="3353" priority="4287" operator="containsText" text="%">
      <formula>NOT(ISERROR(SEARCH("%",G11)))</formula>
    </cfRule>
  </conditionalFormatting>
  <conditionalFormatting sqref="H11">
    <cfRule type="containsText" dxfId="3352" priority="4286" operator="containsText" text="%">
      <formula>NOT(ISERROR(SEARCH("%",H11)))</formula>
    </cfRule>
  </conditionalFormatting>
  <conditionalFormatting sqref="I11">
    <cfRule type="containsText" dxfId="3351" priority="4285" operator="containsText" text="%">
      <formula>NOT(ISERROR(SEARCH("%",I11)))</formula>
    </cfRule>
  </conditionalFormatting>
  <conditionalFormatting sqref="J27">
    <cfRule type="containsText" dxfId="3350" priority="1687" operator="containsText" text="%">
      <formula>NOT(ISERROR(SEARCH("%",J27)))</formula>
    </cfRule>
  </conditionalFormatting>
  <conditionalFormatting sqref="J27">
    <cfRule type="containsText" dxfId="3349" priority="1686" operator="containsText" text="%">
      <formula>NOT(ISERROR(SEARCH("%",J27)))</formula>
    </cfRule>
  </conditionalFormatting>
  <conditionalFormatting sqref="J27">
    <cfRule type="containsText" dxfId="3348" priority="1685" operator="containsText" text="%">
      <formula>NOT(ISERROR(SEARCH("%",J27)))</formula>
    </cfRule>
  </conditionalFormatting>
  <conditionalFormatting sqref="J27">
    <cfRule type="containsText" dxfId="3347" priority="1684" operator="containsText" text="%">
      <formula>NOT(ISERROR(SEARCH("%",J27)))</formula>
    </cfRule>
  </conditionalFormatting>
  <conditionalFormatting sqref="J27">
    <cfRule type="containsText" dxfId="3346" priority="1683" operator="containsText" text="%">
      <formula>NOT(ISERROR(SEARCH("%",J27)))</formula>
    </cfRule>
  </conditionalFormatting>
  <conditionalFormatting sqref="K27">
    <cfRule type="containsText" dxfId="3345" priority="1678" operator="containsText" text="%">
      <formula>NOT(ISERROR(SEARCH("%",K27)))</formula>
    </cfRule>
  </conditionalFormatting>
  <conditionalFormatting sqref="K27">
    <cfRule type="containsText" dxfId="3344" priority="1666" operator="containsText" text="%">
      <formula>NOT(ISERROR(SEARCH("%",K27)))</formula>
    </cfRule>
  </conditionalFormatting>
  <conditionalFormatting sqref="K27">
    <cfRule type="containsText" dxfId="3343" priority="1662" operator="containsText" text="%">
      <formula>NOT(ISERROR(SEARCH("%",K27)))</formula>
    </cfRule>
  </conditionalFormatting>
  <conditionalFormatting sqref="K27:K28">
    <cfRule type="containsText" dxfId="3342" priority="1660" operator="containsText" text="%">
      <formula>NOT(ISERROR(SEARCH("%",K27)))</formula>
    </cfRule>
  </conditionalFormatting>
  <conditionalFormatting sqref="K27">
    <cfRule type="containsText" dxfId="3341" priority="1654" operator="containsText" text="%">
      <formula>NOT(ISERROR(SEARCH("%",K27)))</formula>
    </cfRule>
  </conditionalFormatting>
  <conditionalFormatting sqref="K27">
    <cfRule type="containsText" dxfId="3340" priority="1653" operator="containsText" text="%">
      <formula>NOT(ISERROR(SEARCH("%",K27)))</formula>
    </cfRule>
  </conditionalFormatting>
  <conditionalFormatting sqref="K27">
    <cfRule type="containsText" dxfId="3339" priority="1652" operator="containsText" text="%">
      <formula>NOT(ISERROR(SEARCH("%",K27)))</formula>
    </cfRule>
  </conditionalFormatting>
  <conditionalFormatting sqref="G11">
    <cfRule type="containsText" dxfId="3338" priority="4244" operator="containsText" text="%">
      <formula>NOT(ISERROR(SEARCH("%",G11)))</formula>
    </cfRule>
  </conditionalFormatting>
  <conditionalFormatting sqref="H11">
    <cfRule type="containsText" dxfId="3337" priority="4243" operator="containsText" text="%">
      <formula>NOT(ISERROR(SEARCH("%",H11)))</formula>
    </cfRule>
  </conditionalFormatting>
  <conditionalFormatting sqref="I11">
    <cfRule type="containsText" dxfId="3336" priority="4242" operator="containsText" text="%">
      <formula>NOT(ISERROR(SEARCH("%",I11)))</formula>
    </cfRule>
  </conditionalFormatting>
  <conditionalFormatting sqref="J11:J12">
    <cfRule type="containsText" dxfId="3335" priority="4240" operator="containsText" text="%">
      <formula>NOT(ISERROR(SEARCH("%",J11)))</formula>
    </cfRule>
  </conditionalFormatting>
  <conditionalFormatting sqref="K27">
    <cfRule type="containsText" dxfId="3334" priority="1667" operator="containsText" text="%">
      <formula>NOT(ISERROR(SEARCH("%",K27)))</formula>
    </cfRule>
  </conditionalFormatting>
  <conditionalFormatting sqref="J11">
    <cfRule type="containsText" dxfId="3333" priority="4238" operator="containsText" text="%">
      <formula>NOT(ISERROR(SEARCH("%",J11)))</formula>
    </cfRule>
  </conditionalFormatting>
  <conditionalFormatting sqref="G27">
    <cfRule type="containsText" dxfId="3332" priority="1637" operator="containsText" text="%">
      <formula>NOT(ISERROR(SEARCH("%",G27)))</formula>
    </cfRule>
  </conditionalFormatting>
  <conditionalFormatting sqref="G27">
    <cfRule type="containsText" dxfId="3331" priority="1632" operator="containsText" text="%">
      <formula>NOT(ISERROR(SEARCH("%",G27)))</formula>
    </cfRule>
  </conditionalFormatting>
  <conditionalFormatting sqref="G27">
    <cfRule type="containsText" dxfId="3330" priority="1631" operator="containsText" text="%">
      <formula>NOT(ISERROR(SEARCH("%",G27)))</formula>
    </cfRule>
  </conditionalFormatting>
  <conditionalFormatting sqref="J11">
    <cfRule type="containsText" dxfId="3329" priority="4223" operator="containsText" text="%">
      <formula>NOT(ISERROR(SEARCH("%",J11)))</formula>
    </cfRule>
  </conditionalFormatting>
  <conditionalFormatting sqref="K11:K12">
    <cfRule type="containsText" dxfId="3328" priority="4221" operator="containsText" text="%">
      <formula>NOT(ISERROR(SEARCH("%",K11)))</formula>
    </cfRule>
  </conditionalFormatting>
  <conditionalFormatting sqref="K27">
    <cfRule type="containsText" dxfId="3327" priority="1648" operator="containsText" text="%">
      <formula>NOT(ISERROR(SEARCH("%",K27)))</formula>
    </cfRule>
  </conditionalFormatting>
  <conditionalFormatting sqref="K11">
    <cfRule type="containsText" dxfId="3326" priority="4219" operator="containsText" text="%">
      <formula>NOT(ISERROR(SEARCH("%",K11)))</formula>
    </cfRule>
  </conditionalFormatting>
  <conditionalFormatting sqref="J27">
    <cfRule type="containsText" dxfId="3325" priority="1556" operator="containsText" text="%">
      <formula>NOT(ISERROR(SEARCH("%",J27)))</formula>
    </cfRule>
  </conditionalFormatting>
  <conditionalFormatting sqref="G27">
    <cfRule type="containsText" dxfId="3324" priority="1618" operator="containsText" text="%">
      <formula>NOT(ISERROR(SEARCH("%",G27)))</formula>
    </cfRule>
  </conditionalFormatting>
  <conditionalFormatting sqref="G27">
    <cfRule type="containsText" dxfId="3323" priority="1614" operator="containsText" text="%">
      <formula>NOT(ISERROR(SEARCH("%",G27)))</formula>
    </cfRule>
  </conditionalFormatting>
  <conditionalFormatting sqref="G27">
    <cfRule type="containsText" dxfId="3322" priority="1613" operator="containsText" text="%">
      <formula>NOT(ISERROR(SEARCH("%",G27)))</formula>
    </cfRule>
  </conditionalFormatting>
  <conditionalFormatting sqref="G27">
    <cfRule type="containsText" dxfId="3321" priority="1612" operator="containsText" text="%">
      <formula>NOT(ISERROR(SEARCH("%",G27)))</formula>
    </cfRule>
  </conditionalFormatting>
  <conditionalFormatting sqref="K11">
    <cfRule type="containsText" dxfId="3320" priority="4204" operator="containsText" text="%">
      <formula>NOT(ISERROR(SEARCH("%",K11)))</formula>
    </cfRule>
  </conditionalFormatting>
  <conditionalFormatting sqref="G27">
    <cfRule type="containsText" dxfId="3319" priority="1629" operator="containsText" text="%">
      <formula>NOT(ISERROR(SEARCH("%",G27)))</formula>
    </cfRule>
  </conditionalFormatting>
  <conditionalFormatting sqref="K35:K36">
    <cfRule type="containsText" dxfId="3318" priority="3277" operator="containsText" text="%">
      <formula>NOT(ISERROR(SEARCH("%",K35)))</formula>
    </cfRule>
  </conditionalFormatting>
  <conditionalFormatting sqref="J27">
    <cfRule type="containsText" dxfId="3317" priority="1599" operator="containsText" text="%">
      <formula>NOT(ISERROR(SEARCH("%",J27)))</formula>
    </cfRule>
  </conditionalFormatting>
  <conditionalFormatting sqref="J27">
    <cfRule type="containsText" dxfId="3316" priority="1595" operator="containsText" text="%">
      <formula>NOT(ISERROR(SEARCH("%",J27)))</formula>
    </cfRule>
  </conditionalFormatting>
  <conditionalFormatting sqref="J27">
    <cfRule type="containsText" dxfId="3315" priority="1594" operator="containsText" text="%">
      <formula>NOT(ISERROR(SEARCH("%",J27)))</formula>
    </cfRule>
  </conditionalFormatting>
  <conditionalFormatting sqref="J27:J28">
    <cfRule type="containsText" dxfId="3314" priority="1593" operator="containsText" text="%">
      <formula>NOT(ISERROR(SEARCH("%",J27)))</formula>
    </cfRule>
  </conditionalFormatting>
  <conditionalFormatting sqref="K35">
    <cfRule type="containsText" dxfId="3313" priority="3262" operator="containsText" text="%">
      <formula>NOT(ISERROR(SEARCH("%",K35)))</formula>
    </cfRule>
  </conditionalFormatting>
  <conditionalFormatting sqref="J27">
    <cfRule type="containsText" dxfId="3312" priority="1580" operator="containsText" text="%">
      <formula>NOT(ISERROR(SEARCH("%",J27)))</formula>
    </cfRule>
  </conditionalFormatting>
  <conditionalFormatting sqref="J27">
    <cfRule type="containsText" dxfId="3311" priority="1576" operator="containsText" text="%">
      <formula>NOT(ISERROR(SEARCH("%",J27)))</formula>
    </cfRule>
  </conditionalFormatting>
  <conditionalFormatting sqref="J27">
    <cfRule type="containsText" dxfId="3310" priority="1574" operator="containsText" text="%">
      <formula>NOT(ISERROR(SEARCH("%",J27)))</formula>
    </cfRule>
  </conditionalFormatting>
  <conditionalFormatting sqref="J27:J28">
    <cfRule type="containsText" dxfId="3309" priority="1592" operator="containsText" text="%">
      <formula>NOT(ISERROR(SEARCH("%",J27)))</formula>
    </cfRule>
  </conditionalFormatting>
  <conditionalFormatting sqref="J27">
    <cfRule type="containsText" dxfId="3308" priority="1590" operator="containsText" text="%">
      <formula>NOT(ISERROR(SEARCH("%",J27)))</formula>
    </cfRule>
  </conditionalFormatting>
  <conditionalFormatting sqref="J27">
    <cfRule type="containsText" dxfId="3307" priority="1588" operator="containsText" text="%">
      <formula>NOT(ISERROR(SEARCH("%",J27)))</formula>
    </cfRule>
  </conditionalFormatting>
  <conditionalFormatting sqref="J27">
    <cfRule type="containsText" dxfId="3306" priority="1586" operator="containsText" text="%">
      <formula>NOT(ISERROR(SEARCH("%",J27)))</formula>
    </cfRule>
  </conditionalFormatting>
  <conditionalFormatting sqref="J27:J28">
    <cfRule type="containsText" dxfId="3305" priority="1563" operator="containsText" text="%">
      <formula>NOT(ISERROR(SEARCH("%",J27)))</formula>
    </cfRule>
  </conditionalFormatting>
  <conditionalFormatting sqref="J27">
    <cfRule type="containsText" dxfId="3304" priority="1562" operator="containsText" text="%">
      <formula>NOT(ISERROR(SEARCH("%",J27)))</formula>
    </cfRule>
  </conditionalFormatting>
  <conditionalFormatting sqref="J27:J28">
    <cfRule type="containsText" dxfId="3303" priority="1560" operator="containsText" text="%">
      <formula>NOT(ISERROR(SEARCH("%",J27)))</formula>
    </cfRule>
  </conditionalFormatting>
  <conditionalFormatting sqref="J27">
    <cfRule type="containsText" dxfId="3302" priority="1559" operator="containsText" text="%">
      <formula>NOT(ISERROR(SEARCH("%",J27)))</formula>
    </cfRule>
  </conditionalFormatting>
  <conditionalFormatting sqref="J27:J28">
    <cfRule type="containsText" dxfId="3301" priority="1553" operator="containsText" text="%">
      <formula>NOT(ISERROR(SEARCH("%",J27)))</formula>
    </cfRule>
  </conditionalFormatting>
  <conditionalFormatting sqref="J27">
    <cfRule type="containsText" dxfId="3300" priority="1544" operator="containsText" text="%">
      <formula>NOT(ISERROR(SEARCH("%",J27)))</formula>
    </cfRule>
  </conditionalFormatting>
  <conditionalFormatting sqref="J27">
    <cfRule type="containsText" dxfId="3299" priority="1543" operator="containsText" text="%">
      <formula>NOT(ISERROR(SEARCH("%",J27)))</formula>
    </cfRule>
  </conditionalFormatting>
  <conditionalFormatting sqref="J27">
    <cfRule type="containsText" dxfId="3298" priority="1542" operator="containsText" text="%">
      <formula>NOT(ISERROR(SEARCH("%",J27)))</formula>
    </cfRule>
  </conditionalFormatting>
  <conditionalFormatting sqref="J27">
    <cfRule type="containsText" dxfId="3297" priority="1541" operator="containsText" text="%">
      <formula>NOT(ISERROR(SEARCH("%",J27)))</formula>
    </cfRule>
  </conditionalFormatting>
  <conditionalFormatting sqref="J27">
    <cfRule type="containsText" dxfId="3296" priority="1539" operator="containsText" text="%">
      <formula>NOT(ISERROR(SEARCH("%",J27)))</formula>
    </cfRule>
  </conditionalFormatting>
  <conditionalFormatting sqref="K27">
    <cfRule type="containsText" dxfId="3295" priority="1536" operator="containsText" text="%">
      <formula>NOT(ISERROR(SEARCH("%",K27)))</formula>
    </cfRule>
  </conditionalFormatting>
  <conditionalFormatting sqref="K27">
    <cfRule type="containsText" dxfId="3294" priority="1535" operator="containsText" text="%">
      <formula>NOT(ISERROR(SEARCH("%",K27)))</formula>
    </cfRule>
  </conditionalFormatting>
  <conditionalFormatting sqref="K27">
    <cfRule type="containsText" dxfId="3293" priority="1534" operator="containsText" text="%">
      <formula>NOT(ISERROR(SEARCH("%",K27)))</formula>
    </cfRule>
  </conditionalFormatting>
  <conditionalFormatting sqref="K27">
    <cfRule type="containsText" dxfId="3292" priority="1533" operator="containsText" text="%">
      <formula>NOT(ISERROR(SEARCH("%",K27)))</formula>
    </cfRule>
  </conditionalFormatting>
  <conditionalFormatting sqref="K27">
    <cfRule type="containsText" dxfId="3291" priority="1532" operator="containsText" text="%">
      <formula>NOT(ISERROR(SEARCH("%",K27)))</formula>
    </cfRule>
  </conditionalFormatting>
  <conditionalFormatting sqref="K27">
    <cfRule type="containsText" dxfId="3290" priority="1530" operator="containsText" text="%">
      <formula>NOT(ISERROR(SEARCH("%",K27)))</formula>
    </cfRule>
  </conditionalFormatting>
  <conditionalFormatting sqref="K27">
    <cfRule type="containsText" dxfId="3289" priority="1503" operator="containsText" text="%">
      <formula>NOT(ISERROR(SEARCH("%",K27)))</formula>
    </cfRule>
  </conditionalFormatting>
  <conditionalFormatting sqref="K27:K28">
    <cfRule type="containsText" dxfId="3288" priority="1502" operator="containsText" text="%">
      <formula>NOT(ISERROR(SEARCH("%",K27)))</formula>
    </cfRule>
  </conditionalFormatting>
  <conditionalFormatting sqref="K27">
    <cfRule type="containsText" dxfId="3287" priority="1501" operator="containsText" text="%">
      <formula>NOT(ISERROR(SEARCH("%",K27)))</formula>
    </cfRule>
  </conditionalFormatting>
  <conditionalFormatting sqref="K27">
    <cfRule type="containsText" dxfId="3286" priority="1498" operator="containsText" text="%">
      <formula>NOT(ISERROR(SEARCH("%",K27)))</formula>
    </cfRule>
  </conditionalFormatting>
  <conditionalFormatting sqref="K27">
    <cfRule type="containsText" dxfId="3285" priority="1496" operator="containsText" text="%">
      <formula>NOT(ISERROR(SEARCH("%",K27)))</formula>
    </cfRule>
  </conditionalFormatting>
  <conditionalFormatting sqref="K27">
    <cfRule type="containsText" dxfId="3284" priority="1491" operator="containsText" text="%">
      <formula>NOT(ISERROR(SEARCH("%",K27)))</formula>
    </cfRule>
  </conditionalFormatting>
  <conditionalFormatting sqref="K27">
    <cfRule type="containsText" dxfId="3283" priority="1488" operator="containsText" text="%">
      <formula>NOT(ISERROR(SEARCH("%",K27)))</formula>
    </cfRule>
  </conditionalFormatting>
  <conditionalFormatting sqref="K27">
    <cfRule type="containsText" dxfId="3282" priority="1486" operator="containsText" text="%">
      <formula>NOT(ISERROR(SEARCH("%",K27)))</formula>
    </cfRule>
  </conditionalFormatting>
  <conditionalFormatting sqref="I37">
    <cfRule type="containsText" dxfId="3281" priority="540" operator="containsText" text="%">
      <formula>NOT(ISERROR(SEARCH("%",I37)))</formula>
    </cfRule>
  </conditionalFormatting>
  <conditionalFormatting sqref="I37">
    <cfRule type="containsText" dxfId="3280" priority="538" operator="containsText" text="%">
      <formula>NOT(ISERROR(SEARCH("%",I37)))</formula>
    </cfRule>
  </conditionalFormatting>
  <conditionalFormatting sqref="I37:I38">
    <cfRule type="containsText" dxfId="3279" priority="535" operator="containsText" text="%">
      <formula>NOT(ISERROR(SEARCH("%",I37)))</formula>
    </cfRule>
  </conditionalFormatting>
  <conditionalFormatting sqref="I37">
    <cfRule type="containsText" dxfId="3278" priority="533" operator="containsText" text="%">
      <formula>NOT(ISERROR(SEARCH("%",I37)))</formula>
    </cfRule>
  </conditionalFormatting>
  <conditionalFormatting sqref="I37">
    <cfRule type="containsText" dxfId="3277" priority="519" operator="containsText" text="%">
      <formula>NOT(ISERROR(SEARCH("%",I37)))</formula>
    </cfRule>
  </conditionalFormatting>
  <conditionalFormatting sqref="G13 G19 G23 G25 G29 G31 G33 G35 G37 G39 G41 G43 G45 G47 G15 G17 G21 G27">
    <cfRule type="containsText" dxfId="3276" priority="4031" operator="containsText" text="%">
      <formula>NOT(ISERROR(SEARCH("%",G13)))</formula>
    </cfRule>
  </conditionalFormatting>
  <conditionalFormatting sqref="H13 H15 H17 H19 H21 H23 H25 H31 H39 H41 H43 H45 H47 H29 H33 H35 H37 H27">
    <cfRule type="containsText" dxfId="3275" priority="4030" operator="containsText" text="%">
      <formula>NOT(ISERROR(SEARCH("%",H13)))</formula>
    </cfRule>
  </conditionalFormatting>
  <conditionalFormatting sqref="I13 I15 I17 I19 I21 I23 I25 I29 I33 I35 I37 I39 I41 I43 I45 I47 I31 I27">
    <cfRule type="containsText" dxfId="3274" priority="4029" operator="containsText" text="%">
      <formula>NOT(ISERROR(SEARCH("%",I13)))</formula>
    </cfRule>
  </conditionalFormatting>
  <conditionalFormatting sqref="G13 G19 G23 G25 G29 G31 G33 G35 G37 G39 G41 G43 G45 G47 G15 G17 G21 G27">
    <cfRule type="containsText" dxfId="3273" priority="4028" operator="containsText" text="%">
      <formula>NOT(ISERROR(SEARCH("%",G13)))</formula>
    </cfRule>
  </conditionalFormatting>
  <conditionalFormatting sqref="H13 H15 H17 H19 H21 H23 H25 H31 H39 H41 H43 H45 H47 H29 H33 H35 H37 H27">
    <cfRule type="containsText" dxfId="3272" priority="4027" operator="containsText" text="%">
      <formula>NOT(ISERROR(SEARCH("%",H13)))</formula>
    </cfRule>
  </conditionalFormatting>
  <conditionalFormatting sqref="I13 I15 I17 I19 I21 I23 I25 I29 I33 I35 I37 I39 I41 I43 I45 I47 I31 I27">
    <cfRule type="containsText" dxfId="3271" priority="4026" operator="containsText" text="%">
      <formula>NOT(ISERROR(SEARCH("%",I13)))</formula>
    </cfRule>
  </conditionalFormatting>
  <conditionalFormatting sqref="J13 J15 J17 J19 J21 J23 J25 J29 J33 J35 J37 J39 J41 J43 J45 J47 J31 J27">
    <cfRule type="containsText" dxfId="3270" priority="4024" operator="containsText" text="%">
      <formula>NOT(ISERROR(SEARCH("%",J13)))</formula>
    </cfRule>
  </conditionalFormatting>
  <conditionalFormatting sqref="J13 J15 J17 J19 J21 J23 J25 J29 J33 J35 J37 J39 J41 J43 J45 J47 J31 J27">
    <cfRule type="containsText" dxfId="3269" priority="4023" operator="containsText" text="%">
      <formula>NOT(ISERROR(SEARCH("%",J13)))</formula>
    </cfRule>
  </conditionalFormatting>
  <conditionalFormatting sqref="K13 K15 K17 K19 K21 K23 K25 K29 K31 K33 K35 K37 K39 K41 K27 K43 K45 K47">
    <cfRule type="containsText" dxfId="3268" priority="4021" operator="containsText" text="%">
      <formula>NOT(ISERROR(SEARCH("%",K13)))</formula>
    </cfRule>
  </conditionalFormatting>
  <conditionalFormatting sqref="K13 K15 K17 K19 K21 K23 K25 K29 K31 K33 K35 K37 K39 K41 K27 K43 K45 K47">
    <cfRule type="containsText" dxfId="3267" priority="4020" operator="containsText" text="%">
      <formula>NOT(ISERROR(SEARCH("%",K13)))</formula>
    </cfRule>
  </conditionalFormatting>
  <conditionalFormatting sqref="J37">
    <cfRule type="containsText" dxfId="3266" priority="3095" operator="containsText" text="%">
      <formula>NOT(ISERROR(SEARCH("%",J37)))</formula>
    </cfRule>
  </conditionalFormatting>
  <conditionalFormatting sqref="J37">
    <cfRule type="containsText" dxfId="3265" priority="3094" operator="containsText" text="%">
      <formula>NOT(ISERROR(SEARCH("%",J37)))</formula>
    </cfRule>
  </conditionalFormatting>
  <conditionalFormatting sqref="J37">
    <cfRule type="containsText" dxfId="3264" priority="3092" operator="containsText" text="%">
      <formula>NOT(ISERROR(SEARCH("%",J37)))</formula>
    </cfRule>
  </conditionalFormatting>
  <conditionalFormatting sqref="J37">
    <cfRule type="containsText" dxfId="3263" priority="3091" operator="containsText" text="%">
      <formula>NOT(ISERROR(SEARCH("%",J37)))</formula>
    </cfRule>
  </conditionalFormatting>
  <conditionalFormatting sqref="G17:G18">
    <cfRule type="containsText" dxfId="3262" priority="3999" operator="containsText" text="%">
      <formula>NOT(ISERROR(SEARCH("%",G17)))</formula>
    </cfRule>
  </conditionalFormatting>
  <conditionalFormatting sqref="G13:G14">
    <cfRule type="containsText" dxfId="3261" priority="4007" operator="containsText" text="%">
      <formula>NOT(ISERROR(SEARCH("%",G13)))</formula>
    </cfRule>
  </conditionalFormatting>
  <conditionalFormatting sqref="G13:G14">
    <cfRule type="containsText" dxfId="3260" priority="4006" operator="containsText" text="%">
      <formula>NOT(ISERROR(SEARCH("%",G13)))</formula>
    </cfRule>
  </conditionalFormatting>
  <conditionalFormatting sqref="G13:G14">
    <cfRule type="containsText" dxfId="3259" priority="4005" operator="containsText" text="%">
      <formula>NOT(ISERROR(SEARCH("%",G13)))</formula>
    </cfRule>
  </conditionalFormatting>
  <conditionalFormatting sqref="G15:G16">
    <cfRule type="containsText" dxfId="3258" priority="4004" operator="containsText" text="%">
      <formula>NOT(ISERROR(SEARCH("%",G15)))</formula>
    </cfRule>
  </conditionalFormatting>
  <conditionalFormatting sqref="G15:G16">
    <cfRule type="containsText" dxfId="3257" priority="4003" operator="containsText" text="%">
      <formula>NOT(ISERROR(SEARCH("%",G15)))</formula>
    </cfRule>
  </conditionalFormatting>
  <conditionalFormatting sqref="G15:G16">
    <cfRule type="containsText" dxfId="3256" priority="4002" operator="containsText" text="%">
      <formula>NOT(ISERROR(SEARCH("%",G15)))</formula>
    </cfRule>
  </conditionalFormatting>
  <conditionalFormatting sqref="G17:G18">
    <cfRule type="containsText" dxfId="3255" priority="4001" operator="containsText" text="%">
      <formula>NOT(ISERROR(SEARCH("%",G17)))</formula>
    </cfRule>
  </conditionalFormatting>
  <conditionalFormatting sqref="G17:G18">
    <cfRule type="containsText" dxfId="3254" priority="4000" operator="containsText" text="%">
      <formula>NOT(ISERROR(SEARCH("%",G17)))</formula>
    </cfRule>
  </conditionalFormatting>
  <conditionalFormatting sqref="H19">
    <cfRule type="containsText" dxfId="3253" priority="3998" operator="containsText" text="%">
      <formula>NOT(ISERROR(SEARCH("%",H19)))</formula>
    </cfRule>
  </conditionalFormatting>
  <conditionalFormatting sqref="H19">
    <cfRule type="containsText" dxfId="3252" priority="3997" operator="containsText" text="%">
      <formula>NOT(ISERROR(SEARCH("%",H19)))</formula>
    </cfRule>
  </conditionalFormatting>
  <conditionalFormatting sqref="H19:H20">
    <cfRule type="containsText" dxfId="3251" priority="3996" operator="containsText" text="%">
      <formula>NOT(ISERROR(SEARCH("%",H19)))</formula>
    </cfRule>
  </conditionalFormatting>
  <conditionalFormatting sqref="H19:H20">
    <cfRule type="containsText" dxfId="3250" priority="3995" operator="containsText" text="%">
      <formula>NOT(ISERROR(SEARCH("%",H19)))</formula>
    </cfRule>
  </conditionalFormatting>
  <conditionalFormatting sqref="H19:H20">
    <cfRule type="containsText" dxfId="3249" priority="3994" operator="containsText" text="%">
      <formula>NOT(ISERROR(SEARCH("%",H19)))</formula>
    </cfRule>
  </conditionalFormatting>
  <conditionalFormatting sqref="I19">
    <cfRule type="containsText" dxfId="3248" priority="3993" operator="containsText" text="%">
      <formula>NOT(ISERROR(SEARCH("%",I19)))</formula>
    </cfRule>
  </conditionalFormatting>
  <conditionalFormatting sqref="I19">
    <cfRule type="containsText" dxfId="3247" priority="3992" operator="containsText" text="%">
      <formula>NOT(ISERROR(SEARCH("%",I19)))</formula>
    </cfRule>
  </conditionalFormatting>
  <conditionalFormatting sqref="I19:I20">
    <cfRule type="containsText" dxfId="3246" priority="3991" operator="containsText" text="%">
      <formula>NOT(ISERROR(SEARCH("%",I19)))</formula>
    </cfRule>
  </conditionalFormatting>
  <conditionalFormatting sqref="I19:I20">
    <cfRule type="containsText" dxfId="3245" priority="3990" operator="containsText" text="%">
      <formula>NOT(ISERROR(SEARCH("%",I19)))</formula>
    </cfRule>
  </conditionalFormatting>
  <conditionalFormatting sqref="I19:I20">
    <cfRule type="containsText" dxfId="3244" priority="3989" operator="containsText" text="%">
      <formula>NOT(ISERROR(SEARCH("%",I19)))</formula>
    </cfRule>
  </conditionalFormatting>
  <conditionalFormatting sqref="G21:G22">
    <cfRule type="containsText" dxfId="3243" priority="3988" operator="containsText" text="%">
      <formula>NOT(ISERROR(SEARCH("%",G21)))</formula>
    </cfRule>
  </conditionalFormatting>
  <conditionalFormatting sqref="G21:G22">
    <cfRule type="containsText" dxfId="3242" priority="3987" operator="containsText" text="%">
      <formula>NOT(ISERROR(SEARCH("%",G21)))</formula>
    </cfRule>
  </conditionalFormatting>
  <conditionalFormatting sqref="G21:G22">
    <cfRule type="containsText" dxfId="3241" priority="3986" operator="containsText" text="%">
      <formula>NOT(ISERROR(SEARCH("%",G21)))</formula>
    </cfRule>
  </conditionalFormatting>
  <conditionalFormatting sqref="H21">
    <cfRule type="containsText" dxfId="3240" priority="3985" operator="containsText" text="%">
      <formula>NOT(ISERROR(SEARCH("%",H21)))</formula>
    </cfRule>
  </conditionalFormatting>
  <conditionalFormatting sqref="H21">
    <cfRule type="containsText" dxfId="3239" priority="3984" operator="containsText" text="%">
      <formula>NOT(ISERROR(SEARCH("%",H21)))</formula>
    </cfRule>
  </conditionalFormatting>
  <conditionalFormatting sqref="H21:H22">
    <cfRule type="containsText" dxfId="3238" priority="3983" operator="containsText" text="%">
      <formula>NOT(ISERROR(SEARCH("%",H21)))</formula>
    </cfRule>
  </conditionalFormatting>
  <conditionalFormatting sqref="H21:H22">
    <cfRule type="containsText" dxfId="3237" priority="3982" operator="containsText" text="%">
      <formula>NOT(ISERROR(SEARCH("%",H21)))</formula>
    </cfRule>
  </conditionalFormatting>
  <conditionalFormatting sqref="H21:H22">
    <cfRule type="containsText" dxfId="3236" priority="3981" operator="containsText" text="%">
      <formula>NOT(ISERROR(SEARCH("%",H21)))</formula>
    </cfRule>
  </conditionalFormatting>
  <conditionalFormatting sqref="K23:K24">
    <cfRule type="containsText" dxfId="3235" priority="3980" operator="containsText" text="%">
      <formula>NOT(ISERROR(SEARCH("%",K23)))</formula>
    </cfRule>
  </conditionalFormatting>
  <conditionalFormatting sqref="K23">
    <cfRule type="containsText" dxfId="3234" priority="3979" operator="containsText" text="%">
      <formula>NOT(ISERROR(SEARCH("%",K23)))</formula>
    </cfRule>
  </conditionalFormatting>
  <conditionalFormatting sqref="K23">
    <cfRule type="containsText" dxfId="3233" priority="3978" operator="containsText" text="%">
      <formula>NOT(ISERROR(SEARCH("%",K23)))</formula>
    </cfRule>
  </conditionalFormatting>
  <conditionalFormatting sqref="K23">
    <cfRule type="containsText" dxfId="3232" priority="3977" operator="containsText" text="%">
      <formula>NOT(ISERROR(SEARCH("%",K23)))</formula>
    </cfRule>
  </conditionalFormatting>
  <conditionalFormatting sqref="K23">
    <cfRule type="containsText" dxfId="3231" priority="3976" operator="containsText" text="%">
      <formula>NOT(ISERROR(SEARCH("%",K23)))</formula>
    </cfRule>
  </conditionalFormatting>
  <conditionalFormatting sqref="K23:K24">
    <cfRule type="containsText" dxfId="3230" priority="3975" operator="containsText" text="%">
      <formula>NOT(ISERROR(SEARCH("%",K23)))</formula>
    </cfRule>
  </conditionalFormatting>
  <conditionalFormatting sqref="K23:K24">
    <cfRule type="containsText" dxfId="3229" priority="3974" operator="containsText" text="%">
      <formula>NOT(ISERROR(SEARCH("%",K23)))</formula>
    </cfRule>
  </conditionalFormatting>
  <conditionalFormatting sqref="K23:K24">
    <cfRule type="containsText" dxfId="3228" priority="3973" operator="containsText" text="%">
      <formula>NOT(ISERROR(SEARCH("%",K23)))</formula>
    </cfRule>
  </conditionalFormatting>
  <conditionalFormatting sqref="J31:J32">
    <cfRule type="containsText" dxfId="3227" priority="3049" operator="containsText" text="%">
      <formula>NOT(ISERROR(SEARCH("%",J31)))</formula>
    </cfRule>
  </conditionalFormatting>
  <conditionalFormatting sqref="J31">
    <cfRule type="containsText" dxfId="3226" priority="3048" operator="containsText" text="%">
      <formula>NOT(ISERROR(SEARCH("%",J31)))</formula>
    </cfRule>
  </conditionalFormatting>
  <conditionalFormatting sqref="J31">
    <cfRule type="containsText" dxfId="3225" priority="3047" operator="containsText" text="%">
      <formula>NOT(ISERROR(SEARCH("%",J31)))</formula>
    </cfRule>
  </conditionalFormatting>
  <conditionalFormatting sqref="J31">
    <cfRule type="containsText" dxfId="3224" priority="3045" operator="containsText" text="%">
      <formula>NOT(ISERROR(SEARCH("%",J31)))</formula>
    </cfRule>
  </conditionalFormatting>
  <conditionalFormatting sqref="J31">
    <cfRule type="containsText" dxfId="3223" priority="3044" operator="containsText" text="%">
      <formula>NOT(ISERROR(SEARCH("%",J31)))</formula>
    </cfRule>
  </conditionalFormatting>
  <conditionalFormatting sqref="J31">
    <cfRule type="containsText" dxfId="3222" priority="3042" operator="containsText" text="%">
      <formula>NOT(ISERROR(SEARCH("%",J31)))</formula>
    </cfRule>
  </conditionalFormatting>
  <conditionalFormatting sqref="I25">
    <cfRule type="containsText" dxfId="3221" priority="3964" operator="containsText" text="%">
      <formula>NOT(ISERROR(SEARCH("%",I25)))</formula>
    </cfRule>
  </conditionalFormatting>
  <conditionalFormatting sqref="I25">
    <cfRule type="containsText" dxfId="3220" priority="3963" operator="containsText" text="%">
      <formula>NOT(ISERROR(SEARCH("%",I25)))</formula>
    </cfRule>
  </conditionalFormatting>
  <conditionalFormatting sqref="I25:I26">
    <cfRule type="containsText" dxfId="3219" priority="3962" operator="containsText" text="%">
      <formula>NOT(ISERROR(SEARCH("%",I25)))</formula>
    </cfRule>
  </conditionalFormatting>
  <conditionalFormatting sqref="I25:I26">
    <cfRule type="containsText" dxfId="3218" priority="3961" operator="containsText" text="%">
      <formula>NOT(ISERROR(SEARCH("%",I25)))</formula>
    </cfRule>
  </conditionalFormatting>
  <conditionalFormatting sqref="I25:I26">
    <cfRule type="containsText" dxfId="3217" priority="3960" operator="containsText" text="%">
      <formula>NOT(ISERROR(SEARCH("%",I25)))</formula>
    </cfRule>
  </conditionalFormatting>
  <conditionalFormatting sqref="J25:J26">
    <cfRule type="containsText" dxfId="3216" priority="3959" operator="containsText" text="%">
      <formula>NOT(ISERROR(SEARCH("%",J25)))</formula>
    </cfRule>
  </conditionalFormatting>
  <conditionalFormatting sqref="J25">
    <cfRule type="containsText" dxfId="3215" priority="3958" operator="containsText" text="%">
      <formula>NOT(ISERROR(SEARCH("%",J25)))</formula>
    </cfRule>
  </conditionalFormatting>
  <conditionalFormatting sqref="J25">
    <cfRule type="containsText" dxfId="3214" priority="3957" operator="containsText" text="%">
      <formula>NOT(ISERROR(SEARCH("%",J25)))</formula>
    </cfRule>
  </conditionalFormatting>
  <conditionalFormatting sqref="J25:J26">
    <cfRule type="containsText" dxfId="3213" priority="3956" operator="containsText" text="%">
      <formula>NOT(ISERROR(SEARCH("%",J25)))</formula>
    </cfRule>
  </conditionalFormatting>
  <conditionalFormatting sqref="J25:J26">
    <cfRule type="containsText" dxfId="3212" priority="3955" operator="containsText" text="%">
      <formula>NOT(ISERROR(SEARCH("%",J25)))</formula>
    </cfRule>
  </conditionalFormatting>
  <conditionalFormatting sqref="J25:J26">
    <cfRule type="containsText" dxfId="3211" priority="3954" operator="containsText" text="%">
      <formula>NOT(ISERROR(SEARCH("%",J25)))</formula>
    </cfRule>
  </conditionalFormatting>
  <conditionalFormatting sqref="G15">
    <cfRule type="containsText" dxfId="3210" priority="3953" operator="containsText" text="%">
      <formula>NOT(ISERROR(SEARCH("%",G15)))</formula>
    </cfRule>
  </conditionalFormatting>
  <conditionalFormatting sqref="G15">
    <cfRule type="containsText" dxfId="3209" priority="3952" operator="containsText" text="%">
      <formula>NOT(ISERROR(SEARCH("%",G15)))</formula>
    </cfRule>
  </conditionalFormatting>
  <conditionalFormatting sqref="G15">
    <cfRule type="containsText" dxfId="3208" priority="3951" operator="containsText" text="%">
      <formula>NOT(ISERROR(SEARCH("%",G15)))</formula>
    </cfRule>
  </conditionalFormatting>
  <conditionalFormatting sqref="G15">
    <cfRule type="containsText" dxfId="3207" priority="3950" operator="containsText" text="%">
      <formula>NOT(ISERROR(SEARCH("%",G15)))</formula>
    </cfRule>
  </conditionalFormatting>
  <conditionalFormatting sqref="G15">
    <cfRule type="containsText" dxfId="3206" priority="3949" operator="containsText" text="%">
      <formula>NOT(ISERROR(SEARCH("%",G15)))</formula>
    </cfRule>
  </conditionalFormatting>
  <conditionalFormatting sqref="G15">
    <cfRule type="containsText" dxfId="3205" priority="3948" operator="containsText" text="%">
      <formula>NOT(ISERROR(SEARCH("%",G15)))</formula>
    </cfRule>
  </conditionalFormatting>
  <conditionalFormatting sqref="G15">
    <cfRule type="containsText" dxfId="3204" priority="3947" operator="containsText" text="%">
      <formula>NOT(ISERROR(SEARCH("%",G15)))</formula>
    </cfRule>
  </conditionalFormatting>
  <conditionalFormatting sqref="G17:G18">
    <cfRule type="containsText" dxfId="3203" priority="3946" operator="containsText" text="%">
      <formula>NOT(ISERROR(SEARCH("%",G17)))</formula>
    </cfRule>
  </conditionalFormatting>
  <conditionalFormatting sqref="G17:G18">
    <cfRule type="containsText" dxfId="3202" priority="3945" operator="containsText" text="%">
      <formula>NOT(ISERROR(SEARCH("%",G17)))</formula>
    </cfRule>
  </conditionalFormatting>
  <conditionalFormatting sqref="G17:G18">
    <cfRule type="containsText" dxfId="3201" priority="3944" operator="containsText" text="%">
      <formula>NOT(ISERROR(SEARCH("%",G17)))</formula>
    </cfRule>
  </conditionalFormatting>
  <conditionalFormatting sqref="G17">
    <cfRule type="containsText" dxfId="3200" priority="3943" operator="containsText" text="%">
      <formula>NOT(ISERROR(SEARCH("%",G17)))</formula>
    </cfRule>
  </conditionalFormatting>
  <conditionalFormatting sqref="G17">
    <cfRule type="containsText" dxfId="3199" priority="3942" operator="containsText" text="%">
      <formula>NOT(ISERROR(SEARCH("%",G17)))</formula>
    </cfRule>
  </conditionalFormatting>
  <conditionalFormatting sqref="G17">
    <cfRule type="containsText" dxfId="3198" priority="3941" operator="containsText" text="%">
      <formula>NOT(ISERROR(SEARCH("%",G17)))</formula>
    </cfRule>
  </conditionalFormatting>
  <conditionalFormatting sqref="G17">
    <cfRule type="containsText" dxfId="3197" priority="3940" operator="containsText" text="%">
      <formula>NOT(ISERROR(SEARCH("%",G17)))</formula>
    </cfRule>
  </conditionalFormatting>
  <conditionalFormatting sqref="G17">
    <cfRule type="containsText" dxfId="3196" priority="3939" operator="containsText" text="%">
      <formula>NOT(ISERROR(SEARCH("%",G17)))</formula>
    </cfRule>
  </conditionalFormatting>
  <conditionalFormatting sqref="G17">
    <cfRule type="containsText" dxfId="3195" priority="3938" operator="containsText" text="%">
      <formula>NOT(ISERROR(SEARCH("%",G17)))</formula>
    </cfRule>
  </conditionalFormatting>
  <conditionalFormatting sqref="G17">
    <cfRule type="containsText" dxfId="3194" priority="3937" operator="containsText" text="%">
      <formula>NOT(ISERROR(SEARCH("%",G17)))</formula>
    </cfRule>
  </conditionalFormatting>
  <conditionalFormatting sqref="H19">
    <cfRule type="containsText" dxfId="3193" priority="3936" operator="containsText" text="%">
      <formula>NOT(ISERROR(SEARCH("%",H19)))</formula>
    </cfRule>
  </conditionalFormatting>
  <conditionalFormatting sqref="H19">
    <cfRule type="containsText" dxfId="3192" priority="3935" operator="containsText" text="%">
      <formula>NOT(ISERROR(SEARCH("%",H19)))</formula>
    </cfRule>
  </conditionalFormatting>
  <conditionalFormatting sqref="H19:H20">
    <cfRule type="containsText" dxfId="3191" priority="3934" operator="containsText" text="%">
      <formula>NOT(ISERROR(SEARCH("%",H19)))</formula>
    </cfRule>
  </conditionalFormatting>
  <conditionalFormatting sqref="H19:H20">
    <cfRule type="containsText" dxfId="3190" priority="3933" operator="containsText" text="%">
      <formula>NOT(ISERROR(SEARCH("%",H19)))</formula>
    </cfRule>
  </conditionalFormatting>
  <conditionalFormatting sqref="H19:H20">
    <cfRule type="containsText" dxfId="3189" priority="3932" operator="containsText" text="%">
      <formula>NOT(ISERROR(SEARCH("%",H19)))</formula>
    </cfRule>
  </conditionalFormatting>
  <conditionalFormatting sqref="H19">
    <cfRule type="containsText" dxfId="3188" priority="3931" operator="containsText" text="%">
      <formula>NOT(ISERROR(SEARCH("%",H19)))</formula>
    </cfRule>
  </conditionalFormatting>
  <conditionalFormatting sqref="H19">
    <cfRule type="containsText" dxfId="3187" priority="3930" operator="containsText" text="%">
      <formula>NOT(ISERROR(SEARCH("%",H19)))</formula>
    </cfRule>
  </conditionalFormatting>
  <conditionalFormatting sqref="H19">
    <cfRule type="containsText" dxfId="3186" priority="3929" operator="containsText" text="%">
      <formula>NOT(ISERROR(SEARCH("%",H19)))</formula>
    </cfRule>
  </conditionalFormatting>
  <conditionalFormatting sqref="H19">
    <cfRule type="containsText" dxfId="3185" priority="3928" operator="containsText" text="%">
      <formula>NOT(ISERROR(SEARCH("%",H19)))</formula>
    </cfRule>
  </conditionalFormatting>
  <conditionalFormatting sqref="H19">
    <cfRule type="containsText" dxfId="3184" priority="3927" operator="containsText" text="%">
      <formula>NOT(ISERROR(SEARCH("%",H19)))</formula>
    </cfRule>
  </conditionalFormatting>
  <conditionalFormatting sqref="H19">
    <cfRule type="containsText" dxfId="3183" priority="3926" operator="containsText" text="%">
      <formula>NOT(ISERROR(SEARCH("%",H19)))</formula>
    </cfRule>
  </conditionalFormatting>
  <conditionalFormatting sqref="H19">
    <cfRule type="containsText" dxfId="3182" priority="3925" operator="containsText" text="%">
      <formula>NOT(ISERROR(SEARCH("%",H19)))</formula>
    </cfRule>
  </conditionalFormatting>
  <conditionalFormatting sqref="I19">
    <cfRule type="containsText" dxfId="3181" priority="3924" operator="containsText" text="%">
      <formula>NOT(ISERROR(SEARCH("%",I19)))</formula>
    </cfRule>
  </conditionalFormatting>
  <conditionalFormatting sqref="I19">
    <cfRule type="containsText" dxfId="3180" priority="3923" operator="containsText" text="%">
      <formula>NOT(ISERROR(SEARCH("%",I19)))</formula>
    </cfRule>
  </conditionalFormatting>
  <conditionalFormatting sqref="I19:I20">
    <cfRule type="containsText" dxfId="3179" priority="3922" operator="containsText" text="%">
      <formula>NOT(ISERROR(SEARCH("%",I19)))</formula>
    </cfRule>
  </conditionalFormatting>
  <conditionalFormatting sqref="I19:I20">
    <cfRule type="containsText" dxfId="3178" priority="3921" operator="containsText" text="%">
      <formula>NOT(ISERROR(SEARCH("%",I19)))</formula>
    </cfRule>
  </conditionalFormatting>
  <conditionalFormatting sqref="I19:I20">
    <cfRule type="containsText" dxfId="3177" priority="3920" operator="containsText" text="%">
      <formula>NOT(ISERROR(SEARCH("%",I19)))</formula>
    </cfRule>
  </conditionalFormatting>
  <conditionalFormatting sqref="I19">
    <cfRule type="containsText" dxfId="3176" priority="3919" operator="containsText" text="%">
      <formula>NOT(ISERROR(SEARCH("%",I19)))</formula>
    </cfRule>
  </conditionalFormatting>
  <conditionalFormatting sqref="I19">
    <cfRule type="containsText" dxfId="3175" priority="3918" operator="containsText" text="%">
      <formula>NOT(ISERROR(SEARCH("%",I19)))</formula>
    </cfRule>
  </conditionalFormatting>
  <conditionalFormatting sqref="I19">
    <cfRule type="containsText" dxfId="3174" priority="3917" operator="containsText" text="%">
      <formula>NOT(ISERROR(SEARCH("%",I19)))</formula>
    </cfRule>
  </conditionalFormatting>
  <conditionalFormatting sqref="I19">
    <cfRule type="containsText" dxfId="3173" priority="3916" operator="containsText" text="%">
      <formula>NOT(ISERROR(SEARCH("%",I19)))</formula>
    </cfRule>
  </conditionalFormatting>
  <conditionalFormatting sqref="I19">
    <cfRule type="containsText" dxfId="3172" priority="3915" operator="containsText" text="%">
      <formula>NOT(ISERROR(SEARCH("%",I19)))</formula>
    </cfRule>
  </conditionalFormatting>
  <conditionalFormatting sqref="I19">
    <cfRule type="containsText" dxfId="3171" priority="3914" operator="containsText" text="%">
      <formula>NOT(ISERROR(SEARCH("%",I19)))</formula>
    </cfRule>
  </conditionalFormatting>
  <conditionalFormatting sqref="I19">
    <cfRule type="containsText" dxfId="3170" priority="3913" operator="containsText" text="%">
      <formula>NOT(ISERROR(SEARCH("%",I19)))</formula>
    </cfRule>
  </conditionalFormatting>
  <conditionalFormatting sqref="K23:K24">
    <cfRule type="containsText" dxfId="3169" priority="3912" operator="containsText" text="%">
      <formula>NOT(ISERROR(SEARCH("%",K23)))</formula>
    </cfRule>
  </conditionalFormatting>
  <conditionalFormatting sqref="K23">
    <cfRule type="containsText" dxfId="3168" priority="3911" operator="containsText" text="%">
      <formula>NOT(ISERROR(SEARCH("%",K23)))</formula>
    </cfRule>
  </conditionalFormatting>
  <conditionalFormatting sqref="K23">
    <cfRule type="containsText" dxfId="3167" priority="3910" operator="containsText" text="%">
      <formula>NOT(ISERROR(SEARCH("%",K23)))</formula>
    </cfRule>
  </conditionalFormatting>
  <conditionalFormatting sqref="K23:K24">
    <cfRule type="containsText" dxfId="3166" priority="3909" operator="containsText" text="%">
      <formula>NOT(ISERROR(SEARCH("%",K23)))</formula>
    </cfRule>
  </conditionalFormatting>
  <conditionalFormatting sqref="K23:K24">
    <cfRule type="containsText" dxfId="3165" priority="3908" operator="containsText" text="%">
      <formula>NOT(ISERROR(SEARCH("%",K23)))</formula>
    </cfRule>
  </conditionalFormatting>
  <conditionalFormatting sqref="K23:K24">
    <cfRule type="containsText" dxfId="3164" priority="3907" operator="containsText" text="%">
      <formula>NOT(ISERROR(SEARCH("%",K23)))</formula>
    </cfRule>
  </conditionalFormatting>
  <conditionalFormatting sqref="K23">
    <cfRule type="containsText" dxfId="3163" priority="3906" operator="containsText" text="%">
      <formula>NOT(ISERROR(SEARCH("%",K23)))</formula>
    </cfRule>
  </conditionalFormatting>
  <conditionalFormatting sqref="K23">
    <cfRule type="containsText" dxfId="3162" priority="3905" operator="containsText" text="%">
      <formula>NOT(ISERROR(SEARCH("%",K23)))</formula>
    </cfRule>
  </conditionalFormatting>
  <conditionalFormatting sqref="K23">
    <cfRule type="containsText" dxfId="3161" priority="3904" operator="containsText" text="%">
      <formula>NOT(ISERROR(SEARCH("%",K23)))</formula>
    </cfRule>
  </conditionalFormatting>
  <conditionalFormatting sqref="K23">
    <cfRule type="containsText" dxfId="3160" priority="3903" operator="containsText" text="%">
      <formula>NOT(ISERROR(SEARCH("%",K23)))</formula>
    </cfRule>
  </conditionalFormatting>
  <conditionalFormatting sqref="K23">
    <cfRule type="containsText" dxfId="3159" priority="3902" operator="containsText" text="%">
      <formula>NOT(ISERROR(SEARCH("%",K23)))</formula>
    </cfRule>
  </conditionalFormatting>
  <conditionalFormatting sqref="K23">
    <cfRule type="containsText" dxfId="3158" priority="3901" operator="containsText" text="%">
      <formula>NOT(ISERROR(SEARCH("%",K23)))</formula>
    </cfRule>
  </conditionalFormatting>
  <conditionalFormatting sqref="K23">
    <cfRule type="containsText" dxfId="3157" priority="3900" operator="containsText" text="%">
      <formula>NOT(ISERROR(SEARCH("%",K23)))</formula>
    </cfRule>
  </conditionalFormatting>
  <conditionalFormatting sqref="I31">
    <cfRule type="containsText" dxfId="3156" priority="2975" operator="containsText" text="%">
      <formula>NOT(ISERROR(SEARCH("%",I31)))</formula>
    </cfRule>
  </conditionalFormatting>
  <conditionalFormatting sqref="I31">
    <cfRule type="containsText" dxfId="3155" priority="2974" operator="containsText" text="%">
      <formula>NOT(ISERROR(SEARCH("%",I31)))</formula>
    </cfRule>
  </conditionalFormatting>
  <conditionalFormatting sqref="I31">
    <cfRule type="containsText" dxfId="3154" priority="2973" operator="containsText" text="%">
      <formula>NOT(ISERROR(SEARCH("%",I31)))</formula>
    </cfRule>
  </conditionalFormatting>
  <conditionalFormatting sqref="H31">
    <cfRule type="containsText" dxfId="3153" priority="2971" operator="containsText" text="%">
      <formula>NOT(ISERROR(SEARCH("%",H31)))</formula>
    </cfRule>
  </conditionalFormatting>
  <conditionalFormatting sqref="H31">
    <cfRule type="containsText" dxfId="3152" priority="2970" operator="containsText" text="%">
      <formula>NOT(ISERROR(SEARCH("%",H31)))</formula>
    </cfRule>
  </conditionalFormatting>
  <conditionalFormatting sqref="H31">
    <cfRule type="containsText" dxfId="3151" priority="2968" operator="containsText" text="%">
      <formula>NOT(ISERROR(SEARCH("%",H31)))</formula>
    </cfRule>
  </conditionalFormatting>
  <conditionalFormatting sqref="H31">
    <cfRule type="containsText" dxfId="3150" priority="2967" operator="containsText" text="%">
      <formula>NOT(ISERROR(SEARCH("%",H31)))</formula>
    </cfRule>
  </conditionalFormatting>
  <conditionalFormatting sqref="H31">
    <cfRule type="containsText" dxfId="3149" priority="2965" operator="containsText" text="%">
      <formula>NOT(ISERROR(SEARCH("%",H31)))</formula>
    </cfRule>
  </conditionalFormatting>
  <conditionalFormatting sqref="H31">
    <cfRule type="containsText" dxfId="3148" priority="2964" operator="containsText" text="%">
      <formula>NOT(ISERROR(SEARCH("%",H31)))</formula>
    </cfRule>
  </conditionalFormatting>
  <conditionalFormatting sqref="G21:G22">
    <cfRule type="containsText" dxfId="3147" priority="3886" operator="containsText" text="%">
      <formula>NOT(ISERROR(SEARCH("%",G21)))</formula>
    </cfRule>
  </conditionalFormatting>
  <conditionalFormatting sqref="G21:G22">
    <cfRule type="containsText" dxfId="3146" priority="3885" operator="containsText" text="%">
      <formula>NOT(ISERROR(SEARCH("%",G21)))</formula>
    </cfRule>
  </conditionalFormatting>
  <conditionalFormatting sqref="G21:G22">
    <cfRule type="containsText" dxfId="3145" priority="3884" operator="containsText" text="%">
      <formula>NOT(ISERROR(SEARCH("%",G21)))</formula>
    </cfRule>
  </conditionalFormatting>
  <conditionalFormatting sqref="G21">
    <cfRule type="containsText" dxfId="3144" priority="3883" operator="containsText" text="%">
      <formula>NOT(ISERROR(SEARCH("%",G21)))</formula>
    </cfRule>
  </conditionalFormatting>
  <conditionalFormatting sqref="G21">
    <cfRule type="containsText" dxfId="3143" priority="3882" operator="containsText" text="%">
      <formula>NOT(ISERROR(SEARCH("%",G21)))</formula>
    </cfRule>
  </conditionalFormatting>
  <conditionalFormatting sqref="G21">
    <cfRule type="containsText" dxfId="3142" priority="3881" operator="containsText" text="%">
      <formula>NOT(ISERROR(SEARCH("%",G21)))</formula>
    </cfRule>
  </conditionalFormatting>
  <conditionalFormatting sqref="G21">
    <cfRule type="containsText" dxfId="3141" priority="3880" operator="containsText" text="%">
      <formula>NOT(ISERROR(SEARCH("%",G21)))</formula>
    </cfRule>
  </conditionalFormatting>
  <conditionalFormatting sqref="G21">
    <cfRule type="containsText" dxfId="3140" priority="3879" operator="containsText" text="%">
      <formula>NOT(ISERROR(SEARCH("%",G21)))</formula>
    </cfRule>
  </conditionalFormatting>
  <conditionalFormatting sqref="G21">
    <cfRule type="containsText" dxfId="3139" priority="3878" operator="containsText" text="%">
      <formula>NOT(ISERROR(SEARCH("%",G21)))</formula>
    </cfRule>
  </conditionalFormatting>
  <conditionalFormatting sqref="G21">
    <cfRule type="containsText" dxfId="3138" priority="3877" operator="containsText" text="%">
      <formula>NOT(ISERROR(SEARCH("%",G21)))</formula>
    </cfRule>
  </conditionalFormatting>
  <conditionalFormatting sqref="H21">
    <cfRule type="containsText" dxfId="3137" priority="3876" operator="containsText" text="%">
      <formula>NOT(ISERROR(SEARCH("%",H21)))</formula>
    </cfRule>
  </conditionalFormatting>
  <conditionalFormatting sqref="H21">
    <cfRule type="containsText" dxfId="3136" priority="3875" operator="containsText" text="%">
      <formula>NOT(ISERROR(SEARCH("%",H21)))</formula>
    </cfRule>
  </conditionalFormatting>
  <conditionalFormatting sqref="H21:H22">
    <cfRule type="containsText" dxfId="3135" priority="3874" operator="containsText" text="%">
      <formula>NOT(ISERROR(SEARCH("%",H21)))</formula>
    </cfRule>
  </conditionalFormatting>
  <conditionalFormatting sqref="H21:H22">
    <cfRule type="containsText" dxfId="3134" priority="3873" operator="containsText" text="%">
      <formula>NOT(ISERROR(SEARCH("%",H21)))</formula>
    </cfRule>
  </conditionalFormatting>
  <conditionalFormatting sqref="H21:H22">
    <cfRule type="containsText" dxfId="3133" priority="3872" operator="containsText" text="%">
      <formula>NOT(ISERROR(SEARCH("%",H21)))</formula>
    </cfRule>
  </conditionalFormatting>
  <conditionalFormatting sqref="H21">
    <cfRule type="containsText" dxfId="3132" priority="3871" operator="containsText" text="%">
      <formula>NOT(ISERROR(SEARCH("%",H21)))</formula>
    </cfRule>
  </conditionalFormatting>
  <conditionalFormatting sqref="H21">
    <cfRule type="containsText" dxfId="3131" priority="3870" operator="containsText" text="%">
      <formula>NOT(ISERROR(SEARCH("%",H21)))</formula>
    </cfRule>
  </conditionalFormatting>
  <conditionalFormatting sqref="H21">
    <cfRule type="containsText" dxfId="3130" priority="3869" operator="containsText" text="%">
      <formula>NOT(ISERROR(SEARCH("%",H21)))</formula>
    </cfRule>
  </conditionalFormatting>
  <conditionalFormatting sqref="H21">
    <cfRule type="containsText" dxfId="3129" priority="3868" operator="containsText" text="%">
      <formula>NOT(ISERROR(SEARCH("%",H21)))</formula>
    </cfRule>
  </conditionalFormatting>
  <conditionalFormatting sqref="H21">
    <cfRule type="containsText" dxfId="3128" priority="3867" operator="containsText" text="%">
      <formula>NOT(ISERROR(SEARCH("%",H21)))</formula>
    </cfRule>
  </conditionalFormatting>
  <conditionalFormatting sqref="H21">
    <cfRule type="containsText" dxfId="3127" priority="3866" operator="containsText" text="%">
      <formula>NOT(ISERROR(SEARCH("%",H21)))</formula>
    </cfRule>
  </conditionalFormatting>
  <conditionalFormatting sqref="H21">
    <cfRule type="containsText" dxfId="3126" priority="3865" operator="containsText" text="%">
      <formula>NOT(ISERROR(SEARCH("%",H21)))</formula>
    </cfRule>
  </conditionalFormatting>
  <conditionalFormatting sqref="J25:J26">
    <cfRule type="containsText" dxfId="3125" priority="3864" operator="containsText" text="%">
      <formula>NOT(ISERROR(SEARCH("%",J25)))</formula>
    </cfRule>
  </conditionalFormatting>
  <conditionalFormatting sqref="J25">
    <cfRule type="containsText" dxfId="3124" priority="3863" operator="containsText" text="%">
      <formula>NOT(ISERROR(SEARCH("%",J25)))</formula>
    </cfRule>
  </conditionalFormatting>
  <conditionalFormatting sqref="J25">
    <cfRule type="containsText" dxfId="3123" priority="3862" operator="containsText" text="%">
      <formula>NOT(ISERROR(SEARCH("%",J25)))</formula>
    </cfRule>
  </conditionalFormatting>
  <conditionalFormatting sqref="J25">
    <cfRule type="containsText" dxfId="3122" priority="3861" operator="containsText" text="%">
      <formula>NOT(ISERROR(SEARCH("%",J25)))</formula>
    </cfRule>
  </conditionalFormatting>
  <conditionalFormatting sqref="J25">
    <cfRule type="containsText" dxfId="3121" priority="3860" operator="containsText" text="%">
      <formula>NOT(ISERROR(SEARCH("%",J25)))</formula>
    </cfRule>
  </conditionalFormatting>
  <conditionalFormatting sqref="J25:J26">
    <cfRule type="containsText" dxfId="3120" priority="3859" operator="containsText" text="%">
      <formula>NOT(ISERROR(SEARCH("%",J25)))</formula>
    </cfRule>
  </conditionalFormatting>
  <conditionalFormatting sqref="J25:J26">
    <cfRule type="containsText" dxfId="3119" priority="3858" operator="containsText" text="%">
      <formula>NOT(ISERROR(SEARCH("%",J25)))</formula>
    </cfRule>
  </conditionalFormatting>
  <conditionalFormatting sqref="J25:J26">
    <cfRule type="containsText" dxfId="3118" priority="3857" operator="containsText" text="%">
      <formula>NOT(ISERROR(SEARCH("%",J25)))</formula>
    </cfRule>
  </conditionalFormatting>
  <conditionalFormatting sqref="K25:K26">
    <cfRule type="containsText" dxfId="3117" priority="3856" operator="containsText" text="%">
      <formula>NOT(ISERROR(SEARCH("%",K25)))</formula>
    </cfRule>
  </conditionalFormatting>
  <conditionalFormatting sqref="K25">
    <cfRule type="containsText" dxfId="3116" priority="3855" operator="containsText" text="%">
      <formula>NOT(ISERROR(SEARCH("%",K25)))</formula>
    </cfRule>
  </conditionalFormatting>
  <conditionalFormatting sqref="K25">
    <cfRule type="containsText" dxfId="3115" priority="3854" operator="containsText" text="%">
      <formula>NOT(ISERROR(SEARCH("%",K25)))</formula>
    </cfRule>
  </conditionalFormatting>
  <conditionalFormatting sqref="K25">
    <cfRule type="containsText" dxfId="3114" priority="3853" operator="containsText" text="%">
      <formula>NOT(ISERROR(SEARCH("%",K25)))</formula>
    </cfRule>
  </conditionalFormatting>
  <conditionalFormatting sqref="K25">
    <cfRule type="containsText" dxfId="3113" priority="3852" operator="containsText" text="%">
      <formula>NOT(ISERROR(SEARCH("%",K25)))</formula>
    </cfRule>
  </conditionalFormatting>
  <conditionalFormatting sqref="K25:K26">
    <cfRule type="containsText" dxfId="3112" priority="3851" operator="containsText" text="%">
      <formula>NOT(ISERROR(SEARCH("%",K25)))</formula>
    </cfRule>
  </conditionalFormatting>
  <conditionalFormatting sqref="K25:K26">
    <cfRule type="containsText" dxfId="3111" priority="3850" operator="containsText" text="%">
      <formula>NOT(ISERROR(SEARCH("%",K25)))</formula>
    </cfRule>
  </conditionalFormatting>
  <conditionalFormatting sqref="K25:K26">
    <cfRule type="containsText" dxfId="3110" priority="3849" operator="containsText" text="%">
      <formula>NOT(ISERROR(SEARCH("%",K25)))</formula>
    </cfRule>
  </conditionalFormatting>
  <conditionalFormatting sqref="I25">
    <cfRule type="containsText" dxfId="3109" priority="3848" operator="containsText" text="%">
      <formula>NOT(ISERROR(SEARCH("%",I25)))</formula>
    </cfRule>
  </conditionalFormatting>
  <conditionalFormatting sqref="I25">
    <cfRule type="containsText" dxfId="3108" priority="3847" operator="containsText" text="%">
      <formula>NOT(ISERROR(SEARCH("%",I25)))</formula>
    </cfRule>
  </conditionalFormatting>
  <conditionalFormatting sqref="I25">
    <cfRule type="containsText" dxfId="3107" priority="3846" operator="containsText" text="%">
      <formula>NOT(ISERROR(SEARCH("%",I25)))</formula>
    </cfRule>
  </conditionalFormatting>
  <conditionalFormatting sqref="I25">
    <cfRule type="containsText" dxfId="3106" priority="3845" operator="containsText" text="%">
      <formula>NOT(ISERROR(SEARCH("%",I25)))</formula>
    </cfRule>
  </conditionalFormatting>
  <conditionalFormatting sqref="I25">
    <cfRule type="containsText" dxfId="3105" priority="3844" operator="containsText" text="%">
      <formula>NOT(ISERROR(SEARCH("%",I25)))</formula>
    </cfRule>
  </conditionalFormatting>
  <conditionalFormatting sqref="I25">
    <cfRule type="containsText" dxfId="3104" priority="3843" operator="containsText" text="%">
      <formula>NOT(ISERROR(SEARCH("%",I25)))</formula>
    </cfRule>
  </conditionalFormatting>
  <conditionalFormatting sqref="I25">
    <cfRule type="containsText" dxfId="3103" priority="3842" operator="containsText" text="%">
      <formula>NOT(ISERROR(SEARCH("%",I25)))</formula>
    </cfRule>
  </conditionalFormatting>
  <conditionalFormatting sqref="I25">
    <cfRule type="containsText" dxfId="3102" priority="3841" operator="containsText" text="%">
      <formula>NOT(ISERROR(SEARCH("%",I25)))</formula>
    </cfRule>
  </conditionalFormatting>
  <conditionalFormatting sqref="I25">
    <cfRule type="containsText" dxfId="3101" priority="3840" operator="containsText" text="%">
      <formula>NOT(ISERROR(SEARCH("%",I25)))</formula>
    </cfRule>
  </conditionalFormatting>
  <conditionalFormatting sqref="I25">
    <cfRule type="containsText" dxfId="3100" priority="3839" operator="containsText" text="%">
      <formula>NOT(ISERROR(SEARCH("%",I25)))</formula>
    </cfRule>
  </conditionalFormatting>
  <conditionalFormatting sqref="I25">
    <cfRule type="containsText" dxfId="3099" priority="3838" operator="containsText" text="%">
      <formula>NOT(ISERROR(SEARCH("%",I25)))</formula>
    </cfRule>
  </conditionalFormatting>
  <conditionalFormatting sqref="I25">
    <cfRule type="containsText" dxfId="3098" priority="3837" operator="containsText" text="%">
      <formula>NOT(ISERROR(SEARCH("%",I25)))</formula>
    </cfRule>
  </conditionalFormatting>
  <conditionalFormatting sqref="I25">
    <cfRule type="containsText" dxfId="3097" priority="3836" operator="containsText" text="%">
      <formula>NOT(ISERROR(SEARCH("%",I25)))</formula>
    </cfRule>
  </conditionalFormatting>
  <conditionalFormatting sqref="I25">
    <cfRule type="containsText" dxfId="3096" priority="3835" operator="containsText" text="%">
      <formula>NOT(ISERROR(SEARCH("%",I25)))</formula>
    </cfRule>
  </conditionalFormatting>
  <conditionalFormatting sqref="I25">
    <cfRule type="containsText" dxfId="3095" priority="3834" operator="containsText" text="%">
      <formula>NOT(ISERROR(SEARCH("%",I25)))</formula>
    </cfRule>
  </conditionalFormatting>
  <conditionalFormatting sqref="J25">
    <cfRule type="containsText" dxfId="3094" priority="3833" operator="containsText" text="%">
      <formula>NOT(ISERROR(SEARCH("%",J25)))</formula>
    </cfRule>
  </conditionalFormatting>
  <conditionalFormatting sqref="J25">
    <cfRule type="containsText" dxfId="3093" priority="3832" operator="containsText" text="%">
      <formula>NOT(ISERROR(SEARCH("%",J25)))</formula>
    </cfRule>
  </conditionalFormatting>
  <conditionalFormatting sqref="J25">
    <cfRule type="containsText" dxfId="3092" priority="3831" operator="containsText" text="%">
      <formula>NOT(ISERROR(SEARCH("%",J25)))</formula>
    </cfRule>
  </conditionalFormatting>
  <conditionalFormatting sqref="J25">
    <cfRule type="containsText" dxfId="3091" priority="3830" operator="containsText" text="%">
      <formula>NOT(ISERROR(SEARCH("%",J25)))</formula>
    </cfRule>
  </conditionalFormatting>
  <conditionalFormatting sqref="J25">
    <cfRule type="containsText" dxfId="3090" priority="3829" operator="containsText" text="%">
      <formula>NOT(ISERROR(SEARCH("%",J25)))</formula>
    </cfRule>
  </conditionalFormatting>
  <conditionalFormatting sqref="J25">
    <cfRule type="containsText" dxfId="3089" priority="3828" operator="containsText" text="%">
      <formula>NOT(ISERROR(SEARCH("%",J25)))</formula>
    </cfRule>
  </conditionalFormatting>
  <conditionalFormatting sqref="J25">
    <cfRule type="containsText" dxfId="3088" priority="3827" operator="containsText" text="%">
      <formula>NOT(ISERROR(SEARCH("%",J25)))</formula>
    </cfRule>
  </conditionalFormatting>
  <conditionalFormatting sqref="J25">
    <cfRule type="containsText" dxfId="3087" priority="3826" operator="containsText" text="%">
      <formula>NOT(ISERROR(SEARCH("%",J25)))</formula>
    </cfRule>
  </conditionalFormatting>
  <conditionalFormatting sqref="J25">
    <cfRule type="containsText" dxfId="3086" priority="3825" operator="containsText" text="%">
      <formula>NOT(ISERROR(SEARCH("%",J25)))</formula>
    </cfRule>
  </conditionalFormatting>
  <conditionalFormatting sqref="J25">
    <cfRule type="containsText" dxfId="3085" priority="3824" operator="containsText" text="%">
      <formula>NOT(ISERROR(SEARCH("%",J25)))</formula>
    </cfRule>
  </conditionalFormatting>
  <conditionalFormatting sqref="J25">
    <cfRule type="containsText" dxfId="3084" priority="3823" operator="containsText" text="%">
      <formula>NOT(ISERROR(SEARCH("%",J25)))</formula>
    </cfRule>
  </conditionalFormatting>
  <conditionalFormatting sqref="J25">
    <cfRule type="containsText" dxfId="3083" priority="3822" operator="containsText" text="%">
      <formula>NOT(ISERROR(SEARCH("%",J25)))</formula>
    </cfRule>
  </conditionalFormatting>
  <conditionalFormatting sqref="J25">
    <cfRule type="containsText" dxfId="3082" priority="3821" operator="containsText" text="%">
      <formula>NOT(ISERROR(SEARCH("%",J25)))</formula>
    </cfRule>
  </conditionalFormatting>
  <conditionalFormatting sqref="J25">
    <cfRule type="containsText" dxfId="3081" priority="3820" operator="containsText" text="%">
      <formula>NOT(ISERROR(SEARCH("%",J25)))</formula>
    </cfRule>
  </conditionalFormatting>
  <conditionalFormatting sqref="J25">
    <cfRule type="containsText" dxfId="3080" priority="3819" operator="containsText" text="%">
      <formula>NOT(ISERROR(SEARCH("%",J25)))</formula>
    </cfRule>
  </conditionalFormatting>
  <conditionalFormatting sqref="J25">
    <cfRule type="containsText" dxfId="3079" priority="3818" operator="containsText" text="%">
      <formula>NOT(ISERROR(SEARCH("%",J25)))</formula>
    </cfRule>
  </conditionalFormatting>
  <conditionalFormatting sqref="K25">
    <cfRule type="containsText" dxfId="3078" priority="3817" operator="containsText" text="%">
      <formula>NOT(ISERROR(SEARCH("%",K25)))</formula>
    </cfRule>
  </conditionalFormatting>
  <conditionalFormatting sqref="K25">
    <cfRule type="containsText" dxfId="3077" priority="3816" operator="containsText" text="%">
      <formula>NOT(ISERROR(SEARCH("%",K25)))</formula>
    </cfRule>
  </conditionalFormatting>
  <conditionalFormatting sqref="K25">
    <cfRule type="containsText" dxfId="3076" priority="3815" operator="containsText" text="%">
      <formula>NOT(ISERROR(SEARCH("%",K25)))</formula>
    </cfRule>
  </conditionalFormatting>
  <conditionalFormatting sqref="K25">
    <cfRule type="containsText" dxfId="3075" priority="3814" operator="containsText" text="%">
      <formula>NOT(ISERROR(SEARCH("%",K25)))</formula>
    </cfRule>
  </conditionalFormatting>
  <conditionalFormatting sqref="K25">
    <cfRule type="containsText" dxfId="3074" priority="3813" operator="containsText" text="%">
      <formula>NOT(ISERROR(SEARCH("%",K25)))</formula>
    </cfRule>
  </conditionalFormatting>
  <conditionalFormatting sqref="K25">
    <cfRule type="containsText" dxfId="3073" priority="3812" operator="containsText" text="%">
      <formula>NOT(ISERROR(SEARCH("%",K25)))</formula>
    </cfRule>
  </conditionalFormatting>
  <conditionalFormatting sqref="K25">
    <cfRule type="containsText" dxfId="3072" priority="3811" operator="containsText" text="%">
      <formula>NOT(ISERROR(SEARCH("%",K25)))</formula>
    </cfRule>
  </conditionalFormatting>
  <conditionalFormatting sqref="K25">
    <cfRule type="containsText" dxfId="3071" priority="3810" operator="containsText" text="%">
      <formula>NOT(ISERROR(SEARCH("%",K25)))</formula>
    </cfRule>
  </conditionalFormatting>
  <conditionalFormatting sqref="K25">
    <cfRule type="containsText" dxfId="3070" priority="3809" operator="containsText" text="%">
      <formula>NOT(ISERROR(SEARCH("%",K25)))</formula>
    </cfRule>
  </conditionalFormatting>
  <conditionalFormatting sqref="K25">
    <cfRule type="containsText" dxfId="3069" priority="3808" operator="containsText" text="%">
      <formula>NOT(ISERROR(SEARCH("%",K25)))</formula>
    </cfRule>
  </conditionalFormatting>
  <conditionalFormatting sqref="K25">
    <cfRule type="containsText" dxfId="3068" priority="3807" operator="containsText" text="%">
      <formula>NOT(ISERROR(SEARCH("%",K25)))</formula>
    </cfRule>
  </conditionalFormatting>
  <conditionalFormatting sqref="K25">
    <cfRule type="containsText" dxfId="3067" priority="3806" operator="containsText" text="%">
      <formula>NOT(ISERROR(SEARCH("%",K25)))</formula>
    </cfRule>
  </conditionalFormatting>
  <conditionalFormatting sqref="K25">
    <cfRule type="containsText" dxfId="3066" priority="3805" operator="containsText" text="%">
      <formula>NOT(ISERROR(SEARCH("%",K25)))</formula>
    </cfRule>
  </conditionalFormatting>
  <conditionalFormatting sqref="K25">
    <cfRule type="containsText" dxfId="3065" priority="3804" operator="containsText" text="%">
      <formula>NOT(ISERROR(SEARCH("%",K25)))</formula>
    </cfRule>
  </conditionalFormatting>
  <conditionalFormatting sqref="K25">
    <cfRule type="containsText" dxfId="3064" priority="3803" operator="containsText" text="%">
      <formula>NOT(ISERROR(SEARCH("%",K25)))</formula>
    </cfRule>
  </conditionalFormatting>
  <conditionalFormatting sqref="K25">
    <cfRule type="containsText" dxfId="3063" priority="3802" operator="containsText" text="%">
      <formula>NOT(ISERROR(SEARCH("%",K25)))</formula>
    </cfRule>
  </conditionalFormatting>
  <conditionalFormatting sqref="G31:G32">
    <cfRule type="containsText" dxfId="3062" priority="2877" operator="containsText" text="%">
      <formula>NOT(ISERROR(SEARCH("%",G31)))</formula>
    </cfRule>
  </conditionalFormatting>
  <conditionalFormatting sqref="G31">
    <cfRule type="containsText" dxfId="3061" priority="2876" operator="containsText" text="%">
      <formula>NOT(ISERROR(SEARCH("%",G31)))</formula>
    </cfRule>
  </conditionalFormatting>
  <conditionalFormatting sqref="G31">
    <cfRule type="containsText" dxfId="3060" priority="2874" operator="containsText" text="%">
      <formula>NOT(ISERROR(SEARCH("%",G31)))</formula>
    </cfRule>
  </conditionalFormatting>
  <conditionalFormatting sqref="G31">
    <cfRule type="containsText" dxfId="3059" priority="2873" operator="containsText" text="%">
      <formula>NOT(ISERROR(SEARCH("%",G31)))</formula>
    </cfRule>
  </conditionalFormatting>
  <conditionalFormatting sqref="G31">
    <cfRule type="containsText" dxfId="3058" priority="2872" operator="containsText" text="%">
      <formula>NOT(ISERROR(SEARCH("%",G31)))</formula>
    </cfRule>
  </conditionalFormatting>
  <conditionalFormatting sqref="G31">
    <cfRule type="containsText" dxfId="3057" priority="2871" operator="containsText" text="%">
      <formula>NOT(ISERROR(SEARCH("%",G31)))</formula>
    </cfRule>
  </conditionalFormatting>
  <conditionalFormatting sqref="G31">
    <cfRule type="containsText" dxfId="3056" priority="2870" operator="containsText" text="%">
      <formula>NOT(ISERROR(SEARCH("%",G31)))</formula>
    </cfRule>
  </conditionalFormatting>
  <conditionalFormatting sqref="G31">
    <cfRule type="containsText" dxfId="3055" priority="2869" operator="containsText" text="%">
      <formula>NOT(ISERROR(SEARCH("%",G31)))</formula>
    </cfRule>
  </conditionalFormatting>
  <conditionalFormatting sqref="G31">
    <cfRule type="containsText" dxfId="3054" priority="2868" operator="containsText" text="%">
      <formula>NOT(ISERROR(SEARCH("%",G31)))</formula>
    </cfRule>
  </conditionalFormatting>
  <conditionalFormatting sqref="G31">
    <cfRule type="containsText" dxfId="3053" priority="2866" operator="containsText" text="%">
      <formula>NOT(ISERROR(SEARCH("%",G31)))</formula>
    </cfRule>
  </conditionalFormatting>
  <conditionalFormatting sqref="G31">
    <cfRule type="containsText" dxfId="3052" priority="2865" operator="containsText" text="%">
      <formula>NOT(ISERROR(SEARCH("%",G31)))</formula>
    </cfRule>
  </conditionalFormatting>
  <conditionalFormatting sqref="G31">
    <cfRule type="containsText" dxfId="3051" priority="2864" operator="containsText" text="%">
      <formula>NOT(ISERROR(SEARCH("%",G31)))</formula>
    </cfRule>
  </conditionalFormatting>
  <conditionalFormatting sqref="G31">
    <cfRule type="containsText" dxfId="3050" priority="2863" operator="containsText" text="%">
      <formula>NOT(ISERROR(SEARCH("%",G31)))</formula>
    </cfRule>
  </conditionalFormatting>
  <conditionalFormatting sqref="G31">
    <cfRule type="containsText" dxfId="3049" priority="2862" operator="containsText" text="%">
      <formula>NOT(ISERROR(SEARCH("%",G31)))</formula>
    </cfRule>
  </conditionalFormatting>
  <conditionalFormatting sqref="G31">
    <cfRule type="containsText" dxfId="3048" priority="2860" operator="containsText" text="%">
      <formula>NOT(ISERROR(SEARCH("%",G31)))</formula>
    </cfRule>
  </conditionalFormatting>
  <conditionalFormatting sqref="G31">
    <cfRule type="containsText" dxfId="3047" priority="2859" operator="containsText" text="%">
      <formula>NOT(ISERROR(SEARCH("%",G31)))</formula>
    </cfRule>
  </conditionalFormatting>
  <conditionalFormatting sqref="G31">
    <cfRule type="containsText" dxfId="3046" priority="2857" operator="containsText" text="%">
      <formula>NOT(ISERROR(SEARCH("%",G31)))</formula>
    </cfRule>
  </conditionalFormatting>
  <conditionalFormatting sqref="G31">
    <cfRule type="containsText" dxfId="3045" priority="2856" operator="containsText" text="%">
      <formula>NOT(ISERROR(SEARCH("%",G31)))</formula>
    </cfRule>
  </conditionalFormatting>
  <conditionalFormatting sqref="G31">
    <cfRule type="containsText" dxfId="3044" priority="2854" operator="containsText" text="%">
      <formula>NOT(ISERROR(SEARCH("%",G31)))</formula>
    </cfRule>
  </conditionalFormatting>
  <conditionalFormatting sqref="G31">
    <cfRule type="containsText" dxfId="3043" priority="2853" operator="containsText" text="%">
      <formula>NOT(ISERROR(SEARCH("%",G31)))</formula>
    </cfRule>
  </conditionalFormatting>
  <conditionalFormatting sqref="F27">
    <cfRule type="containsText" dxfId="3042" priority="3774" operator="containsText" text="%">
      <formula>NOT(ISERROR(SEARCH("%",F27)))</formula>
    </cfRule>
  </conditionalFormatting>
  <conditionalFormatting sqref="F27">
    <cfRule type="containsText" dxfId="3041" priority="3773" operator="containsText" text="%">
      <formula>NOT(ISERROR(SEARCH("%",F27)))</formula>
    </cfRule>
  </conditionalFormatting>
  <conditionalFormatting sqref="F27">
    <cfRule type="containsText" dxfId="3040" priority="3772" operator="containsText" text="%">
      <formula>NOT(ISERROR(SEARCH("%",F27)))</formula>
    </cfRule>
  </conditionalFormatting>
  <conditionalFormatting sqref="F27">
    <cfRule type="containsText" dxfId="3039" priority="3771" operator="containsText" text="%">
      <formula>NOT(ISERROR(SEARCH("%",F27)))</formula>
    </cfRule>
  </conditionalFormatting>
  <conditionalFormatting sqref="F27:F28">
    <cfRule type="containsText" dxfId="3038" priority="3770" operator="containsText" text="%">
      <formula>NOT(ISERROR(SEARCH("%",F27)))</formula>
    </cfRule>
  </conditionalFormatting>
  <conditionalFormatting sqref="F27:F28">
    <cfRule type="containsText" dxfId="3037" priority="3769" operator="containsText" text="%">
      <formula>NOT(ISERROR(SEARCH("%",F27)))</formula>
    </cfRule>
  </conditionalFormatting>
  <conditionalFormatting sqref="F27:F28">
    <cfRule type="containsText" dxfId="3036" priority="3768" operator="containsText" text="%">
      <formula>NOT(ISERROR(SEARCH("%",F27)))</formula>
    </cfRule>
  </conditionalFormatting>
  <conditionalFormatting sqref="F27">
    <cfRule type="containsText" dxfId="3035" priority="3767" operator="containsText" text="%">
      <formula>NOT(ISERROR(SEARCH("%",F27)))</formula>
    </cfRule>
  </conditionalFormatting>
  <conditionalFormatting sqref="F27">
    <cfRule type="containsText" dxfId="3034" priority="3766" operator="containsText" text="%">
      <formula>NOT(ISERROR(SEARCH("%",F27)))</formula>
    </cfRule>
  </conditionalFormatting>
  <conditionalFormatting sqref="F27">
    <cfRule type="containsText" dxfId="3033" priority="3765" operator="containsText" text="%">
      <formula>NOT(ISERROR(SEARCH("%",F27)))</formula>
    </cfRule>
  </conditionalFormatting>
  <conditionalFormatting sqref="F27">
    <cfRule type="containsText" dxfId="3032" priority="3764" operator="containsText" text="%">
      <formula>NOT(ISERROR(SEARCH("%",F27)))</formula>
    </cfRule>
  </conditionalFormatting>
  <conditionalFormatting sqref="F27">
    <cfRule type="containsText" dxfId="3031" priority="3763" operator="containsText" text="%">
      <formula>NOT(ISERROR(SEARCH("%",F27)))</formula>
    </cfRule>
  </conditionalFormatting>
  <conditionalFormatting sqref="F27">
    <cfRule type="containsText" dxfId="3030" priority="3762" operator="containsText" text="%">
      <formula>NOT(ISERROR(SEARCH("%",F27)))</formula>
    </cfRule>
  </conditionalFormatting>
  <conditionalFormatting sqref="F27">
    <cfRule type="containsText" dxfId="3029" priority="3761" operator="containsText" text="%">
      <formula>NOT(ISERROR(SEARCH("%",F27)))</formula>
    </cfRule>
  </conditionalFormatting>
  <conditionalFormatting sqref="F27">
    <cfRule type="containsText" dxfId="3028" priority="3760" operator="containsText" text="%">
      <formula>NOT(ISERROR(SEARCH("%",F27)))</formula>
    </cfRule>
  </conditionalFormatting>
  <conditionalFormatting sqref="F27">
    <cfRule type="containsText" dxfId="3027" priority="3759" operator="containsText" text="%">
      <formula>NOT(ISERROR(SEARCH("%",F27)))</formula>
    </cfRule>
  </conditionalFormatting>
  <conditionalFormatting sqref="F27">
    <cfRule type="containsText" dxfId="3026" priority="3758" operator="containsText" text="%">
      <formula>NOT(ISERROR(SEARCH("%",F27)))</formula>
    </cfRule>
  </conditionalFormatting>
  <conditionalFormatting sqref="F27">
    <cfRule type="containsText" dxfId="3025" priority="3757" operator="containsText" text="%">
      <formula>NOT(ISERROR(SEARCH("%",F27)))</formula>
    </cfRule>
  </conditionalFormatting>
  <conditionalFormatting sqref="F27">
    <cfRule type="containsText" dxfId="3024" priority="3756" operator="containsText" text="%">
      <formula>NOT(ISERROR(SEARCH("%",F27)))</formula>
    </cfRule>
  </conditionalFormatting>
  <conditionalFormatting sqref="F27">
    <cfRule type="containsText" dxfId="3023" priority="3755" operator="containsText" text="%">
      <formula>NOT(ISERROR(SEARCH("%",F27)))</formula>
    </cfRule>
  </conditionalFormatting>
  <conditionalFormatting sqref="F27">
    <cfRule type="containsText" dxfId="3022" priority="3754" operator="containsText" text="%">
      <formula>NOT(ISERROR(SEARCH("%",F27)))</formula>
    </cfRule>
  </conditionalFormatting>
  <conditionalFormatting sqref="F27">
    <cfRule type="containsText" dxfId="3021" priority="3753" operator="containsText" text="%">
      <formula>NOT(ISERROR(SEARCH("%",F27)))</formula>
    </cfRule>
  </conditionalFormatting>
  <conditionalFormatting sqref="G27">
    <cfRule type="containsText" dxfId="3020" priority="3752" operator="containsText" text="%">
      <formula>NOT(ISERROR(SEARCH("%",G27)))</formula>
    </cfRule>
  </conditionalFormatting>
  <conditionalFormatting sqref="G27">
    <cfRule type="containsText" dxfId="3019" priority="3751" operator="containsText" text="%">
      <formula>NOT(ISERROR(SEARCH("%",G27)))</formula>
    </cfRule>
  </conditionalFormatting>
  <conditionalFormatting sqref="G27">
    <cfRule type="containsText" dxfId="3018" priority="3750" operator="containsText" text="%">
      <formula>NOT(ISERROR(SEARCH("%",G27)))</formula>
    </cfRule>
  </conditionalFormatting>
  <conditionalFormatting sqref="G27">
    <cfRule type="containsText" dxfId="3017" priority="3749" operator="containsText" text="%">
      <formula>NOT(ISERROR(SEARCH("%",G27)))</formula>
    </cfRule>
  </conditionalFormatting>
  <conditionalFormatting sqref="G27:G28">
    <cfRule type="containsText" dxfId="3016" priority="3748" operator="containsText" text="%">
      <formula>NOT(ISERROR(SEARCH("%",G27)))</formula>
    </cfRule>
  </conditionalFormatting>
  <conditionalFormatting sqref="G27:G28">
    <cfRule type="containsText" dxfId="3015" priority="3747" operator="containsText" text="%">
      <formula>NOT(ISERROR(SEARCH("%",G27)))</formula>
    </cfRule>
  </conditionalFormatting>
  <conditionalFormatting sqref="G27:G28">
    <cfRule type="containsText" dxfId="3014" priority="3746" operator="containsText" text="%">
      <formula>NOT(ISERROR(SEARCH("%",G27)))</formula>
    </cfRule>
  </conditionalFormatting>
  <conditionalFormatting sqref="G27">
    <cfRule type="containsText" dxfId="3013" priority="3745" operator="containsText" text="%">
      <formula>NOT(ISERROR(SEARCH("%",G27)))</formula>
    </cfRule>
  </conditionalFormatting>
  <conditionalFormatting sqref="G27">
    <cfRule type="containsText" dxfId="3012" priority="3744" operator="containsText" text="%">
      <formula>NOT(ISERROR(SEARCH("%",G27)))</formula>
    </cfRule>
  </conditionalFormatting>
  <conditionalFormatting sqref="G27">
    <cfRule type="containsText" dxfId="3011" priority="3743" operator="containsText" text="%">
      <formula>NOT(ISERROR(SEARCH("%",G27)))</formula>
    </cfRule>
  </conditionalFormatting>
  <conditionalFormatting sqref="G27">
    <cfRule type="containsText" dxfId="3010" priority="3742" operator="containsText" text="%">
      <formula>NOT(ISERROR(SEARCH("%",G27)))</formula>
    </cfRule>
  </conditionalFormatting>
  <conditionalFormatting sqref="G27">
    <cfRule type="containsText" dxfId="3009" priority="3741" operator="containsText" text="%">
      <formula>NOT(ISERROR(SEARCH("%",G27)))</formula>
    </cfRule>
  </conditionalFormatting>
  <conditionalFormatting sqref="G27">
    <cfRule type="containsText" dxfId="3008" priority="3740" operator="containsText" text="%">
      <formula>NOT(ISERROR(SEARCH("%",G27)))</formula>
    </cfRule>
  </conditionalFormatting>
  <conditionalFormatting sqref="G27">
    <cfRule type="containsText" dxfId="3007" priority="3739" operator="containsText" text="%">
      <formula>NOT(ISERROR(SEARCH("%",G27)))</formula>
    </cfRule>
  </conditionalFormatting>
  <conditionalFormatting sqref="G27">
    <cfRule type="containsText" dxfId="3006" priority="3738" operator="containsText" text="%">
      <formula>NOT(ISERROR(SEARCH("%",G27)))</formula>
    </cfRule>
  </conditionalFormatting>
  <conditionalFormatting sqref="G27">
    <cfRule type="containsText" dxfId="3005" priority="3737" operator="containsText" text="%">
      <formula>NOT(ISERROR(SEARCH("%",G27)))</formula>
    </cfRule>
  </conditionalFormatting>
  <conditionalFormatting sqref="G27">
    <cfRule type="containsText" dxfId="3004" priority="3736" operator="containsText" text="%">
      <formula>NOT(ISERROR(SEARCH("%",G27)))</formula>
    </cfRule>
  </conditionalFormatting>
  <conditionalFormatting sqref="G27">
    <cfRule type="containsText" dxfId="3003" priority="3735" operator="containsText" text="%">
      <formula>NOT(ISERROR(SEARCH("%",G27)))</formula>
    </cfRule>
  </conditionalFormatting>
  <conditionalFormatting sqref="G27">
    <cfRule type="containsText" dxfId="3002" priority="3734" operator="containsText" text="%">
      <formula>NOT(ISERROR(SEARCH("%",G27)))</formula>
    </cfRule>
  </conditionalFormatting>
  <conditionalFormatting sqref="G27">
    <cfRule type="containsText" dxfId="3001" priority="3733" operator="containsText" text="%">
      <formula>NOT(ISERROR(SEARCH("%",G27)))</formula>
    </cfRule>
  </conditionalFormatting>
  <conditionalFormatting sqref="G27">
    <cfRule type="containsText" dxfId="3000" priority="3732" operator="containsText" text="%">
      <formula>NOT(ISERROR(SEARCH("%",G27)))</formula>
    </cfRule>
  </conditionalFormatting>
  <conditionalFormatting sqref="G27">
    <cfRule type="containsText" dxfId="2999" priority="3731" operator="containsText" text="%">
      <formula>NOT(ISERROR(SEARCH("%",G27)))</formula>
    </cfRule>
  </conditionalFormatting>
  <conditionalFormatting sqref="H27">
    <cfRule type="containsText" dxfId="2998" priority="3730" operator="containsText" text="%">
      <formula>NOT(ISERROR(SEARCH("%",H27)))</formula>
    </cfRule>
  </conditionalFormatting>
  <conditionalFormatting sqref="H27">
    <cfRule type="containsText" dxfId="2997" priority="3729" operator="containsText" text="%">
      <formula>NOT(ISERROR(SEARCH("%",H27)))</formula>
    </cfRule>
  </conditionalFormatting>
  <conditionalFormatting sqref="H27">
    <cfRule type="containsText" dxfId="2996" priority="3728" operator="containsText" text="%">
      <formula>NOT(ISERROR(SEARCH("%",H27)))</formula>
    </cfRule>
  </conditionalFormatting>
  <conditionalFormatting sqref="H27">
    <cfRule type="containsText" dxfId="2995" priority="3727" operator="containsText" text="%">
      <formula>NOT(ISERROR(SEARCH("%",H27)))</formula>
    </cfRule>
  </conditionalFormatting>
  <conditionalFormatting sqref="H27:H28">
    <cfRule type="containsText" dxfId="2994" priority="3726" operator="containsText" text="%">
      <formula>NOT(ISERROR(SEARCH("%",H27)))</formula>
    </cfRule>
  </conditionalFormatting>
  <conditionalFormatting sqref="H27:H28">
    <cfRule type="containsText" dxfId="2993" priority="3725" operator="containsText" text="%">
      <formula>NOT(ISERROR(SEARCH("%",H27)))</formula>
    </cfRule>
  </conditionalFormatting>
  <conditionalFormatting sqref="H27:H28">
    <cfRule type="containsText" dxfId="2992" priority="3724" operator="containsText" text="%">
      <formula>NOT(ISERROR(SEARCH("%",H27)))</formula>
    </cfRule>
  </conditionalFormatting>
  <conditionalFormatting sqref="H27">
    <cfRule type="containsText" dxfId="2991" priority="3723" operator="containsText" text="%">
      <formula>NOT(ISERROR(SEARCH("%",H27)))</formula>
    </cfRule>
  </conditionalFormatting>
  <conditionalFormatting sqref="H27">
    <cfRule type="containsText" dxfId="2990" priority="3722" operator="containsText" text="%">
      <formula>NOT(ISERROR(SEARCH("%",H27)))</formula>
    </cfRule>
  </conditionalFormatting>
  <conditionalFormatting sqref="H27">
    <cfRule type="containsText" dxfId="2989" priority="3721" operator="containsText" text="%">
      <formula>NOT(ISERROR(SEARCH("%",H27)))</formula>
    </cfRule>
  </conditionalFormatting>
  <conditionalFormatting sqref="H27">
    <cfRule type="containsText" dxfId="2988" priority="3720" operator="containsText" text="%">
      <formula>NOT(ISERROR(SEARCH("%",H27)))</formula>
    </cfRule>
  </conditionalFormatting>
  <conditionalFormatting sqref="H27">
    <cfRule type="containsText" dxfId="2987" priority="3719" operator="containsText" text="%">
      <formula>NOT(ISERROR(SEARCH("%",H27)))</formula>
    </cfRule>
  </conditionalFormatting>
  <conditionalFormatting sqref="H27">
    <cfRule type="containsText" dxfId="2986" priority="3718" operator="containsText" text="%">
      <formula>NOT(ISERROR(SEARCH("%",H27)))</formula>
    </cfRule>
  </conditionalFormatting>
  <conditionalFormatting sqref="H27">
    <cfRule type="containsText" dxfId="2985" priority="3717" operator="containsText" text="%">
      <formula>NOT(ISERROR(SEARCH("%",H27)))</formula>
    </cfRule>
  </conditionalFormatting>
  <conditionalFormatting sqref="H27">
    <cfRule type="containsText" dxfId="2984" priority="3716" operator="containsText" text="%">
      <formula>NOT(ISERROR(SEARCH("%",H27)))</formula>
    </cfRule>
  </conditionalFormatting>
  <conditionalFormatting sqref="H27">
    <cfRule type="containsText" dxfId="2983" priority="3715" operator="containsText" text="%">
      <formula>NOT(ISERROR(SEARCH("%",H27)))</formula>
    </cfRule>
  </conditionalFormatting>
  <conditionalFormatting sqref="H27">
    <cfRule type="containsText" dxfId="2982" priority="3714" operator="containsText" text="%">
      <formula>NOT(ISERROR(SEARCH("%",H27)))</formula>
    </cfRule>
  </conditionalFormatting>
  <conditionalFormatting sqref="H27">
    <cfRule type="containsText" dxfId="2981" priority="3713" operator="containsText" text="%">
      <formula>NOT(ISERROR(SEARCH("%",H27)))</formula>
    </cfRule>
  </conditionalFormatting>
  <conditionalFormatting sqref="H27">
    <cfRule type="containsText" dxfId="2980" priority="3712" operator="containsText" text="%">
      <formula>NOT(ISERROR(SEARCH("%",H27)))</formula>
    </cfRule>
  </conditionalFormatting>
  <conditionalFormatting sqref="H27">
    <cfRule type="containsText" dxfId="2979" priority="3711" operator="containsText" text="%">
      <formula>NOT(ISERROR(SEARCH("%",H27)))</formula>
    </cfRule>
  </conditionalFormatting>
  <conditionalFormatting sqref="H27">
    <cfRule type="containsText" dxfId="2978" priority="3710" operator="containsText" text="%">
      <formula>NOT(ISERROR(SEARCH("%",H27)))</formula>
    </cfRule>
  </conditionalFormatting>
  <conditionalFormatting sqref="H27">
    <cfRule type="containsText" dxfId="2977" priority="3709" operator="containsText" text="%">
      <formula>NOT(ISERROR(SEARCH("%",H27)))</formula>
    </cfRule>
  </conditionalFormatting>
  <conditionalFormatting sqref="I27">
    <cfRule type="containsText" dxfId="2976" priority="3708" operator="containsText" text="%">
      <formula>NOT(ISERROR(SEARCH("%",I27)))</formula>
    </cfRule>
  </conditionalFormatting>
  <conditionalFormatting sqref="I27">
    <cfRule type="containsText" dxfId="2975" priority="3707" operator="containsText" text="%">
      <formula>NOT(ISERROR(SEARCH("%",I27)))</formula>
    </cfRule>
  </conditionalFormatting>
  <conditionalFormatting sqref="I27:I28">
    <cfRule type="containsText" dxfId="2974" priority="3706" operator="containsText" text="%">
      <formula>NOT(ISERROR(SEARCH("%",I27)))</formula>
    </cfRule>
  </conditionalFormatting>
  <conditionalFormatting sqref="I27:I28">
    <cfRule type="containsText" dxfId="2973" priority="3705" operator="containsText" text="%">
      <formula>NOT(ISERROR(SEARCH("%",I27)))</formula>
    </cfRule>
  </conditionalFormatting>
  <conditionalFormatting sqref="I27:I28">
    <cfRule type="containsText" dxfId="2972" priority="3704" operator="containsText" text="%">
      <formula>NOT(ISERROR(SEARCH("%",I27)))</formula>
    </cfRule>
  </conditionalFormatting>
  <conditionalFormatting sqref="I27">
    <cfRule type="containsText" dxfId="2971" priority="3703" operator="containsText" text="%">
      <formula>NOT(ISERROR(SEARCH("%",I27)))</formula>
    </cfRule>
  </conditionalFormatting>
  <conditionalFormatting sqref="I27">
    <cfRule type="containsText" dxfId="2970" priority="3702" operator="containsText" text="%">
      <formula>NOT(ISERROR(SEARCH("%",I27)))</formula>
    </cfRule>
  </conditionalFormatting>
  <conditionalFormatting sqref="I27">
    <cfRule type="containsText" dxfId="2969" priority="3701" operator="containsText" text="%">
      <formula>NOT(ISERROR(SEARCH("%",I27)))</formula>
    </cfRule>
  </conditionalFormatting>
  <conditionalFormatting sqref="I27">
    <cfRule type="containsText" dxfId="2968" priority="3700" operator="containsText" text="%">
      <formula>NOT(ISERROR(SEARCH("%",I27)))</formula>
    </cfRule>
  </conditionalFormatting>
  <conditionalFormatting sqref="I27">
    <cfRule type="containsText" dxfId="2967" priority="3699" operator="containsText" text="%">
      <formula>NOT(ISERROR(SEARCH("%",I27)))</formula>
    </cfRule>
  </conditionalFormatting>
  <conditionalFormatting sqref="I27">
    <cfRule type="containsText" dxfId="2966" priority="3698" operator="containsText" text="%">
      <formula>NOT(ISERROR(SEARCH("%",I27)))</formula>
    </cfRule>
  </conditionalFormatting>
  <conditionalFormatting sqref="I27">
    <cfRule type="containsText" dxfId="2965" priority="3697" operator="containsText" text="%">
      <formula>NOT(ISERROR(SEARCH("%",I27)))</formula>
    </cfRule>
  </conditionalFormatting>
  <conditionalFormatting sqref="I27">
    <cfRule type="containsText" dxfId="2964" priority="3696" operator="containsText" text="%">
      <formula>NOT(ISERROR(SEARCH("%",I27)))</formula>
    </cfRule>
  </conditionalFormatting>
  <conditionalFormatting sqref="I27">
    <cfRule type="containsText" dxfId="2963" priority="3695" operator="containsText" text="%">
      <formula>NOT(ISERROR(SEARCH("%",I27)))</formula>
    </cfRule>
  </conditionalFormatting>
  <conditionalFormatting sqref="I27">
    <cfRule type="containsText" dxfId="2962" priority="3694" operator="containsText" text="%">
      <formula>NOT(ISERROR(SEARCH("%",I27)))</formula>
    </cfRule>
  </conditionalFormatting>
  <conditionalFormatting sqref="I27">
    <cfRule type="containsText" dxfId="2961" priority="3693" operator="containsText" text="%">
      <formula>NOT(ISERROR(SEARCH("%",I27)))</formula>
    </cfRule>
  </conditionalFormatting>
  <conditionalFormatting sqref="I27">
    <cfRule type="containsText" dxfId="2960" priority="3692" operator="containsText" text="%">
      <formula>NOT(ISERROR(SEARCH("%",I27)))</formula>
    </cfRule>
  </conditionalFormatting>
  <conditionalFormatting sqref="I27">
    <cfRule type="containsText" dxfId="2959" priority="3691" operator="containsText" text="%">
      <formula>NOT(ISERROR(SEARCH("%",I27)))</formula>
    </cfRule>
  </conditionalFormatting>
  <conditionalFormatting sqref="I27">
    <cfRule type="containsText" dxfId="2958" priority="3690" operator="containsText" text="%">
      <formula>NOT(ISERROR(SEARCH("%",I27)))</formula>
    </cfRule>
  </conditionalFormatting>
  <conditionalFormatting sqref="I27">
    <cfRule type="containsText" dxfId="2957" priority="3689" operator="containsText" text="%">
      <formula>NOT(ISERROR(SEARCH("%",I27)))</formula>
    </cfRule>
  </conditionalFormatting>
  <conditionalFormatting sqref="J27:J28">
    <cfRule type="containsText" dxfId="2956" priority="3688" operator="containsText" text="%">
      <formula>NOT(ISERROR(SEARCH("%",J27)))</formula>
    </cfRule>
  </conditionalFormatting>
  <conditionalFormatting sqref="J27">
    <cfRule type="containsText" dxfId="2955" priority="3687" operator="containsText" text="%">
      <formula>NOT(ISERROR(SEARCH("%",J27)))</formula>
    </cfRule>
  </conditionalFormatting>
  <conditionalFormatting sqref="J27">
    <cfRule type="containsText" dxfId="2954" priority="3686" operator="containsText" text="%">
      <formula>NOT(ISERROR(SEARCH("%",J27)))</formula>
    </cfRule>
  </conditionalFormatting>
  <conditionalFormatting sqref="J27">
    <cfRule type="containsText" dxfId="2953" priority="3685" operator="containsText" text="%">
      <formula>NOT(ISERROR(SEARCH("%",J27)))</formula>
    </cfRule>
  </conditionalFormatting>
  <conditionalFormatting sqref="J27">
    <cfRule type="containsText" dxfId="2952" priority="3684" operator="containsText" text="%">
      <formula>NOT(ISERROR(SEARCH("%",J27)))</formula>
    </cfRule>
  </conditionalFormatting>
  <conditionalFormatting sqref="J27:J28">
    <cfRule type="containsText" dxfId="2951" priority="3683" operator="containsText" text="%">
      <formula>NOT(ISERROR(SEARCH("%",J27)))</formula>
    </cfRule>
  </conditionalFormatting>
  <conditionalFormatting sqref="J27:J28">
    <cfRule type="containsText" dxfId="2950" priority="3682" operator="containsText" text="%">
      <formula>NOT(ISERROR(SEARCH("%",J27)))</formula>
    </cfRule>
  </conditionalFormatting>
  <conditionalFormatting sqref="J27:J28">
    <cfRule type="containsText" dxfId="2949" priority="3681" operator="containsText" text="%">
      <formula>NOT(ISERROR(SEARCH("%",J27)))</formula>
    </cfRule>
  </conditionalFormatting>
  <conditionalFormatting sqref="J27">
    <cfRule type="containsText" dxfId="2948" priority="3680" operator="containsText" text="%">
      <formula>NOT(ISERROR(SEARCH("%",J27)))</formula>
    </cfRule>
  </conditionalFormatting>
  <conditionalFormatting sqref="J27">
    <cfRule type="containsText" dxfId="2947" priority="3679" operator="containsText" text="%">
      <formula>NOT(ISERROR(SEARCH("%",J27)))</formula>
    </cfRule>
  </conditionalFormatting>
  <conditionalFormatting sqref="J27">
    <cfRule type="containsText" dxfId="2946" priority="3678" operator="containsText" text="%">
      <formula>NOT(ISERROR(SEARCH("%",J27)))</formula>
    </cfRule>
  </conditionalFormatting>
  <conditionalFormatting sqref="J27">
    <cfRule type="containsText" dxfId="2945" priority="3677" operator="containsText" text="%">
      <formula>NOT(ISERROR(SEARCH("%",J27)))</formula>
    </cfRule>
  </conditionalFormatting>
  <conditionalFormatting sqref="J27">
    <cfRule type="containsText" dxfId="2944" priority="3676" operator="containsText" text="%">
      <formula>NOT(ISERROR(SEARCH("%",J27)))</formula>
    </cfRule>
  </conditionalFormatting>
  <conditionalFormatting sqref="J27">
    <cfRule type="containsText" dxfId="2943" priority="3675" operator="containsText" text="%">
      <formula>NOT(ISERROR(SEARCH("%",J27)))</formula>
    </cfRule>
  </conditionalFormatting>
  <conditionalFormatting sqref="J27">
    <cfRule type="containsText" dxfId="2942" priority="3674" operator="containsText" text="%">
      <formula>NOT(ISERROR(SEARCH("%",J27)))</formula>
    </cfRule>
  </conditionalFormatting>
  <conditionalFormatting sqref="J27">
    <cfRule type="containsText" dxfId="2941" priority="3673" operator="containsText" text="%">
      <formula>NOT(ISERROR(SEARCH("%",J27)))</formula>
    </cfRule>
  </conditionalFormatting>
  <conditionalFormatting sqref="J27">
    <cfRule type="containsText" dxfId="2940" priority="3672" operator="containsText" text="%">
      <formula>NOT(ISERROR(SEARCH("%",J27)))</formula>
    </cfRule>
  </conditionalFormatting>
  <conditionalFormatting sqref="J27">
    <cfRule type="containsText" dxfId="2939" priority="3671" operator="containsText" text="%">
      <formula>NOT(ISERROR(SEARCH("%",J27)))</formula>
    </cfRule>
  </conditionalFormatting>
  <conditionalFormatting sqref="J27">
    <cfRule type="containsText" dxfId="2938" priority="3670" operator="containsText" text="%">
      <formula>NOT(ISERROR(SEARCH("%",J27)))</formula>
    </cfRule>
  </conditionalFormatting>
  <conditionalFormatting sqref="J27">
    <cfRule type="containsText" dxfId="2937" priority="3669" operator="containsText" text="%">
      <formula>NOT(ISERROR(SEARCH("%",J27)))</formula>
    </cfRule>
  </conditionalFormatting>
  <conditionalFormatting sqref="J27">
    <cfRule type="containsText" dxfId="2936" priority="3668" operator="containsText" text="%">
      <formula>NOT(ISERROR(SEARCH("%",J27)))</formula>
    </cfRule>
  </conditionalFormatting>
  <conditionalFormatting sqref="J27">
    <cfRule type="containsText" dxfId="2935" priority="3667" operator="containsText" text="%">
      <formula>NOT(ISERROR(SEARCH("%",J27)))</formula>
    </cfRule>
  </conditionalFormatting>
  <conditionalFormatting sqref="J27">
    <cfRule type="containsText" dxfId="2934" priority="3666" operator="containsText" text="%">
      <formula>NOT(ISERROR(SEARCH("%",J27)))</formula>
    </cfRule>
  </conditionalFormatting>
  <conditionalFormatting sqref="K27">
    <cfRule type="containsText" dxfId="2933" priority="3665" operator="containsText" text="%">
      <formula>NOT(ISERROR(SEARCH("%",K27)))</formula>
    </cfRule>
  </conditionalFormatting>
  <conditionalFormatting sqref="K27">
    <cfRule type="containsText" dxfId="2932" priority="3664" operator="containsText" text="%">
      <formula>NOT(ISERROR(SEARCH("%",K27)))</formula>
    </cfRule>
  </conditionalFormatting>
  <conditionalFormatting sqref="K27">
    <cfRule type="containsText" dxfId="2931" priority="3663" operator="containsText" text="%">
      <formula>NOT(ISERROR(SEARCH("%",K27)))</formula>
    </cfRule>
  </conditionalFormatting>
  <conditionalFormatting sqref="K27">
    <cfRule type="containsText" dxfId="2930" priority="3662" operator="containsText" text="%">
      <formula>NOT(ISERROR(SEARCH("%",K27)))</formula>
    </cfRule>
  </conditionalFormatting>
  <conditionalFormatting sqref="K27">
    <cfRule type="containsText" dxfId="2929" priority="3661" operator="containsText" text="%">
      <formula>NOT(ISERROR(SEARCH("%",K27)))</formula>
    </cfRule>
  </conditionalFormatting>
  <conditionalFormatting sqref="K27">
    <cfRule type="containsText" dxfId="2928" priority="3660" operator="containsText" text="%">
      <formula>NOT(ISERROR(SEARCH("%",K27)))</formula>
    </cfRule>
  </conditionalFormatting>
  <conditionalFormatting sqref="K27">
    <cfRule type="containsText" dxfId="2927" priority="3659" operator="containsText" text="%">
      <formula>NOT(ISERROR(SEARCH("%",K27)))</formula>
    </cfRule>
  </conditionalFormatting>
  <conditionalFormatting sqref="K27">
    <cfRule type="containsText" dxfId="2926" priority="3658" operator="containsText" text="%">
      <formula>NOT(ISERROR(SEARCH("%",K27)))</formula>
    </cfRule>
  </conditionalFormatting>
  <conditionalFormatting sqref="K27">
    <cfRule type="containsText" dxfId="2925" priority="3657" operator="containsText" text="%">
      <formula>NOT(ISERROR(SEARCH("%",K27)))</formula>
    </cfRule>
  </conditionalFormatting>
  <conditionalFormatting sqref="K27">
    <cfRule type="containsText" dxfId="2924" priority="3656" operator="containsText" text="%">
      <formula>NOT(ISERROR(SEARCH("%",K27)))</formula>
    </cfRule>
  </conditionalFormatting>
  <conditionalFormatting sqref="K27">
    <cfRule type="containsText" dxfId="2923" priority="3655" operator="containsText" text="%">
      <formula>NOT(ISERROR(SEARCH("%",K27)))</formula>
    </cfRule>
  </conditionalFormatting>
  <conditionalFormatting sqref="K27">
    <cfRule type="containsText" dxfId="2922" priority="3654" operator="containsText" text="%">
      <formula>NOT(ISERROR(SEARCH("%",K27)))</formula>
    </cfRule>
  </conditionalFormatting>
  <conditionalFormatting sqref="K27">
    <cfRule type="containsText" dxfId="2921" priority="3653" operator="containsText" text="%">
      <formula>NOT(ISERROR(SEARCH("%",K27)))</formula>
    </cfRule>
  </conditionalFormatting>
  <conditionalFormatting sqref="K27">
    <cfRule type="containsText" dxfId="2920" priority="3652" operator="containsText" text="%">
      <formula>NOT(ISERROR(SEARCH("%",K27)))</formula>
    </cfRule>
  </conditionalFormatting>
  <conditionalFormatting sqref="K27">
    <cfRule type="containsText" dxfId="2919" priority="3651" operator="containsText" text="%">
      <formula>NOT(ISERROR(SEARCH("%",K27)))</formula>
    </cfRule>
  </conditionalFormatting>
  <conditionalFormatting sqref="K27">
    <cfRule type="containsText" dxfId="2918" priority="3650" operator="containsText" text="%">
      <formula>NOT(ISERROR(SEARCH("%",K27)))</formula>
    </cfRule>
  </conditionalFormatting>
  <conditionalFormatting sqref="K27">
    <cfRule type="containsText" dxfId="2917" priority="3649" operator="containsText" text="%">
      <formula>NOT(ISERROR(SEARCH("%",K27)))</formula>
    </cfRule>
  </conditionalFormatting>
  <conditionalFormatting sqref="K27">
    <cfRule type="containsText" dxfId="2916" priority="3648" operator="containsText" text="%">
      <formula>NOT(ISERROR(SEARCH("%",K27)))</formula>
    </cfRule>
  </conditionalFormatting>
  <conditionalFormatting sqref="K27">
    <cfRule type="containsText" dxfId="2915" priority="3647" operator="containsText" text="%">
      <formula>NOT(ISERROR(SEARCH("%",K27)))</formula>
    </cfRule>
  </conditionalFormatting>
  <conditionalFormatting sqref="K27">
    <cfRule type="containsText" dxfId="2914" priority="3646" operator="containsText" text="%">
      <formula>NOT(ISERROR(SEARCH("%",K27)))</formula>
    </cfRule>
  </conditionalFormatting>
  <conditionalFormatting sqref="K27">
    <cfRule type="containsText" dxfId="2913" priority="3645" operator="containsText" text="%">
      <formula>NOT(ISERROR(SEARCH("%",K27)))</formula>
    </cfRule>
  </conditionalFormatting>
  <conditionalFormatting sqref="K27">
    <cfRule type="containsText" dxfId="2912" priority="3644" operator="containsText" text="%">
      <formula>NOT(ISERROR(SEARCH("%",K27)))</formula>
    </cfRule>
  </conditionalFormatting>
  <conditionalFormatting sqref="K27">
    <cfRule type="containsText" dxfId="2911" priority="3643" operator="containsText" text="%">
      <formula>NOT(ISERROR(SEARCH("%",K27)))</formula>
    </cfRule>
  </conditionalFormatting>
  <conditionalFormatting sqref="K27">
    <cfRule type="containsText" dxfId="2910" priority="3642" operator="containsText" text="%">
      <formula>NOT(ISERROR(SEARCH("%",K27)))</formula>
    </cfRule>
  </conditionalFormatting>
  <conditionalFormatting sqref="K27">
    <cfRule type="containsText" dxfId="2909" priority="3641" operator="containsText" text="%">
      <formula>NOT(ISERROR(SEARCH("%",K27)))</formula>
    </cfRule>
  </conditionalFormatting>
  <conditionalFormatting sqref="K27">
    <cfRule type="containsText" dxfId="2908" priority="3640" operator="containsText" text="%">
      <formula>NOT(ISERROR(SEARCH("%",K27)))</formula>
    </cfRule>
  </conditionalFormatting>
  <conditionalFormatting sqref="I31">
    <cfRule type="containsText" dxfId="2907" priority="3639" operator="containsText" text="%">
      <formula>NOT(ISERROR(SEARCH("%",I31)))</formula>
    </cfRule>
  </conditionalFormatting>
  <conditionalFormatting sqref="I31">
    <cfRule type="containsText" dxfId="2906" priority="3638" operator="containsText" text="%">
      <formula>NOT(ISERROR(SEARCH("%",I31)))</formula>
    </cfRule>
  </conditionalFormatting>
  <conditionalFormatting sqref="I31:I32">
    <cfRule type="containsText" dxfId="2905" priority="3637" operator="containsText" text="%">
      <formula>NOT(ISERROR(SEARCH("%",I31)))</formula>
    </cfRule>
  </conditionalFormatting>
  <conditionalFormatting sqref="I31:I32">
    <cfRule type="containsText" dxfId="2904" priority="3636" operator="containsText" text="%">
      <formula>NOT(ISERROR(SEARCH("%",I31)))</formula>
    </cfRule>
  </conditionalFormatting>
  <conditionalFormatting sqref="I31:I32">
    <cfRule type="containsText" dxfId="2903" priority="3635" operator="containsText" text="%">
      <formula>NOT(ISERROR(SEARCH("%",I31)))</formula>
    </cfRule>
  </conditionalFormatting>
  <conditionalFormatting sqref="I31">
    <cfRule type="containsText" dxfId="2902" priority="3634" operator="containsText" text="%">
      <formula>NOT(ISERROR(SEARCH("%",I31)))</formula>
    </cfRule>
  </conditionalFormatting>
  <conditionalFormatting sqref="I31">
    <cfRule type="containsText" dxfId="2901" priority="3633" operator="containsText" text="%">
      <formula>NOT(ISERROR(SEARCH("%",I31)))</formula>
    </cfRule>
  </conditionalFormatting>
  <conditionalFormatting sqref="I31">
    <cfRule type="containsText" dxfId="2900" priority="3632" operator="containsText" text="%">
      <formula>NOT(ISERROR(SEARCH("%",I31)))</formula>
    </cfRule>
  </conditionalFormatting>
  <conditionalFormatting sqref="I31">
    <cfRule type="containsText" dxfId="2899" priority="3631" operator="containsText" text="%">
      <formula>NOT(ISERROR(SEARCH("%",I31)))</formula>
    </cfRule>
  </conditionalFormatting>
  <conditionalFormatting sqref="I31">
    <cfRule type="containsText" dxfId="2898" priority="3630" operator="containsText" text="%">
      <formula>NOT(ISERROR(SEARCH("%",I31)))</formula>
    </cfRule>
  </conditionalFormatting>
  <conditionalFormatting sqref="I31">
    <cfRule type="containsText" dxfId="2897" priority="3629" operator="containsText" text="%">
      <formula>NOT(ISERROR(SEARCH("%",I31)))</formula>
    </cfRule>
  </conditionalFormatting>
  <conditionalFormatting sqref="I31">
    <cfRule type="containsText" dxfId="2896" priority="3628" operator="containsText" text="%">
      <formula>NOT(ISERROR(SEARCH("%",I31)))</formula>
    </cfRule>
  </conditionalFormatting>
  <conditionalFormatting sqref="I31">
    <cfRule type="containsText" dxfId="2895" priority="3627" operator="containsText" text="%">
      <formula>NOT(ISERROR(SEARCH("%",I31)))</formula>
    </cfRule>
  </conditionalFormatting>
  <conditionalFormatting sqref="I31">
    <cfRule type="containsText" dxfId="2894" priority="3626" operator="containsText" text="%">
      <formula>NOT(ISERROR(SEARCH("%",I31)))</formula>
    </cfRule>
  </conditionalFormatting>
  <conditionalFormatting sqref="I31">
    <cfRule type="containsText" dxfId="2893" priority="3625" operator="containsText" text="%">
      <formula>NOT(ISERROR(SEARCH("%",I31)))</formula>
    </cfRule>
  </conditionalFormatting>
  <conditionalFormatting sqref="I31">
    <cfRule type="containsText" dxfId="2892" priority="3624" operator="containsText" text="%">
      <formula>NOT(ISERROR(SEARCH("%",I31)))</formula>
    </cfRule>
  </conditionalFormatting>
  <conditionalFormatting sqref="I31">
    <cfRule type="containsText" dxfId="2891" priority="3623" operator="containsText" text="%">
      <formula>NOT(ISERROR(SEARCH("%",I31)))</formula>
    </cfRule>
  </conditionalFormatting>
  <conditionalFormatting sqref="I31">
    <cfRule type="containsText" dxfId="2890" priority="3622" operator="containsText" text="%">
      <formula>NOT(ISERROR(SEARCH("%",I31)))</formula>
    </cfRule>
  </conditionalFormatting>
  <conditionalFormatting sqref="I31">
    <cfRule type="containsText" dxfId="2889" priority="3621" operator="containsText" text="%">
      <formula>NOT(ISERROR(SEARCH("%",I31)))</formula>
    </cfRule>
  </conditionalFormatting>
  <conditionalFormatting sqref="I31">
    <cfRule type="containsText" dxfId="2888" priority="3620" operator="containsText" text="%">
      <formula>NOT(ISERROR(SEARCH("%",I31)))</formula>
    </cfRule>
  </conditionalFormatting>
  <conditionalFormatting sqref="J31:J32">
    <cfRule type="containsText" dxfId="2887" priority="3619" operator="containsText" text="%">
      <formula>NOT(ISERROR(SEARCH("%",J31)))</formula>
    </cfRule>
  </conditionalFormatting>
  <conditionalFormatting sqref="J31">
    <cfRule type="containsText" dxfId="2886" priority="3618" operator="containsText" text="%">
      <formula>NOT(ISERROR(SEARCH("%",J31)))</formula>
    </cfRule>
  </conditionalFormatting>
  <conditionalFormatting sqref="J31">
    <cfRule type="containsText" dxfId="2885" priority="3617" operator="containsText" text="%">
      <formula>NOT(ISERROR(SEARCH("%",J31)))</formula>
    </cfRule>
  </conditionalFormatting>
  <conditionalFormatting sqref="J31">
    <cfRule type="containsText" dxfId="2884" priority="3616" operator="containsText" text="%">
      <formula>NOT(ISERROR(SEARCH("%",J31)))</formula>
    </cfRule>
  </conditionalFormatting>
  <conditionalFormatting sqref="J31">
    <cfRule type="containsText" dxfId="2883" priority="3615" operator="containsText" text="%">
      <formula>NOT(ISERROR(SEARCH("%",J31)))</formula>
    </cfRule>
  </conditionalFormatting>
  <conditionalFormatting sqref="J31:J32">
    <cfRule type="containsText" dxfId="2882" priority="3614" operator="containsText" text="%">
      <formula>NOT(ISERROR(SEARCH("%",J31)))</formula>
    </cfRule>
  </conditionalFormatting>
  <conditionalFormatting sqref="J31:J32">
    <cfRule type="containsText" dxfId="2881" priority="3613" operator="containsText" text="%">
      <formula>NOT(ISERROR(SEARCH("%",J31)))</formula>
    </cfRule>
  </conditionalFormatting>
  <conditionalFormatting sqref="J31:J32">
    <cfRule type="containsText" dxfId="2880" priority="3612" operator="containsText" text="%">
      <formula>NOT(ISERROR(SEARCH("%",J31)))</formula>
    </cfRule>
  </conditionalFormatting>
  <conditionalFormatting sqref="J31">
    <cfRule type="containsText" dxfId="2879" priority="3611" operator="containsText" text="%">
      <formula>NOT(ISERROR(SEARCH("%",J31)))</formula>
    </cfRule>
  </conditionalFormatting>
  <conditionalFormatting sqref="J31">
    <cfRule type="containsText" dxfId="2878" priority="3610" operator="containsText" text="%">
      <formula>NOT(ISERROR(SEARCH("%",J31)))</formula>
    </cfRule>
  </conditionalFormatting>
  <conditionalFormatting sqref="J31">
    <cfRule type="containsText" dxfId="2877" priority="3609" operator="containsText" text="%">
      <formula>NOT(ISERROR(SEARCH("%",J31)))</formula>
    </cfRule>
  </conditionalFormatting>
  <conditionalFormatting sqref="J31">
    <cfRule type="containsText" dxfId="2876" priority="3608" operator="containsText" text="%">
      <formula>NOT(ISERROR(SEARCH("%",J31)))</formula>
    </cfRule>
  </conditionalFormatting>
  <conditionalFormatting sqref="J31">
    <cfRule type="containsText" dxfId="2875" priority="3607" operator="containsText" text="%">
      <formula>NOT(ISERROR(SEARCH("%",J31)))</formula>
    </cfRule>
  </conditionalFormatting>
  <conditionalFormatting sqref="J31">
    <cfRule type="containsText" dxfId="2874" priority="3606" operator="containsText" text="%">
      <formula>NOT(ISERROR(SEARCH("%",J31)))</formula>
    </cfRule>
  </conditionalFormatting>
  <conditionalFormatting sqref="J31">
    <cfRule type="containsText" dxfId="2873" priority="3605" operator="containsText" text="%">
      <formula>NOT(ISERROR(SEARCH("%",J31)))</formula>
    </cfRule>
  </conditionalFormatting>
  <conditionalFormatting sqref="J31">
    <cfRule type="containsText" dxfId="2872" priority="3604" operator="containsText" text="%">
      <formula>NOT(ISERROR(SEARCH("%",J31)))</formula>
    </cfRule>
  </conditionalFormatting>
  <conditionalFormatting sqref="J31">
    <cfRule type="containsText" dxfId="2871" priority="3603" operator="containsText" text="%">
      <formula>NOT(ISERROR(SEARCH("%",J31)))</formula>
    </cfRule>
  </conditionalFormatting>
  <conditionalFormatting sqref="J31">
    <cfRule type="containsText" dxfId="2870" priority="3602" operator="containsText" text="%">
      <formula>NOT(ISERROR(SEARCH("%",J31)))</formula>
    </cfRule>
  </conditionalFormatting>
  <conditionalFormatting sqref="J31">
    <cfRule type="containsText" dxfId="2869" priority="3601" operator="containsText" text="%">
      <formula>NOT(ISERROR(SEARCH("%",J31)))</formula>
    </cfRule>
  </conditionalFormatting>
  <conditionalFormatting sqref="J31">
    <cfRule type="containsText" dxfId="2868" priority="3600" operator="containsText" text="%">
      <formula>NOT(ISERROR(SEARCH("%",J31)))</formula>
    </cfRule>
  </conditionalFormatting>
  <conditionalFormatting sqref="J31">
    <cfRule type="containsText" dxfId="2867" priority="3599" operator="containsText" text="%">
      <formula>NOT(ISERROR(SEARCH("%",J31)))</formula>
    </cfRule>
  </conditionalFormatting>
  <conditionalFormatting sqref="J31">
    <cfRule type="containsText" dxfId="2866" priority="3598" operator="containsText" text="%">
      <formula>NOT(ISERROR(SEARCH("%",J31)))</formula>
    </cfRule>
  </conditionalFormatting>
  <conditionalFormatting sqref="J31">
    <cfRule type="containsText" dxfId="2865" priority="3597" operator="containsText" text="%">
      <formula>NOT(ISERROR(SEARCH("%",J31)))</formula>
    </cfRule>
  </conditionalFormatting>
  <conditionalFormatting sqref="H31:H32">
    <cfRule type="containsText" dxfId="2864" priority="3596" operator="containsText" text="%">
      <formula>NOT(ISERROR(SEARCH("%",H31)))</formula>
    </cfRule>
  </conditionalFormatting>
  <conditionalFormatting sqref="H31">
    <cfRule type="containsText" dxfId="2863" priority="3595" operator="containsText" text="%">
      <formula>NOT(ISERROR(SEARCH("%",H31)))</formula>
    </cfRule>
  </conditionalFormatting>
  <conditionalFormatting sqref="H31">
    <cfRule type="containsText" dxfId="2862" priority="3594" operator="containsText" text="%">
      <formula>NOT(ISERROR(SEARCH("%",H31)))</formula>
    </cfRule>
  </conditionalFormatting>
  <conditionalFormatting sqref="H31:H32">
    <cfRule type="containsText" dxfId="2861" priority="3593" operator="containsText" text="%">
      <formula>NOT(ISERROR(SEARCH("%",H31)))</formula>
    </cfRule>
  </conditionalFormatting>
  <conditionalFormatting sqref="H31">
    <cfRule type="containsText" dxfId="2860" priority="3592" operator="containsText" text="%">
      <formula>NOT(ISERROR(SEARCH("%",H31)))</formula>
    </cfRule>
  </conditionalFormatting>
  <conditionalFormatting sqref="H31">
    <cfRule type="containsText" dxfId="2859" priority="3591" operator="containsText" text="%">
      <formula>NOT(ISERROR(SEARCH("%",H31)))</formula>
    </cfRule>
  </conditionalFormatting>
  <conditionalFormatting sqref="H31">
    <cfRule type="containsText" dxfId="2858" priority="3590" operator="containsText" text="%">
      <formula>NOT(ISERROR(SEARCH("%",H31)))</formula>
    </cfRule>
  </conditionalFormatting>
  <conditionalFormatting sqref="H31">
    <cfRule type="containsText" dxfId="2857" priority="3589" operator="containsText" text="%">
      <formula>NOT(ISERROR(SEARCH("%",H31)))</formula>
    </cfRule>
  </conditionalFormatting>
  <conditionalFormatting sqref="H31:H32">
    <cfRule type="containsText" dxfId="2856" priority="3588" operator="containsText" text="%">
      <formula>NOT(ISERROR(SEARCH("%",H31)))</formula>
    </cfRule>
  </conditionalFormatting>
  <conditionalFormatting sqref="H31:H32">
    <cfRule type="containsText" dxfId="2855" priority="3587" operator="containsText" text="%">
      <formula>NOT(ISERROR(SEARCH("%",H31)))</formula>
    </cfRule>
  </conditionalFormatting>
  <conditionalFormatting sqref="H31:H32">
    <cfRule type="containsText" dxfId="2854" priority="3586" operator="containsText" text="%">
      <formula>NOT(ISERROR(SEARCH("%",H31)))</formula>
    </cfRule>
  </conditionalFormatting>
  <conditionalFormatting sqref="H31">
    <cfRule type="containsText" dxfId="2853" priority="3585" operator="containsText" text="%">
      <formula>NOT(ISERROR(SEARCH("%",H31)))</formula>
    </cfRule>
  </conditionalFormatting>
  <conditionalFormatting sqref="H31">
    <cfRule type="containsText" dxfId="2852" priority="3584" operator="containsText" text="%">
      <formula>NOT(ISERROR(SEARCH("%",H31)))</formula>
    </cfRule>
  </conditionalFormatting>
  <conditionalFormatting sqref="H31">
    <cfRule type="containsText" dxfId="2851" priority="3583" operator="containsText" text="%">
      <formula>NOT(ISERROR(SEARCH("%",H31)))</formula>
    </cfRule>
  </conditionalFormatting>
  <conditionalFormatting sqref="H31">
    <cfRule type="containsText" dxfId="2850" priority="3582" operator="containsText" text="%">
      <formula>NOT(ISERROR(SEARCH("%",H31)))</formula>
    </cfRule>
  </conditionalFormatting>
  <conditionalFormatting sqref="H31">
    <cfRule type="containsText" dxfId="2849" priority="3581" operator="containsText" text="%">
      <formula>NOT(ISERROR(SEARCH("%",H31)))</formula>
    </cfRule>
  </conditionalFormatting>
  <conditionalFormatting sqref="H31">
    <cfRule type="containsText" dxfId="2848" priority="3580" operator="containsText" text="%">
      <formula>NOT(ISERROR(SEARCH("%",H31)))</formula>
    </cfRule>
  </conditionalFormatting>
  <conditionalFormatting sqref="H31">
    <cfRule type="containsText" dxfId="2847" priority="3579" operator="containsText" text="%">
      <formula>NOT(ISERROR(SEARCH("%",H31)))</formula>
    </cfRule>
  </conditionalFormatting>
  <conditionalFormatting sqref="H31">
    <cfRule type="containsText" dxfId="2846" priority="3578" operator="containsText" text="%">
      <formula>NOT(ISERROR(SEARCH("%",H31)))</formula>
    </cfRule>
  </conditionalFormatting>
  <conditionalFormatting sqref="H31">
    <cfRule type="containsText" dxfId="2845" priority="3577" operator="containsText" text="%">
      <formula>NOT(ISERROR(SEARCH("%",H31)))</formula>
    </cfRule>
  </conditionalFormatting>
  <conditionalFormatting sqref="H31">
    <cfRule type="containsText" dxfId="2844" priority="3576" operator="containsText" text="%">
      <formula>NOT(ISERROR(SEARCH("%",H31)))</formula>
    </cfRule>
  </conditionalFormatting>
  <conditionalFormatting sqref="H31">
    <cfRule type="containsText" dxfId="2843" priority="3575" operator="containsText" text="%">
      <formula>NOT(ISERROR(SEARCH("%",H31)))</formula>
    </cfRule>
  </conditionalFormatting>
  <conditionalFormatting sqref="H31">
    <cfRule type="containsText" dxfId="2842" priority="3574" operator="containsText" text="%">
      <formula>NOT(ISERROR(SEARCH("%",H31)))</formula>
    </cfRule>
  </conditionalFormatting>
  <conditionalFormatting sqref="H31">
    <cfRule type="containsText" dxfId="2841" priority="3573" operator="containsText" text="%">
      <formula>NOT(ISERROR(SEARCH("%",H31)))</formula>
    </cfRule>
  </conditionalFormatting>
  <conditionalFormatting sqref="H31">
    <cfRule type="containsText" dxfId="2840" priority="3572" operator="containsText" text="%">
      <formula>NOT(ISERROR(SEARCH("%",H31)))</formula>
    </cfRule>
  </conditionalFormatting>
  <conditionalFormatting sqref="H31">
    <cfRule type="containsText" dxfId="2839" priority="3571" operator="containsText" text="%">
      <formula>NOT(ISERROR(SEARCH("%",H31)))</formula>
    </cfRule>
  </conditionalFormatting>
  <conditionalFormatting sqref="H29:H30">
    <cfRule type="containsText" dxfId="2838" priority="3570" operator="containsText" text="%">
      <formula>NOT(ISERROR(SEARCH("%",H29)))</formula>
    </cfRule>
  </conditionalFormatting>
  <conditionalFormatting sqref="H29">
    <cfRule type="containsText" dxfId="2837" priority="3569" operator="containsText" text="%">
      <formula>NOT(ISERROR(SEARCH("%",H29)))</formula>
    </cfRule>
  </conditionalFormatting>
  <conditionalFormatting sqref="H29">
    <cfRule type="containsText" dxfId="2836" priority="3568" operator="containsText" text="%">
      <formula>NOT(ISERROR(SEARCH("%",H29)))</formula>
    </cfRule>
  </conditionalFormatting>
  <conditionalFormatting sqref="H29:H30">
    <cfRule type="containsText" dxfId="2835" priority="3567" operator="containsText" text="%">
      <formula>NOT(ISERROR(SEARCH("%",H29)))</formula>
    </cfRule>
  </conditionalFormatting>
  <conditionalFormatting sqref="H29">
    <cfRule type="containsText" dxfId="2834" priority="3566" operator="containsText" text="%">
      <formula>NOT(ISERROR(SEARCH("%",H29)))</formula>
    </cfRule>
  </conditionalFormatting>
  <conditionalFormatting sqref="H29">
    <cfRule type="containsText" dxfId="2833" priority="3565" operator="containsText" text="%">
      <formula>NOT(ISERROR(SEARCH("%",H29)))</formula>
    </cfRule>
  </conditionalFormatting>
  <conditionalFormatting sqref="H29">
    <cfRule type="containsText" dxfId="2832" priority="3564" operator="containsText" text="%">
      <formula>NOT(ISERROR(SEARCH("%",H29)))</formula>
    </cfRule>
  </conditionalFormatting>
  <conditionalFormatting sqref="H29">
    <cfRule type="containsText" dxfId="2831" priority="3563" operator="containsText" text="%">
      <formula>NOT(ISERROR(SEARCH("%",H29)))</formula>
    </cfRule>
  </conditionalFormatting>
  <conditionalFormatting sqref="H29:H30">
    <cfRule type="containsText" dxfId="2830" priority="3562" operator="containsText" text="%">
      <formula>NOT(ISERROR(SEARCH("%",H29)))</formula>
    </cfRule>
  </conditionalFormatting>
  <conditionalFormatting sqref="H29:H30">
    <cfRule type="containsText" dxfId="2829" priority="3561" operator="containsText" text="%">
      <formula>NOT(ISERROR(SEARCH("%",H29)))</formula>
    </cfRule>
  </conditionalFormatting>
  <conditionalFormatting sqref="H29:H30">
    <cfRule type="containsText" dxfId="2828" priority="3560" operator="containsText" text="%">
      <formula>NOT(ISERROR(SEARCH("%",H29)))</formula>
    </cfRule>
  </conditionalFormatting>
  <conditionalFormatting sqref="H29">
    <cfRule type="containsText" dxfId="2827" priority="3559" operator="containsText" text="%">
      <formula>NOT(ISERROR(SEARCH("%",H29)))</formula>
    </cfRule>
  </conditionalFormatting>
  <conditionalFormatting sqref="H29">
    <cfRule type="containsText" dxfId="2826" priority="3558" operator="containsText" text="%">
      <formula>NOT(ISERROR(SEARCH("%",H29)))</formula>
    </cfRule>
  </conditionalFormatting>
  <conditionalFormatting sqref="H29">
    <cfRule type="containsText" dxfId="2825" priority="3557" operator="containsText" text="%">
      <formula>NOT(ISERROR(SEARCH("%",H29)))</formula>
    </cfRule>
  </conditionalFormatting>
  <conditionalFormatting sqref="H29">
    <cfRule type="containsText" dxfId="2824" priority="3556" operator="containsText" text="%">
      <formula>NOT(ISERROR(SEARCH("%",H29)))</formula>
    </cfRule>
  </conditionalFormatting>
  <conditionalFormatting sqref="H29">
    <cfRule type="containsText" dxfId="2823" priority="3555" operator="containsText" text="%">
      <formula>NOT(ISERROR(SEARCH("%",H29)))</formula>
    </cfRule>
  </conditionalFormatting>
  <conditionalFormatting sqref="H29">
    <cfRule type="containsText" dxfId="2822" priority="3554" operator="containsText" text="%">
      <formula>NOT(ISERROR(SEARCH("%",H29)))</formula>
    </cfRule>
  </conditionalFormatting>
  <conditionalFormatting sqref="H29">
    <cfRule type="containsText" dxfId="2821" priority="3553" operator="containsText" text="%">
      <formula>NOT(ISERROR(SEARCH("%",H29)))</formula>
    </cfRule>
  </conditionalFormatting>
  <conditionalFormatting sqref="H29">
    <cfRule type="containsText" dxfId="2820" priority="3552" operator="containsText" text="%">
      <formula>NOT(ISERROR(SEARCH("%",H29)))</formula>
    </cfRule>
  </conditionalFormatting>
  <conditionalFormatting sqref="H29">
    <cfRule type="containsText" dxfId="2819" priority="3551" operator="containsText" text="%">
      <formula>NOT(ISERROR(SEARCH("%",H29)))</formula>
    </cfRule>
  </conditionalFormatting>
  <conditionalFormatting sqref="H29">
    <cfRule type="containsText" dxfId="2818" priority="3550" operator="containsText" text="%">
      <formula>NOT(ISERROR(SEARCH("%",H29)))</formula>
    </cfRule>
  </conditionalFormatting>
  <conditionalFormatting sqref="H29">
    <cfRule type="containsText" dxfId="2817" priority="3549" operator="containsText" text="%">
      <formula>NOT(ISERROR(SEARCH("%",H29)))</formula>
    </cfRule>
  </conditionalFormatting>
  <conditionalFormatting sqref="H29">
    <cfRule type="containsText" dxfId="2816" priority="3548" operator="containsText" text="%">
      <formula>NOT(ISERROR(SEARCH("%",H29)))</formula>
    </cfRule>
  </conditionalFormatting>
  <conditionalFormatting sqref="H29">
    <cfRule type="containsText" dxfId="2815" priority="3547" operator="containsText" text="%">
      <formula>NOT(ISERROR(SEARCH("%",H29)))</formula>
    </cfRule>
  </conditionalFormatting>
  <conditionalFormatting sqref="H29">
    <cfRule type="containsText" dxfId="2814" priority="3546" operator="containsText" text="%">
      <formula>NOT(ISERROR(SEARCH("%",H29)))</formula>
    </cfRule>
  </conditionalFormatting>
  <conditionalFormatting sqref="H29">
    <cfRule type="containsText" dxfId="2813" priority="3545" operator="containsText" text="%">
      <formula>NOT(ISERROR(SEARCH("%",H29)))</formula>
    </cfRule>
  </conditionalFormatting>
  <conditionalFormatting sqref="H33:H34">
    <cfRule type="containsText" dxfId="2812" priority="3544" operator="containsText" text="%">
      <formula>NOT(ISERROR(SEARCH("%",H33)))</formula>
    </cfRule>
  </conditionalFormatting>
  <conditionalFormatting sqref="H33">
    <cfRule type="containsText" dxfId="2811" priority="3543" operator="containsText" text="%">
      <formula>NOT(ISERROR(SEARCH("%",H33)))</formula>
    </cfRule>
  </conditionalFormatting>
  <conditionalFormatting sqref="H33">
    <cfRule type="containsText" dxfId="2810" priority="3542" operator="containsText" text="%">
      <formula>NOT(ISERROR(SEARCH("%",H33)))</formula>
    </cfRule>
  </conditionalFormatting>
  <conditionalFormatting sqref="H33:H34">
    <cfRule type="containsText" dxfId="2809" priority="3541" operator="containsText" text="%">
      <formula>NOT(ISERROR(SEARCH("%",H33)))</formula>
    </cfRule>
  </conditionalFormatting>
  <conditionalFormatting sqref="H33">
    <cfRule type="containsText" dxfId="2808" priority="3540" operator="containsText" text="%">
      <formula>NOT(ISERROR(SEARCH("%",H33)))</formula>
    </cfRule>
  </conditionalFormatting>
  <conditionalFormatting sqref="H33">
    <cfRule type="containsText" dxfId="2807" priority="3539" operator="containsText" text="%">
      <formula>NOT(ISERROR(SEARCH("%",H33)))</formula>
    </cfRule>
  </conditionalFormatting>
  <conditionalFormatting sqref="H33">
    <cfRule type="containsText" dxfId="2806" priority="3538" operator="containsText" text="%">
      <formula>NOT(ISERROR(SEARCH("%",H33)))</formula>
    </cfRule>
  </conditionalFormatting>
  <conditionalFormatting sqref="H33">
    <cfRule type="containsText" dxfId="2805" priority="3537" operator="containsText" text="%">
      <formula>NOT(ISERROR(SEARCH("%",H33)))</formula>
    </cfRule>
  </conditionalFormatting>
  <conditionalFormatting sqref="H33:H34">
    <cfRule type="containsText" dxfId="2804" priority="3536" operator="containsText" text="%">
      <formula>NOT(ISERROR(SEARCH("%",H33)))</formula>
    </cfRule>
  </conditionalFormatting>
  <conditionalFormatting sqref="H33:H34">
    <cfRule type="containsText" dxfId="2803" priority="3535" operator="containsText" text="%">
      <formula>NOT(ISERROR(SEARCH("%",H33)))</formula>
    </cfRule>
  </conditionalFormatting>
  <conditionalFormatting sqref="H33:H34">
    <cfRule type="containsText" dxfId="2802" priority="3534" operator="containsText" text="%">
      <formula>NOT(ISERROR(SEARCH("%",H33)))</formula>
    </cfRule>
  </conditionalFormatting>
  <conditionalFormatting sqref="H33">
    <cfRule type="containsText" dxfId="2801" priority="3533" operator="containsText" text="%">
      <formula>NOT(ISERROR(SEARCH("%",H33)))</formula>
    </cfRule>
  </conditionalFormatting>
  <conditionalFormatting sqref="H33">
    <cfRule type="containsText" dxfId="2800" priority="3532" operator="containsText" text="%">
      <formula>NOT(ISERROR(SEARCH("%",H33)))</formula>
    </cfRule>
  </conditionalFormatting>
  <conditionalFormatting sqref="H33">
    <cfRule type="containsText" dxfId="2799" priority="3531" operator="containsText" text="%">
      <formula>NOT(ISERROR(SEARCH("%",H33)))</formula>
    </cfRule>
  </conditionalFormatting>
  <conditionalFormatting sqref="H33">
    <cfRule type="containsText" dxfId="2798" priority="3530" operator="containsText" text="%">
      <formula>NOT(ISERROR(SEARCH("%",H33)))</formula>
    </cfRule>
  </conditionalFormatting>
  <conditionalFormatting sqref="H33">
    <cfRule type="containsText" dxfId="2797" priority="3529" operator="containsText" text="%">
      <formula>NOT(ISERROR(SEARCH("%",H33)))</formula>
    </cfRule>
  </conditionalFormatting>
  <conditionalFormatting sqref="H33">
    <cfRule type="containsText" dxfId="2796" priority="3528" operator="containsText" text="%">
      <formula>NOT(ISERROR(SEARCH("%",H33)))</formula>
    </cfRule>
  </conditionalFormatting>
  <conditionalFormatting sqref="H33">
    <cfRule type="containsText" dxfId="2795" priority="3527" operator="containsText" text="%">
      <formula>NOT(ISERROR(SEARCH("%",H33)))</formula>
    </cfRule>
  </conditionalFormatting>
  <conditionalFormatting sqref="H33">
    <cfRule type="containsText" dxfId="2794" priority="3526" operator="containsText" text="%">
      <formula>NOT(ISERROR(SEARCH("%",H33)))</formula>
    </cfRule>
  </conditionalFormatting>
  <conditionalFormatting sqref="H33">
    <cfRule type="containsText" dxfId="2793" priority="3525" operator="containsText" text="%">
      <formula>NOT(ISERROR(SEARCH("%",H33)))</formula>
    </cfRule>
  </conditionalFormatting>
  <conditionalFormatting sqref="H33">
    <cfRule type="containsText" dxfId="2792" priority="3524" operator="containsText" text="%">
      <formula>NOT(ISERROR(SEARCH("%",H33)))</formula>
    </cfRule>
  </conditionalFormatting>
  <conditionalFormatting sqref="H33">
    <cfRule type="containsText" dxfId="2791" priority="3523" operator="containsText" text="%">
      <formula>NOT(ISERROR(SEARCH("%",H33)))</formula>
    </cfRule>
  </conditionalFormatting>
  <conditionalFormatting sqref="H33">
    <cfRule type="containsText" dxfId="2790" priority="3522" operator="containsText" text="%">
      <formula>NOT(ISERROR(SEARCH("%",H33)))</formula>
    </cfRule>
  </conditionalFormatting>
  <conditionalFormatting sqref="H33">
    <cfRule type="containsText" dxfId="2789" priority="3521" operator="containsText" text="%">
      <formula>NOT(ISERROR(SEARCH("%",H33)))</formula>
    </cfRule>
  </conditionalFormatting>
  <conditionalFormatting sqref="H33">
    <cfRule type="containsText" dxfId="2788" priority="3520" operator="containsText" text="%">
      <formula>NOT(ISERROR(SEARCH("%",H33)))</formula>
    </cfRule>
  </conditionalFormatting>
  <conditionalFormatting sqref="H33">
    <cfRule type="containsText" dxfId="2787" priority="3519" operator="containsText" text="%">
      <formula>NOT(ISERROR(SEARCH("%",H33)))</formula>
    </cfRule>
  </conditionalFormatting>
  <conditionalFormatting sqref="I33">
    <cfRule type="containsText" dxfId="2786" priority="3518" operator="containsText" text="%">
      <formula>NOT(ISERROR(SEARCH("%",I33)))</formula>
    </cfRule>
  </conditionalFormatting>
  <conditionalFormatting sqref="I33">
    <cfRule type="containsText" dxfId="2785" priority="3517" operator="containsText" text="%">
      <formula>NOT(ISERROR(SEARCH("%",I33)))</formula>
    </cfRule>
  </conditionalFormatting>
  <conditionalFormatting sqref="I33:I34">
    <cfRule type="containsText" dxfId="2784" priority="3516" operator="containsText" text="%">
      <formula>NOT(ISERROR(SEARCH("%",I33)))</formula>
    </cfRule>
  </conditionalFormatting>
  <conditionalFormatting sqref="I33">
    <cfRule type="containsText" dxfId="2783" priority="3515" operator="containsText" text="%">
      <formula>NOT(ISERROR(SEARCH("%",I33)))</formula>
    </cfRule>
  </conditionalFormatting>
  <conditionalFormatting sqref="I33">
    <cfRule type="containsText" dxfId="2782" priority="3514" operator="containsText" text="%">
      <formula>NOT(ISERROR(SEARCH("%",I33)))</formula>
    </cfRule>
  </conditionalFormatting>
  <conditionalFormatting sqref="I33:I34">
    <cfRule type="containsText" dxfId="2781" priority="3513" operator="containsText" text="%">
      <formula>NOT(ISERROR(SEARCH("%",I33)))</formula>
    </cfRule>
  </conditionalFormatting>
  <conditionalFormatting sqref="I33">
    <cfRule type="containsText" dxfId="2780" priority="3512" operator="containsText" text="%">
      <formula>NOT(ISERROR(SEARCH("%",I33)))</formula>
    </cfRule>
  </conditionalFormatting>
  <conditionalFormatting sqref="I33">
    <cfRule type="containsText" dxfId="2779" priority="3511" operator="containsText" text="%">
      <formula>NOT(ISERROR(SEARCH("%",I33)))</formula>
    </cfRule>
  </conditionalFormatting>
  <conditionalFormatting sqref="I33">
    <cfRule type="containsText" dxfId="2778" priority="3510" operator="containsText" text="%">
      <formula>NOT(ISERROR(SEARCH("%",I33)))</formula>
    </cfRule>
  </conditionalFormatting>
  <conditionalFormatting sqref="I33">
    <cfRule type="containsText" dxfId="2777" priority="3509" operator="containsText" text="%">
      <formula>NOT(ISERROR(SEARCH("%",I33)))</formula>
    </cfRule>
  </conditionalFormatting>
  <conditionalFormatting sqref="I33:I34">
    <cfRule type="containsText" dxfId="2776" priority="3508" operator="containsText" text="%">
      <formula>NOT(ISERROR(SEARCH("%",I33)))</formula>
    </cfRule>
  </conditionalFormatting>
  <conditionalFormatting sqref="I33:I34">
    <cfRule type="containsText" dxfId="2775" priority="3507" operator="containsText" text="%">
      <formula>NOT(ISERROR(SEARCH("%",I33)))</formula>
    </cfRule>
  </conditionalFormatting>
  <conditionalFormatting sqref="I33:I34">
    <cfRule type="containsText" dxfId="2774" priority="3506" operator="containsText" text="%">
      <formula>NOT(ISERROR(SEARCH("%",I33)))</formula>
    </cfRule>
  </conditionalFormatting>
  <conditionalFormatting sqref="I33">
    <cfRule type="containsText" dxfId="2773" priority="3505" operator="containsText" text="%">
      <formula>NOT(ISERROR(SEARCH("%",I33)))</formula>
    </cfRule>
  </conditionalFormatting>
  <conditionalFormatting sqref="I33">
    <cfRule type="containsText" dxfId="2772" priority="3504" operator="containsText" text="%">
      <formula>NOT(ISERROR(SEARCH("%",I33)))</formula>
    </cfRule>
  </conditionalFormatting>
  <conditionalFormatting sqref="I33">
    <cfRule type="containsText" dxfId="2771" priority="3503" operator="containsText" text="%">
      <formula>NOT(ISERROR(SEARCH("%",I33)))</formula>
    </cfRule>
  </conditionalFormatting>
  <conditionalFormatting sqref="I33">
    <cfRule type="containsText" dxfId="2770" priority="3502" operator="containsText" text="%">
      <formula>NOT(ISERROR(SEARCH("%",I33)))</formula>
    </cfRule>
  </conditionalFormatting>
  <conditionalFormatting sqref="I33">
    <cfRule type="containsText" dxfId="2769" priority="3501" operator="containsText" text="%">
      <formula>NOT(ISERROR(SEARCH("%",I33)))</formula>
    </cfRule>
  </conditionalFormatting>
  <conditionalFormatting sqref="I33">
    <cfRule type="containsText" dxfId="2768" priority="3500" operator="containsText" text="%">
      <formula>NOT(ISERROR(SEARCH("%",I33)))</formula>
    </cfRule>
  </conditionalFormatting>
  <conditionalFormatting sqref="I33">
    <cfRule type="containsText" dxfId="2767" priority="3499" operator="containsText" text="%">
      <formula>NOT(ISERROR(SEARCH("%",I33)))</formula>
    </cfRule>
  </conditionalFormatting>
  <conditionalFormatting sqref="I33">
    <cfRule type="containsText" dxfId="2766" priority="3498" operator="containsText" text="%">
      <formula>NOT(ISERROR(SEARCH("%",I33)))</formula>
    </cfRule>
  </conditionalFormatting>
  <conditionalFormatting sqref="I33">
    <cfRule type="containsText" dxfId="2765" priority="3497" operator="containsText" text="%">
      <formula>NOT(ISERROR(SEARCH("%",I33)))</formula>
    </cfRule>
  </conditionalFormatting>
  <conditionalFormatting sqref="I33">
    <cfRule type="containsText" dxfId="2764" priority="3496" operator="containsText" text="%">
      <formula>NOT(ISERROR(SEARCH("%",I33)))</formula>
    </cfRule>
  </conditionalFormatting>
  <conditionalFormatting sqref="I33">
    <cfRule type="containsText" dxfId="2763" priority="3495" operator="containsText" text="%">
      <formula>NOT(ISERROR(SEARCH("%",I33)))</formula>
    </cfRule>
  </conditionalFormatting>
  <conditionalFormatting sqref="I33">
    <cfRule type="containsText" dxfId="2762" priority="3494" operator="containsText" text="%">
      <formula>NOT(ISERROR(SEARCH("%",I33)))</formula>
    </cfRule>
  </conditionalFormatting>
  <conditionalFormatting sqref="I33">
    <cfRule type="containsText" dxfId="2761" priority="3493" operator="containsText" text="%">
      <formula>NOT(ISERROR(SEARCH("%",I33)))</formula>
    </cfRule>
  </conditionalFormatting>
  <conditionalFormatting sqref="I33">
    <cfRule type="containsText" dxfId="2760" priority="3492" operator="containsText" text="%">
      <formula>NOT(ISERROR(SEARCH("%",I33)))</formula>
    </cfRule>
  </conditionalFormatting>
  <conditionalFormatting sqref="I33">
    <cfRule type="containsText" dxfId="2759" priority="3491" operator="containsText" text="%">
      <formula>NOT(ISERROR(SEARCH("%",I33)))</formula>
    </cfRule>
  </conditionalFormatting>
  <conditionalFormatting sqref="J33:J34">
    <cfRule type="containsText" dxfId="2758" priority="3490" operator="containsText" text="%">
      <formula>NOT(ISERROR(SEARCH("%",J33)))</formula>
    </cfRule>
  </conditionalFormatting>
  <conditionalFormatting sqref="J33">
    <cfRule type="containsText" dxfId="2757" priority="3489" operator="containsText" text="%">
      <formula>NOT(ISERROR(SEARCH("%",J33)))</formula>
    </cfRule>
  </conditionalFormatting>
  <conditionalFormatting sqref="J33">
    <cfRule type="containsText" dxfId="2756" priority="3488" operator="containsText" text="%">
      <formula>NOT(ISERROR(SEARCH("%",J33)))</formula>
    </cfRule>
  </conditionalFormatting>
  <conditionalFormatting sqref="J33:J34">
    <cfRule type="containsText" dxfId="2755" priority="3487" operator="containsText" text="%">
      <formula>NOT(ISERROR(SEARCH("%",J33)))</formula>
    </cfRule>
  </conditionalFormatting>
  <conditionalFormatting sqref="J33">
    <cfRule type="containsText" dxfId="2754" priority="3486" operator="containsText" text="%">
      <formula>NOT(ISERROR(SEARCH("%",J33)))</formula>
    </cfRule>
  </conditionalFormatting>
  <conditionalFormatting sqref="J33">
    <cfRule type="containsText" dxfId="2753" priority="3485" operator="containsText" text="%">
      <formula>NOT(ISERROR(SEARCH("%",J33)))</formula>
    </cfRule>
  </conditionalFormatting>
  <conditionalFormatting sqref="J33:J34">
    <cfRule type="containsText" dxfId="2752" priority="3484" operator="containsText" text="%">
      <formula>NOT(ISERROR(SEARCH("%",J33)))</formula>
    </cfRule>
  </conditionalFormatting>
  <conditionalFormatting sqref="J33">
    <cfRule type="containsText" dxfId="2751" priority="3483" operator="containsText" text="%">
      <formula>NOT(ISERROR(SEARCH("%",J33)))</formula>
    </cfRule>
  </conditionalFormatting>
  <conditionalFormatting sqref="J33">
    <cfRule type="containsText" dxfId="2750" priority="3482" operator="containsText" text="%">
      <formula>NOT(ISERROR(SEARCH("%",J33)))</formula>
    </cfRule>
  </conditionalFormatting>
  <conditionalFormatting sqref="J33">
    <cfRule type="containsText" dxfId="2749" priority="3481" operator="containsText" text="%">
      <formula>NOT(ISERROR(SEARCH("%",J33)))</formula>
    </cfRule>
  </conditionalFormatting>
  <conditionalFormatting sqref="J33">
    <cfRule type="containsText" dxfId="2748" priority="3480" operator="containsText" text="%">
      <formula>NOT(ISERROR(SEARCH("%",J33)))</formula>
    </cfRule>
  </conditionalFormatting>
  <conditionalFormatting sqref="J33:J34">
    <cfRule type="containsText" dxfId="2747" priority="3479" operator="containsText" text="%">
      <formula>NOT(ISERROR(SEARCH("%",J33)))</formula>
    </cfRule>
  </conditionalFormatting>
  <conditionalFormatting sqref="J33:J34">
    <cfRule type="containsText" dxfId="2746" priority="3478" operator="containsText" text="%">
      <formula>NOT(ISERROR(SEARCH("%",J33)))</formula>
    </cfRule>
  </conditionalFormatting>
  <conditionalFormatting sqref="J33:J34">
    <cfRule type="containsText" dxfId="2745" priority="3477" operator="containsText" text="%">
      <formula>NOT(ISERROR(SEARCH("%",J33)))</formula>
    </cfRule>
  </conditionalFormatting>
  <conditionalFormatting sqref="J33">
    <cfRule type="containsText" dxfId="2744" priority="3476" operator="containsText" text="%">
      <formula>NOT(ISERROR(SEARCH("%",J33)))</formula>
    </cfRule>
  </conditionalFormatting>
  <conditionalFormatting sqref="J33">
    <cfRule type="containsText" dxfId="2743" priority="3475" operator="containsText" text="%">
      <formula>NOT(ISERROR(SEARCH("%",J33)))</formula>
    </cfRule>
  </conditionalFormatting>
  <conditionalFormatting sqref="J33">
    <cfRule type="containsText" dxfId="2742" priority="3474" operator="containsText" text="%">
      <formula>NOT(ISERROR(SEARCH("%",J33)))</formula>
    </cfRule>
  </conditionalFormatting>
  <conditionalFormatting sqref="J33">
    <cfRule type="containsText" dxfId="2741" priority="3473" operator="containsText" text="%">
      <formula>NOT(ISERROR(SEARCH("%",J33)))</formula>
    </cfRule>
  </conditionalFormatting>
  <conditionalFormatting sqref="J33">
    <cfRule type="containsText" dxfId="2740" priority="3472" operator="containsText" text="%">
      <formula>NOT(ISERROR(SEARCH("%",J33)))</formula>
    </cfRule>
  </conditionalFormatting>
  <conditionalFormatting sqref="J33">
    <cfRule type="containsText" dxfId="2739" priority="3471" operator="containsText" text="%">
      <formula>NOT(ISERROR(SEARCH("%",J33)))</formula>
    </cfRule>
  </conditionalFormatting>
  <conditionalFormatting sqref="J33">
    <cfRule type="containsText" dxfId="2738" priority="3470" operator="containsText" text="%">
      <formula>NOT(ISERROR(SEARCH("%",J33)))</formula>
    </cfRule>
  </conditionalFormatting>
  <conditionalFormatting sqref="J33">
    <cfRule type="containsText" dxfId="2737" priority="3469" operator="containsText" text="%">
      <formula>NOT(ISERROR(SEARCH("%",J33)))</formula>
    </cfRule>
  </conditionalFormatting>
  <conditionalFormatting sqref="J33">
    <cfRule type="containsText" dxfId="2736" priority="3468" operator="containsText" text="%">
      <formula>NOT(ISERROR(SEARCH("%",J33)))</formula>
    </cfRule>
  </conditionalFormatting>
  <conditionalFormatting sqref="J33">
    <cfRule type="containsText" dxfId="2735" priority="3467" operator="containsText" text="%">
      <formula>NOT(ISERROR(SEARCH("%",J33)))</formula>
    </cfRule>
  </conditionalFormatting>
  <conditionalFormatting sqref="J33">
    <cfRule type="containsText" dxfId="2734" priority="3466" operator="containsText" text="%">
      <formula>NOT(ISERROR(SEARCH("%",J33)))</formula>
    </cfRule>
  </conditionalFormatting>
  <conditionalFormatting sqref="J33">
    <cfRule type="containsText" dxfId="2733" priority="3465" operator="containsText" text="%">
      <formula>NOT(ISERROR(SEARCH("%",J33)))</formula>
    </cfRule>
  </conditionalFormatting>
  <conditionalFormatting sqref="J33">
    <cfRule type="containsText" dxfId="2732" priority="3464" operator="containsText" text="%">
      <formula>NOT(ISERROR(SEARCH("%",J33)))</formula>
    </cfRule>
  </conditionalFormatting>
  <conditionalFormatting sqref="J33">
    <cfRule type="containsText" dxfId="2731" priority="3463" operator="containsText" text="%">
      <formula>NOT(ISERROR(SEARCH("%",J33)))</formula>
    </cfRule>
  </conditionalFormatting>
  <conditionalFormatting sqref="J33">
    <cfRule type="containsText" dxfId="2730" priority="3462" operator="containsText" text="%">
      <formula>NOT(ISERROR(SEARCH("%",J33)))</formula>
    </cfRule>
  </conditionalFormatting>
  <conditionalFormatting sqref="K33:K34">
    <cfRule type="containsText" dxfId="2729" priority="3461" operator="containsText" text="%">
      <formula>NOT(ISERROR(SEARCH("%",K33)))</formula>
    </cfRule>
  </conditionalFormatting>
  <conditionalFormatting sqref="K33">
    <cfRule type="containsText" dxfId="2728" priority="3460" operator="containsText" text="%">
      <formula>NOT(ISERROR(SEARCH("%",K33)))</formula>
    </cfRule>
  </conditionalFormatting>
  <conditionalFormatting sqref="K33">
    <cfRule type="containsText" dxfId="2727" priority="3459" operator="containsText" text="%">
      <formula>NOT(ISERROR(SEARCH("%",K33)))</formula>
    </cfRule>
  </conditionalFormatting>
  <conditionalFormatting sqref="K33:K34">
    <cfRule type="containsText" dxfId="2726" priority="3458" operator="containsText" text="%">
      <formula>NOT(ISERROR(SEARCH("%",K33)))</formula>
    </cfRule>
  </conditionalFormatting>
  <conditionalFormatting sqref="K33">
    <cfRule type="containsText" dxfId="2725" priority="3457" operator="containsText" text="%">
      <formula>NOT(ISERROR(SEARCH("%",K33)))</formula>
    </cfRule>
  </conditionalFormatting>
  <conditionalFormatting sqref="K33">
    <cfRule type="containsText" dxfId="2724" priority="3456" operator="containsText" text="%">
      <formula>NOT(ISERROR(SEARCH("%",K33)))</formula>
    </cfRule>
  </conditionalFormatting>
  <conditionalFormatting sqref="K33:K34">
    <cfRule type="containsText" dxfId="2723" priority="3455" operator="containsText" text="%">
      <formula>NOT(ISERROR(SEARCH("%",K33)))</formula>
    </cfRule>
  </conditionalFormatting>
  <conditionalFormatting sqref="K33">
    <cfRule type="containsText" dxfId="2722" priority="3454" operator="containsText" text="%">
      <formula>NOT(ISERROR(SEARCH("%",K33)))</formula>
    </cfRule>
  </conditionalFormatting>
  <conditionalFormatting sqref="K33">
    <cfRule type="containsText" dxfId="2721" priority="3453" operator="containsText" text="%">
      <formula>NOT(ISERROR(SEARCH("%",K33)))</formula>
    </cfRule>
  </conditionalFormatting>
  <conditionalFormatting sqref="K33">
    <cfRule type="containsText" dxfId="2720" priority="3452" operator="containsText" text="%">
      <formula>NOT(ISERROR(SEARCH("%",K33)))</formula>
    </cfRule>
  </conditionalFormatting>
  <conditionalFormatting sqref="K33">
    <cfRule type="containsText" dxfId="2719" priority="3451" operator="containsText" text="%">
      <formula>NOT(ISERROR(SEARCH("%",K33)))</formula>
    </cfRule>
  </conditionalFormatting>
  <conditionalFormatting sqref="K33:K34">
    <cfRule type="containsText" dxfId="2718" priority="3450" operator="containsText" text="%">
      <formula>NOT(ISERROR(SEARCH("%",K33)))</formula>
    </cfRule>
  </conditionalFormatting>
  <conditionalFormatting sqref="K33:K34">
    <cfRule type="containsText" dxfId="2717" priority="3449" operator="containsText" text="%">
      <formula>NOT(ISERROR(SEARCH("%",K33)))</formula>
    </cfRule>
  </conditionalFormatting>
  <conditionalFormatting sqref="K33:K34">
    <cfRule type="containsText" dxfId="2716" priority="3448" operator="containsText" text="%">
      <formula>NOT(ISERROR(SEARCH("%",K33)))</formula>
    </cfRule>
  </conditionalFormatting>
  <conditionalFormatting sqref="K33">
    <cfRule type="containsText" dxfId="2715" priority="3447" operator="containsText" text="%">
      <formula>NOT(ISERROR(SEARCH("%",K33)))</formula>
    </cfRule>
  </conditionalFormatting>
  <conditionalFormatting sqref="K33">
    <cfRule type="containsText" dxfId="2714" priority="3446" operator="containsText" text="%">
      <formula>NOT(ISERROR(SEARCH("%",K33)))</formula>
    </cfRule>
  </conditionalFormatting>
  <conditionalFormatting sqref="K33">
    <cfRule type="containsText" dxfId="2713" priority="3445" operator="containsText" text="%">
      <formula>NOT(ISERROR(SEARCH("%",K33)))</formula>
    </cfRule>
  </conditionalFormatting>
  <conditionalFormatting sqref="K33">
    <cfRule type="containsText" dxfId="2712" priority="3444" operator="containsText" text="%">
      <formula>NOT(ISERROR(SEARCH("%",K33)))</formula>
    </cfRule>
  </conditionalFormatting>
  <conditionalFormatting sqref="K33">
    <cfRule type="containsText" dxfId="2711" priority="3443" operator="containsText" text="%">
      <formula>NOT(ISERROR(SEARCH("%",K33)))</formula>
    </cfRule>
  </conditionalFormatting>
  <conditionalFormatting sqref="K33">
    <cfRule type="containsText" dxfId="2710" priority="3442" operator="containsText" text="%">
      <formula>NOT(ISERROR(SEARCH("%",K33)))</formula>
    </cfRule>
  </conditionalFormatting>
  <conditionalFormatting sqref="K33">
    <cfRule type="containsText" dxfId="2709" priority="3441" operator="containsText" text="%">
      <formula>NOT(ISERROR(SEARCH("%",K33)))</formula>
    </cfRule>
  </conditionalFormatting>
  <conditionalFormatting sqref="K33">
    <cfRule type="containsText" dxfId="2708" priority="3440" operator="containsText" text="%">
      <formula>NOT(ISERROR(SEARCH("%",K33)))</formula>
    </cfRule>
  </conditionalFormatting>
  <conditionalFormatting sqref="K33">
    <cfRule type="containsText" dxfId="2707" priority="3439" operator="containsText" text="%">
      <formula>NOT(ISERROR(SEARCH("%",K33)))</formula>
    </cfRule>
  </conditionalFormatting>
  <conditionalFormatting sqref="K33">
    <cfRule type="containsText" dxfId="2706" priority="3438" operator="containsText" text="%">
      <formula>NOT(ISERROR(SEARCH("%",K33)))</formula>
    </cfRule>
  </conditionalFormatting>
  <conditionalFormatting sqref="K33">
    <cfRule type="containsText" dxfId="2705" priority="3437" operator="containsText" text="%">
      <formula>NOT(ISERROR(SEARCH("%",K33)))</formula>
    </cfRule>
  </conditionalFormatting>
  <conditionalFormatting sqref="K33">
    <cfRule type="containsText" dxfId="2704" priority="3436" operator="containsText" text="%">
      <formula>NOT(ISERROR(SEARCH("%",K33)))</formula>
    </cfRule>
  </conditionalFormatting>
  <conditionalFormatting sqref="K33">
    <cfRule type="containsText" dxfId="2703" priority="3435" operator="containsText" text="%">
      <formula>NOT(ISERROR(SEARCH("%",K33)))</formula>
    </cfRule>
  </conditionalFormatting>
  <conditionalFormatting sqref="K33">
    <cfRule type="containsText" dxfId="2702" priority="3434" operator="containsText" text="%">
      <formula>NOT(ISERROR(SEARCH("%",K33)))</formula>
    </cfRule>
  </conditionalFormatting>
  <conditionalFormatting sqref="K33">
    <cfRule type="containsText" dxfId="2701" priority="3433" operator="containsText" text="%">
      <formula>NOT(ISERROR(SEARCH("%",K33)))</formula>
    </cfRule>
  </conditionalFormatting>
  <conditionalFormatting sqref="G35">
    <cfRule type="containsText" dxfId="2700" priority="3403" operator="containsText" text="%">
      <formula>NOT(ISERROR(SEARCH("%",G35)))</formula>
    </cfRule>
  </conditionalFormatting>
  <conditionalFormatting sqref="G35">
    <cfRule type="containsText" dxfId="2699" priority="3402" operator="containsText" text="%">
      <formula>NOT(ISERROR(SEARCH("%",G35)))</formula>
    </cfRule>
  </conditionalFormatting>
  <conditionalFormatting sqref="G35:G36">
    <cfRule type="containsText" dxfId="2698" priority="3401" operator="containsText" text="%">
      <formula>NOT(ISERROR(SEARCH("%",G35)))</formula>
    </cfRule>
  </conditionalFormatting>
  <conditionalFormatting sqref="G35">
    <cfRule type="containsText" dxfId="2697" priority="3400" operator="containsText" text="%">
      <formula>NOT(ISERROR(SEARCH("%",G35)))</formula>
    </cfRule>
  </conditionalFormatting>
  <conditionalFormatting sqref="G35">
    <cfRule type="containsText" dxfId="2696" priority="3399" operator="containsText" text="%">
      <formula>NOT(ISERROR(SEARCH("%",G35)))</formula>
    </cfRule>
  </conditionalFormatting>
  <conditionalFormatting sqref="G35:G36">
    <cfRule type="containsText" dxfId="2695" priority="3398" operator="containsText" text="%">
      <formula>NOT(ISERROR(SEARCH("%",G35)))</formula>
    </cfRule>
  </conditionalFormatting>
  <conditionalFormatting sqref="G35">
    <cfRule type="containsText" dxfId="2694" priority="3397" operator="containsText" text="%">
      <formula>NOT(ISERROR(SEARCH("%",G35)))</formula>
    </cfRule>
  </conditionalFormatting>
  <conditionalFormatting sqref="G35">
    <cfRule type="containsText" dxfId="2693" priority="3396" operator="containsText" text="%">
      <formula>NOT(ISERROR(SEARCH("%",G35)))</formula>
    </cfRule>
  </conditionalFormatting>
  <conditionalFormatting sqref="G35">
    <cfRule type="containsText" dxfId="2692" priority="3395" operator="containsText" text="%">
      <formula>NOT(ISERROR(SEARCH("%",G35)))</formula>
    </cfRule>
  </conditionalFormatting>
  <conditionalFormatting sqref="G35">
    <cfRule type="containsText" dxfId="2691" priority="3394" operator="containsText" text="%">
      <formula>NOT(ISERROR(SEARCH("%",G35)))</formula>
    </cfRule>
  </conditionalFormatting>
  <conditionalFormatting sqref="G35:G36">
    <cfRule type="containsText" dxfId="2690" priority="3393" operator="containsText" text="%">
      <formula>NOT(ISERROR(SEARCH("%",G35)))</formula>
    </cfRule>
  </conditionalFormatting>
  <conditionalFormatting sqref="G35:G36">
    <cfRule type="containsText" dxfId="2689" priority="3392" operator="containsText" text="%">
      <formula>NOT(ISERROR(SEARCH("%",G35)))</formula>
    </cfRule>
  </conditionalFormatting>
  <conditionalFormatting sqref="G35:G36">
    <cfRule type="containsText" dxfId="2688" priority="3391" operator="containsText" text="%">
      <formula>NOT(ISERROR(SEARCH("%",G35)))</formula>
    </cfRule>
  </conditionalFormatting>
  <conditionalFormatting sqref="G35">
    <cfRule type="containsText" dxfId="2687" priority="3390" operator="containsText" text="%">
      <formula>NOT(ISERROR(SEARCH("%",G35)))</formula>
    </cfRule>
  </conditionalFormatting>
  <conditionalFormatting sqref="G35">
    <cfRule type="containsText" dxfId="2686" priority="3389" operator="containsText" text="%">
      <formula>NOT(ISERROR(SEARCH("%",G35)))</formula>
    </cfRule>
  </conditionalFormatting>
  <conditionalFormatting sqref="G35">
    <cfRule type="containsText" dxfId="2685" priority="3388" operator="containsText" text="%">
      <formula>NOT(ISERROR(SEARCH("%",G35)))</formula>
    </cfRule>
  </conditionalFormatting>
  <conditionalFormatting sqref="G35">
    <cfRule type="containsText" dxfId="2684" priority="3387" operator="containsText" text="%">
      <formula>NOT(ISERROR(SEARCH("%",G35)))</formula>
    </cfRule>
  </conditionalFormatting>
  <conditionalFormatting sqref="G35">
    <cfRule type="containsText" dxfId="2683" priority="3386" operator="containsText" text="%">
      <formula>NOT(ISERROR(SEARCH("%",G35)))</formula>
    </cfRule>
  </conditionalFormatting>
  <conditionalFormatting sqref="G35">
    <cfRule type="containsText" dxfId="2682" priority="3385" operator="containsText" text="%">
      <formula>NOT(ISERROR(SEARCH("%",G35)))</formula>
    </cfRule>
  </conditionalFormatting>
  <conditionalFormatting sqref="G35">
    <cfRule type="containsText" dxfId="2681" priority="3384" operator="containsText" text="%">
      <formula>NOT(ISERROR(SEARCH("%",G35)))</formula>
    </cfRule>
  </conditionalFormatting>
  <conditionalFormatting sqref="G35">
    <cfRule type="containsText" dxfId="2680" priority="3383" operator="containsText" text="%">
      <formula>NOT(ISERROR(SEARCH("%",G35)))</formula>
    </cfRule>
  </conditionalFormatting>
  <conditionalFormatting sqref="G35">
    <cfRule type="containsText" dxfId="2679" priority="3382" operator="containsText" text="%">
      <formula>NOT(ISERROR(SEARCH("%",G35)))</formula>
    </cfRule>
  </conditionalFormatting>
  <conditionalFormatting sqref="G35">
    <cfRule type="containsText" dxfId="2678" priority="3381" operator="containsText" text="%">
      <formula>NOT(ISERROR(SEARCH("%",G35)))</formula>
    </cfRule>
  </conditionalFormatting>
  <conditionalFormatting sqref="G35">
    <cfRule type="containsText" dxfId="2677" priority="3380" operator="containsText" text="%">
      <formula>NOT(ISERROR(SEARCH("%",G35)))</formula>
    </cfRule>
  </conditionalFormatting>
  <conditionalFormatting sqref="G35">
    <cfRule type="containsText" dxfId="2676" priority="3379" operator="containsText" text="%">
      <formula>NOT(ISERROR(SEARCH("%",G35)))</formula>
    </cfRule>
  </conditionalFormatting>
  <conditionalFormatting sqref="G35">
    <cfRule type="containsText" dxfId="2675" priority="3378" operator="containsText" text="%">
      <formula>NOT(ISERROR(SEARCH("%",G35)))</formula>
    </cfRule>
  </conditionalFormatting>
  <conditionalFormatting sqref="G35">
    <cfRule type="containsText" dxfId="2674" priority="3377" operator="containsText" text="%">
      <formula>NOT(ISERROR(SEARCH("%",G35)))</formula>
    </cfRule>
  </conditionalFormatting>
  <conditionalFormatting sqref="G35">
    <cfRule type="containsText" dxfId="2673" priority="3376" operator="containsText" text="%">
      <formula>NOT(ISERROR(SEARCH("%",G35)))</formula>
    </cfRule>
  </conditionalFormatting>
  <conditionalFormatting sqref="H35:H36">
    <cfRule type="containsText" dxfId="2672" priority="3375" operator="containsText" text="%">
      <formula>NOT(ISERROR(SEARCH("%",H35)))</formula>
    </cfRule>
  </conditionalFormatting>
  <conditionalFormatting sqref="H35">
    <cfRule type="containsText" dxfId="2671" priority="3374" operator="containsText" text="%">
      <formula>NOT(ISERROR(SEARCH("%",H35)))</formula>
    </cfRule>
  </conditionalFormatting>
  <conditionalFormatting sqref="H35">
    <cfRule type="containsText" dxfId="2670" priority="3373" operator="containsText" text="%">
      <formula>NOT(ISERROR(SEARCH("%",H35)))</formula>
    </cfRule>
  </conditionalFormatting>
  <conditionalFormatting sqref="H35:H36">
    <cfRule type="containsText" dxfId="2669" priority="3372" operator="containsText" text="%">
      <formula>NOT(ISERROR(SEARCH("%",H35)))</formula>
    </cfRule>
  </conditionalFormatting>
  <conditionalFormatting sqref="H35">
    <cfRule type="containsText" dxfId="2668" priority="3371" operator="containsText" text="%">
      <formula>NOT(ISERROR(SEARCH("%",H35)))</formula>
    </cfRule>
  </conditionalFormatting>
  <conditionalFormatting sqref="H35">
    <cfRule type="containsText" dxfId="2667" priority="3370" operator="containsText" text="%">
      <formula>NOT(ISERROR(SEARCH("%",H35)))</formula>
    </cfRule>
  </conditionalFormatting>
  <conditionalFormatting sqref="H35">
    <cfRule type="containsText" dxfId="2666" priority="3369" operator="containsText" text="%">
      <formula>NOT(ISERROR(SEARCH("%",H35)))</formula>
    </cfRule>
  </conditionalFormatting>
  <conditionalFormatting sqref="H35">
    <cfRule type="containsText" dxfId="2665" priority="3368" operator="containsText" text="%">
      <formula>NOT(ISERROR(SEARCH("%",H35)))</formula>
    </cfRule>
  </conditionalFormatting>
  <conditionalFormatting sqref="H35:H36">
    <cfRule type="containsText" dxfId="2664" priority="3367" operator="containsText" text="%">
      <formula>NOT(ISERROR(SEARCH("%",H35)))</formula>
    </cfRule>
  </conditionalFormatting>
  <conditionalFormatting sqref="H35:H36">
    <cfRule type="containsText" dxfId="2663" priority="3366" operator="containsText" text="%">
      <formula>NOT(ISERROR(SEARCH("%",H35)))</formula>
    </cfRule>
  </conditionalFormatting>
  <conditionalFormatting sqref="H35:H36">
    <cfRule type="containsText" dxfId="2662" priority="3365" operator="containsText" text="%">
      <formula>NOT(ISERROR(SEARCH("%",H35)))</formula>
    </cfRule>
  </conditionalFormatting>
  <conditionalFormatting sqref="H35">
    <cfRule type="containsText" dxfId="2661" priority="3364" operator="containsText" text="%">
      <formula>NOT(ISERROR(SEARCH("%",H35)))</formula>
    </cfRule>
  </conditionalFormatting>
  <conditionalFormatting sqref="H35">
    <cfRule type="containsText" dxfId="2660" priority="3363" operator="containsText" text="%">
      <formula>NOT(ISERROR(SEARCH("%",H35)))</formula>
    </cfRule>
  </conditionalFormatting>
  <conditionalFormatting sqref="H35">
    <cfRule type="containsText" dxfId="2659" priority="3362" operator="containsText" text="%">
      <formula>NOT(ISERROR(SEARCH("%",H35)))</formula>
    </cfRule>
  </conditionalFormatting>
  <conditionalFormatting sqref="H35">
    <cfRule type="containsText" dxfId="2658" priority="3361" operator="containsText" text="%">
      <formula>NOT(ISERROR(SEARCH("%",H35)))</formula>
    </cfRule>
  </conditionalFormatting>
  <conditionalFormatting sqref="H35">
    <cfRule type="containsText" dxfId="2657" priority="3360" operator="containsText" text="%">
      <formula>NOT(ISERROR(SEARCH("%",H35)))</formula>
    </cfRule>
  </conditionalFormatting>
  <conditionalFormatting sqref="H35">
    <cfRule type="containsText" dxfId="2656" priority="3359" operator="containsText" text="%">
      <formula>NOT(ISERROR(SEARCH("%",H35)))</formula>
    </cfRule>
  </conditionalFormatting>
  <conditionalFormatting sqref="H35">
    <cfRule type="containsText" dxfId="2655" priority="3358" operator="containsText" text="%">
      <formula>NOT(ISERROR(SEARCH("%",H35)))</formula>
    </cfRule>
  </conditionalFormatting>
  <conditionalFormatting sqref="H35">
    <cfRule type="containsText" dxfId="2654" priority="3357" operator="containsText" text="%">
      <formula>NOT(ISERROR(SEARCH("%",H35)))</formula>
    </cfRule>
  </conditionalFormatting>
  <conditionalFormatting sqref="H35">
    <cfRule type="containsText" dxfId="2653" priority="3356" operator="containsText" text="%">
      <formula>NOT(ISERROR(SEARCH("%",H35)))</formula>
    </cfRule>
  </conditionalFormatting>
  <conditionalFormatting sqref="H35">
    <cfRule type="containsText" dxfId="2652" priority="3355" operator="containsText" text="%">
      <formula>NOT(ISERROR(SEARCH("%",H35)))</formula>
    </cfRule>
  </conditionalFormatting>
  <conditionalFormatting sqref="H35">
    <cfRule type="containsText" dxfId="2651" priority="3354" operator="containsText" text="%">
      <formula>NOT(ISERROR(SEARCH("%",H35)))</formula>
    </cfRule>
  </conditionalFormatting>
  <conditionalFormatting sqref="H35">
    <cfRule type="containsText" dxfId="2650" priority="3353" operator="containsText" text="%">
      <formula>NOT(ISERROR(SEARCH("%",H35)))</formula>
    </cfRule>
  </conditionalFormatting>
  <conditionalFormatting sqref="H35">
    <cfRule type="containsText" dxfId="2649" priority="3352" operator="containsText" text="%">
      <formula>NOT(ISERROR(SEARCH("%",H35)))</formula>
    </cfRule>
  </conditionalFormatting>
  <conditionalFormatting sqref="H35">
    <cfRule type="containsText" dxfId="2648" priority="3351" operator="containsText" text="%">
      <formula>NOT(ISERROR(SEARCH("%",H35)))</formula>
    </cfRule>
  </conditionalFormatting>
  <conditionalFormatting sqref="H35">
    <cfRule type="containsText" dxfId="2647" priority="3350" operator="containsText" text="%">
      <formula>NOT(ISERROR(SEARCH("%",H35)))</formula>
    </cfRule>
  </conditionalFormatting>
  <conditionalFormatting sqref="I35">
    <cfRule type="containsText" dxfId="2646" priority="3349" operator="containsText" text="%">
      <formula>NOT(ISERROR(SEARCH("%",I35)))</formula>
    </cfRule>
  </conditionalFormatting>
  <conditionalFormatting sqref="I35">
    <cfRule type="containsText" dxfId="2645" priority="3348" operator="containsText" text="%">
      <formula>NOT(ISERROR(SEARCH("%",I35)))</formula>
    </cfRule>
  </conditionalFormatting>
  <conditionalFormatting sqref="I35:I36">
    <cfRule type="containsText" dxfId="2644" priority="3347" operator="containsText" text="%">
      <formula>NOT(ISERROR(SEARCH("%",I35)))</formula>
    </cfRule>
  </conditionalFormatting>
  <conditionalFormatting sqref="I35">
    <cfRule type="containsText" dxfId="2643" priority="3346" operator="containsText" text="%">
      <formula>NOT(ISERROR(SEARCH("%",I35)))</formula>
    </cfRule>
  </conditionalFormatting>
  <conditionalFormatting sqref="I35">
    <cfRule type="containsText" dxfId="2642" priority="3345" operator="containsText" text="%">
      <formula>NOT(ISERROR(SEARCH("%",I35)))</formula>
    </cfRule>
  </conditionalFormatting>
  <conditionalFormatting sqref="I35:I36">
    <cfRule type="containsText" dxfId="2641" priority="3344" operator="containsText" text="%">
      <formula>NOT(ISERROR(SEARCH("%",I35)))</formula>
    </cfRule>
  </conditionalFormatting>
  <conditionalFormatting sqref="I35">
    <cfRule type="containsText" dxfId="2640" priority="3343" operator="containsText" text="%">
      <formula>NOT(ISERROR(SEARCH("%",I35)))</formula>
    </cfRule>
  </conditionalFormatting>
  <conditionalFormatting sqref="I35">
    <cfRule type="containsText" dxfId="2639" priority="3342" operator="containsText" text="%">
      <formula>NOT(ISERROR(SEARCH("%",I35)))</formula>
    </cfRule>
  </conditionalFormatting>
  <conditionalFormatting sqref="I35">
    <cfRule type="containsText" dxfId="2638" priority="3341" operator="containsText" text="%">
      <formula>NOT(ISERROR(SEARCH("%",I35)))</formula>
    </cfRule>
  </conditionalFormatting>
  <conditionalFormatting sqref="I35">
    <cfRule type="containsText" dxfId="2637" priority="3340" operator="containsText" text="%">
      <formula>NOT(ISERROR(SEARCH("%",I35)))</formula>
    </cfRule>
  </conditionalFormatting>
  <conditionalFormatting sqref="I35:I36">
    <cfRule type="containsText" dxfId="2636" priority="3339" operator="containsText" text="%">
      <formula>NOT(ISERROR(SEARCH("%",I35)))</formula>
    </cfRule>
  </conditionalFormatting>
  <conditionalFormatting sqref="I35:I36">
    <cfRule type="containsText" dxfId="2635" priority="3338" operator="containsText" text="%">
      <formula>NOT(ISERROR(SEARCH("%",I35)))</formula>
    </cfRule>
  </conditionalFormatting>
  <conditionalFormatting sqref="I35:I36">
    <cfRule type="containsText" dxfId="2634" priority="3337" operator="containsText" text="%">
      <formula>NOT(ISERROR(SEARCH("%",I35)))</formula>
    </cfRule>
  </conditionalFormatting>
  <conditionalFormatting sqref="I35">
    <cfRule type="containsText" dxfId="2633" priority="3336" operator="containsText" text="%">
      <formula>NOT(ISERROR(SEARCH("%",I35)))</formula>
    </cfRule>
  </conditionalFormatting>
  <conditionalFormatting sqref="I35">
    <cfRule type="containsText" dxfId="2632" priority="3335" operator="containsText" text="%">
      <formula>NOT(ISERROR(SEARCH("%",I35)))</formula>
    </cfRule>
  </conditionalFormatting>
  <conditionalFormatting sqref="I35">
    <cfRule type="containsText" dxfId="2631" priority="3334" operator="containsText" text="%">
      <formula>NOT(ISERROR(SEARCH("%",I35)))</formula>
    </cfRule>
  </conditionalFormatting>
  <conditionalFormatting sqref="I35">
    <cfRule type="containsText" dxfId="2630" priority="3333" operator="containsText" text="%">
      <formula>NOT(ISERROR(SEARCH("%",I35)))</formula>
    </cfRule>
  </conditionalFormatting>
  <conditionalFormatting sqref="I35">
    <cfRule type="containsText" dxfId="2629" priority="3332" operator="containsText" text="%">
      <formula>NOT(ISERROR(SEARCH("%",I35)))</formula>
    </cfRule>
  </conditionalFormatting>
  <conditionalFormatting sqref="I35">
    <cfRule type="containsText" dxfId="2628" priority="3331" operator="containsText" text="%">
      <formula>NOT(ISERROR(SEARCH("%",I35)))</formula>
    </cfRule>
  </conditionalFormatting>
  <conditionalFormatting sqref="I35">
    <cfRule type="containsText" dxfId="2627" priority="3330" operator="containsText" text="%">
      <formula>NOT(ISERROR(SEARCH("%",I35)))</formula>
    </cfRule>
  </conditionalFormatting>
  <conditionalFormatting sqref="I35">
    <cfRule type="containsText" dxfId="2626" priority="3329" operator="containsText" text="%">
      <formula>NOT(ISERROR(SEARCH("%",I35)))</formula>
    </cfRule>
  </conditionalFormatting>
  <conditionalFormatting sqref="I35">
    <cfRule type="containsText" dxfId="2625" priority="3328" operator="containsText" text="%">
      <formula>NOT(ISERROR(SEARCH("%",I35)))</formula>
    </cfRule>
  </conditionalFormatting>
  <conditionalFormatting sqref="I35">
    <cfRule type="containsText" dxfId="2624" priority="3327" operator="containsText" text="%">
      <formula>NOT(ISERROR(SEARCH("%",I35)))</formula>
    </cfRule>
  </conditionalFormatting>
  <conditionalFormatting sqref="I35">
    <cfRule type="containsText" dxfId="2623" priority="3326" operator="containsText" text="%">
      <formula>NOT(ISERROR(SEARCH("%",I35)))</formula>
    </cfRule>
  </conditionalFormatting>
  <conditionalFormatting sqref="I35">
    <cfRule type="containsText" dxfId="2622" priority="3325" operator="containsText" text="%">
      <formula>NOT(ISERROR(SEARCH("%",I35)))</formula>
    </cfRule>
  </conditionalFormatting>
  <conditionalFormatting sqref="I35">
    <cfRule type="containsText" dxfId="2621" priority="3324" operator="containsText" text="%">
      <formula>NOT(ISERROR(SEARCH("%",I35)))</formula>
    </cfRule>
  </conditionalFormatting>
  <conditionalFormatting sqref="I35">
    <cfRule type="containsText" dxfId="2620" priority="3323" operator="containsText" text="%">
      <formula>NOT(ISERROR(SEARCH("%",I35)))</formula>
    </cfRule>
  </conditionalFormatting>
  <conditionalFormatting sqref="I35">
    <cfRule type="containsText" dxfId="2619" priority="3322" operator="containsText" text="%">
      <formula>NOT(ISERROR(SEARCH("%",I35)))</formula>
    </cfRule>
  </conditionalFormatting>
  <conditionalFormatting sqref="J35:J36">
    <cfRule type="containsText" dxfId="2618" priority="3321" operator="containsText" text="%">
      <formula>NOT(ISERROR(SEARCH("%",J35)))</formula>
    </cfRule>
  </conditionalFormatting>
  <conditionalFormatting sqref="J35">
    <cfRule type="containsText" dxfId="2617" priority="3320" operator="containsText" text="%">
      <formula>NOT(ISERROR(SEARCH("%",J35)))</formula>
    </cfRule>
  </conditionalFormatting>
  <conditionalFormatting sqref="J35">
    <cfRule type="containsText" dxfId="2616" priority="3319" operator="containsText" text="%">
      <formula>NOT(ISERROR(SEARCH("%",J35)))</formula>
    </cfRule>
  </conditionalFormatting>
  <conditionalFormatting sqref="J35:J36">
    <cfRule type="containsText" dxfId="2615" priority="3318" operator="containsText" text="%">
      <formula>NOT(ISERROR(SEARCH("%",J35)))</formula>
    </cfRule>
  </conditionalFormatting>
  <conditionalFormatting sqref="J35">
    <cfRule type="containsText" dxfId="2614" priority="3317" operator="containsText" text="%">
      <formula>NOT(ISERROR(SEARCH("%",J35)))</formula>
    </cfRule>
  </conditionalFormatting>
  <conditionalFormatting sqref="J35">
    <cfRule type="containsText" dxfId="2613" priority="3316" operator="containsText" text="%">
      <formula>NOT(ISERROR(SEARCH("%",J35)))</formula>
    </cfRule>
  </conditionalFormatting>
  <conditionalFormatting sqref="J35:J36">
    <cfRule type="containsText" dxfId="2612" priority="3315" operator="containsText" text="%">
      <formula>NOT(ISERROR(SEARCH("%",J35)))</formula>
    </cfRule>
  </conditionalFormatting>
  <conditionalFormatting sqref="J35">
    <cfRule type="containsText" dxfId="2611" priority="3314" operator="containsText" text="%">
      <formula>NOT(ISERROR(SEARCH("%",J35)))</formula>
    </cfRule>
  </conditionalFormatting>
  <conditionalFormatting sqref="J35">
    <cfRule type="containsText" dxfId="2610" priority="3313" operator="containsText" text="%">
      <formula>NOT(ISERROR(SEARCH("%",J35)))</formula>
    </cfRule>
  </conditionalFormatting>
  <conditionalFormatting sqref="J35">
    <cfRule type="containsText" dxfId="2609" priority="3312" operator="containsText" text="%">
      <formula>NOT(ISERROR(SEARCH("%",J35)))</formula>
    </cfRule>
  </conditionalFormatting>
  <conditionalFormatting sqref="J35">
    <cfRule type="containsText" dxfId="2608" priority="3311" operator="containsText" text="%">
      <formula>NOT(ISERROR(SEARCH("%",J35)))</formula>
    </cfRule>
  </conditionalFormatting>
  <conditionalFormatting sqref="J35:J36">
    <cfRule type="containsText" dxfId="2607" priority="3310" operator="containsText" text="%">
      <formula>NOT(ISERROR(SEARCH("%",J35)))</formula>
    </cfRule>
  </conditionalFormatting>
  <conditionalFormatting sqref="J35:J36">
    <cfRule type="containsText" dxfId="2606" priority="3309" operator="containsText" text="%">
      <formula>NOT(ISERROR(SEARCH("%",J35)))</formula>
    </cfRule>
  </conditionalFormatting>
  <conditionalFormatting sqref="J35:J36">
    <cfRule type="containsText" dxfId="2605" priority="3308" operator="containsText" text="%">
      <formula>NOT(ISERROR(SEARCH("%",J35)))</formula>
    </cfRule>
  </conditionalFormatting>
  <conditionalFormatting sqref="J35">
    <cfRule type="containsText" dxfId="2604" priority="3307" operator="containsText" text="%">
      <formula>NOT(ISERROR(SEARCH("%",J35)))</formula>
    </cfRule>
  </conditionalFormatting>
  <conditionalFormatting sqref="J35">
    <cfRule type="containsText" dxfId="2603" priority="3306" operator="containsText" text="%">
      <formula>NOT(ISERROR(SEARCH("%",J35)))</formula>
    </cfRule>
  </conditionalFormatting>
  <conditionalFormatting sqref="J35">
    <cfRule type="containsText" dxfId="2602" priority="3305" operator="containsText" text="%">
      <formula>NOT(ISERROR(SEARCH("%",J35)))</formula>
    </cfRule>
  </conditionalFormatting>
  <conditionalFormatting sqref="J35">
    <cfRule type="containsText" dxfId="2601" priority="3304" operator="containsText" text="%">
      <formula>NOT(ISERROR(SEARCH("%",J35)))</formula>
    </cfRule>
  </conditionalFormatting>
  <conditionalFormatting sqref="J35">
    <cfRule type="containsText" dxfId="2600" priority="3303" operator="containsText" text="%">
      <formula>NOT(ISERROR(SEARCH("%",J35)))</formula>
    </cfRule>
  </conditionalFormatting>
  <conditionalFormatting sqref="J35">
    <cfRule type="containsText" dxfId="2599" priority="3302" operator="containsText" text="%">
      <formula>NOT(ISERROR(SEARCH("%",J35)))</formula>
    </cfRule>
  </conditionalFormatting>
  <conditionalFormatting sqref="J35">
    <cfRule type="containsText" dxfId="2598" priority="3301" operator="containsText" text="%">
      <formula>NOT(ISERROR(SEARCH("%",J35)))</formula>
    </cfRule>
  </conditionalFormatting>
  <conditionalFormatting sqref="J35">
    <cfRule type="containsText" dxfId="2597" priority="3300" operator="containsText" text="%">
      <formula>NOT(ISERROR(SEARCH("%",J35)))</formula>
    </cfRule>
  </conditionalFormatting>
  <conditionalFormatting sqref="J35">
    <cfRule type="containsText" dxfId="2596" priority="3299" operator="containsText" text="%">
      <formula>NOT(ISERROR(SEARCH("%",J35)))</formula>
    </cfRule>
  </conditionalFormatting>
  <conditionalFormatting sqref="J35">
    <cfRule type="containsText" dxfId="2595" priority="3298" operator="containsText" text="%">
      <formula>NOT(ISERROR(SEARCH("%",J35)))</formula>
    </cfRule>
  </conditionalFormatting>
  <conditionalFormatting sqref="J35">
    <cfRule type="containsText" dxfId="2594" priority="3297" operator="containsText" text="%">
      <formula>NOT(ISERROR(SEARCH("%",J35)))</formula>
    </cfRule>
  </conditionalFormatting>
  <conditionalFormatting sqref="J35">
    <cfRule type="containsText" dxfId="2593" priority="3296" operator="containsText" text="%">
      <formula>NOT(ISERROR(SEARCH("%",J35)))</formula>
    </cfRule>
  </conditionalFormatting>
  <conditionalFormatting sqref="J35">
    <cfRule type="containsText" dxfId="2592" priority="3295" operator="containsText" text="%">
      <formula>NOT(ISERROR(SEARCH("%",J35)))</formula>
    </cfRule>
  </conditionalFormatting>
  <conditionalFormatting sqref="J35">
    <cfRule type="containsText" dxfId="2591" priority="3294" operator="containsText" text="%">
      <formula>NOT(ISERROR(SEARCH("%",J35)))</formula>
    </cfRule>
  </conditionalFormatting>
  <conditionalFormatting sqref="J35">
    <cfRule type="containsText" dxfId="2590" priority="3293" operator="containsText" text="%">
      <formula>NOT(ISERROR(SEARCH("%",J35)))</formula>
    </cfRule>
  </conditionalFormatting>
  <conditionalFormatting sqref="K35:K36">
    <cfRule type="containsText" dxfId="2589" priority="3292" operator="containsText" text="%">
      <formula>NOT(ISERROR(SEARCH("%",K35)))</formula>
    </cfRule>
  </conditionalFormatting>
  <conditionalFormatting sqref="K35">
    <cfRule type="containsText" dxfId="2588" priority="3291" operator="containsText" text="%">
      <formula>NOT(ISERROR(SEARCH("%",K35)))</formula>
    </cfRule>
  </conditionalFormatting>
  <conditionalFormatting sqref="K35">
    <cfRule type="containsText" dxfId="2587" priority="3290" operator="containsText" text="%">
      <formula>NOT(ISERROR(SEARCH("%",K35)))</formula>
    </cfRule>
  </conditionalFormatting>
  <conditionalFormatting sqref="K35:K36">
    <cfRule type="containsText" dxfId="2586" priority="3289" operator="containsText" text="%">
      <formula>NOT(ISERROR(SEARCH("%",K35)))</formula>
    </cfRule>
  </conditionalFormatting>
  <conditionalFormatting sqref="K35">
    <cfRule type="containsText" dxfId="2585" priority="3288" operator="containsText" text="%">
      <formula>NOT(ISERROR(SEARCH("%",K35)))</formula>
    </cfRule>
  </conditionalFormatting>
  <conditionalFormatting sqref="K35">
    <cfRule type="containsText" dxfId="2584" priority="3287" operator="containsText" text="%">
      <formula>NOT(ISERROR(SEARCH("%",K35)))</formula>
    </cfRule>
  </conditionalFormatting>
  <conditionalFormatting sqref="K35:K36">
    <cfRule type="containsText" dxfId="2583" priority="3286" operator="containsText" text="%">
      <formula>NOT(ISERROR(SEARCH("%",K35)))</formula>
    </cfRule>
  </conditionalFormatting>
  <conditionalFormatting sqref="K35">
    <cfRule type="containsText" dxfId="2582" priority="3285" operator="containsText" text="%">
      <formula>NOT(ISERROR(SEARCH("%",K35)))</formula>
    </cfRule>
  </conditionalFormatting>
  <conditionalFormatting sqref="K35">
    <cfRule type="containsText" dxfId="2581" priority="3284" operator="containsText" text="%">
      <formula>NOT(ISERROR(SEARCH("%",K35)))</formula>
    </cfRule>
  </conditionalFormatting>
  <conditionalFormatting sqref="K35:K36">
    <cfRule type="containsText" dxfId="2580" priority="3283" operator="containsText" text="%">
      <formula>NOT(ISERROR(SEARCH("%",K35)))</formula>
    </cfRule>
  </conditionalFormatting>
  <conditionalFormatting sqref="K35">
    <cfRule type="containsText" dxfId="2579" priority="3282" operator="containsText" text="%">
      <formula>NOT(ISERROR(SEARCH("%",K35)))</formula>
    </cfRule>
  </conditionalFormatting>
  <conditionalFormatting sqref="K35">
    <cfRule type="containsText" dxfId="2578" priority="3281" operator="containsText" text="%">
      <formula>NOT(ISERROR(SEARCH("%",K35)))</formula>
    </cfRule>
  </conditionalFormatting>
  <conditionalFormatting sqref="K35">
    <cfRule type="containsText" dxfId="2577" priority="3280" operator="containsText" text="%">
      <formula>NOT(ISERROR(SEARCH("%",K35)))</formula>
    </cfRule>
  </conditionalFormatting>
  <conditionalFormatting sqref="K35">
    <cfRule type="containsText" dxfId="2576" priority="3279" operator="containsText" text="%">
      <formula>NOT(ISERROR(SEARCH("%",K35)))</formula>
    </cfRule>
  </conditionalFormatting>
  <conditionalFormatting sqref="K35:K36">
    <cfRule type="containsText" dxfId="2575" priority="3278" operator="containsText" text="%">
      <formula>NOT(ISERROR(SEARCH("%",K35)))</formula>
    </cfRule>
  </conditionalFormatting>
  <conditionalFormatting sqref="K35:K36">
    <cfRule type="containsText" dxfId="2574" priority="3276" operator="containsText" text="%">
      <formula>NOT(ISERROR(SEARCH("%",K35)))</formula>
    </cfRule>
  </conditionalFormatting>
  <conditionalFormatting sqref="K35">
    <cfRule type="containsText" dxfId="2573" priority="3275" operator="containsText" text="%">
      <formula>NOT(ISERROR(SEARCH("%",K35)))</formula>
    </cfRule>
  </conditionalFormatting>
  <conditionalFormatting sqref="K35">
    <cfRule type="containsText" dxfId="2572" priority="3274" operator="containsText" text="%">
      <formula>NOT(ISERROR(SEARCH("%",K35)))</formula>
    </cfRule>
  </conditionalFormatting>
  <conditionalFormatting sqref="K35">
    <cfRule type="containsText" dxfId="2571" priority="3273" operator="containsText" text="%">
      <formula>NOT(ISERROR(SEARCH("%",K35)))</formula>
    </cfRule>
  </conditionalFormatting>
  <conditionalFormatting sqref="K35">
    <cfRule type="containsText" dxfId="2570" priority="3272" operator="containsText" text="%">
      <formula>NOT(ISERROR(SEARCH("%",K35)))</formula>
    </cfRule>
  </conditionalFormatting>
  <conditionalFormatting sqref="K35">
    <cfRule type="containsText" dxfId="2569" priority="3271" operator="containsText" text="%">
      <formula>NOT(ISERROR(SEARCH("%",K35)))</formula>
    </cfRule>
  </conditionalFormatting>
  <conditionalFormatting sqref="K35">
    <cfRule type="containsText" dxfId="2568" priority="3270" operator="containsText" text="%">
      <formula>NOT(ISERROR(SEARCH("%",K35)))</formula>
    </cfRule>
  </conditionalFormatting>
  <conditionalFormatting sqref="K35">
    <cfRule type="containsText" dxfId="2567" priority="3269" operator="containsText" text="%">
      <formula>NOT(ISERROR(SEARCH("%",K35)))</formula>
    </cfRule>
  </conditionalFormatting>
  <conditionalFormatting sqref="K35">
    <cfRule type="containsText" dxfId="2566" priority="3268" operator="containsText" text="%">
      <formula>NOT(ISERROR(SEARCH("%",K35)))</formula>
    </cfRule>
  </conditionalFormatting>
  <conditionalFormatting sqref="K35">
    <cfRule type="containsText" dxfId="2565" priority="3267" operator="containsText" text="%">
      <formula>NOT(ISERROR(SEARCH("%",K35)))</formula>
    </cfRule>
  </conditionalFormatting>
  <conditionalFormatting sqref="K35">
    <cfRule type="containsText" dxfId="2564" priority="3266" operator="containsText" text="%">
      <formula>NOT(ISERROR(SEARCH("%",K35)))</formula>
    </cfRule>
  </conditionalFormatting>
  <conditionalFormatting sqref="K35">
    <cfRule type="containsText" dxfId="2563" priority="3265" operator="containsText" text="%">
      <formula>NOT(ISERROR(SEARCH("%",K35)))</formula>
    </cfRule>
  </conditionalFormatting>
  <conditionalFormatting sqref="K35">
    <cfRule type="containsText" dxfId="2562" priority="3264" operator="containsText" text="%">
      <formula>NOT(ISERROR(SEARCH("%",K35)))</formula>
    </cfRule>
  </conditionalFormatting>
  <conditionalFormatting sqref="K35">
    <cfRule type="containsText" dxfId="2561" priority="3263" operator="containsText" text="%">
      <formula>NOT(ISERROR(SEARCH("%",K35)))</formula>
    </cfRule>
  </conditionalFormatting>
  <conditionalFormatting sqref="K35">
    <cfRule type="containsText" dxfId="2560" priority="3261" operator="containsText" text="%">
      <formula>NOT(ISERROR(SEARCH("%",K35)))</formula>
    </cfRule>
  </conditionalFormatting>
  <conditionalFormatting sqref="J35:J36">
    <cfRule type="containsText" dxfId="2559" priority="3260" operator="containsText" text="%">
      <formula>NOT(ISERROR(SEARCH("%",J35)))</formula>
    </cfRule>
  </conditionalFormatting>
  <conditionalFormatting sqref="J35">
    <cfRule type="containsText" dxfId="2558" priority="3259" operator="containsText" text="%">
      <formula>NOT(ISERROR(SEARCH("%",J35)))</formula>
    </cfRule>
  </conditionalFormatting>
  <conditionalFormatting sqref="J35">
    <cfRule type="containsText" dxfId="2557" priority="3258" operator="containsText" text="%">
      <formula>NOT(ISERROR(SEARCH("%",J35)))</formula>
    </cfRule>
  </conditionalFormatting>
  <conditionalFormatting sqref="J35">
    <cfRule type="containsText" dxfId="2556" priority="3257" operator="containsText" text="%">
      <formula>NOT(ISERROR(SEARCH("%",J35)))</formula>
    </cfRule>
  </conditionalFormatting>
  <conditionalFormatting sqref="J35">
    <cfRule type="containsText" dxfId="2555" priority="3256" operator="containsText" text="%">
      <formula>NOT(ISERROR(SEARCH("%",J35)))</formula>
    </cfRule>
  </conditionalFormatting>
  <conditionalFormatting sqref="J35:J36">
    <cfRule type="containsText" dxfId="2554" priority="3255" operator="containsText" text="%">
      <formula>NOT(ISERROR(SEARCH("%",J35)))</formula>
    </cfRule>
  </conditionalFormatting>
  <conditionalFormatting sqref="J35">
    <cfRule type="containsText" dxfId="2553" priority="3254" operator="containsText" text="%">
      <formula>NOT(ISERROR(SEARCH("%",J35)))</formula>
    </cfRule>
  </conditionalFormatting>
  <conditionalFormatting sqref="J35">
    <cfRule type="containsText" dxfId="2552" priority="3253" operator="containsText" text="%">
      <formula>NOT(ISERROR(SEARCH("%",J35)))</formula>
    </cfRule>
  </conditionalFormatting>
  <conditionalFormatting sqref="J35:J36">
    <cfRule type="containsText" dxfId="2551" priority="3252" operator="containsText" text="%">
      <formula>NOT(ISERROR(SEARCH("%",J35)))</formula>
    </cfRule>
  </conditionalFormatting>
  <conditionalFormatting sqref="J35">
    <cfRule type="containsText" dxfId="2550" priority="3251" operator="containsText" text="%">
      <formula>NOT(ISERROR(SEARCH("%",J35)))</formula>
    </cfRule>
  </conditionalFormatting>
  <conditionalFormatting sqref="J35">
    <cfRule type="containsText" dxfId="2549" priority="3250" operator="containsText" text="%">
      <formula>NOT(ISERROR(SEARCH("%",J35)))</formula>
    </cfRule>
  </conditionalFormatting>
  <conditionalFormatting sqref="J35">
    <cfRule type="containsText" dxfId="2548" priority="3249" operator="containsText" text="%">
      <formula>NOT(ISERROR(SEARCH("%",J35)))</formula>
    </cfRule>
  </conditionalFormatting>
  <conditionalFormatting sqref="J35">
    <cfRule type="containsText" dxfId="2547" priority="3248" operator="containsText" text="%">
      <formula>NOT(ISERROR(SEARCH("%",J35)))</formula>
    </cfRule>
  </conditionalFormatting>
  <conditionalFormatting sqref="J35:J36">
    <cfRule type="containsText" dxfId="2546" priority="3247" operator="containsText" text="%">
      <formula>NOT(ISERROR(SEARCH("%",J35)))</formula>
    </cfRule>
  </conditionalFormatting>
  <conditionalFormatting sqref="J35:J36">
    <cfRule type="containsText" dxfId="2545" priority="3246" operator="containsText" text="%">
      <formula>NOT(ISERROR(SEARCH("%",J35)))</formula>
    </cfRule>
  </conditionalFormatting>
  <conditionalFormatting sqref="J35:J36">
    <cfRule type="containsText" dxfId="2544" priority="3245" operator="containsText" text="%">
      <formula>NOT(ISERROR(SEARCH("%",J35)))</formula>
    </cfRule>
  </conditionalFormatting>
  <conditionalFormatting sqref="J35">
    <cfRule type="containsText" dxfId="2543" priority="3244" operator="containsText" text="%">
      <formula>NOT(ISERROR(SEARCH("%",J35)))</formula>
    </cfRule>
  </conditionalFormatting>
  <conditionalFormatting sqref="J35">
    <cfRule type="containsText" dxfId="2542" priority="3243" operator="containsText" text="%">
      <formula>NOT(ISERROR(SEARCH("%",J35)))</formula>
    </cfRule>
  </conditionalFormatting>
  <conditionalFormatting sqref="J35">
    <cfRule type="containsText" dxfId="2541" priority="3242" operator="containsText" text="%">
      <formula>NOT(ISERROR(SEARCH("%",J35)))</formula>
    </cfRule>
  </conditionalFormatting>
  <conditionalFormatting sqref="J35">
    <cfRule type="containsText" dxfId="2540" priority="3241" operator="containsText" text="%">
      <formula>NOT(ISERROR(SEARCH("%",J35)))</formula>
    </cfRule>
  </conditionalFormatting>
  <conditionalFormatting sqref="J35">
    <cfRule type="containsText" dxfId="2539" priority="3240" operator="containsText" text="%">
      <formula>NOT(ISERROR(SEARCH("%",J35)))</formula>
    </cfRule>
  </conditionalFormatting>
  <conditionalFormatting sqref="J35">
    <cfRule type="containsText" dxfId="2538" priority="3239" operator="containsText" text="%">
      <formula>NOT(ISERROR(SEARCH("%",J35)))</formula>
    </cfRule>
  </conditionalFormatting>
  <conditionalFormatting sqref="J35">
    <cfRule type="containsText" dxfId="2537" priority="3238" operator="containsText" text="%">
      <formula>NOT(ISERROR(SEARCH("%",J35)))</formula>
    </cfRule>
  </conditionalFormatting>
  <conditionalFormatting sqref="J35">
    <cfRule type="containsText" dxfId="2536" priority="3237" operator="containsText" text="%">
      <formula>NOT(ISERROR(SEARCH("%",J35)))</formula>
    </cfRule>
  </conditionalFormatting>
  <conditionalFormatting sqref="J35">
    <cfRule type="containsText" dxfId="2535" priority="3236" operator="containsText" text="%">
      <formula>NOT(ISERROR(SEARCH("%",J35)))</formula>
    </cfRule>
  </conditionalFormatting>
  <conditionalFormatting sqref="J35">
    <cfRule type="containsText" dxfId="2534" priority="3235" operator="containsText" text="%">
      <formula>NOT(ISERROR(SEARCH("%",J35)))</formula>
    </cfRule>
  </conditionalFormatting>
  <conditionalFormatting sqref="J35">
    <cfRule type="containsText" dxfId="2533" priority="3234" operator="containsText" text="%">
      <formula>NOT(ISERROR(SEARCH("%",J35)))</formula>
    </cfRule>
  </conditionalFormatting>
  <conditionalFormatting sqref="J35">
    <cfRule type="containsText" dxfId="2532" priority="3233" operator="containsText" text="%">
      <formula>NOT(ISERROR(SEARCH("%",J35)))</formula>
    </cfRule>
  </conditionalFormatting>
  <conditionalFormatting sqref="J35">
    <cfRule type="containsText" dxfId="2531" priority="3232" operator="containsText" text="%">
      <formula>NOT(ISERROR(SEARCH("%",J35)))</formula>
    </cfRule>
  </conditionalFormatting>
  <conditionalFormatting sqref="J35">
    <cfRule type="containsText" dxfId="2530" priority="3231" operator="containsText" text="%">
      <formula>NOT(ISERROR(SEARCH("%",J35)))</formula>
    </cfRule>
  </conditionalFormatting>
  <conditionalFormatting sqref="J35">
    <cfRule type="containsText" dxfId="2529" priority="3230" operator="containsText" text="%">
      <formula>NOT(ISERROR(SEARCH("%",J35)))</formula>
    </cfRule>
  </conditionalFormatting>
  <conditionalFormatting sqref="K33:K34">
    <cfRule type="containsText" dxfId="2528" priority="2303" operator="containsText" text="%">
      <formula>NOT(ISERROR(SEARCH("%",K33)))</formula>
    </cfRule>
  </conditionalFormatting>
  <conditionalFormatting sqref="K33">
    <cfRule type="containsText" dxfId="2527" priority="2302" operator="containsText" text="%">
      <formula>NOT(ISERROR(SEARCH("%",K33)))</formula>
    </cfRule>
  </conditionalFormatting>
  <conditionalFormatting sqref="K33">
    <cfRule type="containsText" dxfId="2526" priority="2301" operator="containsText" text="%">
      <formula>NOT(ISERROR(SEARCH("%",K33)))</formula>
    </cfRule>
  </conditionalFormatting>
  <conditionalFormatting sqref="K33:K34">
    <cfRule type="containsText" dxfId="2525" priority="2300" operator="containsText" text="%">
      <formula>NOT(ISERROR(SEARCH("%",K33)))</formula>
    </cfRule>
  </conditionalFormatting>
  <conditionalFormatting sqref="K33">
    <cfRule type="containsText" dxfId="2524" priority="2299" operator="containsText" text="%">
      <formula>NOT(ISERROR(SEARCH("%",K33)))</formula>
    </cfRule>
  </conditionalFormatting>
  <conditionalFormatting sqref="K33">
    <cfRule type="containsText" dxfId="2523" priority="2298" operator="containsText" text="%">
      <formula>NOT(ISERROR(SEARCH("%",K33)))</formula>
    </cfRule>
  </conditionalFormatting>
  <conditionalFormatting sqref="K33:K34">
    <cfRule type="containsText" dxfId="2522" priority="2297" operator="containsText" text="%">
      <formula>NOT(ISERROR(SEARCH("%",K33)))</formula>
    </cfRule>
  </conditionalFormatting>
  <conditionalFormatting sqref="K33">
    <cfRule type="containsText" dxfId="2521" priority="2296" operator="containsText" text="%">
      <formula>NOT(ISERROR(SEARCH("%",K33)))</formula>
    </cfRule>
  </conditionalFormatting>
  <conditionalFormatting sqref="K33">
    <cfRule type="containsText" dxfId="2520" priority="2295" operator="containsText" text="%">
      <formula>NOT(ISERROR(SEARCH("%",K33)))</formula>
    </cfRule>
  </conditionalFormatting>
  <conditionalFormatting sqref="K33">
    <cfRule type="containsText" dxfId="2519" priority="2293" operator="containsText" text="%">
      <formula>NOT(ISERROR(SEARCH("%",K33)))</formula>
    </cfRule>
  </conditionalFormatting>
  <conditionalFormatting sqref="K33:K34">
    <cfRule type="containsText" dxfId="2518" priority="2292" operator="containsText" text="%">
      <formula>NOT(ISERROR(SEARCH("%",K33)))</formula>
    </cfRule>
  </conditionalFormatting>
  <conditionalFormatting sqref="K33:K34">
    <cfRule type="containsText" dxfId="2517" priority="2291" operator="containsText" text="%">
      <formula>NOT(ISERROR(SEARCH("%",K33)))</formula>
    </cfRule>
  </conditionalFormatting>
  <conditionalFormatting sqref="K33:K34">
    <cfRule type="containsText" dxfId="2516" priority="2290" operator="containsText" text="%">
      <formula>NOT(ISERROR(SEARCH("%",K33)))</formula>
    </cfRule>
  </conditionalFormatting>
  <conditionalFormatting sqref="K33">
    <cfRule type="containsText" dxfId="2515" priority="2289" operator="containsText" text="%">
      <formula>NOT(ISERROR(SEARCH("%",K33)))</formula>
    </cfRule>
  </conditionalFormatting>
  <conditionalFormatting sqref="K33">
    <cfRule type="containsText" dxfId="2514" priority="2288" operator="containsText" text="%">
      <formula>NOT(ISERROR(SEARCH("%",K33)))</formula>
    </cfRule>
  </conditionalFormatting>
  <conditionalFormatting sqref="K33">
    <cfRule type="containsText" dxfId="2513" priority="2287" operator="containsText" text="%">
      <formula>NOT(ISERROR(SEARCH("%",K33)))</formula>
    </cfRule>
  </conditionalFormatting>
  <conditionalFormatting sqref="K33">
    <cfRule type="containsText" dxfId="2512" priority="2286" operator="containsText" text="%">
      <formula>NOT(ISERROR(SEARCH("%",K33)))</formula>
    </cfRule>
  </conditionalFormatting>
  <conditionalFormatting sqref="K33">
    <cfRule type="containsText" dxfId="2511" priority="2285" operator="containsText" text="%">
      <formula>NOT(ISERROR(SEARCH("%",K33)))</formula>
    </cfRule>
  </conditionalFormatting>
  <conditionalFormatting sqref="K33">
    <cfRule type="containsText" dxfId="2510" priority="2284" operator="containsText" text="%">
      <formula>NOT(ISERROR(SEARCH("%",K33)))</formula>
    </cfRule>
  </conditionalFormatting>
  <conditionalFormatting sqref="K33">
    <cfRule type="containsText" dxfId="2509" priority="2283" operator="containsText" text="%">
      <formula>NOT(ISERROR(SEARCH("%",K33)))</formula>
    </cfRule>
  </conditionalFormatting>
  <conditionalFormatting sqref="K33">
    <cfRule type="containsText" dxfId="2508" priority="2282" operator="containsText" text="%">
      <formula>NOT(ISERROR(SEARCH("%",K33)))</formula>
    </cfRule>
  </conditionalFormatting>
  <conditionalFormatting sqref="K33">
    <cfRule type="containsText" dxfId="2507" priority="2281" operator="containsText" text="%">
      <formula>NOT(ISERROR(SEARCH("%",K33)))</formula>
    </cfRule>
  </conditionalFormatting>
  <conditionalFormatting sqref="K33">
    <cfRule type="containsText" dxfId="2506" priority="2280" operator="containsText" text="%">
      <formula>NOT(ISERROR(SEARCH("%",K33)))</formula>
    </cfRule>
  </conditionalFormatting>
  <conditionalFormatting sqref="K33">
    <cfRule type="containsText" dxfId="2505" priority="2279" operator="containsText" text="%">
      <formula>NOT(ISERROR(SEARCH("%",K33)))</formula>
    </cfRule>
  </conditionalFormatting>
  <conditionalFormatting sqref="K33">
    <cfRule type="containsText" dxfId="2504" priority="2278" operator="containsText" text="%">
      <formula>NOT(ISERROR(SEARCH("%",K33)))</formula>
    </cfRule>
  </conditionalFormatting>
  <conditionalFormatting sqref="K33">
    <cfRule type="containsText" dxfId="2503" priority="2277" operator="containsText" text="%">
      <formula>NOT(ISERROR(SEARCH("%",K33)))</formula>
    </cfRule>
  </conditionalFormatting>
  <conditionalFormatting sqref="K33">
    <cfRule type="containsText" dxfId="2502" priority="2276" operator="containsText" text="%">
      <formula>NOT(ISERROR(SEARCH("%",K33)))</formula>
    </cfRule>
  </conditionalFormatting>
  <conditionalFormatting sqref="K33">
    <cfRule type="containsText" dxfId="2501" priority="2275" operator="containsText" text="%">
      <formula>NOT(ISERROR(SEARCH("%",K33)))</formula>
    </cfRule>
  </conditionalFormatting>
  <conditionalFormatting sqref="G37">
    <cfRule type="containsText" dxfId="2500" priority="3194" operator="containsText" text="%">
      <formula>NOT(ISERROR(SEARCH("%",G37)))</formula>
    </cfRule>
  </conditionalFormatting>
  <conditionalFormatting sqref="G37">
    <cfRule type="containsText" dxfId="2499" priority="3193" operator="containsText" text="%">
      <formula>NOT(ISERROR(SEARCH("%",G37)))</formula>
    </cfRule>
  </conditionalFormatting>
  <conditionalFormatting sqref="G37:G38">
    <cfRule type="containsText" dxfId="2498" priority="3192" operator="containsText" text="%">
      <formula>NOT(ISERROR(SEARCH("%",G37)))</formula>
    </cfRule>
  </conditionalFormatting>
  <conditionalFormatting sqref="G37">
    <cfRule type="containsText" dxfId="2497" priority="3191" operator="containsText" text="%">
      <formula>NOT(ISERROR(SEARCH("%",G37)))</formula>
    </cfRule>
  </conditionalFormatting>
  <conditionalFormatting sqref="G37">
    <cfRule type="containsText" dxfId="2496" priority="3190" operator="containsText" text="%">
      <formula>NOT(ISERROR(SEARCH("%",G37)))</formula>
    </cfRule>
  </conditionalFormatting>
  <conditionalFormatting sqref="G37:G38">
    <cfRule type="containsText" dxfId="2495" priority="3189" operator="containsText" text="%">
      <formula>NOT(ISERROR(SEARCH("%",G37)))</formula>
    </cfRule>
  </conditionalFormatting>
  <conditionalFormatting sqref="G37">
    <cfRule type="containsText" dxfId="2494" priority="3188" operator="containsText" text="%">
      <formula>NOT(ISERROR(SEARCH("%",G37)))</formula>
    </cfRule>
  </conditionalFormatting>
  <conditionalFormatting sqref="G37">
    <cfRule type="containsText" dxfId="2493" priority="3187" operator="containsText" text="%">
      <formula>NOT(ISERROR(SEARCH("%",G37)))</formula>
    </cfRule>
  </conditionalFormatting>
  <conditionalFormatting sqref="G37">
    <cfRule type="containsText" dxfId="2492" priority="3186" operator="containsText" text="%">
      <formula>NOT(ISERROR(SEARCH("%",G37)))</formula>
    </cfRule>
  </conditionalFormatting>
  <conditionalFormatting sqref="G37">
    <cfRule type="containsText" dxfId="2491" priority="3185" operator="containsText" text="%">
      <formula>NOT(ISERROR(SEARCH("%",G37)))</formula>
    </cfRule>
  </conditionalFormatting>
  <conditionalFormatting sqref="G37:G38">
    <cfRule type="containsText" dxfId="2490" priority="3184" operator="containsText" text="%">
      <formula>NOT(ISERROR(SEARCH("%",G37)))</formula>
    </cfRule>
  </conditionalFormatting>
  <conditionalFormatting sqref="G37:G38">
    <cfRule type="containsText" dxfId="2489" priority="3183" operator="containsText" text="%">
      <formula>NOT(ISERROR(SEARCH("%",G37)))</formula>
    </cfRule>
  </conditionalFormatting>
  <conditionalFormatting sqref="G37:G38">
    <cfRule type="containsText" dxfId="2488" priority="3182" operator="containsText" text="%">
      <formula>NOT(ISERROR(SEARCH("%",G37)))</formula>
    </cfRule>
  </conditionalFormatting>
  <conditionalFormatting sqref="G37">
    <cfRule type="containsText" dxfId="2487" priority="3181" operator="containsText" text="%">
      <formula>NOT(ISERROR(SEARCH("%",G37)))</formula>
    </cfRule>
  </conditionalFormatting>
  <conditionalFormatting sqref="G37">
    <cfRule type="containsText" dxfId="2486" priority="3180" operator="containsText" text="%">
      <formula>NOT(ISERROR(SEARCH("%",G37)))</formula>
    </cfRule>
  </conditionalFormatting>
  <conditionalFormatting sqref="G37">
    <cfRule type="containsText" dxfId="2485" priority="3179" operator="containsText" text="%">
      <formula>NOT(ISERROR(SEARCH("%",G37)))</formula>
    </cfRule>
  </conditionalFormatting>
  <conditionalFormatting sqref="G37">
    <cfRule type="containsText" dxfId="2484" priority="3178" operator="containsText" text="%">
      <formula>NOT(ISERROR(SEARCH("%",G37)))</formula>
    </cfRule>
  </conditionalFormatting>
  <conditionalFormatting sqref="G37">
    <cfRule type="containsText" dxfId="2483" priority="3177" operator="containsText" text="%">
      <formula>NOT(ISERROR(SEARCH("%",G37)))</formula>
    </cfRule>
  </conditionalFormatting>
  <conditionalFormatting sqref="G37">
    <cfRule type="containsText" dxfId="2482" priority="3176" operator="containsText" text="%">
      <formula>NOT(ISERROR(SEARCH("%",G37)))</formula>
    </cfRule>
  </conditionalFormatting>
  <conditionalFormatting sqref="G37">
    <cfRule type="containsText" dxfId="2481" priority="3175" operator="containsText" text="%">
      <formula>NOT(ISERROR(SEARCH("%",G37)))</formula>
    </cfRule>
  </conditionalFormatting>
  <conditionalFormatting sqref="G37">
    <cfRule type="containsText" dxfId="2480" priority="3174" operator="containsText" text="%">
      <formula>NOT(ISERROR(SEARCH("%",G37)))</formula>
    </cfRule>
  </conditionalFormatting>
  <conditionalFormatting sqref="G37">
    <cfRule type="containsText" dxfId="2479" priority="3173" operator="containsText" text="%">
      <formula>NOT(ISERROR(SEARCH("%",G37)))</formula>
    </cfRule>
  </conditionalFormatting>
  <conditionalFormatting sqref="G37">
    <cfRule type="containsText" dxfId="2478" priority="3172" operator="containsText" text="%">
      <formula>NOT(ISERROR(SEARCH("%",G37)))</formula>
    </cfRule>
  </conditionalFormatting>
  <conditionalFormatting sqref="G37">
    <cfRule type="containsText" dxfId="2477" priority="3171" operator="containsText" text="%">
      <formula>NOT(ISERROR(SEARCH("%",G37)))</formula>
    </cfRule>
  </conditionalFormatting>
  <conditionalFormatting sqref="G37">
    <cfRule type="containsText" dxfId="2476" priority="3170" operator="containsText" text="%">
      <formula>NOT(ISERROR(SEARCH("%",G37)))</formula>
    </cfRule>
  </conditionalFormatting>
  <conditionalFormatting sqref="G37">
    <cfRule type="containsText" dxfId="2475" priority="3169" operator="containsText" text="%">
      <formula>NOT(ISERROR(SEARCH("%",G37)))</formula>
    </cfRule>
  </conditionalFormatting>
  <conditionalFormatting sqref="G37">
    <cfRule type="containsText" dxfId="2474" priority="3168" operator="containsText" text="%">
      <formula>NOT(ISERROR(SEARCH("%",G37)))</formula>
    </cfRule>
  </conditionalFormatting>
  <conditionalFormatting sqref="G37">
    <cfRule type="containsText" dxfId="2473" priority="3167" operator="containsText" text="%">
      <formula>NOT(ISERROR(SEARCH("%",G37)))</formula>
    </cfRule>
  </conditionalFormatting>
  <conditionalFormatting sqref="H37:H38">
    <cfRule type="containsText" dxfId="2472" priority="3166" operator="containsText" text="%">
      <formula>NOT(ISERROR(SEARCH("%",H37)))</formula>
    </cfRule>
  </conditionalFormatting>
  <conditionalFormatting sqref="H37">
    <cfRule type="containsText" dxfId="2471" priority="3165" operator="containsText" text="%">
      <formula>NOT(ISERROR(SEARCH("%",H37)))</formula>
    </cfRule>
  </conditionalFormatting>
  <conditionalFormatting sqref="H37">
    <cfRule type="containsText" dxfId="2470" priority="3164" operator="containsText" text="%">
      <formula>NOT(ISERROR(SEARCH("%",H37)))</formula>
    </cfRule>
  </conditionalFormatting>
  <conditionalFormatting sqref="H37:H38">
    <cfRule type="containsText" dxfId="2469" priority="3163" operator="containsText" text="%">
      <formula>NOT(ISERROR(SEARCH("%",H37)))</formula>
    </cfRule>
  </conditionalFormatting>
  <conditionalFormatting sqref="H37">
    <cfRule type="containsText" dxfId="2468" priority="3162" operator="containsText" text="%">
      <formula>NOT(ISERROR(SEARCH("%",H37)))</formula>
    </cfRule>
  </conditionalFormatting>
  <conditionalFormatting sqref="H37">
    <cfRule type="containsText" dxfId="2467" priority="3161" operator="containsText" text="%">
      <formula>NOT(ISERROR(SEARCH("%",H37)))</formula>
    </cfRule>
  </conditionalFormatting>
  <conditionalFormatting sqref="H37">
    <cfRule type="containsText" dxfId="2466" priority="3160" operator="containsText" text="%">
      <formula>NOT(ISERROR(SEARCH("%",H37)))</formula>
    </cfRule>
  </conditionalFormatting>
  <conditionalFormatting sqref="H37">
    <cfRule type="containsText" dxfId="2465" priority="3159" operator="containsText" text="%">
      <formula>NOT(ISERROR(SEARCH("%",H37)))</formula>
    </cfRule>
  </conditionalFormatting>
  <conditionalFormatting sqref="H37:H38">
    <cfRule type="containsText" dxfId="2464" priority="3158" operator="containsText" text="%">
      <formula>NOT(ISERROR(SEARCH("%",H37)))</formula>
    </cfRule>
  </conditionalFormatting>
  <conditionalFormatting sqref="H37:H38">
    <cfRule type="containsText" dxfId="2463" priority="3157" operator="containsText" text="%">
      <formula>NOT(ISERROR(SEARCH("%",H37)))</formula>
    </cfRule>
  </conditionalFormatting>
  <conditionalFormatting sqref="H37:H38">
    <cfRule type="containsText" dxfId="2462" priority="3156" operator="containsText" text="%">
      <formula>NOT(ISERROR(SEARCH("%",H37)))</formula>
    </cfRule>
  </conditionalFormatting>
  <conditionalFormatting sqref="H37">
    <cfRule type="containsText" dxfId="2461" priority="3155" operator="containsText" text="%">
      <formula>NOT(ISERROR(SEARCH("%",H37)))</formula>
    </cfRule>
  </conditionalFormatting>
  <conditionalFormatting sqref="H37">
    <cfRule type="containsText" dxfId="2460" priority="3154" operator="containsText" text="%">
      <formula>NOT(ISERROR(SEARCH("%",H37)))</formula>
    </cfRule>
  </conditionalFormatting>
  <conditionalFormatting sqref="H37">
    <cfRule type="containsText" dxfId="2459" priority="3153" operator="containsText" text="%">
      <formula>NOT(ISERROR(SEARCH("%",H37)))</formula>
    </cfRule>
  </conditionalFormatting>
  <conditionalFormatting sqref="H37">
    <cfRule type="containsText" dxfId="2458" priority="3152" operator="containsText" text="%">
      <formula>NOT(ISERROR(SEARCH("%",H37)))</formula>
    </cfRule>
  </conditionalFormatting>
  <conditionalFormatting sqref="H37">
    <cfRule type="containsText" dxfId="2457" priority="3151" operator="containsText" text="%">
      <formula>NOT(ISERROR(SEARCH("%",H37)))</formula>
    </cfRule>
  </conditionalFormatting>
  <conditionalFormatting sqref="H37">
    <cfRule type="containsText" dxfId="2456" priority="3150" operator="containsText" text="%">
      <formula>NOT(ISERROR(SEARCH("%",H37)))</formula>
    </cfRule>
  </conditionalFormatting>
  <conditionalFormatting sqref="H37">
    <cfRule type="containsText" dxfId="2455" priority="3149" operator="containsText" text="%">
      <formula>NOT(ISERROR(SEARCH("%",H37)))</formula>
    </cfRule>
  </conditionalFormatting>
  <conditionalFormatting sqref="H37">
    <cfRule type="containsText" dxfId="2454" priority="3148" operator="containsText" text="%">
      <formula>NOT(ISERROR(SEARCH("%",H37)))</formula>
    </cfRule>
  </conditionalFormatting>
  <conditionalFormatting sqref="H37">
    <cfRule type="containsText" dxfId="2453" priority="3147" operator="containsText" text="%">
      <formula>NOT(ISERROR(SEARCH("%",H37)))</formula>
    </cfRule>
  </conditionalFormatting>
  <conditionalFormatting sqref="H37">
    <cfRule type="containsText" dxfId="2452" priority="3146" operator="containsText" text="%">
      <formula>NOT(ISERROR(SEARCH("%",H37)))</formula>
    </cfRule>
  </conditionalFormatting>
  <conditionalFormatting sqref="H37">
    <cfRule type="containsText" dxfId="2451" priority="3145" operator="containsText" text="%">
      <formula>NOT(ISERROR(SEARCH("%",H37)))</formula>
    </cfRule>
  </conditionalFormatting>
  <conditionalFormatting sqref="H37">
    <cfRule type="containsText" dxfId="2450" priority="3144" operator="containsText" text="%">
      <formula>NOT(ISERROR(SEARCH("%",H37)))</formula>
    </cfRule>
  </conditionalFormatting>
  <conditionalFormatting sqref="H37">
    <cfRule type="containsText" dxfId="2449" priority="3143" operator="containsText" text="%">
      <formula>NOT(ISERROR(SEARCH("%",H37)))</formula>
    </cfRule>
  </conditionalFormatting>
  <conditionalFormatting sqref="H37">
    <cfRule type="containsText" dxfId="2448" priority="3142" operator="containsText" text="%">
      <formula>NOT(ISERROR(SEARCH("%",H37)))</formula>
    </cfRule>
  </conditionalFormatting>
  <conditionalFormatting sqref="H37">
    <cfRule type="containsText" dxfId="2447" priority="3141" operator="containsText" text="%">
      <formula>NOT(ISERROR(SEARCH("%",H37)))</formula>
    </cfRule>
  </conditionalFormatting>
  <conditionalFormatting sqref="I37">
    <cfRule type="containsText" dxfId="2446" priority="3140" operator="containsText" text="%">
      <formula>NOT(ISERROR(SEARCH("%",I37)))</formula>
    </cfRule>
  </conditionalFormatting>
  <conditionalFormatting sqref="I37">
    <cfRule type="containsText" dxfId="2445" priority="3139" operator="containsText" text="%">
      <formula>NOT(ISERROR(SEARCH("%",I37)))</formula>
    </cfRule>
  </conditionalFormatting>
  <conditionalFormatting sqref="I37:I38">
    <cfRule type="containsText" dxfId="2444" priority="3138" operator="containsText" text="%">
      <formula>NOT(ISERROR(SEARCH("%",I37)))</formula>
    </cfRule>
  </conditionalFormatting>
  <conditionalFormatting sqref="I37">
    <cfRule type="containsText" dxfId="2443" priority="3137" operator="containsText" text="%">
      <formula>NOT(ISERROR(SEARCH("%",I37)))</formula>
    </cfRule>
  </conditionalFormatting>
  <conditionalFormatting sqref="I37">
    <cfRule type="containsText" dxfId="2442" priority="3136" operator="containsText" text="%">
      <formula>NOT(ISERROR(SEARCH("%",I37)))</formula>
    </cfRule>
  </conditionalFormatting>
  <conditionalFormatting sqref="I37:I38">
    <cfRule type="containsText" dxfId="2441" priority="3135" operator="containsText" text="%">
      <formula>NOT(ISERROR(SEARCH("%",I37)))</formula>
    </cfRule>
  </conditionalFormatting>
  <conditionalFormatting sqref="I37">
    <cfRule type="containsText" dxfId="2440" priority="3134" operator="containsText" text="%">
      <formula>NOT(ISERROR(SEARCH("%",I37)))</formula>
    </cfRule>
  </conditionalFormatting>
  <conditionalFormatting sqref="I37">
    <cfRule type="containsText" dxfId="2439" priority="3133" operator="containsText" text="%">
      <formula>NOT(ISERROR(SEARCH("%",I37)))</formula>
    </cfRule>
  </conditionalFormatting>
  <conditionalFormatting sqref="I37">
    <cfRule type="containsText" dxfId="2438" priority="3132" operator="containsText" text="%">
      <formula>NOT(ISERROR(SEARCH("%",I37)))</formula>
    </cfRule>
  </conditionalFormatting>
  <conditionalFormatting sqref="I37">
    <cfRule type="containsText" dxfId="2437" priority="3131" operator="containsText" text="%">
      <formula>NOT(ISERROR(SEARCH("%",I37)))</formula>
    </cfRule>
  </conditionalFormatting>
  <conditionalFormatting sqref="I37:I38">
    <cfRule type="containsText" dxfId="2436" priority="3130" operator="containsText" text="%">
      <formula>NOT(ISERROR(SEARCH("%",I37)))</formula>
    </cfRule>
  </conditionalFormatting>
  <conditionalFormatting sqref="I37:I38">
    <cfRule type="containsText" dxfId="2435" priority="3129" operator="containsText" text="%">
      <formula>NOT(ISERROR(SEARCH("%",I37)))</formula>
    </cfRule>
  </conditionalFormatting>
  <conditionalFormatting sqref="I37:I38">
    <cfRule type="containsText" dxfId="2434" priority="3128" operator="containsText" text="%">
      <formula>NOT(ISERROR(SEARCH("%",I37)))</formula>
    </cfRule>
  </conditionalFormatting>
  <conditionalFormatting sqref="I37">
    <cfRule type="containsText" dxfId="2433" priority="3127" operator="containsText" text="%">
      <formula>NOT(ISERROR(SEARCH("%",I37)))</formula>
    </cfRule>
  </conditionalFormatting>
  <conditionalFormatting sqref="I37">
    <cfRule type="containsText" dxfId="2432" priority="3126" operator="containsText" text="%">
      <formula>NOT(ISERROR(SEARCH("%",I37)))</formula>
    </cfRule>
  </conditionalFormatting>
  <conditionalFormatting sqref="I37">
    <cfRule type="containsText" dxfId="2431" priority="3125" operator="containsText" text="%">
      <formula>NOT(ISERROR(SEARCH("%",I37)))</formula>
    </cfRule>
  </conditionalFormatting>
  <conditionalFormatting sqref="I37">
    <cfRule type="containsText" dxfId="2430" priority="3124" operator="containsText" text="%">
      <formula>NOT(ISERROR(SEARCH("%",I37)))</formula>
    </cfRule>
  </conditionalFormatting>
  <conditionalFormatting sqref="I37">
    <cfRule type="containsText" dxfId="2429" priority="3123" operator="containsText" text="%">
      <formula>NOT(ISERROR(SEARCH("%",I37)))</formula>
    </cfRule>
  </conditionalFormatting>
  <conditionalFormatting sqref="I37">
    <cfRule type="containsText" dxfId="2428" priority="3122" operator="containsText" text="%">
      <formula>NOT(ISERROR(SEARCH("%",I37)))</formula>
    </cfRule>
  </conditionalFormatting>
  <conditionalFormatting sqref="I37">
    <cfRule type="containsText" dxfId="2427" priority="3121" operator="containsText" text="%">
      <formula>NOT(ISERROR(SEARCH("%",I37)))</formula>
    </cfRule>
  </conditionalFormatting>
  <conditionalFormatting sqref="I37">
    <cfRule type="containsText" dxfId="2426" priority="3120" operator="containsText" text="%">
      <formula>NOT(ISERROR(SEARCH("%",I37)))</formula>
    </cfRule>
  </conditionalFormatting>
  <conditionalFormatting sqref="I37">
    <cfRule type="containsText" dxfId="2425" priority="3119" operator="containsText" text="%">
      <formula>NOT(ISERROR(SEARCH("%",I37)))</formula>
    </cfRule>
  </conditionalFormatting>
  <conditionalFormatting sqref="I37">
    <cfRule type="containsText" dxfId="2424" priority="3118" operator="containsText" text="%">
      <formula>NOT(ISERROR(SEARCH("%",I37)))</formula>
    </cfRule>
  </conditionalFormatting>
  <conditionalFormatting sqref="I37">
    <cfRule type="containsText" dxfId="2423" priority="3117" operator="containsText" text="%">
      <formula>NOT(ISERROR(SEARCH("%",I37)))</formula>
    </cfRule>
  </conditionalFormatting>
  <conditionalFormatting sqref="I37">
    <cfRule type="containsText" dxfId="2422" priority="3116" operator="containsText" text="%">
      <formula>NOT(ISERROR(SEARCH("%",I37)))</formula>
    </cfRule>
  </conditionalFormatting>
  <conditionalFormatting sqref="I37">
    <cfRule type="containsText" dxfId="2421" priority="3115" operator="containsText" text="%">
      <formula>NOT(ISERROR(SEARCH("%",I37)))</formula>
    </cfRule>
  </conditionalFormatting>
  <conditionalFormatting sqref="I37">
    <cfRule type="containsText" dxfId="2420" priority="3114" operator="containsText" text="%">
      <formula>NOT(ISERROR(SEARCH("%",I37)))</formula>
    </cfRule>
  </conditionalFormatting>
  <conditionalFormatting sqref="I37">
    <cfRule type="containsText" dxfId="2419" priority="3113" operator="containsText" text="%">
      <formula>NOT(ISERROR(SEARCH("%",I37)))</formula>
    </cfRule>
  </conditionalFormatting>
  <conditionalFormatting sqref="J37:J38">
    <cfRule type="containsText" dxfId="2418" priority="3112" operator="containsText" text="%">
      <formula>NOT(ISERROR(SEARCH("%",J37)))</formula>
    </cfRule>
  </conditionalFormatting>
  <conditionalFormatting sqref="J37">
    <cfRule type="containsText" dxfId="2417" priority="3111" operator="containsText" text="%">
      <formula>NOT(ISERROR(SEARCH("%",J37)))</formula>
    </cfRule>
  </conditionalFormatting>
  <conditionalFormatting sqref="J37">
    <cfRule type="containsText" dxfId="2416" priority="3110" operator="containsText" text="%">
      <formula>NOT(ISERROR(SEARCH("%",J37)))</formula>
    </cfRule>
  </conditionalFormatting>
  <conditionalFormatting sqref="J37">
    <cfRule type="containsText" dxfId="2415" priority="3109" operator="containsText" text="%">
      <formula>NOT(ISERROR(SEARCH("%",J37)))</formula>
    </cfRule>
  </conditionalFormatting>
  <conditionalFormatting sqref="J37">
    <cfRule type="containsText" dxfId="2414" priority="3108" operator="containsText" text="%">
      <formula>NOT(ISERROR(SEARCH("%",J37)))</formula>
    </cfRule>
  </conditionalFormatting>
  <conditionalFormatting sqref="J37:J38">
    <cfRule type="containsText" dxfId="2413" priority="3107" operator="containsText" text="%">
      <formula>NOT(ISERROR(SEARCH("%",J37)))</formula>
    </cfRule>
  </conditionalFormatting>
  <conditionalFormatting sqref="J37">
    <cfRule type="containsText" dxfId="2412" priority="3106" operator="containsText" text="%">
      <formula>NOT(ISERROR(SEARCH("%",J37)))</formula>
    </cfRule>
  </conditionalFormatting>
  <conditionalFormatting sqref="J37">
    <cfRule type="containsText" dxfId="2411" priority="3105" operator="containsText" text="%">
      <formula>NOT(ISERROR(SEARCH("%",J37)))</formula>
    </cfRule>
  </conditionalFormatting>
  <conditionalFormatting sqref="J37:J38">
    <cfRule type="containsText" dxfId="2410" priority="3104" operator="containsText" text="%">
      <formula>NOT(ISERROR(SEARCH("%",J37)))</formula>
    </cfRule>
  </conditionalFormatting>
  <conditionalFormatting sqref="J37">
    <cfRule type="containsText" dxfId="2409" priority="3103" operator="containsText" text="%">
      <formula>NOT(ISERROR(SEARCH("%",J37)))</formula>
    </cfRule>
  </conditionalFormatting>
  <conditionalFormatting sqref="J37">
    <cfRule type="containsText" dxfId="2408" priority="3102" operator="containsText" text="%">
      <formula>NOT(ISERROR(SEARCH("%",J37)))</formula>
    </cfRule>
  </conditionalFormatting>
  <conditionalFormatting sqref="J37">
    <cfRule type="containsText" dxfId="2407" priority="3101" operator="containsText" text="%">
      <formula>NOT(ISERROR(SEARCH("%",J37)))</formula>
    </cfRule>
  </conditionalFormatting>
  <conditionalFormatting sqref="J37">
    <cfRule type="containsText" dxfId="2406" priority="3100" operator="containsText" text="%">
      <formula>NOT(ISERROR(SEARCH("%",J37)))</formula>
    </cfRule>
  </conditionalFormatting>
  <conditionalFormatting sqref="J37:J38">
    <cfRule type="containsText" dxfId="2405" priority="3099" operator="containsText" text="%">
      <formula>NOT(ISERROR(SEARCH("%",J37)))</formula>
    </cfRule>
  </conditionalFormatting>
  <conditionalFormatting sqref="J37:J38">
    <cfRule type="containsText" dxfId="2404" priority="3098" operator="containsText" text="%">
      <formula>NOT(ISERROR(SEARCH("%",J37)))</formula>
    </cfRule>
  </conditionalFormatting>
  <conditionalFormatting sqref="J37:J38">
    <cfRule type="containsText" dxfId="2403" priority="3097" operator="containsText" text="%">
      <formula>NOT(ISERROR(SEARCH("%",J37)))</formula>
    </cfRule>
  </conditionalFormatting>
  <conditionalFormatting sqref="J37">
    <cfRule type="containsText" dxfId="2402" priority="3096" operator="containsText" text="%">
      <formula>NOT(ISERROR(SEARCH("%",J37)))</formula>
    </cfRule>
  </conditionalFormatting>
  <conditionalFormatting sqref="J37">
    <cfRule type="containsText" dxfId="2401" priority="3093" operator="containsText" text="%">
      <formula>NOT(ISERROR(SEARCH("%",J37)))</formula>
    </cfRule>
  </conditionalFormatting>
  <conditionalFormatting sqref="J37">
    <cfRule type="containsText" dxfId="2400" priority="3090" operator="containsText" text="%">
      <formula>NOT(ISERROR(SEARCH("%",J37)))</formula>
    </cfRule>
  </conditionalFormatting>
  <conditionalFormatting sqref="J37">
    <cfRule type="containsText" dxfId="2399" priority="3089" operator="containsText" text="%">
      <formula>NOT(ISERROR(SEARCH("%",J37)))</formula>
    </cfRule>
  </conditionalFormatting>
  <conditionalFormatting sqref="J37">
    <cfRule type="containsText" dxfId="2398" priority="3088" operator="containsText" text="%">
      <formula>NOT(ISERROR(SEARCH("%",J37)))</formula>
    </cfRule>
  </conditionalFormatting>
  <conditionalFormatting sqref="J37">
    <cfRule type="containsText" dxfId="2397" priority="3087" operator="containsText" text="%">
      <formula>NOT(ISERROR(SEARCH("%",J37)))</formula>
    </cfRule>
  </conditionalFormatting>
  <conditionalFormatting sqref="J37">
    <cfRule type="containsText" dxfId="2396" priority="3086" operator="containsText" text="%">
      <formula>NOT(ISERROR(SEARCH("%",J37)))</formula>
    </cfRule>
  </conditionalFormatting>
  <conditionalFormatting sqref="J37">
    <cfRule type="containsText" dxfId="2395" priority="3085" operator="containsText" text="%">
      <formula>NOT(ISERROR(SEARCH("%",J37)))</formula>
    </cfRule>
  </conditionalFormatting>
  <conditionalFormatting sqref="J37">
    <cfRule type="containsText" dxfId="2394" priority="3084" operator="containsText" text="%">
      <formula>NOT(ISERROR(SEARCH("%",J37)))</formula>
    </cfRule>
  </conditionalFormatting>
  <conditionalFormatting sqref="J37">
    <cfRule type="containsText" dxfId="2393" priority="3083" operator="containsText" text="%">
      <formula>NOT(ISERROR(SEARCH("%",J37)))</formula>
    </cfRule>
  </conditionalFormatting>
  <conditionalFormatting sqref="J37">
    <cfRule type="containsText" dxfId="2392" priority="3082" operator="containsText" text="%">
      <formula>NOT(ISERROR(SEARCH("%",J37)))</formula>
    </cfRule>
  </conditionalFormatting>
  <conditionalFormatting sqref="I31:I32">
    <cfRule type="containsText" dxfId="2391" priority="3081" operator="containsText" text="%">
      <formula>NOT(ISERROR(SEARCH("%",I31)))</formula>
    </cfRule>
  </conditionalFormatting>
  <conditionalFormatting sqref="I31">
    <cfRule type="containsText" dxfId="2390" priority="3080" operator="containsText" text="%">
      <formula>NOT(ISERROR(SEARCH("%",I31)))</formula>
    </cfRule>
  </conditionalFormatting>
  <conditionalFormatting sqref="I31">
    <cfRule type="containsText" dxfId="2389" priority="3079" operator="containsText" text="%">
      <formula>NOT(ISERROR(SEARCH("%",I31)))</formula>
    </cfRule>
  </conditionalFormatting>
  <conditionalFormatting sqref="I31:I32">
    <cfRule type="containsText" dxfId="2388" priority="3078" operator="containsText" text="%">
      <formula>NOT(ISERROR(SEARCH("%",I31)))</formula>
    </cfRule>
  </conditionalFormatting>
  <conditionalFormatting sqref="I31">
    <cfRule type="containsText" dxfId="2387" priority="3077" operator="containsText" text="%">
      <formula>NOT(ISERROR(SEARCH("%",I31)))</formula>
    </cfRule>
  </conditionalFormatting>
  <conditionalFormatting sqref="I31">
    <cfRule type="containsText" dxfId="2386" priority="3076" operator="containsText" text="%">
      <formula>NOT(ISERROR(SEARCH("%",I31)))</formula>
    </cfRule>
  </conditionalFormatting>
  <conditionalFormatting sqref="I31:I32">
    <cfRule type="containsText" dxfId="2385" priority="3075" operator="containsText" text="%">
      <formula>NOT(ISERROR(SEARCH("%",I31)))</formula>
    </cfRule>
  </conditionalFormatting>
  <conditionalFormatting sqref="I31">
    <cfRule type="containsText" dxfId="2384" priority="3074" operator="containsText" text="%">
      <formula>NOT(ISERROR(SEARCH("%",I31)))</formula>
    </cfRule>
  </conditionalFormatting>
  <conditionalFormatting sqref="I31">
    <cfRule type="containsText" dxfId="2383" priority="3073" operator="containsText" text="%">
      <formula>NOT(ISERROR(SEARCH("%",I31)))</formula>
    </cfRule>
  </conditionalFormatting>
  <conditionalFormatting sqref="I31:I32">
    <cfRule type="containsText" dxfId="2382" priority="3072" operator="containsText" text="%">
      <formula>NOT(ISERROR(SEARCH("%",I31)))</formula>
    </cfRule>
  </conditionalFormatting>
  <conditionalFormatting sqref="I31">
    <cfRule type="containsText" dxfId="2381" priority="3071" operator="containsText" text="%">
      <formula>NOT(ISERROR(SEARCH("%",I31)))</formula>
    </cfRule>
  </conditionalFormatting>
  <conditionalFormatting sqref="I31">
    <cfRule type="containsText" dxfId="2380" priority="3070" operator="containsText" text="%">
      <formula>NOT(ISERROR(SEARCH("%",I31)))</formula>
    </cfRule>
  </conditionalFormatting>
  <conditionalFormatting sqref="I31">
    <cfRule type="containsText" dxfId="2379" priority="3069" operator="containsText" text="%">
      <formula>NOT(ISERROR(SEARCH("%",I31)))</formula>
    </cfRule>
  </conditionalFormatting>
  <conditionalFormatting sqref="I31">
    <cfRule type="containsText" dxfId="2378" priority="3068" operator="containsText" text="%">
      <formula>NOT(ISERROR(SEARCH("%",I31)))</formula>
    </cfRule>
  </conditionalFormatting>
  <conditionalFormatting sqref="I31:I32">
    <cfRule type="containsText" dxfId="2377" priority="3067" operator="containsText" text="%">
      <formula>NOT(ISERROR(SEARCH("%",I31)))</formula>
    </cfRule>
  </conditionalFormatting>
  <conditionalFormatting sqref="I31:I32">
    <cfRule type="containsText" dxfId="2376" priority="3066" operator="containsText" text="%">
      <formula>NOT(ISERROR(SEARCH("%",I31)))</formula>
    </cfRule>
  </conditionalFormatting>
  <conditionalFormatting sqref="I31:I32">
    <cfRule type="containsText" dxfId="2375" priority="3065" operator="containsText" text="%">
      <formula>NOT(ISERROR(SEARCH("%",I31)))</formula>
    </cfRule>
  </conditionalFormatting>
  <conditionalFormatting sqref="I31">
    <cfRule type="containsText" dxfId="2374" priority="3064" operator="containsText" text="%">
      <formula>NOT(ISERROR(SEARCH("%",I31)))</formula>
    </cfRule>
  </conditionalFormatting>
  <conditionalFormatting sqref="I31">
    <cfRule type="containsText" dxfId="2373" priority="3063" operator="containsText" text="%">
      <formula>NOT(ISERROR(SEARCH("%",I31)))</formula>
    </cfRule>
  </conditionalFormatting>
  <conditionalFormatting sqref="I31">
    <cfRule type="containsText" dxfId="2372" priority="3062" operator="containsText" text="%">
      <formula>NOT(ISERROR(SEARCH("%",I31)))</formula>
    </cfRule>
  </conditionalFormatting>
  <conditionalFormatting sqref="I31">
    <cfRule type="containsText" dxfId="2371" priority="3061" operator="containsText" text="%">
      <formula>NOT(ISERROR(SEARCH("%",I31)))</formula>
    </cfRule>
  </conditionalFormatting>
  <conditionalFormatting sqref="I31">
    <cfRule type="containsText" dxfId="2370" priority="3060" operator="containsText" text="%">
      <formula>NOT(ISERROR(SEARCH("%",I31)))</formula>
    </cfRule>
  </conditionalFormatting>
  <conditionalFormatting sqref="I31">
    <cfRule type="containsText" dxfId="2369" priority="3059" operator="containsText" text="%">
      <formula>NOT(ISERROR(SEARCH("%",I31)))</formula>
    </cfRule>
  </conditionalFormatting>
  <conditionalFormatting sqref="I31">
    <cfRule type="containsText" dxfId="2368" priority="3058" operator="containsText" text="%">
      <formula>NOT(ISERROR(SEARCH("%",I31)))</formula>
    </cfRule>
  </conditionalFormatting>
  <conditionalFormatting sqref="I31">
    <cfRule type="containsText" dxfId="2367" priority="3057" operator="containsText" text="%">
      <formula>NOT(ISERROR(SEARCH("%",I31)))</formula>
    </cfRule>
  </conditionalFormatting>
  <conditionalFormatting sqref="I31">
    <cfRule type="containsText" dxfId="2366" priority="3056" operator="containsText" text="%">
      <formula>NOT(ISERROR(SEARCH("%",I31)))</formula>
    </cfRule>
  </conditionalFormatting>
  <conditionalFormatting sqref="I31">
    <cfRule type="containsText" dxfId="2365" priority="3055" operator="containsText" text="%">
      <formula>NOT(ISERROR(SEARCH("%",I31)))</formula>
    </cfRule>
  </conditionalFormatting>
  <conditionalFormatting sqref="I31">
    <cfRule type="containsText" dxfId="2364" priority="3054" operator="containsText" text="%">
      <formula>NOT(ISERROR(SEARCH("%",I31)))</formula>
    </cfRule>
  </conditionalFormatting>
  <conditionalFormatting sqref="I31">
    <cfRule type="containsText" dxfId="2363" priority="3053" operator="containsText" text="%">
      <formula>NOT(ISERROR(SEARCH("%",I31)))</formula>
    </cfRule>
  </conditionalFormatting>
  <conditionalFormatting sqref="I31">
    <cfRule type="containsText" dxfId="2362" priority="3052" operator="containsText" text="%">
      <formula>NOT(ISERROR(SEARCH("%",I31)))</formula>
    </cfRule>
  </conditionalFormatting>
  <conditionalFormatting sqref="I31">
    <cfRule type="containsText" dxfId="2361" priority="3051" operator="containsText" text="%">
      <formula>NOT(ISERROR(SEARCH("%",I31)))</formula>
    </cfRule>
  </conditionalFormatting>
  <conditionalFormatting sqref="I31">
    <cfRule type="containsText" dxfId="2360" priority="3050" operator="containsText" text="%">
      <formula>NOT(ISERROR(SEARCH("%",I31)))</formula>
    </cfRule>
  </conditionalFormatting>
  <conditionalFormatting sqref="J31:J32">
    <cfRule type="containsText" dxfId="2359" priority="3046" operator="containsText" text="%">
      <formula>NOT(ISERROR(SEARCH("%",J31)))</formula>
    </cfRule>
  </conditionalFormatting>
  <conditionalFormatting sqref="J31:J32">
    <cfRule type="containsText" dxfId="2358" priority="3043" operator="containsText" text="%">
      <formula>NOT(ISERROR(SEARCH("%",J31)))</formula>
    </cfRule>
  </conditionalFormatting>
  <conditionalFormatting sqref="J31">
    <cfRule type="containsText" dxfId="2357" priority="3041" operator="containsText" text="%">
      <formula>NOT(ISERROR(SEARCH("%",J31)))</formula>
    </cfRule>
  </conditionalFormatting>
  <conditionalFormatting sqref="J31">
    <cfRule type="containsText" dxfId="2356" priority="3040" operator="containsText" text="%">
      <formula>NOT(ISERROR(SEARCH("%",J31)))</formula>
    </cfRule>
  </conditionalFormatting>
  <conditionalFormatting sqref="J31">
    <cfRule type="containsText" dxfId="2355" priority="3039" operator="containsText" text="%">
      <formula>NOT(ISERROR(SEARCH("%",J31)))</formula>
    </cfRule>
  </conditionalFormatting>
  <conditionalFormatting sqref="J31:J32">
    <cfRule type="containsText" dxfId="2354" priority="3038" operator="containsText" text="%">
      <formula>NOT(ISERROR(SEARCH("%",J31)))</formula>
    </cfRule>
  </conditionalFormatting>
  <conditionalFormatting sqref="J31:J32">
    <cfRule type="containsText" dxfId="2353" priority="3037" operator="containsText" text="%">
      <formula>NOT(ISERROR(SEARCH("%",J31)))</formula>
    </cfRule>
  </conditionalFormatting>
  <conditionalFormatting sqref="J31:J32">
    <cfRule type="containsText" dxfId="2352" priority="3036" operator="containsText" text="%">
      <formula>NOT(ISERROR(SEARCH("%",J31)))</formula>
    </cfRule>
  </conditionalFormatting>
  <conditionalFormatting sqref="J31">
    <cfRule type="containsText" dxfId="2351" priority="3035" operator="containsText" text="%">
      <formula>NOT(ISERROR(SEARCH("%",J31)))</formula>
    </cfRule>
  </conditionalFormatting>
  <conditionalFormatting sqref="J31">
    <cfRule type="containsText" dxfId="2350" priority="3034" operator="containsText" text="%">
      <formula>NOT(ISERROR(SEARCH("%",J31)))</formula>
    </cfRule>
  </conditionalFormatting>
  <conditionalFormatting sqref="J31">
    <cfRule type="containsText" dxfId="2349" priority="3033" operator="containsText" text="%">
      <formula>NOT(ISERROR(SEARCH("%",J31)))</formula>
    </cfRule>
  </conditionalFormatting>
  <conditionalFormatting sqref="J31">
    <cfRule type="containsText" dxfId="2348" priority="3032" operator="containsText" text="%">
      <formula>NOT(ISERROR(SEARCH("%",J31)))</formula>
    </cfRule>
  </conditionalFormatting>
  <conditionalFormatting sqref="J31">
    <cfRule type="containsText" dxfId="2347" priority="3031" operator="containsText" text="%">
      <formula>NOT(ISERROR(SEARCH("%",J31)))</formula>
    </cfRule>
  </conditionalFormatting>
  <conditionalFormatting sqref="J31">
    <cfRule type="containsText" dxfId="2346" priority="3030" operator="containsText" text="%">
      <formula>NOT(ISERROR(SEARCH("%",J31)))</formula>
    </cfRule>
  </conditionalFormatting>
  <conditionalFormatting sqref="J31">
    <cfRule type="containsText" dxfId="2345" priority="3029" operator="containsText" text="%">
      <formula>NOT(ISERROR(SEARCH("%",J31)))</formula>
    </cfRule>
  </conditionalFormatting>
  <conditionalFormatting sqref="J31">
    <cfRule type="containsText" dxfId="2344" priority="3028" operator="containsText" text="%">
      <formula>NOT(ISERROR(SEARCH("%",J31)))</formula>
    </cfRule>
  </conditionalFormatting>
  <conditionalFormatting sqref="J31">
    <cfRule type="containsText" dxfId="2343" priority="3027" operator="containsText" text="%">
      <formula>NOT(ISERROR(SEARCH("%",J31)))</formula>
    </cfRule>
  </conditionalFormatting>
  <conditionalFormatting sqref="J31">
    <cfRule type="containsText" dxfId="2342" priority="3026" operator="containsText" text="%">
      <formula>NOT(ISERROR(SEARCH("%",J31)))</formula>
    </cfRule>
  </conditionalFormatting>
  <conditionalFormatting sqref="J31">
    <cfRule type="containsText" dxfId="2341" priority="3025" operator="containsText" text="%">
      <formula>NOT(ISERROR(SEARCH("%",J31)))</formula>
    </cfRule>
  </conditionalFormatting>
  <conditionalFormatting sqref="J31">
    <cfRule type="containsText" dxfId="2340" priority="3024" operator="containsText" text="%">
      <formula>NOT(ISERROR(SEARCH("%",J31)))</formula>
    </cfRule>
  </conditionalFormatting>
  <conditionalFormatting sqref="J31">
    <cfRule type="containsText" dxfId="2339" priority="3023" operator="containsText" text="%">
      <formula>NOT(ISERROR(SEARCH("%",J31)))</formula>
    </cfRule>
  </conditionalFormatting>
  <conditionalFormatting sqref="J31">
    <cfRule type="containsText" dxfId="2338" priority="3022" operator="containsText" text="%">
      <formula>NOT(ISERROR(SEARCH("%",J31)))</formula>
    </cfRule>
  </conditionalFormatting>
  <conditionalFormatting sqref="J31">
    <cfRule type="containsText" dxfId="2337" priority="3021" operator="containsText" text="%">
      <formula>NOT(ISERROR(SEARCH("%",J31)))</formula>
    </cfRule>
  </conditionalFormatting>
  <conditionalFormatting sqref="H31">
    <cfRule type="containsText" dxfId="2336" priority="3020" operator="containsText" text="%">
      <formula>NOT(ISERROR(SEARCH("%",H31)))</formula>
    </cfRule>
  </conditionalFormatting>
  <conditionalFormatting sqref="H31">
    <cfRule type="containsText" dxfId="2335" priority="3019" operator="containsText" text="%">
      <formula>NOT(ISERROR(SEARCH("%",H31)))</formula>
    </cfRule>
  </conditionalFormatting>
  <conditionalFormatting sqref="I31:I32">
    <cfRule type="containsText" dxfId="2334" priority="3018" operator="containsText" text="%">
      <formula>NOT(ISERROR(SEARCH("%",I31)))</formula>
    </cfRule>
  </conditionalFormatting>
  <conditionalFormatting sqref="I31">
    <cfRule type="containsText" dxfId="2333" priority="3017" operator="containsText" text="%">
      <formula>NOT(ISERROR(SEARCH("%",I31)))</formula>
    </cfRule>
  </conditionalFormatting>
  <conditionalFormatting sqref="I31">
    <cfRule type="containsText" dxfId="2332" priority="3016" operator="containsText" text="%">
      <formula>NOT(ISERROR(SEARCH("%",I31)))</formula>
    </cfRule>
  </conditionalFormatting>
  <conditionalFormatting sqref="H31">
    <cfRule type="containsText" dxfId="2331" priority="3015" operator="containsText" text="%">
      <formula>NOT(ISERROR(SEARCH("%",H31)))</formula>
    </cfRule>
  </conditionalFormatting>
  <conditionalFormatting sqref="H31">
    <cfRule type="containsText" dxfId="2330" priority="3014" operator="containsText" text="%">
      <formula>NOT(ISERROR(SEARCH("%",H31)))</formula>
    </cfRule>
  </conditionalFormatting>
  <conditionalFormatting sqref="H31:H32">
    <cfRule type="containsText" dxfId="2329" priority="3013" operator="containsText" text="%">
      <formula>NOT(ISERROR(SEARCH("%",H31)))</formula>
    </cfRule>
  </conditionalFormatting>
  <conditionalFormatting sqref="H31:H32">
    <cfRule type="containsText" dxfId="2328" priority="3012" operator="containsText" text="%">
      <formula>NOT(ISERROR(SEARCH("%",H31)))</formula>
    </cfRule>
  </conditionalFormatting>
  <conditionalFormatting sqref="H31:H32">
    <cfRule type="containsText" dxfId="2327" priority="3011" operator="containsText" text="%">
      <formula>NOT(ISERROR(SEARCH("%",H31)))</formula>
    </cfRule>
  </conditionalFormatting>
  <conditionalFormatting sqref="H31">
    <cfRule type="containsText" dxfId="2326" priority="3010" operator="containsText" text="%">
      <formula>NOT(ISERROR(SEARCH("%",H31)))</formula>
    </cfRule>
  </conditionalFormatting>
  <conditionalFormatting sqref="H31">
    <cfRule type="containsText" dxfId="2325" priority="3009" operator="containsText" text="%">
      <formula>NOT(ISERROR(SEARCH("%",H31)))</formula>
    </cfRule>
  </conditionalFormatting>
  <conditionalFormatting sqref="H31">
    <cfRule type="containsText" dxfId="2324" priority="3008" operator="containsText" text="%">
      <formula>NOT(ISERROR(SEARCH("%",H31)))</formula>
    </cfRule>
  </conditionalFormatting>
  <conditionalFormatting sqref="H31">
    <cfRule type="containsText" dxfId="2323" priority="3007" operator="containsText" text="%">
      <formula>NOT(ISERROR(SEARCH("%",H31)))</formula>
    </cfRule>
  </conditionalFormatting>
  <conditionalFormatting sqref="H31">
    <cfRule type="containsText" dxfId="2322" priority="3006" operator="containsText" text="%">
      <formula>NOT(ISERROR(SEARCH("%",H31)))</formula>
    </cfRule>
  </conditionalFormatting>
  <conditionalFormatting sqref="H31">
    <cfRule type="containsText" dxfId="2321" priority="3005" operator="containsText" text="%">
      <formula>NOT(ISERROR(SEARCH("%",H31)))</formula>
    </cfRule>
  </conditionalFormatting>
  <conditionalFormatting sqref="H31">
    <cfRule type="containsText" dxfId="2320" priority="3004" operator="containsText" text="%">
      <formula>NOT(ISERROR(SEARCH("%",H31)))</formula>
    </cfRule>
  </conditionalFormatting>
  <conditionalFormatting sqref="H31">
    <cfRule type="containsText" dxfId="2319" priority="3003" operator="containsText" text="%">
      <formula>NOT(ISERROR(SEARCH("%",H31)))</formula>
    </cfRule>
  </conditionalFormatting>
  <conditionalFormatting sqref="H31">
    <cfRule type="containsText" dxfId="2318" priority="3002" operator="containsText" text="%">
      <formula>NOT(ISERROR(SEARCH("%",H31)))</formula>
    </cfRule>
  </conditionalFormatting>
  <conditionalFormatting sqref="H31">
    <cfRule type="containsText" dxfId="2317" priority="3001" operator="containsText" text="%">
      <formula>NOT(ISERROR(SEARCH("%",H31)))</formula>
    </cfRule>
  </conditionalFormatting>
  <conditionalFormatting sqref="H31">
    <cfRule type="containsText" dxfId="2316" priority="3000" operator="containsText" text="%">
      <formula>NOT(ISERROR(SEARCH("%",H31)))</formula>
    </cfRule>
  </conditionalFormatting>
  <conditionalFormatting sqref="H31">
    <cfRule type="containsText" dxfId="2315" priority="2999" operator="containsText" text="%">
      <formula>NOT(ISERROR(SEARCH("%",H31)))</formula>
    </cfRule>
  </conditionalFormatting>
  <conditionalFormatting sqref="H31">
    <cfRule type="containsText" dxfId="2314" priority="2998" operator="containsText" text="%">
      <formula>NOT(ISERROR(SEARCH("%",H31)))</formula>
    </cfRule>
  </conditionalFormatting>
  <conditionalFormatting sqref="H31">
    <cfRule type="containsText" dxfId="2313" priority="2997" operator="containsText" text="%">
      <formula>NOT(ISERROR(SEARCH("%",H31)))</formula>
    </cfRule>
  </conditionalFormatting>
  <conditionalFormatting sqref="H31">
    <cfRule type="containsText" dxfId="2312" priority="2996" operator="containsText" text="%">
      <formula>NOT(ISERROR(SEARCH("%",H31)))</formula>
    </cfRule>
  </conditionalFormatting>
  <conditionalFormatting sqref="I31:I32">
    <cfRule type="containsText" dxfId="2311" priority="2995" operator="containsText" text="%">
      <formula>NOT(ISERROR(SEARCH("%",I31)))</formula>
    </cfRule>
  </conditionalFormatting>
  <conditionalFormatting sqref="I31">
    <cfRule type="containsText" dxfId="2310" priority="2994" operator="containsText" text="%">
      <formula>NOT(ISERROR(SEARCH("%",I31)))</formula>
    </cfRule>
  </conditionalFormatting>
  <conditionalFormatting sqref="I31">
    <cfRule type="containsText" dxfId="2309" priority="2993" operator="containsText" text="%">
      <formula>NOT(ISERROR(SEARCH("%",I31)))</formula>
    </cfRule>
  </conditionalFormatting>
  <conditionalFormatting sqref="I31">
    <cfRule type="containsText" dxfId="2308" priority="2992" operator="containsText" text="%">
      <formula>NOT(ISERROR(SEARCH("%",I31)))</formula>
    </cfRule>
  </conditionalFormatting>
  <conditionalFormatting sqref="I31">
    <cfRule type="containsText" dxfId="2307" priority="2991" operator="containsText" text="%">
      <formula>NOT(ISERROR(SEARCH("%",I31)))</formula>
    </cfRule>
  </conditionalFormatting>
  <conditionalFormatting sqref="I31:I32">
    <cfRule type="containsText" dxfId="2306" priority="2990" operator="containsText" text="%">
      <formula>NOT(ISERROR(SEARCH("%",I31)))</formula>
    </cfRule>
  </conditionalFormatting>
  <conditionalFormatting sqref="I31:I32">
    <cfRule type="containsText" dxfId="2305" priority="2989" operator="containsText" text="%">
      <formula>NOT(ISERROR(SEARCH("%",I31)))</formula>
    </cfRule>
  </conditionalFormatting>
  <conditionalFormatting sqref="I31:I32">
    <cfRule type="containsText" dxfId="2304" priority="2988" operator="containsText" text="%">
      <formula>NOT(ISERROR(SEARCH("%",I31)))</formula>
    </cfRule>
  </conditionalFormatting>
  <conditionalFormatting sqref="I31">
    <cfRule type="containsText" dxfId="2303" priority="2987" operator="containsText" text="%">
      <formula>NOT(ISERROR(SEARCH("%",I31)))</formula>
    </cfRule>
  </conditionalFormatting>
  <conditionalFormatting sqref="I31">
    <cfRule type="containsText" dxfId="2302" priority="2986" operator="containsText" text="%">
      <formula>NOT(ISERROR(SEARCH("%",I31)))</formula>
    </cfRule>
  </conditionalFormatting>
  <conditionalFormatting sqref="I31">
    <cfRule type="containsText" dxfId="2301" priority="2985" operator="containsText" text="%">
      <formula>NOT(ISERROR(SEARCH("%",I31)))</formula>
    </cfRule>
  </conditionalFormatting>
  <conditionalFormatting sqref="I31">
    <cfRule type="containsText" dxfId="2300" priority="2984" operator="containsText" text="%">
      <formula>NOT(ISERROR(SEARCH("%",I31)))</formula>
    </cfRule>
  </conditionalFormatting>
  <conditionalFormatting sqref="I31">
    <cfRule type="containsText" dxfId="2299" priority="2983" operator="containsText" text="%">
      <formula>NOT(ISERROR(SEARCH("%",I31)))</formula>
    </cfRule>
  </conditionalFormatting>
  <conditionalFormatting sqref="I31">
    <cfRule type="containsText" dxfId="2298" priority="2982" operator="containsText" text="%">
      <formula>NOT(ISERROR(SEARCH("%",I31)))</formula>
    </cfRule>
  </conditionalFormatting>
  <conditionalFormatting sqref="I31">
    <cfRule type="containsText" dxfId="2297" priority="2981" operator="containsText" text="%">
      <formula>NOT(ISERROR(SEARCH("%",I31)))</formula>
    </cfRule>
  </conditionalFormatting>
  <conditionalFormatting sqref="I31">
    <cfRule type="containsText" dxfId="2296" priority="2980" operator="containsText" text="%">
      <formula>NOT(ISERROR(SEARCH("%",I31)))</formula>
    </cfRule>
  </conditionalFormatting>
  <conditionalFormatting sqref="I31">
    <cfRule type="containsText" dxfId="2295" priority="2979" operator="containsText" text="%">
      <formula>NOT(ISERROR(SEARCH("%",I31)))</formula>
    </cfRule>
  </conditionalFormatting>
  <conditionalFormatting sqref="I31">
    <cfRule type="containsText" dxfId="2294" priority="2978" operator="containsText" text="%">
      <formula>NOT(ISERROR(SEARCH("%",I31)))</formula>
    </cfRule>
  </conditionalFormatting>
  <conditionalFormatting sqref="I31">
    <cfRule type="containsText" dxfId="2293" priority="2977" operator="containsText" text="%">
      <formula>NOT(ISERROR(SEARCH("%",I31)))</formula>
    </cfRule>
  </conditionalFormatting>
  <conditionalFormatting sqref="I31">
    <cfRule type="containsText" dxfId="2292" priority="2976" operator="containsText" text="%">
      <formula>NOT(ISERROR(SEARCH("%",I31)))</formula>
    </cfRule>
  </conditionalFormatting>
  <conditionalFormatting sqref="H31:H32">
    <cfRule type="containsText" dxfId="2291" priority="2972" operator="containsText" text="%">
      <formula>NOT(ISERROR(SEARCH("%",H31)))</formula>
    </cfRule>
  </conditionalFormatting>
  <conditionalFormatting sqref="H31:H32">
    <cfRule type="containsText" dxfId="2290" priority="2969" operator="containsText" text="%">
      <formula>NOT(ISERROR(SEARCH("%",H31)))</formula>
    </cfRule>
  </conditionalFormatting>
  <conditionalFormatting sqref="H31:H32">
    <cfRule type="containsText" dxfId="2289" priority="2966" operator="containsText" text="%">
      <formula>NOT(ISERROR(SEARCH("%",H31)))</formula>
    </cfRule>
  </conditionalFormatting>
  <conditionalFormatting sqref="H31:H32">
    <cfRule type="containsText" dxfId="2288" priority="2963" operator="containsText" text="%">
      <formula>NOT(ISERROR(SEARCH("%",H31)))</formula>
    </cfRule>
  </conditionalFormatting>
  <conditionalFormatting sqref="H31">
    <cfRule type="containsText" dxfId="2287" priority="2962" operator="containsText" text="%">
      <formula>NOT(ISERROR(SEARCH("%",H31)))</formula>
    </cfRule>
  </conditionalFormatting>
  <conditionalFormatting sqref="H31">
    <cfRule type="containsText" dxfId="2286" priority="2961" operator="containsText" text="%">
      <formula>NOT(ISERROR(SEARCH("%",H31)))</formula>
    </cfRule>
  </conditionalFormatting>
  <conditionalFormatting sqref="H31">
    <cfRule type="containsText" dxfId="2285" priority="2960" operator="containsText" text="%">
      <formula>NOT(ISERROR(SEARCH("%",H31)))</formula>
    </cfRule>
  </conditionalFormatting>
  <conditionalFormatting sqref="H31">
    <cfRule type="containsText" dxfId="2284" priority="2959" operator="containsText" text="%">
      <formula>NOT(ISERROR(SEARCH("%",H31)))</formula>
    </cfRule>
  </conditionalFormatting>
  <conditionalFormatting sqref="H31:H32">
    <cfRule type="containsText" dxfId="2283" priority="2958" operator="containsText" text="%">
      <formula>NOT(ISERROR(SEARCH("%",H31)))</formula>
    </cfRule>
  </conditionalFormatting>
  <conditionalFormatting sqref="H31:H32">
    <cfRule type="containsText" dxfId="2282" priority="2957" operator="containsText" text="%">
      <formula>NOT(ISERROR(SEARCH("%",H31)))</formula>
    </cfRule>
  </conditionalFormatting>
  <conditionalFormatting sqref="H31:H32">
    <cfRule type="containsText" dxfId="2281" priority="2956" operator="containsText" text="%">
      <formula>NOT(ISERROR(SEARCH("%",H31)))</formula>
    </cfRule>
  </conditionalFormatting>
  <conditionalFormatting sqref="H31">
    <cfRule type="containsText" dxfId="2280" priority="2955" operator="containsText" text="%">
      <formula>NOT(ISERROR(SEARCH("%",H31)))</formula>
    </cfRule>
  </conditionalFormatting>
  <conditionalFormatting sqref="H31">
    <cfRule type="containsText" dxfId="2279" priority="2954" operator="containsText" text="%">
      <formula>NOT(ISERROR(SEARCH("%",H31)))</formula>
    </cfRule>
  </conditionalFormatting>
  <conditionalFormatting sqref="H31">
    <cfRule type="containsText" dxfId="2278" priority="2953" operator="containsText" text="%">
      <formula>NOT(ISERROR(SEARCH("%",H31)))</formula>
    </cfRule>
  </conditionalFormatting>
  <conditionalFormatting sqref="H31">
    <cfRule type="containsText" dxfId="2277" priority="2952" operator="containsText" text="%">
      <formula>NOT(ISERROR(SEARCH("%",H31)))</formula>
    </cfRule>
  </conditionalFormatting>
  <conditionalFormatting sqref="H31">
    <cfRule type="containsText" dxfId="2276" priority="2951" operator="containsText" text="%">
      <formula>NOT(ISERROR(SEARCH("%",H31)))</formula>
    </cfRule>
  </conditionalFormatting>
  <conditionalFormatting sqref="H31">
    <cfRule type="containsText" dxfId="2275" priority="2950" operator="containsText" text="%">
      <formula>NOT(ISERROR(SEARCH("%",H31)))</formula>
    </cfRule>
  </conditionalFormatting>
  <conditionalFormatting sqref="H31">
    <cfRule type="containsText" dxfId="2274" priority="2949" operator="containsText" text="%">
      <formula>NOT(ISERROR(SEARCH("%",H31)))</formula>
    </cfRule>
  </conditionalFormatting>
  <conditionalFormatting sqref="H31">
    <cfRule type="containsText" dxfId="2273" priority="2948" operator="containsText" text="%">
      <formula>NOT(ISERROR(SEARCH("%",H31)))</formula>
    </cfRule>
  </conditionalFormatting>
  <conditionalFormatting sqref="H31">
    <cfRule type="containsText" dxfId="2272" priority="2947" operator="containsText" text="%">
      <formula>NOT(ISERROR(SEARCH("%",H31)))</formula>
    </cfRule>
  </conditionalFormatting>
  <conditionalFormatting sqref="H31">
    <cfRule type="containsText" dxfId="2271" priority="2946" operator="containsText" text="%">
      <formula>NOT(ISERROR(SEARCH("%",H31)))</formula>
    </cfRule>
  </conditionalFormatting>
  <conditionalFormatting sqref="H31">
    <cfRule type="containsText" dxfId="2270" priority="2945" operator="containsText" text="%">
      <formula>NOT(ISERROR(SEARCH("%",H31)))</formula>
    </cfRule>
  </conditionalFormatting>
  <conditionalFormatting sqref="H31">
    <cfRule type="containsText" dxfId="2269" priority="2944" operator="containsText" text="%">
      <formula>NOT(ISERROR(SEARCH("%",H31)))</formula>
    </cfRule>
  </conditionalFormatting>
  <conditionalFormatting sqref="H31">
    <cfRule type="containsText" dxfId="2268" priority="2943" operator="containsText" text="%">
      <formula>NOT(ISERROR(SEARCH("%",H31)))</formula>
    </cfRule>
  </conditionalFormatting>
  <conditionalFormatting sqref="H31">
    <cfRule type="containsText" dxfId="2267" priority="2942" operator="containsText" text="%">
      <formula>NOT(ISERROR(SEARCH("%",H31)))</formula>
    </cfRule>
  </conditionalFormatting>
  <conditionalFormatting sqref="H31">
    <cfRule type="containsText" dxfId="2266" priority="2941" operator="containsText" text="%">
      <formula>NOT(ISERROR(SEARCH("%",H31)))</formula>
    </cfRule>
  </conditionalFormatting>
  <conditionalFormatting sqref="I31:I32">
    <cfRule type="containsText" dxfId="2265" priority="2940" operator="containsText" text="%">
      <formula>NOT(ISERROR(SEARCH("%",I31)))</formula>
    </cfRule>
  </conditionalFormatting>
  <conditionalFormatting sqref="I31">
    <cfRule type="containsText" dxfId="2264" priority="2939" operator="containsText" text="%">
      <formula>NOT(ISERROR(SEARCH("%",I31)))</formula>
    </cfRule>
  </conditionalFormatting>
  <conditionalFormatting sqref="I31">
    <cfRule type="containsText" dxfId="2263" priority="2938" operator="containsText" text="%">
      <formula>NOT(ISERROR(SEARCH("%",I31)))</formula>
    </cfRule>
  </conditionalFormatting>
  <conditionalFormatting sqref="I31:I32">
    <cfRule type="containsText" dxfId="2262" priority="2937" operator="containsText" text="%">
      <formula>NOT(ISERROR(SEARCH("%",I31)))</formula>
    </cfRule>
  </conditionalFormatting>
  <conditionalFormatting sqref="I31">
    <cfRule type="containsText" dxfId="2261" priority="2936" operator="containsText" text="%">
      <formula>NOT(ISERROR(SEARCH("%",I31)))</formula>
    </cfRule>
  </conditionalFormatting>
  <conditionalFormatting sqref="I31">
    <cfRule type="containsText" dxfId="2260" priority="2935" operator="containsText" text="%">
      <formula>NOT(ISERROR(SEARCH("%",I31)))</formula>
    </cfRule>
  </conditionalFormatting>
  <conditionalFormatting sqref="I31:I32">
    <cfRule type="containsText" dxfId="2259" priority="2934" operator="containsText" text="%">
      <formula>NOT(ISERROR(SEARCH("%",I31)))</formula>
    </cfRule>
  </conditionalFormatting>
  <conditionalFormatting sqref="I31">
    <cfRule type="containsText" dxfId="2258" priority="2933" operator="containsText" text="%">
      <formula>NOT(ISERROR(SEARCH("%",I31)))</formula>
    </cfRule>
  </conditionalFormatting>
  <conditionalFormatting sqref="I31">
    <cfRule type="containsText" dxfId="2257" priority="2932" operator="containsText" text="%">
      <formula>NOT(ISERROR(SEARCH("%",I31)))</formula>
    </cfRule>
  </conditionalFormatting>
  <conditionalFormatting sqref="I31">
    <cfRule type="containsText" dxfId="2256" priority="2931" operator="containsText" text="%">
      <formula>NOT(ISERROR(SEARCH("%",I31)))</formula>
    </cfRule>
  </conditionalFormatting>
  <conditionalFormatting sqref="I31">
    <cfRule type="containsText" dxfId="2255" priority="2930" operator="containsText" text="%">
      <formula>NOT(ISERROR(SEARCH("%",I31)))</formula>
    </cfRule>
  </conditionalFormatting>
  <conditionalFormatting sqref="I31:I32">
    <cfRule type="containsText" dxfId="2254" priority="2929" operator="containsText" text="%">
      <formula>NOT(ISERROR(SEARCH("%",I31)))</formula>
    </cfRule>
  </conditionalFormatting>
  <conditionalFormatting sqref="I31:I32">
    <cfRule type="containsText" dxfId="2253" priority="2928" operator="containsText" text="%">
      <formula>NOT(ISERROR(SEARCH("%",I31)))</formula>
    </cfRule>
  </conditionalFormatting>
  <conditionalFormatting sqref="I31:I32">
    <cfRule type="containsText" dxfId="2252" priority="2927" operator="containsText" text="%">
      <formula>NOT(ISERROR(SEARCH("%",I31)))</formula>
    </cfRule>
  </conditionalFormatting>
  <conditionalFormatting sqref="I31">
    <cfRule type="containsText" dxfId="2251" priority="2926" operator="containsText" text="%">
      <formula>NOT(ISERROR(SEARCH("%",I31)))</formula>
    </cfRule>
  </conditionalFormatting>
  <conditionalFormatting sqref="I31">
    <cfRule type="containsText" dxfId="2250" priority="2925" operator="containsText" text="%">
      <formula>NOT(ISERROR(SEARCH("%",I31)))</formula>
    </cfRule>
  </conditionalFormatting>
  <conditionalFormatting sqref="I31">
    <cfRule type="containsText" dxfId="2249" priority="2924" operator="containsText" text="%">
      <formula>NOT(ISERROR(SEARCH("%",I31)))</formula>
    </cfRule>
  </conditionalFormatting>
  <conditionalFormatting sqref="I31">
    <cfRule type="containsText" dxfId="2248" priority="2923" operator="containsText" text="%">
      <formula>NOT(ISERROR(SEARCH("%",I31)))</formula>
    </cfRule>
  </conditionalFormatting>
  <conditionalFormatting sqref="I31">
    <cfRule type="containsText" dxfId="2247" priority="2922" operator="containsText" text="%">
      <formula>NOT(ISERROR(SEARCH("%",I31)))</formula>
    </cfRule>
  </conditionalFormatting>
  <conditionalFormatting sqref="I31">
    <cfRule type="containsText" dxfId="2246" priority="2921" operator="containsText" text="%">
      <formula>NOT(ISERROR(SEARCH("%",I31)))</formula>
    </cfRule>
  </conditionalFormatting>
  <conditionalFormatting sqref="I31">
    <cfRule type="containsText" dxfId="2245" priority="2920" operator="containsText" text="%">
      <formula>NOT(ISERROR(SEARCH("%",I31)))</formula>
    </cfRule>
  </conditionalFormatting>
  <conditionalFormatting sqref="I31">
    <cfRule type="containsText" dxfId="2244" priority="2919" operator="containsText" text="%">
      <formula>NOT(ISERROR(SEARCH("%",I31)))</formula>
    </cfRule>
  </conditionalFormatting>
  <conditionalFormatting sqref="I31">
    <cfRule type="containsText" dxfId="2243" priority="2918" operator="containsText" text="%">
      <formula>NOT(ISERROR(SEARCH("%",I31)))</formula>
    </cfRule>
  </conditionalFormatting>
  <conditionalFormatting sqref="I31">
    <cfRule type="containsText" dxfId="2242" priority="2917" operator="containsText" text="%">
      <formula>NOT(ISERROR(SEARCH("%",I31)))</formula>
    </cfRule>
  </conditionalFormatting>
  <conditionalFormatting sqref="I31">
    <cfRule type="containsText" dxfId="2241" priority="2916" operator="containsText" text="%">
      <formula>NOT(ISERROR(SEARCH("%",I31)))</formula>
    </cfRule>
  </conditionalFormatting>
  <conditionalFormatting sqref="I31">
    <cfRule type="containsText" dxfId="2240" priority="2915" operator="containsText" text="%">
      <formula>NOT(ISERROR(SEARCH("%",I31)))</formula>
    </cfRule>
  </conditionalFormatting>
  <conditionalFormatting sqref="I31">
    <cfRule type="containsText" dxfId="2239" priority="2914" operator="containsText" text="%">
      <formula>NOT(ISERROR(SEARCH("%",I31)))</formula>
    </cfRule>
  </conditionalFormatting>
  <conditionalFormatting sqref="I31">
    <cfRule type="containsText" dxfId="2238" priority="2913" operator="containsText" text="%">
      <formula>NOT(ISERROR(SEARCH("%",I31)))</formula>
    </cfRule>
  </conditionalFormatting>
  <conditionalFormatting sqref="I31">
    <cfRule type="containsText" dxfId="2237" priority="2912" operator="containsText" text="%">
      <formula>NOT(ISERROR(SEARCH("%",I31)))</formula>
    </cfRule>
  </conditionalFormatting>
  <conditionalFormatting sqref="G31">
    <cfRule type="containsText" dxfId="2236" priority="2911" operator="containsText" text="%">
      <formula>NOT(ISERROR(SEARCH("%",G31)))</formula>
    </cfRule>
  </conditionalFormatting>
  <conditionalFormatting sqref="G31">
    <cfRule type="containsText" dxfId="2235" priority="2910" operator="containsText" text="%">
      <formula>NOT(ISERROR(SEARCH("%",G31)))</formula>
    </cfRule>
  </conditionalFormatting>
  <conditionalFormatting sqref="G31:G32">
    <cfRule type="containsText" dxfId="2234" priority="2909" operator="containsText" text="%">
      <formula>NOT(ISERROR(SEARCH("%",G31)))</formula>
    </cfRule>
  </conditionalFormatting>
  <conditionalFormatting sqref="G31">
    <cfRule type="containsText" dxfId="2233" priority="2908" operator="containsText" text="%">
      <formula>NOT(ISERROR(SEARCH("%",G31)))</formula>
    </cfRule>
  </conditionalFormatting>
  <conditionalFormatting sqref="G31">
    <cfRule type="containsText" dxfId="2232" priority="2907" operator="containsText" text="%">
      <formula>NOT(ISERROR(SEARCH("%",G31)))</formula>
    </cfRule>
  </conditionalFormatting>
  <conditionalFormatting sqref="G31:G32">
    <cfRule type="containsText" dxfId="2231" priority="2906" operator="containsText" text="%">
      <formula>NOT(ISERROR(SEARCH("%",G31)))</formula>
    </cfRule>
  </conditionalFormatting>
  <conditionalFormatting sqref="G31">
    <cfRule type="containsText" dxfId="2230" priority="2905" operator="containsText" text="%">
      <formula>NOT(ISERROR(SEARCH("%",G31)))</formula>
    </cfRule>
  </conditionalFormatting>
  <conditionalFormatting sqref="G31">
    <cfRule type="containsText" dxfId="2229" priority="2904" operator="containsText" text="%">
      <formula>NOT(ISERROR(SEARCH("%",G31)))</formula>
    </cfRule>
  </conditionalFormatting>
  <conditionalFormatting sqref="G31">
    <cfRule type="containsText" dxfId="2228" priority="2903" operator="containsText" text="%">
      <formula>NOT(ISERROR(SEARCH("%",G31)))</formula>
    </cfRule>
  </conditionalFormatting>
  <conditionalFormatting sqref="G31">
    <cfRule type="containsText" dxfId="2227" priority="2902" operator="containsText" text="%">
      <formula>NOT(ISERROR(SEARCH("%",G31)))</formula>
    </cfRule>
  </conditionalFormatting>
  <conditionalFormatting sqref="G31:G32">
    <cfRule type="containsText" dxfId="2226" priority="2901" operator="containsText" text="%">
      <formula>NOT(ISERROR(SEARCH("%",G31)))</formula>
    </cfRule>
  </conditionalFormatting>
  <conditionalFormatting sqref="G31:G32">
    <cfRule type="containsText" dxfId="2225" priority="2900" operator="containsText" text="%">
      <formula>NOT(ISERROR(SEARCH("%",G31)))</formula>
    </cfRule>
  </conditionalFormatting>
  <conditionalFormatting sqref="G31:G32">
    <cfRule type="containsText" dxfId="2224" priority="2899" operator="containsText" text="%">
      <formula>NOT(ISERROR(SEARCH("%",G31)))</formula>
    </cfRule>
  </conditionalFormatting>
  <conditionalFormatting sqref="G31">
    <cfRule type="containsText" dxfId="2223" priority="2898" operator="containsText" text="%">
      <formula>NOT(ISERROR(SEARCH("%",G31)))</formula>
    </cfRule>
  </conditionalFormatting>
  <conditionalFormatting sqref="G31">
    <cfRule type="containsText" dxfId="2222" priority="2897" operator="containsText" text="%">
      <formula>NOT(ISERROR(SEARCH("%",G31)))</formula>
    </cfRule>
  </conditionalFormatting>
  <conditionalFormatting sqref="G31">
    <cfRule type="containsText" dxfId="2221" priority="2896" operator="containsText" text="%">
      <formula>NOT(ISERROR(SEARCH("%",G31)))</formula>
    </cfRule>
  </conditionalFormatting>
  <conditionalFormatting sqref="G31">
    <cfRule type="containsText" dxfId="2220" priority="2895" operator="containsText" text="%">
      <formula>NOT(ISERROR(SEARCH("%",G31)))</formula>
    </cfRule>
  </conditionalFormatting>
  <conditionalFormatting sqref="G31">
    <cfRule type="containsText" dxfId="2219" priority="2894" operator="containsText" text="%">
      <formula>NOT(ISERROR(SEARCH("%",G31)))</formula>
    </cfRule>
  </conditionalFormatting>
  <conditionalFormatting sqref="G31">
    <cfRule type="containsText" dxfId="2218" priority="2893" operator="containsText" text="%">
      <formula>NOT(ISERROR(SEARCH("%",G31)))</formula>
    </cfRule>
  </conditionalFormatting>
  <conditionalFormatting sqref="G31">
    <cfRule type="containsText" dxfId="2217" priority="2892" operator="containsText" text="%">
      <formula>NOT(ISERROR(SEARCH("%",G31)))</formula>
    </cfRule>
  </conditionalFormatting>
  <conditionalFormatting sqref="G31">
    <cfRule type="containsText" dxfId="2216" priority="2891" operator="containsText" text="%">
      <formula>NOT(ISERROR(SEARCH("%",G31)))</formula>
    </cfRule>
  </conditionalFormatting>
  <conditionalFormatting sqref="G31">
    <cfRule type="containsText" dxfId="2215" priority="2890" operator="containsText" text="%">
      <formula>NOT(ISERROR(SEARCH("%",G31)))</formula>
    </cfRule>
  </conditionalFormatting>
  <conditionalFormatting sqref="G31">
    <cfRule type="containsText" dxfId="2214" priority="2889" operator="containsText" text="%">
      <formula>NOT(ISERROR(SEARCH("%",G31)))</formula>
    </cfRule>
  </conditionalFormatting>
  <conditionalFormatting sqref="G31">
    <cfRule type="containsText" dxfId="2213" priority="2888" operator="containsText" text="%">
      <formula>NOT(ISERROR(SEARCH("%",G31)))</formula>
    </cfRule>
  </conditionalFormatting>
  <conditionalFormatting sqref="G31">
    <cfRule type="containsText" dxfId="2212" priority="2887" operator="containsText" text="%">
      <formula>NOT(ISERROR(SEARCH("%",G31)))</formula>
    </cfRule>
  </conditionalFormatting>
  <conditionalFormatting sqref="G31">
    <cfRule type="containsText" dxfId="2211" priority="2886" operator="containsText" text="%">
      <formula>NOT(ISERROR(SEARCH("%",G31)))</formula>
    </cfRule>
  </conditionalFormatting>
  <conditionalFormatting sqref="G31">
    <cfRule type="containsText" dxfId="2210" priority="2885" operator="containsText" text="%">
      <formula>NOT(ISERROR(SEARCH("%",G31)))</formula>
    </cfRule>
  </conditionalFormatting>
  <conditionalFormatting sqref="G31">
    <cfRule type="containsText" dxfId="2209" priority="2884" operator="containsText" text="%">
      <formula>NOT(ISERROR(SEARCH("%",G31)))</formula>
    </cfRule>
  </conditionalFormatting>
  <conditionalFormatting sqref="G31">
    <cfRule type="containsText" dxfId="2208" priority="2883" operator="containsText" text="%">
      <formula>NOT(ISERROR(SEARCH("%",G31)))</formula>
    </cfRule>
  </conditionalFormatting>
  <conditionalFormatting sqref="G31">
    <cfRule type="containsText" dxfId="2207" priority="2882" operator="containsText" text="%">
      <formula>NOT(ISERROR(SEARCH("%",G31)))</formula>
    </cfRule>
  </conditionalFormatting>
  <conditionalFormatting sqref="G31">
    <cfRule type="containsText" dxfId="2206" priority="2881" operator="containsText" text="%">
      <formula>NOT(ISERROR(SEARCH("%",G31)))</formula>
    </cfRule>
  </conditionalFormatting>
  <conditionalFormatting sqref="G31">
    <cfRule type="containsText" dxfId="2205" priority="2880" operator="containsText" text="%">
      <formula>NOT(ISERROR(SEARCH("%",G31)))</formula>
    </cfRule>
  </conditionalFormatting>
  <conditionalFormatting sqref="G31:G32">
    <cfRule type="containsText" dxfId="2204" priority="2879" operator="containsText" text="%">
      <formula>NOT(ISERROR(SEARCH("%",G31)))</formula>
    </cfRule>
  </conditionalFormatting>
  <conditionalFormatting sqref="G31:G32">
    <cfRule type="containsText" dxfId="2203" priority="2878" operator="containsText" text="%">
      <formula>NOT(ISERROR(SEARCH("%",G31)))</formula>
    </cfRule>
  </conditionalFormatting>
  <conditionalFormatting sqref="G31">
    <cfRule type="containsText" dxfId="2202" priority="2875" operator="containsText" text="%">
      <formula>NOT(ISERROR(SEARCH("%",G31)))</formula>
    </cfRule>
  </conditionalFormatting>
  <conditionalFormatting sqref="G31">
    <cfRule type="containsText" dxfId="2201" priority="2867" operator="containsText" text="%">
      <formula>NOT(ISERROR(SEARCH("%",G31)))</formula>
    </cfRule>
  </conditionalFormatting>
  <conditionalFormatting sqref="G31:G32">
    <cfRule type="containsText" dxfId="2200" priority="2861" operator="containsText" text="%">
      <formula>NOT(ISERROR(SEARCH("%",G31)))</formula>
    </cfRule>
  </conditionalFormatting>
  <conditionalFormatting sqref="G31:G32">
    <cfRule type="containsText" dxfId="2199" priority="2858" operator="containsText" text="%">
      <formula>NOT(ISERROR(SEARCH("%",G31)))</formula>
    </cfRule>
  </conditionalFormatting>
  <conditionalFormatting sqref="G31:G32">
    <cfRule type="containsText" dxfId="2198" priority="2855" operator="containsText" text="%">
      <formula>NOT(ISERROR(SEARCH("%",G31)))</formula>
    </cfRule>
  </conditionalFormatting>
  <conditionalFormatting sqref="G31:G32">
    <cfRule type="containsText" dxfId="2197" priority="2852" operator="containsText" text="%">
      <formula>NOT(ISERROR(SEARCH("%",G31)))</formula>
    </cfRule>
  </conditionalFormatting>
  <conditionalFormatting sqref="G31">
    <cfRule type="containsText" dxfId="2196" priority="2851" operator="containsText" text="%">
      <formula>NOT(ISERROR(SEARCH("%",G31)))</formula>
    </cfRule>
  </conditionalFormatting>
  <conditionalFormatting sqref="G31">
    <cfRule type="containsText" dxfId="2195" priority="2850" operator="containsText" text="%">
      <formula>NOT(ISERROR(SEARCH("%",G31)))</formula>
    </cfRule>
  </conditionalFormatting>
  <conditionalFormatting sqref="G31">
    <cfRule type="containsText" dxfId="2194" priority="2849" operator="containsText" text="%">
      <formula>NOT(ISERROR(SEARCH("%",G31)))</formula>
    </cfRule>
  </conditionalFormatting>
  <conditionalFormatting sqref="G31">
    <cfRule type="containsText" dxfId="2193" priority="2848" operator="containsText" text="%">
      <formula>NOT(ISERROR(SEARCH("%",G31)))</formula>
    </cfRule>
  </conditionalFormatting>
  <conditionalFormatting sqref="G31:G32">
    <cfRule type="containsText" dxfId="2192" priority="2847" operator="containsText" text="%">
      <formula>NOT(ISERROR(SEARCH("%",G31)))</formula>
    </cfRule>
  </conditionalFormatting>
  <conditionalFormatting sqref="G31:G32">
    <cfRule type="containsText" dxfId="2191" priority="2846" operator="containsText" text="%">
      <formula>NOT(ISERROR(SEARCH("%",G31)))</formula>
    </cfRule>
  </conditionalFormatting>
  <conditionalFormatting sqref="G31:G32">
    <cfRule type="containsText" dxfId="2190" priority="2845" operator="containsText" text="%">
      <formula>NOT(ISERROR(SEARCH("%",G31)))</formula>
    </cfRule>
  </conditionalFormatting>
  <conditionalFormatting sqref="G31">
    <cfRule type="containsText" dxfId="2189" priority="2844" operator="containsText" text="%">
      <formula>NOT(ISERROR(SEARCH("%",G31)))</formula>
    </cfRule>
  </conditionalFormatting>
  <conditionalFormatting sqref="G31">
    <cfRule type="containsText" dxfId="2188" priority="2843" operator="containsText" text="%">
      <formula>NOT(ISERROR(SEARCH("%",G31)))</formula>
    </cfRule>
  </conditionalFormatting>
  <conditionalFormatting sqref="G31">
    <cfRule type="containsText" dxfId="2187" priority="2842" operator="containsText" text="%">
      <formula>NOT(ISERROR(SEARCH("%",G31)))</formula>
    </cfRule>
  </conditionalFormatting>
  <conditionalFormatting sqref="G31">
    <cfRule type="containsText" dxfId="2186" priority="2841" operator="containsText" text="%">
      <formula>NOT(ISERROR(SEARCH("%",G31)))</formula>
    </cfRule>
  </conditionalFormatting>
  <conditionalFormatting sqref="G31">
    <cfRule type="containsText" dxfId="2185" priority="2840" operator="containsText" text="%">
      <formula>NOT(ISERROR(SEARCH("%",G31)))</formula>
    </cfRule>
  </conditionalFormatting>
  <conditionalFormatting sqref="G31">
    <cfRule type="containsText" dxfId="2184" priority="2839" operator="containsText" text="%">
      <formula>NOT(ISERROR(SEARCH("%",G31)))</formula>
    </cfRule>
  </conditionalFormatting>
  <conditionalFormatting sqref="G31">
    <cfRule type="containsText" dxfId="2183" priority="2838" operator="containsText" text="%">
      <formula>NOT(ISERROR(SEARCH("%",G31)))</formula>
    </cfRule>
  </conditionalFormatting>
  <conditionalFormatting sqref="G31">
    <cfRule type="containsText" dxfId="2182" priority="2837" operator="containsText" text="%">
      <formula>NOT(ISERROR(SEARCH("%",G31)))</formula>
    </cfRule>
  </conditionalFormatting>
  <conditionalFormatting sqref="G31">
    <cfRule type="containsText" dxfId="2181" priority="2836" operator="containsText" text="%">
      <formula>NOT(ISERROR(SEARCH("%",G31)))</formula>
    </cfRule>
  </conditionalFormatting>
  <conditionalFormatting sqref="G31">
    <cfRule type="containsText" dxfId="2180" priority="2835" operator="containsText" text="%">
      <formula>NOT(ISERROR(SEARCH("%",G31)))</formula>
    </cfRule>
  </conditionalFormatting>
  <conditionalFormatting sqref="G31">
    <cfRule type="containsText" dxfId="2179" priority="2834" operator="containsText" text="%">
      <formula>NOT(ISERROR(SEARCH("%",G31)))</formula>
    </cfRule>
  </conditionalFormatting>
  <conditionalFormatting sqref="G31">
    <cfRule type="containsText" dxfId="2178" priority="2833" operator="containsText" text="%">
      <formula>NOT(ISERROR(SEARCH("%",G31)))</formula>
    </cfRule>
  </conditionalFormatting>
  <conditionalFormatting sqref="G31">
    <cfRule type="containsText" dxfId="2177" priority="2832" operator="containsText" text="%">
      <formula>NOT(ISERROR(SEARCH("%",G31)))</formula>
    </cfRule>
  </conditionalFormatting>
  <conditionalFormatting sqref="G31">
    <cfRule type="containsText" dxfId="2176" priority="2831" operator="containsText" text="%">
      <formula>NOT(ISERROR(SEARCH("%",G31)))</formula>
    </cfRule>
  </conditionalFormatting>
  <conditionalFormatting sqref="G31">
    <cfRule type="containsText" dxfId="2175" priority="2830" operator="containsText" text="%">
      <formula>NOT(ISERROR(SEARCH("%",G31)))</formula>
    </cfRule>
  </conditionalFormatting>
  <conditionalFormatting sqref="G39">
    <cfRule type="containsText" dxfId="2174" priority="2829" operator="containsText" text="%">
      <formula>NOT(ISERROR(SEARCH("%",G39)))</formula>
    </cfRule>
  </conditionalFormatting>
  <conditionalFormatting sqref="G39">
    <cfRule type="containsText" dxfId="2173" priority="2828" operator="containsText" text="%">
      <formula>NOT(ISERROR(SEARCH("%",G39)))</formula>
    </cfRule>
  </conditionalFormatting>
  <conditionalFormatting sqref="G39">
    <cfRule type="containsText" dxfId="2172" priority="2827" operator="containsText" text="%">
      <formula>NOT(ISERROR(SEARCH("%",G39)))</formula>
    </cfRule>
  </conditionalFormatting>
  <conditionalFormatting sqref="G39">
    <cfRule type="containsText" dxfId="2171" priority="2826" operator="containsText" text="%">
      <formula>NOT(ISERROR(SEARCH("%",G39)))</formula>
    </cfRule>
  </conditionalFormatting>
  <conditionalFormatting sqref="G39:G40">
    <cfRule type="containsText" dxfId="2170" priority="2825" operator="containsText" text="%">
      <formula>NOT(ISERROR(SEARCH("%",G39)))</formula>
    </cfRule>
  </conditionalFormatting>
  <conditionalFormatting sqref="G39">
    <cfRule type="containsText" dxfId="2169" priority="2824" operator="containsText" text="%">
      <formula>NOT(ISERROR(SEARCH("%",G39)))</formula>
    </cfRule>
  </conditionalFormatting>
  <conditionalFormatting sqref="G39">
    <cfRule type="containsText" dxfId="2168" priority="2823" operator="containsText" text="%">
      <formula>NOT(ISERROR(SEARCH("%",G39)))</formula>
    </cfRule>
  </conditionalFormatting>
  <conditionalFormatting sqref="G39:G40">
    <cfRule type="containsText" dxfId="2167" priority="2822" operator="containsText" text="%">
      <formula>NOT(ISERROR(SEARCH("%",G39)))</formula>
    </cfRule>
  </conditionalFormatting>
  <conditionalFormatting sqref="G39">
    <cfRule type="containsText" dxfId="2166" priority="2821" operator="containsText" text="%">
      <formula>NOT(ISERROR(SEARCH("%",G39)))</formula>
    </cfRule>
  </conditionalFormatting>
  <conditionalFormatting sqref="G39">
    <cfRule type="containsText" dxfId="2165" priority="2820" operator="containsText" text="%">
      <formula>NOT(ISERROR(SEARCH("%",G39)))</formula>
    </cfRule>
  </conditionalFormatting>
  <conditionalFormatting sqref="G39">
    <cfRule type="containsText" dxfId="2164" priority="2819" operator="containsText" text="%">
      <formula>NOT(ISERROR(SEARCH("%",G39)))</formula>
    </cfRule>
  </conditionalFormatting>
  <conditionalFormatting sqref="G39">
    <cfRule type="containsText" dxfId="2163" priority="2818" operator="containsText" text="%">
      <formula>NOT(ISERROR(SEARCH("%",G39)))</formula>
    </cfRule>
  </conditionalFormatting>
  <conditionalFormatting sqref="G39:G40">
    <cfRule type="containsText" dxfId="2162" priority="2817" operator="containsText" text="%">
      <formula>NOT(ISERROR(SEARCH("%",G39)))</formula>
    </cfRule>
  </conditionalFormatting>
  <conditionalFormatting sqref="G39:G40">
    <cfRule type="containsText" dxfId="2161" priority="2816" operator="containsText" text="%">
      <formula>NOT(ISERROR(SEARCH("%",G39)))</formula>
    </cfRule>
  </conditionalFormatting>
  <conditionalFormatting sqref="G39:G40">
    <cfRule type="containsText" dxfId="2160" priority="2815" operator="containsText" text="%">
      <formula>NOT(ISERROR(SEARCH("%",G39)))</formula>
    </cfRule>
  </conditionalFormatting>
  <conditionalFormatting sqref="G39">
    <cfRule type="containsText" dxfId="2159" priority="2814" operator="containsText" text="%">
      <formula>NOT(ISERROR(SEARCH("%",G39)))</formula>
    </cfRule>
  </conditionalFormatting>
  <conditionalFormatting sqref="G39">
    <cfRule type="containsText" dxfId="2158" priority="2813" operator="containsText" text="%">
      <formula>NOT(ISERROR(SEARCH("%",G39)))</formula>
    </cfRule>
  </conditionalFormatting>
  <conditionalFormatting sqref="G39">
    <cfRule type="containsText" dxfId="2157" priority="2812" operator="containsText" text="%">
      <formula>NOT(ISERROR(SEARCH("%",G39)))</formula>
    </cfRule>
  </conditionalFormatting>
  <conditionalFormatting sqref="G39">
    <cfRule type="containsText" dxfId="2156" priority="2811" operator="containsText" text="%">
      <formula>NOT(ISERROR(SEARCH("%",G39)))</formula>
    </cfRule>
  </conditionalFormatting>
  <conditionalFormatting sqref="G39">
    <cfRule type="containsText" dxfId="2155" priority="2810" operator="containsText" text="%">
      <formula>NOT(ISERROR(SEARCH("%",G39)))</formula>
    </cfRule>
  </conditionalFormatting>
  <conditionalFormatting sqref="G39">
    <cfRule type="containsText" dxfId="2154" priority="2809" operator="containsText" text="%">
      <formula>NOT(ISERROR(SEARCH("%",G39)))</formula>
    </cfRule>
  </conditionalFormatting>
  <conditionalFormatting sqref="G39">
    <cfRule type="containsText" dxfId="2153" priority="2808" operator="containsText" text="%">
      <formula>NOT(ISERROR(SEARCH("%",G39)))</formula>
    </cfRule>
  </conditionalFormatting>
  <conditionalFormatting sqref="G39">
    <cfRule type="containsText" dxfId="2152" priority="2807" operator="containsText" text="%">
      <formula>NOT(ISERROR(SEARCH("%",G39)))</formula>
    </cfRule>
  </conditionalFormatting>
  <conditionalFormatting sqref="G39">
    <cfRule type="containsText" dxfId="2151" priority="2806" operator="containsText" text="%">
      <formula>NOT(ISERROR(SEARCH("%",G39)))</formula>
    </cfRule>
  </conditionalFormatting>
  <conditionalFormatting sqref="G39">
    <cfRule type="containsText" dxfId="2150" priority="2805" operator="containsText" text="%">
      <formula>NOT(ISERROR(SEARCH("%",G39)))</formula>
    </cfRule>
  </conditionalFormatting>
  <conditionalFormatting sqref="G39">
    <cfRule type="containsText" dxfId="2149" priority="2804" operator="containsText" text="%">
      <formula>NOT(ISERROR(SEARCH("%",G39)))</formula>
    </cfRule>
  </conditionalFormatting>
  <conditionalFormatting sqref="G39">
    <cfRule type="containsText" dxfId="2148" priority="2803" operator="containsText" text="%">
      <formula>NOT(ISERROR(SEARCH("%",G39)))</formula>
    </cfRule>
  </conditionalFormatting>
  <conditionalFormatting sqref="G39">
    <cfRule type="containsText" dxfId="2147" priority="2802" operator="containsText" text="%">
      <formula>NOT(ISERROR(SEARCH("%",G39)))</formula>
    </cfRule>
  </conditionalFormatting>
  <conditionalFormatting sqref="G39">
    <cfRule type="containsText" dxfId="2146" priority="2801" operator="containsText" text="%">
      <formula>NOT(ISERROR(SEARCH("%",G39)))</formula>
    </cfRule>
  </conditionalFormatting>
  <conditionalFormatting sqref="G39">
    <cfRule type="containsText" dxfId="2145" priority="2800" operator="containsText" text="%">
      <formula>NOT(ISERROR(SEARCH("%",G39)))</formula>
    </cfRule>
  </conditionalFormatting>
  <conditionalFormatting sqref="H39">
    <cfRule type="containsText" dxfId="2144" priority="2799" operator="containsText" text="%">
      <formula>NOT(ISERROR(SEARCH("%",H39)))</formula>
    </cfRule>
  </conditionalFormatting>
  <conditionalFormatting sqref="H39">
    <cfRule type="containsText" dxfId="2143" priority="2798" operator="containsText" text="%">
      <formula>NOT(ISERROR(SEARCH("%",H39)))</formula>
    </cfRule>
  </conditionalFormatting>
  <conditionalFormatting sqref="H39">
    <cfRule type="containsText" dxfId="2142" priority="2797" operator="containsText" text="%">
      <formula>NOT(ISERROR(SEARCH("%",H39)))</formula>
    </cfRule>
  </conditionalFormatting>
  <conditionalFormatting sqref="H39">
    <cfRule type="containsText" dxfId="2141" priority="2796" operator="containsText" text="%">
      <formula>NOT(ISERROR(SEARCH("%",H39)))</formula>
    </cfRule>
  </conditionalFormatting>
  <conditionalFormatting sqref="H39:H40">
    <cfRule type="containsText" dxfId="2140" priority="2795" operator="containsText" text="%">
      <formula>NOT(ISERROR(SEARCH("%",H39)))</formula>
    </cfRule>
  </conditionalFormatting>
  <conditionalFormatting sqref="H39">
    <cfRule type="containsText" dxfId="2139" priority="2794" operator="containsText" text="%">
      <formula>NOT(ISERROR(SEARCH("%",H39)))</formula>
    </cfRule>
  </conditionalFormatting>
  <conditionalFormatting sqref="H39">
    <cfRule type="containsText" dxfId="2138" priority="2793" operator="containsText" text="%">
      <formula>NOT(ISERROR(SEARCH("%",H39)))</formula>
    </cfRule>
  </conditionalFormatting>
  <conditionalFormatting sqref="H39:H40">
    <cfRule type="containsText" dxfId="2137" priority="2792" operator="containsText" text="%">
      <formula>NOT(ISERROR(SEARCH("%",H39)))</formula>
    </cfRule>
  </conditionalFormatting>
  <conditionalFormatting sqref="H39">
    <cfRule type="containsText" dxfId="2136" priority="2791" operator="containsText" text="%">
      <formula>NOT(ISERROR(SEARCH("%",H39)))</formula>
    </cfRule>
  </conditionalFormatting>
  <conditionalFormatting sqref="H39">
    <cfRule type="containsText" dxfId="2135" priority="2790" operator="containsText" text="%">
      <formula>NOT(ISERROR(SEARCH("%",H39)))</formula>
    </cfRule>
  </conditionalFormatting>
  <conditionalFormatting sqref="H39">
    <cfRule type="containsText" dxfId="2134" priority="2789" operator="containsText" text="%">
      <formula>NOT(ISERROR(SEARCH("%",H39)))</formula>
    </cfRule>
  </conditionalFormatting>
  <conditionalFormatting sqref="H39">
    <cfRule type="containsText" dxfId="2133" priority="2788" operator="containsText" text="%">
      <formula>NOT(ISERROR(SEARCH("%",H39)))</formula>
    </cfRule>
  </conditionalFormatting>
  <conditionalFormatting sqref="H39:H40">
    <cfRule type="containsText" dxfId="2132" priority="2787" operator="containsText" text="%">
      <formula>NOT(ISERROR(SEARCH("%",H39)))</formula>
    </cfRule>
  </conditionalFormatting>
  <conditionalFormatting sqref="H39:H40">
    <cfRule type="containsText" dxfId="2131" priority="2786" operator="containsText" text="%">
      <formula>NOT(ISERROR(SEARCH("%",H39)))</formula>
    </cfRule>
  </conditionalFormatting>
  <conditionalFormatting sqref="H39:H40">
    <cfRule type="containsText" dxfId="2130" priority="2785" operator="containsText" text="%">
      <formula>NOT(ISERROR(SEARCH("%",H39)))</formula>
    </cfRule>
  </conditionalFormatting>
  <conditionalFormatting sqref="H39">
    <cfRule type="containsText" dxfId="2129" priority="2784" operator="containsText" text="%">
      <formula>NOT(ISERROR(SEARCH("%",H39)))</formula>
    </cfRule>
  </conditionalFormatting>
  <conditionalFormatting sqref="H39">
    <cfRule type="containsText" dxfId="2128" priority="2783" operator="containsText" text="%">
      <formula>NOT(ISERROR(SEARCH("%",H39)))</formula>
    </cfRule>
  </conditionalFormatting>
  <conditionalFormatting sqref="H39">
    <cfRule type="containsText" dxfId="2127" priority="2782" operator="containsText" text="%">
      <formula>NOT(ISERROR(SEARCH("%",H39)))</formula>
    </cfRule>
  </conditionalFormatting>
  <conditionalFormatting sqref="H39">
    <cfRule type="containsText" dxfId="2126" priority="2781" operator="containsText" text="%">
      <formula>NOT(ISERROR(SEARCH("%",H39)))</formula>
    </cfRule>
  </conditionalFormatting>
  <conditionalFormatting sqref="H39">
    <cfRule type="containsText" dxfId="2125" priority="2780" operator="containsText" text="%">
      <formula>NOT(ISERROR(SEARCH("%",H39)))</formula>
    </cfRule>
  </conditionalFormatting>
  <conditionalFormatting sqref="H39">
    <cfRule type="containsText" dxfId="2124" priority="2779" operator="containsText" text="%">
      <formula>NOT(ISERROR(SEARCH("%",H39)))</formula>
    </cfRule>
  </conditionalFormatting>
  <conditionalFormatting sqref="H39">
    <cfRule type="containsText" dxfId="2123" priority="2778" operator="containsText" text="%">
      <formula>NOT(ISERROR(SEARCH("%",H39)))</formula>
    </cfRule>
  </conditionalFormatting>
  <conditionalFormatting sqref="H39">
    <cfRule type="containsText" dxfId="2122" priority="2777" operator="containsText" text="%">
      <formula>NOT(ISERROR(SEARCH("%",H39)))</formula>
    </cfRule>
  </conditionalFormatting>
  <conditionalFormatting sqref="H39">
    <cfRule type="containsText" dxfId="2121" priority="2776" operator="containsText" text="%">
      <formula>NOT(ISERROR(SEARCH("%",H39)))</formula>
    </cfRule>
  </conditionalFormatting>
  <conditionalFormatting sqref="H39">
    <cfRule type="containsText" dxfId="2120" priority="2775" operator="containsText" text="%">
      <formula>NOT(ISERROR(SEARCH("%",H39)))</formula>
    </cfRule>
  </conditionalFormatting>
  <conditionalFormatting sqref="H39">
    <cfRule type="containsText" dxfId="2119" priority="2774" operator="containsText" text="%">
      <formula>NOT(ISERROR(SEARCH("%",H39)))</formula>
    </cfRule>
  </conditionalFormatting>
  <conditionalFormatting sqref="H39">
    <cfRule type="containsText" dxfId="2118" priority="2773" operator="containsText" text="%">
      <formula>NOT(ISERROR(SEARCH("%",H39)))</formula>
    </cfRule>
  </conditionalFormatting>
  <conditionalFormatting sqref="H39">
    <cfRule type="containsText" dxfId="2117" priority="2772" operator="containsText" text="%">
      <formula>NOT(ISERROR(SEARCH("%",H39)))</formula>
    </cfRule>
  </conditionalFormatting>
  <conditionalFormatting sqref="H39">
    <cfRule type="containsText" dxfId="2116" priority="2771" operator="containsText" text="%">
      <formula>NOT(ISERROR(SEARCH("%",H39)))</formula>
    </cfRule>
  </conditionalFormatting>
  <conditionalFormatting sqref="H39">
    <cfRule type="containsText" dxfId="2115" priority="2770" operator="containsText" text="%">
      <formula>NOT(ISERROR(SEARCH("%",H39)))</formula>
    </cfRule>
  </conditionalFormatting>
  <conditionalFormatting sqref="I39">
    <cfRule type="containsText" dxfId="2114" priority="2769" operator="containsText" text="%">
      <formula>NOT(ISERROR(SEARCH("%",I39)))</formula>
    </cfRule>
  </conditionalFormatting>
  <conditionalFormatting sqref="I39">
    <cfRule type="containsText" dxfId="2113" priority="2768" operator="containsText" text="%">
      <formula>NOT(ISERROR(SEARCH("%",I39)))</formula>
    </cfRule>
  </conditionalFormatting>
  <conditionalFormatting sqref="I39">
    <cfRule type="containsText" dxfId="2112" priority="2767" operator="containsText" text="%">
      <formula>NOT(ISERROR(SEARCH("%",I39)))</formula>
    </cfRule>
  </conditionalFormatting>
  <conditionalFormatting sqref="I39">
    <cfRule type="containsText" dxfId="2111" priority="2766" operator="containsText" text="%">
      <formula>NOT(ISERROR(SEARCH("%",I39)))</formula>
    </cfRule>
  </conditionalFormatting>
  <conditionalFormatting sqref="I39">
    <cfRule type="containsText" dxfId="2110" priority="2765" operator="containsText" text="%">
      <formula>NOT(ISERROR(SEARCH("%",I39)))</formula>
    </cfRule>
  </conditionalFormatting>
  <conditionalFormatting sqref="I39">
    <cfRule type="containsText" dxfId="2109" priority="2764" operator="containsText" text="%">
      <formula>NOT(ISERROR(SEARCH("%",I39)))</formula>
    </cfRule>
  </conditionalFormatting>
  <conditionalFormatting sqref="I39:I40">
    <cfRule type="containsText" dxfId="2108" priority="2763" operator="containsText" text="%">
      <formula>NOT(ISERROR(SEARCH("%",I39)))</formula>
    </cfRule>
  </conditionalFormatting>
  <conditionalFormatting sqref="I39">
    <cfRule type="containsText" dxfId="2107" priority="2762" operator="containsText" text="%">
      <formula>NOT(ISERROR(SEARCH("%",I39)))</formula>
    </cfRule>
  </conditionalFormatting>
  <conditionalFormatting sqref="I39">
    <cfRule type="containsText" dxfId="2106" priority="2761" operator="containsText" text="%">
      <formula>NOT(ISERROR(SEARCH("%",I39)))</formula>
    </cfRule>
  </conditionalFormatting>
  <conditionalFormatting sqref="I39:I40">
    <cfRule type="containsText" dxfId="2105" priority="2760" operator="containsText" text="%">
      <formula>NOT(ISERROR(SEARCH("%",I39)))</formula>
    </cfRule>
  </conditionalFormatting>
  <conditionalFormatting sqref="I39">
    <cfRule type="containsText" dxfId="2104" priority="2759" operator="containsText" text="%">
      <formula>NOT(ISERROR(SEARCH("%",I39)))</formula>
    </cfRule>
  </conditionalFormatting>
  <conditionalFormatting sqref="I39">
    <cfRule type="containsText" dxfId="2103" priority="2758" operator="containsText" text="%">
      <formula>NOT(ISERROR(SEARCH("%",I39)))</formula>
    </cfRule>
  </conditionalFormatting>
  <conditionalFormatting sqref="I39">
    <cfRule type="containsText" dxfId="2102" priority="2757" operator="containsText" text="%">
      <formula>NOT(ISERROR(SEARCH("%",I39)))</formula>
    </cfRule>
  </conditionalFormatting>
  <conditionalFormatting sqref="I39">
    <cfRule type="containsText" dxfId="2101" priority="2756" operator="containsText" text="%">
      <formula>NOT(ISERROR(SEARCH("%",I39)))</formula>
    </cfRule>
  </conditionalFormatting>
  <conditionalFormatting sqref="I39:I40">
    <cfRule type="containsText" dxfId="2100" priority="2755" operator="containsText" text="%">
      <formula>NOT(ISERROR(SEARCH("%",I39)))</formula>
    </cfRule>
  </conditionalFormatting>
  <conditionalFormatting sqref="I39:I40">
    <cfRule type="containsText" dxfId="2099" priority="2754" operator="containsText" text="%">
      <formula>NOT(ISERROR(SEARCH("%",I39)))</formula>
    </cfRule>
  </conditionalFormatting>
  <conditionalFormatting sqref="I39:I40">
    <cfRule type="containsText" dxfId="2098" priority="2753" operator="containsText" text="%">
      <formula>NOT(ISERROR(SEARCH("%",I39)))</formula>
    </cfRule>
  </conditionalFormatting>
  <conditionalFormatting sqref="I39">
    <cfRule type="containsText" dxfId="2097" priority="2752" operator="containsText" text="%">
      <formula>NOT(ISERROR(SEARCH("%",I39)))</formula>
    </cfRule>
  </conditionalFormatting>
  <conditionalFormatting sqref="I39">
    <cfRule type="containsText" dxfId="2096" priority="2751" operator="containsText" text="%">
      <formula>NOT(ISERROR(SEARCH("%",I39)))</formula>
    </cfRule>
  </conditionalFormatting>
  <conditionalFormatting sqref="I39">
    <cfRule type="containsText" dxfId="2095" priority="2750" operator="containsText" text="%">
      <formula>NOT(ISERROR(SEARCH("%",I39)))</formula>
    </cfRule>
  </conditionalFormatting>
  <conditionalFormatting sqref="I39">
    <cfRule type="containsText" dxfId="2094" priority="2749" operator="containsText" text="%">
      <formula>NOT(ISERROR(SEARCH("%",I39)))</formula>
    </cfRule>
  </conditionalFormatting>
  <conditionalFormatting sqref="I39">
    <cfRule type="containsText" dxfId="2093" priority="2748" operator="containsText" text="%">
      <formula>NOT(ISERROR(SEARCH("%",I39)))</formula>
    </cfRule>
  </conditionalFormatting>
  <conditionalFormatting sqref="I39">
    <cfRule type="containsText" dxfId="2092" priority="2747" operator="containsText" text="%">
      <formula>NOT(ISERROR(SEARCH("%",I39)))</formula>
    </cfRule>
  </conditionalFormatting>
  <conditionalFormatting sqref="I39">
    <cfRule type="containsText" dxfId="2091" priority="2746" operator="containsText" text="%">
      <formula>NOT(ISERROR(SEARCH("%",I39)))</formula>
    </cfRule>
  </conditionalFormatting>
  <conditionalFormatting sqref="I39">
    <cfRule type="containsText" dxfId="2090" priority="2745" operator="containsText" text="%">
      <formula>NOT(ISERROR(SEARCH("%",I39)))</formula>
    </cfRule>
  </conditionalFormatting>
  <conditionalFormatting sqref="I39">
    <cfRule type="containsText" dxfId="2089" priority="2744" operator="containsText" text="%">
      <formula>NOT(ISERROR(SEARCH("%",I39)))</formula>
    </cfRule>
  </conditionalFormatting>
  <conditionalFormatting sqref="I39">
    <cfRule type="containsText" dxfId="2088" priority="2743" operator="containsText" text="%">
      <formula>NOT(ISERROR(SEARCH("%",I39)))</formula>
    </cfRule>
  </conditionalFormatting>
  <conditionalFormatting sqref="I39">
    <cfRule type="containsText" dxfId="2087" priority="2742" operator="containsText" text="%">
      <formula>NOT(ISERROR(SEARCH("%",I39)))</formula>
    </cfRule>
  </conditionalFormatting>
  <conditionalFormatting sqref="I39">
    <cfRule type="containsText" dxfId="2086" priority="2741" operator="containsText" text="%">
      <formula>NOT(ISERROR(SEARCH("%",I39)))</formula>
    </cfRule>
  </conditionalFormatting>
  <conditionalFormatting sqref="I39">
    <cfRule type="containsText" dxfId="2085" priority="2740" operator="containsText" text="%">
      <formula>NOT(ISERROR(SEARCH("%",I39)))</formula>
    </cfRule>
  </conditionalFormatting>
  <conditionalFormatting sqref="I39">
    <cfRule type="containsText" dxfId="2084" priority="2739" operator="containsText" text="%">
      <formula>NOT(ISERROR(SEARCH("%",I39)))</formula>
    </cfRule>
  </conditionalFormatting>
  <conditionalFormatting sqref="I39">
    <cfRule type="containsText" dxfId="2083" priority="2738" operator="containsText" text="%">
      <formula>NOT(ISERROR(SEARCH("%",I39)))</formula>
    </cfRule>
  </conditionalFormatting>
  <conditionalFormatting sqref="G19">
    <cfRule type="containsText" dxfId="2082" priority="2737" operator="containsText" text="%">
      <formula>NOT(ISERROR(SEARCH("%",G19)))</formula>
    </cfRule>
  </conditionalFormatting>
  <conditionalFormatting sqref="G19">
    <cfRule type="containsText" dxfId="2081" priority="2736" operator="containsText" text="%">
      <formula>NOT(ISERROR(SEARCH("%",G19)))</formula>
    </cfRule>
  </conditionalFormatting>
  <conditionalFormatting sqref="G19">
    <cfRule type="containsText" dxfId="2080" priority="2735" operator="containsText" text="%">
      <formula>NOT(ISERROR(SEARCH("%",G19)))</formula>
    </cfRule>
  </conditionalFormatting>
  <conditionalFormatting sqref="G19">
    <cfRule type="containsText" dxfId="2079" priority="2734" operator="containsText" text="%">
      <formula>NOT(ISERROR(SEARCH("%",G19)))</formula>
    </cfRule>
  </conditionalFormatting>
  <conditionalFormatting sqref="G19:G20">
    <cfRule type="containsText" dxfId="2078" priority="2733" operator="containsText" text="%">
      <formula>NOT(ISERROR(SEARCH("%",G19)))</formula>
    </cfRule>
  </conditionalFormatting>
  <conditionalFormatting sqref="G19:G20">
    <cfRule type="containsText" dxfId="2077" priority="2732" operator="containsText" text="%">
      <formula>NOT(ISERROR(SEARCH("%",G19)))</formula>
    </cfRule>
  </conditionalFormatting>
  <conditionalFormatting sqref="G19:G20">
    <cfRule type="containsText" dxfId="2076" priority="2731" operator="containsText" text="%">
      <formula>NOT(ISERROR(SEARCH("%",G19)))</formula>
    </cfRule>
  </conditionalFormatting>
  <conditionalFormatting sqref="G19">
    <cfRule type="containsText" dxfId="2075" priority="2730" operator="containsText" text="%">
      <formula>NOT(ISERROR(SEARCH("%",G19)))</formula>
    </cfRule>
  </conditionalFormatting>
  <conditionalFormatting sqref="G19">
    <cfRule type="containsText" dxfId="2074" priority="2729" operator="containsText" text="%">
      <formula>NOT(ISERROR(SEARCH("%",G19)))</formula>
    </cfRule>
  </conditionalFormatting>
  <conditionalFormatting sqref="G19:G20">
    <cfRule type="containsText" dxfId="2073" priority="2728" operator="containsText" text="%">
      <formula>NOT(ISERROR(SEARCH("%",G19)))</formula>
    </cfRule>
  </conditionalFormatting>
  <conditionalFormatting sqref="G19:G20">
    <cfRule type="containsText" dxfId="2072" priority="2727" operator="containsText" text="%">
      <formula>NOT(ISERROR(SEARCH("%",G19)))</formula>
    </cfRule>
  </conditionalFormatting>
  <conditionalFormatting sqref="G19:G20">
    <cfRule type="containsText" dxfId="2071" priority="2726" operator="containsText" text="%">
      <formula>NOT(ISERROR(SEARCH("%",G19)))</formula>
    </cfRule>
  </conditionalFormatting>
  <conditionalFormatting sqref="G19">
    <cfRule type="containsText" dxfId="2070" priority="2725" operator="containsText" text="%">
      <formula>NOT(ISERROR(SEARCH("%",G19)))</formula>
    </cfRule>
  </conditionalFormatting>
  <conditionalFormatting sqref="G19">
    <cfRule type="containsText" dxfId="2069" priority="2724" operator="containsText" text="%">
      <formula>NOT(ISERROR(SEARCH("%",G19)))</formula>
    </cfRule>
  </conditionalFormatting>
  <conditionalFormatting sqref="G19">
    <cfRule type="containsText" dxfId="2068" priority="2723" operator="containsText" text="%">
      <formula>NOT(ISERROR(SEARCH("%",G19)))</formula>
    </cfRule>
  </conditionalFormatting>
  <conditionalFormatting sqref="G19">
    <cfRule type="containsText" dxfId="2067" priority="2722" operator="containsText" text="%">
      <formula>NOT(ISERROR(SEARCH("%",G19)))</formula>
    </cfRule>
  </conditionalFormatting>
  <conditionalFormatting sqref="G19">
    <cfRule type="containsText" dxfId="2066" priority="2721" operator="containsText" text="%">
      <formula>NOT(ISERROR(SEARCH("%",G19)))</formula>
    </cfRule>
  </conditionalFormatting>
  <conditionalFormatting sqref="G19">
    <cfRule type="containsText" dxfId="2065" priority="2720" operator="containsText" text="%">
      <formula>NOT(ISERROR(SEARCH("%",G19)))</formula>
    </cfRule>
  </conditionalFormatting>
  <conditionalFormatting sqref="G19">
    <cfRule type="containsText" dxfId="2064" priority="2719" operator="containsText" text="%">
      <formula>NOT(ISERROR(SEARCH("%",G19)))</formula>
    </cfRule>
  </conditionalFormatting>
  <conditionalFormatting sqref="H21">
    <cfRule type="containsText" dxfId="2063" priority="2718" operator="containsText" text="%">
      <formula>NOT(ISERROR(SEARCH("%",H21)))</formula>
    </cfRule>
  </conditionalFormatting>
  <conditionalFormatting sqref="I21">
    <cfRule type="containsText" dxfId="2062" priority="2717" operator="containsText" text="%">
      <formula>NOT(ISERROR(SEARCH("%",I21)))</formula>
    </cfRule>
  </conditionalFormatting>
  <conditionalFormatting sqref="H21">
    <cfRule type="containsText" dxfId="2061" priority="2716" operator="containsText" text="%">
      <formula>NOT(ISERROR(SEARCH("%",H21)))</formula>
    </cfRule>
  </conditionalFormatting>
  <conditionalFormatting sqref="I21">
    <cfRule type="containsText" dxfId="2060" priority="2715" operator="containsText" text="%">
      <formula>NOT(ISERROR(SEARCH("%",I21)))</formula>
    </cfRule>
  </conditionalFormatting>
  <conditionalFormatting sqref="H21:H22">
    <cfRule type="containsText" dxfId="2059" priority="2714" operator="containsText" text="%">
      <formula>NOT(ISERROR(SEARCH("%",H21)))</formula>
    </cfRule>
  </conditionalFormatting>
  <conditionalFormatting sqref="H21:H22">
    <cfRule type="containsText" dxfId="2058" priority="2713" operator="containsText" text="%">
      <formula>NOT(ISERROR(SEARCH("%",H21)))</formula>
    </cfRule>
  </conditionalFormatting>
  <conditionalFormatting sqref="H21:H22">
    <cfRule type="containsText" dxfId="2057" priority="2712" operator="containsText" text="%">
      <formula>NOT(ISERROR(SEARCH("%",H21)))</formula>
    </cfRule>
  </conditionalFormatting>
  <conditionalFormatting sqref="I21">
    <cfRule type="containsText" dxfId="2056" priority="2711" operator="containsText" text="%">
      <formula>NOT(ISERROR(SEARCH("%",I21)))</formula>
    </cfRule>
  </conditionalFormatting>
  <conditionalFormatting sqref="I21">
    <cfRule type="containsText" dxfId="2055" priority="2710" operator="containsText" text="%">
      <formula>NOT(ISERROR(SEARCH("%",I21)))</formula>
    </cfRule>
  </conditionalFormatting>
  <conditionalFormatting sqref="I21:I22">
    <cfRule type="containsText" dxfId="2054" priority="2709" operator="containsText" text="%">
      <formula>NOT(ISERROR(SEARCH("%",I21)))</formula>
    </cfRule>
  </conditionalFormatting>
  <conditionalFormatting sqref="I21:I22">
    <cfRule type="containsText" dxfId="2053" priority="2708" operator="containsText" text="%">
      <formula>NOT(ISERROR(SEARCH("%",I21)))</formula>
    </cfRule>
  </conditionalFormatting>
  <conditionalFormatting sqref="I21:I22">
    <cfRule type="containsText" dxfId="2052" priority="2707" operator="containsText" text="%">
      <formula>NOT(ISERROR(SEARCH("%",I21)))</formula>
    </cfRule>
  </conditionalFormatting>
  <conditionalFormatting sqref="H21:H22">
    <cfRule type="containsText" dxfId="2051" priority="2706" operator="containsText" text="%">
      <formula>NOT(ISERROR(SEARCH("%",H21)))</formula>
    </cfRule>
  </conditionalFormatting>
  <conditionalFormatting sqref="H21:H22">
    <cfRule type="containsText" dxfId="2050" priority="2705" operator="containsText" text="%">
      <formula>NOT(ISERROR(SEARCH("%",H21)))</formula>
    </cfRule>
  </conditionalFormatting>
  <conditionalFormatting sqref="H21:H22">
    <cfRule type="containsText" dxfId="2049" priority="2704" operator="containsText" text="%">
      <formula>NOT(ISERROR(SEARCH("%",H21)))</formula>
    </cfRule>
  </conditionalFormatting>
  <conditionalFormatting sqref="H21">
    <cfRule type="containsText" dxfId="2048" priority="2703" operator="containsText" text="%">
      <formula>NOT(ISERROR(SEARCH("%",H21)))</formula>
    </cfRule>
  </conditionalFormatting>
  <conditionalFormatting sqref="H21">
    <cfRule type="containsText" dxfId="2047" priority="2702" operator="containsText" text="%">
      <formula>NOT(ISERROR(SEARCH("%",H21)))</formula>
    </cfRule>
  </conditionalFormatting>
  <conditionalFormatting sqref="H21">
    <cfRule type="containsText" dxfId="2046" priority="2701" operator="containsText" text="%">
      <formula>NOT(ISERROR(SEARCH("%",H21)))</formula>
    </cfRule>
  </conditionalFormatting>
  <conditionalFormatting sqref="H21">
    <cfRule type="containsText" dxfId="2045" priority="2700" operator="containsText" text="%">
      <formula>NOT(ISERROR(SEARCH("%",H21)))</formula>
    </cfRule>
  </conditionalFormatting>
  <conditionalFormatting sqref="H21">
    <cfRule type="containsText" dxfId="2044" priority="2699" operator="containsText" text="%">
      <formula>NOT(ISERROR(SEARCH("%",H21)))</formula>
    </cfRule>
  </conditionalFormatting>
  <conditionalFormatting sqref="H21">
    <cfRule type="containsText" dxfId="2043" priority="2698" operator="containsText" text="%">
      <formula>NOT(ISERROR(SEARCH("%",H21)))</formula>
    </cfRule>
  </conditionalFormatting>
  <conditionalFormatting sqref="H21">
    <cfRule type="containsText" dxfId="2042" priority="2697" operator="containsText" text="%">
      <formula>NOT(ISERROR(SEARCH("%",H21)))</formula>
    </cfRule>
  </conditionalFormatting>
  <conditionalFormatting sqref="I21">
    <cfRule type="containsText" dxfId="2041" priority="2696" operator="containsText" text="%">
      <formula>NOT(ISERROR(SEARCH("%",I21)))</formula>
    </cfRule>
  </conditionalFormatting>
  <conditionalFormatting sqref="I21">
    <cfRule type="containsText" dxfId="2040" priority="2695" operator="containsText" text="%">
      <formula>NOT(ISERROR(SEARCH("%",I21)))</formula>
    </cfRule>
  </conditionalFormatting>
  <conditionalFormatting sqref="I21:I22">
    <cfRule type="containsText" dxfId="2039" priority="2694" operator="containsText" text="%">
      <formula>NOT(ISERROR(SEARCH("%",I21)))</formula>
    </cfRule>
  </conditionalFormatting>
  <conditionalFormatting sqref="I21:I22">
    <cfRule type="containsText" dxfId="2038" priority="2693" operator="containsText" text="%">
      <formula>NOT(ISERROR(SEARCH("%",I21)))</formula>
    </cfRule>
  </conditionalFormatting>
  <conditionalFormatting sqref="I21:I22">
    <cfRule type="containsText" dxfId="2037" priority="2692" operator="containsText" text="%">
      <formula>NOT(ISERROR(SEARCH("%",I21)))</formula>
    </cfRule>
  </conditionalFormatting>
  <conditionalFormatting sqref="I21">
    <cfRule type="containsText" dxfId="2036" priority="2691" operator="containsText" text="%">
      <formula>NOT(ISERROR(SEARCH("%",I21)))</formula>
    </cfRule>
  </conditionalFormatting>
  <conditionalFormatting sqref="I21">
    <cfRule type="containsText" dxfId="2035" priority="2690" operator="containsText" text="%">
      <formula>NOT(ISERROR(SEARCH("%",I21)))</formula>
    </cfRule>
  </conditionalFormatting>
  <conditionalFormatting sqref="I21">
    <cfRule type="containsText" dxfId="2034" priority="2689" operator="containsText" text="%">
      <formula>NOT(ISERROR(SEARCH("%",I21)))</formula>
    </cfRule>
  </conditionalFormatting>
  <conditionalFormatting sqref="I21">
    <cfRule type="containsText" dxfId="2033" priority="2688" operator="containsText" text="%">
      <formula>NOT(ISERROR(SEARCH("%",I21)))</formula>
    </cfRule>
  </conditionalFormatting>
  <conditionalFormatting sqref="I21">
    <cfRule type="containsText" dxfId="2032" priority="2687" operator="containsText" text="%">
      <formula>NOT(ISERROR(SEARCH("%",I21)))</formula>
    </cfRule>
  </conditionalFormatting>
  <conditionalFormatting sqref="I21">
    <cfRule type="containsText" dxfId="2031" priority="2686" operator="containsText" text="%">
      <formula>NOT(ISERROR(SEARCH("%",I21)))</formula>
    </cfRule>
  </conditionalFormatting>
  <conditionalFormatting sqref="I21">
    <cfRule type="containsText" dxfId="2030" priority="2685" operator="containsText" text="%">
      <formula>NOT(ISERROR(SEARCH("%",I21)))</formula>
    </cfRule>
  </conditionalFormatting>
  <conditionalFormatting sqref="I21">
    <cfRule type="containsText" dxfId="2029" priority="2684" operator="containsText" text="%">
      <formula>NOT(ISERROR(SEARCH("%",I21)))</formula>
    </cfRule>
  </conditionalFormatting>
  <conditionalFormatting sqref="I21">
    <cfRule type="containsText" dxfId="2028" priority="2683" operator="containsText" text="%">
      <formula>NOT(ISERROR(SEARCH("%",I21)))</formula>
    </cfRule>
  </conditionalFormatting>
  <conditionalFormatting sqref="I21">
    <cfRule type="containsText" dxfId="2027" priority="2682" operator="containsText" text="%">
      <formula>NOT(ISERROR(SEARCH("%",I21)))</formula>
    </cfRule>
  </conditionalFormatting>
  <conditionalFormatting sqref="I21">
    <cfRule type="containsText" dxfId="2026" priority="2681" operator="containsText" text="%">
      <formula>NOT(ISERROR(SEARCH("%",I21)))</formula>
    </cfRule>
  </conditionalFormatting>
  <conditionalFormatting sqref="I21:I22">
    <cfRule type="containsText" dxfId="2025" priority="2680" operator="containsText" text="%">
      <formula>NOT(ISERROR(SEARCH("%",I21)))</formula>
    </cfRule>
  </conditionalFormatting>
  <conditionalFormatting sqref="I21:I22">
    <cfRule type="containsText" dxfId="2024" priority="2679" operator="containsText" text="%">
      <formula>NOT(ISERROR(SEARCH("%",I21)))</formula>
    </cfRule>
  </conditionalFormatting>
  <conditionalFormatting sqref="I21:I22">
    <cfRule type="containsText" dxfId="2023" priority="2678" operator="containsText" text="%">
      <formula>NOT(ISERROR(SEARCH("%",I21)))</formula>
    </cfRule>
  </conditionalFormatting>
  <conditionalFormatting sqref="I21">
    <cfRule type="containsText" dxfId="2022" priority="2677" operator="containsText" text="%">
      <formula>NOT(ISERROR(SEARCH("%",I21)))</formula>
    </cfRule>
  </conditionalFormatting>
  <conditionalFormatting sqref="I21">
    <cfRule type="containsText" dxfId="2021" priority="2676" operator="containsText" text="%">
      <formula>NOT(ISERROR(SEARCH("%",I21)))</formula>
    </cfRule>
  </conditionalFormatting>
  <conditionalFormatting sqref="I21:I22">
    <cfRule type="containsText" dxfId="2020" priority="2675" operator="containsText" text="%">
      <formula>NOT(ISERROR(SEARCH("%",I21)))</formula>
    </cfRule>
  </conditionalFormatting>
  <conditionalFormatting sqref="I21:I22">
    <cfRule type="containsText" dxfId="2019" priority="2674" operator="containsText" text="%">
      <formula>NOT(ISERROR(SEARCH("%",I21)))</formula>
    </cfRule>
  </conditionalFormatting>
  <conditionalFormatting sqref="I21:I22">
    <cfRule type="containsText" dxfId="2018" priority="2673" operator="containsText" text="%">
      <formula>NOT(ISERROR(SEARCH("%",I21)))</formula>
    </cfRule>
  </conditionalFormatting>
  <conditionalFormatting sqref="I21">
    <cfRule type="containsText" dxfId="2017" priority="2672" operator="containsText" text="%">
      <formula>NOT(ISERROR(SEARCH("%",I21)))</formula>
    </cfRule>
  </conditionalFormatting>
  <conditionalFormatting sqref="I21">
    <cfRule type="containsText" dxfId="2016" priority="2671" operator="containsText" text="%">
      <formula>NOT(ISERROR(SEARCH("%",I21)))</formula>
    </cfRule>
  </conditionalFormatting>
  <conditionalFormatting sqref="I21">
    <cfRule type="containsText" dxfId="2015" priority="2670" operator="containsText" text="%">
      <formula>NOT(ISERROR(SEARCH("%",I21)))</formula>
    </cfRule>
  </conditionalFormatting>
  <conditionalFormatting sqref="I21">
    <cfRule type="containsText" dxfId="2014" priority="2669" operator="containsText" text="%">
      <formula>NOT(ISERROR(SEARCH("%",I21)))</formula>
    </cfRule>
  </conditionalFormatting>
  <conditionalFormatting sqref="I21">
    <cfRule type="containsText" dxfId="2013" priority="2668" operator="containsText" text="%">
      <formula>NOT(ISERROR(SEARCH("%",I21)))</formula>
    </cfRule>
  </conditionalFormatting>
  <conditionalFormatting sqref="I21">
    <cfRule type="containsText" dxfId="2012" priority="2667" operator="containsText" text="%">
      <formula>NOT(ISERROR(SEARCH("%",I21)))</formula>
    </cfRule>
  </conditionalFormatting>
  <conditionalFormatting sqref="I21">
    <cfRule type="containsText" dxfId="2011" priority="2666" operator="containsText" text="%">
      <formula>NOT(ISERROR(SEARCH("%",I21)))</formula>
    </cfRule>
  </conditionalFormatting>
  <conditionalFormatting sqref="I21">
    <cfRule type="containsText" dxfId="2010" priority="2665" operator="containsText" text="%">
      <formula>NOT(ISERROR(SEARCH("%",I21)))</formula>
    </cfRule>
  </conditionalFormatting>
  <conditionalFormatting sqref="I21">
    <cfRule type="containsText" dxfId="2009" priority="2664" operator="containsText" text="%">
      <formula>NOT(ISERROR(SEARCH("%",I21)))</formula>
    </cfRule>
  </conditionalFormatting>
  <conditionalFormatting sqref="I21:I22">
    <cfRule type="containsText" dxfId="2008" priority="2663" operator="containsText" text="%">
      <formula>NOT(ISERROR(SEARCH("%",I21)))</formula>
    </cfRule>
  </conditionalFormatting>
  <conditionalFormatting sqref="I21:I22">
    <cfRule type="containsText" dxfId="2007" priority="2662" operator="containsText" text="%">
      <formula>NOT(ISERROR(SEARCH("%",I21)))</formula>
    </cfRule>
  </conditionalFormatting>
  <conditionalFormatting sqref="I21:I22">
    <cfRule type="containsText" dxfId="2006" priority="2661" operator="containsText" text="%">
      <formula>NOT(ISERROR(SEARCH("%",I21)))</formula>
    </cfRule>
  </conditionalFormatting>
  <conditionalFormatting sqref="I21:I22">
    <cfRule type="containsText" dxfId="2005" priority="2660" operator="containsText" text="%">
      <formula>NOT(ISERROR(SEARCH("%",I21)))</formula>
    </cfRule>
  </conditionalFormatting>
  <conditionalFormatting sqref="I21:I22">
    <cfRule type="containsText" dxfId="2004" priority="2659" operator="containsText" text="%">
      <formula>NOT(ISERROR(SEARCH("%",I21)))</formula>
    </cfRule>
  </conditionalFormatting>
  <conditionalFormatting sqref="I21:I22">
    <cfRule type="containsText" dxfId="2003" priority="2658" operator="containsText" text="%">
      <formula>NOT(ISERROR(SEARCH("%",I21)))</formula>
    </cfRule>
  </conditionalFormatting>
  <conditionalFormatting sqref="I21">
    <cfRule type="containsText" dxfId="2002" priority="2657" operator="containsText" text="%">
      <formula>NOT(ISERROR(SEARCH("%",I21)))</formula>
    </cfRule>
  </conditionalFormatting>
  <conditionalFormatting sqref="I21">
    <cfRule type="containsText" dxfId="2001" priority="2656" operator="containsText" text="%">
      <formula>NOT(ISERROR(SEARCH("%",I21)))</formula>
    </cfRule>
  </conditionalFormatting>
  <conditionalFormatting sqref="I21">
    <cfRule type="containsText" dxfId="2000" priority="2655" operator="containsText" text="%">
      <formula>NOT(ISERROR(SEARCH("%",I21)))</formula>
    </cfRule>
  </conditionalFormatting>
  <conditionalFormatting sqref="I21">
    <cfRule type="containsText" dxfId="1999" priority="2654" operator="containsText" text="%">
      <formula>NOT(ISERROR(SEARCH("%",I21)))</formula>
    </cfRule>
  </conditionalFormatting>
  <conditionalFormatting sqref="I21">
    <cfRule type="containsText" dxfId="1998" priority="2653" operator="containsText" text="%">
      <formula>NOT(ISERROR(SEARCH("%",I21)))</formula>
    </cfRule>
  </conditionalFormatting>
  <conditionalFormatting sqref="I21">
    <cfRule type="containsText" dxfId="1997" priority="2652" operator="containsText" text="%">
      <formula>NOT(ISERROR(SEARCH("%",I21)))</formula>
    </cfRule>
  </conditionalFormatting>
  <conditionalFormatting sqref="I21">
    <cfRule type="containsText" dxfId="1996" priority="2651" operator="containsText" text="%">
      <formula>NOT(ISERROR(SEARCH("%",I21)))</formula>
    </cfRule>
  </conditionalFormatting>
  <conditionalFormatting sqref="K41:K42">
    <cfRule type="containsText" dxfId="1995" priority="2650" operator="containsText" text="%">
      <formula>NOT(ISERROR(SEARCH("%",K41)))</formula>
    </cfRule>
  </conditionalFormatting>
  <conditionalFormatting sqref="K41">
    <cfRule type="containsText" dxfId="1994" priority="2649" operator="containsText" text="%">
      <formula>NOT(ISERROR(SEARCH("%",K41)))</formula>
    </cfRule>
  </conditionalFormatting>
  <conditionalFormatting sqref="K41">
    <cfRule type="containsText" dxfId="1993" priority="2648" operator="containsText" text="%">
      <formula>NOT(ISERROR(SEARCH("%",K41)))</formula>
    </cfRule>
  </conditionalFormatting>
  <conditionalFormatting sqref="K41">
    <cfRule type="containsText" dxfId="1992" priority="2647" operator="containsText" text="%">
      <formula>NOT(ISERROR(SEARCH("%",K41)))</formula>
    </cfRule>
  </conditionalFormatting>
  <conditionalFormatting sqref="K41">
    <cfRule type="containsText" dxfId="1991" priority="2646" operator="containsText" text="%">
      <formula>NOT(ISERROR(SEARCH("%",K41)))</formula>
    </cfRule>
  </conditionalFormatting>
  <conditionalFormatting sqref="K41">
    <cfRule type="containsText" dxfId="1990" priority="2645" operator="containsText" text="%">
      <formula>NOT(ISERROR(SEARCH("%",K41)))</formula>
    </cfRule>
  </conditionalFormatting>
  <conditionalFormatting sqref="K41">
    <cfRule type="containsText" dxfId="1989" priority="2644" operator="containsText" text="%">
      <formula>NOT(ISERROR(SEARCH("%",K41)))</formula>
    </cfRule>
  </conditionalFormatting>
  <conditionalFormatting sqref="K41:K42">
    <cfRule type="containsText" dxfId="1988" priority="2643" operator="containsText" text="%">
      <formula>NOT(ISERROR(SEARCH("%",K41)))</formula>
    </cfRule>
  </conditionalFormatting>
  <conditionalFormatting sqref="K41">
    <cfRule type="containsText" dxfId="1987" priority="2642" operator="containsText" text="%">
      <formula>NOT(ISERROR(SEARCH("%",K41)))</formula>
    </cfRule>
  </conditionalFormatting>
  <conditionalFormatting sqref="K41">
    <cfRule type="containsText" dxfId="1986" priority="2641" operator="containsText" text="%">
      <formula>NOT(ISERROR(SEARCH("%",K41)))</formula>
    </cfRule>
  </conditionalFormatting>
  <conditionalFormatting sqref="K41:K42">
    <cfRule type="containsText" dxfId="1985" priority="2640" operator="containsText" text="%">
      <formula>NOT(ISERROR(SEARCH("%",K41)))</formula>
    </cfRule>
  </conditionalFormatting>
  <conditionalFormatting sqref="K41">
    <cfRule type="containsText" dxfId="1984" priority="2639" operator="containsText" text="%">
      <formula>NOT(ISERROR(SEARCH("%",K41)))</formula>
    </cfRule>
  </conditionalFormatting>
  <conditionalFormatting sqref="K41">
    <cfRule type="containsText" dxfId="1983" priority="2638" operator="containsText" text="%">
      <formula>NOT(ISERROR(SEARCH("%",K41)))</formula>
    </cfRule>
  </conditionalFormatting>
  <conditionalFormatting sqref="K41">
    <cfRule type="containsText" dxfId="1982" priority="2637" operator="containsText" text="%">
      <formula>NOT(ISERROR(SEARCH("%",K41)))</formula>
    </cfRule>
  </conditionalFormatting>
  <conditionalFormatting sqref="K41">
    <cfRule type="containsText" dxfId="1981" priority="2636" operator="containsText" text="%">
      <formula>NOT(ISERROR(SEARCH("%",K41)))</formula>
    </cfRule>
  </conditionalFormatting>
  <conditionalFormatting sqref="K41:K42">
    <cfRule type="containsText" dxfId="1980" priority="2635" operator="containsText" text="%">
      <formula>NOT(ISERROR(SEARCH("%",K41)))</formula>
    </cfRule>
  </conditionalFormatting>
  <conditionalFormatting sqref="K41:K42">
    <cfRule type="containsText" dxfId="1979" priority="2634" operator="containsText" text="%">
      <formula>NOT(ISERROR(SEARCH("%",K41)))</formula>
    </cfRule>
  </conditionalFormatting>
  <conditionalFormatting sqref="K41:K42">
    <cfRule type="containsText" dxfId="1978" priority="2633" operator="containsText" text="%">
      <formula>NOT(ISERROR(SEARCH("%",K41)))</formula>
    </cfRule>
  </conditionalFormatting>
  <conditionalFormatting sqref="K41">
    <cfRule type="containsText" dxfId="1977" priority="2632" operator="containsText" text="%">
      <formula>NOT(ISERROR(SEARCH("%",K41)))</formula>
    </cfRule>
  </conditionalFormatting>
  <conditionalFormatting sqref="K41">
    <cfRule type="containsText" dxfId="1976" priority="2631" operator="containsText" text="%">
      <formula>NOT(ISERROR(SEARCH("%",K41)))</formula>
    </cfRule>
  </conditionalFormatting>
  <conditionalFormatting sqref="K41">
    <cfRule type="containsText" dxfId="1975" priority="2630" operator="containsText" text="%">
      <formula>NOT(ISERROR(SEARCH("%",K41)))</formula>
    </cfRule>
  </conditionalFormatting>
  <conditionalFormatting sqref="K41">
    <cfRule type="containsText" dxfId="1974" priority="2629" operator="containsText" text="%">
      <formula>NOT(ISERROR(SEARCH("%",K41)))</formula>
    </cfRule>
  </conditionalFormatting>
  <conditionalFormatting sqref="K41">
    <cfRule type="containsText" dxfId="1973" priority="2628" operator="containsText" text="%">
      <formula>NOT(ISERROR(SEARCH("%",K41)))</formula>
    </cfRule>
  </conditionalFormatting>
  <conditionalFormatting sqref="K41">
    <cfRule type="containsText" dxfId="1972" priority="2627" operator="containsText" text="%">
      <formula>NOT(ISERROR(SEARCH("%",K41)))</formula>
    </cfRule>
  </conditionalFormatting>
  <conditionalFormatting sqref="K41">
    <cfRule type="containsText" dxfId="1971" priority="2626" operator="containsText" text="%">
      <formula>NOT(ISERROR(SEARCH("%",K41)))</formula>
    </cfRule>
  </conditionalFormatting>
  <conditionalFormatting sqref="K41">
    <cfRule type="containsText" dxfId="1970" priority="2625" operator="containsText" text="%">
      <formula>NOT(ISERROR(SEARCH("%",K41)))</formula>
    </cfRule>
  </conditionalFormatting>
  <conditionalFormatting sqref="K41">
    <cfRule type="containsText" dxfId="1969" priority="2624" operator="containsText" text="%">
      <formula>NOT(ISERROR(SEARCH("%",K41)))</formula>
    </cfRule>
  </conditionalFormatting>
  <conditionalFormatting sqref="K41">
    <cfRule type="containsText" dxfId="1968" priority="2623" operator="containsText" text="%">
      <formula>NOT(ISERROR(SEARCH("%",K41)))</formula>
    </cfRule>
  </conditionalFormatting>
  <conditionalFormatting sqref="K41">
    <cfRule type="containsText" dxfId="1967" priority="2622" operator="containsText" text="%">
      <formula>NOT(ISERROR(SEARCH("%",K41)))</formula>
    </cfRule>
  </conditionalFormatting>
  <conditionalFormatting sqref="K41">
    <cfRule type="containsText" dxfId="1966" priority="2621" operator="containsText" text="%">
      <formula>NOT(ISERROR(SEARCH("%",K41)))</formula>
    </cfRule>
  </conditionalFormatting>
  <conditionalFormatting sqref="K41">
    <cfRule type="containsText" dxfId="1965" priority="2620" operator="containsText" text="%">
      <formula>NOT(ISERROR(SEARCH("%",K41)))</formula>
    </cfRule>
  </conditionalFormatting>
  <conditionalFormatting sqref="K41">
    <cfRule type="containsText" dxfId="1964" priority="2619" operator="containsText" text="%">
      <formula>NOT(ISERROR(SEARCH("%",K41)))</formula>
    </cfRule>
  </conditionalFormatting>
  <conditionalFormatting sqref="K41">
    <cfRule type="containsText" dxfId="1963" priority="2618" operator="containsText" text="%">
      <formula>NOT(ISERROR(SEARCH("%",K41)))</formula>
    </cfRule>
  </conditionalFormatting>
  <conditionalFormatting sqref="J27">
    <cfRule type="containsText" dxfId="1962" priority="1693" operator="containsText" text="%">
      <formula>NOT(ISERROR(SEARCH("%",J27)))</formula>
    </cfRule>
  </conditionalFormatting>
  <conditionalFormatting sqref="J27">
    <cfRule type="containsText" dxfId="1961" priority="1692" operator="containsText" text="%">
      <formula>NOT(ISERROR(SEARCH("%",J27)))</formula>
    </cfRule>
  </conditionalFormatting>
  <conditionalFormatting sqref="J27">
    <cfRule type="containsText" dxfId="1960" priority="1691" operator="containsText" text="%">
      <formula>NOT(ISERROR(SEARCH("%",J27)))</formula>
    </cfRule>
  </conditionalFormatting>
  <conditionalFormatting sqref="J27">
    <cfRule type="containsText" dxfId="1959" priority="1690" operator="containsText" text="%">
      <formula>NOT(ISERROR(SEARCH("%",J27)))</formula>
    </cfRule>
  </conditionalFormatting>
  <conditionalFormatting sqref="J27">
    <cfRule type="containsText" dxfId="1958" priority="1689" operator="containsText" text="%">
      <formula>NOT(ISERROR(SEARCH("%",J27)))</formula>
    </cfRule>
  </conditionalFormatting>
  <conditionalFormatting sqref="J27">
    <cfRule type="containsText" dxfId="1957" priority="1688" operator="containsText" text="%">
      <formula>NOT(ISERROR(SEARCH("%",J27)))</formula>
    </cfRule>
  </conditionalFormatting>
  <conditionalFormatting sqref="J27">
    <cfRule type="containsText" dxfId="1956" priority="1682" operator="containsText" text="%">
      <formula>NOT(ISERROR(SEARCH("%",J27)))</formula>
    </cfRule>
  </conditionalFormatting>
  <conditionalFormatting sqref="J27">
    <cfRule type="containsText" dxfId="1955" priority="1681" operator="containsText" text="%">
      <formula>NOT(ISERROR(SEARCH("%",J27)))</formula>
    </cfRule>
  </conditionalFormatting>
  <conditionalFormatting sqref="K27">
    <cfRule type="containsText" dxfId="1954" priority="1679" operator="containsText" text="%">
      <formula>NOT(ISERROR(SEARCH("%",K27)))</formula>
    </cfRule>
  </conditionalFormatting>
  <conditionalFormatting sqref="K27">
    <cfRule type="containsText" dxfId="1953" priority="1676" operator="containsText" text="%">
      <formula>NOT(ISERROR(SEARCH("%",K27)))</formula>
    </cfRule>
  </conditionalFormatting>
  <conditionalFormatting sqref="K27">
    <cfRule type="containsText" dxfId="1952" priority="1675" operator="containsText" text="%">
      <formula>NOT(ISERROR(SEARCH("%",K27)))</formula>
    </cfRule>
  </conditionalFormatting>
  <conditionalFormatting sqref="K27">
    <cfRule type="containsText" dxfId="1951" priority="1674" operator="containsText" text="%">
      <formula>NOT(ISERROR(SEARCH("%",K27)))</formula>
    </cfRule>
  </conditionalFormatting>
  <conditionalFormatting sqref="K27">
    <cfRule type="containsText" dxfId="1950" priority="1673" operator="containsText" text="%">
      <formula>NOT(ISERROR(SEARCH("%",K27)))</formula>
    </cfRule>
  </conditionalFormatting>
  <conditionalFormatting sqref="K27">
    <cfRule type="containsText" dxfId="1949" priority="1672" operator="containsText" text="%">
      <formula>NOT(ISERROR(SEARCH("%",K27)))</formula>
    </cfRule>
  </conditionalFormatting>
  <conditionalFormatting sqref="K27">
    <cfRule type="containsText" dxfId="1948" priority="1671" operator="containsText" text="%">
      <formula>NOT(ISERROR(SEARCH("%",K27)))</formula>
    </cfRule>
  </conditionalFormatting>
  <conditionalFormatting sqref="K27">
    <cfRule type="containsText" dxfId="1947" priority="1670" operator="containsText" text="%">
      <formula>NOT(ISERROR(SEARCH("%",K27)))</formula>
    </cfRule>
  </conditionalFormatting>
  <conditionalFormatting sqref="K27">
    <cfRule type="containsText" dxfId="1946" priority="1669" operator="containsText" text="%">
      <formula>NOT(ISERROR(SEARCH("%",K27)))</formula>
    </cfRule>
  </conditionalFormatting>
  <conditionalFormatting sqref="K27">
    <cfRule type="containsText" dxfId="1945" priority="1664" operator="containsText" text="%">
      <formula>NOT(ISERROR(SEARCH("%",K27)))</formula>
    </cfRule>
  </conditionalFormatting>
  <conditionalFormatting sqref="K27">
    <cfRule type="containsText" dxfId="1944" priority="1663" operator="containsText" text="%">
      <formula>NOT(ISERROR(SEARCH("%",K27)))</formula>
    </cfRule>
  </conditionalFormatting>
  <conditionalFormatting sqref="K27:K28">
    <cfRule type="containsText" dxfId="1943" priority="1659" operator="containsText" text="%">
      <formula>NOT(ISERROR(SEARCH("%",K27)))</formula>
    </cfRule>
  </conditionalFormatting>
  <conditionalFormatting sqref="K27:K28">
    <cfRule type="containsText" dxfId="1942" priority="1658" operator="containsText" text="%">
      <formula>NOT(ISERROR(SEARCH("%",K27)))</formula>
    </cfRule>
  </conditionalFormatting>
  <conditionalFormatting sqref="K27">
    <cfRule type="containsText" dxfId="1941" priority="1657" operator="containsText" text="%">
      <formula>NOT(ISERROR(SEARCH("%",K27)))</formula>
    </cfRule>
  </conditionalFormatting>
  <conditionalFormatting sqref="K27">
    <cfRule type="containsText" dxfId="1940" priority="1656" operator="containsText" text="%">
      <formula>NOT(ISERROR(SEARCH("%",K27)))</formula>
    </cfRule>
  </conditionalFormatting>
  <conditionalFormatting sqref="K27">
    <cfRule type="containsText" dxfId="1939" priority="1655" operator="containsText" text="%">
      <formula>NOT(ISERROR(SEARCH("%",K27)))</formula>
    </cfRule>
  </conditionalFormatting>
  <conditionalFormatting sqref="K27">
    <cfRule type="containsText" dxfId="1938" priority="1650" operator="containsText" text="%">
      <formula>NOT(ISERROR(SEARCH("%",K27)))</formula>
    </cfRule>
  </conditionalFormatting>
  <conditionalFormatting sqref="K27">
    <cfRule type="containsText" dxfId="1937" priority="1649" operator="containsText" text="%">
      <formula>NOT(ISERROR(SEARCH("%",K27)))</formula>
    </cfRule>
  </conditionalFormatting>
  <conditionalFormatting sqref="K27">
    <cfRule type="containsText" dxfId="1936" priority="1647" operator="containsText" text="%">
      <formula>NOT(ISERROR(SEARCH("%",K27)))</formula>
    </cfRule>
  </conditionalFormatting>
  <conditionalFormatting sqref="K27">
    <cfRule type="containsText" dxfId="1935" priority="1646" operator="containsText" text="%">
      <formula>NOT(ISERROR(SEARCH("%",K27)))</formula>
    </cfRule>
  </conditionalFormatting>
  <conditionalFormatting sqref="K27">
    <cfRule type="containsText" dxfId="1934" priority="1645" operator="containsText" text="%">
      <formula>NOT(ISERROR(SEARCH("%",K27)))</formula>
    </cfRule>
  </conditionalFormatting>
  <conditionalFormatting sqref="K27">
    <cfRule type="containsText" dxfId="1933" priority="1644" operator="containsText" text="%">
      <formula>NOT(ISERROR(SEARCH("%",K27)))</formula>
    </cfRule>
  </conditionalFormatting>
  <conditionalFormatting sqref="K27">
    <cfRule type="containsText" dxfId="1932" priority="1643" operator="containsText" text="%">
      <formula>NOT(ISERROR(SEARCH("%",K27)))</formula>
    </cfRule>
  </conditionalFormatting>
  <conditionalFormatting sqref="G27">
    <cfRule type="containsText" dxfId="1931" priority="1642" operator="containsText" text="%">
      <formula>NOT(ISERROR(SEARCH("%",G27)))</formula>
    </cfRule>
  </conditionalFormatting>
  <conditionalFormatting sqref="G27">
    <cfRule type="containsText" dxfId="1930" priority="1641" operator="containsText" text="%">
      <formula>NOT(ISERROR(SEARCH("%",G27)))</formula>
    </cfRule>
  </conditionalFormatting>
  <conditionalFormatting sqref="G27">
    <cfRule type="containsText" dxfId="1929" priority="1640" operator="containsText" text="%">
      <formula>NOT(ISERROR(SEARCH("%",G27)))</formula>
    </cfRule>
  </conditionalFormatting>
  <conditionalFormatting sqref="G27">
    <cfRule type="containsText" dxfId="1928" priority="1639" operator="containsText" text="%">
      <formula>NOT(ISERROR(SEARCH("%",G27)))</formula>
    </cfRule>
  </conditionalFormatting>
  <conditionalFormatting sqref="G27">
    <cfRule type="containsText" dxfId="1927" priority="1638" operator="containsText" text="%">
      <formula>NOT(ISERROR(SEARCH("%",G27)))</formula>
    </cfRule>
  </conditionalFormatting>
  <conditionalFormatting sqref="G27">
    <cfRule type="containsText" dxfId="1926" priority="1635" operator="containsText" text="%">
      <formula>NOT(ISERROR(SEARCH("%",G27)))</formula>
    </cfRule>
  </conditionalFormatting>
  <conditionalFormatting sqref="G27">
    <cfRule type="containsText" dxfId="1925" priority="1634" operator="containsText" text="%">
      <formula>NOT(ISERROR(SEARCH("%",G27)))</formula>
    </cfRule>
  </conditionalFormatting>
  <conditionalFormatting sqref="G27">
    <cfRule type="containsText" dxfId="1924" priority="1630" operator="containsText" text="%">
      <formula>NOT(ISERROR(SEARCH("%",G27)))</formula>
    </cfRule>
  </conditionalFormatting>
  <conditionalFormatting sqref="G27:G28">
    <cfRule type="containsText" dxfId="1923" priority="1627" operator="containsText" text="%">
      <formula>NOT(ISERROR(SEARCH("%",G27)))</formula>
    </cfRule>
  </conditionalFormatting>
  <conditionalFormatting sqref="G27:G28">
    <cfRule type="containsText" dxfId="1922" priority="1626" operator="containsText" text="%">
      <formula>NOT(ISERROR(SEARCH("%",G27)))</formula>
    </cfRule>
  </conditionalFormatting>
  <conditionalFormatting sqref="G27">
    <cfRule type="containsText" dxfId="1921" priority="1625" operator="containsText" text="%">
      <formula>NOT(ISERROR(SEARCH("%",G27)))</formula>
    </cfRule>
  </conditionalFormatting>
  <conditionalFormatting sqref="G27">
    <cfRule type="containsText" dxfId="1920" priority="1624" operator="containsText" text="%">
      <formula>NOT(ISERROR(SEARCH("%",G27)))</formula>
    </cfRule>
  </conditionalFormatting>
  <conditionalFormatting sqref="G27">
    <cfRule type="containsText" dxfId="1919" priority="1623" operator="containsText" text="%">
      <formula>NOT(ISERROR(SEARCH("%",G27)))</formula>
    </cfRule>
  </conditionalFormatting>
  <conditionalFormatting sqref="G27">
    <cfRule type="containsText" dxfId="1918" priority="1622" operator="containsText" text="%">
      <formula>NOT(ISERROR(SEARCH("%",G27)))</formula>
    </cfRule>
  </conditionalFormatting>
  <conditionalFormatting sqref="G27">
    <cfRule type="containsText" dxfId="1917" priority="1620" operator="containsText" text="%">
      <formula>NOT(ISERROR(SEARCH("%",G27)))</formula>
    </cfRule>
  </conditionalFormatting>
  <conditionalFormatting sqref="G27">
    <cfRule type="containsText" dxfId="1916" priority="1619" operator="containsText" text="%">
      <formula>NOT(ISERROR(SEARCH("%",G27)))</formula>
    </cfRule>
  </conditionalFormatting>
  <conditionalFormatting sqref="G27">
    <cfRule type="containsText" dxfId="1915" priority="1617" operator="containsText" text="%">
      <formula>NOT(ISERROR(SEARCH("%",G27)))</formula>
    </cfRule>
  </conditionalFormatting>
  <conditionalFormatting sqref="G27">
    <cfRule type="containsText" dxfId="1914" priority="1616" operator="containsText" text="%">
      <formula>NOT(ISERROR(SEARCH("%",G27)))</formula>
    </cfRule>
  </conditionalFormatting>
  <conditionalFormatting sqref="G27">
    <cfRule type="containsText" dxfId="1913" priority="1615" operator="containsText" text="%">
      <formula>NOT(ISERROR(SEARCH("%",G27)))</formula>
    </cfRule>
  </conditionalFormatting>
  <conditionalFormatting sqref="G27">
    <cfRule type="containsText" dxfId="1912" priority="1611" operator="containsText" text="%">
      <formula>NOT(ISERROR(SEARCH("%",G27)))</formula>
    </cfRule>
  </conditionalFormatting>
  <conditionalFormatting sqref="J27">
    <cfRule type="containsText" dxfId="1911" priority="1609" operator="containsText" text="%">
      <formula>NOT(ISERROR(SEARCH("%",J27)))</formula>
    </cfRule>
  </conditionalFormatting>
  <conditionalFormatting sqref="J27">
    <cfRule type="containsText" dxfId="1910" priority="1608" operator="containsText" text="%">
      <formula>NOT(ISERROR(SEARCH("%",J27)))</formula>
    </cfRule>
  </conditionalFormatting>
  <conditionalFormatting sqref="J27">
    <cfRule type="containsText" dxfId="1909" priority="1607" operator="containsText" text="%">
      <formula>NOT(ISERROR(SEARCH("%",J27)))</formula>
    </cfRule>
  </conditionalFormatting>
  <conditionalFormatting sqref="J27">
    <cfRule type="containsText" dxfId="1908" priority="1606" operator="containsText" text="%">
      <formula>NOT(ISERROR(SEARCH("%",J27)))</formula>
    </cfRule>
  </conditionalFormatting>
  <conditionalFormatting sqref="J27">
    <cfRule type="containsText" dxfId="1907" priority="1605" operator="containsText" text="%">
      <formula>NOT(ISERROR(SEARCH("%",J27)))</formula>
    </cfRule>
  </conditionalFormatting>
  <conditionalFormatting sqref="J27">
    <cfRule type="containsText" dxfId="1906" priority="1604" operator="containsText" text="%">
      <formula>NOT(ISERROR(SEARCH("%",J27)))</formula>
    </cfRule>
  </conditionalFormatting>
  <conditionalFormatting sqref="J27">
    <cfRule type="containsText" dxfId="1905" priority="1603" operator="containsText" text="%">
      <formula>NOT(ISERROR(SEARCH("%",J27)))</formula>
    </cfRule>
  </conditionalFormatting>
  <conditionalFormatting sqref="J27">
    <cfRule type="containsText" dxfId="1904" priority="1602" operator="containsText" text="%">
      <formula>NOT(ISERROR(SEARCH("%",J27)))</formula>
    </cfRule>
  </conditionalFormatting>
  <conditionalFormatting sqref="J27">
    <cfRule type="containsText" dxfId="1903" priority="1600" operator="containsText" text="%">
      <formula>NOT(ISERROR(SEARCH("%",J27)))</formula>
    </cfRule>
  </conditionalFormatting>
  <conditionalFormatting sqref="J27">
    <cfRule type="containsText" dxfId="1902" priority="1597" operator="containsText" text="%">
      <formula>NOT(ISERROR(SEARCH("%",J27)))</formula>
    </cfRule>
  </conditionalFormatting>
  <conditionalFormatting sqref="J27">
    <cfRule type="containsText" dxfId="1901" priority="1596" operator="containsText" text="%">
      <formula>NOT(ISERROR(SEARCH("%",J27)))</formula>
    </cfRule>
  </conditionalFormatting>
  <conditionalFormatting sqref="J27:J28">
    <cfRule type="containsText" dxfId="1900" priority="1591" operator="containsText" text="%">
      <formula>NOT(ISERROR(SEARCH("%",J27)))</formula>
    </cfRule>
  </conditionalFormatting>
  <conditionalFormatting sqref="J27">
    <cfRule type="containsText" dxfId="1899" priority="1589" operator="containsText" text="%">
      <formula>NOT(ISERROR(SEARCH("%",J27)))</formula>
    </cfRule>
  </conditionalFormatting>
  <conditionalFormatting sqref="J27">
    <cfRule type="containsText" dxfId="1898" priority="1587" operator="containsText" text="%">
      <formula>NOT(ISERROR(SEARCH("%",J27)))</formula>
    </cfRule>
  </conditionalFormatting>
  <conditionalFormatting sqref="J27">
    <cfRule type="containsText" dxfId="1897" priority="1584" operator="containsText" text="%">
      <formula>NOT(ISERROR(SEARCH("%",J27)))</formula>
    </cfRule>
  </conditionalFormatting>
  <conditionalFormatting sqref="J27">
    <cfRule type="containsText" dxfId="1896" priority="1583" operator="containsText" text="%">
      <formula>NOT(ISERROR(SEARCH("%",J27)))</formula>
    </cfRule>
  </conditionalFormatting>
  <conditionalFormatting sqref="J27">
    <cfRule type="containsText" dxfId="1895" priority="1581" operator="containsText" text="%">
      <formula>NOT(ISERROR(SEARCH("%",J27)))</formula>
    </cfRule>
  </conditionalFormatting>
  <conditionalFormatting sqref="J27">
    <cfRule type="containsText" dxfId="1894" priority="1579" operator="containsText" text="%">
      <formula>NOT(ISERROR(SEARCH("%",J27)))</formula>
    </cfRule>
  </conditionalFormatting>
  <conditionalFormatting sqref="J27">
    <cfRule type="containsText" dxfId="1893" priority="1578" operator="containsText" text="%">
      <formula>NOT(ISERROR(SEARCH("%",J27)))</formula>
    </cfRule>
  </conditionalFormatting>
  <conditionalFormatting sqref="J27">
    <cfRule type="containsText" dxfId="1892" priority="1577" operator="containsText" text="%">
      <formula>NOT(ISERROR(SEARCH("%",J27)))</formula>
    </cfRule>
  </conditionalFormatting>
  <conditionalFormatting sqref="J27">
    <cfRule type="containsText" dxfId="1891" priority="1573" operator="containsText" text="%">
      <formula>NOT(ISERROR(SEARCH("%",J27)))</formula>
    </cfRule>
  </conditionalFormatting>
  <conditionalFormatting sqref="K27">
    <cfRule type="containsText" dxfId="1890" priority="1571" operator="containsText" text="%">
      <formula>NOT(ISERROR(SEARCH("%",K27)))</formula>
    </cfRule>
  </conditionalFormatting>
  <conditionalFormatting sqref="K27">
    <cfRule type="containsText" dxfId="1889" priority="1570" operator="containsText" text="%">
      <formula>NOT(ISERROR(SEARCH("%",K27)))</formula>
    </cfRule>
  </conditionalFormatting>
  <conditionalFormatting sqref="J27">
    <cfRule type="containsText" dxfId="1888" priority="1569" operator="containsText" text="%">
      <formula>NOT(ISERROR(SEARCH("%",J27)))</formula>
    </cfRule>
  </conditionalFormatting>
  <conditionalFormatting sqref="J27">
    <cfRule type="containsText" dxfId="1887" priority="1568" operator="containsText" text="%">
      <formula>NOT(ISERROR(SEARCH("%",J27)))</formula>
    </cfRule>
  </conditionalFormatting>
  <conditionalFormatting sqref="J27">
    <cfRule type="containsText" dxfId="1886" priority="1567" operator="containsText" text="%">
      <formula>NOT(ISERROR(SEARCH("%",J27)))</formula>
    </cfRule>
  </conditionalFormatting>
  <conditionalFormatting sqref="J27">
    <cfRule type="containsText" dxfId="1885" priority="1566" operator="containsText" text="%">
      <formula>NOT(ISERROR(SEARCH("%",J27)))</formula>
    </cfRule>
  </conditionalFormatting>
  <conditionalFormatting sqref="J27">
    <cfRule type="containsText" dxfId="1884" priority="1565" operator="containsText" text="%">
      <formula>NOT(ISERROR(SEARCH("%",J27)))</formula>
    </cfRule>
  </conditionalFormatting>
  <conditionalFormatting sqref="J27">
    <cfRule type="containsText" dxfId="1883" priority="1564" operator="containsText" text="%">
      <formula>NOT(ISERROR(SEARCH("%",J27)))</formula>
    </cfRule>
  </conditionalFormatting>
  <conditionalFormatting sqref="J27">
    <cfRule type="containsText" dxfId="1882" priority="1561" operator="containsText" text="%">
      <formula>NOT(ISERROR(SEARCH("%",J27)))</formula>
    </cfRule>
  </conditionalFormatting>
  <conditionalFormatting sqref="J27">
    <cfRule type="containsText" dxfId="1881" priority="1558" operator="containsText" text="%">
      <formula>NOT(ISERROR(SEARCH("%",J27)))</formula>
    </cfRule>
  </conditionalFormatting>
  <conditionalFormatting sqref="J27">
    <cfRule type="containsText" dxfId="1880" priority="1557" operator="containsText" text="%">
      <formula>NOT(ISERROR(SEARCH("%",J27)))</formula>
    </cfRule>
  </conditionalFormatting>
  <conditionalFormatting sqref="J27:J28">
    <cfRule type="containsText" dxfId="1879" priority="1555" operator="containsText" text="%">
      <formula>NOT(ISERROR(SEARCH("%",J27)))</formula>
    </cfRule>
  </conditionalFormatting>
  <conditionalFormatting sqref="J27:J28">
    <cfRule type="containsText" dxfId="1878" priority="1554" operator="containsText" text="%">
      <formula>NOT(ISERROR(SEARCH("%",J27)))</formula>
    </cfRule>
  </conditionalFormatting>
  <conditionalFormatting sqref="J27">
    <cfRule type="containsText" dxfId="1877" priority="1551" operator="containsText" text="%">
      <formula>NOT(ISERROR(SEARCH("%",J27)))</formula>
    </cfRule>
  </conditionalFormatting>
  <conditionalFormatting sqref="J27">
    <cfRule type="containsText" dxfId="1876" priority="1550" operator="containsText" text="%">
      <formula>NOT(ISERROR(SEARCH("%",J27)))</formula>
    </cfRule>
  </conditionalFormatting>
  <conditionalFormatting sqref="J27">
    <cfRule type="containsText" dxfId="1875" priority="1548" operator="containsText" text="%">
      <formula>NOT(ISERROR(SEARCH("%",J27)))</formula>
    </cfRule>
  </conditionalFormatting>
  <conditionalFormatting sqref="J27">
    <cfRule type="containsText" dxfId="1874" priority="1547" operator="containsText" text="%">
      <formula>NOT(ISERROR(SEARCH("%",J27)))</formula>
    </cfRule>
  </conditionalFormatting>
  <conditionalFormatting sqref="J27">
    <cfRule type="containsText" dxfId="1873" priority="1546" operator="containsText" text="%">
      <formula>NOT(ISERROR(SEARCH("%",J27)))</formula>
    </cfRule>
  </conditionalFormatting>
  <conditionalFormatting sqref="J27">
    <cfRule type="containsText" dxfId="1872" priority="1545" operator="containsText" text="%">
      <formula>NOT(ISERROR(SEARCH("%",J27)))</formula>
    </cfRule>
  </conditionalFormatting>
  <conditionalFormatting sqref="J27">
    <cfRule type="containsText" dxfId="1871" priority="1540" operator="containsText" text="%">
      <formula>NOT(ISERROR(SEARCH("%",J27)))</formula>
    </cfRule>
  </conditionalFormatting>
  <conditionalFormatting sqref="J27">
    <cfRule type="containsText" dxfId="1870" priority="1538" operator="containsText" text="%">
      <formula>NOT(ISERROR(SEARCH("%",J27)))</formula>
    </cfRule>
  </conditionalFormatting>
  <conditionalFormatting sqref="K27">
    <cfRule type="containsText" dxfId="1869" priority="1531" operator="containsText" text="%">
      <formula>NOT(ISERROR(SEARCH("%",K27)))</formula>
    </cfRule>
  </conditionalFormatting>
  <conditionalFormatting sqref="K27">
    <cfRule type="containsText" dxfId="1868" priority="1529" operator="containsText" text="%">
      <formula>NOT(ISERROR(SEARCH("%",K27)))</formula>
    </cfRule>
  </conditionalFormatting>
  <conditionalFormatting sqref="K27">
    <cfRule type="containsText" dxfId="1867" priority="1527" operator="containsText" text="%">
      <formula>NOT(ISERROR(SEARCH("%",K27)))</formula>
    </cfRule>
  </conditionalFormatting>
  <conditionalFormatting sqref="K27">
    <cfRule type="containsText" dxfId="1866" priority="1524" operator="containsText" text="%">
      <formula>NOT(ISERROR(SEARCH("%",K27)))</formula>
    </cfRule>
  </conditionalFormatting>
  <conditionalFormatting sqref="K27">
    <cfRule type="containsText" dxfId="1865" priority="1522" operator="containsText" text="%">
      <formula>NOT(ISERROR(SEARCH("%",K27)))</formula>
    </cfRule>
  </conditionalFormatting>
  <conditionalFormatting sqref="K27">
    <cfRule type="containsText" dxfId="1864" priority="1521" operator="containsText" text="%">
      <formula>NOT(ISERROR(SEARCH("%",K27)))</formula>
    </cfRule>
  </conditionalFormatting>
  <conditionalFormatting sqref="K27:K28">
    <cfRule type="containsText" dxfId="1863" priority="1520" operator="containsText" text="%">
      <formula>NOT(ISERROR(SEARCH("%",K27)))</formula>
    </cfRule>
  </conditionalFormatting>
  <conditionalFormatting sqref="K27:K28">
    <cfRule type="containsText" dxfId="1862" priority="1519" operator="containsText" text="%">
      <formula>NOT(ISERROR(SEARCH("%",K27)))</formula>
    </cfRule>
  </conditionalFormatting>
  <conditionalFormatting sqref="K27:K28">
    <cfRule type="containsText" dxfId="1861" priority="1518" operator="containsText" text="%">
      <formula>NOT(ISERROR(SEARCH("%",K27)))</formula>
    </cfRule>
  </conditionalFormatting>
  <conditionalFormatting sqref="K27">
    <cfRule type="containsText" dxfId="1860" priority="1517" operator="containsText" text="%">
      <formula>NOT(ISERROR(SEARCH("%",K27)))</formula>
    </cfRule>
  </conditionalFormatting>
  <conditionalFormatting sqref="K27">
    <cfRule type="containsText" dxfId="1859" priority="1515" operator="containsText" text="%">
      <formula>NOT(ISERROR(SEARCH("%",K27)))</formula>
    </cfRule>
  </conditionalFormatting>
  <conditionalFormatting sqref="K27">
    <cfRule type="containsText" dxfId="1858" priority="1514" operator="containsText" text="%">
      <formula>NOT(ISERROR(SEARCH("%",K27)))</formula>
    </cfRule>
  </conditionalFormatting>
  <conditionalFormatting sqref="K27">
    <cfRule type="containsText" dxfId="1857" priority="1512" operator="containsText" text="%">
      <formula>NOT(ISERROR(SEARCH("%",K27)))</formula>
    </cfRule>
  </conditionalFormatting>
  <conditionalFormatting sqref="K27">
    <cfRule type="containsText" dxfId="1856" priority="1511" operator="containsText" text="%">
      <formula>NOT(ISERROR(SEARCH("%",K27)))</formula>
    </cfRule>
  </conditionalFormatting>
  <conditionalFormatting sqref="K27">
    <cfRule type="containsText" dxfId="1855" priority="1510" operator="containsText" text="%">
      <formula>NOT(ISERROR(SEARCH("%",K27)))</formula>
    </cfRule>
  </conditionalFormatting>
  <conditionalFormatting sqref="K27">
    <cfRule type="containsText" dxfId="1854" priority="1509" operator="containsText" text="%">
      <formula>NOT(ISERROR(SEARCH("%",K27)))</formula>
    </cfRule>
  </conditionalFormatting>
  <conditionalFormatting sqref="K27">
    <cfRule type="containsText" dxfId="1853" priority="1508" operator="containsText" text="%">
      <formula>NOT(ISERROR(SEARCH("%",K27)))</formula>
    </cfRule>
  </conditionalFormatting>
  <conditionalFormatting sqref="K27">
    <cfRule type="containsText" dxfId="1852" priority="1507" operator="containsText" text="%">
      <formula>NOT(ISERROR(SEARCH("%",K27)))</formula>
    </cfRule>
  </conditionalFormatting>
  <conditionalFormatting sqref="K27">
    <cfRule type="containsText" dxfId="1851" priority="1506" operator="containsText" text="%">
      <formula>NOT(ISERROR(SEARCH("%",K27)))</formula>
    </cfRule>
  </conditionalFormatting>
  <conditionalFormatting sqref="K27">
    <cfRule type="containsText" dxfId="1850" priority="1505" operator="containsText" text="%">
      <formula>NOT(ISERROR(SEARCH("%",K27)))</formula>
    </cfRule>
  </conditionalFormatting>
  <conditionalFormatting sqref="K27">
    <cfRule type="containsText" dxfId="1849" priority="1504" operator="containsText" text="%">
      <formula>NOT(ISERROR(SEARCH("%",K27)))</formula>
    </cfRule>
  </conditionalFormatting>
  <conditionalFormatting sqref="K27">
    <cfRule type="containsText" dxfId="1848" priority="1500" operator="containsText" text="%">
      <formula>NOT(ISERROR(SEARCH("%",K27)))</formula>
    </cfRule>
  </conditionalFormatting>
  <conditionalFormatting sqref="K27">
    <cfRule type="containsText" dxfId="1847" priority="1499" operator="containsText" text="%">
      <formula>NOT(ISERROR(SEARCH("%",K27)))</formula>
    </cfRule>
  </conditionalFormatting>
  <conditionalFormatting sqref="K27">
    <cfRule type="containsText" dxfId="1846" priority="1497" operator="containsText" text="%">
      <formula>NOT(ISERROR(SEARCH("%",K27)))</formula>
    </cfRule>
  </conditionalFormatting>
  <conditionalFormatting sqref="K27">
    <cfRule type="containsText" dxfId="1845" priority="1495" operator="containsText" text="%">
      <formula>NOT(ISERROR(SEARCH("%",K27)))</formula>
    </cfRule>
  </conditionalFormatting>
  <conditionalFormatting sqref="K27">
    <cfRule type="containsText" dxfId="1844" priority="1494" operator="containsText" text="%">
      <formula>NOT(ISERROR(SEARCH("%",K27)))</formula>
    </cfRule>
  </conditionalFormatting>
  <conditionalFormatting sqref="K27">
    <cfRule type="containsText" dxfId="1843" priority="1492" operator="containsText" text="%">
      <formula>NOT(ISERROR(SEARCH("%",K27)))</formula>
    </cfRule>
  </conditionalFormatting>
  <conditionalFormatting sqref="K27:K28">
    <cfRule type="containsText" dxfId="1842" priority="1490" operator="containsText" text="%">
      <formula>NOT(ISERROR(SEARCH("%",K27)))</formula>
    </cfRule>
  </conditionalFormatting>
  <conditionalFormatting sqref="K27">
    <cfRule type="containsText" dxfId="1841" priority="1489" operator="containsText" text="%">
      <formula>NOT(ISERROR(SEARCH("%",K27)))</formula>
    </cfRule>
  </conditionalFormatting>
  <conditionalFormatting sqref="K27:K28">
    <cfRule type="containsText" dxfId="1840" priority="1485" operator="containsText" text="%">
      <formula>NOT(ISERROR(SEARCH("%",K27)))</formula>
    </cfRule>
  </conditionalFormatting>
  <conditionalFormatting sqref="K27:K28">
    <cfRule type="containsText" dxfId="1839" priority="1483" operator="containsText" text="%">
      <formula>NOT(ISERROR(SEARCH("%",K27)))</formula>
    </cfRule>
  </conditionalFormatting>
  <conditionalFormatting sqref="K27">
    <cfRule type="containsText" dxfId="1838" priority="1482" operator="containsText" text="%">
      <formula>NOT(ISERROR(SEARCH("%",K27)))</formula>
    </cfRule>
  </conditionalFormatting>
  <conditionalFormatting sqref="K27">
    <cfRule type="containsText" dxfId="1837" priority="1481" operator="containsText" text="%">
      <formula>NOT(ISERROR(SEARCH("%",K27)))</formula>
    </cfRule>
  </conditionalFormatting>
  <conditionalFormatting sqref="K27">
    <cfRule type="containsText" dxfId="1836" priority="1480" operator="containsText" text="%">
      <formula>NOT(ISERROR(SEARCH("%",K27)))</formula>
    </cfRule>
  </conditionalFormatting>
  <conditionalFormatting sqref="K27">
    <cfRule type="containsText" dxfId="1835" priority="1479" operator="containsText" text="%">
      <formula>NOT(ISERROR(SEARCH("%",K27)))</formula>
    </cfRule>
  </conditionalFormatting>
  <conditionalFormatting sqref="K27">
    <cfRule type="containsText" dxfId="1834" priority="1478" operator="containsText" text="%">
      <formula>NOT(ISERROR(SEARCH("%",K27)))</formula>
    </cfRule>
  </conditionalFormatting>
  <conditionalFormatting sqref="K27">
    <cfRule type="containsText" dxfId="1833" priority="1476" operator="containsText" text="%">
      <formula>NOT(ISERROR(SEARCH("%",K27)))</formula>
    </cfRule>
  </conditionalFormatting>
  <conditionalFormatting sqref="K27">
    <cfRule type="containsText" dxfId="1832" priority="1475" operator="containsText" text="%">
      <formula>NOT(ISERROR(SEARCH("%",K27)))</formula>
    </cfRule>
  </conditionalFormatting>
  <conditionalFormatting sqref="K27">
    <cfRule type="containsText" dxfId="1831" priority="1473" operator="containsText" text="%">
      <formula>NOT(ISERROR(SEARCH("%",K27)))</formula>
    </cfRule>
  </conditionalFormatting>
  <conditionalFormatting sqref="K27">
    <cfRule type="containsText" dxfId="1830" priority="1472" operator="containsText" text="%">
      <formula>NOT(ISERROR(SEARCH("%",K27)))</formula>
    </cfRule>
  </conditionalFormatting>
  <conditionalFormatting sqref="K27">
    <cfRule type="containsText" dxfId="1829" priority="1471" operator="containsText" text="%">
      <formula>NOT(ISERROR(SEARCH("%",K27)))</formula>
    </cfRule>
  </conditionalFormatting>
  <conditionalFormatting sqref="K27">
    <cfRule type="containsText" dxfId="1828" priority="1470" operator="containsText" text="%">
      <formula>NOT(ISERROR(SEARCH("%",K27)))</formula>
    </cfRule>
  </conditionalFormatting>
  <conditionalFormatting sqref="K27">
    <cfRule type="containsText" dxfId="1827" priority="1469" operator="containsText" text="%">
      <formula>NOT(ISERROR(SEARCH("%",K27)))</formula>
    </cfRule>
  </conditionalFormatting>
  <conditionalFormatting sqref="K27">
    <cfRule type="containsText" dxfId="1826" priority="1468" operator="containsText" text="%">
      <formula>NOT(ISERROR(SEARCH("%",K27)))</formula>
    </cfRule>
  </conditionalFormatting>
  <conditionalFormatting sqref="G11:K11">
    <cfRule type="containsText" dxfId="1825" priority="1467" operator="containsText" text="%">
      <formula>NOT(ISERROR(SEARCH("%",G11)))</formula>
    </cfRule>
  </conditionalFormatting>
  <conditionalFormatting sqref="J23:J24">
    <cfRule type="containsText" dxfId="1824" priority="1441" operator="containsText" text="%">
      <formula>NOT(ISERROR(SEARCH("%",J23)))</formula>
    </cfRule>
  </conditionalFormatting>
  <conditionalFormatting sqref="J23">
    <cfRule type="containsText" dxfId="1823" priority="1440" operator="containsText" text="%">
      <formula>NOT(ISERROR(SEARCH("%",J23)))</formula>
    </cfRule>
  </conditionalFormatting>
  <conditionalFormatting sqref="J23">
    <cfRule type="containsText" dxfId="1822" priority="1439" operator="containsText" text="%">
      <formula>NOT(ISERROR(SEARCH("%",J23)))</formula>
    </cfRule>
  </conditionalFormatting>
  <conditionalFormatting sqref="J23">
    <cfRule type="containsText" dxfId="1821" priority="1437" operator="containsText" text="%">
      <formula>NOT(ISERROR(SEARCH("%",J23)))</formula>
    </cfRule>
  </conditionalFormatting>
  <conditionalFormatting sqref="J23">
    <cfRule type="containsText" dxfId="1820" priority="1436" operator="containsText" text="%">
      <formula>NOT(ISERROR(SEARCH("%",J23)))</formula>
    </cfRule>
  </conditionalFormatting>
  <conditionalFormatting sqref="J23">
    <cfRule type="containsText" dxfId="1819" priority="1435" operator="containsText" text="%">
      <formula>NOT(ISERROR(SEARCH("%",J23)))</formula>
    </cfRule>
  </conditionalFormatting>
  <conditionalFormatting sqref="J23">
    <cfRule type="containsText" dxfId="1818" priority="1434" operator="containsText" text="%">
      <formula>NOT(ISERROR(SEARCH("%",J23)))</formula>
    </cfRule>
  </conditionalFormatting>
  <conditionalFormatting sqref="J23:J24">
    <cfRule type="containsText" dxfId="1817" priority="1433" operator="containsText" text="%">
      <formula>NOT(ISERROR(SEARCH("%",J23)))</formula>
    </cfRule>
  </conditionalFormatting>
  <conditionalFormatting sqref="J23:J24">
    <cfRule type="containsText" dxfId="1816" priority="1432" operator="containsText" text="%">
      <formula>NOT(ISERROR(SEARCH("%",J23)))</formula>
    </cfRule>
  </conditionalFormatting>
  <conditionalFormatting sqref="J23:J24">
    <cfRule type="containsText" dxfId="1815" priority="1431" operator="containsText" text="%">
      <formula>NOT(ISERROR(SEARCH("%",J23)))</formula>
    </cfRule>
  </conditionalFormatting>
  <conditionalFormatting sqref="J23">
    <cfRule type="containsText" dxfId="1814" priority="1429" operator="containsText" text="%">
      <formula>NOT(ISERROR(SEARCH("%",J23)))</formula>
    </cfRule>
  </conditionalFormatting>
  <conditionalFormatting sqref="J23">
    <cfRule type="containsText" dxfId="1813" priority="1428" operator="containsText" text="%">
      <formula>NOT(ISERROR(SEARCH("%",J23)))</formula>
    </cfRule>
  </conditionalFormatting>
  <conditionalFormatting sqref="J23:J24">
    <cfRule type="containsText" dxfId="1812" priority="1427" operator="containsText" text="%">
      <formula>NOT(ISERROR(SEARCH("%",J23)))</formula>
    </cfRule>
  </conditionalFormatting>
  <conditionalFormatting sqref="J23:J24">
    <cfRule type="containsText" dxfId="1811" priority="1426" operator="containsText" text="%">
      <formula>NOT(ISERROR(SEARCH("%",J23)))</formula>
    </cfRule>
  </conditionalFormatting>
  <conditionalFormatting sqref="J23:J24">
    <cfRule type="containsText" dxfId="1810" priority="1425" operator="containsText" text="%">
      <formula>NOT(ISERROR(SEARCH("%",J23)))</formula>
    </cfRule>
  </conditionalFormatting>
  <conditionalFormatting sqref="J23">
    <cfRule type="containsText" dxfId="1809" priority="1424" operator="containsText" text="%">
      <formula>NOT(ISERROR(SEARCH("%",J23)))</formula>
    </cfRule>
  </conditionalFormatting>
  <conditionalFormatting sqref="J23">
    <cfRule type="containsText" dxfId="1808" priority="1423" operator="containsText" text="%">
      <formula>NOT(ISERROR(SEARCH("%",J23)))</formula>
    </cfRule>
  </conditionalFormatting>
  <conditionalFormatting sqref="J23">
    <cfRule type="containsText" dxfId="1807" priority="1422" operator="containsText" text="%">
      <formula>NOT(ISERROR(SEARCH("%",J23)))</formula>
    </cfRule>
  </conditionalFormatting>
  <conditionalFormatting sqref="J23">
    <cfRule type="containsText" dxfId="1806" priority="1421" operator="containsText" text="%">
      <formula>NOT(ISERROR(SEARCH("%",J23)))</formula>
    </cfRule>
  </conditionalFormatting>
  <conditionalFormatting sqref="J23">
    <cfRule type="containsText" dxfId="1805" priority="1420" operator="containsText" text="%">
      <formula>NOT(ISERROR(SEARCH("%",J23)))</formula>
    </cfRule>
  </conditionalFormatting>
  <conditionalFormatting sqref="J23">
    <cfRule type="containsText" dxfId="1804" priority="1419" operator="containsText" text="%">
      <formula>NOT(ISERROR(SEARCH("%",J23)))</formula>
    </cfRule>
  </conditionalFormatting>
  <conditionalFormatting sqref="H35">
    <cfRule type="containsText" dxfId="1803" priority="1416" operator="containsText" text="%">
      <formula>NOT(ISERROR(SEARCH("%",H35)))</formula>
    </cfRule>
  </conditionalFormatting>
  <conditionalFormatting sqref="I35">
    <cfRule type="containsText" dxfId="1802" priority="1413" operator="containsText" text="%">
      <formula>NOT(ISERROR(SEARCH("%",I35)))</formula>
    </cfRule>
  </conditionalFormatting>
  <conditionalFormatting sqref="H35">
    <cfRule type="containsText" dxfId="1801" priority="1410" operator="containsText" text="%">
      <formula>NOT(ISERROR(SEARCH("%",H35)))</formula>
    </cfRule>
  </conditionalFormatting>
  <conditionalFormatting sqref="H35">
    <cfRule type="containsText" dxfId="1800" priority="1407" operator="containsText" text="%">
      <formula>NOT(ISERROR(SEARCH("%",H35)))</formula>
    </cfRule>
  </conditionalFormatting>
  <conditionalFormatting sqref="H35">
    <cfRule type="containsText" dxfId="1799" priority="1404" operator="containsText" text="%">
      <formula>NOT(ISERROR(SEARCH("%",H35)))</formula>
    </cfRule>
  </conditionalFormatting>
  <conditionalFormatting sqref="H35">
    <cfRule type="containsText" dxfId="1798" priority="1402" operator="containsText" text="%">
      <formula>NOT(ISERROR(SEARCH("%",H35)))</formula>
    </cfRule>
  </conditionalFormatting>
  <conditionalFormatting sqref="H35">
    <cfRule type="containsText" dxfId="1797" priority="1401" operator="containsText" text="%">
      <formula>NOT(ISERROR(SEARCH("%",H35)))</formula>
    </cfRule>
  </conditionalFormatting>
  <conditionalFormatting sqref="H35:H36">
    <cfRule type="containsText" dxfId="1796" priority="1400" operator="containsText" text="%">
      <formula>NOT(ISERROR(SEARCH("%",H35)))</formula>
    </cfRule>
  </conditionalFormatting>
  <conditionalFormatting sqref="H35:H36">
    <cfRule type="containsText" dxfId="1795" priority="1399" operator="containsText" text="%">
      <formula>NOT(ISERROR(SEARCH("%",H35)))</formula>
    </cfRule>
  </conditionalFormatting>
  <conditionalFormatting sqref="H35:H36">
    <cfRule type="containsText" dxfId="1794" priority="1398" operator="containsText" text="%">
      <formula>NOT(ISERROR(SEARCH("%",H35)))</formula>
    </cfRule>
  </conditionalFormatting>
  <conditionalFormatting sqref="H35">
    <cfRule type="containsText" dxfId="1793" priority="1397" operator="containsText" text="%">
      <formula>NOT(ISERROR(SEARCH("%",H35)))</formula>
    </cfRule>
  </conditionalFormatting>
  <conditionalFormatting sqref="H35">
    <cfRule type="containsText" dxfId="1792" priority="1396" operator="containsText" text="%">
      <formula>NOT(ISERROR(SEARCH("%",H35)))</formula>
    </cfRule>
  </conditionalFormatting>
  <conditionalFormatting sqref="H35">
    <cfRule type="containsText" dxfId="1791" priority="1395" operator="containsText" text="%">
      <formula>NOT(ISERROR(SEARCH("%",H35)))</formula>
    </cfRule>
  </conditionalFormatting>
  <conditionalFormatting sqref="H35">
    <cfRule type="containsText" dxfId="1790" priority="1394" operator="containsText" text="%">
      <formula>NOT(ISERROR(SEARCH("%",H35)))</formula>
    </cfRule>
  </conditionalFormatting>
  <conditionalFormatting sqref="H35">
    <cfRule type="containsText" dxfId="1789" priority="1393" operator="containsText" text="%">
      <formula>NOT(ISERROR(SEARCH("%",H35)))</formula>
    </cfRule>
  </conditionalFormatting>
  <conditionalFormatting sqref="H35">
    <cfRule type="containsText" dxfId="1788" priority="1392" operator="containsText" text="%">
      <formula>NOT(ISERROR(SEARCH("%",H35)))</formula>
    </cfRule>
  </conditionalFormatting>
  <conditionalFormatting sqref="H35">
    <cfRule type="containsText" dxfId="1787" priority="1391" operator="containsText" text="%">
      <formula>NOT(ISERROR(SEARCH("%",H35)))</formula>
    </cfRule>
  </conditionalFormatting>
  <conditionalFormatting sqref="H35">
    <cfRule type="containsText" dxfId="1786" priority="1390" operator="containsText" text="%">
      <formula>NOT(ISERROR(SEARCH("%",H35)))</formula>
    </cfRule>
  </conditionalFormatting>
  <conditionalFormatting sqref="H35">
    <cfRule type="containsText" dxfId="1785" priority="1389" operator="containsText" text="%">
      <formula>NOT(ISERROR(SEARCH("%",H35)))</formula>
    </cfRule>
  </conditionalFormatting>
  <conditionalFormatting sqref="H35">
    <cfRule type="containsText" dxfId="1784" priority="1388" operator="containsText" text="%">
      <formula>NOT(ISERROR(SEARCH("%",H35)))</formula>
    </cfRule>
  </conditionalFormatting>
  <conditionalFormatting sqref="H35">
    <cfRule type="containsText" dxfId="1783" priority="1387" operator="containsText" text="%">
      <formula>NOT(ISERROR(SEARCH("%",H35)))</formula>
    </cfRule>
  </conditionalFormatting>
  <conditionalFormatting sqref="H35">
    <cfRule type="containsText" dxfId="1782" priority="1386" operator="containsText" text="%">
      <formula>NOT(ISERROR(SEARCH("%",H35)))</formula>
    </cfRule>
  </conditionalFormatting>
  <conditionalFormatting sqref="H35">
    <cfRule type="containsText" dxfId="1781" priority="1385" operator="containsText" text="%">
      <formula>NOT(ISERROR(SEARCH("%",H35)))</formula>
    </cfRule>
  </conditionalFormatting>
  <conditionalFormatting sqref="H35">
    <cfRule type="containsText" dxfId="1780" priority="1384" operator="containsText" text="%">
      <formula>NOT(ISERROR(SEARCH("%",H35)))</formula>
    </cfRule>
  </conditionalFormatting>
  <conditionalFormatting sqref="H35">
    <cfRule type="containsText" dxfId="1779" priority="1383" operator="containsText" text="%">
      <formula>NOT(ISERROR(SEARCH("%",H35)))</formula>
    </cfRule>
  </conditionalFormatting>
  <conditionalFormatting sqref="I35">
    <cfRule type="containsText" dxfId="1778" priority="1381" operator="containsText" text="%">
      <formula>NOT(ISERROR(SEARCH("%",I35)))</formula>
    </cfRule>
  </conditionalFormatting>
  <conditionalFormatting sqref="K33">
    <cfRule type="containsText" dxfId="1777" priority="2294" operator="containsText" text="%">
      <formula>NOT(ISERROR(SEARCH("%",K33)))</formula>
    </cfRule>
  </conditionalFormatting>
  <conditionalFormatting sqref="H35">
    <cfRule type="containsText" dxfId="1776" priority="1349" operator="containsText" text="%">
      <formula>NOT(ISERROR(SEARCH("%",H35)))</formula>
    </cfRule>
  </conditionalFormatting>
  <conditionalFormatting sqref="H35">
    <cfRule type="containsText" dxfId="1775" priority="1347" operator="containsText" text="%">
      <formula>NOT(ISERROR(SEARCH("%",H35)))</formula>
    </cfRule>
  </conditionalFormatting>
  <conditionalFormatting sqref="H35">
    <cfRule type="containsText" dxfId="1774" priority="1346" operator="containsText" text="%">
      <formula>NOT(ISERROR(SEARCH("%",H35)))</formula>
    </cfRule>
  </conditionalFormatting>
  <conditionalFormatting sqref="H35:H36">
    <cfRule type="containsText" dxfId="1773" priority="1345" operator="containsText" text="%">
      <formula>NOT(ISERROR(SEARCH("%",H35)))</formula>
    </cfRule>
  </conditionalFormatting>
  <conditionalFormatting sqref="H35">
    <cfRule type="containsText" dxfId="1772" priority="1344" operator="containsText" text="%">
      <formula>NOT(ISERROR(SEARCH("%",H35)))</formula>
    </cfRule>
  </conditionalFormatting>
  <conditionalFormatting sqref="H35">
    <cfRule type="containsText" dxfId="1771" priority="1343" operator="containsText" text="%">
      <formula>NOT(ISERROR(SEARCH("%",H35)))</formula>
    </cfRule>
  </conditionalFormatting>
  <conditionalFormatting sqref="H35">
    <cfRule type="containsText" dxfId="1770" priority="1341" operator="containsText" text="%">
      <formula>NOT(ISERROR(SEARCH("%",H35)))</formula>
    </cfRule>
  </conditionalFormatting>
  <conditionalFormatting sqref="H35">
    <cfRule type="containsText" dxfId="1769" priority="1340" operator="containsText" text="%">
      <formula>NOT(ISERROR(SEARCH("%",H35)))</formula>
    </cfRule>
  </conditionalFormatting>
  <conditionalFormatting sqref="H35">
    <cfRule type="containsText" dxfId="1768" priority="1339" operator="containsText" text="%">
      <formula>NOT(ISERROR(SEARCH("%",H35)))</formula>
    </cfRule>
  </conditionalFormatting>
  <conditionalFormatting sqref="H35">
    <cfRule type="containsText" dxfId="1767" priority="1338" operator="containsText" text="%">
      <formula>NOT(ISERROR(SEARCH("%",H35)))</formula>
    </cfRule>
  </conditionalFormatting>
  <conditionalFormatting sqref="H35:H36">
    <cfRule type="containsText" dxfId="1766" priority="1337" operator="containsText" text="%">
      <formula>NOT(ISERROR(SEARCH("%",H35)))</formula>
    </cfRule>
  </conditionalFormatting>
  <conditionalFormatting sqref="H35:H36">
    <cfRule type="containsText" dxfId="1765" priority="1336" operator="containsText" text="%">
      <formula>NOT(ISERROR(SEARCH("%",H35)))</formula>
    </cfRule>
  </conditionalFormatting>
  <conditionalFormatting sqref="H35:H36">
    <cfRule type="containsText" dxfId="1764" priority="1335" operator="containsText" text="%">
      <formula>NOT(ISERROR(SEARCH("%",H35)))</formula>
    </cfRule>
  </conditionalFormatting>
  <conditionalFormatting sqref="H35">
    <cfRule type="containsText" dxfId="1763" priority="1334" operator="containsText" text="%">
      <formula>NOT(ISERROR(SEARCH("%",H35)))</formula>
    </cfRule>
  </conditionalFormatting>
  <conditionalFormatting sqref="H35">
    <cfRule type="containsText" dxfId="1762" priority="1333" operator="containsText" text="%">
      <formula>NOT(ISERROR(SEARCH("%",H35)))</formula>
    </cfRule>
  </conditionalFormatting>
  <conditionalFormatting sqref="H35">
    <cfRule type="containsText" dxfId="1761" priority="1332" operator="containsText" text="%">
      <formula>NOT(ISERROR(SEARCH("%",H35)))</formula>
    </cfRule>
  </conditionalFormatting>
  <conditionalFormatting sqref="H35">
    <cfRule type="containsText" dxfId="1760" priority="1331" operator="containsText" text="%">
      <formula>NOT(ISERROR(SEARCH("%",H35)))</formula>
    </cfRule>
  </conditionalFormatting>
  <conditionalFormatting sqref="H35">
    <cfRule type="containsText" dxfId="1759" priority="1330" operator="containsText" text="%">
      <formula>NOT(ISERROR(SEARCH("%",H35)))</formula>
    </cfRule>
  </conditionalFormatting>
  <conditionalFormatting sqref="H35">
    <cfRule type="containsText" dxfId="1758" priority="1329" operator="containsText" text="%">
      <formula>NOT(ISERROR(SEARCH("%",H35)))</formula>
    </cfRule>
  </conditionalFormatting>
  <conditionalFormatting sqref="H35">
    <cfRule type="containsText" dxfId="1757" priority="1328" operator="containsText" text="%">
      <formula>NOT(ISERROR(SEARCH("%",H35)))</formula>
    </cfRule>
  </conditionalFormatting>
  <conditionalFormatting sqref="H35">
    <cfRule type="containsText" dxfId="1756" priority="1327" operator="containsText" text="%">
      <formula>NOT(ISERROR(SEARCH("%",H35)))</formula>
    </cfRule>
  </conditionalFormatting>
  <conditionalFormatting sqref="H35">
    <cfRule type="containsText" dxfId="1755" priority="1326" operator="containsText" text="%">
      <formula>NOT(ISERROR(SEARCH("%",H35)))</formula>
    </cfRule>
  </conditionalFormatting>
  <conditionalFormatting sqref="H35">
    <cfRule type="containsText" dxfId="1754" priority="1325" operator="containsText" text="%">
      <formula>NOT(ISERROR(SEARCH("%",H35)))</formula>
    </cfRule>
  </conditionalFormatting>
  <conditionalFormatting sqref="H35">
    <cfRule type="containsText" dxfId="1753" priority="1324" operator="containsText" text="%">
      <formula>NOT(ISERROR(SEARCH("%",H35)))</formula>
    </cfRule>
  </conditionalFormatting>
  <conditionalFormatting sqref="H35">
    <cfRule type="containsText" dxfId="1752" priority="1323" operator="containsText" text="%">
      <formula>NOT(ISERROR(SEARCH("%",H35)))</formula>
    </cfRule>
  </conditionalFormatting>
  <conditionalFormatting sqref="H35">
    <cfRule type="containsText" dxfId="1751" priority="1321" operator="containsText" text="%">
      <formula>NOT(ISERROR(SEARCH("%",H35)))</formula>
    </cfRule>
  </conditionalFormatting>
  <conditionalFormatting sqref="H35">
    <cfRule type="containsText" dxfId="1750" priority="1320" operator="containsText" text="%">
      <formula>NOT(ISERROR(SEARCH("%",H35)))</formula>
    </cfRule>
  </conditionalFormatting>
  <conditionalFormatting sqref="K43 K45 K47">
    <cfRule type="containsText" dxfId="1749" priority="1318" operator="containsText" text="%">
      <formula>NOT(ISERROR(SEARCH("%",K43)))</formula>
    </cfRule>
  </conditionalFormatting>
  <conditionalFormatting sqref="K43 K45 K47">
    <cfRule type="containsText" dxfId="1748" priority="1317" operator="containsText" text="%">
      <formula>NOT(ISERROR(SEARCH("%",K43)))</formula>
    </cfRule>
  </conditionalFormatting>
  <conditionalFormatting sqref="K43 K45 K47">
    <cfRule type="containsText" dxfId="1747" priority="1315" operator="containsText" text="%">
      <formula>NOT(ISERROR(SEARCH("%",K43)))</formula>
    </cfRule>
  </conditionalFormatting>
  <conditionalFormatting sqref="K43 K45 K47">
    <cfRule type="containsText" dxfId="1746" priority="1314" operator="containsText" text="%">
      <formula>NOT(ISERROR(SEARCH("%",K43)))</formula>
    </cfRule>
  </conditionalFormatting>
  <conditionalFormatting sqref="K43 K45 K47">
    <cfRule type="containsText" dxfId="1745" priority="1313" operator="containsText" text="%">
      <formula>NOT(ISERROR(SEARCH("%",K43)))</formula>
    </cfRule>
  </conditionalFormatting>
  <conditionalFormatting sqref="K43 K45 K47">
    <cfRule type="containsText" dxfId="1744" priority="1311" operator="containsText" text="%">
      <formula>NOT(ISERROR(SEARCH("%",K43)))</formula>
    </cfRule>
  </conditionalFormatting>
  <conditionalFormatting sqref="K43 K45 K47">
    <cfRule type="containsText" dxfId="1743" priority="1310" operator="containsText" text="%">
      <formula>NOT(ISERROR(SEARCH("%",K43)))</formula>
    </cfRule>
  </conditionalFormatting>
  <conditionalFormatting sqref="K43 K45 K47">
    <cfRule type="containsText" dxfId="1742" priority="1308" operator="containsText" text="%">
      <formula>NOT(ISERROR(SEARCH("%",K43)))</formula>
    </cfRule>
  </conditionalFormatting>
  <conditionalFormatting sqref="K43 K45 K47">
    <cfRule type="containsText" dxfId="1741" priority="1307" operator="containsText" text="%">
      <formula>NOT(ISERROR(SEARCH("%",K43)))</formula>
    </cfRule>
  </conditionalFormatting>
  <conditionalFormatting sqref="K43 K45 K47">
    <cfRule type="containsText" dxfId="1740" priority="1306" operator="containsText" text="%">
      <formula>NOT(ISERROR(SEARCH("%",K43)))</formula>
    </cfRule>
  </conditionalFormatting>
  <conditionalFormatting sqref="K43 K45 K47">
    <cfRule type="containsText" dxfId="1739" priority="1305" operator="containsText" text="%">
      <formula>NOT(ISERROR(SEARCH("%",K43)))</formula>
    </cfRule>
  </conditionalFormatting>
  <conditionalFormatting sqref="K43 K45 K47">
    <cfRule type="containsText" dxfId="1738" priority="1301" operator="containsText" text="%">
      <formula>NOT(ISERROR(SEARCH("%",K43)))</formula>
    </cfRule>
  </conditionalFormatting>
  <conditionalFormatting sqref="K43 K45 K47">
    <cfRule type="containsText" dxfId="1737" priority="1300" operator="containsText" text="%">
      <formula>NOT(ISERROR(SEARCH("%",K43)))</formula>
    </cfRule>
  </conditionalFormatting>
  <conditionalFormatting sqref="K43 K45 K47">
    <cfRule type="containsText" dxfId="1736" priority="1299" operator="containsText" text="%">
      <formula>NOT(ISERROR(SEARCH("%",K43)))</formula>
    </cfRule>
  </conditionalFormatting>
  <conditionalFormatting sqref="K43 K45 K47">
    <cfRule type="containsText" dxfId="1735" priority="1298" operator="containsText" text="%">
      <formula>NOT(ISERROR(SEARCH("%",K43)))</formula>
    </cfRule>
  </conditionalFormatting>
  <conditionalFormatting sqref="K43 K45 K47">
    <cfRule type="containsText" dxfId="1734" priority="1297" operator="containsText" text="%">
      <formula>NOT(ISERROR(SEARCH("%",K43)))</formula>
    </cfRule>
  </conditionalFormatting>
  <conditionalFormatting sqref="K43 K45 K47">
    <cfRule type="containsText" dxfId="1733" priority="1296" operator="containsText" text="%">
      <formula>NOT(ISERROR(SEARCH("%",K43)))</formula>
    </cfRule>
  </conditionalFormatting>
  <conditionalFormatting sqref="K43 K45 K47">
    <cfRule type="containsText" dxfId="1732" priority="1295" operator="containsText" text="%">
      <formula>NOT(ISERROR(SEARCH("%",K43)))</formula>
    </cfRule>
  </conditionalFormatting>
  <conditionalFormatting sqref="K43 K45 K47">
    <cfRule type="containsText" dxfId="1731" priority="1294" operator="containsText" text="%">
      <formula>NOT(ISERROR(SEARCH("%",K43)))</formula>
    </cfRule>
  </conditionalFormatting>
  <conditionalFormatting sqref="J31:J32">
    <cfRule type="containsText" dxfId="1730" priority="2216" operator="containsText" text="%">
      <formula>NOT(ISERROR(SEARCH("%",J31)))</formula>
    </cfRule>
  </conditionalFormatting>
  <conditionalFormatting sqref="J31">
    <cfRule type="containsText" dxfId="1729" priority="2215" operator="containsText" text="%">
      <formula>NOT(ISERROR(SEARCH("%",J31)))</formula>
    </cfRule>
  </conditionalFormatting>
  <conditionalFormatting sqref="J31">
    <cfRule type="containsText" dxfId="1728" priority="2214" operator="containsText" text="%">
      <formula>NOT(ISERROR(SEARCH("%",J31)))</formula>
    </cfRule>
  </conditionalFormatting>
  <conditionalFormatting sqref="J31:J32">
    <cfRule type="containsText" dxfId="1727" priority="2213" operator="containsText" text="%">
      <formula>NOT(ISERROR(SEARCH("%",J31)))</formula>
    </cfRule>
  </conditionalFormatting>
  <conditionalFormatting sqref="J31">
    <cfRule type="containsText" dxfId="1726" priority="2212" operator="containsText" text="%">
      <formula>NOT(ISERROR(SEARCH("%",J31)))</formula>
    </cfRule>
  </conditionalFormatting>
  <conditionalFormatting sqref="J31">
    <cfRule type="containsText" dxfId="1725" priority="2211" operator="containsText" text="%">
      <formula>NOT(ISERROR(SEARCH("%",J31)))</formula>
    </cfRule>
  </conditionalFormatting>
  <conditionalFormatting sqref="J31:J32">
    <cfRule type="containsText" dxfId="1724" priority="2210" operator="containsText" text="%">
      <formula>NOT(ISERROR(SEARCH("%",J31)))</formula>
    </cfRule>
  </conditionalFormatting>
  <conditionalFormatting sqref="J31">
    <cfRule type="containsText" dxfId="1723" priority="2209" operator="containsText" text="%">
      <formula>NOT(ISERROR(SEARCH("%",J31)))</formula>
    </cfRule>
  </conditionalFormatting>
  <conditionalFormatting sqref="J31">
    <cfRule type="containsText" dxfId="1722" priority="2208" operator="containsText" text="%">
      <formula>NOT(ISERROR(SEARCH("%",J31)))</formula>
    </cfRule>
  </conditionalFormatting>
  <conditionalFormatting sqref="J31">
    <cfRule type="containsText" dxfId="1721" priority="2207" operator="containsText" text="%">
      <formula>NOT(ISERROR(SEARCH("%",J31)))</formula>
    </cfRule>
  </conditionalFormatting>
  <conditionalFormatting sqref="J31">
    <cfRule type="containsText" dxfId="1720" priority="2206" operator="containsText" text="%">
      <formula>NOT(ISERROR(SEARCH("%",J31)))</formula>
    </cfRule>
  </conditionalFormatting>
  <conditionalFormatting sqref="J31:J32">
    <cfRule type="containsText" dxfId="1719" priority="2205" operator="containsText" text="%">
      <formula>NOT(ISERROR(SEARCH("%",J31)))</formula>
    </cfRule>
  </conditionalFormatting>
  <conditionalFormatting sqref="J31:J32">
    <cfRule type="containsText" dxfId="1718" priority="2204" operator="containsText" text="%">
      <formula>NOT(ISERROR(SEARCH("%",J31)))</formula>
    </cfRule>
  </conditionalFormatting>
  <conditionalFormatting sqref="J31:J32">
    <cfRule type="containsText" dxfId="1717" priority="2203" operator="containsText" text="%">
      <formula>NOT(ISERROR(SEARCH("%",J31)))</formula>
    </cfRule>
  </conditionalFormatting>
  <conditionalFormatting sqref="J31">
    <cfRule type="containsText" dxfId="1716" priority="2202" operator="containsText" text="%">
      <formula>NOT(ISERROR(SEARCH("%",J31)))</formula>
    </cfRule>
  </conditionalFormatting>
  <conditionalFormatting sqref="J31">
    <cfRule type="containsText" dxfId="1715" priority="2201" operator="containsText" text="%">
      <formula>NOT(ISERROR(SEARCH("%",J31)))</formula>
    </cfRule>
  </conditionalFormatting>
  <conditionalFormatting sqref="J31">
    <cfRule type="containsText" dxfId="1714" priority="2200" operator="containsText" text="%">
      <formula>NOT(ISERROR(SEARCH("%",J31)))</formula>
    </cfRule>
  </conditionalFormatting>
  <conditionalFormatting sqref="J31">
    <cfRule type="containsText" dxfId="1713" priority="2199" operator="containsText" text="%">
      <formula>NOT(ISERROR(SEARCH("%",J31)))</formula>
    </cfRule>
  </conditionalFormatting>
  <conditionalFormatting sqref="J31">
    <cfRule type="containsText" dxfId="1712" priority="2198" operator="containsText" text="%">
      <formula>NOT(ISERROR(SEARCH("%",J31)))</formula>
    </cfRule>
  </conditionalFormatting>
  <conditionalFormatting sqref="J31">
    <cfRule type="containsText" dxfId="1711" priority="2197" operator="containsText" text="%">
      <formula>NOT(ISERROR(SEARCH("%",J31)))</formula>
    </cfRule>
  </conditionalFormatting>
  <conditionalFormatting sqref="J31">
    <cfRule type="containsText" dxfId="1710" priority="2196" operator="containsText" text="%">
      <formula>NOT(ISERROR(SEARCH("%",J31)))</formula>
    </cfRule>
  </conditionalFormatting>
  <conditionalFormatting sqref="J31">
    <cfRule type="containsText" dxfId="1709" priority="2195" operator="containsText" text="%">
      <formula>NOT(ISERROR(SEARCH("%",J31)))</formula>
    </cfRule>
  </conditionalFormatting>
  <conditionalFormatting sqref="J31">
    <cfRule type="containsText" dxfId="1708" priority="2194" operator="containsText" text="%">
      <formula>NOT(ISERROR(SEARCH("%",J31)))</formula>
    </cfRule>
  </conditionalFormatting>
  <conditionalFormatting sqref="J31">
    <cfRule type="containsText" dxfId="1707" priority="2193" operator="containsText" text="%">
      <formula>NOT(ISERROR(SEARCH("%",J31)))</formula>
    </cfRule>
  </conditionalFormatting>
  <conditionalFormatting sqref="J31">
    <cfRule type="containsText" dxfId="1706" priority="2192" operator="containsText" text="%">
      <formula>NOT(ISERROR(SEARCH("%",J31)))</formula>
    </cfRule>
  </conditionalFormatting>
  <conditionalFormatting sqref="J31">
    <cfRule type="containsText" dxfId="1705" priority="2191" operator="containsText" text="%">
      <formula>NOT(ISERROR(SEARCH("%",J31)))</formula>
    </cfRule>
  </conditionalFormatting>
  <conditionalFormatting sqref="J31">
    <cfRule type="containsText" dxfId="1704" priority="2190" operator="containsText" text="%">
      <formula>NOT(ISERROR(SEARCH("%",J31)))</formula>
    </cfRule>
  </conditionalFormatting>
  <conditionalFormatting sqref="J31">
    <cfRule type="containsText" dxfId="1703" priority="2189" operator="containsText" text="%">
      <formula>NOT(ISERROR(SEARCH("%",J31)))</formula>
    </cfRule>
  </conditionalFormatting>
  <conditionalFormatting sqref="J31">
    <cfRule type="containsText" dxfId="1702" priority="2188" operator="containsText" text="%">
      <formula>NOT(ISERROR(SEARCH("%",J31)))</formula>
    </cfRule>
  </conditionalFormatting>
  <conditionalFormatting sqref="K31:K32">
    <cfRule type="containsText" dxfId="1701" priority="2187" operator="containsText" text="%">
      <formula>NOT(ISERROR(SEARCH("%",K31)))</formula>
    </cfRule>
  </conditionalFormatting>
  <conditionalFormatting sqref="K31">
    <cfRule type="containsText" dxfId="1700" priority="2186" operator="containsText" text="%">
      <formula>NOT(ISERROR(SEARCH("%",K31)))</formula>
    </cfRule>
  </conditionalFormatting>
  <conditionalFormatting sqref="K31">
    <cfRule type="containsText" dxfId="1699" priority="2185" operator="containsText" text="%">
      <formula>NOT(ISERROR(SEARCH("%",K31)))</formula>
    </cfRule>
  </conditionalFormatting>
  <conditionalFormatting sqref="K31:K32">
    <cfRule type="containsText" dxfId="1698" priority="2184" operator="containsText" text="%">
      <formula>NOT(ISERROR(SEARCH("%",K31)))</formula>
    </cfRule>
  </conditionalFormatting>
  <conditionalFormatting sqref="K31">
    <cfRule type="containsText" dxfId="1697" priority="2183" operator="containsText" text="%">
      <formula>NOT(ISERROR(SEARCH("%",K31)))</formula>
    </cfRule>
  </conditionalFormatting>
  <conditionalFormatting sqref="K31">
    <cfRule type="containsText" dxfId="1696" priority="2182" operator="containsText" text="%">
      <formula>NOT(ISERROR(SEARCH("%",K31)))</formula>
    </cfRule>
  </conditionalFormatting>
  <conditionalFormatting sqref="K31:K32">
    <cfRule type="containsText" dxfId="1695" priority="2181" operator="containsText" text="%">
      <formula>NOT(ISERROR(SEARCH("%",K31)))</formula>
    </cfRule>
  </conditionalFormatting>
  <conditionalFormatting sqref="K31">
    <cfRule type="containsText" dxfId="1694" priority="2180" operator="containsText" text="%">
      <formula>NOT(ISERROR(SEARCH("%",K31)))</formula>
    </cfRule>
  </conditionalFormatting>
  <conditionalFormatting sqref="K31">
    <cfRule type="containsText" dxfId="1693" priority="2179" operator="containsText" text="%">
      <formula>NOT(ISERROR(SEARCH("%",K31)))</formula>
    </cfRule>
  </conditionalFormatting>
  <conditionalFormatting sqref="K31:K32">
    <cfRule type="containsText" dxfId="1692" priority="2178" operator="containsText" text="%">
      <formula>NOT(ISERROR(SEARCH("%",K31)))</formula>
    </cfRule>
  </conditionalFormatting>
  <conditionalFormatting sqref="K31">
    <cfRule type="containsText" dxfId="1691" priority="2177" operator="containsText" text="%">
      <formula>NOT(ISERROR(SEARCH("%",K31)))</formula>
    </cfRule>
  </conditionalFormatting>
  <conditionalFormatting sqref="K31">
    <cfRule type="containsText" dxfId="1690" priority="2176" operator="containsText" text="%">
      <formula>NOT(ISERROR(SEARCH("%",K31)))</formula>
    </cfRule>
  </conditionalFormatting>
  <conditionalFormatting sqref="K31">
    <cfRule type="containsText" dxfId="1689" priority="2175" operator="containsText" text="%">
      <formula>NOT(ISERROR(SEARCH("%",K31)))</formula>
    </cfRule>
  </conditionalFormatting>
  <conditionalFormatting sqref="K31">
    <cfRule type="containsText" dxfId="1688" priority="2174" operator="containsText" text="%">
      <formula>NOT(ISERROR(SEARCH("%",K31)))</formula>
    </cfRule>
  </conditionalFormatting>
  <conditionalFormatting sqref="K31:K32">
    <cfRule type="containsText" dxfId="1687" priority="2173" operator="containsText" text="%">
      <formula>NOT(ISERROR(SEARCH("%",K31)))</formula>
    </cfRule>
  </conditionalFormatting>
  <conditionalFormatting sqref="K31:K32">
    <cfRule type="containsText" dxfId="1686" priority="2172" operator="containsText" text="%">
      <formula>NOT(ISERROR(SEARCH("%",K31)))</formula>
    </cfRule>
  </conditionalFormatting>
  <conditionalFormatting sqref="K31:K32">
    <cfRule type="containsText" dxfId="1685" priority="2171" operator="containsText" text="%">
      <formula>NOT(ISERROR(SEARCH("%",K31)))</formula>
    </cfRule>
  </conditionalFormatting>
  <conditionalFormatting sqref="K31">
    <cfRule type="containsText" dxfId="1684" priority="2170" operator="containsText" text="%">
      <formula>NOT(ISERROR(SEARCH("%",K31)))</formula>
    </cfRule>
  </conditionalFormatting>
  <conditionalFormatting sqref="K31">
    <cfRule type="containsText" dxfId="1683" priority="2169" operator="containsText" text="%">
      <formula>NOT(ISERROR(SEARCH("%",K31)))</formula>
    </cfRule>
  </conditionalFormatting>
  <conditionalFormatting sqref="K31">
    <cfRule type="containsText" dxfId="1682" priority="2168" operator="containsText" text="%">
      <formula>NOT(ISERROR(SEARCH("%",K31)))</formula>
    </cfRule>
  </conditionalFormatting>
  <conditionalFormatting sqref="K31">
    <cfRule type="containsText" dxfId="1681" priority="2167" operator="containsText" text="%">
      <formula>NOT(ISERROR(SEARCH("%",K31)))</formula>
    </cfRule>
  </conditionalFormatting>
  <conditionalFormatting sqref="K31">
    <cfRule type="containsText" dxfId="1680" priority="2166" operator="containsText" text="%">
      <formula>NOT(ISERROR(SEARCH("%",K31)))</formula>
    </cfRule>
  </conditionalFormatting>
  <conditionalFormatting sqref="K31">
    <cfRule type="containsText" dxfId="1679" priority="2165" operator="containsText" text="%">
      <formula>NOT(ISERROR(SEARCH("%",K31)))</formula>
    </cfRule>
  </conditionalFormatting>
  <conditionalFormatting sqref="K31">
    <cfRule type="containsText" dxfId="1678" priority="2164" operator="containsText" text="%">
      <formula>NOT(ISERROR(SEARCH("%",K31)))</formula>
    </cfRule>
  </conditionalFormatting>
  <conditionalFormatting sqref="K31">
    <cfRule type="containsText" dxfId="1677" priority="2163" operator="containsText" text="%">
      <formula>NOT(ISERROR(SEARCH("%",K31)))</formula>
    </cfRule>
  </conditionalFormatting>
  <conditionalFormatting sqref="K31">
    <cfRule type="containsText" dxfId="1676" priority="2162" operator="containsText" text="%">
      <formula>NOT(ISERROR(SEARCH("%",K31)))</formula>
    </cfRule>
  </conditionalFormatting>
  <conditionalFormatting sqref="K31">
    <cfRule type="containsText" dxfId="1675" priority="2161" operator="containsText" text="%">
      <formula>NOT(ISERROR(SEARCH("%",K31)))</formula>
    </cfRule>
  </conditionalFormatting>
  <conditionalFormatting sqref="K31">
    <cfRule type="containsText" dxfId="1674" priority="2160" operator="containsText" text="%">
      <formula>NOT(ISERROR(SEARCH("%",K31)))</formula>
    </cfRule>
  </conditionalFormatting>
  <conditionalFormatting sqref="K31">
    <cfRule type="containsText" dxfId="1673" priority="2159" operator="containsText" text="%">
      <formula>NOT(ISERROR(SEARCH("%",K31)))</formula>
    </cfRule>
  </conditionalFormatting>
  <conditionalFormatting sqref="K31">
    <cfRule type="containsText" dxfId="1672" priority="2158" operator="containsText" text="%">
      <formula>NOT(ISERROR(SEARCH("%",K31)))</formula>
    </cfRule>
  </conditionalFormatting>
  <conditionalFormatting sqref="K31">
    <cfRule type="containsText" dxfId="1671" priority="2157" operator="containsText" text="%">
      <formula>NOT(ISERROR(SEARCH("%",K31)))</formula>
    </cfRule>
  </conditionalFormatting>
  <conditionalFormatting sqref="K31">
    <cfRule type="containsText" dxfId="1670" priority="2156" operator="containsText" text="%">
      <formula>NOT(ISERROR(SEARCH("%",K31)))</formula>
    </cfRule>
  </conditionalFormatting>
  <conditionalFormatting sqref="J45">
    <cfRule type="containsText" dxfId="1669" priority="1210" operator="containsText" text="%">
      <formula>NOT(ISERROR(SEARCH("%",J45)))</formula>
    </cfRule>
  </conditionalFormatting>
  <conditionalFormatting sqref="J45">
    <cfRule type="containsText" dxfId="1668" priority="1209" operator="containsText" text="%">
      <formula>NOT(ISERROR(SEARCH("%",J45)))</formula>
    </cfRule>
  </conditionalFormatting>
  <conditionalFormatting sqref="J45">
    <cfRule type="containsText" dxfId="1667" priority="1207" operator="containsText" text="%">
      <formula>NOT(ISERROR(SEARCH("%",J45)))</formula>
    </cfRule>
  </conditionalFormatting>
  <conditionalFormatting sqref="J45">
    <cfRule type="containsText" dxfId="1666" priority="1206" operator="containsText" text="%">
      <formula>NOT(ISERROR(SEARCH("%",J45)))</formula>
    </cfRule>
  </conditionalFormatting>
  <conditionalFormatting sqref="J45">
    <cfRule type="containsText" dxfId="1665" priority="1205" operator="containsText" text="%">
      <formula>NOT(ISERROR(SEARCH("%",J45)))</formula>
    </cfRule>
  </conditionalFormatting>
  <conditionalFormatting sqref="J45">
    <cfRule type="containsText" dxfId="1664" priority="1204" operator="containsText" text="%">
      <formula>NOT(ISERROR(SEARCH("%",J45)))</formula>
    </cfRule>
  </conditionalFormatting>
  <conditionalFormatting sqref="J45">
    <cfRule type="containsText" dxfId="1663" priority="1203" operator="containsText" text="%">
      <formula>NOT(ISERROR(SEARCH("%",J45)))</formula>
    </cfRule>
  </conditionalFormatting>
  <conditionalFormatting sqref="J45">
    <cfRule type="containsText" dxfId="1662" priority="1202" operator="containsText" text="%">
      <formula>NOT(ISERROR(SEARCH("%",J45)))</formula>
    </cfRule>
  </conditionalFormatting>
  <conditionalFormatting sqref="J45">
    <cfRule type="containsText" dxfId="1661" priority="1199" operator="containsText" text="%">
      <formula>NOT(ISERROR(SEARCH("%",J45)))</formula>
    </cfRule>
  </conditionalFormatting>
  <conditionalFormatting sqref="J45">
    <cfRule type="containsText" dxfId="1660" priority="1196" operator="containsText" text="%">
      <formula>NOT(ISERROR(SEARCH("%",J45)))</formula>
    </cfRule>
  </conditionalFormatting>
  <conditionalFormatting sqref="J45">
    <cfRule type="containsText" dxfId="1659" priority="1195" operator="containsText" text="%">
      <formula>NOT(ISERROR(SEARCH("%",J45)))</formula>
    </cfRule>
  </conditionalFormatting>
  <conditionalFormatting sqref="J45:J46">
    <cfRule type="containsText" dxfId="1658" priority="1193" operator="containsText" text="%">
      <formula>NOT(ISERROR(SEARCH("%",J45)))</formula>
    </cfRule>
  </conditionalFormatting>
  <conditionalFormatting sqref="J45:J46">
    <cfRule type="containsText" dxfId="1657" priority="1192" operator="containsText" text="%">
      <formula>NOT(ISERROR(SEARCH("%",J45)))</formula>
    </cfRule>
  </conditionalFormatting>
  <conditionalFormatting sqref="J45">
    <cfRule type="containsText" dxfId="1656" priority="1190" operator="containsText" text="%">
      <formula>NOT(ISERROR(SEARCH("%",J45)))</formula>
    </cfRule>
  </conditionalFormatting>
  <conditionalFormatting sqref="J45">
    <cfRule type="containsText" dxfId="1655" priority="1189" operator="containsText" text="%">
      <formula>NOT(ISERROR(SEARCH("%",J45)))</formula>
    </cfRule>
  </conditionalFormatting>
  <conditionalFormatting sqref="J45">
    <cfRule type="containsText" dxfId="1654" priority="1188" operator="containsText" text="%">
      <formula>NOT(ISERROR(SEARCH("%",J45)))</formula>
    </cfRule>
  </conditionalFormatting>
  <conditionalFormatting sqref="J45">
    <cfRule type="containsText" dxfId="1653" priority="1187" operator="containsText" text="%">
      <formula>NOT(ISERROR(SEARCH("%",J45)))</formula>
    </cfRule>
  </conditionalFormatting>
  <conditionalFormatting sqref="J45">
    <cfRule type="containsText" dxfId="1652" priority="1186" operator="containsText" text="%">
      <formula>NOT(ISERROR(SEARCH("%",J45)))</formula>
    </cfRule>
  </conditionalFormatting>
  <conditionalFormatting sqref="J45">
    <cfRule type="containsText" dxfId="1651" priority="1185" operator="containsText" text="%">
      <formula>NOT(ISERROR(SEARCH("%",J45)))</formula>
    </cfRule>
  </conditionalFormatting>
  <conditionalFormatting sqref="J45">
    <cfRule type="containsText" dxfId="1650" priority="1184" operator="containsText" text="%">
      <formula>NOT(ISERROR(SEARCH("%",J45)))</formula>
    </cfRule>
  </conditionalFormatting>
  <conditionalFormatting sqref="J45">
    <cfRule type="containsText" dxfId="1649" priority="1183" operator="containsText" text="%">
      <formula>NOT(ISERROR(SEARCH("%",J45)))</formula>
    </cfRule>
  </conditionalFormatting>
  <conditionalFormatting sqref="J45">
    <cfRule type="containsText" dxfId="1648" priority="1182" operator="containsText" text="%">
      <formula>NOT(ISERROR(SEARCH("%",J45)))</formula>
    </cfRule>
  </conditionalFormatting>
  <conditionalFormatting sqref="J45">
    <cfRule type="containsText" dxfId="1647" priority="1181" operator="containsText" text="%">
      <formula>NOT(ISERROR(SEARCH("%",J45)))</formula>
    </cfRule>
  </conditionalFormatting>
  <conditionalFormatting sqref="J45">
    <cfRule type="containsText" dxfId="1646" priority="1180" operator="containsText" text="%">
      <formula>NOT(ISERROR(SEARCH("%",J45)))</formula>
    </cfRule>
  </conditionalFormatting>
  <conditionalFormatting sqref="J45">
    <cfRule type="containsText" dxfId="1645" priority="1179" operator="containsText" text="%">
      <formula>NOT(ISERROR(SEARCH("%",J45)))</formula>
    </cfRule>
  </conditionalFormatting>
  <conditionalFormatting sqref="J45">
    <cfRule type="containsText" dxfId="1644" priority="1178" operator="containsText" text="%">
      <formula>NOT(ISERROR(SEARCH("%",J45)))</formula>
    </cfRule>
  </conditionalFormatting>
  <conditionalFormatting sqref="J45">
    <cfRule type="containsText" dxfId="1643" priority="1177" operator="containsText" text="%">
      <formula>NOT(ISERROR(SEARCH("%",J45)))</formula>
    </cfRule>
  </conditionalFormatting>
  <conditionalFormatting sqref="J45">
    <cfRule type="containsText" dxfId="1642" priority="1176" operator="containsText" text="%">
      <formula>NOT(ISERROR(SEARCH("%",J45)))</formula>
    </cfRule>
  </conditionalFormatting>
  <conditionalFormatting sqref="I45">
    <cfRule type="containsText" dxfId="1641" priority="1174" operator="containsText" text="%">
      <formula>NOT(ISERROR(SEARCH("%",I45)))</formula>
    </cfRule>
  </conditionalFormatting>
  <conditionalFormatting sqref="I45">
    <cfRule type="containsText" dxfId="1640" priority="1173" operator="containsText" text="%">
      <formula>NOT(ISERROR(SEARCH("%",I45)))</formula>
    </cfRule>
  </conditionalFormatting>
  <conditionalFormatting sqref="I45">
    <cfRule type="containsText" dxfId="1639" priority="1171" operator="containsText" text="%">
      <formula>NOT(ISERROR(SEARCH("%",I45)))</formula>
    </cfRule>
  </conditionalFormatting>
  <conditionalFormatting sqref="I45">
    <cfRule type="containsText" dxfId="1638" priority="1170" operator="containsText" text="%">
      <formula>NOT(ISERROR(SEARCH("%",I45)))</formula>
    </cfRule>
  </conditionalFormatting>
  <conditionalFormatting sqref="J32">
    <cfRule type="containsText" dxfId="1637" priority="2091" operator="containsText" text="%">
      <formula>NOT(ISERROR(SEARCH("%",J32)))</formula>
    </cfRule>
  </conditionalFormatting>
  <conditionalFormatting sqref="J32">
    <cfRule type="containsText" dxfId="1636" priority="2090" operator="containsText" text="%">
      <formula>NOT(ISERROR(SEARCH("%",J32)))</formula>
    </cfRule>
  </conditionalFormatting>
  <conditionalFormatting sqref="J32">
    <cfRule type="containsText" dxfId="1635" priority="2089" operator="containsText" text="%">
      <formula>NOT(ISERROR(SEARCH("%",J32)))</formula>
    </cfRule>
  </conditionalFormatting>
  <conditionalFormatting sqref="J32">
    <cfRule type="containsText" dxfId="1634" priority="2088" operator="containsText" text="%">
      <formula>NOT(ISERROR(SEARCH("%",J32)))</formula>
    </cfRule>
  </conditionalFormatting>
  <conditionalFormatting sqref="J32">
    <cfRule type="containsText" dxfId="1633" priority="2087" operator="containsText" text="%">
      <formula>NOT(ISERROR(SEARCH("%",J32)))</formula>
    </cfRule>
  </conditionalFormatting>
  <conditionalFormatting sqref="J32">
    <cfRule type="containsText" dxfId="1632" priority="2086" operator="containsText" text="%">
      <formula>NOT(ISERROR(SEARCH("%",J32)))</formula>
    </cfRule>
  </conditionalFormatting>
  <conditionalFormatting sqref="K32">
    <cfRule type="containsText" dxfId="1631" priority="2085" operator="containsText" text="%">
      <formula>NOT(ISERROR(SEARCH("%",K32)))</formula>
    </cfRule>
  </conditionalFormatting>
  <conditionalFormatting sqref="K32">
    <cfRule type="containsText" dxfId="1630" priority="2084" operator="containsText" text="%">
      <formula>NOT(ISERROR(SEARCH("%",K32)))</formula>
    </cfRule>
  </conditionalFormatting>
  <conditionalFormatting sqref="K32">
    <cfRule type="containsText" dxfId="1629" priority="2083" operator="containsText" text="%">
      <formula>NOT(ISERROR(SEARCH("%",K32)))</formula>
    </cfRule>
  </conditionalFormatting>
  <conditionalFormatting sqref="K32">
    <cfRule type="containsText" dxfId="1628" priority="2082" operator="containsText" text="%">
      <formula>NOT(ISERROR(SEARCH("%",K32)))</formula>
    </cfRule>
  </conditionalFormatting>
  <conditionalFormatting sqref="K32">
    <cfRule type="containsText" dxfId="1627" priority="2081" operator="containsText" text="%">
      <formula>NOT(ISERROR(SEARCH("%",K32)))</formula>
    </cfRule>
  </conditionalFormatting>
  <conditionalFormatting sqref="K32">
    <cfRule type="containsText" dxfId="1626" priority="2080" operator="containsText" text="%">
      <formula>NOT(ISERROR(SEARCH("%",K32)))</formula>
    </cfRule>
  </conditionalFormatting>
  <conditionalFormatting sqref="I45:I46">
    <cfRule type="containsText" dxfId="1625" priority="1153" operator="containsText" text="%">
      <formula>NOT(ISERROR(SEARCH("%",I45)))</formula>
    </cfRule>
  </conditionalFormatting>
  <conditionalFormatting sqref="I45:I46">
    <cfRule type="containsText" dxfId="1624" priority="1152" operator="containsText" text="%">
      <formula>NOT(ISERROR(SEARCH("%",I45)))</formula>
    </cfRule>
  </conditionalFormatting>
  <conditionalFormatting sqref="I45">
    <cfRule type="containsText" dxfId="1623" priority="1151" operator="containsText" text="%">
      <formula>NOT(ISERROR(SEARCH("%",I45)))</formula>
    </cfRule>
  </conditionalFormatting>
  <conditionalFormatting sqref="K32">
    <cfRule type="containsText" dxfId="1622" priority="2073" operator="containsText" text="%">
      <formula>NOT(ISERROR(SEARCH("%",K32)))</formula>
    </cfRule>
  </conditionalFormatting>
  <conditionalFormatting sqref="K32">
    <cfRule type="containsText" dxfId="1621" priority="2072" operator="containsText" text="%">
      <formula>NOT(ISERROR(SEARCH("%",K32)))</formula>
    </cfRule>
  </conditionalFormatting>
  <conditionalFormatting sqref="K32">
    <cfRule type="containsText" dxfId="1620" priority="2071" operator="containsText" text="%">
      <formula>NOT(ISERROR(SEARCH("%",K32)))</formula>
    </cfRule>
  </conditionalFormatting>
  <conditionalFormatting sqref="K32">
    <cfRule type="containsText" dxfId="1619" priority="2070" operator="containsText" text="%">
      <formula>NOT(ISERROR(SEARCH("%",K32)))</formula>
    </cfRule>
  </conditionalFormatting>
  <conditionalFormatting sqref="K32">
    <cfRule type="containsText" dxfId="1618" priority="2069" operator="containsText" text="%">
      <formula>NOT(ISERROR(SEARCH("%",K32)))</formula>
    </cfRule>
  </conditionalFormatting>
  <conditionalFormatting sqref="K32">
    <cfRule type="containsText" dxfId="1617" priority="2068" operator="containsText" text="%">
      <formula>NOT(ISERROR(SEARCH("%",K32)))</formula>
    </cfRule>
  </conditionalFormatting>
  <conditionalFormatting sqref="I45">
    <cfRule type="containsText" dxfId="1616" priority="1141" operator="containsText" text="%">
      <formula>NOT(ISERROR(SEARCH("%",I45)))</formula>
    </cfRule>
  </conditionalFormatting>
  <conditionalFormatting sqref="I45">
    <cfRule type="containsText" dxfId="1615" priority="1140" operator="containsText" text="%">
      <formula>NOT(ISERROR(SEARCH("%",I45)))</formula>
    </cfRule>
  </conditionalFormatting>
  <conditionalFormatting sqref="I45">
    <cfRule type="containsText" dxfId="1614" priority="1139" operator="containsText" text="%">
      <formula>NOT(ISERROR(SEARCH("%",I45)))</formula>
    </cfRule>
  </conditionalFormatting>
  <conditionalFormatting sqref="J31:J32">
    <cfRule type="containsText" dxfId="1613" priority="1136" operator="containsText" text="%">
      <formula>NOT(ISERROR(SEARCH("%",J31)))</formula>
    </cfRule>
  </conditionalFormatting>
  <conditionalFormatting sqref="J31">
    <cfRule type="containsText" dxfId="1612" priority="1135" operator="containsText" text="%">
      <formula>NOT(ISERROR(SEARCH("%",J31)))</formula>
    </cfRule>
  </conditionalFormatting>
  <conditionalFormatting sqref="J31">
    <cfRule type="containsText" dxfId="1611" priority="1134" operator="containsText" text="%">
      <formula>NOT(ISERROR(SEARCH("%",J31)))</formula>
    </cfRule>
  </conditionalFormatting>
  <conditionalFormatting sqref="J39:J40">
    <cfRule type="containsText" dxfId="1610" priority="2055" operator="containsText" text="%">
      <formula>NOT(ISERROR(SEARCH("%",J39)))</formula>
    </cfRule>
  </conditionalFormatting>
  <conditionalFormatting sqref="J39">
    <cfRule type="containsText" dxfId="1609" priority="2054" operator="containsText" text="%">
      <formula>NOT(ISERROR(SEARCH("%",J39)))</formula>
    </cfRule>
  </conditionalFormatting>
  <conditionalFormatting sqref="J39">
    <cfRule type="containsText" dxfId="1608" priority="2053" operator="containsText" text="%">
      <formula>NOT(ISERROR(SEARCH("%",J39)))</formula>
    </cfRule>
  </conditionalFormatting>
  <conditionalFormatting sqref="J39">
    <cfRule type="containsText" dxfId="1607" priority="2052" operator="containsText" text="%">
      <formula>NOT(ISERROR(SEARCH("%",J39)))</formula>
    </cfRule>
  </conditionalFormatting>
  <conditionalFormatting sqref="J39">
    <cfRule type="containsText" dxfId="1606" priority="2051" operator="containsText" text="%">
      <formula>NOT(ISERROR(SEARCH("%",J39)))</formula>
    </cfRule>
  </conditionalFormatting>
  <conditionalFormatting sqref="J39">
    <cfRule type="containsText" dxfId="1605" priority="2050" operator="containsText" text="%">
      <formula>NOT(ISERROR(SEARCH("%",J39)))</formula>
    </cfRule>
  </conditionalFormatting>
  <conditionalFormatting sqref="J39">
    <cfRule type="containsText" dxfId="1604" priority="2049" operator="containsText" text="%">
      <formula>NOT(ISERROR(SEARCH("%",J39)))</formula>
    </cfRule>
  </conditionalFormatting>
  <conditionalFormatting sqref="J39">
    <cfRule type="containsText" dxfId="1603" priority="2048" operator="containsText" text="%">
      <formula>NOT(ISERROR(SEARCH("%",J39)))</formula>
    </cfRule>
  </conditionalFormatting>
  <conditionalFormatting sqref="J39">
    <cfRule type="containsText" dxfId="1602" priority="2047" operator="containsText" text="%">
      <formula>NOT(ISERROR(SEARCH("%",J39)))</formula>
    </cfRule>
  </conditionalFormatting>
  <conditionalFormatting sqref="J39:J40">
    <cfRule type="containsText" dxfId="1601" priority="2046" operator="containsText" text="%">
      <formula>NOT(ISERROR(SEARCH("%",J39)))</formula>
    </cfRule>
  </conditionalFormatting>
  <conditionalFormatting sqref="J39">
    <cfRule type="containsText" dxfId="1600" priority="2045" operator="containsText" text="%">
      <formula>NOT(ISERROR(SEARCH("%",J39)))</formula>
    </cfRule>
  </conditionalFormatting>
  <conditionalFormatting sqref="J39">
    <cfRule type="containsText" dxfId="1599" priority="2044" operator="containsText" text="%">
      <formula>NOT(ISERROR(SEARCH("%",J39)))</formula>
    </cfRule>
  </conditionalFormatting>
  <conditionalFormatting sqref="J39:J40">
    <cfRule type="containsText" dxfId="1598" priority="2043" operator="containsText" text="%">
      <formula>NOT(ISERROR(SEARCH("%",J39)))</formula>
    </cfRule>
  </conditionalFormatting>
  <conditionalFormatting sqref="J39">
    <cfRule type="containsText" dxfId="1597" priority="2042" operator="containsText" text="%">
      <formula>NOT(ISERROR(SEARCH("%",J39)))</formula>
    </cfRule>
  </conditionalFormatting>
  <conditionalFormatting sqref="J39">
    <cfRule type="containsText" dxfId="1596" priority="2041" operator="containsText" text="%">
      <formula>NOT(ISERROR(SEARCH("%",J39)))</formula>
    </cfRule>
  </conditionalFormatting>
  <conditionalFormatting sqref="J39">
    <cfRule type="containsText" dxfId="1595" priority="2040" operator="containsText" text="%">
      <formula>NOT(ISERROR(SEARCH("%",J39)))</formula>
    </cfRule>
  </conditionalFormatting>
  <conditionalFormatting sqref="J39">
    <cfRule type="containsText" dxfId="1594" priority="2039" operator="containsText" text="%">
      <formula>NOT(ISERROR(SEARCH("%",J39)))</formula>
    </cfRule>
  </conditionalFormatting>
  <conditionalFormatting sqref="J39:J40">
    <cfRule type="containsText" dxfId="1593" priority="2038" operator="containsText" text="%">
      <formula>NOT(ISERROR(SEARCH("%",J39)))</formula>
    </cfRule>
  </conditionalFormatting>
  <conditionalFormatting sqref="J39:J40">
    <cfRule type="containsText" dxfId="1592" priority="2037" operator="containsText" text="%">
      <formula>NOT(ISERROR(SEARCH("%",J39)))</formula>
    </cfRule>
  </conditionalFormatting>
  <conditionalFormatting sqref="J39:J40">
    <cfRule type="containsText" dxfId="1591" priority="2036" operator="containsText" text="%">
      <formula>NOT(ISERROR(SEARCH("%",J39)))</formula>
    </cfRule>
  </conditionalFormatting>
  <conditionalFormatting sqref="J39">
    <cfRule type="containsText" dxfId="1590" priority="2035" operator="containsText" text="%">
      <formula>NOT(ISERROR(SEARCH("%",J39)))</formula>
    </cfRule>
  </conditionalFormatting>
  <conditionalFormatting sqref="J39">
    <cfRule type="containsText" dxfId="1589" priority="2034" operator="containsText" text="%">
      <formula>NOT(ISERROR(SEARCH("%",J39)))</formula>
    </cfRule>
  </conditionalFormatting>
  <conditionalFormatting sqref="J39">
    <cfRule type="containsText" dxfId="1588" priority="2033" operator="containsText" text="%">
      <formula>NOT(ISERROR(SEARCH("%",J39)))</formula>
    </cfRule>
  </conditionalFormatting>
  <conditionalFormatting sqref="J39">
    <cfRule type="containsText" dxfId="1587" priority="2032" operator="containsText" text="%">
      <formula>NOT(ISERROR(SEARCH("%",J39)))</formula>
    </cfRule>
  </conditionalFormatting>
  <conditionalFormatting sqref="J39">
    <cfRule type="containsText" dxfId="1586" priority="2031" operator="containsText" text="%">
      <formula>NOT(ISERROR(SEARCH("%",J39)))</formula>
    </cfRule>
  </conditionalFormatting>
  <conditionalFormatting sqref="J39">
    <cfRule type="containsText" dxfId="1585" priority="2030" operator="containsText" text="%">
      <formula>NOT(ISERROR(SEARCH("%",J39)))</formula>
    </cfRule>
  </conditionalFormatting>
  <conditionalFormatting sqref="J39">
    <cfRule type="containsText" dxfId="1584" priority="2029" operator="containsText" text="%">
      <formula>NOT(ISERROR(SEARCH("%",J39)))</formula>
    </cfRule>
  </conditionalFormatting>
  <conditionalFormatting sqref="J39">
    <cfRule type="containsText" dxfId="1583" priority="2028" operator="containsText" text="%">
      <formula>NOT(ISERROR(SEARCH("%",J39)))</formula>
    </cfRule>
  </conditionalFormatting>
  <conditionalFormatting sqref="J39">
    <cfRule type="containsText" dxfId="1582" priority="2027" operator="containsText" text="%">
      <formula>NOT(ISERROR(SEARCH("%",J39)))</formula>
    </cfRule>
  </conditionalFormatting>
  <conditionalFormatting sqref="J39">
    <cfRule type="containsText" dxfId="1581" priority="2026" operator="containsText" text="%">
      <formula>NOT(ISERROR(SEARCH("%",J39)))</formula>
    </cfRule>
  </conditionalFormatting>
  <conditionalFormatting sqref="J39">
    <cfRule type="containsText" dxfId="1580" priority="2025" operator="containsText" text="%">
      <formula>NOT(ISERROR(SEARCH("%",J39)))</formula>
    </cfRule>
  </conditionalFormatting>
  <conditionalFormatting sqref="J39">
    <cfRule type="containsText" dxfId="1579" priority="2024" operator="containsText" text="%">
      <formula>NOT(ISERROR(SEARCH("%",J39)))</formula>
    </cfRule>
  </conditionalFormatting>
  <conditionalFormatting sqref="J39">
    <cfRule type="containsText" dxfId="1578" priority="2023" operator="containsText" text="%">
      <formula>NOT(ISERROR(SEARCH("%",J39)))</formula>
    </cfRule>
  </conditionalFormatting>
  <conditionalFormatting sqref="J39">
    <cfRule type="containsText" dxfId="1577" priority="2022" operator="containsText" text="%">
      <formula>NOT(ISERROR(SEARCH("%",J39)))</formula>
    </cfRule>
  </conditionalFormatting>
  <conditionalFormatting sqref="J39">
    <cfRule type="containsText" dxfId="1576" priority="2021" operator="containsText" text="%">
      <formula>NOT(ISERROR(SEARCH("%",J39)))</formula>
    </cfRule>
  </conditionalFormatting>
  <conditionalFormatting sqref="K39:K40">
    <cfRule type="containsText" dxfId="1575" priority="2020" operator="containsText" text="%">
      <formula>NOT(ISERROR(SEARCH("%",K39)))</formula>
    </cfRule>
  </conditionalFormatting>
  <conditionalFormatting sqref="K39">
    <cfRule type="containsText" dxfId="1574" priority="2019" operator="containsText" text="%">
      <formula>NOT(ISERROR(SEARCH("%",K39)))</formula>
    </cfRule>
  </conditionalFormatting>
  <conditionalFormatting sqref="K39">
    <cfRule type="containsText" dxfId="1573" priority="2018" operator="containsText" text="%">
      <formula>NOT(ISERROR(SEARCH("%",K39)))</formula>
    </cfRule>
  </conditionalFormatting>
  <conditionalFormatting sqref="K39:K40">
    <cfRule type="containsText" dxfId="1572" priority="2017" operator="containsText" text="%">
      <formula>NOT(ISERROR(SEARCH("%",K39)))</formula>
    </cfRule>
  </conditionalFormatting>
  <conditionalFormatting sqref="K39">
    <cfRule type="containsText" dxfId="1571" priority="2016" operator="containsText" text="%">
      <formula>NOT(ISERROR(SEARCH("%",K39)))</formula>
    </cfRule>
  </conditionalFormatting>
  <conditionalFormatting sqref="K39">
    <cfRule type="containsText" dxfId="1570" priority="2015" operator="containsText" text="%">
      <formula>NOT(ISERROR(SEARCH("%",K39)))</formula>
    </cfRule>
  </conditionalFormatting>
  <conditionalFormatting sqref="K39">
    <cfRule type="containsText" dxfId="1569" priority="2014" operator="containsText" text="%">
      <formula>NOT(ISERROR(SEARCH("%",K39)))</formula>
    </cfRule>
  </conditionalFormatting>
  <conditionalFormatting sqref="K39">
    <cfRule type="containsText" dxfId="1568" priority="2013" operator="containsText" text="%">
      <formula>NOT(ISERROR(SEARCH("%",K39)))</formula>
    </cfRule>
  </conditionalFormatting>
  <conditionalFormatting sqref="K39">
    <cfRule type="containsText" dxfId="1567" priority="2012" operator="containsText" text="%">
      <formula>NOT(ISERROR(SEARCH("%",K39)))</formula>
    </cfRule>
  </conditionalFormatting>
  <conditionalFormatting sqref="K39">
    <cfRule type="containsText" dxfId="1566" priority="2011" operator="containsText" text="%">
      <formula>NOT(ISERROR(SEARCH("%",K39)))</formula>
    </cfRule>
  </conditionalFormatting>
  <conditionalFormatting sqref="K39">
    <cfRule type="containsText" dxfId="1565" priority="2010" operator="containsText" text="%">
      <formula>NOT(ISERROR(SEARCH("%",K39)))</formula>
    </cfRule>
  </conditionalFormatting>
  <conditionalFormatting sqref="K39">
    <cfRule type="containsText" dxfId="1564" priority="2009" operator="containsText" text="%">
      <formula>NOT(ISERROR(SEARCH("%",K39)))</formula>
    </cfRule>
  </conditionalFormatting>
  <conditionalFormatting sqref="K39:K40">
    <cfRule type="containsText" dxfId="1563" priority="2008" operator="containsText" text="%">
      <formula>NOT(ISERROR(SEARCH("%",K39)))</formula>
    </cfRule>
  </conditionalFormatting>
  <conditionalFormatting sqref="K39">
    <cfRule type="containsText" dxfId="1562" priority="2007" operator="containsText" text="%">
      <formula>NOT(ISERROR(SEARCH("%",K39)))</formula>
    </cfRule>
  </conditionalFormatting>
  <conditionalFormatting sqref="K39">
    <cfRule type="containsText" dxfId="1561" priority="2006" operator="containsText" text="%">
      <formula>NOT(ISERROR(SEARCH("%",K39)))</formula>
    </cfRule>
  </conditionalFormatting>
  <conditionalFormatting sqref="K39:K40">
    <cfRule type="containsText" dxfId="1560" priority="2005" operator="containsText" text="%">
      <formula>NOT(ISERROR(SEARCH("%",K39)))</formula>
    </cfRule>
  </conditionalFormatting>
  <conditionalFormatting sqref="K39">
    <cfRule type="containsText" dxfId="1559" priority="2004" operator="containsText" text="%">
      <formula>NOT(ISERROR(SEARCH("%",K39)))</formula>
    </cfRule>
  </conditionalFormatting>
  <conditionalFormatting sqref="K39">
    <cfRule type="containsText" dxfId="1558" priority="2003" operator="containsText" text="%">
      <formula>NOT(ISERROR(SEARCH("%",K39)))</formula>
    </cfRule>
  </conditionalFormatting>
  <conditionalFormatting sqref="K39">
    <cfRule type="containsText" dxfId="1557" priority="2002" operator="containsText" text="%">
      <formula>NOT(ISERROR(SEARCH("%",K39)))</formula>
    </cfRule>
  </conditionalFormatting>
  <conditionalFormatting sqref="K39">
    <cfRule type="containsText" dxfId="1556" priority="2001" operator="containsText" text="%">
      <formula>NOT(ISERROR(SEARCH("%",K39)))</formula>
    </cfRule>
  </conditionalFormatting>
  <conditionalFormatting sqref="K39:K40">
    <cfRule type="containsText" dxfId="1555" priority="2000" operator="containsText" text="%">
      <formula>NOT(ISERROR(SEARCH("%",K39)))</formula>
    </cfRule>
  </conditionalFormatting>
  <conditionalFormatting sqref="K39:K40">
    <cfRule type="containsText" dxfId="1554" priority="1999" operator="containsText" text="%">
      <formula>NOT(ISERROR(SEARCH("%",K39)))</formula>
    </cfRule>
  </conditionalFormatting>
  <conditionalFormatting sqref="K39:K40">
    <cfRule type="containsText" dxfId="1553" priority="1998" operator="containsText" text="%">
      <formula>NOT(ISERROR(SEARCH("%",K39)))</formula>
    </cfRule>
  </conditionalFormatting>
  <conditionalFormatting sqref="K39">
    <cfRule type="containsText" dxfId="1552" priority="1997" operator="containsText" text="%">
      <formula>NOT(ISERROR(SEARCH("%",K39)))</formula>
    </cfRule>
  </conditionalFormatting>
  <conditionalFormatting sqref="K39">
    <cfRule type="containsText" dxfId="1551" priority="1996" operator="containsText" text="%">
      <formula>NOT(ISERROR(SEARCH("%",K39)))</formula>
    </cfRule>
  </conditionalFormatting>
  <conditionalFormatting sqref="K39">
    <cfRule type="containsText" dxfId="1550" priority="1995" operator="containsText" text="%">
      <formula>NOT(ISERROR(SEARCH("%",K39)))</formula>
    </cfRule>
  </conditionalFormatting>
  <conditionalFormatting sqref="K39">
    <cfRule type="containsText" dxfId="1549" priority="1994" operator="containsText" text="%">
      <formula>NOT(ISERROR(SEARCH("%",K39)))</formula>
    </cfRule>
  </conditionalFormatting>
  <conditionalFormatting sqref="K39">
    <cfRule type="containsText" dxfId="1548" priority="1993" operator="containsText" text="%">
      <formula>NOT(ISERROR(SEARCH("%",K39)))</formula>
    </cfRule>
  </conditionalFormatting>
  <conditionalFormatting sqref="K39">
    <cfRule type="containsText" dxfId="1547" priority="1992" operator="containsText" text="%">
      <formula>NOT(ISERROR(SEARCH("%",K39)))</formula>
    </cfRule>
  </conditionalFormatting>
  <conditionalFormatting sqref="K39">
    <cfRule type="containsText" dxfId="1546" priority="1991" operator="containsText" text="%">
      <formula>NOT(ISERROR(SEARCH("%",K39)))</formula>
    </cfRule>
  </conditionalFormatting>
  <conditionalFormatting sqref="K39">
    <cfRule type="containsText" dxfId="1545" priority="1990" operator="containsText" text="%">
      <formula>NOT(ISERROR(SEARCH("%",K39)))</formula>
    </cfRule>
  </conditionalFormatting>
  <conditionalFormatting sqref="K39">
    <cfRule type="containsText" dxfId="1544" priority="1989" operator="containsText" text="%">
      <formula>NOT(ISERROR(SEARCH("%",K39)))</formula>
    </cfRule>
  </conditionalFormatting>
  <conditionalFormatting sqref="K39">
    <cfRule type="containsText" dxfId="1543" priority="1988" operator="containsText" text="%">
      <formula>NOT(ISERROR(SEARCH("%",K39)))</formula>
    </cfRule>
  </conditionalFormatting>
  <conditionalFormatting sqref="K39">
    <cfRule type="containsText" dxfId="1542" priority="1987" operator="containsText" text="%">
      <formula>NOT(ISERROR(SEARCH("%",K39)))</formula>
    </cfRule>
  </conditionalFormatting>
  <conditionalFormatting sqref="K39">
    <cfRule type="containsText" dxfId="1541" priority="1986" operator="containsText" text="%">
      <formula>NOT(ISERROR(SEARCH("%",K39)))</formula>
    </cfRule>
  </conditionalFormatting>
  <conditionalFormatting sqref="K39">
    <cfRule type="containsText" dxfId="1540" priority="1985" operator="containsText" text="%">
      <formula>NOT(ISERROR(SEARCH("%",K39)))</formula>
    </cfRule>
  </conditionalFormatting>
  <conditionalFormatting sqref="K39">
    <cfRule type="containsText" dxfId="1539" priority="1984" operator="containsText" text="%">
      <formula>NOT(ISERROR(SEARCH("%",K39)))</formula>
    </cfRule>
  </conditionalFormatting>
  <conditionalFormatting sqref="K39">
    <cfRule type="containsText" dxfId="1538" priority="1983" operator="containsText" text="%">
      <formula>NOT(ISERROR(SEARCH("%",K39)))</formula>
    </cfRule>
  </conditionalFormatting>
  <conditionalFormatting sqref="G39">
    <cfRule type="containsText" dxfId="1537" priority="1982" operator="containsText" text="%">
      <formula>NOT(ISERROR(SEARCH("%",G39)))</formula>
    </cfRule>
  </conditionalFormatting>
  <conditionalFormatting sqref="G39">
    <cfRule type="containsText" dxfId="1536" priority="1981" operator="containsText" text="%">
      <formula>NOT(ISERROR(SEARCH("%",G39)))</formula>
    </cfRule>
  </conditionalFormatting>
  <conditionalFormatting sqref="G39">
    <cfRule type="containsText" dxfId="1535" priority="1980" operator="containsText" text="%">
      <formula>NOT(ISERROR(SEARCH("%",G39)))</formula>
    </cfRule>
  </conditionalFormatting>
  <conditionalFormatting sqref="G39">
    <cfRule type="containsText" dxfId="1534" priority="1979" operator="containsText" text="%">
      <formula>NOT(ISERROR(SEARCH("%",G39)))</formula>
    </cfRule>
  </conditionalFormatting>
  <conditionalFormatting sqref="G39">
    <cfRule type="containsText" dxfId="1533" priority="1978" operator="containsText" text="%">
      <formula>NOT(ISERROR(SEARCH("%",G39)))</formula>
    </cfRule>
  </conditionalFormatting>
  <conditionalFormatting sqref="G39">
    <cfRule type="containsText" dxfId="1532" priority="1977" operator="containsText" text="%">
      <formula>NOT(ISERROR(SEARCH("%",G39)))</formula>
    </cfRule>
  </conditionalFormatting>
  <conditionalFormatting sqref="G39:G40">
    <cfRule type="containsText" dxfId="1531" priority="1976" operator="containsText" text="%">
      <formula>NOT(ISERROR(SEARCH("%",G39)))</formula>
    </cfRule>
  </conditionalFormatting>
  <conditionalFormatting sqref="G39">
    <cfRule type="containsText" dxfId="1530" priority="1975" operator="containsText" text="%">
      <formula>NOT(ISERROR(SEARCH("%",G39)))</formula>
    </cfRule>
  </conditionalFormatting>
  <conditionalFormatting sqref="G39">
    <cfRule type="containsText" dxfId="1529" priority="1974" operator="containsText" text="%">
      <formula>NOT(ISERROR(SEARCH("%",G39)))</formula>
    </cfRule>
  </conditionalFormatting>
  <conditionalFormatting sqref="G39:G40">
    <cfRule type="containsText" dxfId="1528" priority="1973" operator="containsText" text="%">
      <formula>NOT(ISERROR(SEARCH("%",G39)))</formula>
    </cfRule>
  </conditionalFormatting>
  <conditionalFormatting sqref="G39">
    <cfRule type="containsText" dxfId="1527" priority="1972" operator="containsText" text="%">
      <formula>NOT(ISERROR(SEARCH("%",G39)))</formula>
    </cfRule>
  </conditionalFormatting>
  <conditionalFormatting sqref="G39">
    <cfRule type="containsText" dxfId="1526" priority="1971" operator="containsText" text="%">
      <formula>NOT(ISERROR(SEARCH("%",G39)))</formula>
    </cfRule>
  </conditionalFormatting>
  <conditionalFormatting sqref="G39">
    <cfRule type="containsText" dxfId="1525" priority="1970" operator="containsText" text="%">
      <formula>NOT(ISERROR(SEARCH("%",G39)))</formula>
    </cfRule>
  </conditionalFormatting>
  <conditionalFormatting sqref="G39">
    <cfRule type="containsText" dxfId="1524" priority="1969" operator="containsText" text="%">
      <formula>NOT(ISERROR(SEARCH("%",G39)))</formula>
    </cfRule>
  </conditionalFormatting>
  <conditionalFormatting sqref="G39:G40">
    <cfRule type="containsText" dxfId="1523" priority="1968" operator="containsText" text="%">
      <formula>NOT(ISERROR(SEARCH("%",G39)))</formula>
    </cfRule>
  </conditionalFormatting>
  <conditionalFormatting sqref="G39:G40">
    <cfRule type="containsText" dxfId="1522" priority="1967" operator="containsText" text="%">
      <formula>NOT(ISERROR(SEARCH("%",G39)))</formula>
    </cfRule>
  </conditionalFormatting>
  <conditionalFormatting sqref="G39:G40">
    <cfRule type="containsText" dxfId="1521" priority="1966" operator="containsText" text="%">
      <formula>NOT(ISERROR(SEARCH("%",G39)))</formula>
    </cfRule>
  </conditionalFormatting>
  <conditionalFormatting sqref="G39">
    <cfRule type="containsText" dxfId="1520" priority="1965" operator="containsText" text="%">
      <formula>NOT(ISERROR(SEARCH("%",G39)))</formula>
    </cfRule>
  </conditionalFormatting>
  <conditionalFormatting sqref="G39">
    <cfRule type="containsText" dxfId="1519" priority="1964" operator="containsText" text="%">
      <formula>NOT(ISERROR(SEARCH("%",G39)))</formula>
    </cfRule>
  </conditionalFormatting>
  <conditionalFormatting sqref="G39">
    <cfRule type="containsText" dxfId="1518" priority="1963" operator="containsText" text="%">
      <formula>NOT(ISERROR(SEARCH("%",G39)))</formula>
    </cfRule>
  </conditionalFormatting>
  <conditionalFormatting sqref="G39">
    <cfRule type="containsText" dxfId="1517" priority="1962" operator="containsText" text="%">
      <formula>NOT(ISERROR(SEARCH("%",G39)))</formula>
    </cfRule>
  </conditionalFormatting>
  <conditionalFormatting sqref="G39">
    <cfRule type="containsText" dxfId="1516" priority="1961" operator="containsText" text="%">
      <formula>NOT(ISERROR(SEARCH("%",G39)))</formula>
    </cfRule>
  </conditionalFormatting>
  <conditionalFormatting sqref="G39">
    <cfRule type="containsText" dxfId="1515" priority="1960" operator="containsText" text="%">
      <formula>NOT(ISERROR(SEARCH("%",G39)))</formula>
    </cfRule>
  </conditionalFormatting>
  <conditionalFormatting sqref="G39">
    <cfRule type="containsText" dxfId="1514" priority="1959" operator="containsText" text="%">
      <formula>NOT(ISERROR(SEARCH("%",G39)))</formula>
    </cfRule>
  </conditionalFormatting>
  <conditionalFormatting sqref="G39">
    <cfRule type="containsText" dxfId="1513" priority="1958" operator="containsText" text="%">
      <formula>NOT(ISERROR(SEARCH("%",G39)))</formula>
    </cfRule>
  </conditionalFormatting>
  <conditionalFormatting sqref="G39">
    <cfRule type="containsText" dxfId="1512" priority="1957" operator="containsText" text="%">
      <formula>NOT(ISERROR(SEARCH("%",G39)))</formula>
    </cfRule>
  </conditionalFormatting>
  <conditionalFormatting sqref="G39">
    <cfRule type="containsText" dxfId="1511" priority="1956" operator="containsText" text="%">
      <formula>NOT(ISERROR(SEARCH("%",G39)))</formula>
    </cfRule>
  </conditionalFormatting>
  <conditionalFormatting sqref="G39">
    <cfRule type="containsText" dxfId="1510" priority="1955" operator="containsText" text="%">
      <formula>NOT(ISERROR(SEARCH("%",G39)))</formula>
    </cfRule>
  </conditionalFormatting>
  <conditionalFormatting sqref="G39">
    <cfRule type="containsText" dxfId="1509" priority="1954" operator="containsText" text="%">
      <formula>NOT(ISERROR(SEARCH("%",G39)))</formula>
    </cfRule>
  </conditionalFormatting>
  <conditionalFormatting sqref="G39">
    <cfRule type="containsText" dxfId="1508" priority="1953" operator="containsText" text="%">
      <formula>NOT(ISERROR(SEARCH("%",G39)))</formula>
    </cfRule>
  </conditionalFormatting>
  <conditionalFormatting sqref="G39">
    <cfRule type="containsText" dxfId="1507" priority="1952" operator="containsText" text="%">
      <formula>NOT(ISERROR(SEARCH("%",G39)))</formula>
    </cfRule>
  </conditionalFormatting>
  <conditionalFormatting sqref="G39">
    <cfRule type="containsText" dxfId="1506" priority="1951" operator="containsText" text="%">
      <formula>NOT(ISERROR(SEARCH("%",G39)))</formula>
    </cfRule>
  </conditionalFormatting>
  <conditionalFormatting sqref="J39:J40">
    <cfRule type="containsText" dxfId="1505" priority="1950" operator="containsText" text="%">
      <formula>NOT(ISERROR(SEARCH("%",J39)))</formula>
    </cfRule>
  </conditionalFormatting>
  <conditionalFormatting sqref="J39">
    <cfRule type="containsText" dxfId="1504" priority="1949" operator="containsText" text="%">
      <formula>NOT(ISERROR(SEARCH("%",J39)))</formula>
    </cfRule>
  </conditionalFormatting>
  <conditionalFormatting sqref="J39">
    <cfRule type="containsText" dxfId="1503" priority="1948" operator="containsText" text="%">
      <formula>NOT(ISERROR(SEARCH("%",J39)))</formula>
    </cfRule>
  </conditionalFormatting>
  <conditionalFormatting sqref="J39">
    <cfRule type="containsText" dxfId="1502" priority="1947" operator="containsText" text="%">
      <formula>NOT(ISERROR(SEARCH("%",J39)))</formula>
    </cfRule>
  </conditionalFormatting>
  <conditionalFormatting sqref="J39">
    <cfRule type="containsText" dxfId="1501" priority="1946" operator="containsText" text="%">
      <formula>NOT(ISERROR(SEARCH("%",J39)))</formula>
    </cfRule>
  </conditionalFormatting>
  <conditionalFormatting sqref="J39">
    <cfRule type="containsText" dxfId="1500" priority="1945" operator="containsText" text="%">
      <formula>NOT(ISERROR(SEARCH("%",J39)))</formula>
    </cfRule>
  </conditionalFormatting>
  <conditionalFormatting sqref="J39">
    <cfRule type="containsText" dxfId="1499" priority="1944" operator="containsText" text="%">
      <formula>NOT(ISERROR(SEARCH("%",J39)))</formula>
    </cfRule>
  </conditionalFormatting>
  <conditionalFormatting sqref="J39">
    <cfRule type="containsText" dxfId="1498" priority="1943" operator="containsText" text="%">
      <formula>NOT(ISERROR(SEARCH("%",J39)))</formula>
    </cfRule>
  </conditionalFormatting>
  <conditionalFormatting sqref="J39">
    <cfRule type="containsText" dxfId="1497" priority="1942" operator="containsText" text="%">
      <formula>NOT(ISERROR(SEARCH("%",J39)))</formula>
    </cfRule>
  </conditionalFormatting>
  <conditionalFormatting sqref="J39:J40">
    <cfRule type="containsText" dxfId="1496" priority="1941" operator="containsText" text="%">
      <formula>NOT(ISERROR(SEARCH("%",J39)))</formula>
    </cfRule>
  </conditionalFormatting>
  <conditionalFormatting sqref="J39">
    <cfRule type="containsText" dxfId="1495" priority="1940" operator="containsText" text="%">
      <formula>NOT(ISERROR(SEARCH("%",J39)))</formula>
    </cfRule>
  </conditionalFormatting>
  <conditionalFormatting sqref="J39">
    <cfRule type="containsText" dxfId="1494" priority="1939" operator="containsText" text="%">
      <formula>NOT(ISERROR(SEARCH("%",J39)))</formula>
    </cfRule>
  </conditionalFormatting>
  <conditionalFormatting sqref="J39:J40">
    <cfRule type="containsText" dxfId="1493" priority="1938" operator="containsText" text="%">
      <formula>NOT(ISERROR(SEARCH("%",J39)))</formula>
    </cfRule>
  </conditionalFormatting>
  <conditionalFormatting sqref="J39">
    <cfRule type="containsText" dxfId="1492" priority="1937" operator="containsText" text="%">
      <formula>NOT(ISERROR(SEARCH("%",J39)))</formula>
    </cfRule>
  </conditionalFormatting>
  <conditionalFormatting sqref="J39">
    <cfRule type="containsText" dxfId="1491" priority="1936" operator="containsText" text="%">
      <formula>NOT(ISERROR(SEARCH("%",J39)))</formula>
    </cfRule>
  </conditionalFormatting>
  <conditionalFormatting sqref="J39">
    <cfRule type="containsText" dxfId="1490" priority="1935" operator="containsText" text="%">
      <formula>NOT(ISERROR(SEARCH("%",J39)))</formula>
    </cfRule>
  </conditionalFormatting>
  <conditionalFormatting sqref="J39">
    <cfRule type="containsText" dxfId="1489" priority="1934" operator="containsText" text="%">
      <formula>NOT(ISERROR(SEARCH("%",J39)))</formula>
    </cfRule>
  </conditionalFormatting>
  <conditionalFormatting sqref="J39:J40">
    <cfRule type="containsText" dxfId="1488" priority="1933" operator="containsText" text="%">
      <formula>NOT(ISERROR(SEARCH("%",J39)))</formula>
    </cfRule>
  </conditionalFormatting>
  <conditionalFormatting sqref="J39:J40">
    <cfRule type="containsText" dxfId="1487" priority="1932" operator="containsText" text="%">
      <formula>NOT(ISERROR(SEARCH("%",J39)))</formula>
    </cfRule>
  </conditionalFormatting>
  <conditionalFormatting sqref="J39:J40">
    <cfRule type="containsText" dxfId="1486" priority="1931" operator="containsText" text="%">
      <formula>NOT(ISERROR(SEARCH("%",J39)))</formula>
    </cfRule>
  </conditionalFormatting>
  <conditionalFormatting sqref="J39">
    <cfRule type="containsText" dxfId="1485" priority="1930" operator="containsText" text="%">
      <formula>NOT(ISERROR(SEARCH("%",J39)))</formula>
    </cfRule>
  </conditionalFormatting>
  <conditionalFormatting sqref="J39">
    <cfRule type="containsText" dxfId="1484" priority="1929" operator="containsText" text="%">
      <formula>NOT(ISERROR(SEARCH("%",J39)))</formula>
    </cfRule>
  </conditionalFormatting>
  <conditionalFormatting sqref="J39">
    <cfRule type="containsText" dxfId="1483" priority="1928" operator="containsText" text="%">
      <formula>NOT(ISERROR(SEARCH("%",J39)))</formula>
    </cfRule>
  </conditionalFormatting>
  <conditionalFormatting sqref="J39">
    <cfRule type="containsText" dxfId="1482" priority="1927" operator="containsText" text="%">
      <formula>NOT(ISERROR(SEARCH("%",J39)))</formula>
    </cfRule>
  </conditionalFormatting>
  <conditionalFormatting sqref="J39">
    <cfRule type="containsText" dxfId="1481" priority="1926" operator="containsText" text="%">
      <formula>NOT(ISERROR(SEARCH("%",J39)))</formula>
    </cfRule>
  </conditionalFormatting>
  <conditionalFormatting sqref="J39">
    <cfRule type="containsText" dxfId="1480" priority="1925" operator="containsText" text="%">
      <formula>NOT(ISERROR(SEARCH("%",J39)))</formula>
    </cfRule>
  </conditionalFormatting>
  <conditionalFormatting sqref="J39">
    <cfRule type="containsText" dxfId="1479" priority="1924" operator="containsText" text="%">
      <formula>NOT(ISERROR(SEARCH("%",J39)))</formula>
    </cfRule>
  </conditionalFormatting>
  <conditionalFormatting sqref="J39">
    <cfRule type="containsText" dxfId="1478" priority="1923" operator="containsText" text="%">
      <formula>NOT(ISERROR(SEARCH("%",J39)))</formula>
    </cfRule>
  </conditionalFormatting>
  <conditionalFormatting sqref="J39">
    <cfRule type="containsText" dxfId="1477" priority="1922" operator="containsText" text="%">
      <formula>NOT(ISERROR(SEARCH("%",J39)))</formula>
    </cfRule>
  </conditionalFormatting>
  <conditionalFormatting sqref="J39">
    <cfRule type="containsText" dxfId="1476" priority="1921" operator="containsText" text="%">
      <formula>NOT(ISERROR(SEARCH("%",J39)))</formula>
    </cfRule>
  </conditionalFormatting>
  <conditionalFormatting sqref="J39">
    <cfRule type="containsText" dxfId="1475" priority="1920" operator="containsText" text="%">
      <formula>NOT(ISERROR(SEARCH("%",J39)))</formula>
    </cfRule>
  </conditionalFormatting>
  <conditionalFormatting sqref="J39">
    <cfRule type="containsText" dxfId="1474" priority="1919" operator="containsText" text="%">
      <formula>NOT(ISERROR(SEARCH("%",J39)))</formula>
    </cfRule>
  </conditionalFormatting>
  <conditionalFormatting sqref="J39">
    <cfRule type="containsText" dxfId="1473" priority="1918" operator="containsText" text="%">
      <formula>NOT(ISERROR(SEARCH("%",J39)))</formula>
    </cfRule>
  </conditionalFormatting>
  <conditionalFormatting sqref="J39">
    <cfRule type="containsText" dxfId="1472" priority="1917" operator="containsText" text="%">
      <formula>NOT(ISERROR(SEARCH("%",J39)))</formula>
    </cfRule>
  </conditionalFormatting>
  <conditionalFormatting sqref="J39">
    <cfRule type="containsText" dxfId="1471" priority="1916" operator="containsText" text="%">
      <formula>NOT(ISERROR(SEARCH("%",J39)))</formula>
    </cfRule>
  </conditionalFormatting>
  <conditionalFormatting sqref="J39:J40">
    <cfRule type="containsText" dxfId="1470" priority="1915" operator="containsText" text="%">
      <formula>NOT(ISERROR(SEARCH("%",J39)))</formula>
    </cfRule>
  </conditionalFormatting>
  <conditionalFormatting sqref="J39">
    <cfRule type="containsText" dxfId="1469" priority="1914" operator="containsText" text="%">
      <formula>NOT(ISERROR(SEARCH("%",J39)))</formula>
    </cfRule>
  </conditionalFormatting>
  <conditionalFormatting sqref="J39">
    <cfRule type="containsText" dxfId="1468" priority="1913" operator="containsText" text="%">
      <formula>NOT(ISERROR(SEARCH("%",J39)))</formula>
    </cfRule>
  </conditionalFormatting>
  <conditionalFormatting sqref="K39:K40">
    <cfRule type="containsText" dxfId="1467" priority="1912" operator="containsText" text="%">
      <formula>NOT(ISERROR(SEARCH("%",K39)))</formula>
    </cfRule>
  </conditionalFormatting>
  <conditionalFormatting sqref="K39">
    <cfRule type="containsText" dxfId="1466" priority="1911" operator="containsText" text="%">
      <formula>NOT(ISERROR(SEARCH("%",K39)))</formula>
    </cfRule>
  </conditionalFormatting>
  <conditionalFormatting sqref="K39">
    <cfRule type="containsText" dxfId="1465" priority="1910" operator="containsText" text="%">
      <formula>NOT(ISERROR(SEARCH("%",K39)))</formula>
    </cfRule>
  </conditionalFormatting>
  <conditionalFormatting sqref="J39">
    <cfRule type="containsText" dxfId="1464" priority="1909" operator="containsText" text="%">
      <formula>NOT(ISERROR(SEARCH("%",J39)))</formula>
    </cfRule>
  </conditionalFormatting>
  <conditionalFormatting sqref="J39">
    <cfRule type="containsText" dxfId="1463" priority="1908" operator="containsText" text="%">
      <formula>NOT(ISERROR(SEARCH("%",J39)))</formula>
    </cfRule>
  </conditionalFormatting>
  <conditionalFormatting sqref="J39">
    <cfRule type="containsText" dxfId="1462" priority="1907" operator="containsText" text="%">
      <formula>NOT(ISERROR(SEARCH("%",J39)))</formula>
    </cfRule>
  </conditionalFormatting>
  <conditionalFormatting sqref="J39">
    <cfRule type="containsText" dxfId="1461" priority="1906" operator="containsText" text="%">
      <formula>NOT(ISERROR(SEARCH("%",J39)))</formula>
    </cfRule>
  </conditionalFormatting>
  <conditionalFormatting sqref="J39">
    <cfRule type="containsText" dxfId="1460" priority="1905" operator="containsText" text="%">
      <formula>NOT(ISERROR(SEARCH("%",J39)))</formula>
    </cfRule>
  </conditionalFormatting>
  <conditionalFormatting sqref="J39">
    <cfRule type="containsText" dxfId="1459" priority="1904" operator="containsText" text="%">
      <formula>NOT(ISERROR(SEARCH("%",J39)))</formula>
    </cfRule>
  </conditionalFormatting>
  <conditionalFormatting sqref="J39:J40">
    <cfRule type="containsText" dxfId="1458" priority="1903" operator="containsText" text="%">
      <formula>NOT(ISERROR(SEARCH("%",J39)))</formula>
    </cfRule>
  </conditionalFormatting>
  <conditionalFormatting sqref="J39">
    <cfRule type="containsText" dxfId="1457" priority="1902" operator="containsText" text="%">
      <formula>NOT(ISERROR(SEARCH("%",J39)))</formula>
    </cfRule>
  </conditionalFormatting>
  <conditionalFormatting sqref="J39">
    <cfRule type="containsText" dxfId="1456" priority="1901" operator="containsText" text="%">
      <formula>NOT(ISERROR(SEARCH("%",J39)))</formula>
    </cfRule>
  </conditionalFormatting>
  <conditionalFormatting sqref="J39:J40">
    <cfRule type="containsText" dxfId="1455" priority="1900" operator="containsText" text="%">
      <formula>NOT(ISERROR(SEARCH("%",J39)))</formula>
    </cfRule>
  </conditionalFormatting>
  <conditionalFormatting sqref="J39">
    <cfRule type="containsText" dxfId="1454" priority="1899" operator="containsText" text="%">
      <formula>NOT(ISERROR(SEARCH("%",J39)))</formula>
    </cfRule>
  </conditionalFormatting>
  <conditionalFormatting sqref="J39">
    <cfRule type="containsText" dxfId="1453" priority="1898" operator="containsText" text="%">
      <formula>NOT(ISERROR(SEARCH("%",J39)))</formula>
    </cfRule>
  </conditionalFormatting>
  <conditionalFormatting sqref="J39">
    <cfRule type="containsText" dxfId="1452" priority="1897" operator="containsText" text="%">
      <formula>NOT(ISERROR(SEARCH("%",J39)))</formula>
    </cfRule>
  </conditionalFormatting>
  <conditionalFormatting sqref="J39">
    <cfRule type="containsText" dxfId="1451" priority="1896" operator="containsText" text="%">
      <formula>NOT(ISERROR(SEARCH("%",J39)))</formula>
    </cfRule>
  </conditionalFormatting>
  <conditionalFormatting sqref="J39:J40">
    <cfRule type="containsText" dxfId="1450" priority="1895" operator="containsText" text="%">
      <formula>NOT(ISERROR(SEARCH("%",J39)))</formula>
    </cfRule>
  </conditionalFormatting>
  <conditionalFormatting sqref="J39:J40">
    <cfRule type="containsText" dxfId="1449" priority="1894" operator="containsText" text="%">
      <formula>NOT(ISERROR(SEARCH("%",J39)))</formula>
    </cfRule>
  </conditionalFormatting>
  <conditionalFormatting sqref="J39:J40">
    <cfRule type="containsText" dxfId="1448" priority="1893" operator="containsText" text="%">
      <formula>NOT(ISERROR(SEARCH("%",J39)))</formula>
    </cfRule>
  </conditionalFormatting>
  <conditionalFormatting sqref="J39">
    <cfRule type="containsText" dxfId="1447" priority="1892" operator="containsText" text="%">
      <formula>NOT(ISERROR(SEARCH("%",J39)))</formula>
    </cfRule>
  </conditionalFormatting>
  <conditionalFormatting sqref="J39">
    <cfRule type="containsText" dxfId="1446" priority="1891" operator="containsText" text="%">
      <formula>NOT(ISERROR(SEARCH("%",J39)))</formula>
    </cfRule>
  </conditionalFormatting>
  <conditionalFormatting sqref="J39">
    <cfRule type="containsText" dxfId="1445" priority="1890" operator="containsText" text="%">
      <formula>NOT(ISERROR(SEARCH("%",J39)))</formula>
    </cfRule>
  </conditionalFormatting>
  <conditionalFormatting sqref="J39">
    <cfRule type="containsText" dxfId="1444" priority="1889" operator="containsText" text="%">
      <formula>NOT(ISERROR(SEARCH("%",J39)))</formula>
    </cfRule>
  </conditionalFormatting>
  <conditionalFormatting sqref="J39">
    <cfRule type="containsText" dxfId="1443" priority="1888" operator="containsText" text="%">
      <formula>NOT(ISERROR(SEARCH("%",J39)))</formula>
    </cfRule>
  </conditionalFormatting>
  <conditionalFormatting sqref="J39">
    <cfRule type="containsText" dxfId="1442" priority="1887" operator="containsText" text="%">
      <formula>NOT(ISERROR(SEARCH("%",J39)))</formula>
    </cfRule>
  </conditionalFormatting>
  <conditionalFormatting sqref="J39">
    <cfRule type="containsText" dxfId="1441" priority="1886" operator="containsText" text="%">
      <formula>NOT(ISERROR(SEARCH("%",J39)))</formula>
    </cfRule>
  </conditionalFormatting>
  <conditionalFormatting sqref="J39">
    <cfRule type="containsText" dxfId="1440" priority="1885" operator="containsText" text="%">
      <formula>NOT(ISERROR(SEARCH("%",J39)))</formula>
    </cfRule>
  </conditionalFormatting>
  <conditionalFormatting sqref="J39">
    <cfRule type="containsText" dxfId="1439" priority="1884" operator="containsText" text="%">
      <formula>NOT(ISERROR(SEARCH("%",J39)))</formula>
    </cfRule>
  </conditionalFormatting>
  <conditionalFormatting sqref="J39">
    <cfRule type="containsText" dxfId="1438" priority="1883" operator="containsText" text="%">
      <formula>NOT(ISERROR(SEARCH("%",J39)))</formula>
    </cfRule>
  </conditionalFormatting>
  <conditionalFormatting sqref="J39">
    <cfRule type="containsText" dxfId="1437" priority="1882" operator="containsText" text="%">
      <formula>NOT(ISERROR(SEARCH("%",J39)))</formula>
    </cfRule>
  </conditionalFormatting>
  <conditionalFormatting sqref="J39">
    <cfRule type="containsText" dxfId="1436" priority="1881" operator="containsText" text="%">
      <formula>NOT(ISERROR(SEARCH("%",J39)))</formula>
    </cfRule>
  </conditionalFormatting>
  <conditionalFormatting sqref="J39">
    <cfRule type="containsText" dxfId="1435" priority="1880" operator="containsText" text="%">
      <formula>NOT(ISERROR(SEARCH("%",J39)))</formula>
    </cfRule>
  </conditionalFormatting>
  <conditionalFormatting sqref="J39">
    <cfRule type="containsText" dxfId="1434" priority="1879" operator="containsText" text="%">
      <formula>NOT(ISERROR(SEARCH("%",J39)))</formula>
    </cfRule>
  </conditionalFormatting>
  <conditionalFormatting sqref="J39">
    <cfRule type="containsText" dxfId="1433" priority="1878" operator="containsText" text="%">
      <formula>NOT(ISERROR(SEARCH("%",J39)))</formula>
    </cfRule>
  </conditionalFormatting>
  <conditionalFormatting sqref="K39:K40">
    <cfRule type="containsText" dxfId="1432" priority="1877" operator="containsText" text="%">
      <formula>NOT(ISERROR(SEARCH("%",K39)))</formula>
    </cfRule>
  </conditionalFormatting>
  <conditionalFormatting sqref="K39">
    <cfRule type="containsText" dxfId="1431" priority="1876" operator="containsText" text="%">
      <formula>NOT(ISERROR(SEARCH("%",K39)))</formula>
    </cfRule>
  </conditionalFormatting>
  <conditionalFormatting sqref="K39">
    <cfRule type="containsText" dxfId="1430" priority="1875" operator="containsText" text="%">
      <formula>NOT(ISERROR(SEARCH("%",K39)))</formula>
    </cfRule>
  </conditionalFormatting>
  <conditionalFormatting sqref="K39">
    <cfRule type="containsText" dxfId="1429" priority="1874" operator="containsText" text="%">
      <formula>NOT(ISERROR(SEARCH("%",K39)))</formula>
    </cfRule>
  </conditionalFormatting>
  <conditionalFormatting sqref="K39">
    <cfRule type="containsText" dxfId="1428" priority="1873" operator="containsText" text="%">
      <formula>NOT(ISERROR(SEARCH("%",K39)))</formula>
    </cfRule>
  </conditionalFormatting>
  <conditionalFormatting sqref="K39">
    <cfRule type="containsText" dxfId="1427" priority="1872" operator="containsText" text="%">
      <formula>NOT(ISERROR(SEARCH("%",K39)))</formula>
    </cfRule>
  </conditionalFormatting>
  <conditionalFormatting sqref="K39">
    <cfRule type="containsText" dxfId="1426" priority="1871" operator="containsText" text="%">
      <formula>NOT(ISERROR(SEARCH("%",K39)))</formula>
    </cfRule>
  </conditionalFormatting>
  <conditionalFormatting sqref="K39">
    <cfRule type="containsText" dxfId="1425" priority="1870" operator="containsText" text="%">
      <formula>NOT(ISERROR(SEARCH("%",K39)))</formula>
    </cfRule>
  </conditionalFormatting>
  <conditionalFormatting sqref="K39">
    <cfRule type="containsText" dxfId="1424" priority="1869" operator="containsText" text="%">
      <formula>NOT(ISERROR(SEARCH("%",K39)))</formula>
    </cfRule>
  </conditionalFormatting>
  <conditionalFormatting sqref="K39:K40">
    <cfRule type="containsText" dxfId="1423" priority="1868" operator="containsText" text="%">
      <formula>NOT(ISERROR(SEARCH("%",K39)))</formula>
    </cfRule>
  </conditionalFormatting>
  <conditionalFormatting sqref="K39">
    <cfRule type="containsText" dxfId="1422" priority="1867" operator="containsText" text="%">
      <formula>NOT(ISERROR(SEARCH("%",K39)))</formula>
    </cfRule>
  </conditionalFormatting>
  <conditionalFormatting sqref="K39">
    <cfRule type="containsText" dxfId="1421" priority="1866" operator="containsText" text="%">
      <formula>NOT(ISERROR(SEARCH("%",K39)))</formula>
    </cfRule>
  </conditionalFormatting>
  <conditionalFormatting sqref="K39:K40">
    <cfRule type="containsText" dxfId="1420" priority="1865" operator="containsText" text="%">
      <formula>NOT(ISERROR(SEARCH("%",K39)))</formula>
    </cfRule>
  </conditionalFormatting>
  <conditionalFormatting sqref="K39">
    <cfRule type="containsText" dxfId="1419" priority="1864" operator="containsText" text="%">
      <formula>NOT(ISERROR(SEARCH("%",K39)))</formula>
    </cfRule>
  </conditionalFormatting>
  <conditionalFormatting sqref="K39">
    <cfRule type="containsText" dxfId="1418" priority="1863" operator="containsText" text="%">
      <formula>NOT(ISERROR(SEARCH("%",K39)))</formula>
    </cfRule>
  </conditionalFormatting>
  <conditionalFormatting sqref="K39">
    <cfRule type="containsText" dxfId="1417" priority="1862" operator="containsText" text="%">
      <formula>NOT(ISERROR(SEARCH("%",K39)))</formula>
    </cfRule>
  </conditionalFormatting>
  <conditionalFormatting sqref="K39">
    <cfRule type="containsText" dxfId="1416" priority="1861" operator="containsText" text="%">
      <formula>NOT(ISERROR(SEARCH("%",K39)))</formula>
    </cfRule>
  </conditionalFormatting>
  <conditionalFormatting sqref="K39:K40">
    <cfRule type="containsText" dxfId="1415" priority="1860" operator="containsText" text="%">
      <formula>NOT(ISERROR(SEARCH("%",K39)))</formula>
    </cfRule>
  </conditionalFormatting>
  <conditionalFormatting sqref="K39:K40">
    <cfRule type="containsText" dxfId="1414" priority="1859" operator="containsText" text="%">
      <formula>NOT(ISERROR(SEARCH("%",K39)))</formula>
    </cfRule>
  </conditionalFormatting>
  <conditionalFormatting sqref="K39:K40">
    <cfRule type="containsText" dxfId="1413" priority="1858" operator="containsText" text="%">
      <formula>NOT(ISERROR(SEARCH("%",K39)))</formula>
    </cfRule>
  </conditionalFormatting>
  <conditionalFormatting sqref="K39">
    <cfRule type="containsText" dxfId="1412" priority="1857" operator="containsText" text="%">
      <formula>NOT(ISERROR(SEARCH("%",K39)))</formula>
    </cfRule>
  </conditionalFormatting>
  <conditionalFormatting sqref="K39">
    <cfRule type="containsText" dxfId="1411" priority="1856" operator="containsText" text="%">
      <formula>NOT(ISERROR(SEARCH("%",K39)))</formula>
    </cfRule>
  </conditionalFormatting>
  <conditionalFormatting sqref="K39">
    <cfRule type="containsText" dxfId="1410" priority="1855" operator="containsText" text="%">
      <formula>NOT(ISERROR(SEARCH("%",K39)))</formula>
    </cfRule>
  </conditionalFormatting>
  <conditionalFormatting sqref="K39">
    <cfRule type="containsText" dxfId="1409" priority="1854" operator="containsText" text="%">
      <formula>NOT(ISERROR(SEARCH("%",K39)))</formula>
    </cfRule>
  </conditionalFormatting>
  <conditionalFormatting sqref="K39">
    <cfRule type="containsText" dxfId="1408" priority="1853" operator="containsText" text="%">
      <formula>NOT(ISERROR(SEARCH("%",K39)))</formula>
    </cfRule>
  </conditionalFormatting>
  <conditionalFormatting sqref="K39">
    <cfRule type="containsText" dxfId="1407" priority="1852" operator="containsText" text="%">
      <formula>NOT(ISERROR(SEARCH("%",K39)))</formula>
    </cfRule>
  </conditionalFormatting>
  <conditionalFormatting sqref="K39">
    <cfRule type="containsText" dxfId="1406" priority="1851" operator="containsText" text="%">
      <formula>NOT(ISERROR(SEARCH("%",K39)))</formula>
    </cfRule>
  </conditionalFormatting>
  <conditionalFormatting sqref="K39">
    <cfRule type="containsText" dxfId="1405" priority="1850" operator="containsText" text="%">
      <formula>NOT(ISERROR(SEARCH("%",K39)))</formula>
    </cfRule>
  </conditionalFormatting>
  <conditionalFormatting sqref="K39">
    <cfRule type="containsText" dxfId="1404" priority="1849" operator="containsText" text="%">
      <formula>NOT(ISERROR(SEARCH("%",K39)))</formula>
    </cfRule>
  </conditionalFormatting>
  <conditionalFormatting sqref="K39">
    <cfRule type="containsText" dxfId="1403" priority="1848" operator="containsText" text="%">
      <formula>NOT(ISERROR(SEARCH("%",K39)))</formula>
    </cfRule>
  </conditionalFormatting>
  <conditionalFormatting sqref="K39">
    <cfRule type="containsText" dxfId="1402" priority="1847" operator="containsText" text="%">
      <formula>NOT(ISERROR(SEARCH("%",K39)))</formula>
    </cfRule>
  </conditionalFormatting>
  <conditionalFormatting sqref="K39">
    <cfRule type="containsText" dxfId="1401" priority="1846" operator="containsText" text="%">
      <formula>NOT(ISERROR(SEARCH("%",K39)))</formula>
    </cfRule>
  </conditionalFormatting>
  <conditionalFormatting sqref="K39">
    <cfRule type="containsText" dxfId="1400" priority="1845" operator="containsText" text="%">
      <formula>NOT(ISERROR(SEARCH("%",K39)))</formula>
    </cfRule>
  </conditionalFormatting>
  <conditionalFormatting sqref="K39">
    <cfRule type="containsText" dxfId="1399" priority="1844" operator="containsText" text="%">
      <formula>NOT(ISERROR(SEARCH("%",K39)))</formula>
    </cfRule>
  </conditionalFormatting>
  <conditionalFormatting sqref="K39">
    <cfRule type="containsText" dxfId="1398" priority="1843" operator="containsText" text="%">
      <formula>NOT(ISERROR(SEARCH("%",K39)))</formula>
    </cfRule>
  </conditionalFormatting>
  <conditionalFormatting sqref="K39:K40">
    <cfRule type="containsText" dxfId="1397" priority="1842" operator="containsText" text="%">
      <formula>NOT(ISERROR(SEARCH("%",K39)))</formula>
    </cfRule>
  </conditionalFormatting>
  <conditionalFormatting sqref="K39">
    <cfRule type="containsText" dxfId="1396" priority="1841" operator="containsText" text="%">
      <formula>NOT(ISERROR(SEARCH("%",K39)))</formula>
    </cfRule>
  </conditionalFormatting>
  <conditionalFormatting sqref="K39">
    <cfRule type="containsText" dxfId="1395" priority="1840" operator="containsText" text="%">
      <formula>NOT(ISERROR(SEARCH("%",K39)))</formula>
    </cfRule>
  </conditionalFormatting>
  <conditionalFormatting sqref="K39">
    <cfRule type="containsText" dxfId="1394" priority="1839" operator="containsText" text="%">
      <formula>NOT(ISERROR(SEARCH("%",K39)))</formula>
    </cfRule>
  </conditionalFormatting>
  <conditionalFormatting sqref="K39">
    <cfRule type="containsText" dxfId="1393" priority="1838" operator="containsText" text="%">
      <formula>NOT(ISERROR(SEARCH("%",K39)))</formula>
    </cfRule>
  </conditionalFormatting>
  <conditionalFormatting sqref="K39">
    <cfRule type="containsText" dxfId="1392" priority="1837" operator="containsText" text="%">
      <formula>NOT(ISERROR(SEARCH("%",K39)))</formula>
    </cfRule>
  </conditionalFormatting>
  <conditionalFormatting sqref="K39">
    <cfRule type="containsText" dxfId="1391" priority="1836" operator="containsText" text="%">
      <formula>NOT(ISERROR(SEARCH("%",K39)))</formula>
    </cfRule>
  </conditionalFormatting>
  <conditionalFormatting sqref="K39">
    <cfRule type="containsText" dxfId="1390" priority="1835" operator="containsText" text="%">
      <formula>NOT(ISERROR(SEARCH("%",K39)))</formula>
    </cfRule>
  </conditionalFormatting>
  <conditionalFormatting sqref="K39">
    <cfRule type="containsText" dxfId="1389" priority="1834" operator="containsText" text="%">
      <formula>NOT(ISERROR(SEARCH("%",K39)))</formula>
    </cfRule>
  </conditionalFormatting>
  <conditionalFormatting sqref="K39:K40">
    <cfRule type="containsText" dxfId="1388" priority="1833" operator="containsText" text="%">
      <formula>NOT(ISERROR(SEARCH("%",K39)))</formula>
    </cfRule>
  </conditionalFormatting>
  <conditionalFormatting sqref="K39">
    <cfRule type="containsText" dxfId="1387" priority="1832" operator="containsText" text="%">
      <formula>NOT(ISERROR(SEARCH("%",K39)))</formula>
    </cfRule>
  </conditionalFormatting>
  <conditionalFormatting sqref="K39">
    <cfRule type="containsText" dxfId="1386" priority="1831" operator="containsText" text="%">
      <formula>NOT(ISERROR(SEARCH("%",K39)))</formula>
    </cfRule>
  </conditionalFormatting>
  <conditionalFormatting sqref="K39:K40">
    <cfRule type="containsText" dxfId="1385" priority="1830" operator="containsText" text="%">
      <formula>NOT(ISERROR(SEARCH("%",K39)))</formula>
    </cfRule>
  </conditionalFormatting>
  <conditionalFormatting sqref="K39">
    <cfRule type="containsText" dxfId="1384" priority="1829" operator="containsText" text="%">
      <formula>NOT(ISERROR(SEARCH("%",K39)))</formula>
    </cfRule>
  </conditionalFormatting>
  <conditionalFormatting sqref="K39">
    <cfRule type="containsText" dxfId="1383" priority="1828" operator="containsText" text="%">
      <formula>NOT(ISERROR(SEARCH("%",K39)))</formula>
    </cfRule>
  </conditionalFormatting>
  <conditionalFormatting sqref="K39">
    <cfRule type="containsText" dxfId="1382" priority="1827" operator="containsText" text="%">
      <formula>NOT(ISERROR(SEARCH("%",K39)))</formula>
    </cfRule>
  </conditionalFormatting>
  <conditionalFormatting sqref="K39">
    <cfRule type="containsText" dxfId="1381" priority="1826" operator="containsText" text="%">
      <formula>NOT(ISERROR(SEARCH("%",K39)))</formula>
    </cfRule>
  </conditionalFormatting>
  <conditionalFormatting sqref="K39:K40">
    <cfRule type="containsText" dxfId="1380" priority="1825" operator="containsText" text="%">
      <formula>NOT(ISERROR(SEARCH("%",K39)))</formula>
    </cfRule>
  </conditionalFormatting>
  <conditionalFormatting sqref="K39:K40">
    <cfRule type="containsText" dxfId="1379" priority="1824" operator="containsText" text="%">
      <formula>NOT(ISERROR(SEARCH("%",K39)))</formula>
    </cfRule>
  </conditionalFormatting>
  <conditionalFormatting sqref="K39:K40">
    <cfRule type="containsText" dxfId="1378" priority="1823" operator="containsText" text="%">
      <formula>NOT(ISERROR(SEARCH("%",K39)))</formula>
    </cfRule>
  </conditionalFormatting>
  <conditionalFormatting sqref="K39">
    <cfRule type="containsText" dxfId="1377" priority="1822" operator="containsText" text="%">
      <formula>NOT(ISERROR(SEARCH("%",K39)))</formula>
    </cfRule>
  </conditionalFormatting>
  <conditionalFormatting sqref="K39">
    <cfRule type="containsText" dxfId="1376" priority="1821" operator="containsText" text="%">
      <formula>NOT(ISERROR(SEARCH("%",K39)))</formula>
    </cfRule>
  </conditionalFormatting>
  <conditionalFormatting sqref="K39">
    <cfRule type="containsText" dxfId="1375" priority="1820" operator="containsText" text="%">
      <formula>NOT(ISERROR(SEARCH("%",K39)))</formula>
    </cfRule>
  </conditionalFormatting>
  <conditionalFormatting sqref="K39">
    <cfRule type="containsText" dxfId="1374" priority="1819" operator="containsText" text="%">
      <formula>NOT(ISERROR(SEARCH("%",K39)))</formula>
    </cfRule>
  </conditionalFormatting>
  <conditionalFormatting sqref="K39">
    <cfRule type="containsText" dxfId="1373" priority="1818" operator="containsText" text="%">
      <formula>NOT(ISERROR(SEARCH("%",K39)))</formula>
    </cfRule>
  </conditionalFormatting>
  <conditionalFormatting sqref="K39">
    <cfRule type="containsText" dxfId="1372" priority="1817" operator="containsText" text="%">
      <formula>NOT(ISERROR(SEARCH("%",K39)))</formula>
    </cfRule>
  </conditionalFormatting>
  <conditionalFormatting sqref="K39">
    <cfRule type="containsText" dxfId="1371" priority="1816" operator="containsText" text="%">
      <formula>NOT(ISERROR(SEARCH("%",K39)))</formula>
    </cfRule>
  </conditionalFormatting>
  <conditionalFormatting sqref="K39">
    <cfRule type="containsText" dxfId="1370" priority="1815" operator="containsText" text="%">
      <formula>NOT(ISERROR(SEARCH("%",K39)))</formula>
    </cfRule>
  </conditionalFormatting>
  <conditionalFormatting sqref="K39">
    <cfRule type="containsText" dxfId="1369" priority="1814" operator="containsText" text="%">
      <formula>NOT(ISERROR(SEARCH("%",K39)))</formula>
    </cfRule>
  </conditionalFormatting>
  <conditionalFormatting sqref="K39">
    <cfRule type="containsText" dxfId="1368" priority="1813" operator="containsText" text="%">
      <formula>NOT(ISERROR(SEARCH("%",K39)))</formula>
    </cfRule>
  </conditionalFormatting>
  <conditionalFormatting sqref="K39">
    <cfRule type="containsText" dxfId="1367" priority="1812" operator="containsText" text="%">
      <formula>NOT(ISERROR(SEARCH("%",K39)))</formula>
    </cfRule>
  </conditionalFormatting>
  <conditionalFormatting sqref="K39">
    <cfRule type="containsText" dxfId="1366" priority="1811" operator="containsText" text="%">
      <formula>NOT(ISERROR(SEARCH("%",K39)))</formula>
    </cfRule>
  </conditionalFormatting>
  <conditionalFormatting sqref="K39">
    <cfRule type="containsText" dxfId="1365" priority="1810" operator="containsText" text="%">
      <formula>NOT(ISERROR(SEARCH("%",K39)))</formula>
    </cfRule>
  </conditionalFormatting>
  <conditionalFormatting sqref="K39">
    <cfRule type="containsText" dxfId="1364" priority="1809" operator="containsText" text="%">
      <formula>NOT(ISERROR(SEARCH("%",K39)))</formula>
    </cfRule>
  </conditionalFormatting>
  <conditionalFormatting sqref="K39">
    <cfRule type="containsText" dxfId="1363" priority="1808" operator="containsText" text="%">
      <formula>NOT(ISERROR(SEARCH("%",K39)))</formula>
    </cfRule>
  </conditionalFormatting>
  <conditionalFormatting sqref="G27">
    <cfRule type="containsText" dxfId="1362" priority="1807" operator="containsText" text="%">
      <formula>NOT(ISERROR(SEARCH("%",G27)))</formula>
    </cfRule>
  </conditionalFormatting>
  <conditionalFormatting sqref="G27">
    <cfRule type="containsText" dxfId="1361" priority="1806" operator="containsText" text="%">
      <formula>NOT(ISERROR(SEARCH("%",G27)))</formula>
    </cfRule>
  </conditionalFormatting>
  <conditionalFormatting sqref="G27">
    <cfRule type="containsText" dxfId="1360" priority="1805" operator="containsText" text="%">
      <formula>NOT(ISERROR(SEARCH("%",G27)))</formula>
    </cfRule>
  </conditionalFormatting>
  <conditionalFormatting sqref="G27">
    <cfRule type="containsText" dxfId="1359" priority="1804" operator="containsText" text="%">
      <formula>NOT(ISERROR(SEARCH("%",G27)))</formula>
    </cfRule>
  </conditionalFormatting>
  <conditionalFormatting sqref="G27:G28">
    <cfRule type="containsText" dxfId="1358" priority="1803" operator="containsText" text="%">
      <formula>NOT(ISERROR(SEARCH("%",G27)))</formula>
    </cfRule>
  </conditionalFormatting>
  <conditionalFormatting sqref="G27">
    <cfRule type="containsText" dxfId="1357" priority="1802" operator="containsText" text="%">
      <formula>NOT(ISERROR(SEARCH("%",G27)))</formula>
    </cfRule>
  </conditionalFormatting>
  <conditionalFormatting sqref="G27">
    <cfRule type="containsText" dxfId="1356" priority="1801" operator="containsText" text="%">
      <formula>NOT(ISERROR(SEARCH("%",G27)))</formula>
    </cfRule>
  </conditionalFormatting>
  <conditionalFormatting sqref="G27:G28">
    <cfRule type="containsText" dxfId="1355" priority="1800" operator="containsText" text="%">
      <formula>NOT(ISERROR(SEARCH("%",G27)))</formula>
    </cfRule>
  </conditionalFormatting>
  <conditionalFormatting sqref="G27">
    <cfRule type="containsText" dxfId="1354" priority="1799" operator="containsText" text="%">
      <formula>NOT(ISERROR(SEARCH("%",G27)))</formula>
    </cfRule>
  </conditionalFormatting>
  <conditionalFormatting sqref="G27">
    <cfRule type="containsText" dxfId="1353" priority="1798" operator="containsText" text="%">
      <formula>NOT(ISERROR(SEARCH("%",G27)))</formula>
    </cfRule>
  </conditionalFormatting>
  <conditionalFormatting sqref="G27">
    <cfRule type="containsText" dxfId="1352" priority="1797" operator="containsText" text="%">
      <formula>NOT(ISERROR(SEARCH("%",G27)))</formula>
    </cfRule>
  </conditionalFormatting>
  <conditionalFormatting sqref="G27">
    <cfRule type="containsText" dxfId="1351" priority="1796" operator="containsText" text="%">
      <formula>NOT(ISERROR(SEARCH("%",G27)))</formula>
    </cfRule>
  </conditionalFormatting>
  <conditionalFormatting sqref="G27:G28">
    <cfRule type="containsText" dxfId="1350" priority="1795" operator="containsText" text="%">
      <formula>NOT(ISERROR(SEARCH("%",G27)))</formula>
    </cfRule>
  </conditionalFormatting>
  <conditionalFormatting sqref="G27:G28">
    <cfRule type="containsText" dxfId="1349" priority="1794" operator="containsText" text="%">
      <formula>NOT(ISERROR(SEARCH("%",G27)))</formula>
    </cfRule>
  </conditionalFormatting>
  <conditionalFormatting sqref="G27:G28">
    <cfRule type="containsText" dxfId="1348" priority="1793" operator="containsText" text="%">
      <formula>NOT(ISERROR(SEARCH("%",G27)))</formula>
    </cfRule>
  </conditionalFormatting>
  <conditionalFormatting sqref="G27">
    <cfRule type="containsText" dxfId="1347" priority="1792" operator="containsText" text="%">
      <formula>NOT(ISERROR(SEARCH("%",G27)))</formula>
    </cfRule>
  </conditionalFormatting>
  <conditionalFormatting sqref="G27">
    <cfRule type="containsText" dxfId="1346" priority="1791" operator="containsText" text="%">
      <formula>NOT(ISERROR(SEARCH("%",G27)))</formula>
    </cfRule>
  </conditionalFormatting>
  <conditionalFormatting sqref="G27">
    <cfRule type="containsText" dxfId="1345" priority="1790" operator="containsText" text="%">
      <formula>NOT(ISERROR(SEARCH("%",G27)))</formula>
    </cfRule>
  </conditionalFormatting>
  <conditionalFormatting sqref="G27">
    <cfRule type="containsText" dxfId="1344" priority="1789" operator="containsText" text="%">
      <formula>NOT(ISERROR(SEARCH("%",G27)))</formula>
    </cfRule>
  </conditionalFormatting>
  <conditionalFormatting sqref="G27">
    <cfRule type="containsText" dxfId="1343" priority="1788" operator="containsText" text="%">
      <formula>NOT(ISERROR(SEARCH("%",G27)))</formula>
    </cfRule>
  </conditionalFormatting>
  <conditionalFormatting sqref="G27">
    <cfRule type="containsText" dxfId="1342" priority="1787" operator="containsText" text="%">
      <formula>NOT(ISERROR(SEARCH("%",G27)))</formula>
    </cfRule>
  </conditionalFormatting>
  <conditionalFormatting sqref="G27">
    <cfRule type="containsText" dxfId="1341" priority="1786" operator="containsText" text="%">
      <formula>NOT(ISERROR(SEARCH("%",G27)))</formula>
    </cfRule>
  </conditionalFormatting>
  <conditionalFormatting sqref="G27">
    <cfRule type="containsText" dxfId="1340" priority="1785" operator="containsText" text="%">
      <formula>NOT(ISERROR(SEARCH("%",G27)))</formula>
    </cfRule>
  </conditionalFormatting>
  <conditionalFormatting sqref="G27">
    <cfRule type="containsText" dxfId="1339" priority="1784" operator="containsText" text="%">
      <formula>NOT(ISERROR(SEARCH("%",G27)))</formula>
    </cfRule>
  </conditionalFormatting>
  <conditionalFormatting sqref="G27">
    <cfRule type="containsText" dxfId="1338" priority="1783" operator="containsText" text="%">
      <formula>NOT(ISERROR(SEARCH("%",G27)))</formula>
    </cfRule>
  </conditionalFormatting>
  <conditionalFormatting sqref="G27">
    <cfRule type="containsText" dxfId="1337" priority="1782" operator="containsText" text="%">
      <formula>NOT(ISERROR(SEARCH("%",G27)))</formula>
    </cfRule>
  </conditionalFormatting>
  <conditionalFormatting sqref="G27">
    <cfRule type="containsText" dxfId="1336" priority="1781" operator="containsText" text="%">
      <formula>NOT(ISERROR(SEARCH("%",G27)))</formula>
    </cfRule>
  </conditionalFormatting>
  <conditionalFormatting sqref="G27">
    <cfRule type="containsText" dxfId="1335" priority="1780" operator="containsText" text="%">
      <formula>NOT(ISERROR(SEARCH("%",G27)))</formula>
    </cfRule>
  </conditionalFormatting>
  <conditionalFormatting sqref="G27">
    <cfRule type="containsText" dxfId="1334" priority="1779" operator="containsText" text="%">
      <formula>NOT(ISERROR(SEARCH("%",G27)))</formula>
    </cfRule>
  </conditionalFormatting>
  <conditionalFormatting sqref="G27">
    <cfRule type="containsText" dxfId="1333" priority="1778" operator="containsText" text="%">
      <formula>NOT(ISERROR(SEARCH("%",G27)))</formula>
    </cfRule>
  </conditionalFormatting>
  <conditionalFormatting sqref="H27">
    <cfRule type="containsText" dxfId="1332" priority="1777" operator="containsText" text="%">
      <formula>NOT(ISERROR(SEARCH("%",H27)))</formula>
    </cfRule>
  </conditionalFormatting>
  <conditionalFormatting sqref="H27">
    <cfRule type="containsText" dxfId="1331" priority="1776" operator="containsText" text="%">
      <formula>NOT(ISERROR(SEARCH("%",H27)))</formula>
    </cfRule>
  </conditionalFormatting>
  <conditionalFormatting sqref="H27">
    <cfRule type="containsText" dxfId="1330" priority="1775" operator="containsText" text="%">
      <formula>NOT(ISERROR(SEARCH("%",H27)))</formula>
    </cfRule>
  </conditionalFormatting>
  <conditionalFormatting sqref="H27">
    <cfRule type="containsText" dxfId="1329" priority="1774" operator="containsText" text="%">
      <formula>NOT(ISERROR(SEARCH("%",H27)))</formula>
    </cfRule>
  </conditionalFormatting>
  <conditionalFormatting sqref="H27:H28">
    <cfRule type="containsText" dxfId="1328" priority="1773" operator="containsText" text="%">
      <formula>NOT(ISERROR(SEARCH("%",H27)))</formula>
    </cfRule>
  </conditionalFormatting>
  <conditionalFormatting sqref="H27">
    <cfRule type="containsText" dxfId="1327" priority="1772" operator="containsText" text="%">
      <formula>NOT(ISERROR(SEARCH("%",H27)))</formula>
    </cfRule>
  </conditionalFormatting>
  <conditionalFormatting sqref="H27">
    <cfRule type="containsText" dxfId="1326" priority="1771" operator="containsText" text="%">
      <formula>NOT(ISERROR(SEARCH("%",H27)))</formula>
    </cfRule>
  </conditionalFormatting>
  <conditionalFormatting sqref="H27:H28">
    <cfRule type="containsText" dxfId="1325" priority="1770" operator="containsText" text="%">
      <formula>NOT(ISERROR(SEARCH("%",H27)))</formula>
    </cfRule>
  </conditionalFormatting>
  <conditionalFormatting sqref="H27">
    <cfRule type="containsText" dxfId="1324" priority="1769" operator="containsText" text="%">
      <formula>NOT(ISERROR(SEARCH("%",H27)))</formula>
    </cfRule>
  </conditionalFormatting>
  <conditionalFormatting sqref="H27">
    <cfRule type="containsText" dxfId="1323" priority="1768" operator="containsText" text="%">
      <formula>NOT(ISERROR(SEARCH("%",H27)))</formula>
    </cfRule>
  </conditionalFormatting>
  <conditionalFormatting sqref="H27">
    <cfRule type="containsText" dxfId="1322" priority="1767" operator="containsText" text="%">
      <formula>NOT(ISERROR(SEARCH("%",H27)))</formula>
    </cfRule>
  </conditionalFormatting>
  <conditionalFormatting sqref="H27">
    <cfRule type="containsText" dxfId="1321" priority="1766" operator="containsText" text="%">
      <formula>NOT(ISERROR(SEARCH("%",H27)))</formula>
    </cfRule>
  </conditionalFormatting>
  <conditionalFormatting sqref="H27:H28">
    <cfRule type="containsText" dxfId="1320" priority="1765" operator="containsText" text="%">
      <formula>NOT(ISERROR(SEARCH("%",H27)))</formula>
    </cfRule>
  </conditionalFormatting>
  <conditionalFormatting sqref="H27:H28">
    <cfRule type="containsText" dxfId="1319" priority="1764" operator="containsText" text="%">
      <formula>NOT(ISERROR(SEARCH("%",H27)))</formula>
    </cfRule>
  </conditionalFormatting>
  <conditionalFormatting sqref="H27:H28">
    <cfRule type="containsText" dxfId="1318" priority="1763" operator="containsText" text="%">
      <formula>NOT(ISERROR(SEARCH("%",H27)))</formula>
    </cfRule>
  </conditionalFormatting>
  <conditionalFormatting sqref="H27">
    <cfRule type="containsText" dxfId="1317" priority="1762" operator="containsText" text="%">
      <formula>NOT(ISERROR(SEARCH("%",H27)))</formula>
    </cfRule>
  </conditionalFormatting>
  <conditionalFormatting sqref="H27">
    <cfRule type="containsText" dxfId="1316" priority="1761" operator="containsText" text="%">
      <formula>NOT(ISERROR(SEARCH("%",H27)))</formula>
    </cfRule>
  </conditionalFormatting>
  <conditionalFormatting sqref="H27">
    <cfRule type="containsText" dxfId="1315" priority="1760" operator="containsText" text="%">
      <formula>NOT(ISERROR(SEARCH("%",H27)))</formula>
    </cfRule>
  </conditionalFormatting>
  <conditionalFormatting sqref="H27">
    <cfRule type="containsText" dxfId="1314" priority="1759" operator="containsText" text="%">
      <formula>NOT(ISERROR(SEARCH("%",H27)))</formula>
    </cfRule>
  </conditionalFormatting>
  <conditionalFormatting sqref="H27">
    <cfRule type="containsText" dxfId="1313" priority="1758" operator="containsText" text="%">
      <formula>NOT(ISERROR(SEARCH("%",H27)))</formula>
    </cfRule>
  </conditionalFormatting>
  <conditionalFormatting sqref="H27">
    <cfRule type="containsText" dxfId="1312" priority="1757" operator="containsText" text="%">
      <formula>NOT(ISERROR(SEARCH("%",H27)))</formula>
    </cfRule>
  </conditionalFormatting>
  <conditionalFormatting sqref="H27">
    <cfRule type="containsText" dxfId="1311" priority="1756" operator="containsText" text="%">
      <formula>NOT(ISERROR(SEARCH("%",H27)))</formula>
    </cfRule>
  </conditionalFormatting>
  <conditionalFormatting sqref="H27">
    <cfRule type="containsText" dxfId="1310" priority="1755" operator="containsText" text="%">
      <formula>NOT(ISERROR(SEARCH("%",H27)))</formula>
    </cfRule>
  </conditionalFormatting>
  <conditionalFormatting sqref="H27">
    <cfRule type="containsText" dxfId="1309" priority="1754" operator="containsText" text="%">
      <formula>NOT(ISERROR(SEARCH("%",H27)))</formula>
    </cfRule>
  </conditionalFormatting>
  <conditionalFormatting sqref="H27">
    <cfRule type="containsText" dxfId="1308" priority="1753" operator="containsText" text="%">
      <formula>NOT(ISERROR(SEARCH("%",H27)))</formula>
    </cfRule>
  </conditionalFormatting>
  <conditionalFormatting sqref="H27">
    <cfRule type="containsText" dxfId="1307" priority="1752" operator="containsText" text="%">
      <formula>NOT(ISERROR(SEARCH("%",H27)))</formula>
    </cfRule>
  </conditionalFormatting>
  <conditionalFormatting sqref="H27">
    <cfRule type="containsText" dxfId="1306" priority="1751" operator="containsText" text="%">
      <formula>NOT(ISERROR(SEARCH("%",H27)))</formula>
    </cfRule>
  </conditionalFormatting>
  <conditionalFormatting sqref="H27">
    <cfRule type="containsText" dxfId="1305" priority="1750" operator="containsText" text="%">
      <formula>NOT(ISERROR(SEARCH("%",H27)))</formula>
    </cfRule>
  </conditionalFormatting>
  <conditionalFormatting sqref="H27">
    <cfRule type="containsText" dxfId="1304" priority="1749" operator="containsText" text="%">
      <formula>NOT(ISERROR(SEARCH("%",H27)))</formula>
    </cfRule>
  </conditionalFormatting>
  <conditionalFormatting sqref="H27">
    <cfRule type="containsText" dxfId="1303" priority="1748" operator="containsText" text="%">
      <formula>NOT(ISERROR(SEARCH("%",H27)))</formula>
    </cfRule>
  </conditionalFormatting>
  <conditionalFormatting sqref="I27">
    <cfRule type="containsText" dxfId="1302" priority="1747" operator="containsText" text="%">
      <formula>NOT(ISERROR(SEARCH("%",I27)))</formula>
    </cfRule>
  </conditionalFormatting>
  <conditionalFormatting sqref="I27">
    <cfRule type="containsText" dxfId="1301" priority="1746" operator="containsText" text="%">
      <formula>NOT(ISERROR(SEARCH("%",I27)))</formula>
    </cfRule>
  </conditionalFormatting>
  <conditionalFormatting sqref="I27">
    <cfRule type="containsText" dxfId="1300" priority="1745" operator="containsText" text="%">
      <formula>NOT(ISERROR(SEARCH("%",I27)))</formula>
    </cfRule>
  </conditionalFormatting>
  <conditionalFormatting sqref="I27">
    <cfRule type="containsText" dxfId="1299" priority="1744" operator="containsText" text="%">
      <formula>NOT(ISERROR(SEARCH("%",I27)))</formula>
    </cfRule>
  </conditionalFormatting>
  <conditionalFormatting sqref="I27">
    <cfRule type="containsText" dxfId="1298" priority="1743" operator="containsText" text="%">
      <formula>NOT(ISERROR(SEARCH("%",I27)))</formula>
    </cfRule>
  </conditionalFormatting>
  <conditionalFormatting sqref="I27">
    <cfRule type="containsText" dxfId="1297" priority="1742" operator="containsText" text="%">
      <formula>NOT(ISERROR(SEARCH("%",I27)))</formula>
    </cfRule>
  </conditionalFormatting>
  <conditionalFormatting sqref="I27:I28">
    <cfRule type="containsText" dxfId="1296" priority="1741" operator="containsText" text="%">
      <formula>NOT(ISERROR(SEARCH("%",I27)))</formula>
    </cfRule>
  </conditionalFormatting>
  <conditionalFormatting sqref="I27">
    <cfRule type="containsText" dxfId="1295" priority="1740" operator="containsText" text="%">
      <formula>NOT(ISERROR(SEARCH("%",I27)))</formula>
    </cfRule>
  </conditionalFormatting>
  <conditionalFormatting sqref="I27">
    <cfRule type="containsText" dxfId="1294" priority="1739" operator="containsText" text="%">
      <formula>NOT(ISERROR(SEARCH("%",I27)))</formula>
    </cfRule>
  </conditionalFormatting>
  <conditionalFormatting sqref="I27:I28">
    <cfRule type="containsText" dxfId="1293" priority="1738" operator="containsText" text="%">
      <formula>NOT(ISERROR(SEARCH("%",I27)))</formula>
    </cfRule>
  </conditionalFormatting>
  <conditionalFormatting sqref="I27">
    <cfRule type="containsText" dxfId="1292" priority="1737" operator="containsText" text="%">
      <formula>NOT(ISERROR(SEARCH("%",I27)))</formula>
    </cfRule>
  </conditionalFormatting>
  <conditionalFormatting sqref="I27">
    <cfRule type="containsText" dxfId="1291" priority="1736" operator="containsText" text="%">
      <formula>NOT(ISERROR(SEARCH("%",I27)))</formula>
    </cfRule>
  </conditionalFormatting>
  <conditionalFormatting sqref="I27">
    <cfRule type="containsText" dxfId="1290" priority="1735" operator="containsText" text="%">
      <formula>NOT(ISERROR(SEARCH("%",I27)))</formula>
    </cfRule>
  </conditionalFormatting>
  <conditionalFormatting sqref="I27">
    <cfRule type="containsText" dxfId="1289" priority="1734" operator="containsText" text="%">
      <formula>NOT(ISERROR(SEARCH("%",I27)))</formula>
    </cfRule>
  </conditionalFormatting>
  <conditionalFormatting sqref="I27:I28">
    <cfRule type="containsText" dxfId="1288" priority="1733" operator="containsText" text="%">
      <formula>NOT(ISERROR(SEARCH("%",I27)))</formula>
    </cfRule>
  </conditionalFormatting>
  <conditionalFormatting sqref="I27:I28">
    <cfRule type="containsText" dxfId="1287" priority="1732" operator="containsText" text="%">
      <formula>NOT(ISERROR(SEARCH("%",I27)))</formula>
    </cfRule>
  </conditionalFormatting>
  <conditionalFormatting sqref="I27:I28">
    <cfRule type="containsText" dxfId="1286" priority="1731" operator="containsText" text="%">
      <formula>NOT(ISERROR(SEARCH("%",I27)))</formula>
    </cfRule>
  </conditionalFormatting>
  <conditionalFormatting sqref="I27">
    <cfRule type="containsText" dxfId="1285" priority="1730" operator="containsText" text="%">
      <formula>NOT(ISERROR(SEARCH("%",I27)))</formula>
    </cfRule>
  </conditionalFormatting>
  <conditionalFormatting sqref="I27">
    <cfRule type="containsText" dxfId="1284" priority="1729" operator="containsText" text="%">
      <formula>NOT(ISERROR(SEARCH("%",I27)))</formula>
    </cfRule>
  </conditionalFormatting>
  <conditionalFormatting sqref="I27">
    <cfRule type="containsText" dxfId="1283" priority="1728" operator="containsText" text="%">
      <formula>NOT(ISERROR(SEARCH("%",I27)))</formula>
    </cfRule>
  </conditionalFormatting>
  <conditionalFormatting sqref="I27">
    <cfRule type="containsText" dxfId="1282" priority="1727" operator="containsText" text="%">
      <formula>NOT(ISERROR(SEARCH("%",I27)))</formula>
    </cfRule>
  </conditionalFormatting>
  <conditionalFormatting sqref="I27">
    <cfRule type="containsText" dxfId="1281" priority="1726" operator="containsText" text="%">
      <formula>NOT(ISERROR(SEARCH("%",I27)))</formula>
    </cfRule>
  </conditionalFormatting>
  <conditionalFormatting sqref="I27">
    <cfRule type="containsText" dxfId="1280" priority="1725" operator="containsText" text="%">
      <formula>NOT(ISERROR(SEARCH("%",I27)))</formula>
    </cfRule>
  </conditionalFormatting>
  <conditionalFormatting sqref="I27">
    <cfRule type="containsText" dxfId="1279" priority="1724" operator="containsText" text="%">
      <formula>NOT(ISERROR(SEARCH("%",I27)))</formula>
    </cfRule>
  </conditionalFormatting>
  <conditionalFormatting sqref="I27">
    <cfRule type="containsText" dxfId="1278" priority="1723" operator="containsText" text="%">
      <formula>NOT(ISERROR(SEARCH("%",I27)))</formula>
    </cfRule>
  </conditionalFormatting>
  <conditionalFormatting sqref="I27">
    <cfRule type="containsText" dxfId="1277" priority="1722" operator="containsText" text="%">
      <formula>NOT(ISERROR(SEARCH("%",I27)))</formula>
    </cfRule>
  </conditionalFormatting>
  <conditionalFormatting sqref="I27">
    <cfRule type="containsText" dxfId="1276" priority="1721" operator="containsText" text="%">
      <formula>NOT(ISERROR(SEARCH("%",I27)))</formula>
    </cfRule>
  </conditionalFormatting>
  <conditionalFormatting sqref="I27">
    <cfRule type="containsText" dxfId="1275" priority="1720" operator="containsText" text="%">
      <formula>NOT(ISERROR(SEARCH("%",I27)))</formula>
    </cfRule>
  </conditionalFormatting>
  <conditionalFormatting sqref="I27">
    <cfRule type="containsText" dxfId="1274" priority="1719" operator="containsText" text="%">
      <formula>NOT(ISERROR(SEARCH("%",I27)))</formula>
    </cfRule>
  </conditionalFormatting>
  <conditionalFormatting sqref="I27">
    <cfRule type="containsText" dxfId="1273" priority="1718" operator="containsText" text="%">
      <formula>NOT(ISERROR(SEARCH("%",I27)))</formula>
    </cfRule>
  </conditionalFormatting>
  <conditionalFormatting sqref="I27">
    <cfRule type="containsText" dxfId="1272" priority="1717" operator="containsText" text="%">
      <formula>NOT(ISERROR(SEARCH("%",I27)))</formula>
    </cfRule>
  </conditionalFormatting>
  <conditionalFormatting sqref="I27">
    <cfRule type="containsText" dxfId="1271" priority="1716" operator="containsText" text="%">
      <formula>NOT(ISERROR(SEARCH("%",I27)))</formula>
    </cfRule>
  </conditionalFormatting>
  <conditionalFormatting sqref="J27:J28">
    <cfRule type="containsText" dxfId="1270" priority="1715" operator="containsText" text="%">
      <formula>NOT(ISERROR(SEARCH("%",J27)))</formula>
    </cfRule>
  </conditionalFormatting>
  <conditionalFormatting sqref="J27">
    <cfRule type="containsText" dxfId="1269" priority="1714" operator="containsText" text="%">
      <formula>NOT(ISERROR(SEARCH("%",J27)))</formula>
    </cfRule>
  </conditionalFormatting>
  <conditionalFormatting sqref="J27">
    <cfRule type="containsText" dxfId="1268" priority="1713" operator="containsText" text="%">
      <formula>NOT(ISERROR(SEARCH("%",J27)))</formula>
    </cfRule>
  </conditionalFormatting>
  <conditionalFormatting sqref="J27">
    <cfRule type="containsText" dxfId="1267" priority="1712" operator="containsText" text="%">
      <formula>NOT(ISERROR(SEARCH("%",J27)))</formula>
    </cfRule>
  </conditionalFormatting>
  <conditionalFormatting sqref="J27">
    <cfRule type="containsText" dxfId="1266" priority="1711" operator="containsText" text="%">
      <formula>NOT(ISERROR(SEARCH("%",J27)))</formula>
    </cfRule>
  </conditionalFormatting>
  <conditionalFormatting sqref="J27">
    <cfRule type="containsText" dxfId="1265" priority="1710" operator="containsText" text="%">
      <formula>NOT(ISERROR(SEARCH("%",J27)))</formula>
    </cfRule>
  </conditionalFormatting>
  <conditionalFormatting sqref="J27">
    <cfRule type="containsText" dxfId="1264" priority="1709" operator="containsText" text="%">
      <formula>NOT(ISERROR(SEARCH("%",J27)))</formula>
    </cfRule>
  </conditionalFormatting>
  <conditionalFormatting sqref="J27">
    <cfRule type="containsText" dxfId="1263" priority="1708" operator="containsText" text="%">
      <formula>NOT(ISERROR(SEARCH("%",J27)))</formula>
    </cfRule>
  </conditionalFormatting>
  <conditionalFormatting sqref="J27">
    <cfRule type="containsText" dxfId="1262" priority="1707" operator="containsText" text="%">
      <formula>NOT(ISERROR(SEARCH("%",J27)))</formula>
    </cfRule>
  </conditionalFormatting>
  <conditionalFormatting sqref="J27:J28">
    <cfRule type="containsText" dxfId="1261" priority="1706" operator="containsText" text="%">
      <formula>NOT(ISERROR(SEARCH("%",J27)))</formula>
    </cfRule>
  </conditionalFormatting>
  <conditionalFormatting sqref="J27">
    <cfRule type="containsText" dxfId="1260" priority="1705" operator="containsText" text="%">
      <formula>NOT(ISERROR(SEARCH("%",J27)))</formula>
    </cfRule>
  </conditionalFormatting>
  <conditionalFormatting sqref="J27">
    <cfRule type="containsText" dxfId="1259" priority="1704" operator="containsText" text="%">
      <formula>NOT(ISERROR(SEARCH("%",J27)))</formula>
    </cfRule>
  </conditionalFormatting>
  <conditionalFormatting sqref="J27:J28">
    <cfRule type="containsText" dxfId="1258" priority="1703" operator="containsText" text="%">
      <formula>NOT(ISERROR(SEARCH("%",J27)))</formula>
    </cfRule>
  </conditionalFormatting>
  <conditionalFormatting sqref="J27">
    <cfRule type="containsText" dxfId="1257" priority="1702" operator="containsText" text="%">
      <formula>NOT(ISERROR(SEARCH("%",J27)))</formula>
    </cfRule>
  </conditionalFormatting>
  <conditionalFormatting sqref="J27">
    <cfRule type="containsText" dxfId="1256" priority="1701" operator="containsText" text="%">
      <formula>NOT(ISERROR(SEARCH("%",J27)))</formula>
    </cfRule>
  </conditionalFormatting>
  <conditionalFormatting sqref="J27">
    <cfRule type="containsText" dxfId="1255" priority="1700" operator="containsText" text="%">
      <formula>NOT(ISERROR(SEARCH("%",J27)))</formula>
    </cfRule>
  </conditionalFormatting>
  <conditionalFormatting sqref="J27">
    <cfRule type="containsText" dxfId="1254" priority="1699" operator="containsText" text="%">
      <formula>NOT(ISERROR(SEARCH("%",J27)))</formula>
    </cfRule>
  </conditionalFormatting>
  <conditionalFormatting sqref="J27:J28">
    <cfRule type="containsText" dxfId="1253" priority="1698" operator="containsText" text="%">
      <formula>NOT(ISERROR(SEARCH("%",J27)))</formula>
    </cfRule>
  </conditionalFormatting>
  <conditionalFormatting sqref="J27:J28">
    <cfRule type="containsText" dxfId="1252" priority="1697" operator="containsText" text="%">
      <formula>NOT(ISERROR(SEARCH("%",J27)))</formula>
    </cfRule>
  </conditionalFormatting>
  <conditionalFormatting sqref="J27:J28">
    <cfRule type="containsText" dxfId="1251" priority="1696" operator="containsText" text="%">
      <formula>NOT(ISERROR(SEARCH("%",J27)))</formula>
    </cfRule>
  </conditionalFormatting>
  <conditionalFormatting sqref="J27">
    <cfRule type="containsText" dxfId="1250" priority="1695" operator="containsText" text="%">
      <formula>NOT(ISERROR(SEARCH("%",J27)))</formula>
    </cfRule>
  </conditionalFormatting>
  <conditionalFormatting sqref="J27">
    <cfRule type="containsText" dxfId="1249" priority="1694" operator="containsText" text="%">
      <formula>NOT(ISERROR(SEARCH("%",J27)))</formula>
    </cfRule>
  </conditionalFormatting>
  <conditionalFormatting sqref="K27:K28">
    <cfRule type="containsText" dxfId="1248" priority="1680" operator="containsText" text="%">
      <formula>NOT(ISERROR(SEARCH("%",K27)))</formula>
    </cfRule>
  </conditionalFormatting>
  <conditionalFormatting sqref="K27:K28">
    <cfRule type="containsText" dxfId="1247" priority="1677" operator="containsText" text="%">
      <formula>NOT(ISERROR(SEARCH("%",K27)))</formula>
    </cfRule>
  </conditionalFormatting>
  <conditionalFormatting sqref="K27:K28">
    <cfRule type="containsText" dxfId="1246" priority="1668" operator="containsText" text="%">
      <formula>NOT(ISERROR(SEARCH("%",K27)))</formula>
    </cfRule>
  </conditionalFormatting>
  <conditionalFormatting sqref="K27:K28">
    <cfRule type="containsText" dxfId="1245" priority="1665" operator="containsText" text="%">
      <formula>NOT(ISERROR(SEARCH("%",K27)))</formula>
    </cfRule>
  </conditionalFormatting>
  <conditionalFormatting sqref="K27">
    <cfRule type="containsText" dxfId="1244" priority="1661" operator="containsText" text="%">
      <formula>NOT(ISERROR(SEARCH("%",K27)))</formula>
    </cfRule>
  </conditionalFormatting>
  <conditionalFormatting sqref="K27">
    <cfRule type="containsText" dxfId="1243" priority="1651" operator="containsText" text="%">
      <formula>NOT(ISERROR(SEARCH("%",K27)))</formula>
    </cfRule>
  </conditionalFormatting>
  <conditionalFormatting sqref="G27:G28">
    <cfRule type="containsText" dxfId="1242" priority="1636" operator="containsText" text="%">
      <formula>NOT(ISERROR(SEARCH("%",G27)))</formula>
    </cfRule>
  </conditionalFormatting>
  <conditionalFormatting sqref="G27:G28">
    <cfRule type="containsText" dxfId="1241" priority="1633" operator="containsText" text="%">
      <formula>NOT(ISERROR(SEARCH("%",G27)))</formula>
    </cfRule>
  </conditionalFormatting>
  <conditionalFormatting sqref="G27:G28">
    <cfRule type="containsText" dxfId="1240" priority="1628" operator="containsText" text="%">
      <formula>NOT(ISERROR(SEARCH("%",G27)))</formula>
    </cfRule>
  </conditionalFormatting>
  <conditionalFormatting sqref="G27">
    <cfRule type="containsText" dxfId="1239" priority="1621" operator="containsText" text="%">
      <formula>NOT(ISERROR(SEARCH("%",G27)))</formula>
    </cfRule>
  </conditionalFormatting>
  <conditionalFormatting sqref="J27:J28">
    <cfRule type="containsText" dxfId="1238" priority="1610" operator="containsText" text="%">
      <formula>NOT(ISERROR(SEARCH("%",J27)))</formula>
    </cfRule>
  </conditionalFormatting>
  <conditionalFormatting sqref="J27:J28">
    <cfRule type="containsText" dxfId="1237" priority="1601" operator="containsText" text="%">
      <formula>NOT(ISERROR(SEARCH("%",J27)))</formula>
    </cfRule>
  </conditionalFormatting>
  <conditionalFormatting sqref="J27:J28">
    <cfRule type="containsText" dxfId="1236" priority="1598" operator="containsText" text="%">
      <formula>NOT(ISERROR(SEARCH("%",J27)))</formula>
    </cfRule>
  </conditionalFormatting>
  <conditionalFormatting sqref="J27">
    <cfRule type="containsText" dxfId="1235" priority="1585" operator="containsText" text="%">
      <formula>NOT(ISERROR(SEARCH("%",J27)))</formula>
    </cfRule>
  </conditionalFormatting>
  <conditionalFormatting sqref="J27">
    <cfRule type="containsText" dxfId="1234" priority="1582" operator="containsText" text="%">
      <formula>NOT(ISERROR(SEARCH("%",J27)))</formula>
    </cfRule>
  </conditionalFormatting>
  <conditionalFormatting sqref="J27:J28">
    <cfRule type="containsText" dxfId="1233" priority="1575" operator="containsText" text="%">
      <formula>NOT(ISERROR(SEARCH("%",J27)))</formula>
    </cfRule>
  </conditionalFormatting>
  <conditionalFormatting sqref="K27:K28">
    <cfRule type="containsText" dxfId="1232" priority="1572" operator="containsText" text="%">
      <formula>NOT(ISERROR(SEARCH("%",K27)))</formula>
    </cfRule>
  </conditionalFormatting>
  <conditionalFormatting sqref="J27">
    <cfRule type="containsText" dxfId="1231" priority="1552" operator="containsText" text="%">
      <formula>NOT(ISERROR(SEARCH("%",J27)))</formula>
    </cfRule>
  </conditionalFormatting>
  <conditionalFormatting sqref="J27">
    <cfRule type="containsText" dxfId="1230" priority="1549" operator="containsText" text="%">
      <formula>NOT(ISERROR(SEARCH("%",J27)))</formula>
    </cfRule>
  </conditionalFormatting>
  <conditionalFormatting sqref="K27:K28">
    <cfRule type="containsText" dxfId="1229" priority="1537" operator="containsText" text="%">
      <formula>NOT(ISERROR(SEARCH("%",K27)))</formula>
    </cfRule>
  </conditionalFormatting>
  <conditionalFormatting sqref="K27:K28">
    <cfRule type="containsText" dxfId="1228" priority="1528" operator="containsText" text="%">
      <formula>NOT(ISERROR(SEARCH("%",K27)))</formula>
    </cfRule>
  </conditionalFormatting>
  <conditionalFormatting sqref="K27">
    <cfRule type="containsText" dxfId="1227" priority="1526" operator="containsText" text="%">
      <formula>NOT(ISERROR(SEARCH("%",K27)))</formula>
    </cfRule>
  </conditionalFormatting>
  <conditionalFormatting sqref="K27:K28">
    <cfRule type="containsText" dxfId="1226" priority="1525" operator="containsText" text="%">
      <formula>NOT(ISERROR(SEARCH("%",K27)))</formula>
    </cfRule>
  </conditionalFormatting>
  <conditionalFormatting sqref="K27">
    <cfRule type="containsText" dxfId="1225" priority="1523" operator="containsText" text="%">
      <formula>NOT(ISERROR(SEARCH("%",K27)))</formula>
    </cfRule>
  </conditionalFormatting>
  <conditionalFormatting sqref="K27">
    <cfRule type="containsText" dxfId="1224" priority="1516" operator="containsText" text="%">
      <formula>NOT(ISERROR(SEARCH("%",K27)))</formula>
    </cfRule>
  </conditionalFormatting>
  <conditionalFormatting sqref="K27">
    <cfRule type="containsText" dxfId="1223" priority="1513" operator="containsText" text="%">
      <formula>NOT(ISERROR(SEARCH("%",K27)))</formula>
    </cfRule>
  </conditionalFormatting>
  <conditionalFormatting sqref="K27:K28">
    <cfRule type="containsText" dxfId="1222" priority="1493" operator="containsText" text="%">
      <formula>NOT(ISERROR(SEARCH("%",K27)))</formula>
    </cfRule>
  </conditionalFormatting>
  <conditionalFormatting sqref="K27">
    <cfRule type="containsText" dxfId="1221" priority="1487" operator="containsText" text="%">
      <formula>NOT(ISERROR(SEARCH("%",K27)))</formula>
    </cfRule>
  </conditionalFormatting>
  <conditionalFormatting sqref="K27:K28">
    <cfRule type="containsText" dxfId="1220" priority="1484" operator="containsText" text="%">
      <formula>NOT(ISERROR(SEARCH("%",K27)))</formula>
    </cfRule>
  </conditionalFormatting>
  <conditionalFormatting sqref="K27">
    <cfRule type="containsText" dxfId="1219" priority="1477" operator="containsText" text="%">
      <formula>NOT(ISERROR(SEARCH("%",K27)))</formula>
    </cfRule>
  </conditionalFormatting>
  <conditionalFormatting sqref="K27">
    <cfRule type="containsText" dxfId="1218" priority="1474" operator="containsText" text="%">
      <formula>NOT(ISERROR(SEARCH("%",K27)))</formula>
    </cfRule>
  </conditionalFormatting>
  <conditionalFormatting sqref="I37">
    <cfRule type="containsText" dxfId="1217" priority="537" operator="containsText" text="%">
      <formula>NOT(ISERROR(SEARCH("%",I37)))</formula>
    </cfRule>
  </conditionalFormatting>
  <conditionalFormatting sqref="I37:I38">
    <cfRule type="containsText" dxfId="1216" priority="536" operator="containsText" text="%">
      <formula>NOT(ISERROR(SEARCH("%",I37)))</formula>
    </cfRule>
  </conditionalFormatting>
  <conditionalFormatting sqref="I37:I38">
    <cfRule type="containsText" dxfId="1215" priority="534" operator="containsText" text="%">
      <formula>NOT(ISERROR(SEARCH("%",I37)))</formula>
    </cfRule>
  </conditionalFormatting>
  <conditionalFormatting sqref="I37">
    <cfRule type="containsText" dxfId="1214" priority="532" operator="containsText" text="%">
      <formula>NOT(ISERROR(SEARCH("%",I37)))</formula>
    </cfRule>
  </conditionalFormatting>
  <conditionalFormatting sqref="I37">
    <cfRule type="containsText" dxfId="1213" priority="530" operator="containsText" text="%">
      <formula>NOT(ISERROR(SEARCH("%",I37)))</formula>
    </cfRule>
  </conditionalFormatting>
  <conditionalFormatting sqref="I37">
    <cfRule type="containsText" dxfId="1212" priority="529" operator="containsText" text="%">
      <formula>NOT(ISERROR(SEARCH("%",I37)))</formula>
    </cfRule>
  </conditionalFormatting>
  <conditionalFormatting sqref="I37">
    <cfRule type="containsText" dxfId="1211" priority="528" operator="containsText" text="%">
      <formula>NOT(ISERROR(SEARCH("%",I37)))</formula>
    </cfRule>
  </conditionalFormatting>
  <conditionalFormatting sqref="I37">
    <cfRule type="containsText" dxfId="1210" priority="527" operator="containsText" text="%">
      <formula>NOT(ISERROR(SEARCH("%",I37)))</formula>
    </cfRule>
  </conditionalFormatting>
  <conditionalFormatting sqref="I37">
    <cfRule type="containsText" dxfId="1209" priority="526" operator="containsText" text="%">
      <formula>NOT(ISERROR(SEARCH("%",I37)))</formula>
    </cfRule>
  </conditionalFormatting>
  <conditionalFormatting sqref="I37">
    <cfRule type="containsText" dxfId="1208" priority="525" operator="containsText" text="%">
      <formula>NOT(ISERROR(SEARCH("%",I37)))</formula>
    </cfRule>
  </conditionalFormatting>
  <conditionalFormatting sqref="I37">
    <cfRule type="containsText" dxfId="1207" priority="524" operator="containsText" text="%">
      <formula>NOT(ISERROR(SEARCH("%",I37)))</formula>
    </cfRule>
  </conditionalFormatting>
  <conditionalFormatting sqref="I37">
    <cfRule type="containsText" dxfId="1206" priority="523" operator="containsText" text="%">
      <formula>NOT(ISERROR(SEARCH("%",I37)))</formula>
    </cfRule>
  </conditionalFormatting>
  <conditionalFormatting sqref="I37">
    <cfRule type="containsText" dxfId="1205" priority="522" operator="containsText" text="%">
      <formula>NOT(ISERROR(SEARCH("%",I37)))</formula>
    </cfRule>
  </conditionalFormatting>
  <conditionalFormatting sqref="I37">
    <cfRule type="containsText" dxfId="1204" priority="521" operator="containsText" text="%">
      <formula>NOT(ISERROR(SEARCH("%",I37)))</formula>
    </cfRule>
  </conditionalFormatting>
  <conditionalFormatting sqref="I37">
    <cfRule type="containsText" dxfId="1203" priority="520" operator="containsText" text="%">
      <formula>NOT(ISERROR(SEARCH("%",I37)))</formula>
    </cfRule>
  </conditionalFormatting>
  <conditionalFormatting sqref="J23:J24">
    <cfRule type="containsText" dxfId="1202" priority="1438" operator="containsText" text="%">
      <formula>NOT(ISERROR(SEARCH("%",J23)))</formula>
    </cfRule>
  </conditionalFormatting>
  <conditionalFormatting sqref="J23:J24">
    <cfRule type="containsText" dxfId="1201" priority="1430" operator="containsText" text="%">
      <formula>NOT(ISERROR(SEARCH("%",J23)))</formula>
    </cfRule>
  </conditionalFormatting>
  <conditionalFormatting sqref="J23">
    <cfRule type="containsText" dxfId="1200" priority="1418" operator="containsText" text="%">
      <formula>NOT(ISERROR(SEARCH("%",J23)))</formula>
    </cfRule>
  </conditionalFormatting>
  <conditionalFormatting sqref="H35:H36">
    <cfRule type="containsText" dxfId="1199" priority="1417" operator="containsText" text="%">
      <formula>NOT(ISERROR(SEARCH("%",H35)))</formula>
    </cfRule>
  </conditionalFormatting>
  <conditionalFormatting sqref="H35">
    <cfRule type="containsText" dxfId="1198" priority="1415" operator="containsText" text="%">
      <formula>NOT(ISERROR(SEARCH("%",H35)))</formula>
    </cfRule>
  </conditionalFormatting>
  <conditionalFormatting sqref="I35:I36">
    <cfRule type="containsText" dxfId="1197" priority="1414" operator="containsText" text="%">
      <formula>NOT(ISERROR(SEARCH("%",I35)))</formula>
    </cfRule>
  </conditionalFormatting>
  <conditionalFormatting sqref="I35">
    <cfRule type="containsText" dxfId="1196" priority="1412" operator="containsText" text="%">
      <formula>NOT(ISERROR(SEARCH("%",I35)))</formula>
    </cfRule>
  </conditionalFormatting>
  <conditionalFormatting sqref="H35:H36">
    <cfRule type="containsText" dxfId="1195" priority="1411" operator="containsText" text="%">
      <formula>NOT(ISERROR(SEARCH("%",H35)))</formula>
    </cfRule>
  </conditionalFormatting>
  <conditionalFormatting sqref="H35">
    <cfRule type="containsText" dxfId="1194" priority="1409" operator="containsText" text="%">
      <formula>NOT(ISERROR(SEARCH("%",H35)))</formula>
    </cfRule>
  </conditionalFormatting>
  <conditionalFormatting sqref="H35:H36">
    <cfRule type="containsText" dxfId="1193" priority="1408" operator="containsText" text="%">
      <formula>NOT(ISERROR(SEARCH("%",H35)))</formula>
    </cfRule>
  </conditionalFormatting>
  <conditionalFormatting sqref="H35">
    <cfRule type="containsText" dxfId="1192" priority="1406" operator="containsText" text="%">
      <formula>NOT(ISERROR(SEARCH("%",H35)))</formula>
    </cfRule>
  </conditionalFormatting>
  <conditionalFormatting sqref="H35:H36">
    <cfRule type="containsText" dxfId="1191" priority="1405" operator="containsText" text="%">
      <formula>NOT(ISERROR(SEARCH("%",H35)))</formula>
    </cfRule>
  </conditionalFormatting>
  <conditionalFormatting sqref="H35">
    <cfRule type="containsText" dxfId="1190" priority="1403" operator="containsText" text="%">
      <formula>NOT(ISERROR(SEARCH("%",H35)))</formula>
    </cfRule>
  </conditionalFormatting>
  <conditionalFormatting sqref="I35:I36">
    <cfRule type="containsText" dxfId="1189" priority="1382" operator="containsText" text="%">
      <formula>NOT(ISERROR(SEARCH("%",I35)))</formula>
    </cfRule>
  </conditionalFormatting>
  <conditionalFormatting sqref="I35">
    <cfRule type="containsText" dxfId="1188" priority="1380" operator="containsText" text="%">
      <formula>NOT(ISERROR(SEARCH("%",I35)))</formula>
    </cfRule>
  </conditionalFormatting>
  <conditionalFormatting sqref="I35:I36">
    <cfRule type="containsText" dxfId="1187" priority="1379" operator="containsText" text="%">
      <formula>NOT(ISERROR(SEARCH("%",I35)))</formula>
    </cfRule>
  </conditionalFormatting>
  <conditionalFormatting sqref="I35">
    <cfRule type="containsText" dxfId="1186" priority="1378" operator="containsText" text="%">
      <formula>NOT(ISERROR(SEARCH("%",I35)))</formula>
    </cfRule>
  </conditionalFormatting>
  <conditionalFormatting sqref="I35">
    <cfRule type="containsText" dxfId="1185" priority="1377" operator="containsText" text="%">
      <formula>NOT(ISERROR(SEARCH("%",I35)))</formula>
    </cfRule>
  </conditionalFormatting>
  <conditionalFormatting sqref="I35:I36">
    <cfRule type="containsText" dxfId="1184" priority="1376" operator="containsText" text="%">
      <formula>NOT(ISERROR(SEARCH("%",I35)))</formula>
    </cfRule>
  </conditionalFormatting>
  <conditionalFormatting sqref="I35">
    <cfRule type="containsText" dxfId="1183" priority="1375" operator="containsText" text="%">
      <formula>NOT(ISERROR(SEARCH("%",I35)))</formula>
    </cfRule>
  </conditionalFormatting>
  <conditionalFormatting sqref="I35">
    <cfRule type="containsText" dxfId="1182" priority="1374" operator="containsText" text="%">
      <formula>NOT(ISERROR(SEARCH("%",I35)))</formula>
    </cfRule>
  </conditionalFormatting>
  <conditionalFormatting sqref="I35:I36">
    <cfRule type="containsText" dxfId="1181" priority="1373" operator="containsText" text="%">
      <formula>NOT(ISERROR(SEARCH("%",I35)))</formula>
    </cfRule>
  </conditionalFormatting>
  <conditionalFormatting sqref="I35">
    <cfRule type="containsText" dxfId="1180" priority="1372" operator="containsText" text="%">
      <formula>NOT(ISERROR(SEARCH("%",I35)))</formula>
    </cfRule>
  </conditionalFormatting>
  <conditionalFormatting sqref="I35">
    <cfRule type="containsText" dxfId="1179" priority="1371" operator="containsText" text="%">
      <formula>NOT(ISERROR(SEARCH("%",I35)))</formula>
    </cfRule>
  </conditionalFormatting>
  <conditionalFormatting sqref="I35">
    <cfRule type="containsText" dxfId="1178" priority="1370" operator="containsText" text="%">
      <formula>NOT(ISERROR(SEARCH("%",I35)))</formula>
    </cfRule>
  </conditionalFormatting>
  <conditionalFormatting sqref="I35">
    <cfRule type="containsText" dxfId="1177" priority="1369" operator="containsText" text="%">
      <formula>NOT(ISERROR(SEARCH("%",I35)))</formula>
    </cfRule>
  </conditionalFormatting>
  <conditionalFormatting sqref="I35:I36">
    <cfRule type="containsText" dxfId="1176" priority="1368" operator="containsText" text="%">
      <formula>NOT(ISERROR(SEARCH("%",I35)))</formula>
    </cfRule>
  </conditionalFormatting>
  <conditionalFormatting sqref="I35:I36">
    <cfRule type="containsText" dxfId="1175" priority="1367" operator="containsText" text="%">
      <formula>NOT(ISERROR(SEARCH("%",I35)))</formula>
    </cfRule>
  </conditionalFormatting>
  <conditionalFormatting sqref="I35:I36">
    <cfRule type="containsText" dxfId="1174" priority="1366" operator="containsText" text="%">
      <formula>NOT(ISERROR(SEARCH("%",I35)))</formula>
    </cfRule>
  </conditionalFormatting>
  <conditionalFormatting sqref="I35">
    <cfRule type="containsText" dxfId="1173" priority="1365" operator="containsText" text="%">
      <formula>NOT(ISERROR(SEARCH("%",I35)))</formula>
    </cfRule>
  </conditionalFormatting>
  <conditionalFormatting sqref="I35">
    <cfRule type="containsText" dxfId="1172" priority="1364" operator="containsText" text="%">
      <formula>NOT(ISERROR(SEARCH("%",I35)))</formula>
    </cfRule>
  </conditionalFormatting>
  <conditionalFormatting sqref="I35">
    <cfRule type="containsText" dxfId="1171" priority="1363" operator="containsText" text="%">
      <formula>NOT(ISERROR(SEARCH("%",I35)))</formula>
    </cfRule>
  </conditionalFormatting>
  <conditionalFormatting sqref="I35">
    <cfRule type="containsText" dxfId="1170" priority="1362" operator="containsText" text="%">
      <formula>NOT(ISERROR(SEARCH("%",I35)))</formula>
    </cfRule>
  </conditionalFormatting>
  <conditionalFormatting sqref="I35">
    <cfRule type="containsText" dxfId="1169" priority="1361" operator="containsText" text="%">
      <formula>NOT(ISERROR(SEARCH("%",I35)))</formula>
    </cfRule>
  </conditionalFormatting>
  <conditionalFormatting sqref="I35">
    <cfRule type="containsText" dxfId="1168" priority="1360" operator="containsText" text="%">
      <formula>NOT(ISERROR(SEARCH("%",I35)))</formula>
    </cfRule>
  </conditionalFormatting>
  <conditionalFormatting sqref="I35">
    <cfRule type="containsText" dxfId="1167" priority="1359" operator="containsText" text="%">
      <formula>NOT(ISERROR(SEARCH("%",I35)))</formula>
    </cfRule>
  </conditionalFormatting>
  <conditionalFormatting sqref="I35">
    <cfRule type="containsText" dxfId="1166" priority="1358" operator="containsText" text="%">
      <formula>NOT(ISERROR(SEARCH("%",I35)))</formula>
    </cfRule>
  </conditionalFormatting>
  <conditionalFormatting sqref="I35">
    <cfRule type="containsText" dxfId="1165" priority="1357" operator="containsText" text="%">
      <formula>NOT(ISERROR(SEARCH("%",I35)))</formula>
    </cfRule>
  </conditionalFormatting>
  <conditionalFormatting sqref="I35">
    <cfRule type="containsText" dxfId="1164" priority="1356" operator="containsText" text="%">
      <formula>NOT(ISERROR(SEARCH("%",I35)))</formula>
    </cfRule>
  </conditionalFormatting>
  <conditionalFormatting sqref="I35">
    <cfRule type="containsText" dxfId="1163" priority="1355" operator="containsText" text="%">
      <formula>NOT(ISERROR(SEARCH("%",I35)))</formula>
    </cfRule>
  </conditionalFormatting>
  <conditionalFormatting sqref="I35">
    <cfRule type="containsText" dxfId="1162" priority="1354" operator="containsText" text="%">
      <formula>NOT(ISERROR(SEARCH("%",I35)))</formula>
    </cfRule>
  </conditionalFormatting>
  <conditionalFormatting sqref="I35">
    <cfRule type="containsText" dxfId="1161" priority="1353" operator="containsText" text="%">
      <formula>NOT(ISERROR(SEARCH("%",I35)))</formula>
    </cfRule>
  </conditionalFormatting>
  <conditionalFormatting sqref="I35">
    <cfRule type="containsText" dxfId="1160" priority="1352" operator="containsText" text="%">
      <formula>NOT(ISERROR(SEARCH("%",I35)))</formula>
    </cfRule>
  </conditionalFormatting>
  <conditionalFormatting sqref="I35">
    <cfRule type="containsText" dxfId="1159" priority="1351" operator="containsText" text="%">
      <formula>NOT(ISERROR(SEARCH("%",I35)))</formula>
    </cfRule>
  </conditionalFormatting>
  <conditionalFormatting sqref="H35:H36">
    <cfRule type="containsText" dxfId="1158" priority="1350" operator="containsText" text="%">
      <formula>NOT(ISERROR(SEARCH("%",H35)))</formula>
    </cfRule>
  </conditionalFormatting>
  <conditionalFormatting sqref="H35">
    <cfRule type="containsText" dxfId="1157" priority="1348" operator="containsText" text="%">
      <formula>NOT(ISERROR(SEARCH("%",H35)))</formula>
    </cfRule>
  </conditionalFormatting>
  <conditionalFormatting sqref="H35:H36">
    <cfRule type="containsText" dxfId="1156" priority="1342" operator="containsText" text="%">
      <formula>NOT(ISERROR(SEARCH("%",H35)))</formula>
    </cfRule>
  </conditionalFormatting>
  <conditionalFormatting sqref="H35">
    <cfRule type="containsText" dxfId="1155" priority="1322" operator="containsText" text="%">
      <formula>NOT(ISERROR(SEARCH("%",H35)))</formula>
    </cfRule>
  </conditionalFormatting>
  <conditionalFormatting sqref="K43 K45 K47">
    <cfRule type="containsText" dxfId="1154" priority="1316" operator="containsText" text="%">
      <formula>NOT(ISERROR(SEARCH("%",K43)))</formula>
    </cfRule>
  </conditionalFormatting>
  <conditionalFormatting sqref="K43 K45 K47">
    <cfRule type="containsText" dxfId="1153" priority="1293" operator="containsText" text="%">
      <formula>NOT(ISERROR(SEARCH("%",K43)))</formula>
    </cfRule>
  </conditionalFormatting>
  <conditionalFormatting sqref="K43 K45 K47">
    <cfRule type="containsText" dxfId="1152" priority="1292" operator="containsText" text="%">
      <formula>NOT(ISERROR(SEARCH("%",K43)))</formula>
    </cfRule>
  </conditionalFormatting>
  <conditionalFormatting sqref="K43 K45 K47">
    <cfRule type="containsText" dxfId="1151" priority="1291" operator="containsText" text="%">
      <formula>NOT(ISERROR(SEARCH("%",K43)))</formula>
    </cfRule>
  </conditionalFormatting>
  <conditionalFormatting sqref="K43 K45 K47">
    <cfRule type="containsText" dxfId="1150" priority="1290" operator="containsText" text="%">
      <formula>NOT(ISERROR(SEARCH("%",K43)))</formula>
    </cfRule>
  </conditionalFormatting>
  <conditionalFormatting sqref="K43 K45 K47">
    <cfRule type="containsText" dxfId="1149" priority="1289" operator="containsText" text="%">
      <formula>NOT(ISERROR(SEARCH("%",K43)))</formula>
    </cfRule>
  </conditionalFormatting>
  <conditionalFormatting sqref="K43 K45 K47">
    <cfRule type="containsText" dxfId="1148" priority="1288" operator="containsText" text="%">
      <formula>NOT(ISERROR(SEARCH("%",K43)))</formula>
    </cfRule>
  </conditionalFormatting>
  <conditionalFormatting sqref="K43 K45 K47">
    <cfRule type="containsText" dxfId="1147" priority="1287" operator="containsText" text="%">
      <formula>NOT(ISERROR(SEARCH("%",K43)))</formula>
    </cfRule>
  </conditionalFormatting>
  <conditionalFormatting sqref="J45:J46">
    <cfRule type="containsText" dxfId="1146" priority="1211" operator="containsText" text="%">
      <formula>NOT(ISERROR(SEARCH("%",J45)))</formula>
    </cfRule>
  </conditionalFormatting>
  <conditionalFormatting sqref="J45:J46">
    <cfRule type="containsText" dxfId="1145" priority="1208" operator="containsText" text="%">
      <formula>NOT(ISERROR(SEARCH("%",J45)))</formula>
    </cfRule>
  </conditionalFormatting>
  <conditionalFormatting sqref="J45:J46">
    <cfRule type="containsText" dxfId="1144" priority="1201" operator="containsText" text="%">
      <formula>NOT(ISERROR(SEARCH("%",J45)))</formula>
    </cfRule>
  </conditionalFormatting>
  <conditionalFormatting sqref="J45">
    <cfRule type="containsText" dxfId="1143" priority="1200" operator="containsText" text="%">
      <formula>NOT(ISERROR(SEARCH("%",J45)))</formula>
    </cfRule>
  </conditionalFormatting>
  <conditionalFormatting sqref="J45:J46">
    <cfRule type="containsText" dxfId="1142" priority="1198" operator="containsText" text="%">
      <formula>NOT(ISERROR(SEARCH("%",J45)))</formula>
    </cfRule>
  </conditionalFormatting>
  <conditionalFormatting sqref="J45">
    <cfRule type="containsText" dxfId="1141" priority="1197" operator="containsText" text="%">
      <formula>NOT(ISERROR(SEARCH("%",J45)))</formula>
    </cfRule>
  </conditionalFormatting>
  <conditionalFormatting sqref="J45">
    <cfRule type="containsText" dxfId="1140" priority="1194" operator="containsText" text="%">
      <formula>NOT(ISERROR(SEARCH("%",J45)))</formula>
    </cfRule>
  </conditionalFormatting>
  <conditionalFormatting sqref="J45:J46">
    <cfRule type="containsText" dxfId="1139" priority="1191" operator="containsText" text="%">
      <formula>NOT(ISERROR(SEARCH("%",J45)))</formula>
    </cfRule>
  </conditionalFormatting>
  <conditionalFormatting sqref="I45:I46">
    <cfRule type="containsText" dxfId="1138" priority="1175" operator="containsText" text="%">
      <formula>NOT(ISERROR(SEARCH("%",I45)))</formula>
    </cfRule>
  </conditionalFormatting>
  <conditionalFormatting sqref="I45:I46">
    <cfRule type="containsText" dxfId="1137" priority="1172" operator="containsText" text="%">
      <formula>NOT(ISERROR(SEARCH("%",I45)))</formula>
    </cfRule>
  </conditionalFormatting>
  <conditionalFormatting sqref="I45:I46">
    <cfRule type="containsText" dxfId="1136" priority="1169" operator="containsText" text="%">
      <formula>NOT(ISERROR(SEARCH("%",I45)))</formula>
    </cfRule>
  </conditionalFormatting>
  <conditionalFormatting sqref="I45">
    <cfRule type="containsText" dxfId="1135" priority="1168" operator="containsText" text="%">
      <formula>NOT(ISERROR(SEARCH("%",I45)))</formula>
    </cfRule>
  </conditionalFormatting>
  <conditionalFormatting sqref="I45">
    <cfRule type="containsText" dxfId="1134" priority="1167" operator="containsText" text="%">
      <formula>NOT(ISERROR(SEARCH("%",I45)))</formula>
    </cfRule>
  </conditionalFormatting>
  <conditionalFormatting sqref="I45">
    <cfRule type="containsText" dxfId="1133" priority="1166" operator="containsText" text="%">
      <formula>NOT(ISERROR(SEARCH("%",I45)))</formula>
    </cfRule>
  </conditionalFormatting>
  <conditionalFormatting sqref="I45">
    <cfRule type="containsText" dxfId="1132" priority="1165" operator="containsText" text="%">
      <formula>NOT(ISERROR(SEARCH("%",I45)))</formula>
    </cfRule>
  </conditionalFormatting>
  <conditionalFormatting sqref="I45">
    <cfRule type="containsText" dxfId="1131" priority="1164" operator="containsText" text="%">
      <formula>NOT(ISERROR(SEARCH("%",I45)))</formula>
    </cfRule>
  </conditionalFormatting>
  <conditionalFormatting sqref="I45">
    <cfRule type="containsText" dxfId="1130" priority="1163" operator="containsText" text="%">
      <formula>NOT(ISERROR(SEARCH("%",I45)))</formula>
    </cfRule>
  </conditionalFormatting>
  <conditionalFormatting sqref="I45:I46">
    <cfRule type="containsText" dxfId="1129" priority="1162" operator="containsText" text="%">
      <formula>NOT(ISERROR(SEARCH("%",I45)))</formula>
    </cfRule>
  </conditionalFormatting>
  <conditionalFormatting sqref="I45">
    <cfRule type="containsText" dxfId="1128" priority="1161" operator="containsText" text="%">
      <formula>NOT(ISERROR(SEARCH("%",I45)))</formula>
    </cfRule>
  </conditionalFormatting>
  <conditionalFormatting sqref="I45">
    <cfRule type="containsText" dxfId="1127" priority="1160" operator="containsText" text="%">
      <formula>NOT(ISERROR(SEARCH("%",I45)))</formula>
    </cfRule>
  </conditionalFormatting>
  <conditionalFormatting sqref="I45:I46">
    <cfRule type="containsText" dxfId="1126" priority="1159" operator="containsText" text="%">
      <formula>NOT(ISERROR(SEARCH("%",I45)))</formula>
    </cfRule>
  </conditionalFormatting>
  <conditionalFormatting sqref="I45">
    <cfRule type="containsText" dxfId="1125" priority="1158" operator="containsText" text="%">
      <formula>NOT(ISERROR(SEARCH("%",I45)))</formula>
    </cfRule>
  </conditionalFormatting>
  <conditionalFormatting sqref="I45">
    <cfRule type="containsText" dxfId="1124" priority="1157" operator="containsText" text="%">
      <formula>NOT(ISERROR(SEARCH("%",I45)))</formula>
    </cfRule>
  </conditionalFormatting>
  <conditionalFormatting sqref="I45">
    <cfRule type="containsText" dxfId="1123" priority="1156" operator="containsText" text="%">
      <formula>NOT(ISERROR(SEARCH("%",I45)))</formula>
    </cfRule>
  </conditionalFormatting>
  <conditionalFormatting sqref="I45">
    <cfRule type="containsText" dxfId="1122" priority="1155" operator="containsText" text="%">
      <formula>NOT(ISERROR(SEARCH("%",I45)))</formula>
    </cfRule>
  </conditionalFormatting>
  <conditionalFormatting sqref="I45:I46">
    <cfRule type="containsText" dxfId="1121" priority="1154" operator="containsText" text="%">
      <formula>NOT(ISERROR(SEARCH("%",I45)))</formula>
    </cfRule>
  </conditionalFormatting>
  <conditionalFormatting sqref="I45">
    <cfRule type="containsText" dxfId="1120" priority="1150" operator="containsText" text="%">
      <formula>NOT(ISERROR(SEARCH("%",I45)))</formula>
    </cfRule>
  </conditionalFormatting>
  <conditionalFormatting sqref="I45">
    <cfRule type="containsText" dxfId="1119" priority="1149" operator="containsText" text="%">
      <formula>NOT(ISERROR(SEARCH("%",I45)))</formula>
    </cfRule>
  </conditionalFormatting>
  <conditionalFormatting sqref="I45">
    <cfRule type="containsText" dxfId="1118" priority="1148" operator="containsText" text="%">
      <formula>NOT(ISERROR(SEARCH("%",I45)))</formula>
    </cfRule>
  </conditionalFormatting>
  <conditionalFormatting sqref="I45">
    <cfRule type="containsText" dxfId="1117" priority="1147" operator="containsText" text="%">
      <formula>NOT(ISERROR(SEARCH("%",I45)))</formula>
    </cfRule>
  </conditionalFormatting>
  <conditionalFormatting sqref="I45">
    <cfRule type="containsText" dxfId="1116" priority="1146" operator="containsText" text="%">
      <formula>NOT(ISERROR(SEARCH("%",I45)))</formula>
    </cfRule>
  </conditionalFormatting>
  <conditionalFormatting sqref="I45">
    <cfRule type="containsText" dxfId="1115" priority="1145" operator="containsText" text="%">
      <formula>NOT(ISERROR(SEARCH("%",I45)))</formula>
    </cfRule>
  </conditionalFormatting>
  <conditionalFormatting sqref="I45">
    <cfRule type="containsText" dxfId="1114" priority="1144" operator="containsText" text="%">
      <formula>NOT(ISERROR(SEARCH("%",I45)))</formula>
    </cfRule>
  </conditionalFormatting>
  <conditionalFormatting sqref="I45">
    <cfRule type="containsText" dxfId="1113" priority="1143" operator="containsText" text="%">
      <formula>NOT(ISERROR(SEARCH("%",I45)))</formula>
    </cfRule>
  </conditionalFormatting>
  <conditionalFormatting sqref="I45">
    <cfRule type="containsText" dxfId="1112" priority="1142" operator="containsText" text="%">
      <formula>NOT(ISERROR(SEARCH("%",I45)))</formula>
    </cfRule>
  </conditionalFormatting>
  <conditionalFormatting sqref="I45">
    <cfRule type="containsText" dxfId="1111" priority="1138" operator="containsText" text="%">
      <formula>NOT(ISERROR(SEARCH("%",I45)))</formula>
    </cfRule>
  </conditionalFormatting>
  <conditionalFormatting sqref="I45">
    <cfRule type="containsText" dxfId="1110" priority="1137" operator="containsText" text="%">
      <formula>NOT(ISERROR(SEARCH("%",I45)))</formula>
    </cfRule>
  </conditionalFormatting>
  <conditionalFormatting sqref="J31:J32">
    <cfRule type="containsText" dxfId="1109" priority="1133" operator="containsText" text="%">
      <formula>NOT(ISERROR(SEARCH("%",J31)))</formula>
    </cfRule>
  </conditionalFormatting>
  <conditionalFormatting sqref="J31">
    <cfRule type="containsText" dxfId="1108" priority="1132" operator="containsText" text="%">
      <formula>NOT(ISERROR(SEARCH("%",J31)))</formula>
    </cfRule>
  </conditionalFormatting>
  <conditionalFormatting sqref="J31">
    <cfRule type="containsText" dxfId="1107" priority="1131" operator="containsText" text="%">
      <formula>NOT(ISERROR(SEARCH("%",J31)))</formula>
    </cfRule>
  </conditionalFormatting>
  <conditionalFormatting sqref="J31:J32">
    <cfRule type="containsText" dxfId="1106" priority="1130" operator="containsText" text="%">
      <formula>NOT(ISERROR(SEARCH("%",J31)))</formula>
    </cfRule>
  </conditionalFormatting>
  <conditionalFormatting sqref="J31">
    <cfRule type="containsText" dxfId="1105" priority="1129" operator="containsText" text="%">
      <formula>NOT(ISERROR(SEARCH("%",J31)))</formula>
    </cfRule>
  </conditionalFormatting>
  <conditionalFormatting sqref="J31">
    <cfRule type="containsText" dxfId="1104" priority="1128" operator="containsText" text="%">
      <formula>NOT(ISERROR(SEARCH("%",J31)))</formula>
    </cfRule>
  </conditionalFormatting>
  <conditionalFormatting sqref="J31:J32">
    <cfRule type="containsText" dxfId="1103" priority="1127" operator="containsText" text="%">
      <formula>NOT(ISERROR(SEARCH("%",J31)))</formula>
    </cfRule>
  </conditionalFormatting>
  <conditionalFormatting sqref="J31">
    <cfRule type="containsText" dxfId="1102" priority="1126" operator="containsText" text="%">
      <formula>NOT(ISERROR(SEARCH("%",J31)))</formula>
    </cfRule>
  </conditionalFormatting>
  <conditionalFormatting sqref="J31">
    <cfRule type="containsText" dxfId="1101" priority="1125" operator="containsText" text="%">
      <formula>NOT(ISERROR(SEARCH("%",J31)))</formula>
    </cfRule>
  </conditionalFormatting>
  <conditionalFormatting sqref="J31:J32">
    <cfRule type="containsText" dxfId="1100" priority="1124" operator="containsText" text="%">
      <formula>NOT(ISERROR(SEARCH("%",J31)))</formula>
    </cfRule>
  </conditionalFormatting>
  <conditionalFormatting sqref="J31">
    <cfRule type="containsText" dxfId="1099" priority="1123" operator="containsText" text="%">
      <formula>NOT(ISERROR(SEARCH("%",J31)))</formula>
    </cfRule>
  </conditionalFormatting>
  <conditionalFormatting sqref="J31">
    <cfRule type="containsText" dxfId="1098" priority="1122" operator="containsText" text="%">
      <formula>NOT(ISERROR(SEARCH("%",J31)))</formula>
    </cfRule>
  </conditionalFormatting>
  <conditionalFormatting sqref="J31">
    <cfRule type="containsText" dxfId="1097" priority="1121" operator="containsText" text="%">
      <formula>NOT(ISERROR(SEARCH("%",J31)))</formula>
    </cfRule>
  </conditionalFormatting>
  <conditionalFormatting sqref="J31">
    <cfRule type="containsText" dxfId="1096" priority="1120" operator="containsText" text="%">
      <formula>NOT(ISERROR(SEARCH("%",J31)))</formula>
    </cfRule>
  </conditionalFormatting>
  <conditionalFormatting sqref="J31:J32">
    <cfRule type="containsText" dxfId="1095" priority="1119" operator="containsText" text="%">
      <formula>NOT(ISERROR(SEARCH("%",J31)))</formula>
    </cfRule>
  </conditionalFormatting>
  <conditionalFormatting sqref="J31:J32">
    <cfRule type="containsText" dxfId="1094" priority="1118" operator="containsText" text="%">
      <formula>NOT(ISERROR(SEARCH("%",J31)))</formula>
    </cfRule>
  </conditionalFormatting>
  <conditionalFormatting sqref="J31:J32">
    <cfRule type="containsText" dxfId="1093" priority="1117" operator="containsText" text="%">
      <formula>NOT(ISERROR(SEARCH("%",J31)))</formula>
    </cfRule>
  </conditionalFormatting>
  <conditionalFormatting sqref="J31">
    <cfRule type="containsText" dxfId="1092" priority="1116" operator="containsText" text="%">
      <formula>NOT(ISERROR(SEARCH("%",J31)))</formula>
    </cfRule>
  </conditionalFormatting>
  <conditionalFormatting sqref="J31">
    <cfRule type="containsText" dxfId="1091" priority="1115" operator="containsText" text="%">
      <formula>NOT(ISERROR(SEARCH("%",J31)))</formula>
    </cfRule>
  </conditionalFormatting>
  <conditionalFormatting sqref="J31">
    <cfRule type="containsText" dxfId="1090" priority="1114" operator="containsText" text="%">
      <formula>NOT(ISERROR(SEARCH("%",J31)))</formula>
    </cfRule>
  </conditionalFormatting>
  <conditionalFormatting sqref="J31">
    <cfRule type="containsText" dxfId="1089" priority="1113" operator="containsText" text="%">
      <formula>NOT(ISERROR(SEARCH("%",J31)))</formula>
    </cfRule>
  </conditionalFormatting>
  <conditionalFormatting sqref="J31">
    <cfRule type="containsText" dxfId="1088" priority="1112" operator="containsText" text="%">
      <formula>NOT(ISERROR(SEARCH("%",J31)))</formula>
    </cfRule>
  </conditionalFormatting>
  <conditionalFormatting sqref="J31">
    <cfRule type="containsText" dxfId="1087" priority="1111" operator="containsText" text="%">
      <formula>NOT(ISERROR(SEARCH("%",J31)))</formula>
    </cfRule>
  </conditionalFormatting>
  <conditionalFormatting sqref="J31">
    <cfRule type="containsText" dxfId="1086" priority="1110" operator="containsText" text="%">
      <formula>NOT(ISERROR(SEARCH("%",J31)))</formula>
    </cfRule>
  </conditionalFormatting>
  <conditionalFormatting sqref="J31">
    <cfRule type="containsText" dxfId="1085" priority="1109" operator="containsText" text="%">
      <formula>NOT(ISERROR(SEARCH("%",J31)))</formula>
    </cfRule>
  </conditionalFormatting>
  <conditionalFormatting sqref="J31">
    <cfRule type="containsText" dxfId="1084" priority="1108" operator="containsText" text="%">
      <formula>NOT(ISERROR(SEARCH("%",J31)))</formula>
    </cfRule>
  </conditionalFormatting>
  <conditionalFormatting sqref="J31">
    <cfRule type="containsText" dxfId="1083" priority="1107" operator="containsText" text="%">
      <formula>NOT(ISERROR(SEARCH("%",J31)))</formula>
    </cfRule>
  </conditionalFormatting>
  <conditionalFormatting sqref="J31">
    <cfRule type="containsText" dxfId="1082" priority="1106" operator="containsText" text="%">
      <formula>NOT(ISERROR(SEARCH("%",J31)))</formula>
    </cfRule>
  </conditionalFormatting>
  <conditionalFormatting sqref="J31">
    <cfRule type="containsText" dxfId="1081" priority="1105" operator="containsText" text="%">
      <formula>NOT(ISERROR(SEARCH("%",J31)))</formula>
    </cfRule>
  </conditionalFormatting>
  <conditionalFormatting sqref="J31">
    <cfRule type="containsText" dxfId="1080" priority="1104" operator="containsText" text="%">
      <formula>NOT(ISERROR(SEARCH("%",J31)))</formula>
    </cfRule>
  </conditionalFormatting>
  <conditionalFormatting sqref="J31">
    <cfRule type="containsText" dxfId="1079" priority="1103" operator="containsText" text="%">
      <formula>NOT(ISERROR(SEARCH("%",J31)))</formula>
    </cfRule>
  </conditionalFormatting>
  <conditionalFormatting sqref="J31">
    <cfRule type="containsText" dxfId="1078" priority="1102" operator="containsText" text="%">
      <formula>NOT(ISERROR(SEARCH("%",J31)))</formula>
    </cfRule>
  </conditionalFormatting>
  <conditionalFormatting sqref="J32">
    <cfRule type="containsText" dxfId="1077" priority="1101" operator="containsText" text="%">
      <formula>NOT(ISERROR(SEARCH("%",J32)))</formula>
    </cfRule>
  </conditionalFormatting>
  <conditionalFormatting sqref="J32">
    <cfRule type="containsText" dxfId="1076" priority="1100" operator="containsText" text="%">
      <formula>NOT(ISERROR(SEARCH("%",J32)))</formula>
    </cfRule>
  </conditionalFormatting>
  <conditionalFormatting sqref="J32">
    <cfRule type="containsText" dxfId="1075" priority="1099" operator="containsText" text="%">
      <formula>NOT(ISERROR(SEARCH("%",J32)))</formula>
    </cfRule>
  </conditionalFormatting>
  <conditionalFormatting sqref="J32">
    <cfRule type="containsText" dxfId="1074" priority="1098" operator="containsText" text="%">
      <formula>NOT(ISERROR(SEARCH("%",J32)))</formula>
    </cfRule>
  </conditionalFormatting>
  <conditionalFormatting sqref="J32">
    <cfRule type="containsText" dxfId="1073" priority="1097" operator="containsText" text="%">
      <formula>NOT(ISERROR(SEARCH("%",J32)))</formula>
    </cfRule>
  </conditionalFormatting>
  <conditionalFormatting sqref="J32">
    <cfRule type="containsText" dxfId="1072" priority="1096" operator="containsText" text="%">
      <formula>NOT(ISERROR(SEARCH("%",J32)))</formula>
    </cfRule>
  </conditionalFormatting>
  <conditionalFormatting sqref="J32">
    <cfRule type="containsText" dxfId="1071" priority="1095" operator="containsText" text="%">
      <formula>NOT(ISERROR(SEARCH("%",J32)))</formula>
    </cfRule>
  </conditionalFormatting>
  <conditionalFormatting sqref="J32">
    <cfRule type="containsText" dxfId="1070" priority="1094" operator="containsText" text="%">
      <formula>NOT(ISERROR(SEARCH("%",J32)))</formula>
    </cfRule>
  </conditionalFormatting>
  <conditionalFormatting sqref="J32">
    <cfRule type="containsText" dxfId="1069" priority="1093" operator="containsText" text="%">
      <formula>NOT(ISERROR(SEARCH("%",J32)))</formula>
    </cfRule>
  </conditionalFormatting>
  <conditionalFormatting sqref="J32">
    <cfRule type="containsText" dxfId="1068" priority="1092" operator="containsText" text="%">
      <formula>NOT(ISERROR(SEARCH("%",J32)))</formula>
    </cfRule>
  </conditionalFormatting>
  <conditionalFormatting sqref="J32">
    <cfRule type="containsText" dxfId="1067" priority="1091" operator="containsText" text="%">
      <formula>NOT(ISERROR(SEARCH("%",J32)))</formula>
    </cfRule>
  </conditionalFormatting>
  <conditionalFormatting sqref="J32">
    <cfRule type="containsText" dxfId="1066" priority="1090" operator="containsText" text="%">
      <formula>NOT(ISERROR(SEARCH("%",J32)))</formula>
    </cfRule>
  </conditionalFormatting>
  <conditionalFormatting sqref="I31:I32">
    <cfRule type="containsText" dxfId="1065" priority="1089" operator="containsText" text="%">
      <formula>NOT(ISERROR(SEARCH("%",I31)))</formula>
    </cfRule>
  </conditionalFormatting>
  <conditionalFormatting sqref="I31">
    <cfRule type="containsText" dxfId="1064" priority="1088" operator="containsText" text="%">
      <formula>NOT(ISERROR(SEARCH("%",I31)))</formula>
    </cfRule>
  </conditionalFormatting>
  <conditionalFormatting sqref="I31">
    <cfRule type="containsText" dxfId="1063" priority="1087" operator="containsText" text="%">
      <formula>NOT(ISERROR(SEARCH("%",I31)))</formula>
    </cfRule>
  </conditionalFormatting>
  <conditionalFormatting sqref="I31:I32">
    <cfRule type="containsText" dxfId="1062" priority="1086" operator="containsText" text="%">
      <formula>NOT(ISERROR(SEARCH("%",I31)))</formula>
    </cfRule>
  </conditionalFormatting>
  <conditionalFormatting sqref="I31">
    <cfRule type="containsText" dxfId="1061" priority="1085" operator="containsText" text="%">
      <formula>NOT(ISERROR(SEARCH("%",I31)))</formula>
    </cfRule>
  </conditionalFormatting>
  <conditionalFormatting sqref="I31">
    <cfRule type="containsText" dxfId="1060" priority="1084" operator="containsText" text="%">
      <formula>NOT(ISERROR(SEARCH("%",I31)))</formula>
    </cfRule>
  </conditionalFormatting>
  <conditionalFormatting sqref="I31">
    <cfRule type="containsText" dxfId="1059" priority="1083" operator="containsText" text="%">
      <formula>NOT(ISERROR(SEARCH("%",I31)))</formula>
    </cfRule>
  </conditionalFormatting>
  <conditionalFormatting sqref="I31">
    <cfRule type="containsText" dxfId="1058" priority="1082" operator="containsText" text="%">
      <formula>NOT(ISERROR(SEARCH("%",I31)))</formula>
    </cfRule>
  </conditionalFormatting>
  <conditionalFormatting sqref="I31:I32">
    <cfRule type="containsText" dxfId="1057" priority="1081" operator="containsText" text="%">
      <formula>NOT(ISERROR(SEARCH("%",I31)))</formula>
    </cfRule>
  </conditionalFormatting>
  <conditionalFormatting sqref="I31:I32">
    <cfRule type="containsText" dxfId="1056" priority="1080" operator="containsText" text="%">
      <formula>NOT(ISERROR(SEARCH("%",I31)))</formula>
    </cfRule>
  </conditionalFormatting>
  <conditionalFormatting sqref="I31:I32">
    <cfRule type="containsText" dxfId="1055" priority="1079" operator="containsText" text="%">
      <formula>NOT(ISERROR(SEARCH("%",I31)))</formula>
    </cfRule>
  </conditionalFormatting>
  <conditionalFormatting sqref="I31">
    <cfRule type="containsText" dxfId="1054" priority="1078" operator="containsText" text="%">
      <formula>NOT(ISERROR(SEARCH("%",I31)))</formula>
    </cfRule>
  </conditionalFormatting>
  <conditionalFormatting sqref="I31">
    <cfRule type="containsText" dxfId="1053" priority="1077" operator="containsText" text="%">
      <formula>NOT(ISERROR(SEARCH("%",I31)))</formula>
    </cfRule>
  </conditionalFormatting>
  <conditionalFormatting sqref="I31">
    <cfRule type="containsText" dxfId="1052" priority="1076" operator="containsText" text="%">
      <formula>NOT(ISERROR(SEARCH("%",I31)))</formula>
    </cfRule>
  </conditionalFormatting>
  <conditionalFormatting sqref="I31">
    <cfRule type="containsText" dxfId="1051" priority="1075" operator="containsText" text="%">
      <formula>NOT(ISERROR(SEARCH("%",I31)))</formula>
    </cfRule>
  </conditionalFormatting>
  <conditionalFormatting sqref="I31">
    <cfRule type="containsText" dxfId="1050" priority="1074" operator="containsText" text="%">
      <formula>NOT(ISERROR(SEARCH("%",I31)))</formula>
    </cfRule>
  </conditionalFormatting>
  <conditionalFormatting sqref="I31">
    <cfRule type="containsText" dxfId="1049" priority="1073" operator="containsText" text="%">
      <formula>NOT(ISERROR(SEARCH("%",I31)))</formula>
    </cfRule>
  </conditionalFormatting>
  <conditionalFormatting sqref="I31">
    <cfRule type="containsText" dxfId="1048" priority="1072" operator="containsText" text="%">
      <formula>NOT(ISERROR(SEARCH("%",I31)))</formula>
    </cfRule>
  </conditionalFormatting>
  <conditionalFormatting sqref="I31">
    <cfRule type="containsText" dxfId="1047" priority="1071" operator="containsText" text="%">
      <formula>NOT(ISERROR(SEARCH("%",I31)))</formula>
    </cfRule>
  </conditionalFormatting>
  <conditionalFormatting sqref="I31">
    <cfRule type="containsText" dxfId="1046" priority="1070" operator="containsText" text="%">
      <formula>NOT(ISERROR(SEARCH("%",I31)))</formula>
    </cfRule>
  </conditionalFormatting>
  <conditionalFormatting sqref="I31">
    <cfRule type="containsText" dxfId="1045" priority="1069" operator="containsText" text="%">
      <formula>NOT(ISERROR(SEARCH("%",I31)))</formula>
    </cfRule>
  </conditionalFormatting>
  <conditionalFormatting sqref="I31">
    <cfRule type="containsText" dxfId="1044" priority="1068" operator="containsText" text="%">
      <formula>NOT(ISERROR(SEARCH("%",I31)))</formula>
    </cfRule>
  </conditionalFormatting>
  <conditionalFormatting sqref="I31">
    <cfRule type="containsText" dxfId="1043" priority="1067" operator="containsText" text="%">
      <formula>NOT(ISERROR(SEARCH("%",I31)))</formula>
    </cfRule>
  </conditionalFormatting>
  <conditionalFormatting sqref="I31">
    <cfRule type="containsText" dxfId="1042" priority="1066" operator="containsText" text="%">
      <formula>NOT(ISERROR(SEARCH("%",I31)))</formula>
    </cfRule>
  </conditionalFormatting>
  <conditionalFormatting sqref="I31">
    <cfRule type="containsText" dxfId="1041" priority="1065" operator="containsText" text="%">
      <formula>NOT(ISERROR(SEARCH("%",I31)))</formula>
    </cfRule>
  </conditionalFormatting>
  <conditionalFormatting sqref="I31">
    <cfRule type="containsText" dxfId="1040" priority="1064" operator="containsText" text="%">
      <formula>NOT(ISERROR(SEARCH("%",I31)))</formula>
    </cfRule>
  </conditionalFormatting>
  <conditionalFormatting sqref="I31:I32">
    <cfRule type="containsText" dxfId="1039" priority="1063" operator="containsText" text="%">
      <formula>NOT(ISERROR(SEARCH("%",I31)))</formula>
    </cfRule>
  </conditionalFormatting>
  <conditionalFormatting sqref="I31">
    <cfRule type="containsText" dxfId="1038" priority="1062" operator="containsText" text="%">
      <formula>NOT(ISERROR(SEARCH("%",I31)))</formula>
    </cfRule>
  </conditionalFormatting>
  <conditionalFormatting sqref="I31">
    <cfRule type="containsText" dxfId="1037" priority="1061" operator="containsText" text="%">
      <formula>NOT(ISERROR(SEARCH("%",I31)))</formula>
    </cfRule>
  </conditionalFormatting>
  <conditionalFormatting sqref="I31:I32">
    <cfRule type="containsText" dxfId="1036" priority="1060" operator="containsText" text="%">
      <formula>NOT(ISERROR(SEARCH("%",I31)))</formula>
    </cfRule>
  </conditionalFormatting>
  <conditionalFormatting sqref="I31">
    <cfRule type="containsText" dxfId="1035" priority="1059" operator="containsText" text="%">
      <formula>NOT(ISERROR(SEARCH("%",I31)))</formula>
    </cfRule>
  </conditionalFormatting>
  <conditionalFormatting sqref="I31">
    <cfRule type="containsText" dxfId="1034" priority="1058" operator="containsText" text="%">
      <formula>NOT(ISERROR(SEARCH("%",I31)))</formula>
    </cfRule>
  </conditionalFormatting>
  <conditionalFormatting sqref="I31:I32">
    <cfRule type="containsText" dxfId="1033" priority="1057" operator="containsText" text="%">
      <formula>NOT(ISERROR(SEARCH("%",I31)))</formula>
    </cfRule>
  </conditionalFormatting>
  <conditionalFormatting sqref="I31">
    <cfRule type="containsText" dxfId="1032" priority="1056" operator="containsText" text="%">
      <formula>NOT(ISERROR(SEARCH("%",I31)))</formula>
    </cfRule>
  </conditionalFormatting>
  <conditionalFormatting sqref="I31">
    <cfRule type="containsText" dxfId="1031" priority="1055" operator="containsText" text="%">
      <formula>NOT(ISERROR(SEARCH("%",I31)))</formula>
    </cfRule>
  </conditionalFormatting>
  <conditionalFormatting sqref="I31">
    <cfRule type="containsText" dxfId="1030" priority="1054" operator="containsText" text="%">
      <formula>NOT(ISERROR(SEARCH("%",I31)))</formula>
    </cfRule>
  </conditionalFormatting>
  <conditionalFormatting sqref="I31">
    <cfRule type="containsText" dxfId="1029" priority="1053" operator="containsText" text="%">
      <formula>NOT(ISERROR(SEARCH("%",I31)))</formula>
    </cfRule>
  </conditionalFormatting>
  <conditionalFormatting sqref="I31:I32">
    <cfRule type="containsText" dxfId="1028" priority="1052" operator="containsText" text="%">
      <formula>NOT(ISERROR(SEARCH("%",I31)))</formula>
    </cfRule>
  </conditionalFormatting>
  <conditionalFormatting sqref="I31:I32">
    <cfRule type="containsText" dxfId="1027" priority="1051" operator="containsText" text="%">
      <formula>NOT(ISERROR(SEARCH("%",I31)))</formula>
    </cfRule>
  </conditionalFormatting>
  <conditionalFormatting sqref="I31:I32">
    <cfRule type="containsText" dxfId="1026" priority="1050" operator="containsText" text="%">
      <formula>NOT(ISERROR(SEARCH("%",I31)))</formula>
    </cfRule>
  </conditionalFormatting>
  <conditionalFormatting sqref="I31">
    <cfRule type="containsText" dxfId="1025" priority="1049" operator="containsText" text="%">
      <formula>NOT(ISERROR(SEARCH("%",I31)))</formula>
    </cfRule>
  </conditionalFormatting>
  <conditionalFormatting sqref="I31">
    <cfRule type="containsText" dxfId="1024" priority="1048" operator="containsText" text="%">
      <formula>NOT(ISERROR(SEARCH("%",I31)))</formula>
    </cfRule>
  </conditionalFormatting>
  <conditionalFormatting sqref="I31">
    <cfRule type="containsText" dxfId="1023" priority="1047" operator="containsText" text="%">
      <formula>NOT(ISERROR(SEARCH("%",I31)))</formula>
    </cfRule>
  </conditionalFormatting>
  <conditionalFormatting sqref="I31">
    <cfRule type="containsText" dxfId="1022" priority="1046" operator="containsText" text="%">
      <formula>NOT(ISERROR(SEARCH("%",I31)))</formula>
    </cfRule>
  </conditionalFormatting>
  <conditionalFormatting sqref="I31">
    <cfRule type="containsText" dxfId="1021" priority="1045" operator="containsText" text="%">
      <formula>NOT(ISERROR(SEARCH("%",I31)))</formula>
    </cfRule>
  </conditionalFormatting>
  <conditionalFormatting sqref="I31">
    <cfRule type="containsText" dxfId="1020" priority="1044" operator="containsText" text="%">
      <formula>NOT(ISERROR(SEARCH("%",I31)))</formula>
    </cfRule>
  </conditionalFormatting>
  <conditionalFormatting sqref="I31">
    <cfRule type="containsText" dxfId="1019" priority="1043" operator="containsText" text="%">
      <formula>NOT(ISERROR(SEARCH("%",I31)))</formula>
    </cfRule>
  </conditionalFormatting>
  <conditionalFormatting sqref="I31">
    <cfRule type="containsText" dxfId="1018" priority="1042" operator="containsText" text="%">
      <formula>NOT(ISERROR(SEARCH("%",I31)))</formula>
    </cfRule>
  </conditionalFormatting>
  <conditionalFormatting sqref="I31">
    <cfRule type="containsText" dxfId="1017" priority="1041" operator="containsText" text="%">
      <formula>NOT(ISERROR(SEARCH("%",I31)))</formula>
    </cfRule>
  </conditionalFormatting>
  <conditionalFormatting sqref="I31">
    <cfRule type="containsText" dxfId="1016" priority="1040" operator="containsText" text="%">
      <formula>NOT(ISERROR(SEARCH("%",I31)))</formula>
    </cfRule>
  </conditionalFormatting>
  <conditionalFormatting sqref="I31">
    <cfRule type="containsText" dxfId="1015" priority="1039" operator="containsText" text="%">
      <formula>NOT(ISERROR(SEARCH("%",I31)))</formula>
    </cfRule>
  </conditionalFormatting>
  <conditionalFormatting sqref="I31">
    <cfRule type="containsText" dxfId="1014" priority="1038" operator="containsText" text="%">
      <formula>NOT(ISERROR(SEARCH("%",I31)))</formula>
    </cfRule>
  </conditionalFormatting>
  <conditionalFormatting sqref="I31">
    <cfRule type="containsText" dxfId="1013" priority="1037" operator="containsText" text="%">
      <formula>NOT(ISERROR(SEARCH("%",I31)))</formula>
    </cfRule>
  </conditionalFormatting>
  <conditionalFormatting sqref="I31">
    <cfRule type="containsText" dxfId="1012" priority="1036" operator="containsText" text="%">
      <formula>NOT(ISERROR(SEARCH("%",I31)))</formula>
    </cfRule>
  </conditionalFormatting>
  <conditionalFormatting sqref="I31">
    <cfRule type="containsText" dxfId="1011" priority="1035" operator="containsText" text="%">
      <formula>NOT(ISERROR(SEARCH("%",I31)))</formula>
    </cfRule>
  </conditionalFormatting>
  <conditionalFormatting sqref="I31:I32">
    <cfRule type="containsText" dxfId="1010" priority="1034" operator="containsText" text="%">
      <formula>NOT(ISERROR(SEARCH("%",I31)))</formula>
    </cfRule>
  </conditionalFormatting>
  <conditionalFormatting sqref="I31">
    <cfRule type="containsText" dxfId="1009" priority="1033" operator="containsText" text="%">
      <formula>NOT(ISERROR(SEARCH("%",I31)))</formula>
    </cfRule>
  </conditionalFormatting>
  <conditionalFormatting sqref="I31">
    <cfRule type="containsText" dxfId="1008" priority="1032" operator="containsText" text="%">
      <formula>NOT(ISERROR(SEARCH("%",I31)))</formula>
    </cfRule>
  </conditionalFormatting>
  <conditionalFormatting sqref="I31:I32">
    <cfRule type="containsText" dxfId="1007" priority="1031" operator="containsText" text="%">
      <formula>NOT(ISERROR(SEARCH("%",I31)))</formula>
    </cfRule>
  </conditionalFormatting>
  <conditionalFormatting sqref="I31">
    <cfRule type="containsText" dxfId="1006" priority="1030" operator="containsText" text="%">
      <formula>NOT(ISERROR(SEARCH("%",I31)))</formula>
    </cfRule>
  </conditionalFormatting>
  <conditionalFormatting sqref="I31">
    <cfRule type="containsText" dxfId="1005" priority="1029" operator="containsText" text="%">
      <formula>NOT(ISERROR(SEARCH("%",I31)))</formula>
    </cfRule>
  </conditionalFormatting>
  <conditionalFormatting sqref="I31:I32">
    <cfRule type="containsText" dxfId="1004" priority="1028" operator="containsText" text="%">
      <formula>NOT(ISERROR(SEARCH("%",I31)))</formula>
    </cfRule>
  </conditionalFormatting>
  <conditionalFormatting sqref="I31">
    <cfRule type="containsText" dxfId="1003" priority="1027" operator="containsText" text="%">
      <formula>NOT(ISERROR(SEARCH("%",I31)))</formula>
    </cfRule>
  </conditionalFormatting>
  <conditionalFormatting sqref="I31">
    <cfRule type="containsText" dxfId="1002" priority="1026" operator="containsText" text="%">
      <formula>NOT(ISERROR(SEARCH("%",I31)))</formula>
    </cfRule>
  </conditionalFormatting>
  <conditionalFormatting sqref="I31">
    <cfRule type="containsText" dxfId="1001" priority="1025" operator="containsText" text="%">
      <formula>NOT(ISERROR(SEARCH("%",I31)))</formula>
    </cfRule>
  </conditionalFormatting>
  <conditionalFormatting sqref="I31">
    <cfRule type="containsText" dxfId="1000" priority="1024" operator="containsText" text="%">
      <formula>NOT(ISERROR(SEARCH("%",I31)))</formula>
    </cfRule>
  </conditionalFormatting>
  <conditionalFormatting sqref="I31:I32">
    <cfRule type="containsText" dxfId="999" priority="1023" operator="containsText" text="%">
      <formula>NOT(ISERROR(SEARCH("%",I31)))</formula>
    </cfRule>
  </conditionalFormatting>
  <conditionalFormatting sqref="I31:I32">
    <cfRule type="containsText" dxfId="998" priority="1022" operator="containsText" text="%">
      <formula>NOT(ISERROR(SEARCH("%",I31)))</formula>
    </cfRule>
  </conditionalFormatting>
  <conditionalFormatting sqref="I31:I32">
    <cfRule type="containsText" dxfId="997" priority="1021" operator="containsText" text="%">
      <formula>NOT(ISERROR(SEARCH("%",I31)))</formula>
    </cfRule>
  </conditionalFormatting>
  <conditionalFormatting sqref="I31">
    <cfRule type="containsText" dxfId="996" priority="1020" operator="containsText" text="%">
      <formula>NOT(ISERROR(SEARCH("%",I31)))</formula>
    </cfRule>
  </conditionalFormatting>
  <conditionalFormatting sqref="I31">
    <cfRule type="containsText" dxfId="995" priority="1019" operator="containsText" text="%">
      <formula>NOT(ISERROR(SEARCH("%",I31)))</formula>
    </cfRule>
  </conditionalFormatting>
  <conditionalFormatting sqref="I31">
    <cfRule type="containsText" dxfId="994" priority="1018" operator="containsText" text="%">
      <formula>NOT(ISERROR(SEARCH("%",I31)))</formula>
    </cfRule>
  </conditionalFormatting>
  <conditionalFormatting sqref="I31">
    <cfRule type="containsText" dxfId="993" priority="1017" operator="containsText" text="%">
      <formula>NOT(ISERROR(SEARCH("%",I31)))</formula>
    </cfRule>
  </conditionalFormatting>
  <conditionalFormatting sqref="I31">
    <cfRule type="containsText" dxfId="992" priority="1016" operator="containsText" text="%">
      <formula>NOT(ISERROR(SEARCH("%",I31)))</formula>
    </cfRule>
  </conditionalFormatting>
  <conditionalFormatting sqref="I31">
    <cfRule type="containsText" dxfId="991" priority="1015" operator="containsText" text="%">
      <formula>NOT(ISERROR(SEARCH("%",I31)))</formula>
    </cfRule>
  </conditionalFormatting>
  <conditionalFormatting sqref="I31">
    <cfRule type="containsText" dxfId="990" priority="1014" operator="containsText" text="%">
      <formula>NOT(ISERROR(SEARCH("%",I31)))</formula>
    </cfRule>
  </conditionalFormatting>
  <conditionalFormatting sqref="I31">
    <cfRule type="containsText" dxfId="989" priority="1013" operator="containsText" text="%">
      <formula>NOT(ISERROR(SEARCH("%",I31)))</formula>
    </cfRule>
  </conditionalFormatting>
  <conditionalFormatting sqref="I31">
    <cfRule type="containsText" dxfId="988" priority="1012" operator="containsText" text="%">
      <formula>NOT(ISERROR(SEARCH("%",I31)))</formula>
    </cfRule>
  </conditionalFormatting>
  <conditionalFormatting sqref="I31">
    <cfRule type="containsText" dxfId="987" priority="1011" operator="containsText" text="%">
      <formula>NOT(ISERROR(SEARCH("%",I31)))</formula>
    </cfRule>
  </conditionalFormatting>
  <conditionalFormatting sqref="I31">
    <cfRule type="containsText" dxfId="986" priority="1010" operator="containsText" text="%">
      <formula>NOT(ISERROR(SEARCH("%",I31)))</formula>
    </cfRule>
  </conditionalFormatting>
  <conditionalFormatting sqref="I31">
    <cfRule type="containsText" dxfId="985" priority="1009" operator="containsText" text="%">
      <formula>NOT(ISERROR(SEARCH("%",I31)))</formula>
    </cfRule>
  </conditionalFormatting>
  <conditionalFormatting sqref="I31">
    <cfRule type="containsText" dxfId="984" priority="1008" operator="containsText" text="%">
      <formula>NOT(ISERROR(SEARCH("%",I31)))</formula>
    </cfRule>
  </conditionalFormatting>
  <conditionalFormatting sqref="I31">
    <cfRule type="containsText" dxfId="983" priority="1007" operator="containsText" text="%">
      <formula>NOT(ISERROR(SEARCH("%",I31)))</formula>
    </cfRule>
  </conditionalFormatting>
  <conditionalFormatting sqref="I31">
    <cfRule type="containsText" dxfId="982" priority="1006" operator="containsText" text="%">
      <formula>NOT(ISERROR(SEARCH("%",I31)))</formula>
    </cfRule>
  </conditionalFormatting>
  <conditionalFormatting sqref="I32">
    <cfRule type="containsText" dxfId="981" priority="1005" operator="containsText" text="%">
      <formula>NOT(ISERROR(SEARCH("%",I32)))</formula>
    </cfRule>
  </conditionalFormatting>
  <conditionalFormatting sqref="I32">
    <cfRule type="containsText" dxfId="980" priority="1004" operator="containsText" text="%">
      <formula>NOT(ISERROR(SEARCH("%",I32)))</formula>
    </cfRule>
  </conditionalFormatting>
  <conditionalFormatting sqref="I32">
    <cfRule type="containsText" dxfId="979" priority="1003" operator="containsText" text="%">
      <formula>NOT(ISERROR(SEARCH("%",I32)))</formula>
    </cfRule>
  </conditionalFormatting>
  <conditionalFormatting sqref="I32">
    <cfRule type="containsText" dxfId="978" priority="1002" operator="containsText" text="%">
      <formula>NOT(ISERROR(SEARCH("%",I32)))</formula>
    </cfRule>
  </conditionalFormatting>
  <conditionalFormatting sqref="I32">
    <cfRule type="containsText" dxfId="977" priority="1001" operator="containsText" text="%">
      <formula>NOT(ISERROR(SEARCH("%",I32)))</formula>
    </cfRule>
  </conditionalFormatting>
  <conditionalFormatting sqref="I32">
    <cfRule type="containsText" dxfId="976" priority="1000" operator="containsText" text="%">
      <formula>NOT(ISERROR(SEARCH("%",I32)))</formula>
    </cfRule>
  </conditionalFormatting>
  <conditionalFormatting sqref="I31:I32">
    <cfRule type="containsText" dxfId="975" priority="999" operator="containsText" text="%">
      <formula>NOT(ISERROR(SEARCH("%",I31)))</formula>
    </cfRule>
  </conditionalFormatting>
  <conditionalFormatting sqref="I31">
    <cfRule type="containsText" dxfId="974" priority="998" operator="containsText" text="%">
      <formula>NOT(ISERROR(SEARCH("%",I31)))</formula>
    </cfRule>
  </conditionalFormatting>
  <conditionalFormatting sqref="I31">
    <cfRule type="containsText" dxfId="973" priority="997" operator="containsText" text="%">
      <formula>NOT(ISERROR(SEARCH("%",I31)))</formula>
    </cfRule>
  </conditionalFormatting>
  <conditionalFormatting sqref="I31:I32">
    <cfRule type="containsText" dxfId="972" priority="996" operator="containsText" text="%">
      <formula>NOT(ISERROR(SEARCH("%",I31)))</formula>
    </cfRule>
  </conditionalFormatting>
  <conditionalFormatting sqref="I31">
    <cfRule type="containsText" dxfId="971" priority="995" operator="containsText" text="%">
      <formula>NOT(ISERROR(SEARCH("%",I31)))</formula>
    </cfRule>
  </conditionalFormatting>
  <conditionalFormatting sqref="I31">
    <cfRule type="containsText" dxfId="970" priority="994" operator="containsText" text="%">
      <formula>NOT(ISERROR(SEARCH("%",I31)))</formula>
    </cfRule>
  </conditionalFormatting>
  <conditionalFormatting sqref="I31:I32">
    <cfRule type="containsText" dxfId="969" priority="993" operator="containsText" text="%">
      <formula>NOT(ISERROR(SEARCH("%",I31)))</formula>
    </cfRule>
  </conditionalFormatting>
  <conditionalFormatting sqref="I31">
    <cfRule type="containsText" dxfId="968" priority="992" operator="containsText" text="%">
      <formula>NOT(ISERROR(SEARCH("%",I31)))</formula>
    </cfRule>
  </conditionalFormatting>
  <conditionalFormatting sqref="I31">
    <cfRule type="containsText" dxfId="967" priority="991" operator="containsText" text="%">
      <formula>NOT(ISERROR(SEARCH("%",I31)))</formula>
    </cfRule>
  </conditionalFormatting>
  <conditionalFormatting sqref="I31:I32">
    <cfRule type="containsText" dxfId="966" priority="990" operator="containsText" text="%">
      <formula>NOT(ISERROR(SEARCH("%",I31)))</formula>
    </cfRule>
  </conditionalFormatting>
  <conditionalFormatting sqref="I31">
    <cfRule type="containsText" dxfId="965" priority="989" operator="containsText" text="%">
      <formula>NOT(ISERROR(SEARCH("%",I31)))</formula>
    </cfRule>
  </conditionalFormatting>
  <conditionalFormatting sqref="I31">
    <cfRule type="containsText" dxfId="964" priority="988" operator="containsText" text="%">
      <formula>NOT(ISERROR(SEARCH("%",I31)))</formula>
    </cfRule>
  </conditionalFormatting>
  <conditionalFormatting sqref="I31:I32">
    <cfRule type="containsText" dxfId="963" priority="987" operator="containsText" text="%">
      <formula>NOT(ISERROR(SEARCH("%",I31)))</formula>
    </cfRule>
  </conditionalFormatting>
  <conditionalFormatting sqref="I31">
    <cfRule type="containsText" dxfId="962" priority="986" operator="containsText" text="%">
      <formula>NOT(ISERROR(SEARCH("%",I31)))</formula>
    </cfRule>
  </conditionalFormatting>
  <conditionalFormatting sqref="I31">
    <cfRule type="containsText" dxfId="961" priority="985" operator="containsText" text="%">
      <formula>NOT(ISERROR(SEARCH("%",I31)))</formula>
    </cfRule>
  </conditionalFormatting>
  <conditionalFormatting sqref="I31">
    <cfRule type="containsText" dxfId="960" priority="984" operator="containsText" text="%">
      <formula>NOT(ISERROR(SEARCH("%",I31)))</formula>
    </cfRule>
  </conditionalFormatting>
  <conditionalFormatting sqref="I31">
    <cfRule type="containsText" dxfId="959" priority="983" operator="containsText" text="%">
      <formula>NOT(ISERROR(SEARCH("%",I31)))</formula>
    </cfRule>
  </conditionalFormatting>
  <conditionalFormatting sqref="I31:I32">
    <cfRule type="containsText" dxfId="958" priority="982" operator="containsText" text="%">
      <formula>NOT(ISERROR(SEARCH("%",I31)))</formula>
    </cfRule>
  </conditionalFormatting>
  <conditionalFormatting sqref="I31:I32">
    <cfRule type="containsText" dxfId="957" priority="981" operator="containsText" text="%">
      <formula>NOT(ISERROR(SEARCH("%",I31)))</formula>
    </cfRule>
  </conditionalFormatting>
  <conditionalFormatting sqref="I31:I32">
    <cfRule type="containsText" dxfId="956" priority="980" operator="containsText" text="%">
      <formula>NOT(ISERROR(SEARCH("%",I31)))</formula>
    </cfRule>
  </conditionalFormatting>
  <conditionalFormatting sqref="I31">
    <cfRule type="containsText" dxfId="955" priority="979" operator="containsText" text="%">
      <formula>NOT(ISERROR(SEARCH("%",I31)))</formula>
    </cfRule>
  </conditionalFormatting>
  <conditionalFormatting sqref="I31">
    <cfRule type="containsText" dxfId="954" priority="978" operator="containsText" text="%">
      <formula>NOT(ISERROR(SEARCH("%",I31)))</formula>
    </cfRule>
  </conditionalFormatting>
  <conditionalFormatting sqref="I31">
    <cfRule type="containsText" dxfId="953" priority="977" operator="containsText" text="%">
      <formula>NOT(ISERROR(SEARCH("%",I31)))</formula>
    </cfRule>
  </conditionalFormatting>
  <conditionalFormatting sqref="I31">
    <cfRule type="containsText" dxfId="952" priority="976" operator="containsText" text="%">
      <formula>NOT(ISERROR(SEARCH("%",I31)))</formula>
    </cfRule>
  </conditionalFormatting>
  <conditionalFormatting sqref="I31">
    <cfRule type="containsText" dxfId="951" priority="975" operator="containsText" text="%">
      <formula>NOT(ISERROR(SEARCH("%",I31)))</formula>
    </cfRule>
  </conditionalFormatting>
  <conditionalFormatting sqref="I31">
    <cfRule type="containsText" dxfId="950" priority="974" operator="containsText" text="%">
      <formula>NOT(ISERROR(SEARCH("%",I31)))</formula>
    </cfRule>
  </conditionalFormatting>
  <conditionalFormatting sqref="I31">
    <cfRule type="containsText" dxfId="949" priority="973" operator="containsText" text="%">
      <formula>NOT(ISERROR(SEARCH("%",I31)))</formula>
    </cfRule>
  </conditionalFormatting>
  <conditionalFormatting sqref="I31">
    <cfRule type="containsText" dxfId="948" priority="972" operator="containsText" text="%">
      <formula>NOT(ISERROR(SEARCH("%",I31)))</formula>
    </cfRule>
  </conditionalFormatting>
  <conditionalFormatting sqref="I31">
    <cfRule type="containsText" dxfId="947" priority="971" operator="containsText" text="%">
      <formula>NOT(ISERROR(SEARCH("%",I31)))</formula>
    </cfRule>
  </conditionalFormatting>
  <conditionalFormatting sqref="I31">
    <cfRule type="containsText" dxfId="946" priority="970" operator="containsText" text="%">
      <formula>NOT(ISERROR(SEARCH("%",I31)))</formula>
    </cfRule>
  </conditionalFormatting>
  <conditionalFormatting sqref="I31">
    <cfRule type="containsText" dxfId="945" priority="969" operator="containsText" text="%">
      <formula>NOT(ISERROR(SEARCH("%",I31)))</formula>
    </cfRule>
  </conditionalFormatting>
  <conditionalFormatting sqref="I31">
    <cfRule type="containsText" dxfId="944" priority="968" operator="containsText" text="%">
      <formula>NOT(ISERROR(SEARCH("%",I31)))</formula>
    </cfRule>
  </conditionalFormatting>
  <conditionalFormatting sqref="I31">
    <cfRule type="containsText" dxfId="943" priority="967" operator="containsText" text="%">
      <formula>NOT(ISERROR(SEARCH("%",I31)))</formula>
    </cfRule>
  </conditionalFormatting>
  <conditionalFormatting sqref="I31">
    <cfRule type="containsText" dxfId="942" priority="966" operator="containsText" text="%">
      <formula>NOT(ISERROR(SEARCH("%",I31)))</formula>
    </cfRule>
  </conditionalFormatting>
  <conditionalFormatting sqref="I31">
    <cfRule type="containsText" dxfId="941" priority="965" operator="containsText" text="%">
      <formula>NOT(ISERROR(SEARCH("%",I31)))</formula>
    </cfRule>
  </conditionalFormatting>
  <conditionalFormatting sqref="I32">
    <cfRule type="containsText" dxfId="940" priority="964" operator="containsText" text="%">
      <formula>NOT(ISERROR(SEARCH("%",I32)))</formula>
    </cfRule>
  </conditionalFormatting>
  <conditionalFormatting sqref="I32">
    <cfRule type="containsText" dxfId="939" priority="963" operator="containsText" text="%">
      <formula>NOT(ISERROR(SEARCH("%",I32)))</formula>
    </cfRule>
  </conditionalFormatting>
  <conditionalFormatting sqref="I32">
    <cfRule type="containsText" dxfId="938" priority="962" operator="containsText" text="%">
      <formula>NOT(ISERROR(SEARCH("%",I32)))</formula>
    </cfRule>
  </conditionalFormatting>
  <conditionalFormatting sqref="I32">
    <cfRule type="containsText" dxfId="937" priority="961" operator="containsText" text="%">
      <formula>NOT(ISERROR(SEARCH("%",I32)))</formula>
    </cfRule>
  </conditionalFormatting>
  <conditionalFormatting sqref="I32">
    <cfRule type="containsText" dxfId="936" priority="960" operator="containsText" text="%">
      <formula>NOT(ISERROR(SEARCH("%",I32)))</formula>
    </cfRule>
  </conditionalFormatting>
  <conditionalFormatting sqref="I32">
    <cfRule type="containsText" dxfId="935" priority="959" operator="containsText" text="%">
      <formula>NOT(ISERROR(SEARCH("%",I32)))</formula>
    </cfRule>
  </conditionalFormatting>
  <conditionalFormatting sqref="I32">
    <cfRule type="containsText" dxfId="934" priority="958" operator="containsText" text="%">
      <formula>NOT(ISERROR(SEARCH("%",I32)))</formula>
    </cfRule>
  </conditionalFormatting>
  <conditionalFormatting sqref="I32">
    <cfRule type="containsText" dxfId="933" priority="957" operator="containsText" text="%">
      <formula>NOT(ISERROR(SEARCH("%",I32)))</formula>
    </cfRule>
  </conditionalFormatting>
  <conditionalFormatting sqref="I32">
    <cfRule type="containsText" dxfId="932" priority="956" operator="containsText" text="%">
      <formula>NOT(ISERROR(SEARCH("%",I32)))</formula>
    </cfRule>
  </conditionalFormatting>
  <conditionalFormatting sqref="I32">
    <cfRule type="containsText" dxfId="931" priority="955" operator="containsText" text="%">
      <formula>NOT(ISERROR(SEARCH("%",I32)))</formula>
    </cfRule>
  </conditionalFormatting>
  <conditionalFormatting sqref="I32">
    <cfRule type="containsText" dxfId="930" priority="954" operator="containsText" text="%">
      <formula>NOT(ISERROR(SEARCH("%",I32)))</formula>
    </cfRule>
  </conditionalFormatting>
  <conditionalFormatting sqref="I32">
    <cfRule type="containsText" dxfId="929" priority="953" operator="containsText" text="%">
      <formula>NOT(ISERROR(SEARCH("%",I32)))</formula>
    </cfRule>
  </conditionalFormatting>
  <conditionalFormatting sqref="H31">
    <cfRule type="containsText" dxfId="928" priority="952" operator="containsText" text="%">
      <formula>NOT(ISERROR(SEARCH("%",H31)))</formula>
    </cfRule>
  </conditionalFormatting>
  <conditionalFormatting sqref="H31">
    <cfRule type="containsText" dxfId="927" priority="951" operator="containsText" text="%">
      <formula>NOT(ISERROR(SEARCH("%",H31)))</formula>
    </cfRule>
  </conditionalFormatting>
  <conditionalFormatting sqref="H31">
    <cfRule type="containsText" dxfId="926" priority="950" operator="containsText" text="%">
      <formula>NOT(ISERROR(SEARCH("%",H31)))</formula>
    </cfRule>
  </conditionalFormatting>
  <conditionalFormatting sqref="H31">
    <cfRule type="containsText" dxfId="925" priority="949" operator="containsText" text="%">
      <formula>NOT(ISERROR(SEARCH("%",H31)))</formula>
    </cfRule>
  </conditionalFormatting>
  <conditionalFormatting sqref="H31:H32">
    <cfRule type="containsText" dxfId="924" priority="948" operator="containsText" text="%">
      <formula>NOT(ISERROR(SEARCH("%",H31)))</formula>
    </cfRule>
  </conditionalFormatting>
  <conditionalFormatting sqref="H31:H32">
    <cfRule type="containsText" dxfId="923" priority="947" operator="containsText" text="%">
      <formula>NOT(ISERROR(SEARCH("%",H31)))</formula>
    </cfRule>
  </conditionalFormatting>
  <conditionalFormatting sqref="H31:H32">
    <cfRule type="containsText" dxfId="922" priority="946" operator="containsText" text="%">
      <formula>NOT(ISERROR(SEARCH("%",H31)))</formula>
    </cfRule>
  </conditionalFormatting>
  <conditionalFormatting sqref="H31">
    <cfRule type="containsText" dxfId="921" priority="945" operator="containsText" text="%">
      <formula>NOT(ISERROR(SEARCH("%",H31)))</formula>
    </cfRule>
  </conditionalFormatting>
  <conditionalFormatting sqref="H31">
    <cfRule type="containsText" dxfId="920" priority="944" operator="containsText" text="%">
      <formula>NOT(ISERROR(SEARCH("%",H31)))</formula>
    </cfRule>
  </conditionalFormatting>
  <conditionalFormatting sqref="H31">
    <cfRule type="containsText" dxfId="919" priority="943" operator="containsText" text="%">
      <formula>NOT(ISERROR(SEARCH("%",H31)))</formula>
    </cfRule>
  </conditionalFormatting>
  <conditionalFormatting sqref="H31">
    <cfRule type="containsText" dxfId="918" priority="942" operator="containsText" text="%">
      <formula>NOT(ISERROR(SEARCH("%",H31)))</formula>
    </cfRule>
  </conditionalFormatting>
  <conditionalFormatting sqref="H31">
    <cfRule type="containsText" dxfId="917" priority="941" operator="containsText" text="%">
      <formula>NOT(ISERROR(SEARCH("%",H31)))</formula>
    </cfRule>
  </conditionalFormatting>
  <conditionalFormatting sqref="H31">
    <cfRule type="containsText" dxfId="916" priority="940" operator="containsText" text="%">
      <formula>NOT(ISERROR(SEARCH("%",H31)))</formula>
    </cfRule>
  </conditionalFormatting>
  <conditionalFormatting sqref="H31">
    <cfRule type="containsText" dxfId="915" priority="939" operator="containsText" text="%">
      <formula>NOT(ISERROR(SEARCH("%",H31)))</formula>
    </cfRule>
  </conditionalFormatting>
  <conditionalFormatting sqref="H31">
    <cfRule type="containsText" dxfId="914" priority="938" operator="containsText" text="%">
      <formula>NOT(ISERROR(SEARCH("%",H31)))</formula>
    </cfRule>
  </conditionalFormatting>
  <conditionalFormatting sqref="H31">
    <cfRule type="containsText" dxfId="913" priority="937" operator="containsText" text="%">
      <formula>NOT(ISERROR(SEARCH("%",H31)))</formula>
    </cfRule>
  </conditionalFormatting>
  <conditionalFormatting sqref="H31">
    <cfRule type="containsText" dxfId="912" priority="936" operator="containsText" text="%">
      <formula>NOT(ISERROR(SEARCH("%",H31)))</formula>
    </cfRule>
  </conditionalFormatting>
  <conditionalFormatting sqref="H31">
    <cfRule type="containsText" dxfId="911" priority="935" operator="containsText" text="%">
      <formula>NOT(ISERROR(SEARCH("%",H31)))</formula>
    </cfRule>
  </conditionalFormatting>
  <conditionalFormatting sqref="H31">
    <cfRule type="containsText" dxfId="910" priority="934" operator="containsText" text="%">
      <formula>NOT(ISERROR(SEARCH("%",H31)))</formula>
    </cfRule>
  </conditionalFormatting>
  <conditionalFormatting sqref="H31">
    <cfRule type="containsText" dxfId="909" priority="933" operator="containsText" text="%">
      <formula>NOT(ISERROR(SEARCH("%",H31)))</formula>
    </cfRule>
  </conditionalFormatting>
  <conditionalFormatting sqref="H31">
    <cfRule type="containsText" dxfId="908" priority="932" operator="containsText" text="%">
      <formula>NOT(ISERROR(SEARCH("%",H31)))</formula>
    </cfRule>
  </conditionalFormatting>
  <conditionalFormatting sqref="H31">
    <cfRule type="containsText" dxfId="907" priority="931" operator="containsText" text="%">
      <formula>NOT(ISERROR(SEARCH("%",H31)))</formula>
    </cfRule>
  </conditionalFormatting>
  <conditionalFormatting sqref="H31:H32">
    <cfRule type="containsText" dxfId="906" priority="930" operator="containsText" text="%">
      <formula>NOT(ISERROR(SEARCH("%",H31)))</formula>
    </cfRule>
  </conditionalFormatting>
  <conditionalFormatting sqref="H31">
    <cfRule type="containsText" dxfId="905" priority="929" operator="containsText" text="%">
      <formula>NOT(ISERROR(SEARCH("%",H31)))</formula>
    </cfRule>
  </conditionalFormatting>
  <conditionalFormatting sqref="H31">
    <cfRule type="containsText" dxfId="904" priority="928" operator="containsText" text="%">
      <formula>NOT(ISERROR(SEARCH("%",H31)))</formula>
    </cfRule>
  </conditionalFormatting>
  <conditionalFormatting sqref="H31:H32">
    <cfRule type="containsText" dxfId="903" priority="927" operator="containsText" text="%">
      <formula>NOT(ISERROR(SEARCH("%",H31)))</formula>
    </cfRule>
  </conditionalFormatting>
  <conditionalFormatting sqref="H31">
    <cfRule type="containsText" dxfId="902" priority="926" operator="containsText" text="%">
      <formula>NOT(ISERROR(SEARCH("%",H31)))</formula>
    </cfRule>
  </conditionalFormatting>
  <conditionalFormatting sqref="H31">
    <cfRule type="containsText" dxfId="901" priority="925" operator="containsText" text="%">
      <formula>NOT(ISERROR(SEARCH("%",H31)))</formula>
    </cfRule>
  </conditionalFormatting>
  <conditionalFormatting sqref="H31:H32">
    <cfRule type="containsText" dxfId="900" priority="924" operator="containsText" text="%">
      <formula>NOT(ISERROR(SEARCH("%",H31)))</formula>
    </cfRule>
  </conditionalFormatting>
  <conditionalFormatting sqref="H31">
    <cfRule type="containsText" dxfId="899" priority="923" operator="containsText" text="%">
      <formula>NOT(ISERROR(SEARCH("%",H31)))</formula>
    </cfRule>
  </conditionalFormatting>
  <conditionalFormatting sqref="H31">
    <cfRule type="containsText" dxfId="898" priority="922" operator="containsText" text="%">
      <formula>NOT(ISERROR(SEARCH("%",H31)))</formula>
    </cfRule>
  </conditionalFormatting>
  <conditionalFormatting sqref="H31:H32">
    <cfRule type="containsText" dxfId="897" priority="921" operator="containsText" text="%">
      <formula>NOT(ISERROR(SEARCH("%",H31)))</formula>
    </cfRule>
  </conditionalFormatting>
  <conditionalFormatting sqref="H31">
    <cfRule type="containsText" dxfId="896" priority="920" operator="containsText" text="%">
      <formula>NOT(ISERROR(SEARCH("%",H31)))</formula>
    </cfRule>
  </conditionalFormatting>
  <conditionalFormatting sqref="H31">
    <cfRule type="containsText" dxfId="895" priority="919" operator="containsText" text="%">
      <formula>NOT(ISERROR(SEARCH("%",H31)))</formula>
    </cfRule>
  </conditionalFormatting>
  <conditionalFormatting sqref="H31">
    <cfRule type="containsText" dxfId="894" priority="918" operator="containsText" text="%">
      <formula>NOT(ISERROR(SEARCH("%",H31)))</formula>
    </cfRule>
  </conditionalFormatting>
  <conditionalFormatting sqref="H31">
    <cfRule type="containsText" dxfId="893" priority="917" operator="containsText" text="%">
      <formula>NOT(ISERROR(SEARCH("%",H31)))</formula>
    </cfRule>
  </conditionalFormatting>
  <conditionalFormatting sqref="H31:H32">
    <cfRule type="containsText" dxfId="892" priority="916" operator="containsText" text="%">
      <formula>NOT(ISERROR(SEARCH("%",H31)))</formula>
    </cfRule>
  </conditionalFormatting>
  <conditionalFormatting sqref="H31:H32">
    <cfRule type="containsText" dxfId="891" priority="915" operator="containsText" text="%">
      <formula>NOT(ISERROR(SEARCH("%",H31)))</formula>
    </cfRule>
  </conditionalFormatting>
  <conditionalFormatting sqref="H31:H32">
    <cfRule type="containsText" dxfId="890" priority="914" operator="containsText" text="%">
      <formula>NOT(ISERROR(SEARCH("%",H31)))</formula>
    </cfRule>
  </conditionalFormatting>
  <conditionalFormatting sqref="H31">
    <cfRule type="containsText" dxfId="889" priority="913" operator="containsText" text="%">
      <formula>NOT(ISERROR(SEARCH("%",H31)))</formula>
    </cfRule>
  </conditionalFormatting>
  <conditionalFormatting sqref="H31">
    <cfRule type="containsText" dxfId="888" priority="912" operator="containsText" text="%">
      <formula>NOT(ISERROR(SEARCH("%",H31)))</formula>
    </cfRule>
  </conditionalFormatting>
  <conditionalFormatting sqref="H31">
    <cfRule type="containsText" dxfId="887" priority="911" operator="containsText" text="%">
      <formula>NOT(ISERROR(SEARCH("%",H31)))</formula>
    </cfRule>
  </conditionalFormatting>
  <conditionalFormatting sqref="H31">
    <cfRule type="containsText" dxfId="886" priority="910" operator="containsText" text="%">
      <formula>NOT(ISERROR(SEARCH("%",H31)))</formula>
    </cfRule>
  </conditionalFormatting>
  <conditionalFormatting sqref="H31">
    <cfRule type="containsText" dxfId="885" priority="909" operator="containsText" text="%">
      <formula>NOT(ISERROR(SEARCH("%",H31)))</formula>
    </cfRule>
  </conditionalFormatting>
  <conditionalFormatting sqref="H31">
    <cfRule type="containsText" dxfId="884" priority="908" operator="containsText" text="%">
      <formula>NOT(ISERROR(SEARCH("%",H31)))</formula>
    </cfRule>
  </conditionalFormatting>
  <conditionalFormatting sqref="H31">
    <cfRule type="containsText" dxfId="883" priority="907" operator="containsText" text="%">
      <formula>NOT(ISERROR(SEARCH("%",H31)))</formula>
    </cfRule>
  </conditionalFormatting>
  <conditionalFormatting sqref="H31">
    <cfRule type="containsText" dxfId="882" priority="906" operator="containsText" text="%">
      <formula>NOT(ISERROR(SEARCH("%",H31)))</formula>
    </cfRule>
  </conditionalFormatting>
  <conditionalFormatting sqref="H31">
    <cfRule type="containsText" dxfId="881" priority="905" operator="containsText" text="%">
      <formula>NOT(ISERROR(SEARCH("%",H31)))</formula>
    </cfRule>
  </conditionalFormatting>
  <conditionalFormatting sqref="H31">
    <cfRule type="containsText" dxfId="880" priority="904" operator="containsText" text="%">
      <formula>NOT(ISERROR(SEARCH("%",H31)))</formula>
    </cfRule>
  </conditionalFormatting>
  <conditionalFormatting sqref="H31">
    <cfRule type="containsText" dxfId="879" priority="903" operator="containsText" text="%">
      <formula>NOT(ISERROR(SEARCH("%",H31)))</formula>
    </cfRule>
  </conditionalFormatting>
  <conditionalFormatting sqref="H31">
    <cfRule type="containsText" dxfId="878" priority="902" operator="containsText" text="%">
      <formula>NOT(ISERROR(SEARCH("%",H31)))</formula>
    </cfRule>
  </conditionalFormatting>
  <conditionalFormatting sqref="H31">
    <cfRule type="containsText" dxfId="877" priority="901" operator="containsText" text="%">
      <formula>NOT(ISERROR(SEARCH("%",H31)))</formula>
    </cfRule>
  </conditionalFormatting>
  <conditionalFormatting sqref="H31">
    <cfRule type="containsText" dxfId="876" priority="900" operator="containsText" text="%">
      <formula>NOT(ISERROR(SEARCH("%",H31)))</formula>
    </cfRule>
  </conditionalFormatting>
  <conditionalFormatting sqref="H31">
    <cfRule type="containsText" dxfId="875" priority="899" operator="containsText" text="%">
      <formula>NOT(ISERROR(SEARCH("%",H31)))</formula>
    </cfRule>
  </conditionalFormatting>
  <conditionalFormatting sqref="H31:H32">
    <cfRule type="containsText" dxfId="874" priority="898" operator="containsText" text="%">
      <formula>NOT(ISERROR(SEARCH("%",H31)))</formula>
    </cfRule>
  </conditionalFormatting>
  <conditionalFormatting sqref="H31">
    <cfRule type="containsText" dxfId="873" priority="897" operator="containsText" text="%">
      <formula>NOT(ISERROR(SEARCH("%",H31)))</formula>
    </cfRule>
  </conditionalFormatting>
  <conditionalFormatting sqref="H31">
    <cfRule type="containsText" dxfId="872" priority="896" operator="containsText" text="%">
      <formula>NOT(ISERROR(SEARCH("%",H31)))</formula>
    </cfRule>
  </conditionalFormatting>
  <conditionalFormatting sqref="H31:H32">
    <cfRule type="containsText" dxfId="871" priority="895" operator="containsText" text="%">
      <formula>NOT(ISERROR(SEARCH("%",H31)))</formula>
    </cfRule>
  </conditionalFormatting>
  <conditionalFormatting sqref="H31">
    <cfRule type="containsText" dxfId="870" priority="894" operator="containsText" text="%">
      <formula>NOT(ISERROR(SEARCH("%",H31)))</formula>
    </cfRule>
  </conditionalFormatting>
  <conditionalFormatting sqref="H31">
    <cfRule type="containsText" dxfId="869" priority="893" operator="containsText" text="%">
      <formula>NOT(ISERROR(SEARCH("%",H31)))</formula>
    </cfRule>
  </conditionalFormatting>
  <conditionalFormatting sqref="H31">
    <cfRule type="containsText" dxfId="868" priority="892" operator="containsText" text="%">
      <formula>NOT(ISERROR(SEARCH("%",H31)))</formula>
    </cfRule>
  </conditionalFormatting>
  <conditionalFormatting sqref="H31">
    <cfRule type="containsText" dxfId="867" priority="891" operator="containsText" text="%">
      <formula>NOT(ISERROR(SEARCH("%",H31)))</formula>
    </cfRule>
  </conditionalFormatting>
  <conditionalFormatting sqref="H31:H32">
    <cfRule type="containsText" dxfId="866" priority="890" operator="containsText" text="%">
      <formula>NOT(ISERROR(SEARCH("%",H31)))</formula>
    </cfRule>
  </conditionalFormatting>
  <conditionalFormatting sqref="H31:H32">
    <cfRule type="containsText" dxfId="865" priority="889" operator="containsText" text="%">
      <formula>NOT(ISERROR(SEARCH("%",H31)))</formula>
    </cfRule>
  </conditionalFormatting>
  <conditionalFormatting sqref="H31:H32">
    <cfRule type="containsText" dxfId="864" priority="888" operator="containsText" text="%">
      <formula>NOT(ISERROR(SEARCH("%",H31)))</formula>
    </cfRule>
  </conditionalFormatting>
  <conditionalFormatting sqref="H31">
    <cfRule type="containsText" dxfId="863" priority="887" operator="containsText" text="%">
      <formula>NOT(ISERROR(SEARCH("%",H31)))</formula>
    </cfRule>
  </conditionalFormatting>
  <conditionalFormatting sqref="H31">
    <cfRule type="containsText" dxfId="862" priority="886" operator="containsText" text="%">
      <formula>NOT(ISERROR(SEARCH("%",H31)))</formula>
    </cfRule>
  </conditionalFormatting>
  <conditionalFormatting sqref="H31">
    <cfRule type="containsText" dxfId="861" priority="885" operator="containsText" text="%">
      <formula>NOT(ISERROR(SEARCH("%",H31)))</formula>
    </cfRule>
  </conditionalFormatting>
  <conditionalFormatting sqref="H31">
    <cfRule type="containsText" dxfId="860" priority="884" operator="containsText" text="%">
      <formula>NOT(ISERROR(SEARCH("%",H31)))</formula>
    </cfRule>
  </conditionalFormatting>
  <conditionalFormatting sqref="H31">
    <cfRule type="containsText" dxfId="859" priority="883" operator="containsText" text="%">
      <formula>NOT(ISERROR(SEARCH("%",H31)))</formula>
    </cfRule>
  </conditionalFormatting>
  <conditionalFormatting sqref="H31">
    <cfRule type="containsText" dxfId="858" priority="882" operator="containsText" text="%">
      <formula>NOT(ISERROR(SEARCH("%",H31)))</formula>
    </cfRule>
  </conditionalFormatting>
  <conditionalFormatting sqref="H31">
    <cfRule type="containsText" dxfId="857" priority="881" operator="containsText" text="%">
      <formula>NOT(ISERROR(SEARCH("%",H31)))</formula>
    </cfRule>
  </conditionalFormatting>
  <conditionalFormatting sqref="H31">
    <cfRule type="containsText" dxfId="856" priority="880" operator="containsText" text="%">
      <formula>NOT(ISERROR(SEARCH("%",H31)))</formula>
    </cfRule>
  </conditionalFormatting>
  <conditionalFormatting sqref="H31">
    <cfRule type="containsText" dxfId="855" priority="879" operator="containsText" text="%">
      <formula>NOT(ISERROR(SEARCH("%",H31)))</formula>
    </cfRule>
  </conditionalFormatting>
  <conditionalFormatting sqref="H31">
    <cfRule type="containsText" dxfId="854" priority="878" operator="containsText" text="%">
      <formula>NOT(ISERROR(SEARCH("%",H31)))</formula>
    </cfRule>
  </conditionalFormatting>
  <conditionalFormatting sqref="H31">
    <cfRule type="containsText" dxfId="853" priority="877" operator="containsText" text="%">
      <formula>NOT(ISERROR(SEARCH("%",H31)))</formula>
    </cfRule>
  </conditionalFormatting>
  <conditionalFormatting sqref="H31">
    <cfRule type="containsText" dxfId="852" priority="876" operator="containsText" text="%">
      <formula>NOT(ISERROR(SEARCH("%",H31)))</formula>
    </cfRule>
  </conditionalFormatting>
  <conditionalFormatting sqref="H31">
    <cfRule type="containsText" dxfId="851" priority="875" operator="containsText" text="%">
      <formula>NOT(ISERROR(SEARCH("%",H31)))</formula>
    </cfRule>
  </conditionalFormatting>
  <conditionalFormatting sqref="H31">
    <cfRule type="containsText" dxfId="850" priority="874" operator="containsText" text="%">
      <formula>NOT(ISERROR(SEARCH("%",H31)))</formula>
    </cfRule>
  </conditionalFormatting>
  <conditionalFormatting sqref="H31">
    <cfRule type="containsText" dxfId="849" priority="873" operator="containsText" text="%">
      <formula>NOT(ISERROR(SEARCH("%",H31)))</formula>
    </cfRule>
  </conditionalFormatting>
  <conditionalFormatting sqref="H31:H32">
    <cfRule type="containsText" dxfId="848" priority="872" operator="containsText" text="%">
      <formula>NOT(ISERROR(SEARCH("%",H31)))</formula>
    </cfRule>
  </conditionalFormatting>
  <conditionalFormatting sqref="H31">
    <cfRule type="containsText" dxfId="847" priority="871" operator="containsText" text="%">
      <formula>NOT(ISERROR(SEARCH("%",H31)))</formula>
    </cfRule>
  </conditionalFormatting>
  <conditionalFormatting sqref="H31">
    <cfRule type="containsText" dxfId="846" priority="870" operator="containsText" text="%">
      <formula>NOT(ISERROR(SEARCH("%",H31)))</formula>
    </cfRule>
  </conditionalFormatting>
  <conditionalFormatting sqref="H31:H32">
    <cfRule type="containsText" dxfId="845" priority="869" operator="containsText" text="%">
      <formula>NOT(ISERROR(SEARCH("%",H31)))</formula>
    </cfRule>
  </conditionalFormatting>
  <conditionalFormatting sqref="H31">
    <cfRule type="containsText" dxfId="844" priority="868" operator="containsText" text="%">
      <formula>NOT(ISERROR(SEARCH("%",H31)))</formula>
    </cfRule>
  </conditionalFormatting>
  <conditionalFormatting sqref="H31">
    <cfRule type="containsText" dxfId="843" priority="867" operator="containsText" text="%">
      <formula>NOT(ISERROR(SEARCH("%",H31)))</formula>
    </cfRule>
  </conditionalFormatting>
  <conditionalFormatting sqref="H31:H32">
    <cfRule type="containsText" dxfId="842" priority="866" operator="containsText" text="%">
      <formula>NOT(ISERROR(SEARCH("%",H31)))</formula>
    </cfRule>
  </conditionalFormatting>
  <conditionalFormatting sqref="H31">
    <cfRule type="containsText" dxfId="841" priority="865" operator="containsText" text="%">
      <formula>NOT(ISERROR(SEARCH("%",H31)))</formula>
    </cfRule>
  </conditionalFormatting>
  <conditionalFormatting sqref="H31">
    <cfRule type="containsText" dxfId="840" priority="864" operator="containsText" text="%">
      <formula>NOT(ISERROR(SEARCH("%",H31)))</formula>
    </cfRule>
  </conditionalFormatting>
  <conditionalFormatting sqref="H31">
    <cfRule type="containsText" dxfId="839" priority="863" operator="containsText" text="%">
      <formula>NOT(ISERROR(SEARCH("%",H31)))</formula>
    </cfRule>
  </conditionalFormatting>
  <conditionalFormatting sqref="H31">
    <cfRule type="containsText" dxfId="838" priority="862" operator="containsText" text="%">
      <formula>NOT(ISERROR(SEARCH("%",H31)))</formula>
    </cfRule>
  </conditionalFormatting>
  <conditionalFormatting sqref="H31:H32">
    <cfRule type="containsText" dxfId="837" priority="861" operator="containsText" text="%">
      <formula>NOT(ISERROR(SEARCH("%",H31)))</formula>
    </cfRule>
  </conditionalFormatting>
  <conditionalFormatting sqref="H31:H32">
    <cfRule type="containsText" dxfId="836" priority="860" operator="containsText" text="%">
      <formula>NOT(ISERROR(SEARCH("%",H31)))</formula>
    </cfRule>
  </conditionalFormatting>
  <conditionalFormatting sqref="H31:H32">
    <cfRule type="containsText" dxfId="835" priority="859" operator="containsText" text="%">
      <formula>NOT(ISERROR(SEARCH("%",H31)))</formula>
    </cfRule>
  </conditionalFormatting>
  <conditionalFormatting sqref="H31">
    <cfRule type="containsText" dxfId="834" priority="858" operator="containsText" text="%">
      <formula>NOT(ISERROR(SEARCH("%",H31)))</formula>
    </cfRule>
  </conditionalFormatting>
  <conditionalFormatting sqref="H31">
    <cfRule type="containsText" dxfId="833" priority="857" operator="containsText" text="%">
      <formula>NOT(ISERROR(SEARCH("%",H31)))</formula>
    </cfRule>
  </conditionalFormatting>
  <conditionalFormatting sqref="H31">
    <cfRule type="containsText" dxfId="832" priority="856" operator="containsText" text="%">
      <formula>NOT(ISERROR(SEARCH("%",H31)))</formula>
    </cfRule>
  </conditionalFormatting>
  <conditionalFormatting sqref="H31">
    <cfRule type="containsText" dxfId="831" priority="855" operator="containsText" text="%">
      <formula>NOT(ISERROR(SEARCH("%",H31)))</formula>
    </cfRule>
  </conditionalFormatting>
  <conditionalFormatting sqref="H31">
    <cfRule type="containsText" dxfId="830" priority="854" operator="containsText" text="%">
      <formula>NOT(ISERROR(SEARCH("%",H31)))</formula>
    </cfRule>
  </conditionalFormatting>
  <conditionalFormatting sqref="H31">
    <cfRule type="containsText" dxfId="829" priority="853" operator="containsText" text="%">
      <formula>NOT(ISERROR(SEARCH("%",H31)))</formula>
    </cfRule>
  </conditionalFormatting>
  <conditionalFormatting sqref="H31">
    <cfRule type="containsText" dxfId="828" priority="852" operator="containsText" text="%">
      <formula>NOT(ISERROR(SEARCH("%",H31)))</formula>
    </cfRule>
  </conditionalFormatting>
  <conditionalFormatting sqref="H31">
    <cfRule type="containsText" dxfId="827" priority="851" operator="containsText" text="%">
      <formula>NOT(ISERROR(SEARCH("%",H31)))</formula>
    </cfRule>
  </conditionalFormatting>
  <conditionalFormatting sqref="H31">
    <cfRule type="containsText" dxfId="826" priority="850" operator="containsText" text="%">
      <formula>NOT(ISERROR(SEARCH("%",H31)))</formula>
    </cfRule>
  </conditionalFormatting>
  <conditionalFormatting sqref="H31">
    <cfRule type="containsText" dxfId="825" priority="849" operator="containsText" text="%">
      <formula>NOT(ISERROR(SEARCH("%",H31)))</formula>
    </cfRule>
  </conditionalFormatting>
  <conditionalFormatting sqref="H31">
    <cfRule type="containsText" dxfId="824" priority="848" operator="containsText" text="%">
      <formula>NOT(ISERROR(SEARCH("%",H31)))</formula>
    </cfRule>
  </conditionalFormatting>
  <conditionalFormatting sqref="H31">
    <cfRule type="containsText" dxfId="823" priority="847" operator="containsText" text="%">
      <formula>NOT(ISERROR(SEARCH("%",H31)))</formula>
    </cfRule>
  </conditionalFormatting>
  <conditionalFormatting sqref="H31">
    <cfRule type="containsText" dxfId="822" priority="846" operator="containsText" text="%">
      <formula>NOT(ISERROR(SEARCH("%",H31)))</formula>
    </cfRule>
  </conditionalFormatting>
  <conditionalFormatting sqref="H31">
    <cfRule type="containsText" dxfId="821" priority="845" operator="containsText" text="%">
      <formula>NOT(ISERROR(SEARCH("%",H31)))</formula>
    </cfRule>
  </conditionalFormatting>
  <conditionalFormatting sqref="H31">
    <cfRule type="containsText" dxfId="820" priority="844" operator="containsText" text="%">
      <formula>NOT(ISERROR(SEARCH("%",H31)))</formula>
    </cfRule>
  </conditionalFormatting>
  <conditionalFormatting sqref="H31:H32">
    <cfRule type="containsText" dxfId="819" priority="843" operator="containsText" text="%">
      <formula>NOT(ISERROR(SEARCH("%",H31)))</formula>
    </cfRule>
  </conditionalFormatting>
  <conditionalFormatting sqref="H31">
    <cfRule type="containsText" dxfId="818" priority="842" operator="containsText" text="%">
      <formula>NOT(ISERROR(SEARCH("%",H31)))</formula>
    </cfRule>
  </conditionalFormatting>
  <conditionalFormatting sqref="H31">
    <cfRule type="containsText" dxfId="817" priority="841" operator="containsText" text="%">
      <formula>NOT(ISERROR(SEARCH("%",H31)))</formula>
    </cfRule>
  </conditionalFormatting>
  <conditionalFormatting sqref="H31:H32">
    <cfRule type="containsText" dxfId="816" priority="840" operator="containsText" text="%">
      <formula>NOT(ISERROR(SEARCH("%",H31)))</formula>
    </cfRule>
  </conditionalFormatting>
  <conditionalFormatting sqref="H31">
    <cfRule type="containsText" dxfId="815" priority="839" operator="containsText" text="%">
      <formula>NOT(ISERROR(SEARCH("%",H31)))</formula>
    </cfRule>
  </conditionalFormatting>
  <conditionalFormatting sqref="H31">
    <cfRule type="containsText" dxfId="814" priority="838" operator="containsText" text="%">
      <formula>NOT(ISERROR(SEARCH("%",H31)))</formula>
    </cfRule>
  </conditionalFormatting>
  <conditionalFormatting sqref="H31">
    <cfRule type="containsText" dxfId="813" priority="837" operator="containsText" text="%">
      <formula>NOT(ISERROR(SEARCH("%",H31)))</formula>
    </cfRule>
  </conditionalFormatting>
  <conditionalFormatting sqref="H31">
    <cfRule type="containsText" dxfId="812" priority="836" operator="containsText" text="%">
      <formula>NOT(ISERROR(SEARCH("%",H31)))</formula>
    </cfRule>
  </conditionalFormatting>
  <conditionalFormatting sqref="H31:H32">
    <cfRule type="containsText" dxfId="811" priority="835" operator="containsText" text="%">
      <formula>NOT(ISERROR(SEARCH("%",H31)))</formula>
    </cfRule>
  </conditionalFormatting>
  <conditionalFormatting sqref="H31:H32">
    <cfRule type="containsText" dxfId="810" priority="834" operator="containsText" text="%">
      <formula>NOT(ISERROR(SEARCH("%",H31)))</formula>
    </cfRule>
  </conditionalFormatting>
  <conditionalFormatting sqref="H31:H32">
    <cfRule type="containsText" dxfId="809" priority="833" operator="containsText" text="%">
      <formula>NOT(ISERROR(SEARCH("%",H31)))</formula>
    </cfRule>
  </conditionalFormatting>
  <conditionalFormatting sqref="H31">
    <cfRule type="containsText" dxfId="808" priority="832" operator="containsText" text="%">
      <formula>NOT(ISERROR(SEARCH("%",H31)))</formula>
    </cfRule>
  </conditionalFormatting>
  <conditionalFormatting sqref="H31">
    <cfRule type="containsText" dxfId="807" priority="831" operator="containsText" text="%">
      <formula>NOT(ISERROR(SEARCH("%",H31)))</formula>
    </cfRule>
  </conditionalFormatting>
  <conditionalFormatting sqref="H31">
    <cfRule type="containsText" dxfId="806" priority="830" operator="containsText" text="%">
      <formula>NOT(ISERROR(SEARCH("%",H31)))</formula>
    </cfRule>
  </conditionalFormatting>
  <conditionalFormatting sqref="H31">
    <cfRule type="containsText" dxfId="805" priority="829" operator="containsText" text="%">
      <formula>NOT(ISERROR(SEARCH("%",H31)))</formula>
    </cfRule>
  </conditionalFormatting>
  <conditionalFormatting sqref="H31">
    <cfRule type="containsText" dxfId="804" priority="828" operator="containsText" text="%">
      <formula>NOT(ISERROR(SEARCH("%",H31)))</formula>
    </cfRule>
  </conditionalFormatting>
  <conditionalFormatting sqref="H31">
    <cfRule type="containsText" dxfId="803" priority="827" operator="containsText" text="%">
      <formula>NOT(ISERROR(SEARCH("%",H31)))</formula>
    </cfRule>
  </conditionalFormatting>
  <conditionalFormatting sqref="H31">
    <cfRule type="containsText" dxfId="802" priority="826" operator="containsText" text="%">
      <formula>NOT(ISERROR(SEARCH("%",H31)))</formula>
    </cfRule>
  </conditionalFormatting>
  <conditionalFormatting sqref="H31">
    <cfRule type="containsText" dxfId="801" priority="825" operator="containsText" text="%">
      <formula>NOT(ISERROR(SEARCH("%",H31)))</formula>
    </cfRule>
  </conditionalFormatting>
  <conditionalFormatting sqref="H31">
    <cfRule type="containsText" dxfId="800" priority="824" operator="containsText" text="%">
      <formula>NOT(ISERROR(SEARCH("%",H31)))</formula>
    </cfRule>
  </conditionalFormatting>
  <conditionalFormatting sqref="H31">
    <cfRule type="containsText" dxfId="799" priority="823" operator="containsText" text="%">
      <formula>NOT(ISERROR(SEARCH("%",H31)))</formula>
    </cfRule>
  </conditionalFormatting>
  <conditionalFormatting sqref="H31">
    <cfRule type="containsText" dxfId="798" priority="822" operator="containsText" text="%">
      <formula>NOT(ISERROR(SEARCH("%",H31)))</formula>
    </cfRule>
  </conditionalFormatting>
  <conditionalFormatting sqref="H31">
    <cfRule type="containsText" dxfId="797" priority="821" operator="containsText" text="%">
      <formula>NOT(ISERROR(SEARCH("%",H31)))</formula>
    </cfRule>
  </conditionalFormatting>
  <conditionalFormatting sqref="H31">
    <cfRule type="containsText" dxfId="796" priority="820" operator="containsText" text="%">
      <formula>NOT(ISERROR(SEARCH("%",H31)))</formula>
    </cfRule>
  </conditionalFormatting>
  <conditionalFormatting sqref="H31">
    <cfRule type="containsText" dxfId="795" priority="819" operator="containsText" text="%">
      <formula>NOT(ISERROR(SEARCH("%",H31)))</formula>
    </cfRule>
  </conditionalFormatting>
  <conditionalFormatting sqref="H31">
    <cfRule type="containsText" dxfId="794" priority="818" operator="containsText" text="%">
      <formula>NOT(ISERROR(SEARCH("%",H31)))</formula>
    </cfRule>
  </conditionalFormatting>
  <conditionalFormatting sqref="H31:H32">
    <cfRule type="containsText" dxfId="793" priority="817" operator="containsText" text="%">
      <formula>NOT(ISERROR(SEARCH("%",H31)))</formula>
    </cfRule>
  </conditionalFormatting>
  <conditionalFormatting sqref="H31">
    <cfRule type="containsText" dxfId="792" priority="816" operator="containsText" text="%">
      <formula>NOT(ISERROR(SEARCH("%",H31)))</formula>
    </cfRule>
  </conditionalFormatting>
  <conditionalFormatting sqref="H31">
    <cfRule type="containsText" dxfId="791" priority="815" operator="containsText" text="%">
      <formula>NOT(ISERROR(SEARCH("%",H31)))</formula>
    </cfRule>
  </conditionalFormatting>
  <conditionalFormatting sqref="H31:H32">
    <cfRule type="containsText" dxfId="790" priority="814" operator="containsText" text="%">
      <formula>NOT(ISERROR(SEARCH("%",H31)))</formula>
    </cfRule>
  </conditionalFormatting>
  <conditionalFormatting sqref="H31">
    <cfRule type="containsText" dxfId="789" priority="813" operator="containsText" text="%">
      <formula>NOT(ISERROR(SEARCH("%",H31)))</formula>
    </cfRule>
  </conditionalFormatting>
  <conditionalFormatting sqref="H31">
    <cfRule type="containsText" dxfId="788" priority="812" operator="containsText" text="%">
      <formula>NOT(ISERROR(SEARCH("%",H31)))</formula>
    </cfRule>
  </conditionalFormatting>
  <conditionalFormatting sqref="H31:H32">
    <cfRule type="containsText" dxfId="787" priority="811" operator="containsText" text="%">
      <formula>NOT(ISERROR(SEARCH("%",H31)))</formula>
    </cfRule>
  </conditionalFormatting>
  <conditionalFormatting sqref="H31">
    <cfRule type="containsText" dxfId="786" priority="810" operator="containsText" text="%">
      <formula>NOT(ISERROR(SEARCH("%",H31)))</formula>
    </cfRule>
  </conditionalFormatting>
  <conditionalFormatting sqref="H31">
    <cfRule type="containsText" dxfId="785" priority="809" operator="containsText" text="%">
      <formula>NOT(ISERROR(SEARCH("%",H31)))</formula>
    </cfRule>
  </conditionalFormatting>
  <conditionalFormatting sqref="H31">
    <cfRule type="containsText" dxfId="784" priority="808" operator="containsText" text="%">
      <formula>NOT(ISERROR(SEARCH("%",H31)))</formula>
    </cfRule>
  </conditionalFormatting>
  <conditionalFormatting sqref="H31">
    <cfRule type="containsText" dxfId="783" priority="807" operator="containsText" text="%">
      <formula>NOT(ISERROR(SEARCH("%",H31)))</formula>
    </cfRule>
  </conditionalFormatting>
  <conditionalFormatting sqref="H31:H32">
    <cfRule type="containsText" dxfId="782" priority="806" operator="containsText" text="%">
      <formula>NOT(ISERROR(SEARCH("%",H31)))</formula>
    </cfRule>
  </conditionalFormatting>
  <conditionalFormatting sqref="H31:H32">
    <cfRule type="containsText" dxfId="781" priority="805" operator="containsText" text="%">
      <formula>NOT(ISERROR(SEARCH("%",H31)))</formula>
    </cfRule>
  </conditionalFormatting>
  <conditionalFormatting sqref="H31:H32">
    <cfRule type="containsText" dxfId="780" priority="804" operator="containsText" text="%">
      <formula>NOT(ISERROR(SEARCH("%",H31)))</formula>
    </cfRule>
  </conditionalFormatting>
  <conditionalFormatting sqref="H31">
    <cfRule type="containsText" dxfId="779" priority="803" operator="containsText" text="%">
      <formula>NOT(ISERROR(SEARCH("%",H31)))</formula>
    </cfRule>
  </conditionalFormatting>
  <conditionalFormatting sqref="H31">
    <cfRule type="containsText" dxfId="778" priority="802" operator="containsText" text="%">
      <formula>NOT(ISERROR(SEARCH("%",H31)))</formula>
    </cfRule>
  </conditionalFormatting>
  <conditionalFormatting sqref="H31">
    <cfRule type="containsText" dxfId="777" priority="801" operator="containsText" text="%">
      <formula>NOT(ISERROR(SEARCH("%",H31)))</formula>
    </cfRule>
  </conditionalFormatting>
  <conditionalFormatting sqref="H31">
    <cfRule type="containsText" dxfId="776" priority="800" operator="containsText" text="%">
      <formula>NOT(ISERROR(SEARCH("%",H31)))</formula>
    </cfRule>
  </conditionalFormatting>
  <conditionalFormatting sqref="H31">
    <cfRule type="containsText" dxfId="775" priority="799" operator="containsText" text="%">
      <formula>NOT(ISERROR(SEARCH("%",H31)))</formula>
    </cfRule>
  </conditionalFormatting>
  <conditionalFormatting sqref="H31">
    <cfRule type="containsText" dxfId="774" priority="798" operator="containsText" text="%">
      <formula>NOT(ISERROR(SEARCH("%",H31)))</formula>
    </cfRule>
  </conditionalFormatting>
  <conditionalFormatting sqref="H31">
    <cfRule type="containsText" dxfId="773" priority="797" operator="containsText" text="%">
      <formula>NOT(ISERROR(SEARCH("%",H31)))</formula>
    </cfRule>
  </conditionalFormatting>
  <conditionalFormatting sqref="H31">
    <cfRule type="containsText" dxfId="772" priority="796" operator="containsText" text="%">
      <formula>NOT(ISERROR(SEARCH("%",H31)))</formula>
    </cfRule>
  </conditionalFormatting>
  <conditionalFormatting sqref="H31">
    <cfRule type="containsText" dxfId="771" priority="795" operator="containsText" text="%">
      <formula>NOT(ISERROR(SEARCH("%",H31)))</formula>
    </cfRule>
  </conditionalFormatting>
  <conditionalFormatting sqref="H31">
    <cfRule type="containsText" dxfId="770" priority="794" operator="containsText" text="%">
      <formula>NOT(ISERROR(SEARCH("%",H31)))</formula>
    </cfRule>
  </conditionalFormatting>
  <conditionalFormatting sqref="H31">
    <cfRule type="containsText" dxfId="769" priority="793" operator="containsText" text="%">
      <formula>NOT(ISERROR(SEARCH("%",H31)))</formula>
    </cfRule>
  </conditionalFormatting>
  <conditionalFormatting sqref="H31">
    <cfRule type="containsText" dxfId="768" priority="792" operator="containsText" text="%">
      <formula>NOT(ISERROR(SEARCH("%",H31)))</formula>
    </cfRule>
  </conditionalFormatting>
  <conditionalFormatting sqref="H31">
    <cfRule type="containsText" dxfId="767" priority="791" operator="containsText" text="%">
      <formula>NOT(ISERROR(SEARCH("%",H31)))</formula>
    </cfRule>
  </conditionalFormatting>
  <conditionalFormatting sqref="H31">
    <cfRule type="containsText" dxfId="766" priority="790" operator="containsText" text="%">
      <formula>NOT(ISERROR(SEARCH("%",H31)))</formula>
    </cfRule>
  </conditionalFormatting>
  <conditionalFormatting sqref="H31">
    <cfRule type="containsText" dxfId="765" priority="789" operator="containsText" text="%">
      <formula>NOT(ISERROR(SEARCH("%",H31)))</formula>
    </cfRule>
  </conditionalFormatting>
  <conditionalFormatting sqref="H31:H32">
    <cfRule type="containsText" dxfId="764" priority="788" operator="containsText" text="%">
      <formula>NOT(ISERROR(SEARCH("%",H31)))</formula>
    </cfRule>
  </conditionalFormatting>
  <conditionalFormatting sqref="H31">
    <cfRule type="containsText" dxfId="763" priority="787" operator="containsText" text="%">
      <formula>NOT(ISERROR(SEARCH("%",H31)))</formula>
    </cfRule>
  </conditionalFormatting>
  <conditionalFormatting sqref="H31">
    <cfRule type="containsText" dxfId="762" priority="786" operator="containsText" text="%">
      <formula>NOT(ISERROR(SEARCH("%",H31)))</formula>
    </cfRule>
  </conditionalFormatting>
  <conditionalFormatting sqref="H31:H32">
    <cfRule type="containsText" dxfId="761" priority="785" operator="containsText" text="%">
      <formula>NOT(ISERROR(SEARCH("%",H31)))</formula>
    </cfRule>
  </conditionalFormatting>
  <conditionalFormatting sqref="H31">
    <cfRule type="containsText" dxfId="760" priority="784" operator="containsText" text="%">
      <formula>NOT(ISERROR(SEARCH("%",H31)))</formula>
    </cfRule>
  </conditionalFormatting>
  <conditionalFormatting sqref="H31">
    <cfRule type="containsText" dxfId="759" priority="783" operator="containsText" text="%">
      <formula>NOT(ISERROR(SEARCH("%",H31)))</formula>
    </cfRule>
  </conditionalFormatting>
  <conditionalFormatting sqref="H31:H32">
    <cfRule type="containsText" dxfId="758" priority="782" operator="containsText" text="%">
      <formula>NOT(ISERROR(SEARCH("%",H31)))</formula>
    </cfRule>
  </conditionalFormatting>
  <conditionalFormatting sqref="H31">
    <cfRule type="containsText" dxfId="757" priority="781" operator="containsText" text="%">
      <formula>NOT(ISERROR(SEARCH("%",H31)))</formula>
    </cfRule>
  </conditionalFormatting>
  <conditionalFormatting sqref="H31">
    <cfRule type="containsText" dxfId="756" priority="780" operator="containsText" text="%">
      <formula>NOT(ISERROR(SEARCH("%",H31)))</formula>
    </cfRule>
  </conditionalFormatting>
  <conditionalFormatting sqref="H31">
    <cfRule type="containsText" dxfId="755" priority="779" operator="containsText" text="%">
      <formula>NOT(ISERROR(SEARCH("%",H31)))</formula>
    </cfRule>
  </conditionalFormatting>
  <conditionalFormatting sqref="H31">
    <cfRule type="containsText" dxfId="754" priority="778" operator="containsText" text="%">
      <formula>NOT(ISERROR(SEARCH("%",H31)))</formula>
    </cfRule>
  </conditionalFormatting>
  <conditionalFormatting sqref="H31:H32">
    <cfRule type="containsText" dxfId="753" priority="777" operator="containsText" text="%">
      <formula>NOT(ISERROR(SEARCH("%",H31)))</formula>
    </cfRule>
  </conditionalFormatting>
  <conditionalFormatting sqref="H31:H32">
    <cfRule type="containsText" dxfId="752" priority="776" operator="containsText" text="%">
      <formula>NOT(ISERROR(SEARCH("%",H31)))</formula>
    </cfRule>
  </conditionalFormatting>
  <conditionalFormatting sqref="H31:H32">
    <cfRule type="containsText" dxfId="751" priority="775" operator="containsText" text="%">
      <formula>NOT(ISERROR(SEARCH("%",H31)))</formula>
    </cfRule>
  </conditionalFormatting>
  <conditionalFormatting sqref="H31">
    <cfRule type="containsText" dxfId="750" priority="774" operator="containsText" text="%">
      <formula>NOT(ISERROR(SEARCH("%",H31)))</formula>
    </cfRule>
  </conditionalFormatting>
  <conditionalFormatting sqref="H31">
    <cfRule type="containsText" dxfId="749" priority="773" operator="containsText" text="%">
      <formula>NOT(ISERROR(SEARCH("%",H31)))</formula>
    </cfRule>
  </conditionalFormatting>
  <conditionalFormatting sqref="H31">
    <cfRule type="containsText" dxfId="748" priority="772" operator="containsText" text="%">
      <formula>NOT(ISERROR(SEARCH("%",H31)))</formula>
    </cfRule>
  </conditionalFormatting>
  <conditionalFormatting sqref="H31">
    <cfRule type="containsText" dxfId="747" priority="771" operator="containsText" text="%">
      <formula>NOT(ISERROR(SEARCH("%",H31)))</formula>
    </cfRule>
  </conditionalFormatting>
  <conditionalFormatting sqref="H31">
    <cfRule type="containsText" dxfId="746" priority="770" operator="containsText" text="%">
      <formula>NOT(ISERROR(SEARCH("%",H31)))</formula>
    </cfRule>
  </conditionalFormatting>
  <conditionalFormatting sqref="H31">
    <cfRule type="containsText" dxfId="745" priority="769" operator="containsText" text="%">
      <formula>NOT(ISERROR(SEARCH("%",H31)))</formula>
    </cfRule>
  </conditionalFormatting>
  <conditionalFormatting sqref="H31">
    <cfRule type="containsText" dxfId="744" priority="768" operator="containsText" text="%">
      <formula>NOT(ISERROR(SEARCH("%",H31)))</formula>
    </cfRule>
  </conditionalFormatting>
  <conditionalFormatting sqref="H31">
    <cfRule type="containsText" dxfId="743" priority="767" operator="containsText" text="%">
      <formula>NOT(ISERROR(SEARCH("%",H31)))</formula>
    </cfRule>
  </conditionalFormatting>
  <conditionalFormatting sqref="H31">
    <cfRule type="containsText" dxfId="742" priority="766" operator="containsText" text="%">
      <formula>NOT(ISERROR(SEARCH("%",H31)))</formula>
    </cfRule>
  </conditionalFormatting>
  <conditionalFormatting sqref="H31">
    <cfRule type="containsText" dxfId="741" priority="765" operator="containsText" text="%">
      <formula>NOT(ISERROR(SEARCH("%",H31)))</formula>
    </cfRule>
  </conditionalFormatting>
  <conditionalFormatting sqref="H31">
    <cfRule type="containsText" dxfId="740" priority="764" operator="containsText" text="%">
      <formula>NOT(ISERROR(SEARCH("%",H31)))</formula>
    </cfRule>
  </conditionalFormatting>
  <conditionalFormatting sqref="H31">
    <cfRule type="containsText" dxfId="739" priority="763" operator="containsText" text="%">
      <formula>NOT(ISERROR(SEARCH("%",H31)))</formula>
    </cfRule>
  </conditionalFormatting>
  <conditionalFormatting sqref="H31">
    <cfRule type="containsText" dxfId="738" priority="762" operator="containsText" text="%">
      <formula>NOT(ISERROR(SEARCH("%",H31)))</formula>
    </cfRule>
  </conditionalFormatting>
  <conditionalFormatting sqref="H31">
    <cfRule type="containsText" dxfId="737" priority="761" operator="containsText" text="%">
      <formula>NOT(ISERROR(SEARCH("%",H31)))</formula>
    </cfRule>
  </conditionalFormatting>
  <conditionalFormatting sqref="H31">
    <cfRule type="containsText" dxfId="736" priority="760" operator="containsText" text="%">
      <formula>NOT(ISERROR(SEARCH("%",H31)))</formula>
    </cfRule>
  </conditionalFormatting>
  <conditionalFormatting sqref="H32">
    <cfRule type="containsText" dxfId="735" priority="759" operator="containsText" text="%">
      <formula>NOT(ISERROR(SEARCH("%",H32)))</formula>
    </cfRule>
  </conditionalFormatting>
  <conditionalFormatting sqref="H32">
    <cfRule type="containsText" dxfId="734" priority="758" operator="containsText" text="%">
      <formula>NOT(ISERROR(SEARCH("%",H32)))</formula>
    </cfRule>
  </conditionalFormatting>
  <conditionalFormatting sqref="H32">
    <cfRule type="containsText" dxfId="733" priority="757" operator="containsText" text="%">
      <formula>NOT(ISERROR(SEARCH("%",H32)))</formula>
    </cfRule>
  </conditionalFormatting>
  <conditionalFormatting sqref="H32">
    <cfRule type="containsText" dxfId="732" priority="756" operator="containsText" text="%">
      <formula>NOT(ISERROR(SEARCH("%",H32)))</formula>
    </cfRule>
  </conditionalFormatting>
  <conditionalFormatting sqref="H32">
    <cfRule type="containsText" dxfId="731" priority="755" operator="containsText" text="%">
      <formula>NOT(ISERROR(SEARCH("%",H32)))</formula>
    </cfRule>
  </conditionalFormatting>
  <conditionalFormatting sqref="H32">
    <cfRule type="containsText" dxfId="730" priority="754" operator="containsText" text="%">
      <formula>NOT(ISERROR(SEARCH("%",H32)))</formula>
    </cfRule>
  </conditionalFormatting>
  <conditionalFormatting sqref="H31:H32">
    <cfRule type="containsText" dxfId="729" priority="753" operator="containsText" text="%">
      <formula>NOT(ISERROR(SEARCH("%",H31)))</formula>
    </cfRule>
  </conditionalFormatting>
  <conditionalFormatting sqref="H31">
    <cfRule type="containsText" dxfId="728" priority="752" operator="containsText" text="%">
      <formula>NOT(ISERROR(SEARCH("%",H31)))</formula>
    </cfRule>
  </conditionalFormatting>
  <conditionalFormatting sqref="H31">
    <cfRule type="containsText" dxfId="727" priority="751" operator="containsText" text="%">
      <formula>NOT(ISERROR(SEARCH("%",H31)))</formula>
    </cfRule>
  </conditionalFormatting>
  <conditionalFormatting sqref="H31:H32">
    <cfRule type="containsText" dxfId="726" priority="750" operator="containsText" text="%">
      <formula>NOT(ISERROR(SEARCH("%",H31)))</formula>
    </cfRule>
  </conditionalFormatting>
  <conditionalFormatting sqref="H31">
    <cfRule type="containsText" dxfId="725" priority="749" operator="containsText" text="%">
      <formula>NOT(ISERROR(SEARCH("%",H31)))</formula>
    </cfRule>
  </conditionalFormatting>
  <conditionalFormatting sqref="H31">
    <cfRule type="containsText" dxfId="724" priority="748" operator="containsText" text="%">
      <formula>NOT(ISERROR(SEARCH("%",H31)))</formula>
    </cfRule>
  </conditionalFormatting>
  <conditionalFormatting sqref="H31:H32">
    <cfRule type="containsText" dxfId="723" priority="747" operator="containsText" text="%">
      <formula>NOT(ISERROR(SEARCH("%",H31)))</formula>
    </cfRule>
  </conditionalFormatting>
  <conditionalFormatting sqref="H31">
    <cfRule type="containsText" dxfId="722" priority="746" operator="containsText" text="%">
      <formula>NOT(ISERROR(SEARCH("%",H31)))</formula>
    </cfRule>
  </conditionalFormatting>
  <conditionalFormatting sqref="H31">
    <cfRule type="containsText" dxfId="721" priority="745" operator="containsText" text="%">
      <formula>NOT(ISERROR(SEARCH("%",H31)))</formula>
    </cfRule>
  </conditionalFormatting>
  <conditionalFormatting sqref="H31:H32">
    <cfRule type="containsText" dxfId="720" priority="744" operator="containsText" text="%">
      <formula>NOT(ISERROR(SEARCH("%",H31)))</formula>
    </cfRule>
  </conditionalFormatting>
  <conditionalFormatting sqref="H31">
    <cfRule type="containsText" dxfId="719" priority="743" operator="containsText" text="%">
      <formula>NOT(ISERROR(SEARCH("%",H31)))</formula>
    </cfRule>
  </conditionalFormatting>
  <conditionalFormatting sqref="H31">
    <cfRule type="containsText" dxfId="718" priority="742" operator="containsText" text="%">
      <formula>NOT(ISERROR(SEARCH("%",H31)))</formula>
    </cfRule>
  </conditionalFormatting>
  <conditionalFormatting sqref="H31:H32">
    <cfRule type="containsText" dxfId="717" priority="741" operator="containsText" text="%">
      <formula>NOT(ISERROR(SEARCH("%",H31)))</formula>
    </cfRule>
  </conditionalFormatting>
  <conditionalFormatting sqref="H31">
    <cfRule type="containsText" dxfId="716" priority="740" operator="containsText" text="%">
      <formula>NOT(ISERROR(SEARCH("%",H31)))</formula>
    </cfRule>
  </conditionalFormatting>
  <conditionalFormatting sqref="H31">
    <cfRule type="containsText" dxfId="715" priority="739" operator="containsText" text="%">
      <formula>NOT(ISERROR(SEARCH("%",H31)))</formula>
    </cfRule>
  </conditionalFormatting>
  <conditionalFormatting sqref="H31">
    <cfRule type="containsText" dxfId="714" priority="738" operator="containsText" text="%">
      <formula>NOT(ISERROR(SEARCH("%",H31)))</formula>
    </cfRule>
  </conditionalFormatting>
  <conditionalFormatting sqref="H31">
    <cfRule type="containsText" dxfId="713" priority="737" operator="containsText" text="%">
      <formula>NOT(ISERROR(SEARCH("%",H31)))</formula>
    </cfRule>
  </conditionalFormatting>
  <conditionalFormatting sqref="H31:H32">
    <cfRule type="containsText" dxfId="712" priority="736" operator="containsText" text="%">
      <formula>NOT(ISERROR(SEARCH("%",H31)))</formula>
    </cfRule>
  </conditionalFormatting>
  <conditionalFormatting sqref="H31:H32">
    <cfRule type="containsText" dxfId="711" priority="735" operator="containsText" text="%">
      <formula>NOT(ISERROR(SEARCH("%",H31)))</formula>
    </cfRule>
  </conditionalFormatting>
  <conditionalFormatting sqref="H31:H32">
    <cfRule type="containsText" dxfId="710" priority="734" operator="containsText" text="%">
      <formula>NOT(ISERROR(SEARCH("%",H31)))</formula>
    </cfRule>
  </conditionalFormatting>
  <conditionalFormatting sqref="H31">
    <cfRule type="containsText" dxfId="709" priority="733" operator="containsText" text="%">
      <formula>NOT(ISERROR(SEARCH("%",H31)))</formula>
    </cfRule>
  </conditionalFormatting>
  <conditionalFormatting sqref="H31">
    <cfRule type="containsText" dxfId="708" priority="732" operator="containsText" text="%">
      <formula>NOT(ISERROR(SEARCH("%",H31)))</formula>
    </cfRule>
  </conditionalFormatting>
  <conditionalFormatting sqref="H31">
    <cfRule type="containsText" dxfId="707" priority="731" operator="containsText" text="%">
      <formula>NOT(ISERROR(SEARCH("%",H31)))</formula>
    </cfRule>
  </conditionalFormatting>
  <conditionalFormatting sqref="H31">
    <cfRule type="containsText" dxfId="706" priority="730" operator="containsText" text="%">
      <formula>NOT(ISERROR(SEARCH("%",H31)))</formula>
    </cfRule>
  </conditionalFormatting>
  <conditionalFormatting sqref="H31">
    <cfRule type="containsText" dxfId="705" priority="729" operator="containsText" text="%">
      <formula>NOT(ISERROR(SEARCH("%",H31)))</formula>
    </cfRule>
  </conditionalFormatting>
  <conditionalFormatting sqref="H31">
    <cfRule type="containsText" dxfId="704" priority="728" operator="containsText" text="%">
      <formula>NOT(ISERROR(SEARCH("%",H31)))</formula>
    </cfRule>
  </conditionalFormatting>
  <conditionalFormatting sqref="H31">
    <cfRule type="containsText" dxfId="703" priority="727" operator="containsText" text="%">
      <formula>NOT(ISERROR(SEARCH("%",H31)))</formula>
    </cfRule>
  </conditionalFormatting>
  <conditionalFormatting sqref="H31">
    <cfRule type="containsText" dxfId="702" priority="726" operator="containsText" text="%">
      <formula>NOT(ISERROR(SEARCH("%",H31)))</formula>
    </cfRule>
  </conditionalFormatting>
  <conditionalFormatting sqref="H31">
    <cfRule type="containsText" dxfId="701" priority="725" operator="containsText" text="%">
      <formula>NOT(ISERROR(SEARCH("%",H31)))</formula>
    </cfRule>
  </conditionalFormatting>
  <conditionalFormatting sqref="H31">
    <cfRule type="containsText" dxfId="700" priority="724" operator="containsText" text="%">
      <formula>NOT(ISERROR(SEARCH("%",H31)))</formula>
    </cfRule>
  </conditionalFormatting>
  <conditionalFormatting sqref="H31">
    <cfRule type="containsText" dxfId="699" priority="723" operator="containsText" text="%">
      <formula>NOT(ISERROR(SEARCH("%",H31)))</formula>
    </cfRule>
  </conditionalFormatting>
  <conditionalFormatting sqref="H31">
    <cfRule type="containsText" dxfId="698" priority="722" operator="containsText" text="%">
      <formula>NOT(ISERROR(SEARCH("%",H31)))</formula>
    </cfRule>
  </conditionalFormatting>
  <conditionalFormatting sqref="H31">
    <cfRule type="containsText" dxfId="697" priority="721" operator="containsText" text="%">
      <formula>NOT(ISERROR(SEARCH("%",H31)))</formula>
    </cfRule>
  </conditionalFormatting>
  <conditionalFormatting sqref="H31">
    <cfRule type="containsText" dxfId="696" priority="720" operator="containsText" text="%">
      <formula>NOT(ISERROR(SEARCH("%",H31)))</formula>
    </cfRule>
  </conditionalFormatting>
  <conditionalFormatting sqref="H31">
    <cfRule type="containsText" dxfId="695" priority="719" operator="containsText" text="%">
      <formula>NOT(ISERROR(SEARCH("%",H31)))</formula>
    </cfRule>
  </conditionalFormatting>
  <conditionalFormatting sqref="H32">
    <cfRule type="containsText" dxfId="694" priority="718" operator="containsText" text="%">
      <formula>NOT(ISERROR(SEARCH("%",H32)))</formula>
    </cfRule>
  </conditionalFormatting>
  <conditionalFormatting sqref="H32">
    <cfRule type="containsText" dxfId="693" priority="717" operator="containsText" text="%">
      <formula>NOT(ISERROR(SEARCH("%",H32)))</formula>
    </cfRule>
  </conditionalFormatting>
  <conditionalFormatting sqref="H32">
    <cfRule type="containsText" dxfId="692" priority="716" operator="containsText" text="%">
      <formula>NOT(ISERROR(SEARCH("%",H32)))</formula>
    </cfRule>
  </conditionalFormatting>
  <conditionalFormatting sqref="H32">
    <cfRule type="containsText" dxfId="691" priority="715" operator="containsText" text="%">
      <formula>NOT(ISERROR(SEARCH("%",H32)))</formula>
    </cfRule>
  </conditionalFormatting>
  <conditionalFormatting sqref="H32">
    <cfRule type="containsText" dxfId="690" priority="714" operator="containsText" text="%">
      <formula>NOT(ISERROR(SEARCH("%",H32)))</formula>
    </cfRule>
  </conditionalFormatting>
  <conditionalFormatting sqref="H32">
    <cfRule type="containsText" dxfId="689" priority="713" operator="containsText" text="%">
      <formula>NOT(ISERROR(SEARCH("%",H32)))</formula>
    </cfRule>
  </conditionalFormatting>
  <conditionalFormatting sqref="H32">
    <cfRule type="containsText" dxfId="688" priority="712" operator="containsText" text="%">
      <formula>NOT(ISERROR(SEARCH("%",H32)))</formula>
    </cfRule>
  </conditionalFormatting>
  <conditionalFormatting sqref="H32">
    <cfRule type="containsText" dxfId="687" priority="711" operator="containsText" text="%">
      <formula>NOT(ISERROR(SEARCH("%",H32)))</formula>
    </cfRule>
  </conditionalFormatting>
  <conditionalFormatting sqref="H32">
    <cfRule type="containsText" dxfId="686" priority="710" operator="containsText" text="%">
      <formula>NOT(ISERROR(SEARCH("%",H32)))</formula>
    </cfRule>
  </conditionalFormatting>
  <conditionalFormatting sqref="H32">
    <cfRule type="containsText" dxfId="685" priority="709" operator="containsText" text="%">
      <formula>NOT(ISERROR(SEARCH("%",H32)))</formula>
    </cfRule>
  </conditionalFormatting>
  <conditionalFormatting sqref="H32">
    <cfRule type="containsText" dxfId="684" priority="708" operator="containsText" text="%">
      <formula>NOT(ISERROR(SEARCH("%",H32)))</formula>
    </cfRule>
  </conditionalFormatting>
  <conditionalFormatting sqref="H32">
    <cfRule type="containsText" dxfId="683" priority="707" operator="containsText" text="%">
      <formula>NOT(ISERROR(SEARCH("%",H32)))</formula>
    </cfRule>
  </conditionalFormatting>
  <conditionalFormatting sqref="I33:I34">
    <cfRule type="containsText" dxfId="682" priority="706" operator="containsText" text="%">
      <formula>NOT(ISERROR(SEARCH("%",I33)))</formula>
    </cfRule>
  </conditionalFormatting>
  <conditionalFormatting sqref="I33">
    <cfRule type="containsText" dxfId="681" priority="705" operator="containsText" text="%">
      <formula>NOT(ISERROR(SEARCH("%",I33)))</formula>
    </cfRule>
  </conditionalFormatting>
  <conditionalFormatting sqref="I33">
    <cfRule type="containsText" dxfId="680" priority="704" operator="containsText" text="%">
      <formula>NOT(ISERROR(SEARCH("%",I33)))</formula>
    </cfRule>
  </conditionalFormatting>
  <conditionalFormatting sqref="I33:I34">
    <cfRule type="containsText" dxfId="679" priority="703" operator="containsText" text="%">
      <formula>NOT(ISERROR(SEARCH("%",I33)))</formula>
    </cfRule>
  </conditionalFormatting>
  <conditionalFormatting sqref="I33">
    <cfRule type="containsText" dxfId="678" priority="702" operator="containsText" text="%">
      <formula>NOT(ISERROR(SEARCH("%",I33)))</formula>
    </cfRule>
  </conditionalFormatting>
  <conditionalFormatting sqref="I33">
    <cfRule type="containsText" dxfId="677" priority="701" operator="containsText" text="%">
      <formula>NOT(ISERROR(SEARCH("%",I33)))</formula>
    </cfRule>
  </conditionalFormatting>
  <conditionalFormatting sqref="I33:I34">
    <cfRule type="containsText" dxfId="676" priority="700" operator="containsText" text="%">
      <formula>NOT(ISERROR(SEARCH("%",I33)))</formula>
    </cfRule>
  </conditionalFormatting>
  <conditionalFormatting sqref="I33">
    <cfRule type="containsText" dxfId="675" priority="699" operator="containsText" text="%">
      <formula>NOT(ISERROR(SEARCH("%",I33)))</formula>
    </cfRule>
  </conditionalFormatting>
  <conditionalFormatting sqref="I33">
    <cfRule type="containsText" dxfId="674" priority="698" operator="containsText" text="%">
      <formula>NOT(ISERROR(SEARCH("%",I33)))</formula>
    </cfRule>
  </conditionalFormatting>
  <conditionalFormatting sqref="I33:I34">
    <cfRule type="containsText" dxfId="673" priority="697" operator="containsText" text="%">
      <formula>NOT(ISERROR(SEARCH("%",I33)))</formula>
    </cfRule>
  </conditionalFormatting>
  <conditionalFormatting sqref="I33">
    <cfRule type="containsText" dxfId="672" priority="696" operator="containsText" text="%">
      <formula>NOT(ISERROR(SEARCH("%",I33)))</formula>
    </cfRule>
  </conditionalFormatting>
  <conditionalFormatting sqref="I33">
    <cfRule type="containsText" dxfId="671" priority="695" operator="containsText" text="%">
      <formula>NOT(ISERROR(SEARCH("%",I33)))</formula>
    </cfRule>
  </conditionalFormatting>
  <conditionalFormatting sqref="I33">
    <cfRule type="containsText" dxfId="670" priority="694" operator="containsText" text="%">
      <formula>NOT(ISERROR(SEARCH("%",I33)))</formula>
    </cfRule>
  </conditionalFormatting>
  <conditionalFormatting sqref="I33">
    <cfRule type="containsText" dxfId="669" priority="693" operator="containsText" text="%">
      <formula>NOT(ISERROR(SEARCH("%",I33)))</formula>
    </cfRule>
  </conditionalFormatting>
  <conditionalFormatting sqref="I33:I34">
    <cfRule type="containsText" dxfId="668" priority="692" operator="containsText" text="%">
      <formula>NOT(ISERROR(SEARCH("%",I33)))</formula>
    </cfRule>
  </conditionalFormatting>
  <conditionalFormatting sqref="I33:I34">
    <cfRule type="containsText" dxfId="667" priority="691" operator="containsText" text="%">
      <formula>NOT(ISERROR(SEARCH("%",I33)))</formula>
    </cfRule>
  </conditionalFormatting>
  <conditionalFormatting sqref="I33:I34">
    <cfRule type="containsText" dxfId="666" priority="690" operator="containsText" text="%">
      <formula>NOT(ISERROR(SEARCH("%",I33)))</formula>
    </cfRule>
  </conditionalFormatting>
  <conditionalFormatting sqref="I33">
    <cfRule type="containsText" dxfId="665" priority="689" operator="containsText" text="%">
      <formula>NOT(ISERROR(SEARCH("%",I33)))</formula>
    </cfRule>
  </conditionalFormatting>
  <conditionalFormatting sqref="I33">
    <cfRule type="containsText" dxfId="664" priority="688" operator="containsText" text="%">
      <formula>NOT(ISERROR(SEARCH("%",I33)))</formula>
    </cfRule>
  </conditionalFormatting>
  <conditionalFormatting sqref="I33">
    <cfRule type="containsText" dxfId="663" priority="687" operator="containsText" text="%">
      <formula>NOT(ISERROR(SEARCH("%",I33)))</formula>
    </cfRule>
  </conditionalFormatting>
  <conditionalFormatting sqref="I33">
    <cfRule type="containsText" dxfId="662" priority="686" operator="containsText" text="%">
      <formula>NOT(ISERROR(SEARCH("%",I33)))</formula>
    </cfRule>
  </conditionalFormatting>
  <conditionalFormatting sqref="I33">
    <cfRule type="containsText" dxfId="661" priority="685" operator="containsText" text="%">
      <formula>NOT(ISERROR(SEARCH("%",I33)))</formula>
    </cfRule>
  </conditionalFormatting>
  <conditionalFormatting sqref="I33">
    <cfRule type="containsText" dxfId="660" priority="684" operator="containsText" text="%">
      <formula>NOT(ISERROR(SEARCH("%",I33)))</formula>
    </cfRule>
  </conditionalFormatting>
  <conditionalFormatting sqref="I33">
    <cfRule type="containsText" dxfId="659" priority="683" operator="containsText" text="%">
      <formula>NOT(ISERROR(SEARCH("%",I33)))</formula>
    </cfRule>
  </conditionalFormatting>
  <conditionalFormatting sqref="I33">
    <cfRule type="containsText" dxfId="658" priority="682" operator="containsText" text="%">
      <formula>NOT(ISERROR(SEARCH("%",I33)))</formula>
    </cfRule>
  </conditionalFormatting>
  <conditionalFormatting sqref="I33">
    <cfRule type="containsText" dxfId="657" priority="681" operator="containsText" text="%">
      <formula>NOT(ISERROR(SEARCH("%",I33)))</formula>
    </cfRule>
  </conditionalFormatting>
  <conditionalFormatting sqref="I33">
    <cfRule type="containsText" dxfId="656" priority="680" operator="containsText" text="%">
      <formula>NOT(ISERROR(SEARCH("%",I33)))</formula>
    </cfRule>
  </conditionalFormatting>
  <conditionalFormatting sqref="I33">
    <cfRule type="containsText" dxfId="655" priority="679" operator="containsText" text="%">
      <formula>NOT(ISERROR(SEARCH("%",I33)))</formula>
    </cfRule>
  </conditionalFormatting>
  <conditionalFormatting sqref="I33">
    <cfRule type="containsText" dxfId="654" priority="678" operator="containsText" text="%">
      <formula>NOT(ISERROR(SEARCH("%",I33)))</formula>
    </cfRule>
  </conditionalFormatting>
  <conditionalFormatting sqref="I33">
    <cfRule type="containsText" dxfId="653" priority="677" operator="containsText" text="%">
      <formula>NOT(ISERROR(SEARCH("%",I33)))</formula>
    </cfRule>
  </conditionalFormatting>
  <conditionalFormatting sqref="I33">
    <cfRule type="containsText" dxfId="652" priority="676" operator="containsText" text="%">
      <formula>NOT(ISERROR(SEARCH("%",I33)))</formula>
    </cfRule>
  </conditionalFormatting>
  <conditionalFormatting sqref="I33">
    <cfRule type="containsText" dxfId="651" priority="675" operator="containsText" text="%">
      <formula>NOT(ISERROR(SEARCH("%",I33)))</formula>
    </cfRule>
  </conditionalFormatting>
  <conditionalFormatting sqref="H33">
    <cfRule type="containsText" dxfId="650" priority="674" operator="containsText" text="%">
      <formula>NOT(ISERROR(SEARCH("%",H33)))</formula>
    </cfRule>
  </conditionalFormatting>
  <conditionalFormatting sqref="H33">
    <cfRule type="containsText" dxfId="649" priority="673" operator="containsText" text="%">
      <formula>NOT(ISERROR(SEARCH("%",H33)))</formula>
    </cfRule>
  </conditionalFormatting>
  <conditionalFormatting sqref="H33">
    <cfRule type="containsText" dxfId="648" priority="672" operator="containsText" text="%">
      <formula>NOT(ISERROR(SEARCH("%",H33)))</formula>
    </cfRule>
  </conditionalFormatting>
  <conditionalFormatting sqref="H33">
    <cfRule type="containsText" dxfId="647" priority="671" operator="containsText" text="%">
      <formula>NOT(ISERROR(SEARCH("%",H33)))</formula>
    </cfRule>
  </conditionalFormatting>
  <conditionalFormatting sqref="H33:H34">
    <cfRule type="containsText" dxfId="646" priority="670" operator="containsText" text="%">
      <formula>NOT(ISERROR(SEARCH("%",H33)))</formula>
    </cfRule>
  </conditionalFormatting>
  <conditionalFormatting sqref="H33">
    <cfRule type="containsText" dxfId="645" priority="669" operator="containsText" text="%">
      <formula>NOT(ISERROR(SEARCH("%",H33)))</formula>
    </cfRule>
  </conditionalFormatting>
  <conditionalFormatting sqref="H33">
    <cfRule type="containsText" dxfId="644" priority="668" operator="containsText" text="%">
      <formula>NOT(ISERROR(SEARCH("%",H33)))</formula>
    </cfRule>
  </conditionalFormatting>
  <conditionalFormatting sqref="H33:H34">
    <cfRule type="containsText" dxfId="643" priority="667" operator="containsText" text="%">
      <formula>NOT(ISERROR(SEARCH("%",H33)))</formula>
    </cfRule>
  </conditionalFormatting>
  <conditionalFormatting sqref="H33">
    <cfRule type="containsText" dxfId="642" priority="666" operator="containsText" text="%">
      <formula>NOT(ISERROR(SEARCH("%",H33)))</formula>
    </cfRule>
  </conditionalFormatting>
  <conditionalFormatting sqref="H33">
    <cfRule type="containsText" dxfId="641" priority="665" operator="containsText" text="%">
      <formula>NOT(ISERROR(SEARCH("%",H33)))</formula>
    </cfRule>
  </conditionalFormatting>
  <conditionalFormatting sqref="H33">
    <cfRule type="containsText" dxfId="640" priority="664" operator="containsText" text="%">
      <formula>NOT(ISERROR(SEARCH("%",H33)))</formula>
    </cfRule>
  </conditionalFormatting>
  <conditionalFormatting sqref="H33">
    <cfRule type="containsText" dxfId="639" priority="663" operator="containsText" text="%">
      <formula>NOT(ISERROR(SEARCH("%",H33)))</formula>
    </cfRule>
  </conditionalFormatting>
  <conditionalFormatting sqref="H33:H34">
    <cfRule type="containsText" dxfId="638" priority="662" operator="containsText" text="%">
      <formula>NOT(ISERROR(SEARCH("%",H33)))</formula>
    </cfRule>
  </conditionalFormatting>
  <conditionalFormatting sqref="H33:H34">
    <cfRule type="containsText" dxfId="637" priority="661" operator="containsText" text="%">
      <formula>NOT(ISERROR(SEARCH("%",H33)))</formula>
    </cfRule>
  </conditionalFormatting>
  <conditionalFormatting sqref="H33:H34">
    <cfRule type="containsText" dxfId="636" priority="660" operator="containsText" text="%">
      <formula>NOT(ISERROR(SEARCH("%",H33)))</formula>
    </cfRule>
  </conditionalFormatting>
  <conditionalFormatting sqref="H33">
    <cfRule type="containsText" dxfId="635" priority="659" operator="containsText" text="%">
      <formula>NOT(ISERROR(SEARCH("%",H33)))</formula>
    </cfRule>
  </conditionalFormatting>
  <conditionalFormatting sqref="H33">
    <cfRule type="containsText" dxfId="634" priority="658" operator="containsText" text="%">
      <formula>NOT(ISERROR(SEARCH("%",H33)))</formula>
    </cfRule>
  </conditionalFormatting>
  <conditionalFormatting sqref="H33">
    <cfRule type="containsText" dxfId="633" priority="657" operator="containsText" text="%">
      <formula>NOT(ISERROR(SEARCH("%",H33)))</formula>
    </cfRule>
  </conditionalFormatting>
  <conditionalFormatting sqref="H33">
    <cfRule type="containsText" dxfId="632" priority="656" operator="containsText" text="%">
      <formula>NOT(ISERROR(SEARCH("%",H33)))</formula>
    </cfRule>
  </conditionalFormatting>
  <conditionalFormatting sqref="H33">
    <cfRule type="containsText" dxfId="631" priority="655" operator="containsText" text="%">
      <formula>NOT(ISERROR(SEARCH("%",H33)))</formula>
    </cfRule>
  </conditionalFormatting>
  <conditionalFormatting sqref="H33">
    <cfRule type="containsText" dxfId="630" priority="654" operator="containsText" text="%">
      <formula>NOT(ISERROR(SEARCH("%",H33)))</formula>
    </cfRule>
  </conditionalFormatting>
  <conditionalFormatting sqref="H33">
    <cfRule type="containsText" dxfId="629" priority="653" operator="containsText" text="%">
      <formula>NOT(ISERROR(SEARCH("%",H33)))</formula>
    </cfRule>
  </conditionalFormatting>
  <conditionalFormatting sqref="H33">
    <cfRule type="containsText" dxfId="628" priority="652" operator="containsText" text="%">
      <formula>NOT(ISERROR(SEARCH("%",H33)))</formula>
    </cfRule>
  </conditionalFormatting>
  <conditionalFormatting sqref="H33">
    <cfRule type="containsText" dxfId="627" priority="651" operator="containsText" text="%">
      <formula>NOT(ISERROR(SEARCH("%",H33)))</formula>
    </cfRule>
  </conditionalFormatting>
  <conditionalFormatting sqref="H33">
    <cfRule type="containsText" dxfId="626" priority="650" operator="containsText" text="%">
      <formula>NOT(ISERROR(SEARCH("%",H33)))</formula>
    </cfRule>
  </conditionalFormatting>
  <conditionalFormatting sqref="H33">
    <cfRule type="containsText" dxfId="625" priority="649" operator="containsText" text="%">
      <formula>NOT(ISERROR(SEARCH("%",H33)))</formula>
    </cfRule>
  </conditionalFormatting>
  <conditionalFormatting sqref="H33">
    <cfRule type="containsText" dxfId="624" priority="648" operator="containsText" text="%">
      <formula>NOT(ISERROR(SEARCH("%",H33)))</formula>
    </cfRule>
  </conditionalFormatting>
  <conditionalFormatting sqref="H33">
    <cfRule type="containsText" dxfId="623" priority="647" operator="containsText" text="%">
      <formula>NOT(ISERROR(SEARCH("%",H33)))</formula>
    </cfRule>
  </conditionalFormatting>
  <conditionalFormatting sqref="H33">
    <cfRule type="containsText" dxfId="622" priority="646" operator="containsText" text="%">
      <formula>NOT(ISERROR(SEARCH("%",H33)))</formula>
    </cfRule>
  </conditionalFormatting>
  <conditionalFormatting sqref="H33">
    <cfRule type="containsText" dxfId="621" priority="645" operator="containsText" text="%">
      <formula>NOT(ISERROR(SEARCH("%",H33)))</formula>
    </cfRule>
  </conditionalFormatting>
  <conditionalFormatting sqref="H33:H34">
    <cfRule type="containsText" dxfId="620" priority="644" operator="containsText" text="%">
      <formula>NOT(ISERROR(SEARCH("%",H33)))</formula>
    </cfRule>
  </conditionalFormatting>
  <conditionalFormatting sqref="H33">
    <cfRule type="containsText" dxfId="619" priority="643" operator="containsText" text="%">
      <formula>NOT(ISERROR(SEARCH("%",H33)))</formula>
    </cfRule>
  </conditionalFormatting>
  <conditionalFormatting sqref="H33">
    <cfRule type="containsText" dxfId="618" priority="642" operator="containsText" text="%">
      <formula>NOT(ISERROR(SEARCH("%",H33)))</formula>
    </cfRule>
  </conditionalFormatting>
  <conditionalFormatting sqref="H33:H34">
    <cfRule type="containsText" dxfId="617" priority="641" operator="containsText" text="%">
      <formula>NOT(ISERROR(SEARCH("%",H33)))</formula>
    </cfRule>
  </conditionalFormatting>
  <conditionalFormatting sqref="H33">
    <cfRule type="containsText" dxfId="616" priority="640" operator="containsText" text="%">
      <formula>NOT(ISERROR(SEARCH("%",H33)))</formula>
    </cfRule>
  </conditionalFormatting>
  <conditionalFormatting sqref="H33">
    <cfRule type="containsText" dxfId="615" priority="639" operator="containsText" text="%">
      <formula>NOT(ISERROR(SEARCH("%",H33)))</formula>
    </cfRule>
  </conditionalFormatting>
  <conditionalFormatting sqref="H33:H34">
    <cfRule type="containsText" dxfId="614" priority="638" operator="containsText" text="%">
      <formula>NOT(ISERROR(SEARCH("%",H33)))</formula>
    </cfRule>
  </conditionalFormatting>
  <conditionalFormatting sqref="H33">
    <cfRule type="containsText" dxfId="613" priority="637" operator="containsText" text="%">
      <formula>NOT(ISERROR(SEARCH("%",H33)))</formula>
    </cfRule>
  </conditionalFormatting>
  <conditionalFormatting sqref="H33">
    <cfRule type="containsText" dxfId="612" priority="636" operator="containsText" text="%">
      <formula>NOT(ISERROR(SEARCH("%",H33)))</formula>
    </cfRule>
  </conditionalFormatting>
  <conditionalFormatting sqref="H33:H34">
    <cfRule type="containsText" dxfId="611" priority="635" operator="containsText" text="%">
      <formula>NOT(ISERROR(SEARCH("%",H33)))</formula>
    </cfRule>
  </conditionalFormatting>
  <conditionalFormatting sqref="H33">
    <cfRule type="containsText" dxfId="610" priority="634" operator="containsText" text="%">
      <formula>NOT(ISERROR(SEARCH("%",H33)))</formula>
    </cfRule>
  </conditionalFormatting>
  <conditionalFormatting sqref="H33">
    <cfRule type="containsText" dxfId="609" priority="633" operator="containsText" text="%">
      <formula>NOT(ISERROR(SEARCH("%",H33)))</formula>
    </cfRule>
  </conditionalFormatting>
  <conditionalFormatting sqref="H33">
    <cfRule type="containsText" dxfId="608" priority="632" operator="containsText" text="%">
      <formula>NOT(ISERROR(SEARCH("%",H33)))</formula>
    </cfRule>
  </conditionalFormatting>
  <conditionalFormatting sqref="H33">
    <cfRule type="containsText" dxfId="607" priority="631" operator="containsText" text="%">
      <formula>NOT(ISERROR(SEARCH("%",H33)))</formula>
    </cfRule>
  </conditionalFormatting>
  <conditionalFormatting sqref="H33:H34">
    <cfRule type="containsText" dxfId="606" priority="630" operator="containsText" text="%">
      <formula>NOT(ISERROR(SEARCH("%",H33)))</formula>
    </cfRule>
  </conditionalFormatting>
  <conditionalFormatting sqref="H33:H34">
    <cfRule type="containsText" dxfId="605" priority="629" operator="containsText" text="%">
      <formula>NOT(ISERROR(SEARCH("%",H33)))</formula>
    </cfRule>
  </conditionalFormatting>
  <conditionalFormatting sqref="H33:H34">
    <cfRule type="containsText" dxfId="604" priority="628" operator="containsText" text="%">
      <formula>NOT(ISERROR(SEARCH("%",H33)))</formula>
    </cfRule>
  </conditionalFormatting>
  <conditionalFormatting sqref="H33">
    <cfRule type="containsText" dxfId="603" priority="627" operator="containsText" text="%">
      <formula>NOT(ISERROR(SEARCH("%",H33)))</formula>
    </cfRule>
  </conditionalFormatting>
  <conditionalFormatting sqref="H33">
    <cfRule type="containsText" dxfId="602" priority="626" operator="containsText" text="%">
      <formula>NOT(ISERROR(SEARCH("%",H33)))</formula>
    </cfRule>
  </conditionalFormatting>
  <conditionalFormatting sqref="H33">
    <cfRule type="containsText" dxfId="601" priority="625" operator="containsText" text="%">
      <formula>NOT(ISERROR(SEARCH("%",H33)))</formula>
    </cfRule>
  </conditionalFormatting>
  <conditionalFormatting sqref="H33">
    <cfRule type="containsText" dxfId="600" priority="624" operator="containsText" text="%">
      <formula>NOT(ISERROR(SEARCH("%",H33)))</formula>
    </cfRule>
  </conditionalFormatting>
  <conditionalFormatting sqref="H33">
    <cfRule type="containsText" dxfId="599" priority="623" operator="containsText" text="%">
      <formula>NOT(ISERROR(SEARCH("%",H33)))</formula>
    </cfRule>
  </conditionalFormatting>
  <conditionalFormatting sqref="H33">
    <cfRule type="containsText" dxfId="598" priority="622" operator="containsText" text="%">
      <formula>NOT(ISERROR(SEARCH("%",H33)))</formula>
    </cfRule>
  </conditionalFormatting>
  <conditionalFormatting sqref="H33">
    <cfRule type="containsText" dxfId="597" priority="621" operator="containsText" text="%">
      <formula>NOT(ISERROR(SEARCH("%",H33)))</formula>
    </cfRule>
  </conditionalFormatting>
  <conditionalFormatting sqref="H33">
    <cfRule type="containsText" dxfId="596" priority="620" operator="containsText" text="%">
      <formula>NOT(ISERROR(SEARCH("%",H33)))</formula>
    </cfRule>
  </conditionalFormatting>
  <conditionalFormatting sqref="H33">
    <cfRule type="containsText" dxfId="595" priority="619" operator="containsText" text="%">
      <formula>NOT(ISERROR(SEARCH("%",H33)))</formula>
    </cfRule>
  </conditionalFormatting>
  <conditionalFormatting sqref="H33">
    <cfRule type="containsText" dxfId="594" priority="618" operator="containsText" text="%">
      <formula>NOT(ISERROR(SEARCH("%",H33)))</formula>
    </cfRule>
  </conditionalFormatting>
  <conditionalFormatting sqref="H33">
    <cfRule type="containsText" dxfId="593" priority="617" operator="containsText" text="%">
      <formula>NOT(ISERROR(SEARCH("%",H33)))</formula>
    </cfRule>
  </conditionalFormatting>
  <conditionalFormatting sqref="H33">
    <cfRule type="containsText" dxfId="592" priority="616" operator="containsText" text="%">
      <formula>NOT(ISERROR(SEARCH("%",H33)))</formula>
    </cfRule>
  </conditionalFormatting>
  <conditionalFormatting sqref="H33">
    <cfRule type="containsText" dxfId="591" priority="615" operator="containsText" text="%">
      <formula>NOT(ISERROR(SEARCH("%",H33)))</formula>
    </cfRule>
  </conditionalFormatting>
  <conditionalFormatting sqref="H33">
    <cfRule type="containsText" dxfId="590" priority="614" operator="containsText" text="%">
      <formula>NOT(ISERROR(SEARCH("%",H33)))</formula>
    </cfRule>
  </conditionalFormatting>
  <conditionalFormatting sqref="H33">
    <cfRule type="containsText" dxfId="589" priority="613" operator="containsText" text="%">
      <formula>NOT(ISERROR(SEARCH("%",H33)))</formula>
    </cfRule>
  </conditionalFormatting>
  <conditionalFormatting sqref="F37">
    <cfRule type="containsText" dxfId="588" priority="612" operator="containsText" text="%">
      <formula>NOT(ISERROR(SEARCH("%",F37)))</formula>
    </cfRule>
  </conditionalFormatting>
  <conditionalFormatting sqref="F37">
    <cfRule type="containsText" dxfId="587" priority="611" operator="containsText" text="%">
      <formula>NOT(ISERROR(SEARCH("%",F37)))</formula>
    </cfRule>
  </conditionalFormatting>
  <conditionalFormatting sqref="F37">
    <cfRule type="containsText" dxfId="586" priority="610" operator="containsText" text="%">
      <formula>NOT(ISERROR(SEARCH("%",F37)))</formula>
    </cfRule>
  </conditionalFormatting>
  <conditionalFormatting sqref="F37">
    <cfRule type="containsText" dxfId="585" priority="609" operator="containsText" text="%">
      <formula>NOT(ISERROR(SEARCH("%",F37)))</formula>
    </cfRule>
  </conditionalFormatting>
  <conditionalFormatting sqref="F37:F38">
    <cfRule type="containsText" dxfId="584" priority="608" operator="containsText" text="%">
      <formula>NOT(ISERROR(SEARCH("%",F37)))</formula>
    </cfRule>
  </conditionalFormatting>
  <conditionalFormatting sqref="F37">
    <cfRule type="containsText" dxfId="583" priority="607" operator="containsText" text="%">
      <formula>NOT(ISERROR(SEARCH("%",F37)))</formula>
    </cfRule>
  </conditionalFormatting>
  <conditionalFormatting sqref="F37">
    <cfRule type="containsText" dxfId="582" priority="606" operator="containsText" text="%">
      <formula>NOT(ISERROR(SEARCH("%",F37)))</formula>
    </cfRule>
  </conditionalFormatting>
  <conditionalFormatting sqref="F37:F38">
    <cfRule type="containsText" dxfId="581" priority="605" operator="containsText" text="%">
      <formula>NOT(ISERROR(SEARCH("%",F37)))</formula>
    </cfRule>
  </conditionalFormatting>
  <conditionalFormatting sqref="F37">
    <cfRule type="containsText" dxfId="580" priority="604" operator="containsText" text="%">
      <formula>NOT(ISERROR(SEARCH("%",F37)))</formula>
    </cfRule>
  </conditionalFormatting>
  <conditionalFormatting sqref="F37">
    <cfRule type="containsText" dxfId="579" priority="603" operator="containsText" text="%">
      <formula>NOT(ISERROR(SEARCH("%",F37)))</formula>
    </cfRule>
  </conditionalFormatting>
  <conditionalFormatting sqref="F37">
    <cfRule type="containsText" dxfId="578" priority="602" operator="containsText" text="%">
      <formula>NOT(ISERROR(SEARCH("%",F37)))</formula>
    </cfRule>
  </conditionalFormatting>
  <conditionalFormatting sqref="F37">
    <cfRule type="containsText" dxfId="577" priority="601" operator="containsText" text="%">
      <formula>NOT(ISERROR(SEARCH("%",F37)))</formula>
    </cfRule>
  </conditionalFormatting>
  <conditionalFormatting sqref="F37:F38">
    <cfRule type="containsText" dxfId="576" priority="600" operator="containsText" text="%">
      <formula>NOT(ISERROR(SEARCH("%",F37)))</formula>
    </cfRule>
  </conditionalFormatting>
  <conditionalFormatting sqref="F37:F38">
    <cfRule type="containsText" dxfId="575" priority="599" operator="containsText" text="%">
      <formula>NOT(ISERROR(SEARCH("%",F37)))</formula>
    </cfRule>
  </conditionalFormatting>
  <conditionalFormatting sqref="F37:F38">
    <cfRule type="containsText" dxfId="574" priority="598" operator="containsText" text="%">
      <formula>NOT(ISERROR(SEARCH("%",F37)))</formula>
    </cfRule>
  </conditionalFormatting>
  <conditionalFormatting sqref="F37">
    <cfRule type="containsText" dxfId="573" priority="597" operator="containsText" text="%">
      <formula>NOT(ISERROR(SEARCH("%",F37)))</formula>
    </cfRule>
  </conditionalFormatting>
  <conditionalFormatting sqref="F37">
    <cfRule type="containsText" dxfId="572" priority="596" operator="containsText" text="%">
      <formula>NOT(ISERROR(SEARCH("%",F37)))</formula>
    </cfRule>
  </conditionalFormatting>
  <conditionalFormatting sqref="F37">
    <cfRule type="containsText" dxfId="571" priority="595" operator="containsText" text="%">
      <formula>NOT(ISERROR(SEARCH("%",F37)))</formula>
    </cfRule>
  </conditionalFormatting>
  <conditionalFormatting sqref="F37">
    <cfRule type="containsText" dxfId="570" priority="594" operator="containsText" text="%">
      <formula>NOT(ISERROR(SEARCH("%",F37)))</formula>
    </cfRule>
  </conditionalFormatting>
  <conditionalFormatting sqref="F37">
    <cfRule type="containsText" dxfId="569" priority="593" operator="containsText" text="%">
      <formula>NOT(ISERROR(SEARCH("%",F37)))</formula>
    </cfRule>
  </conditionalFormatting>
  <conditionalFormatting sqref="F37">
    <cfRule type="containsText" dxfId="568" priority="592" operator="containsText" text="%">
      <formula>NOT(ISERROR(SEARCH("%",F37)))</formula>
    </cfRule>
  </conditionalFormatting>
  <conditionalFormatting sqref="F37">
    <cfRule type="containsText" dxfId="567" priority="591" operator="containsText" text="%">
      <formula>NOT(ISERROR(SEARCH("%",F37)))</formula>
    </cfRule>
  </conditionalFormatting>
  <conditionalFormatting sqref="F37">
    <cfRule type="containsText" dxfId="566" priority="590" operator="containsText" text="%">
      <formula>NOT(ISERROR(SEARCH("%",F37)))</formula>
    </cfRule>
  </conditionalFormatting>
  <conditionalFormatting sqref="F37">
    <cfRule type="containsText" dxfId="565" priority="589" operator="containsText" text="%">
      <formula>NOT(ISERROR(SEARCH("%",F37)))</formula>
    </cfRule>
  </conditionalFormatting>
  <conditionalFormatting sqref="F37">
    <cfRule type="containsText" dxfId="564" priority="588" operator="containsText" text="%">
      <formula>NOT(ISERROR(SEARCH("%",F37)))</formula>
    </cfRule>
  </conditionalFormatting>
  <conditionalFormatting sqref="F37">
    <cfRule type="containsText" dxfId="563" priority="587" operator="containsText" text="%">
      <formula>NOT(ISERROR(SEARCH("%",F37)))</formula>
    </cfRule>
  </conditionalFormatting>
  <conditionalFormatting sqref="F37">
    <cfRule type="containsText" dxfId="562" priority="586" operator="containsText" text="%">
      <formula>NOT(ISERROR(SEARCH("%",F37)))</formula>
    </cfRule>
  </conditionalFormatting>
  <conditionalFormatting sqref="F37">
    <cfRule type="containsText" dxfId="561" priority="585" operator="containsText" text="%">
      <formula>NOT(ISERROR(SEARCH("%",F37)))</formula>
    </cfRule>
  </conditionalFormatting>
  <conditionalFormatting sqref="F37">
    <cfRule type="containsText" dxfId="560" priority="584" operator="containsText" text="%">
      <formula>NOT(ISERROR(SEARCH("%",F37)))</formula>
    </cfRule>
  </conditionalFormatting>
  <conditionalFormatting sqref="F37">
    <cfRule type="containsText" dxfId="559" priority="583" operator="containsText" text="%">
      <formula>NOT(ISERROR(SEARCH("%",F37)))</formula>
    </cfRule>
  </conditionalFormatting>
  <conditionalFormatting sqref="G37">
    <cfRule type="containsText" dxfId="558" priority="582" operator="containsText" text="%">
      <formula>NOT(ISERROR(SEARCH("%",G37)))</formula>
    </cfRule>
  </conditionalFormatting>
  <conditionalFormatting sqref="G37">
    <cfRule type="containsText" dxfId="557" priority="581" operator="containsText" text="%">
      <formula>NOT(ISERROR(SEARCH("%",G37)))</formula>
    </cfRule>
  </conditionalFormatting>
  <conditionalFormatting sqref="G37">
    <cfRule type="containsText" dxfId="556" priority="580" operator="containsText" text="%">
      <formula>NOT(ISERROR(SEARCH("%",G37)))</formula>
    </cfRule>
  </conditionalFormatting>
  <conditionalFormatting sqref="G37">
    <cfRule type="containsText" dxfId="555" priority="579" operator="containsText" text="%">
      <formula>NOT(ISERROR(SEARCH("%",G37)))</formula>
    </cfRule>
  </conditionalFormatting>
  <conditionalFormatting sqref="G37:G38">
    <cfRule type="containsText" dxfId="554" priority="578" operator="containsText" text="%">
      <formula>NOT(ISERROR(SEARCH("%",G37)))</formula>
    </cfRule>
  </conditionalFormatting>
  <conditionalFormatting sqref="G37">
    <cfRule type="containsText" dxfId="553" priority="577" operator="containsText" text="%">
      <formula>NOT(ISERROR(SEARCH("%",G37)))</formula>
    </cfRule>
  </conditionalFormatting>
  <conditionalFormatting sqref="G37">
    <cfRule type="containsText" dxfId="552" priority="576" operator="containsText" text="%">
      <formula>NOT(ISERROR(SEARCH("%",G37)))</formula>
    </cfRule>
  </conditionalFormatting>
  <conditionalFormatting sqref="G37:G38">
    <cfRule type="containsText" dxfId="551" priority="575" operator="containsText" text="%">
      <formula>NOT(ISERROR(SEARCH("%",G37)))</formula>
    </cfRule>
  </conditionalFormatting>
  <conditionalFormatting sqref="G37">
    <cfRule type="containsText" dxfId="550" priority="574" operator="containsText" text="%">
      <formula>NOT(ISERROR(SEARCH("%",G37)))</formula>
    </cfRule>
  </conditionalFormatting>
  <conditionalFormatting sqref="G37">
    <cfRule type="containsText" dxfId="549" priority="573" operator="containsText" text="%">
      <formula>NOT(ISERROR(SEARCH("%",G37)))</formula>
    </cfRule>
  </conditionalFormatting>
  <conditionalFormatting sqref="G37">
    <cfRule type="containsText" dxfId="548" priority="572" operator="containsText" text="%">
      <formula>NOT(ISERROR(SEARCH("%",G37)))</formula>
    </cfRule>
  </conditionalFormatting>
  <conditionalFormatting sqref="G37">
    <cfRule type="containsText" dxfId="547" priority="571" operator="containsText" text="%">
      <formula>NOT(ISERROR(SEARCH("%",G37)))</formula>
    </cfRule>
  </conditionalFormatting>
  <conditionalFormatting sqref="G37:G38">
    <cfRule type="containsText" dxfId="546" priority="570" operator="containsText" text="%">
      <formula>NOT(ISERROR(SEARCH("%",G37)))</formula>
    </cfRule>
  </conditionalFormatting>
  <conditionalFormatting sqref="G37:G38">
    <cfRule type="containsText" dxfId="545" priority="569" operator="containsText" text="%">
      <formula>NOT(ISERROR(SEARCH("%",G37)))</formula>
    </cfRule>
  </conditionalFormatting>
  <conditionalFormatting sqref="G37:G38">
    <cfRule type="containsText" dxfId="544" priority="568" operator="containsText" text="%">
      <formula>NOT(ISERROR(SEARCH("%",G37)))</formula>
    </cfRule>
  </conditionalFormatting>
  <conditionalFormatting sqref="G37">
    <cfRule type="containsText" dxfId="543" priority="567" operator="containsText" text="%">
      <formula>NOT(ISERROR(SEARCH("%",G37)))</formula>
    </cfRule>
  </conditionalFormatting>
  <conditionalFormatting sqref="G37">
    <cfRule type="containsText" dxfId="542" priority="566" operator="containsText" text="%">
      <formula>NOT(ISERROR(SEARCH("%",G37)))</formula>
    </cfRule>
  </conditionalFormatting>
  <conditionalFormatting sqref="G37">
    <cfRule type="containsText" dxfId="541" priority="565" operator="containsText" text="%">
      <formula>NOT(ISERROR(SEARCH("%",G37)))</formula>
    </cfRule>
  </conditionalFormatting>
  <conditionalFormatting sqref="G37">
    <cfRule type="containsText" dxfId="540" priority="564" operator="containsText" text="%">
      <formula>NOT(ISERROR(SEARCH("%",G37)))</formula>
    </cfRule>
  </conditionalFormatting>
  <conditionalFormatting sqref="G37">
    <cfRule type="containsText" dxfId="539" priority="563" operator="containsText" text="%">
      <formula>NOT(ISERROR(SEARCH("%",G37)))</formula>
    </cfRule>
  </conditionalFormatting>
  <conditionalFormatting sqref="G37">
    <cfRule type="containsText" dxfId="538" priority="562" operator="containsText" text="%">
      <formula>NOT(ISERROR(SEARCH("%",G37)))</formula>
    </cfRule>
  </conditionalFormatting>
  <conditionalFormatting sqref="G37">
    <cfRule type="containsText" dxfId="537" priority="561" operator="containsText" text="%">
      <formula>NOT(ISERROR(SEARCH("%",G37)))</formula>
    </cfRule>
  </conditionalFormatting>
  <conditionalFormatting sqref="G37">
    <cfRule type="containsText" dxfId="536" priority="560" operator="containsText" text="%">
      <formula>NOT(ISERROR(SEARCH("%",G37)))</formula>
    </cfRule>
  </conditionalFormatting>
  <conditionalFormatting sqref="G37">
    <cfRule type="containsText" dxfId="535" priority="559" operator="containsText" text="%">
      <formula>NOT(ISERROR(SEARCH("%",G37)))</formula>
    </cfRule>
  </conditionalFormatting>
  <conditionalFormatting sqref="G37">
    <cfRule type="containsText" dxfId="534" priority="558" operator="containsText" text="%">
      <formula>NOT(ISERROR(SEARCH("%",G37)))</formula>
    </cfRule>
  </conditionalFormatting>
  <conditionalFormatting sqref="G37">
    <cfRule type="containsText" dxfId="533" priority="557" operator="containsText" text="%">
      <formula>NOT(ISERROR(SEARCH("%",G37)))</formula>
    </cfRule>
  </conditionalFormatting>
  <conditionalFormatting sqref="G37">
    <cfRule type="containsText" dxfId="532" priority="556" operator="containsText" text="%">
      <formula>NOT(ISERROR(SEARCH("%",G37)))</formula>
    </cfRule>
  </conditionalFormatting>
  <conditionalFormatting sqref="G37">
    <cfRule type="containsText" dxfId="531" priority="555" operator="containsText" text="%">
      <formula>NOT(ISERROR(SEARCH("%",G37)))</formula>
    </cfRule>
  </conditionalFormatting>
  <conditionalFormatting sqref="G37">
    <cfRule type="containsText" dxfId="530" priority="554" operator="containsText" text="%">
      <formula>NOT(ISERROR(SEARCH("%",G37)))</formula>
    </cfRule>
  </conditionalFormatting>
  <conditionalFormatting sqref="G37">
    <cfRule type="containsText" dxfId="529" priority="553" operator="containsText" text="%">
      <formula>NOT(ISERROR(SEARCH("%",G37)))</formula>
    </cfRule>
  </conditionalFormatting>
  <conditionalFormatting sqref="I37:I38">
    <cfRule type="containsText" dxfId="528" priority="552" operator="containsText" text="%">
      <formula>NOT(ISERROR(SEARCH("%",I37)))</formula>
    </cfRule>
  </conditionalFormatting>
  <conditionalFormatting sqref="I37">
    <cfRule type="containsText" dxfId="527" priority="551" operator="containsText" text="%">
      <formula>NOT(ISERROR(SEARCH("%",I37)))</formula>
    </cfRule>
  </conditionalFormatting>
  <conditionalFormatting sqref="I37">
    <cfRule type="containsText" dxfId="526" priority="550" operator="containsText" text="%">
      <formula>NOT(ISERROR(SEARCH("%",I37)))</formula>
    </cfRule>
  </conditionalFormatting>
  <conditionalFormatting sqref="I37:I38">
    <cfRule type="containsText" dxfId="525" priority="549" operator="containsText" text="%">
      <formula>NOT(ISERROR(SEARCH("%",I37)))</formula>
    </cfRule>
  </conditionalFormatting>
  <conditionalFormatting sqref="I37">
    <cfRule type="containsText" dxfId="524" priority="548" operator="containsText" text="%">
      <formula>NOT(ISERROR(SEARCH("%",I37)))</formula>
    </cfRule>
  </conditionalFormatting>
  <conditionalFormatting sqref="I37">
    <cfRule type="containsText" dxfId="523" priority="547" operator="containsText" text="%">
      <formula>NOT(ISERROR(SEARCH("%",I37)))</formula>
    </cfRule>
  </conditionalFormatting>
  <conditionalFormatting sqref="I37">
    <cfRule type="containsText" dxfId="522" priority="546" operator="containsText" text="%">
      <formula>NOT(ISERROR(SEARCH("%",I37)))</formula>
    </cfRule>
  </conditionalFormatting>
  <conditionalFormatting sqref="I37">
    <cfRule type="containsText" dxfId="521" priority="545" operator="containsText" text="%">
      <formula>NOT(ISERROR(SEARCH("%",I37)))</formula>
    </cfRule>
  </conditionalFormatting>
  <conditionalFormatting sqref="I37:I38">
    <cfRule type="containsText" dxfId="520" priority="544" operator="containsText" text="%">
      <formula>NOT(ISERROR(SEARCH("%",I37)))</formula>
    </cfRule>
  </conditionalFormatting>
  <conditionalFormatting sqref="I37">
    <cfRule type="containsText" dxfId="519" priority="543" operator="containsText" text="%">
      <formula>NOT(ISERROR(SEARCH("%",I37)))</formula>
    </cfRule>
  </conditionalFormatting>
  <conditionalFormatting sqref="I37">
    <cfRule type="containsText" dxfId="518" priority="542" operator="containsText" text="%">
      <formula>NOT(ISERROR(SEARCH("%",I37)))</formula>
    </cfRule>
  </conditionalFormatting>
  <conditionalFormatting sqref="I37:I38">
    <cfRule type="containsText" dxfId="517" priority="541" operator="containsText" text="%">
      <formula>NOT(ISERROR(SEARCH("%",I37)))</formula>
    </cfRule>
  </conditionalFormatting>
  <conditionalFormatting sqref="I37">
    <cfRule type="containsText" dxfId="516" priority="539" operator="containsText" text="%">
      <formula>NOT(ISERROR(SEARCH("%",I37)))</formula>
    </cfRule>
  </conditionalFormatting>
  <conditionalFormatting sqref="I37">
    <cfRule type="containsText" dxfId="515" priority="531" operator="containsText" text="%">
      <formula>NOT(ISERROR(SEARCH("%",I37)))</formula>
    </cfRule>
  </conditionalFormatting>
  <conditionalFormatting sqref="G49:K49">
    <cfRule type="containsText" dxfId="514" priority="512" operator="containsText" text="%">
      <formula>NOT(ISERROR(SEARCH("%",G49)))</formula>
    </cfRule>
  </conditionalFormatting>
  <conditionalFormatting sqref="G49:K49">
    <cfRule type="containsText" dxfId="513" priority="511" operator="containsText" text="%">
      <formula>NOT(ISERROR(SEARCH("%",G49)))</formula>
    </cfRule>
  </conditionalFormatting>
  <conditionalFormatting sqref="G49:K49">
    <cfRule type="containsText" dxfId="512" priority="510" operator="containsText" text="%">
      <formula>NOT(ISERROR(SEARCH("%",G49)))</formula>
    </cfRule>
  </conditionalFormatting>
  <conditionalFormatting sqref="L50:L51">
    <cfRule type="containsText" dxfId="511" priority="509" operator="containsText" text="%">
      <formula>NOT(ISERROR(SEARCH("%",L50)))</formula>
    </cfRule>
  </conditionalFormatting>
  <conditionalFormatting sqref="L11:L48">
    <cfRule type="containsText" dxfId="510" priority="508" operator="containsText" text="%">
      <formula>NOT(ISERROR(SEARCH("%",L11)))</formula>
    </cfRule>
  </conditionalFormatting>
  <conditionalFormatting sqref="L43:L48">
    <cfRule type="containsText" dxfId="509" priority="507" operator="containsText" text="%">
      <formula>NOT(ISERROR(SEARCH("%",L43)))</formula>
    </cfRule>
  </conditionalFormatting>
  <conditionalFormatting sqref="L27">
    <cfRule type="containsText" dxfId="508" priority="150" operator="containsText" text="%">
      <formula>NOT(ISERROR(SEARCH("%",L27)))</formula>
    </cfRule>
  </conditionalFormatting>
  <conditionalFormatting sqref="L27">
    <cfRule type="containsText" dxfId="507" priority="138" operator="containsText" text="%">
      <formula>NOT(ISERROR(SEARCH("%",L27)))</formula>
    </cfRule>
  </conditionalFormatting>
  <conditionalFormatting sqref="L27">
    <cfRule type="containsText" dxfId="506" priority="134" operator="containsText" text="%">
      <formula>NOT(ISERROR(SEARCH("%",L27)))</formula>
    </cfRule>
  </conditionalFormatting>
  <conditionalFormatting sqref="L27:L28">
    <cfRule type="containsText" dxfId="505" priority="132" operator="containsText" text="%">
      <formula>NOT(ISERROR(SEARCH("%",L27)))</formula>
    </cfRule>
  </conditionalFormatting>
  <conditionalFormatting sqref="L27">
    <cfRule type="containsText" dxfId="504" priority="126" operator="containsText" text="%">
      <formula>NOT(ISERROR(SEARCH("%",L27)))</formula>
    </cfRule>
  </conditionalFormatting>
  <conditionalFormatting sqref="L27">
    <cfRule type="containsText" dxfId="503" priority="125" operator="containsText" text="%">
      <formula>NOT(ISERROR(SEARCH("%",L27)))</formula>
    </cfRule>
  </conditionalFormatting>
  <conditionalFormatting sqref="L27">
    <cfRule type="containsText" dxfId="502" priority="124" operator="containsText" text="%">
      <formula>NOT(ISERROR(SEARCH("%",L27)))</formula>
    </cfRule>
  </conditionalFormatting>
  <conditionalFormatting sqref="L27">
    <cfRule type="containsText" dxfId="501" priority="139" operator="containsText" text="%">
      <formula>NOT(ISERROR(SEARCH("%",L27)))</formula>
    </cfRule>
  </conditionalFormatting>
  <conditionalFormatting sqref="L11:L12">
    <cfRule type="containsText" dxfId="500" priority="506" operator="containsText" text="%">
      <formula>NOT(ISERROR(SEARCH("%",L11)))</formula>
    </cfRule>
  </conditionalFormatting>
  <conditionalFormatting sqref="L27">
    <cfRule type="containsText" dxfId="499" priority="120" operator="containsText" text="%">
      <formula>NOT(ISERROR(SEARCH("%",L27)))</formula>
    </cfRule>
  </conditionalFormatting>
  <conditionalFormatting sqref="L11:L12">
    <cfRule type="containsText" dxfId="498" priority="505" operator="containsText" text="%">
      <formula>NOT(ISERROR(SEARCH("%",L11)))</formula>
    </cfRule>
  </conditionalFormatting>
  <conditionalFormatting sqref="L11:L12">
    <cfRule type="containsText" dxfId="497" priority="504" operator="containsText" text="%">
      <formula>NOT(ISERROR(SEARCH("%",L11)))</formula>
    </cfRule>
  </conditionalFormatting>
  <conditionalFormatting sqref="L35:L36">
    <cfRule type="containsText" dxfId="496" priority="386" operator="containsText" text="%">
      <formula>NOT(ISERROR(SEARCH("%",L35)))</formula>
    </cfRule>
  </conditionalFormatting>
  <conditionalFormatting sqref="L35">
    <cfRule type="containsText" dxfId="495" priority="371" operator="containsText" text="%">
      <formula>NOT(ISERROR(SEARCH("%",L35)))</formula>
    </cfRule>
  </conditionalFormatting>
  <conditionalFormatting sqref="L27">
    <cfRule type="containsText" dxfId="494" priority="110" operator="containsText" text="%">
      <formula>NOT(ISERROR(SEARCH("%",L27)))</formula>
    </cfRule>
  </conditionalFormatting>
  <conditionalFormatting sqref="L27">
    <cfRule type="containsText" dxfId="493" priority="109" operator="containsText" text="%">
      <formula>NOT(ISERROR(SEARCH("%",L27)))</formula>
    </cfRule>
  </conditionalFormatting>
  <conditionalFormatting sqref="L27">
    <cfRule type="containsText" dxfId="492" priority="108" operator="containsText" text="%">
      <formula>NOT(ISERROR(SEARCH("%",L27)))</formula>
    </cfRule>
  </conditionalFormatting>
  <conditionalFormatting sqref="L27">
    <cfRule type="containsText" dxfId="491" priority="107" operator="containsText" text="%">
      <formula>NOT(ISERROR(SEARCH("%",L27)))</formula>
    </cfRule>
  </conditionalFormatting>
  <conditionalFormatting sqref="L27">
    <cfRule type="containsText" dxfId="490" priority="106" operator="containsText" text="%">
      <formula>NOT(ISERROR(SEARCH("%",L27)))</formula>
    </cfRule>
  </conditionalFormatting>
  <conditionalFormatting sqref="L27">
    <cfRule type="containsText" dxfId="489" priority="104" operator="containsText" text="%">
      <formula>NOT(ISERROR(SEARCH("%",L27)))</formula>
    </cfRule>
  </conditionalFormatting>
  <conditionalFormatting sqref="L27">
    <cfRule type="containsText" dxfId="488" priority="77" operator="containsText" text="%">
      <formula>NOT(ISERROR(SEARCH("%",L27)))</formula>
    </cfRule>
  </conditionalFormatting>
  <conditionalFormatting sqref="L27:L28">
    <cfRule type="containsText" dxfId="487" priority="76" operator="containsText" text="%">
      <formula>NOT(ISERROR(SEARCH("%",L27)))</formula>
    </cfRule>
  </conditionalFormatting>
  <conditionalFormatting sqref="L27">
    <cfRule type="containsText" dxfId="486" priority="75" operator="containsText" text="%">
      <formula>NOT(ISERROR(SEARCH("%",L27)))</formula>
    </cfRule>
  </conditionalFormatting>
  <conditionalFormatting sqref="L27">
    <cfRule type="containsText" dxfId="485" priority="72" operator="containsText" text="%">
      <formula>NOT(ISERROR(SEARCH("%",L27)))</formula>
    </cfRule>
  </conditionalFormatting>
  <conditionalFormatting sqref="L27">
    <cfRule type="containsText" dxfId="484" priority="70" operator="containsText" text="%">
      <formula>NOT(ISERROR(SEARCH("%",L27)))</formula>
    </cfRule>
  </conditionalFormatting>
  <conditionalFormatting sqref="L27">
    <cfRule type="containsText" dxfId="483" priority="65" operator="containsText" text="%">
      <formula>NOT(ISERROR(SEARCH("%",L27)))</formula>
    </cfRule>
  </conditionalFormatting>
  <conditionalFormatting sqref="L27">
    <cfRule type="containsText" dxfId="482" priority="62" operator="containsText" text="%">
      <formula>NOT(ISERROR(SEARCH("%",L27)))</formula>
    </cfRule>
  </conditionalFormatting>
  <conditionalFormatting sqref="L27">
    <cfRule type="containsText" dxfId="481" priority="60" operator="containsText" text="%">
      <formula>NOT(ISERROR(SEARCH("%",L27)))</formula>
    </cfRule>
  </conditionalFormatting>
  <conditionalFormatting sqref="L13 L15 L17 L19 L21 L23 L25 L29 L31 L33 L35 L37 L39 L41 L27 L43 L45 L47">
    <cfRule type="containsText" dxfId="480" priority="503" operator="containsText" text="%">
      <formula>NOT(ISERROR(SEARCH("%",L13)))</formula>
    </cfRule>
  </conditionalFormatting>
  <conditionalFormatting sqref="L13 L15 L17 L19 L21 L23 L25 L29 L31 L33 L35 L37 L39 L41 L27 L43 L45 L47">
    <cfRule type="containsText" dxfId="479" priority="502" operator="containsText" text="%">
      <formula>NOT(ISERROR(SEARCH("%",L13)))</formula>
    </cfRule>
  </conditionalFormatting>
  <conditionalFormatting sqref="L23:L24">
    <cfRule type="containsText" dxfId="478" priority="501" operator="containsText" text="%">
      <formula>NOT(ISERROR(SEARCH("%",L23)))</formula>
    </cfRule>
  </conditionalFormatting>
  <conditionalFormatting sqref="L23">
    <cfRule type="containsText" dxfId="477" priority="500" operator="containsText" text="%">
      <formula>NOT(ISERROR(SEARCH("%",L23)))</formula>
    </cfRule>
  </conditionalFormatting>
  <conditionalFormatting sqref="L23">
    <cfRule type="containsText" dxfId="476" priority="499" operator="containsText" text="%">
      <formula>NOT(ISERROR(SEARCH("%",L23)))</formula>
    </cfRule>
  </conditionalFormatting>
  <conditionalFormatting sqref="L23">
    <cfRule type="containsText" dxfId="475" priority="498" operator="containsText" text="%">
      <formula>NOT(ISERROR(SEARCH("%",L23)))</formula>
    </cfRule>
  </conditionalFormatting>
  <conditionalFormatting sqref="L23">
    <cfRule type="containsText" dxfId="474" priority="497" operator="containsText" text="%">
      <formula>NOT(ISERROR(SEARCH("%",L23)))</formula>
    </cfRule>
  </conditionalFormatting>
  <conditionalFormatting sqref="L23:L24">
    <cfRule type="containsText" dxfId="473" priority="496" operator="containsText" text="%">
      <formula>NOT(ISERROR(SEARCH("%",L23)))</formula>
    </cfRule>
  </conditionalFormatting>
  <conditionalFormatting sqref="L23:L24">
    <cfRule type="containsText" dxfId="472" priority="495" operator="containsText" text="%">
      <formula>NOT(ISERROR(SEARCH("%",L23)))</formula>
    </cfRule>
  </conditionalFormatting>
  <conditionalFormatting sqref="L23:L24">
    <cfRule type="containsText" dxfId="471" priority="494" operator="containsText" text="%">
      <formula>NOT(ISERROR(SEARCH("%",L23)))</formula>
    </cfRule>
  </conditionalFormatting>
  <conditionalFormatting sqref="L23:L24">
    <cfRule type="containsText" dxfId="470" priority="493" operator="containsText" text="%">
      <formula>NOT(ISERROR(SEARCH("%",L23)))</formula>
    </cfRule>
  </conditionalFormatting>
  <conditionalFormatting sqref="L23">
    <cfRule type="containsText" dxfId="469" priority="492" operator="containsText" text="%">
      <formula>NOT(ISERROR(SEARCH("%",L23)))</formula>
    </cfRule>
  </conditionalFormatting>
  <conditionalFormatting sqref="L23">
    <cfRule type="containsText" dxfId="468" priority="491" operator="containsText" text="%">
      <formula>NOT(ISERROR(SEARCH("%",L23)))</formula>
    </cfRule>
  </conditionalFormatting>
  <conditionalFormatting sqref="L23:L24">
    <cfRule type="containsText" dxfId="467" priority="490" operator="containsText" text="%">
      <formula>NOT(ISERROR(SEARCH("%",L23)))</formula>
    </cfRule>
  </conditionalFormatting>
  <conditionalFormatting sqref="L23:L24">
    <cfRule type="containsText" dxfId="466" priority="489" operator="containsText" text="%">
      <formula>NOT(ISERROR(SEARCH("%",L23)))</formula>
    </cfRule>
  </conditionalFormatting>
  <conditionalFormatting sqref="L23:L24">
    <cfRule type="containsText" dxfId="465" priority="488" operator="containsText" text="%">
      <formula>NOT(ISERROR(SEARCH("%",L23)))</formula>
    </cfRule>
  </conditionalFormatting>
  <conditionalFormatting sqref="L23">
    <cfRule type="containsText" dxfId="464" priority="487" operator="containsText" text="%">
      <formula>NOT(ISERROR(SEARCH("%",L23)))</formula>
    </cfRule>
  </conditionalFormatting>
  <conditionalFormatting sqref="L23">
    <cfRule type="containsText" dxfId="463" priority="486" operator="containsText" text="%">
      <formula>NOT(ISERROR(SEARCH("%",L23)))</formula>
    </cfRule>
  </conditionalFormatting>
  <conditionalFormatting sqref="L23">
    <cfRule type="containsText" dxfId="462" priority="485" operator="containsText" text="%">
      <formula>NOT(ISERROR(SEARCH("%",L23)))</formula>
    </cfRule>
  </conditionalFormatting>
  <conditionalFormatting sqref="L23">
    <cfRule type="containsText" dxfId="461" priority="484" operator="containsText" text="%">
      <formula>NOT(ISERROR(SEARCH("%",L23)))</formula>
    </cfRule>
  </conditionalFormatting>
  <conditionalFormatting sqref="L23">
    <cfRule type="containsText" dxfId="460" priority="483" operator="containsText" text="%">
      <formula>NOT(ISERROR(SEARCH("%",L23)))</formula>
    </cfRule>
  </conditionalFormatting>
  <conditionalFormatting sqref="L23">
    <cfRule type="containsText" dxfId="459" priority="482" operator="containsText" text="%">
      <formula>NOT(ISERROR(SEARCH("%",L23)))</formula>
    </cfRule>
  </conditionalFormatting>
  <conditionalFormatting sqref="L23">
    <cfRule type="containsText" dxfId="458" priority="481" operator="containsText" text="%">
      <formula>NOT(ISERROR(SEARCH("%",L23)))</formula>
    </cfRule>
  </conditionalFormatting>
  <conditionalFormatting sqref="L25:L26">
    <cfRule type="containsText" dxfId="457" priority="480" operator="containsText" text="%">
      <formula>NOT(ISERROR(SEARCH("%",L25)))</formula>
    </cfRule>
  </conditionalFormatting>
  <conditionalFormatting sqref="L25">
    <cfRule type="containsText" dxfId="456" priority="479" operator="containsText" text="%">
      <formula>NOT(ISERROR(SEARCH("%",L25)))</formula>
    </cfRule>
  </conditionalFormatting>
  <conditionalFormatting sqref="L25">
    <cfRule type="containsText" dxfId="455" priority="478" operator="containsText" text="%">
      <formula>NOT(ISERROR(SEARCH("%",L25)))</formula>
    </cfRule>
  </conditionalFormatting>
  <conditionalFormatting sqref="L25">
    <cfRule type="containsText" dxfId="454" priority="477" operator="containsText" text="%">
      <formula>NOT(ISERROR(SEARCH("%",L25)))</formula>
    </cfRule>
  </conditionalFormatting>
  <conditionalFormatting sqref="L25">
    <cfRule type="containsText" dxfId="453" priority="476" operator="containsText" text="%">
      <formula>NOT(ISERROR(SEARCH("%",L25)))</formula>
    </cfRule>
  </conditionalFormatting>
  <conditionalFormatting sqref="L25:L26">
    <cfRule type="containsText" dxfId="452" priority="475" operator="containsText" text="%">
      <formula>NOT(ISERROR(SEARCH("%",L25)))</formula>
    </cfRule>
  </conditionalFormatting>
  <conditionalFormatting sqref="L25:L26">
    <cfRule type="containsText" dxfId="451" priority="474" operator="containsText" text="%">
      <formula>NOT(ISERROR(SEARCH("%",L25)))</formula>
    </cfRule>
  </conditionalFormatting>
  <conditionalFormatting sqref="L25:L26">
    <cfRule type="containsText" dxfId="450" priority="473" operator="containsText" text="%">
      <formula>NOT(ISERROR(SEARCH("%",L25)))</formula>
    </cfRule>
  </conditionalFormatting>
  <conditionalFormatting sqref="L25">
    <cfRule type="containsText" dxfId="449" priority="472" operator="containsText" text="%">
      <formula>NOT(ISERROR(SEARCH("%",L25)))</formula>
    </cfRule>
  </conditionalFormatting>
  <conditionalFormatting sqref="L25">
    <cfRule type="containsText" dxfId="448" priority="471" operator="containsText" text="%">
      <formula>NOT(ISERROR(SEARCH("%",L25)))</formula>
    </cfRule>
  </conditionalFormatting>
  <conditionalFormatting sqref="L25">
    <cfRule type="containsText" dxfId="447" priority="470" operator="containsText" text="%">
      <formula>NOT(ISERROR(SEARCH("%",L25)))</formula>
    </cfRule>
  </conditionalFormatting>
  <conditionalFormatting sqref="L25">
    <cfRule type="containsText" dxfId="446" priority="469" operator="containsText" text="%">
      <formula>NOT(ISERROR(SEARCH("%",L25)))</formula>
    </cfRule>
  </conditionalFormatting>
  <conditionalFormatting sqref="L25">
    <cfRule type="containsText" dxfId="445" priority="468" operator="containsText" text="%">
      <formula>NOT(ISERROR(SEARCH("%",L25)))</formula>
    </cfRule>
  </conditionalFormatting>
  <conditionalFormatting sqref="L25">
    <cfRule type="containsText" dxfId="444" priority="467" operator="containsText" text="%">
      <formula>NOT(ISERROR(SEARCH("%",L25)))</formula>
    </cfRule>
  </conditionalFormatting>
  <conditionalFormatting sqref="L25">
    <cfRule type="containsText" dxfId="443" priority="466" operator="containsText" text="%">
      <formula>NOT(ISERROR(SEARCH("%",L25)))</formula>
    </cfRule>
  </conditionalFormatting>
  <conditionalFormatting sqref="L25">
    <cfRule type="containsText" dxfId="442" priority="465" operator="containsText" text="%">
      <formula>NOT(ISERROR(SEARCH("%",L25)))</formula>
    </cfRule>
  </conditionalFormatting>
  <conditionalFormatting sqref="L25">
    <cfRule type="containsText" dxfId="441" priority="464" operator="containsText" text="%">
      <formula>NOT(ISERROR(SEARCH("%",L25)))</formula>
    </cfRule>
  </conditionalFormatting>
  <conditionalFormatting sqref="L25">
    <cfRule type="containsText" dxfId="440" priority="463" operator="containsText" text="%">
      <formula>NOT(ISERROR(SEARCH("%",L25)))</formula>
    </cfRule>
  </conditionalFormatting>
  <conditionalFormatting sqref="L25">
    <cfRule type="containsText" dxfId="439" priority="462" operator="containsText" text="%">
      <formula>NOT(ISERROR(SEARCH("%",L25)))</formula>
    </cfRule>
  </conditionalFormatting>
  <conditionalFormatting sqref="L25">
    <cfRule type="containsText" dxfId="438" priority="461" operator="containsText" text="%">
      <formula>NOT(ISERROR(SEARCH("%",L25)))</formula>
    </cfRule>
  </conditionalFormatting>
  <conditionalFormatting sqref="L25">
    <cfRule type="containsText" dxfId="437" priority="460" operator="containsText" text="%">
      <formula>NOT(ISERROR(SEARCH("%",L25)))</formula>
    </cfRule>
  </conditionalFormatting>
  <conditionalFormatting sqref="L25">
    <cfRule type="containsText" dxfId="436" priority="459" operator="containsText" text="%">
      <formula>NOT(ISERROR(SEARCH("%",L25)))</formula>
    </cfRule>
  </conditionalFormatting>
  <conditionalFormatting sqref="L25">
    <cfRule type="containsText" dxfId="435" priority="458" operator="containsText" text="%">
      <formula>NOT(ISERROR(SEARCH("%",L25)))</formula>
    </cfRule>
  </conditionalFormatting>
  <conditionalFormatting sqref="L25">
    <cfRule type="containsText" dxfId="434" priority="457" operator="containsText" text="%">
      <formula>NOT(ISERROR(SEARCH("%",L25)))</formula>
    </cfRule>
  </conditionalFormatting>
  <conditionalFormatting sqref="L27">
    <cfRule type="containsText" dxfId="433" priority="456" operator="containsText" text="%">
      <formula>NOT(ISERROR(SEARCH("%",L27)))</formula>
    </cfRule>
  </conditionalFormatting>
  <conditionalFormatting sqref="L27">
    <cfRule type="containsText" dxfId="432" priority="455" operator="containsText" text="%">
      <formula>NOT(ISERROR(SEARCH("%",L27)))</formula>
    </cfRule>
  </conditionalFormatting>
  <conditionalFormatting sqref="L27">
    <cfRule type="containsText" dxfId="431" priority="454" operator="containsText" text="%">
      <formula>NOT(ISERROR(SEARCH("%",L27)))</formula>
    </cfRule>
  </conditionalFormatting>
  <conditionalFormatting sqref="L27">
    <cfRule type="containsText" dxfId="430" priority="453" operator="containsText" text="%">
      <formula>NOT(ISERROR(SEARCH("%",L27)))</formula>
    </cfRule>
  </conditionalFormatting>
  <conditionalFormatting sqref="L27">
    <cfRule type="containsText" dxfId="429" priority="452" operator="containsText" text="%">
      <formula>NOT(ISERROR(SEARCH("%",L27)))</formula>
    </cfRule>
  </conditionalFormatting>
  <conditionalFormatting sqref="L27">
    <cfRule type="containsText" dxfId="428" priority="451" operator="containsText" text="%">
      <formula>NOT(ISERROR(SEARCH("%",L27)))</formula>
    </cfRule>
  </conditionalFormatting>
  <conditionalFormatting sqref="L27">
    <cfRule type="containsText" dxfId="427" priority="450" operator="containsText" text="%">
      <formula>NOT(ISERROR(SEARCH("%",L27)))</formula>
    </cfRule>
  </conditionalFormatting>
  <conditionalFormatting sqref="L27">
    <cfRule type="containsText" dxfId="426" priority="449" operator="containsText" text="%">
      <formula>NOT(ISERROR(SEARCH("%",L27)))</formula>
    </cfRule>
  </conditionalFormatting>
  <conditionalFormatting sqref="L27">
    <cfRule type="containsText" dxfId="425" priority="448" operator="containsText" text="%">
      <formula>NOT(ISERROR(SEARCH("%",L27)))</formula>
    </cfRule>
  </conditionalFormatting>
  <conditionalFormatting sqref="L27">
    <cfRule type="containsText" dxfId="424" priority="447" operator="containsText" text="%">
      <formula>NOT(ISERROR(SEARCH("%",L27)))</formula>
    </cfRule>
  </conditionalFormatting>
  <conditionalFormatting sqref="L27">
    <cfRule type="containsText" dxfId="423" priority="446" operator="containsText" text="%">
      <formula>NOT(ISERROR(SEARCH("%",L27)))</formula>
    </cfRule>
  </conditionalFormatting>
  <conditionalFormatting sqref="L27">
    <cfRule type="containsText" dxfId="422" priority="445" operator="containsText" text="%">
      <formula>NOT(ISERROR(SEARCH("%",L27)))</formula>
    </cfRule>
  </conditionalFormatting>
  <conditionalFormatting sqref="L27">
    <cfRule type="containsText" dxfId="421" priority="444" operator="containsText" text="%">
      <formula>NOT(ISERROR(SEARCH("%",L27)))</formula>
    </cfRule>
  </conditionalFormatting>
  <conditionalFormatting sqref="L27">
    <cfRule type="containsText" dxfId="420" priority="443" operator="containsText" text="%">
      <formula>NOT(ISERROR(SEARCH("%",L27)))</formula>
    </cfRule>
  </conditionalFormatting>
  <conditionalFormatting sqref="L27">
    <cfRule type="containsText" dxfId="419" priority="442" operator="containsText" text="%">
      <formula>NOT(ISERROR(SEARCH("%",L27)))</formula>
    </cfRule>
  </conditionalFormatting>
  <conditionalFormatting sqref="L27">
    <cfRule type="containsText" dxfId="418" priority="441" operator="containsText" text="%">
      <formula>NOT(ISERROR(SEARCH("%",L27)))</formula>
    </cfRule>
  </conditionalFormatting>
  <conditionalFormatting sqref="L27">
    <cfRule type="containsText" dxfId="417" priority="440" operator="containsText" text="%">
      <formula>NOT(ISERROR(SEARCH("%",L27)))</formula>
    </cfRule>
  </conditionalFormatting>
  <conditionalFormatting sqref="L27">
    <cfRule type="containsText" dxfId="416" priority="439" operator="containsText" text="%">
      <formula>NOT(ISERROR(SEARCH("%",L27)))</formula>
    </cfRule>
  </conditionalFormatting>
  <conditionalFormatting sqref="L27">
    <cfRule type="containsText" dxfId="415" priority="438" operator="containsText" text="%">
      <formula>NOT(ISERROR(SEARCH("%",L27)))</formula>
    </cfRule>
  </conditionalFormatting>
  <conditionalFormatting sqref="L27">
    <cfRule type="containsText" dxfId="414" priority="437" operator="containsText" text="%">
      <formula>NOT(ISERROR(SEARCH("%",L27)))</formula>
    </cfRule>
  </conditionalFormatting>
  <conditionalFormatting sqref="L27">
    <cfRule type="containsText" dxfId="413" priority="436" operator="containsText" text="%">
      <formula>NOT(ISERROR(SEARCH("%",L27)))</formula>
    </cfRule>
  </conditionalFormatting>
  <conditionalFormatting sqref="L27">
    <cfRule type="containsText" dxfId="412" priority="435" operator="containsText" text="%">
      <formula>NOT(ISERROR(SEARCH("%",L27)))</formula>
    </cfRule>
  </conditionalFormatting>
  <conditionalFormatting sqref="L27">
    <cfRule type="containsText" dxfId="411" priority="434" operator="containsText" text="%">
      <formula>NOT(ISERROR(SEARCH("%",L27)))</formula>
    </cfRule>
  </conditionalFormatting>
  <conditionalFormatting sqref="L27">
    <cfRule type="containsText" dxfId="410" priority="433" operator="containsText" text="%">
      <formula>NOT(ISERROR(SEARCH("%",L27)))</formula>
    </cfRule>
  </conditionalFormatting>
  <conditionalFormatting sqref="L27">
    <cfRule type="containsText" dxfId="409" priority="432" operator="containsText" text="%">
      <formula>NOT(ISERROR(SEARCH("%",L27)))</formula>
    </cfRule>
  </conditionalFormatting>
  <conditionalFormatting sqref="L27">
    <cfRule type="containsText" dxfId="408" priority="431" operator="containsText" text="%">
      <formula>NOT(ISERROR(SEARCH("%",L27)))</formula>
    </cfRule>
  </conditionalFormatting>
  <conditionalFormatting sqref="L33:L34">
    <cfRule type="containsText" dxfId="407" priority="430" operator="containsText" text="%">
      <formula>NOT(ISERROR(SEARCH("%",L33)))</formula>
    </cfRule>
  </conditionalFormatting>
  <conditionalFormatting sqref="L33">
    <cfRule type="containsText" dxfId="406" priority="429" operator="containsText" text="%">
      <formula>NOT(ISERROR(SEARCH("%",L33)))</formula>
    </cfRule>
  </conditionalFormatting>
  <conditionalFormatting sqref="L33">
    <cfRule type="containsText" dxfId="405" priority="428" operator="containsText" text="%">
      <formula>NOT(ISERROR(SEARCH("%",L33)))</formula>
    </cfRule>
  </conditionalFormatting>
  <conditionalFormatting sqref="L33:L34">
    <cfRule type="containsText" dxfId="404" priority="427" operator="containsText" text="%">
      <formula>NOT(ISERROR(SEARCH("%",L33)))</formula>
    </cfRule>
  </conditionalFormatting>
  <conditionalFormatting sqref="L33">
    <cfRule type="containsText" dxfId="403" priority="426" operator="containsText" text="%">
      <formula>NOT(ISERROR(SEARCH("%",L33)))</formula>
    </cfRule>
  </conditionalFormatting>
  <conditionalFormatting sqref="L33">
    <cfRule type="containsText" dxfId="402" priority="425" operator="containsText" text="%">
      <formula>NOT(ISERROR(SEARCH("%",L33)))</formula>
    </cfRule>
  </conditionalFormatting>
  <conditionalFormatting sqref="L33:L34">
    <cfRule type="containsText" dxfId="401" priority="424" operator="containsText" text="%">
      <formula>NOT(ISERROR(SEARCH("%",L33)))</formula>
    </cfRule>
  </conditionalFormatting>
  <conditionalFormatting sqref="L33">
    <cfRule type="containsText" dxfId="400" priority="423" operator="containsText" text="%">
      <formula>NOT(ISERROR(SEARCH("%",L33)))</formula>
    </cfRule>
  </conditionalFormatting>
  <conditionalFormatting sqref="L33">
    <cfRule type="containsText" dxfId="399" priority="422" operator="containsText" text="%">
      <formula>NOT(ISERROR(SEARCH("%",L33)))</formula>
    </cfRule>
  </conditionalFormatting>
  <conditionalFormatting sqref="L33">
    <cfRule type="containsText" dxfId="398" priority="421" operator="containsText" text="%">
      <formula>NOT(ISERROR(SEARCH("%",L33)))</formula>
    </cfRule>
  </conditionalFormatting>
  <conditionalFormatting sqref="L33">
    <cfRule type="containsText" dxfId="397" priority="420" operator="containsText" text="%">
      <formula>NOT(ISERROR(SEARCH("%",L33)))</formula>
    </cfRule>
  </conditionalFormatting>
  <conditionalFormatting sqref="L33:L34">
    <cfRule type="containsText" dxfId="396" priority="419" operator="containsText" text="%">
      <formula>NOT(ISERROR(SEARCH("%",L33)))</formula>
    </cfRule>
  </conditionalFormatting>
  <conditionalFormatting sqref="L33:L34">
    <cfRule type="containsText" dxfId="395" priority="418" operator="containsText" text="%">
      <formula>NOT(ISERROR(SEARCH("%",L33)))</formula>
    </cfRule>
  </conditionalFormatting>
  <conditionalFormatting sqref="L33:L34">
    <cfRule type="containsText" dxfId="394" priority="417" operator="containsText" text="%">
      <formula>NOT(ISERROR(SEARCH("%",L33)))</formula>
    </cfRule>
  </conditionalFormatting>
  <conditionalFormatting sqref="L33">
    <cfRule type="containsText" dxfId="393" priority="416" operator="containsText" text="%">
      <formula>NOT(ISERROR(SEARCH("%",L33)))</formula>
    </cfRule>
  </conditionalFormatting>
  <conditionalFormatting sqref="L33">
    <cfRule type="containsText" dxfId="392" priority="415" operator="containsText" text="%">
      <formula>NOT(ISERROR(SEARCH("%",L33)))</formula>
    </cfRule>
  </conditionalFormatting>
  <conditionalFormatting sqref="L33">
    <cfRule type="containsText" dxfId="391" priority="414" operator="containsText" text="%">
      <formula>NOT(ISERROR(SEARCH("%",L33)))</formula>
    </cfRule>
  </conditionalFormatting>
  <conditionalFormatting sqref="L33">
    <cfRule type="containsText" dxfId="390" priority="413" operator="containsText" text="%">
      <formula>NOT(ISERROR(SEARCH("%",L33)))</formula>
    </cfRule>
  </conditionalFormatting>
  <conditionalFormatting sqref="L33">
    <cfRule type="containsText" dxfId="389" priority="412" operator="containsText" text="%">
      <formula>NOT(ISERROR(SEARCH("%",L33)))</formula>
    </cfRule>
  </conditionalFormatting>
  <conditionalFormatting sqref="L33">
    <cfRule type="containsText" dxfId="388" priority="411" operator="containsText" text="%">
      <formula>NOT(ISERROR(SEARCH("%",L33)))</formula>
    </cfRule>
  </conditionalFormatting>
  <conditionalFormatting sqref="L33">
    <cfRule type="containsText" dxfId="387" priority="410" operator="containsText" text="%">
      <formula>NOT(ISERROR(SEARCH("%",L33)))</formula>
    </cfRule>
  </conditionalFormatting>
  <conditionalFormatting sqref="L33">
    <cfRule type="containsText" dxfId="386" priority="409" operator="containsText" text="%">
      <formula>NOT(ISERROR(SEARCH("%",L33)))</formula>
    </cfRule>
  </conditionalFormatting>
  <conditionalFormatting sqref="L33">
    <cfRule type="containsText" dxfId="385" priority="408" operator="containsText" text="%">
      <formula>NOT(ISERROR(SEARCH("%",L33)))</formula>
    </cfRule>
  </conditionalFormatting>
  <conditionalFormatting sqref="L33">
    <cfRule type="containsText" dxfId="384" priority="407" operator="containsText" text="%">
      <formula>NOT(ISERROR(SEARCH("%",L33)))</formula>
    </cfRule>
  </conditionalFormatting>
  <conditionalFormatting sqref="L33">
    <cfRule type="containsText" dxfId="383" priority="406" operator="containsText" text="%">
      <formula>NOT(ISERROR(SEARCH("%",L33)))</formula>
    </cfRule>
  </conditionalFormatting>
  <conditionalFormatting sqref="L33">
    <cfRule type="containsText" dxfId="382" priority="405" operator="containsText" text="%">
      <formula>NOT(ISERROR(SEARCH("%",L33)))</formula>
    </cfRule>
  </conditionalFormatting>
  <conditionalFormatting sqref="L33">
    <cfRule type="containsText" dxfId="381" priority="404" operator="containsText" text="%">
      <formula>NOT(ISERROR(SEARCH("%",L33)))</formula>
    </cfRule>
  </conditionalFormatting>
  <conditionalFormatting sqref="L33">
    <cfRule type="containsText" dxfId="380" priority="403" operator="containsText" text="%">
      <formula>NOT(ISERROR(SEARCH("%",L33)))</formula>
    </cfRule>
  </conditionalFormatting>
  <conditionalFormatting sqref="L33">
    <cfRule type="containsText" dxfId="379" priority="402" operator="containsText" text="%">
      <formula>NOT(ISERROR(SEARCH("%",L33)))</formula>
    </cfRule>
  </conditionalFormatting>
  <conditionalFormatting sqref="L35:L36">
    <cfRule type="containsText" dxfId="378" priority="401" operator="containsText" text="%">
      <formula>NOT(ISERROR(SEARCH("%",L35)))</formula>
    </cfRule>
  </conditionalFormatting>
  <conditionalFormatting sqref="L35">
    <cfRule type="containsText" dxfId="377" priority="400" operator="containsText" text="%">
      <formula>NOT(ISERROR(SEARCH("%",L35)))</formula>
    </cfRule>
  </conditionalFormatting>
  <conditionalFormatting sqref="L35">
    <cfRule type="containsText" dxfId="376" priority="399" operator="containsText" text="%">
      <formula>NOT(ISERROR(SEARCH("%",L35)))</formula>
    </cfRule>
  </conditionalFormatting>
  <conditionalFormatting sqref="L35:L36">
    <cfRule type="containsText" dxfId="375" priority="398" operator="containsText" text="%">
      <formula>NOT(ISERROR(SEARCH("%",L35)))</formula>
    </cfRule>
  </conditionalFormatting>
  <conditionalFormatting sqref="L35">
    <cfRule type="containsText" dxfId="374" priority="397" operator="containsText" text="%">
      <formula>NOT(ISERROR(SEARCH("%",L35)))</formula>
    </cfRule>
  </conditionalFormatting>
  <conditionalFormatting sqref="L35">
    <cfRule type="containsText" dxfId="373" priority="396" operator="containsText" text="%">
      <formula>NOT(ISERROR(SEARCH("%",L35)))</formula>
    </cfRule>
  </conditionalFormatting>
  <conditionalFormatting sqref="L35:L36">
    <cfRule type="containsText" dxfId="372" priority="395" operator="containsText" text="%">
      <formula>NOT(ISERROR(SEARCH("%",L35)))</formula>
    </cfRule>
  </conditionalFormatting>
  <conditionalFormatting sqref="L35">
    <cfRule type="containsText" dxfId="371" priority="394" operator="containsText" text="%">
      <formula>NOT(ISERROR(SEARCH("%",L35)))</formula>
    </cfRule>
  </conditionalFormatting>
  <conditionalFormatting sqref="L35">
    <cfRule type="containsText" dxfId="370" priority="393" operator="containsText" text="%">
      <formula>NOT(ISERROR(SEARCH("%",L35)))</formula>
    </cfRule>
  </conditionalFormatting>
  <conditionalFormatting sqref="L35:L36">
    <cfRule type="containsText" dxfId="369" priority="392" operator="containsText" text="%">
      <formula>NOT(ISERROR(SEARCH("%",L35)))</formula>
    </cfRule>
  </conditionalFormatting>
  <conditionalFormatting sqref="L35">
    <cfRule type="containsText" dxfId="368" priority="391" operator="containsText" text="%">
      <formula>NOT(ISERROR(SEARCH("%",L35)))</formula>
    </cfRule>
  </conditionalFormatting>
  <conditionalFormatting sqref="L35">
    <cfRule type="containsText" dxfId="367" priority="390" operator="containsText" text="%">
      <formula>NOT(ISERROR(SEARCH("%",L35)))</formula>
    </cfRule>
  </conditionalFormatting>
  <conditionalFormatting sqref="L35">
    <cfRule type="containsText" dxfId="366" priority="389" operator="containsText" text="%">
      <formula>NOT(ISERROR(SEARCH("%",L35)))</formula>
    </cfRule>
  </conditionalFormatting>
  <conditionalFormatting sqref="L35">
    <cfRule type="containsText" dxfId="365" priority="388" operator="containsText" text="%">
      <formula>NOT(ISERROR(SEARCH("%",L35)))</formula>
    </cfRule>
  </conditionalFormatting>
  <conditionalFormatting sqref="L35:L36">
    <cfRule type="containsText" dxfId="364" priority="387" operator="containsText" text="%">
      <formula>NOT(ISERROR(SEARCH("%",L35)))</formula>
    </cfRule>
  </conditionalFormatting>
  <conditionalFormatting sqref="L35:L36">
    <cfRule type="containsText" dxfId="363" priority="385" operator="containsText" text="%">
      <formula>NOT(ISERROR(SEARCH("%",L35)))</formula>
    </cfRule>
  </conditionalFormatting>
  <conditionalFormatting sqref="L35">
    <cfRule type="containsText" dxfId="362" priority="384" operator="containsText" text="%">
      <formula>NOT(ISERROR(SEARCH("%",L35)))</formula>
    </cfRule>
  </conditionalFormatting>
  <conditionalFormatting sqref="L35">
    <cfRule type="containsText" dxfId="361" priority="383" operator="containsText" text="%">
      <formula>NOT(ISERROR(SEARCH("%",L35)))</formula>
    </cfRule>
  </conditionalFormatting>
  <conditionalFormatting sqref="L35">
    <cfRule type="containsText" dxfId="360" priority="382" operator="containsText" text="%">
      <formula>NOT(ISERROR(SEARCH("%",L35)))</formula>
    </cfRule>
  </conditionalFormatting>
  <conditionalFormatting sqref="L35">
    <cfRule type="containsText" dxfId="359" priority="381" operator="containsText" text="%">
      <formula>NOT(ISERROR(SEARCH("%",L35)))</formula>
    </cfRule>
  </conditionalFormatting>
  <conditionalFormatting sqref="L35">
    <cfRule type="containsText" dxfId="358" priority="380" operator="containsText" text="%">
      <formula>NOT(ISERROR(SEARCH("%",L35)))</formula>
    </cfRule>
  </conditionalFormatting>
  <conditionalFormatting sqref="L35">
    <cfRule type="containsText" dxfId="357" priority="379" operator="containsText" text="%">
      <formula>NOT(ISERROR(SEARCH("%",L35)))</formula>
    </cfRule>
  </conditionalFormatting>
  <conditionalFormatting sqref="L35">
    <cfRule type="containsText" dxfId="356" priority="378" operator="containsText" text="%">
      <formula>NOT(ISERROR(SEARCH("%",L35)))</formula>
    </cfRule>
  </conditionalFormatting>
  <conditionalFormatting sqref="L35">
    <cfRule type="containsText" dxfId="355" priority="377" operator="containsText" text="%">
      <formula>NOT(ISERROR(SEARCH("%",L35)))</formula>
    </cfRule>
  </conditionalFormatting>
  <conditionalFormatting sqref="L35">
    <cfRule type="containsText" dxfId="354" priority="376" operator="containsText" text="%">
      <formula>NOT(ISERROR(SEARCH("%",L35)))</formula>
    </cfRule>
  </conditionalFormatting>
  <conditionalFormatting sqref="L35">
    <cfRule type="containsText" dxfId="353" priority="375" operator="containsText" text="%">
      <formula>NOT(ISERROR(SEARCH("%",L35)))</formula>
    </cfRule>
  </conditionalFormatting>
  <conditionalFormatting sqref="L35">
    <cfRule type="containsText" dxfId="352" priority="374" operator="containsText" text="%">
      <formula>NOT(ISERROR(SEARCH("%",L35)))</formula>
    </cfRule>
  </conditionalFormatting>
  <conditionalFormatting sqref="L35">
    <cfRule type="containsText" dxfId="351" priority="373" operator="containsText" text="%">
      <formula>NOT(ISERROR(SEARCH("%",L35)))</formula>
    </cfRule>
  </conditionalFormatting>
  <conditionalFormatting sqref="L35">
    <cfRule type="containsText" dxfId="350" priority="372" operator="containsText" text="%">
      <formula>NOT(ISERROR(SEARCH("%",L35)))</formula>
    </cfRule>
  </conditionalFormatting>
  <conditionalFormatting sqref="L35">
    <cfRule type="containsText" dxfId="349" priority="370" operator="containsText" text="%">
      <formula>NOT(ISERROR(SEARCH("%",L35)))</formula>
    </cfRule>
  </conditionalFormatting>
  <conditionalFormatting sqref="L33:L34">
    <cfRule type="containsText" dxfId="348" priority="336" operator="containsText" text="%">
      <formula>NOT(ISERROR(SEARCH("%",L33)))</formula>
    </cfRule>
  </conditionalFormatting>
  <conditionalFormatting sqref="L33">
    <cfRule type="containsText" dxfId="347" priority="335" operator="containsText" text="%">
      <formula>NOT(ISERROR(SEARCH("%",L33)))</formula>
    </cfRule>
  </conditionalFormatting>
  <conditionalFormatting sqref="L33">
    <cfRule type="containsText" dxfId="346" priority="334" operator="containsText" text="%">
      <formula>NOT(ISERROR(SEARCH("%",L33)))</formula>
    </cfRule>
  </conditionalFormatting>
  <conditionalFormatting sqref="L33:L34">
    <cfRule type="containsText" dxfId="345" priority="333" operator="containsText" text="%">
      <formula>NOT(ISERROR(SEARCH("%",L33)))</formula>
    </cfRule>
  </conditionalFormatting>
  <conditionalFormatting sqref="L33">
    <cfRule type="containsText" dxfId="344" priority="332" operator="containsText" text="%">
      <formula>NOT(ISERROR(SEARCH("%",L33)))</formula>
    </cfRule>
  </conditionalFormatting>
  <conditionalFormatting sqref="L33">
    <cfRule type="containsText" dxfId="343" priority="331" operator="containsText" text="%">
      <formula>NOT(ISERROR(SEARCH("%",L33)))</formula>
    </cfRule>
  </conditionalFormatting>
  <conditionalFormatting sqref="L33:L34">
    <cfRule type="containsText" dxfId="342" priority="330" operator="containsText" text="%">
      <formula>NOT(ISERROR(SEARCH("%",L33)))</formula>
    </cfRule>
  </conditionalFormatting>
  <conditionalFormatting sqref="L33">
    <cfRule type="containsText" dxfId="341" priority="329" operator="containsText" text="%">
      <formula>NOT(ISERROR(SEARCH("%",L33)))</formula>
    </cfRule>
  </conditionalFormatting>
  <conditionalFormatting sqref="L33">
    <cfRule type="containsText" dxfId="340" priority="328" operator="containsText" text="%">
      <formula>NOT(ISERROR(SEARCH("%",L33)))</formula>
    </cfRule>
  </conditionalFormatting>
  <conditionalFormatting sqref="L33">
    <cfRule type="containsText" dxfId="339" priority="326" operator="containsText" text="%">
      <formula>NOT(ISERROR(SEARCH("%",L33)))</formula>
    </cfRule>
  </conditionalFormatting>
  <conditionalFormatting sqref="L33:L34">
    <cfRule type="containsText" dxfId="338" priority="325" operator="containsText" text="%">
      <formula>NOT(ISERROR(SEARCH("%",L33)))</formula>
    </cfRule>
  </conditionalFormatting>
  <conditionalFormatting sqref="L33:L34">
    <cfRule type="containsText" dxfId="337" priority="324" operator="containsText" text="%">
      <formula>NOT(ISERROR(SEARCH("%",L33)))</formula>
    </cfRule>
  </conditionalFormatting>
  <conditionalFormatting sqref="L33:L34">
    <cfRule type="containsText" dxfId="336" priority="323" operator="containsText" text="%">
      <formula>NOT(ISERROR(SEARCH("%",L33)))</formula>
    </cfRule>
  </conditionalFormatting>
  <conditionalFormatting sqref="L33">
    <cfRule type="containsText" dxfId="335" priority="322" operator="containsText" text="%">
      <formula>NOT(ISERROR(SEARCH("%",L33)))</formula>
    </cfRule>
  </conditionalFormatting>
  <conditionalFormatting sqref="L33">
    <cfRule type="containsText" dxfId="334" priority="321" operator="containsText" text="%">
      <formula>NOT(ISERROR(SEARCH("%",L33)))</formula>
    </cfRule>
  </conditionalFormatting>
  <conditionalFormatting sqref="L33">
    <cfRule type="containsText" dxfId="333" priority="320" operator="containsText" text="%">
      <formula>NOT(ISERROR(SEARCH("%",L33)))</formula>
    </cfRule>
  </conditionalFormatting>
  <conditionalFormatting sqref="L33">
    <cfRule type="containsText" dxfId="332" priority="319" operator="containsText" text="%">
      <formula>NOT(ISERROR(SEARCH("%",L33)))</formula>
    </cfRule>
  </conditionalFormatting>
  <conditionalFormatting sqref="L33">
    <cfRule type="containsText" dxfId="331" priority="318" operator="containsText" text="%">
      <formula>NOT(ISERROR(SEARCH("%",L33)))</formula>
    </cfRule>
  </conditionalFormatting>
  <conditionalFormatting sqref="L33">
    <cfRule type="containsText" dxfId="330" priority="317" operator="containsText" text="%">
      <formula>NOT(ISERROR(SEARCH("%",L33)))</formula>
    </cfRule>
  </conditionalFormatting>
  <conditionalFormatting sqref="L33">
    <cfRule type="containsText" dxfId="329" priority="316" operator="containsText" text="%">
      <formula>NOT(ISERROR(SEARCH("%",L33)))</formula>
    </cfRule>
  </conditionalFormatting>
  <conditionalFormatting sqref="L33">
    <cfRule type="containsText" dxfId="328" priority="315" operator="containsText" text="%">
      <formula>NOT(ISERROR(SEARCH("%",L33)))</formula>
    </cfRule>
  </conditionalFormatting>
  <conditionalFormatting sqref="L33">
    <cfRule type="containsText" dxfId="327" priority="314" operator="containsText" text="%">
      <formula>NOT(ISERROR(SEARCH("%",L33)))</formula>
    </cfRule>
  </conditionalFormatting>
  <conditionalFormatting sqref="L33">
    <cfRule type="containsText" dxfId="326" priority="313" operator="containsText" text="%">
      <formula>NOT(ISERROR(SEARCH("%",L33)))</formula>
    </cfRule>
  </conditionalFormatting>
  <conditionalFormatting sqref="L33">
    <cfRule type="containsText" dxfId="325" priority="312" operator="containsText" text="%">
      <formula>NOT(ISERROR(SEARCH("%",L33)))</formula>
    </cfRule>
  </conditionalFormatting>
  <conditionalFormatting sqref="L33">
    <cfRule type="containsText" dxfId="324" priority="311" operator="containsText" text="%">
      <formula>NOT(ISERROR(SEARCH("%",L33)))</formula>
    </cfRule>
  </conditionalFormatting>
  <conditionalFormatting sqref="L33">
    <cfRule type="containsText" dxfId="323" priority="310" operator="containsText" text="%">
      <formula>NOT(ISERROR(SEARCH("%",L33)))</formula>
    </cfRule>
  </conditionalFormatting>
  <conditionalFormatting sqref="L33">
    <cfRule type="containsText" dxfId="322" priority="309" operator="containsText" text="%">
      <formula>NOT(ISERROR(SEARCH("%",L33)))</formula>
    </cfRule>
  </conditionalFormatting>
  <conditionalFormatting sqref="L33">
    <cfRule type="containsText" dxfId="321" priority="308" operator="containsText" text="%">
      <formula>NOT(ISERROR(SEARCH("%",L33)))</formula>
    </cfRule>
  </conditionalFormatting>
  <conditionalFormatting sqref="L41:L42">
    <cfRule type="containsText" dxfId="320" priority="369" operator="containsText" text="%">
      <formula>NOT(ISERROR(SEARCH("%",L41)))</formula>
    </cfRule>
  </conditionalFormatting>
  <conditionalFormatting sqref="L41">
    <cfRule type="containsText" dxfId="319" priority="368" operator="containsText" text="%">
      <formula>NOT(ISERROR(SEARCH("%",L41)))</formula>
    </cfRule>
  </conditionalFormatting>
  <conditionalFormatting sqref="L41">
    <cfRule type="containsText" dxfId="318" priority="367" operator="containsText" text="%">
      <formula>NOT(ISERROR(SEARCH("%",L41)))</formula>
    </cfRule>
  </conditionalFormatting>
  <conditionalFormatting sqref="L41">
    <cfRule type="containsText" dxfId="317" priority="366" operator="containsText" text="%">
      <formula>NOT(ISERROR(SEARCH("%",L41)))</formula>
    </cfRule>
  </conditionalFormatting>
  <conditionalFormatting sqref="L41">
    <cfRule type="containsText" dxfId="316" priority="365" operator="containsText" text="%">
      <formula>NOT(ISERROR(SEARCH("%",L41)))</formula>
    </cfRule>
  </conditionalFormatting>
  <conditionalFormatting sqref="L41">
    <cfRule type="containsText" dxfId="315" priority="364" operator="containsText" text="%">
      <formula>NOT(ISERROR(SEARCH("%",L41)))</formula>
    </cfRule>
  </conditionalFormatting>
  <conditionalFormatting sqref="L41">
    <cfRule type="containsText" dxfId="314" priority="363" operator="containsText" text="%">
      <formula>NOT(ISERROR(SEARCH("%",L41)))</formula>
    </cfRule>
  </conditionalFormatting>
  <conditionalFormatting sqref="L41:L42">
    <cfRule type="containsText" dxfId="313" priority="362" operator="containsText" text="%">
      <formula>NOT(ISERROR(SEARCH("%",L41)))</formula>
    </cfRule>
  </conditionalFormatting>
  <conditionalFormatting sqref="L41">
    <cfRule type="containsText" dxfId="312" priority="361" operator="containsText" text="%">
      <formula>NOT(ISERROR(SEARCH("%",L41)))</formula>
    </cfRule>
  </conditionalFormatting>
  <conditionalFormatting sqref="L41">
    <cfRule type="containsText" dxfId="311" priority="360" operator="containsText" text="%">
      <formula>NOT(ISERROR(SEARCH("%",L41)))</formula>
    </cfRule>
  </conditionalFormatting>
  <conditionalFormatting sqref="L41:L42">
    <cfRule type="containsText" dxfId="310" priority="359" operator="containsText" text="%">
      <formula>NOT(ISERROR(SEARCH("%",L41)))</formula>
    </cfRule>
  </conditionalFormatting>
  <conditionalFormatting sqref="L41">
    <cfRule type="containsText" dxfId="309" priority="358" operator="containsText" text="%">
      <formula>NOT(ISERROR(SEARCH("%",L41)))</formula>
    </cfRule>
  </conditionalFormatting>
  <conditionalFormatting sqref="L41">
    <cfRule type="containsText" dxfId="308" priority="357" operator="containsText" text="%">
      <formula>NOT(ISERROR(SEARCH("%",L41)))</formula>
    </cfRule>
  </conditionalFormatting>
  <conditionalFormatting sqref="L41">
    <cfRule type="containsText" dxfId="307" priority="356" operator="containsText" text="%">
      <formula>NOT(ISERROR(SEARCH("%",L41)))</formula>
    </cfRule>
  </conditionalFormatting>
  <conditionalFormatting sqref="L41">
    <cfRule type="containsText" dxfId="306" priority="355" operator="containsText" text="%">
      <formula>NOT(ISERROR(SEARCH("%",L41)))</formula>
    </cfRule>
  </conditionalFormatting>
  <conditionalFormatting sqref="L41:L42">
    <cfRule type="containsText" dxfId="305" priority="354" operator="containsText" text="%">
      <formula>NOT(ISERROR(SEARCH("%",L41)))</formula>
    </cfRule>
  </conditionalFormatting>
  <conditionalFormatting sqref="L41:L42">
    <cfRule type="containsText" dxfId="304" priority="353" operator="containsText" text="%">
      <formula>NOT(ISERROR(SEARCH("%",L41)))</formula>
    </cfRule>
  </conditionalFormatting>
  <conditionalFormatting sqref="L41:L42">
    <cfRule type="containsText" dxfId="303" priority="352" operator="containsText" text="%">
      <formula>NOT(ISERROR(SEARCH("%",L41)))</formula>
    </cfRule>
  </conditionalFormatting>
  <conditionalFormatting sqref="L41">
    <cfRule type="containsText" dxfId="302" priority="351" operator="containsText" text="%">
      <formula>NOT(ISERROR(SEARCH("%",L41)))</formula>
    </cfRule>
  </conditionalFormatting>
  <conditionalFormatting sqref="L41">
    <cfRule type="containsText" dxfId="301" priority="350" operator="containsText" text="%">
      <formula>NOT(ISERROR(SEARCH("%",L41)))</formula>
    </cfRule>
  </conditionalFormatting>
  <conditionalFormatting sqref="L41">
    <cfRule type="containsText" dxfId="300" priority="349" operator="containsText" text="%">
      <formula>NOT(ISERROR(SEARCH("%",L41)))</formula>
    </cfRule>
  </conditionalFormatting>
  <conditionalFormatting sqref="L41">
    <cfRule type="containsText" dxfId="299" priority="348" operator="containsText" text="%">
      <formula>NOT(ISERROR(SEARCH("%",L41)))</formula>
    </cfRule>
  </conditionalFormatting>
  <conditionalFormatting sqref="L41">
    <cfRule type="containsText" dxfId="298" priority="347" operator="containsText" text="%">
      <formula>NOT(ISERROR(SEARCH("%",L41)))</formula>
    </cfRule>
  </conditionalFormatting>
  <conditionalFormatting sqref="L41">
    <cfRule type="containsText" dxfId="297" priority="346" operator="containsText" text="%">
      <formula>NOT(ISERROR(SEARCH("%",L41)))</formula>
    </cfRule>
  </conditionalFormatting>
  <conditionalFormatting sqref="L41">
    <cfRule type="containsText" dxfId="296" priority="345" operator="containsText" text="%">
      <formula>NOT(ISERROR(SEARCH("%",L41)))</formula>
    </cfRule>
  </conditionalFormatting>
  <conditionalFormatting sqref="L41">
    <cfRule type="containsText" dxfId="295" priority="344" operator="containsText" text="%">
      <formula>NOT(ISERROR(SEARCH("%",L41)))</formula>
    </cfRule>
  </conditionalFormatting>
  <conditionalFormatting sqref="L41">
    <cfRule type="containsText" dxfId="294" priority="343" operator="containsText" text="%">
      <formula>NOT(ISERROR(SEARCH("%",L41)))</formula>
    </cfRule>
  </conditionalFormatting>
  <conditionalFormatting sqref="L41">
    <cfRule type="containsText" dxfId="293" priority="342" operator="containsText" text="%">
      <formula>NOT(ISERROR(SEARCH("%",L41)))</formula>
    </cfRule>
  </conditionalFormatting>
  <conditionalFormatting sqref="L41">
    <cfRule type="containsText" dxfId="292" priority="341" operator="containsText" text="%">
      <formula>NOT(ISERROR(SEARCH("%",L41)))</formula>
    </cfRule>
  </conditionalFormatting>
  <conditionalFormatting sqref="L41">
    <cfRule type="containsText" dxfId="291" priority="340" operator="containsText" text="%">
      <formula>NOT(ISERROR(SEARCH("%",L41)))</formula>
    </cfRule>
  </conditionalFormatting>
  <conditionalFormatting sqref="L41">
    <cfRule type="containsText" dxfId="290" priority="339" operator="containsText" text="%">
      <formula>NOT(ISERROR(SEARCH("%",L41)))</formula>
    </cfRule>
  </conditionalFormatting>
  <conditionalFormatting sqref="L41">
    <cfRule type="containsText" dxfId="289" priority="338" operator="containsText" text="%">
      <formula>NOT(ISERROR(SEARCH("%",L41)))</formula>
    </cfRule>
  </conditionalFormatting>
  <conditionalFormatting sqref="L41">
    <cfRule type="containsText" dxfId="288" priority="337" operator="containsText" text="%">
      <formula>NOT(ISERROR(SEARCH("%",L41)))</formula>
    </cfRule>
  </conditionalFormatting>
  <conditionalFormatting sqref="L27">
    <cfRule type="containsText" dxfId="287" priority="151" operator="containsText" text="%">
      <formula>NOT(ISERROR(SEARCH("%",L27)))</formula>
    </cfRule>
  </conditionalFormatting>
  <conditionalFormatting sqref="L27">
    <cfRule type="containsText" dxfId="286" priority="148" operator="containsText" text="%">
      <formula>NOT(ISERROR(SEARCH("%",L27)))</formula>
    </cfRule>
  </conditionalFormatting>
  <conditionalFormatting sqref="L27">
    <cfRule type="containsText" dxfId="285" priority="147" operator="containsText" text="%">
      <formula>NOT(ISERROR(SEARCH("%",L27)))</formula>
    </cfRule>
  </conditionalFormatting>
  <conditionalFormatting sqref="L27">
    <cfRule type="containsText" dxfId="284" priority="146" operator="containsText" text="%">
      <formula>NOT(ISERROR(SEARCH("%",L27)))</formula>
    </cfRule>
  </conditionalFormatting>
  <conditionalFormatting sqref="L27">
    <cfRule type="containsText" dxfId="283" priority="145" operator="containsText" text="%">
      <formula>NOT(ISERROR(SEARCH("%",L27)))</formula>
    </cfRule>
  </conditionalFormatting>
  <conditionalFormatting sqref="L27">
    <cfRule type="containsText" dxfId="282" priority="144" operator="containsText" text="%">
      <formula>NOT(ISERROR(SEARCH("%",L27)))</formula>
    </cfRule>
  </conditionalFormatting>
  <conditionalFormatting sqref="L27">
    <cfRule type="containsText" dxfId="281" priority="143" operator="containsText" text="%">
      <formula>NOT(ISERROR(SEARCH("%",L27)))</formula>
    </cfRule>
  </conditionalFormatting>
  <conditionalFormatting sqref="L27">
    <cfRule type="containsText" dxfId="280" priority="142" operator="containsText" text="%">
      <formula>NOT(ISERROR(SEARCH("%",L27)))</formula>
    </cfRule>
  </conditionalFormatting>
  <conditionalFormatting sqref="L27">
    <cfRule type="containsText" dxfId="279" priority="141" operator="containsText" text="%">
      <formula>NOT(ISERROR(SEARCH("%",L27)))</formula>
    </cfRule>
  </conditionalFormatting>
  <conditionalFormatting sqref="L27">
    <cfRule type="containsText" dxfId="278" priority="136" operator="containsText" text="%">
      <formula>NOT(ISERROR(SEARCH("%",L27)))</formula>
    </cfRule>
  </conditionalFormatting>
  <conditionalFormatting sqref="L27">
    <cfRule type="containsText" dxfId="277" priority="135" operator="containsText" text="%">
      <formula>NOT(ISERROR(SEARCH("%",L27)))</formula>
    </cfRule>
  </conditionalFormatting>
  <conditionalFormatting sqref="L27:L28">
    <cfRule type="containsText" dxfId="276" priority="131" operator="containsText" text="%">
      <formula>NOT(ISERROR(SEARCH("%",L27)))</formula>
    </cfRule>
  </conditionalFormatting>
  <conditionalFormatting sqref="L27:L28">
    <cfRule type="containsText" dxfId="275" priority="130" operator="containsText" text="%">
      <formula>NOT(ISERROR(SEARCH("%",L27)))</formula>
    </cfRule>
  </conditionalFormatting>
  <conditionalFormatting sqref="L27">
    <cfRule type="containsText" dxfId="274" priority="129" operator="containsText" text="%">
      <formula>NOT(ISERROR(SEARCH("%",L27)))</formula>
    </cfRule>
  </conditionalFormatting>
  <conditionalFormatting sqref="L27">
    <cfRule type="containsText" dxfId="273" priority="128" operator="containsText" text="%">
      <formula>NOT(ISERROR(SEARCH("%",L27)))</formula>
    </cfRule>
  </conditionalFormatting>
  <conditionalFormatting sqref="L27">
    <cfRule type="containsText" dxfId="272" priority="127" operator="containsText" text="%">
      <formula>NOT(ISERROR(SEARCH("%",L27)))</formula>
    </cfRule>
  </conditionalFormatting>
  <conditionalFormatting sqref="L27">
    <cfRule type="containsText" dxfId="271" priority="122" operator="containsText" text="%">
      <formula>NOT(ISERROR(SEARCH("%",L27)))</formula>
    </cfRule>
  </conditionalFormatting>
  <conditionalFormatting sqref="L27">
    <cfRule type="containsText" dxfId="270" priority="121" operator="containsText" text="%">
      <formula>NOT(ISERROR(SEARCH("%",L27)))</formula>
    </cfRule>
  </conditionalFormatting>
  <conditionalFormatting sqref="L27">
    <cfRule type="containsText" dxfId="269" priority="119" operator="containsText" text="%">
      <formula>NOT(ISERROR(SEARCH("%",L27)))</formula>
    </cfRule>
  </conditionalFormatting>
  <conditionalFormatting sqref="L27">
    <cfRule type="containsText" dxfId="268" priority="118" operator="containsText" text="%">
      <formula>NOT(ISERROR(SEARCH("%",L27)))</formula>
    </cfRule>
  </conditionalFormatting>
  <conditionalFormatting sqref="L27">
    <cfRule type="containsText" dxfId="267" priority="117" operator="containsText" text="%">
      <formula>NOT(ISERROR(SEARCH("%",L27)))</formula>
    </cfRule>
  </conditionalFormatting>
  <conditionalFormatting sqref="L27">
    <cfRule type="containsText" dxfId="266" priority="116" operator="containsText" text="%">
      <formula>NOT(ISERROR(SEARCH("%",L27)))</formula>
    </cfRule>
  </conditionalFormatting>
  <conditionalFormatting sqref="L27">
    <cfRule type="containsText" dxfId="265" priority="115" operator="containsText" text="%">
      <formula>NOT(ISERROR(SEARCH("%",L27)))</formula>
    </cfRule>
  </conditionalFormatting>
  <conditionalFormatting sqref="L27">
    <cfRule type="containsText" dxfId="264" priority="113" operator="containsText" text="%">
      <formula>NOT(ISERROR(SEARCH("%",L27)))</formula>
    </cfRule>
  </conditionalFormatting>
  <conditionalFormatting sqref="L27">
    <cfRule type="containsText" dxfId="263" priority="112" operator="containsText" text="%">
      <formula>NOT(ISERROR(SEARCH("%",L27)))</formula>
    </cfRule>
  </conditionalFormatting>
  <conditionalFormatting sqref="L27">
    <cfRule type="containsText" dxfId="262" priority="105" operator="containsText" text="%">
      <formula>NOT(ISERROR(SEARCH("%",L27)))</formula>
    </cfRule>
  </conditionalFormatting>
  <conditionalFormatting sqref="L27">
    <cfRule type="containsText" dxfId="261" priority="103" operator="containsText" text="%">
      <formula>NOT(ISERROR(SEARCH("%",L27)))</formula>
    </cfRule>
  </conditionalFormatting>
  <conditionalFormatting sqref="L27">
    <cfRule type="containsText" dxfId="260" priority="101" operator="containsText" text="%">
      <formula>NOT(ISERROR(SEARCH("%",L27)))</formula>
    </cfRule>
  </conditionalFormatting>
  <conditionalFormatting sqref="L27">
    <cfRule type="containsText" dxfId="259" priority="98" operator="containsText" text="%">
      <formula>NOT(ISERROR(SEARCH("%",L27)))</formula>
    </cfRule>
  </conditionalFormatting>
  <conditionalFormatting sqref="L27">
    <cfRule type="containsText" dxfId="258" priority="96" operator="containsText" text="%">
      <formula>NOT(ISERROR(SEARCH("%",L27)))</formula>
    </cfRule>
  </conditionalFormatting>
  <conditionalFormatting sqref="L27">
    <cfRule type="containsText" dxfId="257" priority="95" operator="containsText" text="%">
      <formula>NOT(ISERROR(SEARCH("%",L27)))</formula>
    </cfRule>
  </conditionalFormatting>
  <conditionalFormatting sqref="L27:L28">
    <cfRule type="containsText" dxfId="256" priority="94" operator="containsText" text="%">
      <formula>NOT(ISERROR(SEARCH("%",L27)))</formula>
    </cfRule>
  </conditionalFormatting>
  <conditionalFormatting sqref="L27:L28">
    <cfRule type="containsText" dxfId="255" priority="93" operator="containsText" text="%">
      <formula>NOT(ISERROR(SEARCH("%",L27)))</formula>
    </cfRule>
  </conditionalFormatting>
  <conditionalFormatting sqref="L27:L28">
    <cfRule type="containsText" dxfId="254" priority="92" operator="containsText" text="%">
      <formula>NOT(ISERROR(SEARCH("%",L27)))</formula>
    </cfRule>
  </conditionalFormatting>
  <conditionalFormatting sqref="L27">
    <cfRule type="containsText" dxfId="253" priority="91" operator="containsText" text="%">
      <formula>NOT(ISERROR(SEARCH("%",L27)))</formula>
    </cfRule>
  </conditionalFormatting>
  <conditionalFormatting sqref="L27">
    <cfRule type="containsText" dxfId="252" priority="89" operator="containsText" text="%">
      <formula>NOT(ISERROR(SEARCH("%",L27)))</formula>
    </cfRule>
  </conditionalFormatting>
  <conditionalFormatting sqref="L27">
    <cfRule type="containsText" dxfId="251" priority="88" operator="containsText" text="%">
      <formula>NOT(ISERROR(SEARCH("%",L27)))</formula>
    </cfRule>
  </conditionalFormatting>
  <conditionalFormatting sqref="L27">
    <cfRule type="containsText" dxfId="250" priority="86" operator="containsText" text="%">
      <formula>NOT(ISERROR(SEARCH("%",L27)))</formula>
    </cfRule>
  </conditionalFormatting>
  <conditionalFormatting sqref="L27">
    <cfRule type="containsText" dxfId="249" priority="85" operator="containsText" text="%">
      <formula>NOT(ISERROR(SEARCH("%",L27)))</formula>
    </cfRule>
  </conditionalFormatting>
  <conditionalFormatting sqref="L27">
    <cfRule type="containsText" dxfId="248" priority="84" operator="containsText" text="%">
      <formula>NOT(ISERROR(SEARCH("%",L27)))</formula>
    </cfRule>
  </conditionalFormatting>
  <conditionalFormatting sqref="L27">
    <cfRule type="containsText" dxfId="247" priority="83" operator="containsText" text="%">
      <formula>NOT(ISERROR(SEARCH("%",L27)))</formula>
    </cfRule>
  </conditionalFormatting>
  <conditionalFormatting sqref="L27">
    <cfRule type="containsText" dxfId="246" priority="82" operator="containsText" text="%">
      <formula>NOT(ISERROR(SEARCH("%",L27)))</formula>
    </cfRule>
  </conditionalFormatting>
  <conditionalFormatting sqref="L27">
    <cfRule type="containsText" dxfId="245" priority="81" operator="containsText" text="%">
      <formula>NOT(ISERROR(SEARCH("%",L27)))</formula>
    </cfRule>
  </conditionalFormatting>
  <conditionalFormatting sqref="L27">
    <cfRule type="containsText" dxfId="244" priority="80" operator="containsText" text="%">
      <formula>NOT(ISERROR(SEARCH("%",L27)))</formula>
    </cfRule>
  </conditionalFormatting>
  <conditionalFormatting sqref="L27">
    <cfRule type="containsText" dxfId="243" priority="79" operator="containsText" text="%">
      <formula>NOT(ISERROR(SEARCH("%",L27)))</formula>
    </cfRule>
  </conditionalFormatting>
  <conditionalFormatting sqref="L27">
    <cfRule type="containsText" dxfId="242" priority="78" operator="containsText" text="%">
      <formula>NOT(ISERROR(SEARCH("%",L27)))</formula>
    </cfRule>
  </conditionalFormatting>
  <conditionalFormatting sqref="L27">
    <cfRule type="containsText" dxfId="241" priority="74" operator="containsText" text="%">
      <formula>NOT(ISERROR(SEARCH("%",L27)))</formula>
    </cfRule>
  </conditionalFormatting>
  <conditionalFormatting sqref="L27">
    <cfRule type="containsText" dxfId="240" priority="73" operator="containsText" text="%">
      <formula>NOT(ISERROR(SEARCH("%",L27)))</formula>
    </cfRule>
  </conditionalFormatting>
  <conditionalFormatting sqref="L27">
    <cfRule type="containsText" dxfId="239" priority="71" operator="containsText" text="%">
      <formula>NOT(ISERROR(SEARCH("%",L27)))</formula>
    </cfRule>
  </conditionalFormatting>
  <conditionalFormatting sqref="L27">
    <cfRule type="containsText" dxfId="238" priority="69" operator="containsText" text="%">
      <formula>NOT(ISERROR(SEARCH("%",L27)))</formula>
    </cfRule>
  </conditionalFormatting>
  <conditionalFormatting sqref="L27">
    <cfRule type="containsText" dxfId="237" priority="68" operator="containsText" text="%">
      <formula>NOT(ISERROR(SEARCH("%",L27)))</formula>
    </cfRule>
  </conditionalFormatting>
  <conditionalFormatting sqref="L27">
    <cfRule type="containsText" dxfId="236" priority="66" operator="containsText" text="%">
      <formula>NOT(ISERROR(SEARCH("%",L27)))</formula>
    </cfRule>
  </conditionalFormatting>
  <conditionalFormatting sqref="L27:L28">
    <cfRule type="containsText" dxfId="235" priority="64" operator="containsText" text="%">
      <formula>NOT(ISERROR(SEARCH("%",L27)))</formula>
    </cfRule>
  </conditionalFormatting>
  <conditionalFormatting sqref="L27">
    <cfRule type="containsText" dxfId="234" priority="63" operator="containsText" text="%">
      <formula>NOT(ISERROR(SEARCH("%",L27)))</formula>
    </cfRule>
  </conditionalFormatting>
  <conditionalFormatting sqref="L27:L28">
    <cfRule type="containsText" dxfId="233" priority="59" operator="containsText" text="%">
      <formula>NOT(ISERROR(SEARCH("%",L27)))</formula>
    </cfRule>
  </conditionalFormatting>
  <conditionalFormatting sqref="L27:L28">
    <cfRule type="containsText" dxfId="232" priority="57" operator="containsText" text="%">
      <formula>NOT(ISERROR(SEARCH("%",L27)))</formula>
    </cfRule>
  </conditionalFormatting>
  <conditionalFormatting sqref="L27">
    <cfRule type="containsText" dxfId="231" priority="56" operator="containsText" text="%">
      <formula>NOT(ISERROR(SEARCH("%",L27)))</formula>
    </cfRule>
  </conditionalFormatting>
  <conditionalFormatting sqref="L27">
    <cfRule type="containsText" dxfId="230" priority="55" operator="containsText" text="%">
      <formula>NOT(ISERROR(SEARCH("%",L27)))</formula>
    </cfRule>
  </conditionalFormatting>
  <conditionalFormatting sqref="L27">
    <cfRule type="containsText" dxfId="229" priority="54" operator="containsText" text="%">
      <formula>NOT(ISERROR(SEARCH("%",L27)))</formula>
    </cfRule>
  </conditionalFormatting>
  <conditionalFormatting sqref="L27">
    <cfRule type="containsText" dxfId="228" priority="53" operator="containsText" text="%">
      <formula>NOT(ISERROR(SEARCH("%",L27)))</formula>
    </cfRule>
  </conditionalFormatting>
  <conditionalFormatting sqref="L27">
    <cfRule type="containsText" dxfId="227" priority="52" operator="containsText" text="%">
      <formula>NOT(ISERROR(SEARCH("%",L27)))</formula>
    </cfRule>
  </conditionalFormatting>
  <conditionalFormatting sqref="L27">
    <cfRule type="containsText" dxfId="226" priority="50" operator="containsText" text="%">
      <formula>NOT(ISERROR(SEARCH("%",L27)))</formula>
    </cfRule>
  </conditionalFormatting>
  <conditionalFormatting sqref="L27">
    <cfRule type="containsText" dxfId="225" priority="49" operator="containsText" text="%">
      <formula>NOT(ISERROR(SEARCH("%",L27)))</formula>
    </cfRule>
  </conditionalFormatting>
  <conditionalFormatting sqref="L27">
    <cfRule type="containsText" dxfId="224" priority="47" operator="containsText" text="%">
      <formula>NOT(ISERROR(SEARCH("%",L27)))</formula>
    </cfRule>
  </conditionalFormatting>
  <conditionalFormatting sqref="L27">
    <cfRule type="containsText" dxfId="223" priority="46" operator="containsText" text="%">
      <formula>NOT(ISERROR(SEARCH("%",L27)))</formula>
    </cfRule>
  </conditionalFormatting>
  <conditionalFormatting sqref="L27">
    <cfRule type="containsText" dxfId="222" priority="45" operator="containsText" text="%">
      <formula>NOT(ISERROR(SEARCH("%",L27)))</formula>
    </cfRule>
  </conditionalFormatting>
  <conditionalFormatting sqref="L27">
    <cfRule type="containsText" dxfId="221" priority="44" operator="containsText" text="%">
      <formula>NOT(ISERROR(SEARCH("%",L27)))</formula>
    </cfRule>
  </conditionalFormatting>
  <conditionalFormatting sqref="L27">
    <cfRule type="containsText" dxfId="220" priority="43" operator="containsText" text="%">
      <formula>NOT(ISERROR(SEARCH("%",L27)))</formula>
    </cfRule>
  </conditionalFormatting>
  <conditionalFormatting sqref="L27">
    <cfRule type="containsText" dxfId="219" priority="42" operator="containsText" text="%">
      <formula>NOT(ISERROR(SEARCH("%",L27)))</formula>
    </cfRule>
  </conditionalFormatting>
  <conditionalFormatting sqref="L11:L12">
    <cfRule type="containsText" dxfId="218" priority="41" operator="containsText" text="%">
      <formula>NOT(ISERROR(SEARCH("%",L11)))</formula>
    </cfRule>
  </conditionalFormatting>
  <conditionalFormatting sqref="L33">
    <cfRule type="containsText" dxfId="217" priority="327" operator="containsText" text="%">
      <formula>NOT(ISERROR(SEARCH("%",L33)))</formula>
    </cfRule>
  </conditionalFormatting>
  <conditionalFormatting sqref="L43 L45 L47">
    <cfRule type="containsText" dxfId="216" priority="40" operator="containsText" text="%">
      <formula>NOT(ISERROR(SEARCH("%",L43)))</formula>
    </cfRule>
  </conditionalFormatting>
  <conditionalFormatting sqref="L43 L45 L47">
    <cfRule type="containsText" dxfId="215" priority="39" operator="containsText" text="%">
      <formula>NOT(ISERROR(SEARCH("%",L43)))</formula>
    </cfRule>
  </conditionalFormatting>
  <conditionalFormatting sqref="L43 L45 L47">
    <cfRule type="containsText" dxfId="214" priority="37" operator="containsText" text="%">
      <formula>NOT(ISERROR(SEARCH("%",L43)))</formula>
    </cfRule>
  </conditionalFormatting>
  <conditionalFormatting sqref="L43 L45 L47">
    <cfRule type="containsText" dxfId="213" priority="36" operator="containsText" text="%">
      <formula>NOT(ISERROR(SEARCH("%",L43)))</formula>
    </cfRule>
  </conditionalFormatting>
  <conditionalFormatting sqref="L43 L45 L47">
    <cfRule type="containsText" dxfId="212" priority="35" operator="containsText" text="%">
      <formula>NOT(ISERROR(SEARCH("%",L43)))</formula>
    </cfRule>
  </conditionalFormatting>
  <conditionalFormatting sqref="L43 L45 L47">
    <cfRule type="containsText" dxfId="211" priority="34" operator="containsText" text="%">
      <formula>NOT(ISERROR(SEARCH("%",L43)))</formula>
    </cfRule>
  </conditionalFormatting>
  <conditionalFormatting sqref="L43 L45 L47">
    <cfRule type="containsText" dxfId="210" priority="33" operator="containsText" text="%">
      <formula>NOT(ISERROR(SEARCH("%",L43)))</formula>
    </cfRule>
  </conditionalFormatting>
  <conditionalFormatting sqref="L43 L45 L47">
    <cfRule type="containsText" dxfId="209" priority="32" operator="containsText" text="%">
      <formula>NOT(ISERROR(SEARCH("%",L43)))</formula>
    </cfRule>
  </conditionalFormatting>
  <conditionalFormatting sqref="L43 L45 L47">
    <cfRule type="containsText" dxfId="208" priority="31" operator="containsText" text="%">
      <formula>NOT(ISERROR(SEARCH("%",L43)))</formula>
    </cfRule>
  </conditionalFormatting>
  <conditionalFormatting sqref="L43 L45 L47">
    <cfRule type="containsText" dxfId="207" priority="30" operator="containsText" text="%">
      <formula>NOT(ISERROR(SEARCH("%",L43)))</formula>
    </cfRule>
  </conditionalFormatting>
  <conditionalFormatting sqref="L43 L45 L47">
    <cfRule type="containsText" dxfId="206" priority="29" operator="containsText" text="%">
      <formula>NOT(ISERROR(SEARCH("%",L43)))</formula>
    </cfRule>
  </conditionalFormatting>
  <conditionalFormatting sqref="L43 L45 L47">
    <cfRule type="containsText" dxfId="205" priority="28" operator="containsText" text="%">
      <formula>NOT(ISERROR(SEARCH("%",L43)))</formula>
    </cfRule>
  </conditionalFormatting>
  <conditionalFormatting sqref="L43 L45 L47">
    <cfRule type="containsText" dxfId="204" priority="27" operator="containsText" text="%">
      <formula>NOT(ISERROR(SEARCH("%",L43)))</formula>
    </cfRule>
  </conditionalFormatting>
  <conditionalFormatting sqref="L43 L45 L47">
    <cfRule type="containsText" dxfId="203" priority="26" operator="containsText" text="%">
      <formula>NOT(ISERROR(SEARCH("%",L43)))</formula>
    </cfRule>
  </conditionalFormatting>
  <conditionalFormatting sqref="L43 L45 L47">
    <cfRule type="containsText" dxfId="202" priority="25" operator="containsText" text="%">
      <formula>NOT(ISERROR(SEARCH("%",L43)))</formula>
    </cfRule>
  </conditionalFormatting>
  <conditionalFormatting sqref="L43 L45 L47">
    <cfRule type="containsText" dxfId="201" priority="24" operator="containsText" text="%">
      <formula>NOT(ISERROR(SEARCH("%",L43)))</formula>
    </cfRule>
  </conditionalFormatting>
  <conditionalFormatting sqref="L43 L45 L47">
    <cfRule type="containsText" dxfId="200" priority="23" operator="containsText" text="%">
      <formula>NOT(ISERROR(SEARCH("%",L43)))</formula>
    </cfRule>
  </conditionalFormatting>
  <conditionalFormatting sqref="L43 L45 L47">
    <cfRule type="containsText" dxfId="199" priority="22" operator="containsText" text="%">
      <formula>NOT(ISERROR(SEARCH("%",L43)))</formula>
    </cfRule>
  </conditionalFormatting>
  <conditionalFormatting sqref="L43 L45 L47">
    <cfRule type="containsText" dxfId="198" priority="21" operator="containsText" text="%">
      <formula>NOT(ISERROR(SEARCH("%",L43)))</formula>
    </cfRule>
  </conditionalFormatting>
  <conditionalFormatting sqref="L31:L32">
    <cfRule type="containsText" dxfId="197" priority="307" operator="containsText" text="%">
      <formula>NOT(ISERROR(SEARCH("%",L31)))</formula>
    </cfRule>
  </conditionalFormatting>
  <conditionalFormatting sqref="L31">
    <cfRule type="containsText" dxfId="196" priority="306" operator="containsText" text="%">
      <formula>NOT(ISERROR(SEARCH("%",L31)))</formula>
    </cfRule>
  </conditionalFormatting>
  <conditionalFormatting sqref="L31">
    <cfRule type="containsText" dxfId="195" priority="305" operator="containsText" text="%">
      <formula>NOT(ISERROR(SEARCH("%",L31)))</formula>
    </cfRule>
  </conditionalFormatting>
  <conditionalFormatting sqref="L31:L32">
    <cfRule type="containsText" dxfId="194" priority="304" operator="containsText" text="%">
      <formula>NOT(ISERROR(SEARCH("%",L31)))</formula>
    </cfRule>
  </conditionalFormatting>
  <conditionalFormatting sqref="L31">
    <cfRule type="containsText" dxfId="193" priority="303" operator="containsText" text="%">
      <formula>NOT(ISERROR(SEARCH("%",L31)))</formula>
    </cfRule>
  </conditionalFormatting>
  <conditionalFormatting sqref="L31">
    <cfRule type="containsText" dxfId="192" priority="302" operator="containsText" text="%">
      <formula>NOT(ISERROR(SEARCH("%",L31)))</formula>
    </cfRule>
  </conditionalFormatting>
  <conditionalFormatting sqref="L31:L32">
    <cfRule type="containsText" dxfId="191" priority="301" operator="containsText" text="%">
      <formula>NOT(ISERROR(SEARCH("%",L31)))</formula>
    </cfRule>
  </conditionalFormatting>
  <conditionalFormatting sqref="L31">
    <cfRule type="containsText" dxfId="190" priority="300" operator="containsText" text="%">
      <formula>NOT(ISERROR(SEARCH("%",L31)))</formula>
    </cfRule>
  </conditionalFormatting>
  <conditionalFormatting sqref="L31">
    <cfRule type="containsText" dxfId="189" priority="299" operator="containsText" text="%">
      <formula>NOT(ISERROR(SEARCH("%",L31)))</formula>
    </cfRule>
  </conditionalFormatting>
  <conditionalFormatting sqref="L31:L32">
    <cfRule type="containsText" dxfId="188" priority="298" operator="containsText" text="%">
      <formula>NOT(ISERROR(SEARCH("%",L31)))</formula>
    </cfRule>
  </conditionalFormatting>
  <conditionalFormatting sqref="L31">
    <cfRule type="containsText" dxfId="187" priority="297" operator="containsText" text="%">
      <formula>NOT(ISERROR(SEARCH("%",L31)))</formula>
    </cfRule>
  </conditionalFormatting>
  <conditionalFormatting sqref="L31">
    <cfRule type="containsText" dxfId="186" priority="296" operator="containsText" text="%">
      <formula>NOT(ISERROR(SEARCH("%",L31)))</formula>
    </cfRule>
  </conditionalFormatting>
  <conditionalFormatting sqref="L31">
    <cfRule type="containsText" dxfId="185" priority="295" operator="containsText" text="%">
      <formula>NOT(ISERROR(SEARCH("%",L31)))</formula>
    </cfRule>
  </conditionalFormatting>
  <conditionalFormatting sqref="L31">
    <cfRule type="containsText" dxfId="184" priority="294" operator="containsText" text="%">
      <formula>NOT(ISERROR(SEARCH("%",L31)))</formula>
    </cfRule>
  </conditionalFormatting>
  <conditionalFormatting sqref="L31:L32">
    <cfRule type="containsText" dxfId="183" priority="293" operator="containsText" text="%">
      <formula>NOT(ISERROR(SEARCH("%",L31)))</formula>
    </cfRule>
  </conditionalFormatting>
  <conditionalFormatting sqref="L31:L32">
    <cfRule type="containsText" dxfId="182" priority="292" operator="containsText" text="%">
      <formula>NOT(ISERROR(SEARCH("%",L31)))</formula>
    </cfRule>
  </conditionalFormatting>
  <conditionalFormatting sqref="L31:L32">
    <cfRule type="containsText" dxfId="181" priority="291" operator="containsText" text="%">
      <formula>NOT(ISERROR(SEARCH("%",L31)))</formula>
    </cfRule>
  </conditionalFormatting>
  <conditionalFormatting sqref="L31">
    <cfRule type="containsText" dxfId="180" priority="290" operator="containsText" text="%">
      <formula>NOT(ISERROR(SEARCH("%",L31)))</formula>
    </cfRule>
  </conditionalFormatting>
  <conditionalFormatting sqref="L31">
    <cfRule type="containsText" dxfId="179" priority="289" operator="containsText" text="%">
      <formula>NOT(ISERROR(SEARCH("%",L31)))</formula>
    </cfRule>
  </conditionalFormatting>
  <conditionalFormatting sqref="L31">
    <cfRule type="containsText" dxfId="178" priority="288" operator="containsText" text="%">
      <formula>NOT(ISERROR(SEARCH("%",L31)))</formula>
    </cfRule>
  </conditionalFormatting>
  <conditionalFormatting sqref="L31">
    <cfRule type="containsText" dxfId="177" priority="287" operator="containsText" text="%">
      <formula>NOT(ISERROR(SEARCH("%",L31)))</formula>
    </cfRule>
  </conditionalFormatting>
  <conditionalFormatting sqref="L31">
    <cfRule type="containsText" dxfId="176" priority="286" operator="containsText" text="%">
      <formula>NOT(ISERROR(SEARCH("%",L31)))</formula>
    </cfRule>
  </conditionalFormatting>
  <conditionalFormatting sqref="L31">
    <cfRule type="containsText" dxfId="175" priority="285" operator="containsText" text="%">
      <formula>NOT(ISERROR(SEARCH("%",L31)))</formula>
    </cfRule>
  </conditionalFormatting>
  <conditionalFormatting sqref="L31">
    <cfRule type="containsText" dxfId="174" priority="284" operator="containsText" text="%">
      <formula>NOT(ISERROR(SEARCH("%",L31)))</formula>
    </cfRule>
  </conditionalFormatting>
  <conditionalFormatting sqref="L31">
    <cfRule type="containsText" dxfId="173" priority="283" operator="containsText" text="%">
      <formula>NOT(ISERROR(SEARCH("%",L31)))</formula>
    </cfRule>
  </conditionalFormatting>
  <conditionalFormatting sqref="L31">
    <cfRule type="containsText" dxfId="172" priority="282" operator="containsText" text="%">
      <formula>NOT(ISERROR(SEARCH("%",L31)))</formula>
    </cfRule>
  </conditionalFormatting>
  <conditionalFormatting sqref="L31">
    <cfRule type="containsText" dxfId="171" priority="281" operator="containsText" text="%">
      <formula>NOT(ISERROR(SEARCH("%",L31)))</formula>
    </cfRule>
  </conditionalFormatting>
  <conditionalFormatting sqref="L31">
    <cfRule type="containsText" dxfId="170" priority="280" operator="containsText" text="%">
      <formula>NOT(ISERROR(SEARCH("%",L31)))</formula>
    </cfRule>
  </conditionalFormatting>
  <conditionalFormatting sqref="L31">
    <cfRule type="containsText" dxfId="169" priority="279" operator="containsText" text="%">
      <formula>NOT(ISERROR(SEARCH("%",L31)))</formula>
    </cfRule>
  </conditionalFormatting>
  <conditionalFormatting sqref="L31">
    <cfRule type="containsText" dxfId="168" priority="278" operator="containsText" text="%">
      <formula>NOT(ISERROR(SEARCH("%",L31)))</formula>
    </cfRule>
  </conditionalFormatting>
  <conditionalFormatting sqref="L31">
    <cfRule type="containsText" dxfId="167" priority="277" operator="containsText" text="%">
      <formula>NOT(ISERROR(SEARCH("%",L31)))</formula>
    </cfRule>
  </conditionalFormatting>
  <conditionalFormatting sqref="L31">
    <cfRule type="containsText" dxfId="166" priority="276" operator="containsText" text="%">
      <formula>NOT(ISERROR(SEARCH("%",L31)))</formula>
    </cfRule>
  </conditionalFormatting>
  <conditionalFormatting sqref="L32">
    <cfRule type="containsText" dxfId="165" priority="275" operator="containsText" text="%">
      <formula>NOT(ISERROR(SEARCH("%",L32)))</formula>
    </cfRule>
  </conditionalFormatting>
  <conditionalFormatting sqref="L32">
    <cfRule type="containsText" dxfId="164" priority="274" operator="containsText" text="%">
      <formula>NOT(ISERROR(SEARCH("%",L32)))</formula>
    </cfRule>
  </conditionalFormatting>
  <conditionalFormatting sqref="L32">
    <cfRule type="containsText" dxfId="163" priority="273" operator="containsText" text="%">
      <formula>NOT(ISERROR(SEARCH("%",L32)))</formula>
    </cfRule>
  </conditionalFormatting>
  <conditionalFormatting sqref="L32">
    <cfRule type="containsText" dxfId="162" priority="272" operator="containsText" text="%">
      <formula>NOT(ISERROR(SEARCH("%",L32)))</formula>
    </cfRule>
  </conditionalFormatting>
  <conditionalFormatting sqref="L32">
    <cfRule type="containsText" dxfId="161" priority="271" operator="containsText" text="%">
      <formula>NOT(ISERROR(SEARCH("%",L32)))</formula>
    </cfRule>
  </conditionalFormatting>
  <conditionalFormatting sqref="L32">
    <cfRule type="containsText" dxfId="160" priority="270" operator="containsText" text="%">
      <formula>NOT(ISERROR(SEARCH("%",L32)))</formula>
    </cfRule>
  </conditionalFormatting>
  <conditionalFormatting sqref="L32">
    <cfRule type="containsText" dxfId="159" priority="269" operator="containsText" text="%">
      <formula>NOT(ISERROR(SEARCH("%",L32)))</formula>
    </cfRule>
  </conditionalFormatting>
  <conditionalFormatting sqref="L32">
    <cfRule type="containsText" dxfId="158" priority="268" operator="containsText" text="%">
      <formula>NOT(ISERROR(SEARCH("%",L32)))</formula>
    </cfRule>
  </conditionalFormatting>
  <conditionalFormatting sqref="L32">
    <cfRule type="containsText" dxfId="157" priority="267" operator="containsText" text="%">
      <formula>NOT(ISERROR(SEARCH("%",L32)))</formula>
    </cfRule>
  </conditionalFormatting>
  <conditionalFormatting sqref="L32">
    <cfRule type="containsText" dxfId="156" priority="266" operator="containsText" text="%">
      <formula>NOT(ISERROR(SEARCH("%",L32)))</formula>
    </cfRule>
  </conditionalFormatting>
  <conditionalFormatting sqref="L32">
    <cfRule type="containsText" dxfId="155" priority="265" operator="containsText" text="%">
      <formula>NOT(ISERROR(SEARCH("%",L32)))</formula>
    </cfRule>
  </conditionalFormatting>
  <conditionalFormatting sqref="L32">
    <cfRule type="containsText" dxfId="154" priority="264" operator="containsText" text="%">
      <formula>NOT(ISERROR(SEARCH("%",L32)))</formula>
    </cfRule>
  </conditionalFormatting>
  <conditionalFormatting sqref="L39:L40">
    <cfRule type="containsText" dxfId="153" priority="263" operator="containsText" text="%">
      <formula>NOT(ISERROR(SEARCH("%",L39)))</formula>
    </cfRule>
  </conditionalFormatting>
  <conditionalFormatting sqref="L39">
    <cfRule type="containsText" dxfId="152" priority="262" operator="containsText" text="%">
      <formula>NOT(ISERROR(SEARCH("%",L39)))</formula>
    </cfRule>
  </conditionalFormatting>
  <conditionalFormatting sqref="L39">
    <cfRule type="containsText" dxfId="151" priority="261" operator="containsText" text="%">
      <formula>NOT(ISERROR(SEARCH("%",L39)))</formula>
    </cfRule>
  </conditionalFormatting>
  <conditionalFormatting sqref="L39:L40">
    <cfRule type="containsText" dxfId="150" priority="260" operator="containsText" text="%">
      <formula>NOT(ISERROR(SEARCH("%",L39)))</formula>
    </cfRule>
  </conditionalFormatting>
  <conditionalFormatting sqref="L39">
    <cfRule type="containsText" dxfId="149" priority="259" operator="containsText" text="%">
      <formula>NOT(ISERROR(SEARCH("%",L39)))</formula>
    </cfRule>
  </conditionalFormatting>
  <conditionalFormatting sqref="L39">
    <cfRule type="containsText" dxfId="148" priority="258" operator="containsText" text="%">
      <formula>NOT(ISERROR(SEARCH("%",L39)))</formula>
    </cfRule>
  </conditionalFormatting>
  <conditionalFormatting sqref="L39">
    <cfRule type="containsText" dxfId="147" priority="257" operator="containsText" text="%">
      <formula>NOT(ISERROR(SEARCH("%",L39)))</formula>
    </cfRule>
  </conditionalFormatting>
  <conditionalFormatting sqref="L39">
    <cfRule type="containsText" dxfId="146" priority="256" operator="containsText" text="%">
      <formula>NOT(ISERROR(SEARCH("%",L39)))</formula>
    </cfRule>
  </conditionalFormatting>
  <conditionalFormatting sqref="L39">
    <cfRule type="containsText" dxfId="145" priority="255" operator="containsText" text="%">
      <formula>NOT(ISERROR(SEARCH("%",L39)))</formula>
    </cfRule>
  </conditionalFormatting>
  <conditionalFormatting sqref="L39">
    <cfRule type="containsText" dxfId="144" priority="254" operator="containsText" text="%">
      <formula>NOT(ISERROR(SEARCH("%",L39)))</formula>
    </cfRule>
  </conditionalFormatting>
  <conditionalFormatting sqref="L39">
    <cfRule type="containsText" dxfId="143" priority="253" operator="containsText" text="%">
      <formula>NOT(ISERROR(SEARCH("%",L39)))</formula>
    </cfRule>
  </conditionalFormatting>
  <conditionalFormatting sqref="L39">
    <cfRule type="containsText" dxfId="142" priority="252" operator="containsText" text="%">
      <formula>NOT(ISERROR(SEARCH("%",L39)))</formula>
    </cfRule>
  </conditionalFormatting>
  <conditionalFormatting sqref="L39:L40">
    <cfRule type="containsText" dxfId="141" priority="251" operator="containsText" text="%">
      <formula>NOT(ISERROR(SEARCH("%",L39)))</formula>
    </cfRule>
  </conditionalFormatting>
  <conditionalFormatting sqref="L39">
    <cfRule type="containsText" dxfId="140" priority="250" operator="containsText" text="%">
      <formula>NOT(ISERROR(SEARCH("%",L39)))</formula>
    </cfRule>
  </conditionalFormatting>
  <conditionalFormatting sqref="L39">
    <cfRule type="containsText" dxfId="139" priority="249" operator="containsText" text="%">
      <formula>NOT(ISERROR(SEARCH("%",L39)))</formula>
    </cfRule>
  </conditionalFormatting>
  <conditionalFormatting sqref="L39:L40">
    <cfRule type="containsText" dxfId="138" priority="248" operator="containsText" text="%">
      <formula>NOT(ISERROR(SEARCH("%",L39)))</formula>
    </cfRule>
  </conditionalFormatting>
  <conditionalFormatting sqref="L39">
    <cfRule type="containsText" dxfId="137" priority="247" operator="containsText" text="%">
      <formula>NOT(ISERROR(SEARCH("%",L39)))</formula>
    </cfRule>
  </conditionalFormatting>
  <conditionalFormatting sqref="L39">
    <cfRule type="containsText" dxfId="136" priority="246" operator="containsText" text="%">
      <formula>NOT(ISERROR(SEARCH("%",L39)))</formula>
    </cfRule>
  </conditionalFormatting>
  <conditionalFormatting sqref="L39">
    <cfRule type="containsText" dxfId="135" priority="245" operator="containsText" text="%">
      <formula>NOT(ISERROR(SEARCH("%",L39)))</formula>
    </cfRule>
  </conditionalFormatting>
  <conditionalFormatting sqref="L39">
    <cfRule type="containsText" dxfId="134" priority="244" operator="containsText" text="%">
      <formula>NOT(ISERROR(SEARCH("%",L39)))</formula>
    </cfRule>
  </conditionalFormatting>
  <conditionalFormatting sqref="L39:L40">
    <cfRule type="containsText" dxfId="133" priority="243" operator="containsText" text="%">
      <formula>NOT(ISERROR(SEARCH("%",L39)))</formula>
    </cfRule>
  </conditionalFormatting>
  <conditionalFormatting sqref="L39:L40">
    <cfRule type="containsText" dxfId="132" priority="242" operator="containsText" text="%">
      <formula>NOT(ISERROR(SEARCH("%",L39)))</formula>
    </cfRule>
  </conditionalFormatting>
  <conditionalFormatting sqref="L39:L40">
    <cfRule type="containsText" dxfId="131" priority="241" operator="containsText" text="%">
      <formula>NOT(ISERROR(SEARCH("%",L39)))</formula>
    </cfRule>
  </conditionalFormatting>
  <conditionalFormatting sqref="L39">
    <cfRule type="containsText" dxfId="130" priority="240" operator="containsText" text="%">
      <formula>NOT(ISERROR(SEARCH("%",L39)))</formula>
    </cfRule>
  </conditionalFormatting>
  <conditionalFormatting sqref="L39">
    <cfRule type="containsText" dxfId="129" priority="239" operator="containsText" text="%">
      <formula>NOT(ISERROR(SEARCH("%",L39)))</formula>
    </cfRule>
  </conditionalFormatting>
  <conditionalFormatting sqref="L39">
    <cfRule type="containsText" dxfId="128" priority="238" operator="containsText" text="%">
      <formula>NOT(ISERROR(SEARCH("%",L39)))</formula>
    </cfRule>
  </conditionalFormatting>
  <conditionalFormatting sqref="L39">
    <cfRule type="containsText" dxfId="127" priority="237" operator="containsText" text="%">
      <formula>NOT(ISERROR(SEARCH("%",L39)))</formula>
    </cfRule>
  </conditionalFormatting>
  <conditionalFormatting sqref="L39">
    <cfRule type="containsText" dxfId="126" priority="236" operator="containsText" text="%">
      <formula>NOT(ISERROR(SEARCH("%",L39)))</formula>
    </cfRule>
  </conditionalFormatting>
  <conditionalFormatting sqref="L39">
    <cfRule type="containsText" dxfId="125" priority="235" operator="containsText" text="%">
      <formula>NOT(ISERROR(SEARCH("%",L39)))</formula>
    </cfRule>
  </conditionalFormatting>
  <conditionalFormatting sqref="L39">
    <cfRule type="containsText" dxfId="124" priority="234" operator="containsText" text="%">
      <formula>NOT(ISERROR(SEARCH("%",L39)))</formula>
    </cfRule>
  </conditionalFormatting>
  <conditionalFormatting sqref="L39">
    <cfRule type="containsText" dxfId="123" priority="233" operator="containsText" text="%">
      <formula>NOT(ISERROR(SEARCH("%",L39)))</formula>
    </cfRule>
  </conditionalFormatting>
  <conditionalFormatting sqref="L39">
    <cfRule type="containsText" dxfId="122" priority="232" operator="containsText" text="%">
      <formula>NOT(ISERROR(SEARCH("%",L39)))</formula>
    </cfRule>
  </conditionalFormatting>
  <conditionalFormatting sqref="L39">
    <cfRule type="containsText" dxfId="121" priority="231" operator="containsText" text="%">
      <formula>NOT(ISERROR(SEARCH("%",L39)))</formula>
    </cfRule>
  </conditionalFormatting>
  <conditionalFormatting sqref="L39">
    <cfRule type="containsText" dxfId="120" priority="230" operator="containsText" text="%">
      <formula>NOT(ISERROR(SEARCH("%",L39)))</formula>
    </cfRule>
  </conditionalFormatting>
  <conditionalFormatting sqref="L39">
    <cfRule type="containsText" dxfId="119" priority="229" operator="containsText" text="%">
      <formula>NOT(ISERROR(SEARCH("%",L39)))</formula>
    </cfRule>
  </conditionalFormatting>
  <conditionalFormatting sqref="L39">
    <cfRule type="containsText" dxfId="118" priority="228" operator="containsText" text="%">
      <formula>NOT(ISERROR(SEARCH("%",L39)))</formula>
    </cfRule>
  </conditionalFormatting>
  <conditionalFormatting sqref="L39">
    <cfRule type="containsText" dxfId="117" priority="227" operator="containsText" text="%">
      <formula>NOT(ISERROR(SEARCH("%",L39)))</formula>
    </cfRule>
  </conditionalFormatting>
  <conditionalFormatting sqref="L39">
    <cfRule type="containsText" dxfId="116" priority="226" operator="containsText" text="%">
      <formula>NOT(ISERROR(SEARCH("%",L39)))</formula>
    </cfRule>
  </conditionalFormatting>
  <conditionalFormatting sqref="L39:L40">
    <cfRule type="containsText" dxfId="115" priority="225" operator="containsText" text="%">
      <formula>NOT(ISERROR(SEARCH("%",L39)))</formula>
    </cfRule>
  </conditionalFormatting>
  <conditionalFormatting sqref="L39">
    <cfRule type="containsText" dxfId="114" priority="224" operator="containsText" text="%">
      <formula>NOT(ISERROR(SEARCH("%",L39)))</formula>
    </cfRule>
  </conditionalFormatting>
  <conditionalFormatting sqref="L39">
    <cfRule type="containsText" dxfId="113" priority="223" operator="containsText" text="%">
      <formula>NOT(ISERROR(SEARCH("%",L39)))</formula>
    </cfRule>
  </conditionalFormatting>
  <conditionalFormatting sqref="L39:L40">
    <cfRule type="containsText" dxfId="112" priority="222" operator="containsText" text="%">
      <formula>NOT(ISERROR(SEARCH("%",L39)))</formula>
    </cfRule>
  </conditionalFormatting>
  <conditionalFormatting sqref="L39">
    <cfRule type="containsText" dxfId="111" priority="221" operator="containsText" text="%">
      <formula>NOT(ISERROR(SEARCH("%",L39)))</formula>
    </cfRule>
  </conditionalFormatting>
  <conditionalFormatting sqref="L39">
    <cfRule type="containsText" dxfId="110" priority="220" operator="containsText" text="%">
      <formula>NOT(ISERROR(SEARCH("%",L39)))</formula>
    </cfRule>
  </conditionalFormatting>
  <conditionalFormatting sqref="L39">
    <cfRule type="containsText" dxfId="109" priority="219" operator="containsText" text="%">
      <formula>NOT(ISERROR(SEARCH("%",L39)))</formula>
    </cfRule>
  </conditionalFormatting>
  <conditionalFormatting sqref="L39">
    <cfRule type="containsText" dxfId="108" priority="218" operator="containsText" text="%">
      <formula>NOT(ISERROR(SEARCH("%",L39)))</formula>
    </cfRule>
  </conditionalFormatting>
  <conditionalFormatting sqref="L39">
    <cfRule type="containsText" dxfId="107" priority="217" operator="containsText" text="%">
      <formula>NOT(ISERROR(SEARCH("%",L39)))</formula>
    </cfRule>
  </conditionalFormatting>
  <conditionalFormatting sqref="L39">
    <cfRule type="containsText" dxfId="106" priority="216" operator="containsText" text="%">
      <formula>NOT(ISERROR(SEARCH("%",L39)))</formula>
    </cfRule>
  </conditionalFormatting>
  <conditionalFormatting sqref="L39">
    <cfRule type="containsText" dxfId="105" priority="215" operator="containsText" text="%">
      <formula>NOT(ISERROR(SEARCH("%",L39)))</formula>
    </cfRule>
  </conditionalFormatting>
  <conditionalFormatting sqref="L39">
    <cfRule type="containsText" dxfId="104" priority="214" operator="containsText" text="%">
      <formula>NOT(ISERROR(SEARCH("%",L39)))</formula>
    </cfRule>
  </conditionalFormatting>
  <conditionalFormatting sqref="L39:L40">
    <cfRule type="containsText" dxfId="103" priority="213" operator="containsText" text="%">
      <formula>NOT(ISERROR(SEARCH("%",L39)))</formula>
    </cfRule>
  </conditionalFormatting>
  <conditionalFormatting sqref="L39">
    <cfRule type="containsText" dxfId="102" priority="212" operator="containsText" text="%">
      <formula>NOT(ISERROR(SEARCH("%",L39)))</formula>
    </cfRule>
  </conditionalFormatting>
  <conditionalFormatting sqref="L39">
    <cfRule type="containsText" dxfId="101" priority="211" operator="containsText" text="%">
      <formula>NOT(ISERROR(SEARCH("%",L39)))</formula>
    </cfRule>
  </conditionalFormatting>
  <conditionalFormatting sqref="L39:L40">
    <cfRule type="containsText" dxfId="100" priority="210" operator="containsText" text="%">
      <formula>NOT(ISERROR(SEARCH("%",L39)))</formula>
    </cfRule>
  </conditionalFormatting>
  <conditionalFormatting sqref="L39">
    <cfRule type="containsText" dxfId="99" priority="209" operator="containsText" text="%">
      <formula>NOT(ISERROR(SEARCH("%",L39)))</formula>
    </cfRule>
  </conditionalFormatting>
  <conditionalFormatting sqref="L39">
    <cfRule type="containsText" dxfId="98" priority="208" operator="containsText" text="%">
      <formula>NOT(ISERROR(SEARCH("%",L39)))</formula>
    </cfRule>
  </conditionalFormatting>
  <conditionalFormatting sqref="L39">
    <cfRule type="containsText" dxfId="97" priority="207" operator="containsText" text="%">
      <formula>NOT(ISERROR(SEARCH("%",L39)))</formula>
    </cfRule>
  </conditionalFormatting>
  <conditionalFormatting sqref="L39">
    <cfRule type="containsText" dxfId="96" priority="206" operator="containsText" text="%">
      <formula>NOT(ISERROR(SEARCH("%",L39)))</formula>
    </cfRule>
  </conditionalFormatting>
  <conditionalFormatting sqref="L39:L40">
    <cfRule type="containsText" dxfId="95" priority="205" operator="containsText" text="%">
      <formula>NOT(ISERROR(SEARCH("%",L39)))</formula>
    </cfRule>
  </conditionalFormatting>
  <conditionalFormatting sqref="L39:L40">
    <cfRule type="containsText" dxfId="94" priority="204" operator="containsText" text="%">
      <formula>NOT(ISERROR(SEARCH("%",L39)))</formula>
    </cfRule>
  </conditionalFormatting>
  <conditionalFormatting sqref="L39:L40">
    <cfRule type="containsText" dxfId="93" priority="203" operator="containsText" text="%">
      <formula>NOT(ISERROR(SEARCH("%",L39)))</formula>
    </cfRule>
  </conditionalFormatting>
  <conditionalFormatting sqref="L39">
    <cfRule type="containsText" dxfId="92" priority="202" operator="containsText" text="%">
      <formula>NOT(ISERROR(SEARCH("%",L39)))</formula>
    </cfRule>
  </conditionalFormatting>
  <conditionalFormatting sqref="L39">
    <cfRule type="containsText" dxfId="91" priority="201" operator="containsText" text="%">
      <formula>NOT(ISERROR(SEARCH("%",L39)))</formula>
    </cfRule>
  </conditionalFormatting>
  <conditionalFormatting sqref="L39">
    <cfRule type="containsText" dxfId="90" priority="200" operator="containsText" text="%">
      <formula>NOT(ISERROR(SEARCH("%",L39)))</formula>
    </cfRule>
  </conditionalFormatting>
  <conditionalFormatting sqref="L39">
    <cfRule type="containsText" dxfId="89" priority="199" operator="containsText" text="%">
      <formula>NOT(ISERROR(SEARCH("%",L39)))</formula>
    </cfRule>
  </conditionalFormatting>
  <conditionalFormatting sqref="L39">
    <cfRule type="containsText" dxfId="88" priority="198" operator="containsText" text="%">
      <formula>NOT(ISERROR(SEARCH("%",L39)))</formula>
    </cfRule>
  </conditionalFormatting>
  <conditionalFormatting sqref="L39">
    <cfRule type="containsText" dxfId="87" priority="197" operator="containsText" text="%">
      <formula>NOT(ISERROR(SEARCH("%",L39)))</formula>
    </cfRule>
  </conditionalFormatting>
  <conditionalFormatting sqref="L39">
    <cfRule type="containsText" dxfId="86" priority="196" operator="containsText" text="%">
      <formula>NOT(ISERROR(SEARCH("%",L39)))</formula>
    </cfRule>
  </conditionalFormatting>
  <conditionalFormatting sqref="L39">
    <cfRule type="containsText" dxfId="85" priority="195" operator="containsText" text="%">
      <formula>NOT(ISERROR(SEARCH("%",L39)))</formula>
    </cfRule>
  </conditionalFormatting>
  <conditionalFormatting sqref="L39">
    <cfRule type="containsText" dxfId="84" priority="194" operator="containsText" text="%">
      <formula>NOT(ISERROR(SEARCH("%",L39)))</formula>
    </cfRule>
  </conditionalFormatting>
  <conditionalFormatting sqref="L39">
    <cfRule type="containsText" dxfId="83" priority="193" operator="containsText" text="%">
      <formula>NOT(ISERROR(SEARCH("%",L39)))</formula>
    </cfRule>
  </conditionalFormatting>
  <conditionalFormatting sqref="L39">
    <cfRule type="containsText" dxfId="82" priority="192" operator="containsText" text="%">
      <formula>NOT(ISERROR(SEARCH("%",L39)))</formula>
    </cfRule>
  </conditionalFormatting>
  <conditionalFormatting sqref="L39">
    <cfRule type="containsText" dxfId="81" priority="191" operator="containsText" text="%">
      <formula>NOT(ISERROR(SEARCH("%",L39)))</formula>
    </cfRule>
  </conditionalFormatting>
  <conditionalFormatting sqref="L39">
    <cfRule type="containsText" dxfId="80" priority="190" operator="containsText" text="%">
      <formula>NOT(ISERROR(SEARCH("%",L39)))</formula>
    </cfRule>
  </conditionalFormatting>
  <conditionalFormatting sqref="L39">
    <cfRule type="containsText" dxfId="79" priority="189" operator="containsText" text="%">
      <formula>NOT(ISERROR(SEARCH("%",L39)))</formula>
    </cfRule>
  </conditionalFormatting>
  <conditionalFormatting sqref="L39">
    <cfRule type="containsText" dxfId="78" priority="188" operator="containsText" text="%">
      <formula>NOT(ISERROR(SEARCH("%",L39)))</formula>
    </cfRule>
  </conditionalFormatting>
  <conditionalFormatting sqref="L39:L40">
    <cfRule type="containsText" dxfId="77" priority="187" operator="containsText" text="%">
      <formula>NOT(ISERROR(SEARCH("%",L39)))</formula>
    </cfRule>
  </conditionalFormatting>
  <conditionalFormatting sqref="L39">
    <cfRule type="containsText" dxfId="76" priority="186" operator="containsText" text="%">
      <formula>NOT(ISERROR(SEARCH("%",L39)))</formula>
    </cfRule>
  </conditionalFormatting>
  <conditionalFormatting sqref="L39">
    <cfRule type="containsText" dxfId="75" priority="185" operator="containsText" text="%">
      <formula>NOT(ISERROR(SEARCH("%",L39)))</formula>
    </cfRule>
  </conditionalFormatting>
  <conditionalFormatting sqref="L39">
    <cfRule type="containsText" dxfId="74" priority="184" operator="containsText" text="%">
      <formula>NOT(ISERROR(SEARCH("%",L39)))</formula>
    </cfRule>
  </conditionalFormatting>
  <conditionalFormatting sqref="L39">
    <cfRule type="containsText" dxfId="73" priority="183" operator="containsText" text="%">
      <formula>NOT(ISERROR(SEARCH("%",L39)))</formula>
    </cfRule>
  </conditionalFormatting>
  <conditionalFormatting sqref="L39">
    <cfRule type="containsText" dxfId="72" priority="182" operator="containsText" text="%">
      <formula>NOT(ISERROR(SEARCH("%",L39)))</formula>
    </cfRule>
  </conditionalFormatting>
  <conditionalFormatting sqref="L39">
    <cfRule type="containsText" dxfId="71" priority="181" operator="containsText" text="%">
      <formula>NOT(ISERROR(SEARCH("%",L39)))</formula>
    </cfRule>
  </conditionalFormatting>
  <conditionalFormatting sqref="L39">
    <cfRule type="containsText" dxfId="70" priority="180" operator="containsText" text="%">
      <formula>NOT(ISERROR(SEARCH("%",L39)))</formula>
    </cfRule>
  </conditionalFormatting>
  <conditionalFormatting sqref="L39">
    <cfRule type="containsText" dxfId="69" priority="179" operator="containsText" text="%">
      <formula>NOT(ISERROR(SEARCH("%",L39)))</formula>
    </cfRule>
  </conditionalFormatting>
  <conditionalFormatting sqref="L39:L40">
    <cfRule type="containsText" dxfId="68" priority="178" operator="containsText" text="%">
      <formula>NOT(ISERROR(SEARCH("%",L39)))</formula>
    </cfRule>
  </conditionalFormatting>
  <conditionalFormatting sqref="L39">
    <cfRule type="containsText" dxfId="67" priority="177" operator="containsText" text="%">
      <formula>NOT(ISERROR(SEARCH("%",L39)))</formula>
    </cfRule>
  </conditionalFormatting>
  <conditionalFormatting sqref="L39">
    <cfRule type="containsText" dxfId="66" priority="176" operator="containsText" text="%">
      <formula>NOT(ISERROR(SEARCH("%",L39)))</formula>
    </cfRule>
  </conditionalFormatting>
  <conditionalFormatting sqref="L39:L40">
    <cfRule type="containsText" dxfId="65" priority="175" operator="containsText" text="%">
      <formula>NOT(ISERROR(SEARCH("%",L39)))</formula>
    </cfRule>
  </conditionalFormatting>
  <conditionalFormatting sqref="L39">
    <cfRule type="containsText" dxfId="64" priority="174" operator="containsText" text="%">
      <formula>NOT(ISERROR(SEARCH("%",L39)))</formula>
    </cfRule>
  </conditionalFormatting>
  <conditionalFormatting sqref="L39">
    <cfRule type="containsText" dxfId="63" priority="173" operator="containsText" text="%">
      <formula>NOT(ISERROR(SEARCH("%",L39)))</formula>
    </cfRule>
  </conditionalFormatting>
  <conditionalFormatting sqref="L39">
    <cfRule type="containsText" dxfId="62" priority="172" operator="containsText" text="%">
      <formula>NOT(ISERROR(SEARCH("%",L39)))</formula>
    </cfRule>
  </conditionalFormatting>
  <conditionalFormatting sqref="L39">
    <cfRule type="containsText" dxfId="61" priority="171" operator="containsText" text="%">
      <formula>NOT(ISERROR(SEARCH("%",L39)))</formula>
    </cfRule>
  </conditionalFormatting>
  <conditionalFormatting sqref="L39:L40">
    <cfRule type="containsText" dxfId="60" priority="170" operator="containsText" text="%">
      <formula>NOT(ISERROR(SEARCH("%",L39)))</formula>
    </cfRule>
  </conditionalFormatting>
  <conditionalFormatting sqref="L39:L40">
    <cfRule type="containsText" dxfId="59" priority="169" operator="containsText" text="%">
      <formula>NOT(ISERROR(SEARCH("%",L39)))</formula>
    </cfRule>
  </conditionalFormatting>
  <conditionalFormatting sqref="L39:L40">
    <cfRule type="containsText" dxfId="58" priority="168" operator="containsText" text="%">
      <formula>NOT(ISERROR(SEARCH("%",L39)))</formula>
    </cfRule>
  </conditionalFormatting>
  <conditionalFormatting sqref="L39">
    <cfRule type="containsText" dxfId="57" priority="167" operator="containsText" text="%">
      <formula>NOT(ISERROR(SEARCH("%",L39)))</formula>
    </cfRule>
  </conditionalFormatting>
  <conditionalFormatting sqref="L39">
    <cfRule type="containsText" dxfId="56" priority="166" operator="containsText" text="%">
      <formula>NOT(ISERROR(SEARCH("%",L39)))</formula>
    </cfRule>
  </conditionalFormatting>
  <conditionalFormatting sqref="L39">
    <cfRule type="containsText" dxfId="55" priority="165" operator="containsText" text="%">
      <formula>NOT(ISERROR(SEARCH("%",L39)))</formula>
    </cfRule>
  </conditionalFormatting>
  <conditionalFormatting sqref="L39">
    <cfRule type="containsText" dxfId="54" priority="164" operator="containsText" text="%">
      <formula>NOT(ISERROR(SEARCH("%",L39)))</formula>
    </cfRule>
  </conditionalFormatting>
  <conditionalFormatting sqref="L39">
    <cfRule type="containsText" dxfId="53" priority="163" operator="containsText" text="%">
      <formula>NOT(ISERROR(SEARCH("%",L39)))</formula>
    </cfRule>
  </conditionalFormatting>
  <conditionalFormatting sqref="L39">
    <cfRule type="containsText" dxfId="52" priority="162" operator="containsText" text="%">
      <formula>NOT(ISERROR(SEARCH("%",L39)))</formula>
    </cfRule>
  </conditionalFormatting>
  <conditionalFormatting sqref="L39">
    <cfRule type="containsText" dxfId="51" priority="161" operator="containsText" text="%">
      <formula>NOT(ISERROR(SEARCH("%",L39)))</formula>
    </cfRule>
  </conditionalFormatting>
  <conditionalFormatting sqref="L39">
    <cfRule type="containsText" dxfId="50" priority="160" operator="containsText" text="%">
      <formula>NOT(ISERROR(SEARCH("%",L39)))</formula>
    </cfRule>
  </conditionalFormatting>
  <conditionalFormatting sqref="L39">
    <cfRule type="containsText" dxfId="49" priority="159" operator="containsText" text="%">
      <formula>NOT(ISERROR(SEARCH("%",L39)))</formula>
    </cfRule>
  </conditionalFormatting>
  <conditionalFormatting sqref="L39">
    <cfRule type="containsText" dxfId="48" priority="158" operator="containsText" text="%">
      <formula>NOT(ISERROR(SEARCH("%",L39)))</formula>
    </cfRule>
  </conditionalFormatting>
  <conditionalFormatting sqref="L39">
    <cfRule type="containsText" dxfId="47" priority="157" operator="containsText" text="%">
      <formula>NOT(ISERROR(SEARCH("%",L39)))</formula>
    </cfRule>
  </conditionalFormatting>
  <conditionalFormatting sqref="L39">
    <cfRule type="containsText" dxfId="46" priority="156" operator="containsText" text="%">
      <formula>NOT(ISERROR(SEARCH("%",L39)))</formula>
    </cfRule>
  </conditionalFormatting>
  <conditionalFormatting sqref="L39">
    <cfRule type="containsText" dxfId="45" priority="155" operator="containsText" text="%">
      <formula>NOT(ISERROR(SEARCH("%",L39)))</formula>
    </cfRule>
  </conditionalFormatting>
  <conditionalFormatting sqref="L39">
    <cfRule type="containsText" dxfId="44" priority="154" operator="containsText" text="%">
      <formula>NOT(ISERROR(SEARCH("%",L39)))</formula>
    </cfRule>
  </conditionalFormatting>
  <conditionalFormatting sqref="L39">
    <cfRule type="containsText" dxfId="43" priority="153" operator="containsText" text="%">
      <formula>NOT(ISERROR(SEARCH("%",L39)))</formula>
    </cfRule>
  </conditionalFormatting>
  <conditionalFormatting sqref="L27:L28">
    <cfRule type="containsText" dxfId="42" priority="152" operator="containsText" text="%">
      <formula>NOT(ISERROR(SEARCH("%",L27)))</formula>
    </cfRule>
  </conditionalFormatting>
  <conditionalFormatting sqref="L27:L28">
    <cfRule type="containsText" dxfId="41" priority="149" operator="containsText" text="%">
      <formula>NOT(ISERROR(SEARCH("%",L27)))</formula>
    </cfRule>
  </conditionalFormatting>
  <conditionalFormatting sqref="L27:L28">
    <cfRule type="containsText" dxfId="40" priority="140" operator="containsText" text="%">
      <formula>NOT(ISERROR(SEARCH("%",L27)))</formula>
    </cfRule>
  </conditionalFormatting>
  <conditionalFormatting sqref="L27:L28">
    <cfRule type="containsText" dxfId="39" priority="137" operator="containsText" text="%">
      <formula>NOT(ISERROR(SEARCH("%",L27)))</formula>
    </cfRule>
  </conditionalFormatting>
  <conditionalFormatting sqref="L27">
    <cfRule type="containsText" dxfId="38" priority="133" operator="containsText" text="%">
      <formula>NOT(ISERROR(SEARCH("%",L27)))</formula>
    </cfRule>
  </conditionalFormatting>
  <conditionalFormatting sqref="L27">
    <cfRule type="containsText" dxfId="37" priority="123" operator="containsText" text="%">
      <formula>NOT(ISERROR(SEARCH("%",L27)))</formula>
    </cfRule>
  </conditionalFormatting>
  <conditionalFormatting sqref="L27:L28">
    <cfRule type="containsText" dxfId="36" priority="114" operator="containsText" text="%">
      <formula>NOT(ISERROR(SEARCH("%",L27)))</formula>
    </cfRule>
  </conditionalFormatting>
  <conditionalFormatting sqref="L27:L28">
    <cfRule type="containsText" dxfId="35" priority="111" operator="containsText" text="%">
      <formula>NOT(ISERROR(SEARCH("%",L27)))</formula>
    </cfRule>
  </conditionalFormatting>
  <conditionalFormatting sqref="L27:L28">
    <cfRule type="containsText" dxfId="34" priority="102" operator="containsText" text="%">
      <formula>NOT(ISERROR(SEARCH("%",L27)))</formula>
    </cfRule>
  </conditionalFormatting>
  <conditionalFormatting sqref="L27">
    <cfRule type="containsText" dxfId="33" priority="100" operator="containsText" text="%">
      <formula>NOT(ISERROR(SEARCH("%",L27)))</formula>
    </cfRule>
  </conditionalFormatting>
  <conditionalFormatting sqref="L27:L28">
    <cfRule type="containsText" dxfId="32" priority="99" operator="containsText" text="%">
      <formula>NOT(ISERROR(SEARCH("%",L27)))</formula>
    </cfRule>
  </conditionalFormatting>
  <conditionalFormatting sqref="L27">
    <cfRule type="containsText" dxfId="31" priority="97" operator="containsText" text="%">
      <formula>NOT(ISERROR(SEARCH("%",L27)))</formula>
    </cfRule>
  </conditionalFormatting>
  <conditionalFormatting sqref="L27">
    <cfRule type="containsText" dxfId="30" priority="90" operator="containsText" text="%">
      <formula>NOT(ISERROR(SEARCH("%",L27)))</formula>
    </cfRule>
  </conditionalFormatting>
  <conditionalFormatting sqref="L27">
    <cfRule type="containsText" dxfId="29" priority="87" operator="containsText" text="%">
      <formula>NOT(ISERROR(SEARCH("%",L27)))</formula>
    </cfRule>
  </conditionalFormatting>
  <conditionalFormatting sqref="L27:L28">
    <cfRule type="containsText" dxfId="28" priority="67" operator="containsText" text="%">
      <formula>NOT(ISERROR(SEARCH("%",L27)))</formula>
    </cfRule>
  </conditionalFormatting>
  <conditionalFormatting sqref="L27">
    <cfRule type="containsText" dxfId="27" priority="61" operator="containsText" text="%">
      <formula>NOT(ISERROR(SEARCH("%",L27)))</formula>
    </cfRule>
  </conditionalFormatting>
  <conditionalFormatting sqref="L27:L28">
    <cfRule type="containsText" dxfId="26" priority="58" operator="containsText" text="%">
      <formula>NOT(ISERROR(SEARCH("%",L27)))</formula>
    </cfRule>
  </conditionalFormatting>
  <conditionalFormatting sqref="L27">
    <cfRule type="containsText" dxfId="25" priority="51" operator="containsText" text="%">
      <formula>NOT(ISERROR(SEARCH("%",L27)))</formula>
    </cfRule>
  </conditionalFormatting>
  <conditionalFormatting sqref="L27">
    <cfRule type="containsText" dxfId="24" priority="48" operator="containsText" text="%">
      <formula>NOT(ISERROR(SEARCH("%",L27)))</formula>
    </cfRule>
  </conditionalFormatting>
  <conditionalFormatting sqref="L43 L45 L47">
    <cfRule type="containsText" dxfId="23" priority="38" operator="containsText" text="%">
      <formula>NOT(ISERROR(SEARCH("%",L43)))</formula>
    </cfRule>
  </conditionalFormatting>
  <conditionalFormatting sqref="L43 L45 L47">
    <cfRule type="containsText" dxfId="22" priority="20" operator="containsText" text="%">
      <formula>NOT(ISERROR(SEARCH("%",L43)))</formula>
    </cfRule>
  </conditionalFormatting>
  <conditionalFormatting sqref="L43 L45 L47">
    <cfRule type="containsText" dxfId="21" priority="19" operator="containsText" text="%">
      <formula>NOT(ISERROR(SEARCH("%",L43)))</formula>
    </cfRule>
  </conditionalFormatting>
  <conditionalFormatting sqref="L43 L45 L47">
    <cfRule type="containsText" dxfId="20" priority="18" operator="containsText" text="%">
      <formula>NOT(ISERROR(SEARCH("%",L43)))</formula>
    </cfRule>
  </conditionalFormatting>
  <conditionalFormatting sqref="L43 L45 L47">
    <cfRule type="containsText" dxfId="19" priority="17" operator="containsText" text="%">
      <formula>NOT(ISERROR(SEARCH("%",L43)))</formula>
    </cfRule>
  </conditionalFormatting>
  <conditionalFormatting sqref="L43 L45 L47">
    <cfRule type="containsText" dxfId="18" priority="16" operator="containsText" text="%">
      <formula>NOT(ISERROR(SEARCH("%",L43)))</formula>
    </cfRule>
  </conditionalFormatting>
  <conditionalFormatting sqref="L43 L45 L47">
    <cfRule type="containsText" dxfId="17" priority="15" operator="containsText" text="%">
      <formula>NOT(ISERROR(SEARCH("%",L43)))</formula>
    </cfRule>
  </conditionalFormatting>
  <conditionalFormatting sqref="L43 L45 L47">
    <cfRule type="containsText" dxfId="16" priority="14" operator="containsText" text="%">
      <formula>NOT(ISERROR(SEARCH("%",L43)))</formula>
    </cfRule>
  </conditionalFormatting>
  <conditionalFormatting sqref="L49">
    <cfRule type="containsText" dxfId="15" priority="13" operator="containsText" text="%">
      <formula>NOT(ISERROR(SEARCH("%",L49)))</formula>
    </cfRule>
  </conditionalFormatting>
  <conditionalFormatting sqref="L49">
    <cfRule type="containsText" dxfId="14" priority="12" operator="containsText" text="%">
      <formula>NOT(ISERROR(SEARCH("%",L49)))</formula>
    </cfRule>
  </conditionalFormatting>
  <conditionalFormatting sqref="L49">
    <cfRule type="containsText" dxfId="13" priority="11" operator="containsText" text="%">
      <formula>NOT(ISERROR(SEARCH("%",L49)))</formula>
    </cfRule>
  </conditionalFormatting>
  <conditionalFormatting sqref="L12">
    <cfRule type="containsText" dxfId="12" priority="10" operator="containsText" text="%">
      <formula>NOT(ISERROR(SEARCH("%",L12)))</formula>
    </cfRule>
  </conditionalFormatting>
  <conditionalFormatting sqref="L13:L48">
    <cfRule type="containsText" dxfId="11" priority="9" operator="containsText" text="%">
      <formula>NOT(ISERROR(SEARCH("%",L13)))</formula>
    </cfRule>
  </conditionalFormatting>
  <conditionalFormatting sqref="L13:L48">
    <cfRule type="containsText" dxfId="10" priority="8" operator="containsText" text="%">
      <formula>NOT(ISERROR(SEARCH("%",L13)))</formula>
    </cfRule>
  </conditionalFormatting>
  <conditionalFormatting sqref="L13:L48">
    <cfRule type="containsText" dxfId="9" priority="7" operator="containsText" text="%">
      <formula>NOT(ISERROR(SEARCH("%",L13)))</formula>
    </cfRule>
  </conditionalFormatting>
  <conditionalFormatting sqref="L13:L48">
    <cfRule type="containsText" dxfId="8" priority="6" operator="containsText" text="%">
      <formula>NOT(ISERROR(SEARCH("%",L13)))</formula>
    </cfRule>
  </conditionalFormatting>
  <conditionalFormatting sqref="L14 L16 L18 L20 L22 L24 L26 L28 L30 L32 L34 L36 L38 L40 L42 L44 L46 L48">
    <cfRule type="containsText" dxfId="7" priority="5" operator="containsText" text="%">
      <formula>NOT(ISERROR(SEARCH("%",L14)))</formula>
    </cfRule>
  </conditionalFormatting>
  <conditionalFormatting sqref="K52:K55">
    <cfRule type="containsText" dxfId="6" priority="1" operator="containsText" text="%">
      <formula>NOT(ISERROR(SEARCH("%",K52)))</formula>
    </cfRule>
  </conditionalFormatting>
  <printOptions horizontalCentered="1"/>
  <pageMargins left="0.59055118110236227" right="0" top="0.59055118110236227" bottom="0.78740157480314965" header="0" footer="0"/>
  <pageSetup scale="4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6"/>
  <dimension ref="B1:E49"/>
  <sheetViews>
    <sheetView view="pageBreakPreview" zoomScale="90" zoomScaleSheetLayoutView="90" workbookViewId="0">
      <selection activeCell="C8" sqref="C8"/>
    </sheetView>
  </sheetViews>
  <sheetFormatPr defaultRowHeight="12.75"/>
  <cols>
    <col min="1" max="1" width="5.7109375" customWidth="1"/>
    <col min="2" max="2" width="5.85546875" customWidth="1"/>
    <col min="3" max="3" width="82.85546875" bestFit="1" customWidth="1"/>
    <col min="4" max="4" width="20.7109375" bestFit="1" customWidth="1"/>
  </cols>
  <sheetData>
    <row r="1" spans="2:4" ht="21.75" customHeight="1" thickBot="1"/>
    <row r="2" spans="2:4">
      <c r="B2" s="770" t="s">
        <v>643</v>
      </c>
      <c r="C2" s="771"/>
      <c r="D2" s="772"/>
    </row>
    <row r="3" spans="2:4">
      <c r="B3" s="773"/>
      <c r="C3" s="774"/>
      <c r="D3" s="775"/>
    </row>
    <row r="4" spans="2:4">
      <c r="B4" s="773"/>
      <c r="C4" s="774"/>
      <c r="D4" s="775"/>
    </row>
    <row r="5" spans="2:4">
      <c r="B5" s="776"/>
      <c r="C5" s="777"/>
      <c r="D5" s="778"/>
    </row>
    <row r="6" spans="2:4" ht="16.5">
      <c r="B6" s="779" t="s">
        <v>22</v>
      </c>
      <c r="C6" s="780"/>
      <c r="D6" s="253" t="s">
        <v>644</v>
      </c>
    </row>
    <row r="7" spans="2:4" ht="15.75">
      <c r="B7" s="781" t="s">
        <v>645</v>
      </c>
      <c r="C7" s="782"/>
      <c r="D7" s="254"/>
    </row>
    <row r="8" spans="2:4" ht="47.25">
      <c r="B8" s="255" t="s">
        <v>646</v>
      </c>
      <c r="C8" s="22" t="s">
        <v>647</v>
      </c>
      <c r="D8" s="256">
        <v>0.04</v>
      </c>
    </row>
    <row r="9" spans="2:4" ht="15.75">
      <c r="B9" s="255"/>
      <c r="C9" s="23" t="s">
        <v>648</v>
      </c>
      <c r="D9" s="257">
        <f>SUM(D8)</f>
        <v>0.04</v>
      </c>
    </row>
    <row r="10" spans="2:4" ht="15.75">
      <c r="B10" s="255"/>
      <c r="C10" s="22"/>
      <c r="D10" s="257"/>
    </row>
    <row r="11" spans="2:4" ht="15.75">
      <c r="B11" s="781" t="s">
        <v>649</v>
      </c>
      <c r="C11" s="782"/>
      <c r="D11" s="257"/>
    </row>
    <row r="12" spans="2:4" ht="15.75">
      <c r="B12" s="255" t="s">
        <v>650</v>
      </c>
      <c r="C12" s="22" t="s">
        <v>651</v>
      </c>
      <c r="D12" s="256">
        <v>1.21E-2</v>
      </c>
    </row>
    <row r="13" spans="2:4" ht="15.75">
      <c r="B13" s="255" t="s">
        <v>652</v>
      </c>
      <c r="C13" s="22" t="s">
        <v>653</v>
      </c>
      <c r="D13" s="256">
        <v>4.0000000000000001E-3</v>
      </c>
    </row>
    <row r="14" spans="2:4" ht="15.75">
      <c r="B14" s="255" t="s">
        <v>652</v>
      </c>
      <c r="C14" s="22" t="s">
        <v>654</v>
      </c>
      <c r="D14" s="256">
        <v>4.0000000000000001E-3</v>
      </c>
    </row>
    <row r="15" spans="2:4" ht="15.75">
      <c r="B15" s="255" t="s">
        <v>655</v>
      </c>
      <c r="C15" s="24" t="s">
        <v>656</v>
      </c>
      <c r="D15" s="256">
        <v>1.2E-2</v>
      </c>
    </row>
    <row r="16" spans="2:4" ht="15.75">
      <c r="B16" s="255" t="s">
        <v>657</v>
      </c>
      <c r="C16" s="22" t="s">
        <v>658</v>
      </c>
      <c r="D16" s="256">
        <v>7.3999999999999996E-2</v>
      </c>
    </row>
    <row r="17" spans="2:5" ht="15.75">
      <c r="B17" s="255"/>
      <c r="C17" s="23" t="s">
        <v>659</v>
      </c>
      <c r="D17" s="257">
        <f>SUM(D12:D16)</f>
        <v>0.1061</v>
      </c>
    </row>
    <row r="18" spans="2:5" ht="15.75">
      <c r="B18" s="255"/>
      <c r="C18" s="25"/>
      <c r="D18" s="257"/>
    </row>
    <row r="19" spans="2:5" ht="15.75">
      <c r="B19" s="781" t="s">
        <v>660</v>
      </c>
      <c r="C19" s="782"/>
      <c r="D19" s="257"/>
    </row>
    <row r="20" spans="2:5" ht="15.75">
      <c r="B20" s="255" t="s">
        <v>661</v>
      </c>
      <c r="C20" s="26" t="s">
        <v>714</v>
      </c>
      <c r="D20" s="257"/>
    </row>
    <row r="21" spans="2:5" ht="15.75">
      <c r="B21" s="255" t="s">
        <v>662</v>
      </c>
      <c r="C21" s="27" t="s">
        <v>663</v>
      </c>
      <c r="D21" s="256">
        <v>0.4</v>
      </c>
    </row>
    <row r="22" spans="2:5" ht="15.75">
      <c r="B22" s="255" t="s">
        <v>664</v>
      </c>
      <c r="C22" s="28" t="s">
        <v>665</v>
      </c>
      <c r="D22" s="256">
        <v>0.05</v>
      </c>
    </row>
    <row r="23" spans="2:5" ht="15.75">
      <c r="B23" s="255" t="s">
        <v>666</v>
      </c>
      <c r="C23" s="29" t="s">
        <v>667</v>
      </c>
      <c r="D23" s="257">
        <f>D22*D21</f>
        <v>2.0000000000000004E-2</v>
      </c>
    </row>
    <row r="24" spans="2:5" ht="15.75">
      <c r="B24" s="255" t="s">
        <v>668</v>
      </c>
      <c r="C24" s="25" t="s">
        <v>669</v>
      </c>
      <c r="D24" s="258">
        <v>6.4999999999999997E-3</v>
      </c>
    </row>
    <row r="25" spans="2:5" ht="15.75">
      <c r="B25" s="255" t="s">
        <v>670</v>
      </c>
      <c r="C25" s="25" t="s">
        <v>671</v>
      </c>
      <c r="D25" s="258">
        <v>0.03</v>
      </c>
    </row>
    <row r="26" spans="2:5" ht="15.75">
      <c r="B26" s="255" t="s">
        <v>712</v>
      </c>
      <c r="C26" s="25" t="s">
        <v>713</v>
      </c>
      <c r="D26" s="258">
        <v>4.4999999999999998E-2</v>
      </c>
    </row>
    <row r="27" spans="2:5" ht="15.75">
      <c r="B27" s="255"/>
      <c r="C27" s="23" t="s">
        <v>672</v>
      </c>
      <c r="D27" s="257">
        <f>SUM(D23:D26)</f>
        <v>0.10150000000000001</v>
      </c>
    </row>
    <row r="28" spans="2:5" ht="15.75">
      <c r="B28" s="259"/>
      <c r="C28" s="30"/>
      <c r="D28" s="257"/>
    </row>
    <row r="29" spans="2:5" ht="15.75">
      <c r="B29" s="781" t="s">
        <v>673</v>
      </c>
      <c r="C29" s="782"/>
      <c r="D29" s="257">
        <f>ROUND((1+D8+D13+D15+D14)*(1+D12)*(1+D16)/(1-D27)-1,4)</f>
        <v>0.28239999999999998</v>
      </c>
      <c r="E29" s="78">
        <f>1+D29</f>
        <v>1.2824</v>
      </c>
    </row>
    <row r="30" spans="2:5">
      <c r="B30" s="767" t="s">
        <v>674</v>
      </c>
      <c r="C30" s="768"/>
      <c r="D30" s="769"/>
    </row>
    <row r="31" spans="2:5">
      <c r="B31" s="767"/>
      <c r="C31" s="768"/>
      <c r="D31" s="769"/>
    </row>
    <row r="32" spans="2:5">
      <c r="B32" s="767"/>
      <c r="C32" s="768"/>
      <c r="D32" s="769"/>
    </row>
    <row r="33" spans="2:4">
      <c r="B33" s="767"/>
      <c r="C33" s="768"/>
      <c r="D33" s="769"/>
    </row>
    <row r="34" spans="2:4">
      <c r="B34" s="767"/>
      <c r="C34" s="768"/>
      <c r="D34" s="769"/>
    </row>
    <row r="35" spans="2:4">
      <c r="B35" s="767"/>
      <c r="C35" s="768"/>
      <c r="D35" s="769"/>
    </row>
    <row r="36" spans="2:4">
      <c r="B36" s="767"/>
      <c r="C36" s="768"/>
      <c r="D36" s="769"/>
    </row>
    <row r="37" spans="2:4">
      <c r="B37" s="767"/>
      <c r="C37" s="768"/>
      <c r="D37" s="769"/>
    </row>
    <row r="38" spans="2:4">
      <c r="B38" s="767"/>
      <c r="C38" s="768"/>
      <c r="D38" s="769"/>
    </row>
    <row r="39" spans="2:4">
      <c r="B39" s="767"/>
      <c r="C39" s="768"/>
      <c r="D39" s="769"/>
    </row>
    <row r="40" spans="2:4">
      <c r="B40" s="767"/>
      <c r="C40" s="768"/>
      <c r="D40" s="769"/>
    </row>
    <row r="41" spans="2:4">
      <c r="B41" s="767"/>
      <c r="C41" s="768"/>
      <c r="D41" s="769"/>
    </row>
    <row r="42" spans="2:4">
      <c r="B42" s="767"/>
      <c r="C42" s="768"/>
      <c r="D42" s="769"/>
    </row>
    <row r="43" spans="2:4">
      <c r="B43" s="767"/>
      <c r="C43" s="768"/>
      <c r="D43" s="769"/>
    </row>
    <row r="44" spans="2:4" ht="56.25" customHeight="1">
      <c r="B44" s="767"/>
      <c r="C44" s="768"/>
      <c r="D44" s="769"/>
    </row>
    <row r="45" spans="2:4" ht="75" customHeight="1">
      <c r="B45" s="16"/>
      <c r="C45" s="260"/>
      <c r="D45" s="18"/>
    </row>
    <row r="46" spans="2:4">
      <c r="B46" s="16"/>
      <c r="C46" s="529" t="str">
        <f>'3-CRONOGRAMA'!C53</f>
        <v>VITOR GUSTAVO VERHALEN</v>
      </c>
      <c r="D46" s="18"/>
    </row>
    <row r="47" spans="2:4">
      <c r="B47" s="16"/>
      <c r="C47" s="139" t="str">
        <f>'3-CRONOGRAMA'!C54</f>
        <v>ENGENHEIRO CIVIL</v>
      </c>
      <c r="D47" s="18"/>
    </row>
    <row r="48" spans="2:4" ht="15">
      <c r="B48" s="16"/>
      <c r="C48" s="334" t="str">
        <f>'3-CRONOGRAMA'!C55</f>
        <v>CREA MT 49989</v>
      </c>
      <c r="D48" s="18"/>
    </row>
    <row r="49" spans="2:4" ht="15.75" thickBot="1">
      <c r="B49" s="241"/>
      <c r="C49" s="334"/>
      <c r="D49" s="244"/>
    </row>
  </sheetData>
  <mergeCells count="7">
    <mergeCell ref="B30:D44"/>
    <mergeCell ref="B2:D5"/>
    <mergeCell ref="B6:C6"/>
    <mergeCell ref="B7:C7"/>
    <mergeCell ref="B11:C11"/>
    <mergeCell ref="B19:C19"/>
    <mergeCell ref="B29:C29"/>
  </mergeCells>
  <printOptions horizontalCentered="1"/>
  <pageMargins left="0.51181102362204722" right="0.51181102362204722" top="0.78740157480314965" bottom="0.78740157480314965" header="0.31496062992125984" footer="0.31496062992125984"/>
  <pageSetup paperSize="9" scale="80"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7"/>
  <dimension ref="A1:M519"/>
  <sheetViews>
    <sheetView showZeros="0" view="pageBreakPreview" zoomScale="80" zoomScaleNormal="70" zoomScaleSheetLayoutView="80" workbookViewId="0">
      <selection activeCell="E22" sqref="E22"/>
    </sheetView>
  </sheetViews>
  <sheetFormatPr defaultRowHeight="12.75"/>
  <cols>
    <col min="1" max="1" width="3.85546875" style="72" customWidth="1"/>
    <col min="2" max="2" width="16.28515625" style="76" bestFit="1" customWidth="1"/>
    <col min="3" max="3" width="12.7109375" style="76" bestFit="1" customWidth="1"/>
    <col min="4" max="4" width="10.42578125" style="77" bestFit="1" customWidth="1"/>
    <col min="5" max="5" width="64" style="270" customWidth="1"/>
    <col min="6" max="6" width="9.28515625" style="76" bestFit="1" customWidth="1"/>
    <col min="7" max="7" width="12.42578125" style="354" bestFit="1" customWidth="1"/>
    <col min="8" max="8" width="14.7109375" style="365" customWidth="1"/>
    <col min="9" max="9" width="18.5703125" style="365" bestFit="1" customWidth="1"/>
    <col min="10" max="12" width="9.140625" style="72" customWidth="1"/>
    <col min="13" max="13" width="9.140625" style="72"/>
    <col min="14" max="14" width="14.28515625" style="72" bestFit="1" customWidth="1"/>
    <col min="15" max="16384" width="9.140625" style="72"/>
  </cols>
  <sheetData>
    <row r="1" spans="1:9" ht="13.5" thickBot="1"/>
    <row r="2" spans="1:9" ht="102" customHeight="1" thickBot="1">
      <c r="B2" s="783"/>
      <c r="C2" s="784"/>
      <c r="D2" s="784"/>
      <c r="E2" s="784"/>
      <c r="F2" s="784"/>
      <c r="G2" s="784"/>
      <c r="H2" s="784"/>
      <c r="I2" s="785"/>
    </row>
    <row r="3" spans="1:9">
      <c r="B3" s="797" t="str">
        <f>'2-ORÇAMENTO'!B3:K3</f>
        <v xml:space="preserve">OBRA:  REFORMA E AMPLIAÇÃO DA ESCOLA MUNICIPAL DE EDUCAÇÃO BASICA </v>
      </c>
      <c r="C3" s="798"/>
      <c r="D3" s="798"/>
      <c r="E3" s="798"/>
      <c r="F3" s="798"/>
      <c r="G3" s="798"/>
      <c r="H3" s="798"/>
      <c r="I3" s="799"/>
    </row>
    <row r="4" spans="1:9">
      <c r="B4" s="797" t="str">
        <f>'2-ORÇAMENTO'!B4:K4</f>
        <v>LOCAL: EMEB MARIA PEDROSA DE MIRANDA</v>
      </c>
      <c r="C4" s="798"/>
      <c r="D4" s="798"/>
      <c r="E4" s="798"/>
      <c r="F4" s="798"/>
      <c r="G4" s="798"/>
      <c r="H4" s="798"/>
      <c r="I4" s="799"/>
    </row>
    <row r="5" spans="1:9">
      <c r="B5" s="797" t="str">
        <f>'2-ORÇAMENTO'!B5:K5</f>
        <v>ENDEREÇO: Rua 15, Qd 15, S/N, Bairro: Parque Sabiá.</v>
      </c>
      <c r="C5" s="798"/>
      <c r="D5" s="798"/>
      <c r="E5" s="798"/>
      <c r="F5" s="798"/>
      <c r="G5" s="798"/>
      <c r="H5" s="798"/>
      <c r="I5" s="799"/>
    </row>
    <row r="6" spans="1:9" ht="15" customHeight="1">
      <c r="B6" s="797" t="str">
        <f>'2-ORÇAMENTO'!B6:K6</f>
        <v>MUNICÍPIO: VÁRZEA GRANDE - MT</v>
      </c>
      <c r="C6" s="798"/>
      <c r="D6" s="798"/>
      <c r="E6" s="798"/>
      <c r="F6" s="798"/>
      <c r="G6" s="798"/>
      <c r="H6" s="798"/>
      <c r="I6" s="799"/>
    </row>
    <row r="7" spans="1:9" ht="13.5" thickBot="1">
      <c r="B7" s="797" t="str">
        <f>'2-ORÇAMENTO'!B7:K7</f>
        <v>DATA BASE: SINAPI ABRIL - MATO GROSSO/COM DESONERAÇÃO/2021 - BDI - 28,24%</v>
      </c>
      <c r="C7" s="798"/>
      <c r="D7" s="798"/>
      <c r="E7" s="798"/>
      <c r="F7" s="798"/>
      <c r="G7" s="798"/>
      <c r="H7" s="798"/>
      <c r="I7" s="799"/>
    </row>
    <row r="8" spans="1:9" ht="13.5" thickBot="1">
      <c r="B8" s="786" t="s">
        <v>621</v>
      </c>
      <c r="C8" s="787"/>
      <c r="D8" s="788"/>
      <c r="E8" s="795" t="s">
        <v>22</v>
      </c>
      <c r="F8" s="789" t="s">
        <v>618</v>
      </c>
      <c r="G8" s="791" t="s">
        <v>622</v>
      </c>
      <c r="H8" s="793" t="s">
        <v>619</v>
      </c>
      <c r="I8" s="793" t="s">
        <v>620</v>
      </c>
    </row>
    <row r="9" spans="1:9" ht="13.5" thickBot="1">
      <c r="A9" s="74"/>
      <c r="B9" s="349" t="s">
        <v>616</v>
      </c>
      <c r="C9" s="349" t="s">
        <v>617</v>
      </c>
      <c r="D9" s="350" t="s">
        <v>2</v>
      </c>
      <c r="E9" s="796"/>
      <c r="F9" s="790"/>
      <c r="G9" s="792" t="s">
        <v>40</v>
      </c>
      <c r="H9" s="794"/>
      <c r="I9" s="794"/>
    </row>
    <row r="10" spans="1:9">
      <c r="B10" s="346"/>
      <c r="C10" s="346"/>
      <c r="D10" s="347"/>
      <c r="E10" s="348"/>
      <c r="F10" s="346"/>
      <c r="G10" s="355"/>
      <c r="H10" s="366"/>
      <c r="I10" s="366"/>
    </row>
    <row r="11" spans="1:9">
      <c r="B11" s="304" t="s">
        <v>4451</v>
      </c>
      <c r="C11" s="163"/>
      <c r="D11" s="75"/>
      <c r="E11" s="303"/>
      <c r="F11" s="163"/>
      <c r="G11" s="356"/>
      <c r="H11" s="367"/>
      <c r="I11" s="367"/>
    </row>
    <row r="12" spans="1:9">
      <c r="B12" s="304"/>
      <c r="C12" s="163"/>
      <c r="D12" s="75"/>
      <c r="E12" s="303"/>
      <c r="F12" s="163"/>
      <c r="G12" s="356"/>
      <c r="H12" s="367"/>
      <c r="I12" s="367"/>
    </row>
    <row r="13" spans="1:9" s="162" customFormat="1">
      <c r="B13" s="312" t="s">
        <v>10896</v>
      </c>
      <c r="C13" s="313"/>
      <c r="D13" s="313"/>
      <c r="E13" s="314" t="s">
        <v>10918</v>
      </c>
      <c r="F13" s="315" t="s">
        <v>726</v>
      </c>
      <c r="G13" s="351">
        <v>1</v>
      </c>
      <c r="H13" s="374"/>
      <c r="I13" s="375">
        <f>TRUNC(SUM(I14:I20),2)</f>
        <v>307.2</v>
      </c>
    </row>
    <row r="14" spans="1:9" s="162" customFormat="1" ht="27.75" customHeight="1">
      <c r="B14" s="316" t="s">
        <v>612</v>
      </c>
      <c r="C14" s="316" t="s">
        <v>7</v>
      </c>
      <c r="D14" s="317">
        <v>88262</v>
      </c>
      <c r="E14" s="164" t="str">
        <f>IF($D14&lt;&gt;"",VLOOKUP($D14,'SINAPI ABRIL 2021'!$A$1:G11724,2,FALSE),"")</f>
        <v>CARPINTEIRO DE FORMAS COM ENCARGOS COMPLEMENTARES</v>
      </c>
      <c r="F14" s="165" t="str">
        <f>IF($D14&lt;&gt;"",VLOOKUP($D14,'SINAPI ABRIL 2021'!$1:$1048576,3,FALSE),"")</f>
        <v>H</v>
      </c>
      <c r="G14" s="352">
        <v>1</v>
      </c>
      <c r="H14" s="368">
        <f>IF($D14&lt;&gt;"",VLOOKUP($D14,'SINAPI ABRIL 2021'!$1:$1048576,4,FALSE),"")</f>
        <v>17.48</v>
      </c>
      <c r="I14" s="371">
        <f t="shared" ref="I14:I20" si="0">TRUNC(G14*H14,2)</f>
        <v>17.48</v>
      </c>
    </row>
    <row r="15" spans="1:9" s="162" customFormat="1">
      <c r="B15" s="316" t="s">
        <v>612</v>
      </c>
      <c r="C15" s="316" t="s">
        <v>7</v>
      </c>
      <c r="D15" s="317">
        <v>88316</v>
      </c>
      <c r="E15" s="164" t="str">
        <f>IF($D15&lt;&gt;"",VLOOKUP($D15,'SINAPI ABRIL 2021'!$A$1:G11725,2,FALSE),"")</f>
        <v>SERVENTE COM ENCARGOS COMPLEMENTARES</v>
      </c>
      <c r="F15" s="165" t="str">
        <f>IF($D15&lt;&gt;"",VLOOKUP($D15,'SINAPI ABRIL 2021'!$1:$1048576,3,FALSE),"")</f>
        <v>H</v>
      </c>
      <c r="G15" s="352">
        <v>2</v>
      </c>
      <c r="H15" s="368">
        <f>IF($D15&lt;&gt;"",VLOOKUP($D15,'SINAPI ABRIL 2021'!$1:$1048576,4,FALSE),"")</f>
        <v>14.02</v>
      </c>
      <c r="I15" s="371">
        <f t="shared" si="0"/>
        <v>28.04</v>
      </c>
    </row>
    <row r="16" spans="1:9" s="162" customFormat="1" ht="12.75" customHeight="1">
      <c r="B16" s="316" t="s">
        <v>612</v>
      </c>
      <c r="C16" s="316" t="s">
        <v>7</v>
      </c>
      <c r="D16" s="317">
        <v>94962</v>
      </c>
      <c r="E16" s="164" t="str">
        <f>IF($D16&lt;&gt;"",VLOOKUP($D16,'SINAPI ABRIL 2021'!$A$1:G11726,2,FALSE),"")</f>
        <v>CONCRETO MAGRO PARA LASTRO, TRAÇO 1:4,5:4,5 (CIMENTO/ AREIA MÉDIA/ BRITA 1)  - PREPARO MECÂNICO COM BETONEIRA 400 L. AF_07/2016</v>
      </c>
      <c r="F16" s="165" t="str">
        <f>IF($D16&lt;&gt;"",VLOOKUP($D16,'SINAPI ABRIL 2021'!$1:$1048576,3,FALSE),"")</f>
        <v>M3</v>
      </c>
      <c r="G16" s="352">
        <v>0.01</v>
      </c>
      <c r="H16" s="368">
        <f>IF($D16&lt;&gt;"",VLOOKUP($D16,'SINAPI ABRIL 2021'!$1:$1048576,4,FALSE),"")</f>
        <v>286.02999999999997</v>
      </c>
      <c r="I16" s="371">
        <f t="shared" si="0"/>
        <v>2.86</v>
      </c>
    </row>
    <row r="17" spans="2:9" s="162" customFormat="1" ht="25.5">
      <c r="B17" s="316" t="s">
        <v>610</v>
      </c>
      <c r="C17" s="316" t="s">
        <v>7</v>
      </c>
      <c r="D17" s="317">
        <v>4417</v>
      </c>
      <c r="E17" s="164" t="str">
        <f>IF($D17&lt;&gt;"",VLOOKUP($D17,'SINAPI ABRIL 2021'!$A$1:G11727,2,FALSE),"")</f>
        <v>SARRAFO NAO APARELHADO *2,5 X 7* CM, EM MACARANDUBA, ANGELIM OU EQUIVALENTE DA REGIAO -  BRUTA</v>
      </c>
      <c r="F17" s="165" t="str">
        <f>IF($D17&lt;&gt;"",VLOOKUP($D17,'SINAPI ABRIL 2021'!$1:$1048576,3,FALSE),"")</f>
        <v xml:space="preserve">M     </v>
      </c>
      <c r="G17" s="352">
        <v>1</v>
      </c>
      <c r="H17" s="368">
        <f>IF($D17&lt;&gt;"",VLOOKUP($D17,'SINAPI ABRIL 2021'!$1:$1048576,4,FALSE),"")</f>
        <v>3.32</v>
      </c>
      <c r="I17" s="371">
        <f t="shared" si="0"/>
        <v>3.32</v>
      </c>
    </row>
    <row r="18" spans="2:9" s="162" customFormat="1" ht="25.5">
      <c r="B18" s="316" t="s">
        <v>610</v>
      </c>
      <c r="C18" s="316" t="s">
        <v>7</v>
      </c>
      <c r="D18" s="317">
        <v>4491</v>
      </c>
      <c r="E18" s="164" t="str">
        <f>IF($D18&lt;&gt;"",VLOOKUP($D18,'SINAPI ABRIL 2021'!$A$1:G11728,2,FALSE),"")</f>
        <v>PONTALETE *7,5 X 7,5* CM EM PINUS, MISTA OU EQUIVALENTE DA REGIAO - BRUTA</v>
      </c>
      <c r="F18" s="165" t="str">
        <f>IF($D18&lt;&gt;"",VLOOKUP($D18,'SINAPI ABRIL 2021'!$1:$1048576,3,FALSE),"")</f>
        <v xml:space="preserve">M     </v>
      </c>
      <c r="G18" s="352">
        <v>4</v>
      </c>
      <c r="H18" s="368">
        <f>IF($D18&lt;&gt;"",VLOOKUP($D18,'SINAPI ABRIL 2021'!$1:$1048576,4,FALSE),"")</f>
        <v>7.23</v>
      </c>
      <c r="I18" s="371">
        <f t="shared" si="0"/>
        <v>28.92</v>
      </c>
    </row>
    <row r="19" spans="2:9" s="162" customFormat="1" ht="25.5">
      <c r="B19" s="316" t="s">
        <v>610</v>
      </c>
      <c r="C19" s="316" t="s">
        <v>7</v>
      </c>
      <c r="D19" s="317">
        <v>4813</v>
      </c>
      <c r="E19" s="164" t="str">
        <f>IF($D19&lt;&gt;"",VLOOKUP($D19,'SINAPI ABRIL 2021'!$A$1:G11729,2,FALSE),"")</f>
        <v>PLACA DE OBRA (PARA CONSTRUCAO CIVIL) EM CHAPA GALVANIZADA *N. 22*, ADESIVADA, DE *2,0 X 1,125* M</v>
      </c>
      <c r="F19" s="165" t="str">
        <f>IF($D19&lt;&gt;"",VLOOKUP($D19,'SINAPI ABRIL 2021'!$1:$1048576,3,FALSE),"")</f>
        <v xml:space="preserve">M2    </v>
      </c>
      <c r="G19" s="352">
        <v>1</v>
      </c>
      <c r="H19" s="368">
        <f>IF($D19&lt;&gt;"",VLOOKUP($D19,'SINAPI ABRIL 2021'!$1:$1048576,4,FALSE),"")</f>
        <v>225</v>
      </c>
      <c r="I19" s="371">
        <f t="shared" si="0"/>
        <v>225</v>
      </c>
    </row>
    <row r="20" spans="2:9" s="162" customFormat="1">
      <c r="B20" s="316" t="s">
        <v>610</v>
      </c>
      <c r="C20" s="316" t="s">
        <v>7</v>
      </c>
      <c r="D20" s="317">
        <v>5075</v>
      </c>
      <c r="E20" s="164" t="str">
        <f>IF($D20&lt;&gt;"",VLOOKUP($D20,'SINAPI ABRIL 2021'!$A$1:G11730,2,FALSE),"")</f>
        <v>PREGO DE ACO POLIDO COM CABECA 18 X 30 (2 3/4 X 10)</v>
      </c>
      <c r="F20" s="165" t="str">
        <f>IF($D20&lt;&gt;"",VLOOKUP($D20,'SINAPI ABRIL 2021'!$1:$1048576,3,FALSE),"")</f>
        <v xml:space="preserve">KG    </v>
      </c>
      <c r="G20" s="352">
        <v>0.11</v>
      </c>
      <c r="H20" s="368">
        <f>IF($D20&lt;&gt;"",VLOOKUP($D20,'SINAPI ABRIL 2021'!$1:$1048576,4,FALSE),"")</f>
        <v>14.44</v>
      </c>
      <c r="I20" s="371">
        <f t="shared" si="0"/>
        <v>1.58</v>
      </c>
    </row>
    <row r="21" spans="2:9" s="162" customFormat="1">
      <c r="B21" s="304"/>
      <c r="C21" s="163"/>
      <c r="D21" s="75"/>
      <c r="E21" s="303"/>
      <c r="F21" s="163"/>
      <c r="G21" s="356"/>
      <c r="H21" s="367"/>
      <c r="I21" s="367"/>
    </row>
    <row r="22" spans="2:9">
      <c r="B22" s="183" t="s">
        <v>4449</v>
      </c>
      <c r="C22" s="180"/>
      <c r="D22" s="180"/>
      <c r="E22" s="166" t="s">
        <v>12330</v>
      </c>
      <c r="F22" s="167" t="s">
        <v>18</v>
      </c>
      <c r="G22" s="357">
        <v>1</v>
      </c>
      <c r="H22" s="369"/>
      <c r="I22" s="372">
        <f>TRUNC(SUM(I23:I24),2)</f>
        <v>4.7300000000000004</v>
      </c>
    </row>
    <row r="23" spans="2:9">
      <c r="B23" s="163" t="s">
        <v>612</v>
      </c>
      <c r="C23" s="163" t="s">
        <v>7</v>
      </c>
      <c r="D23" s="73">
        <v>88316</v>
      </c>
      <c r="E23" s="164" t="str">
        <f>IF($D23&lt;&gt;"",VLOOKUP($D23,'SINAPI ABRIL 2021'!$A$1:G11733,2,FALSE),"")</f>
        <v>SERVENTE COM ENCARGOS COMPLEMENTARES</v>
      </c>
      <c r="F23" s="165" t="str">
        <f>IF($D23&lt;&gt;"",VLOOKUP($D23,'SINAPI ABRIL 2021'!$1:$1048576,3,FALSE),"")</f>
        <v>H</v>
      </c>
      <c r="G23" s="358">
        <v>0.15</v>
      </c>
      <c r="H23" s="368">
        <f>IF($D23&lt;&gt;"",VLOOKUP($D23,'SINAPI ABRIL 2021'!$1:$1048576,4,FALSE),"")</f>
        <v>14.02</v>
      </c>
      <c r="I23" s="371">
        <f t="shared" ref="I23:I24" si="1">TRUNC(G23*H23,2)</f>
        <v>2.1</v>
      </c>
    </row>
    <row r="24" spans="2:9" s="162" customFormat="1">
      <c r="B24" s="163" t="s">
        <v>612</v>
      </c>
      <c r="C24" s="163" t="s">
        <v>7</v>
      </c>
      <c r="D24" s="318">
        <v>88315</v>
      </c>
      <c r="E24" s="164" t="str">
        <f>IF($D24&lt;&gt;"",VLOOKUP($D24,'SINAPI ABRIL 2021'!$A$1:G11734,2,FALSE),"")</f>
        <v>SERRALHEIRO COM ENCARGOS COMPLEMENTARES</v>
      </c>
      <c r="F24" s="165" t="str">
        <f>IF($D24&lt;&gt;"",VLOOKUP($D24,'SINAPI ABRIL 2021'!$1:$1048576,3,FALSE),"")</f>
        <v>H</v>
      </c>
      <c r="G24" s="358">
        <v>0.15</v>
      </c>
      <c r="H24" s="368">
        <f>IF($D24&lt;&gt;"",VLOOKUP($D24,'SINAPI ABRIL 2021'!$1:$1048576,4,FALSE),"")</f>
        <v>17.579999999999998</v>
      </c>
      <c r="I24" s="371">
        <f t="shared" si="1"/>
        <v>2.63</v>
      </c>
    </row>
    <row r="25" spans="2:9">
      <c r="B25" s="304"/>
      <c r="C25" s="163"/>
      <c r="D25" s="75"/>
      <c r="E25" s="303"/>
      <c r="F25" s="163"/>
      <c r="G25" s="356"/>
      <c r="H25" s="367"/>
      <c r="I25" s="367"/>
    </row>
    <row r="26" spans="2:9" s="120" customFormat="1">
      <c r="B26" s="266" t="s">
        <v>4453</v>
      </c>
      <c r="C26" s="266"/>
      <c r="D26" s="266"/>
      <c r="E26" s="263" t="s">
        <v>3664</v>
      </c>
      <c r="F26" s="130" t="s">
        <v>38</v>
      </c>
      <c r="G26" s="359">
        <v>1</v>
      </c>
      <c r="H26" s="370"/>
      <c r="I26" s="372">
        <f>TRUNC(SUM(I27:I28),2)</f>
        <v>94.89</v>
      </c>
    </row>
    <row r="27" spans="2:9">
      <c r="B27" s="129" t="s">
        <v>612</v>
      </c>
      <c r="C27" s="163" t="s">
        <v>7</v>
      </c>
      <c r="D27" s="75">
        <v>88309</v>
      </c>
      <c r="E27" s="164" t="str">
        <f>IF($D27&lt;&gt;"",VLOOKUP($D27,'SINAPI ABRIL 2021'!$A$1:G11737,2,FALSE),"")</f>
        <v>PEDREIRO COM ENCARGOS COMPLEMENTARES</v>
      </c>
      <c r="F27" s="165" t="str">
        <f>IF($D27&lt;&gt;"",VLOOKUP($D27,'SINAPI ABRIL 2021'!$1:$1048576,3,FALSE),"")</f>
        <v>H</v>
      </c>
      <c r="G27" s="356">
        <v>1.8</v>
      </c>
      <c r="H27" s="368">
        <f>IF($D27&lt;&gt;"",VLOOKUP($D27,'SINAPI ABRIL 2021'!$1:$1048576,4,FALSE),"")</f>
        <v>17.670000000000002</v>
      </c>
      <c r="I27" s="371">
        <f t="shared" ref="I27:I28" si="2">TRUNC(G27*H27,2)</f>
        <v>31.8</v>
      </c>
    </row>
    <row r="28" spans="2:9">
      <c r="B28" s="129" t="s">
        <v>612</v>
      </c>
      <c r="C28" s="163" t="s">
        <v>7</v>
      </c>
      <c r="D28" s="163">
        <v>88316</v>
      </c>
      <c r="E28" s="164" t="str">
        <f>IF($D28&lt;&gt;"",VLOOKUP($D28,'SINAPI ABRIL 2021'!$A$1:G11738,2,FALSE),"")</f>
        <v>SERVENTE COM ENCARGOS COMPLEMENTARES</v>
      </c>
      <c r="F28" s="165" t="str">
        <f>IF($D28&lt;&gt;"",VLOOKUP($D28,'SINAPI ABRIL 2021'!$1:$1048576,3,FALSE),"")</f>
        <v>H</v>
      </c>
      <c r="G28" s="356">
        <v>4.5</v>
      </c>
      <c r="H28" s="368">
        <f>IF($D28&lt;&gt;"",VLOOKUP($D28,'SINAPI ABRIL 2021'!$1:$1048576,4,FALSE),"")</f>
        <v>14.02</v>
      </c>
      <c r="I28" s="371">
        <f t="shared" si="2"/>
        <v>63.09</v>
      </c>
    </row>
    <row r="29" spans="2:9">
      <c r="B29" s="304"/>
      <c r="C29" s="163"/>
      <c r="D29" s="75"/>
      <c r="E29" s="303"/>
      <c r="F29" s="163"/>
      <c r="G29" s="356"/>
      <c r="H29" s="367"/>
      <c r="I29" s="367"/>
    </row>
    <row r="30" spans="2:9" s="162" customFormat="1">
      <c r="B30" s="403" t="s">
        <v>4454</v>
      </c>
      <c r="C30" s="404"/>
      <c r="D30" s="405"/>
      <c r="E30" s="166" t="s">
        <v>11372</v>
      </c>
      <c r="F30" s="167" t="s">
        <v>41</v>
      </c>
      <c r="G30" s="406">
        <v>1</v>
      </c>
      <c r="H30" s="407"/>
      <c r="I30" s="408">
        <f>TRUNC(SUM(I31:I39),2)</f>
        <v>1602.04</v>
      </c>
    </row>
    <row r="31" spans="2:9" s="162" customFormat="1" ht="63.75">
      <c r="B31" s="409" t="s">
        <v>612</v>
      </c>
      <c r="C31" s="163" t="s">
        <v>7</v>
      </c>
      <c r="D31" s="75">
        <v>90084</v>
      </c>
      <c r="E31" s="164" t="str">
        <f>IF($D31&lt;&gt;"",VLOOKUP($D31,'SINAPI ABRIL 2021'!$A$1:G11741,2,FALSE),"")</f>
        <v>ESCAVAÇÃO MECANIZADA DE VALA COM PROF. MAIOR QUE 1,5 M ATÉ 3,0 M (MÉDIA ENTRE MONTANTE E JUSANTE/UMA COMPOSIÇÃO POR TRECHO), COM ESCAVADEIRA HIDRÁULICA (0,8 M3/111 HP), LARGURA ATÉ 1,5 M, EM SOLO DE 1A CATEGORIA, EM LOCAIS COM ALTO NÍVEL DE INTERFERÊNCIA. AF_02/2021</v>
      </c>
      <c r="F31" s="165" t="str">
        <f>IF($D31&lt;&gt;"",VLOOKUP($D31,'SINAPI ABRIL 2021'!$1:$1048576,3,FALSE),"")</f>
        <v>M3</v>
      </c>
      <c r="G31" s="380">
        <v>5</v>
      </c>
      <c r="H31" s="368">
        <f>IF($D31&lt;&gt;"",VLOOKUP($D31,'SINAPI ABRIL 2021'!$1:$1048576,4,FALSE),"")</f>
        <v>6.65</v>
      </c>
      <c r="I31" s="371">
        <f t="shared" ref="I31:I39" si="3">TRUNC(G31*H31,2)</f>
        <v>33.25</v>
      </c>
    </row>
    <row r="32" spans="2:9" s="162" customFormat="1" ht="63.75">
      <c r="B32" s="409" t="s">
        <v>612</v>
      </c>
      <c r="C32" s="163" t="s">
        <v>7</v>
      </c>
      <c r="D32" s="171">
        <v>5678</v>
      </c>
      <c r="E32" s="164" t="str">
        <f>IF($D32&lt;&gt;"",VLOOKUP($D32,'SINAPI ABRIL 2021'!$A$1:G11742,2,FALSE),"")</f>
        <v>RETROESCAVADEIRA SOBRE RODAS COM CARREGADEIRA, TRAÇÃO 4X4, POTÊNCIA LÍQ. 88 HP, CAÇAMBA CARREG. CAP. MÍN. 1 M3, CAÇAMBA RETRO CAP. 0,26 M3, PESO OPERACIONAL MÍN. 6.674 KG, PROFUNDIDADE ESCAVAÇÃO MÁX. 4,37 M - CHP DIURNO. AF_06/2014</v>
      </c>
      <c r="F32" s="165" t="str">
        <f>IF($D32&lt;&gt;"",VLOOKUP($D32,'SINAPI ABRIL 2021'!$1:$1048576,3,FALSE),"")</f>
        <v>CHP</v>
      </c>
      <c r="G32" s="380">
        <v>3</v>
      </c>
      <c r="H32" s="368">
        <f>IF($D32&lt;&gt;"",VLOOKUP($D32,'SINAPI ABRIL 2021'!$1:$1048576,4,FALSE),"")</f>
        <v>96.87</v>
      </c>
      <c r="I32" s="371">
        <f t="shared" si="3"/>
        <v>290.61</v>
      </c>
    </row>
    <row r="33" spans="2:9" s="162" customFormat="1" ht="63.75">
      <c r="B33" s="409" t="s">
        <v>612</v>
      </c>
      <c r="C33" s="163" t="s">
        <v>7</v>
      </c>
      <c r="D33" s="171">
        <v>5679</v>
      </c>
      <c r="E33" s="164" t="str">
        <f>IF($D33&lt;&gt;"",VLOOKUP($D33,'SINAPI ABRIL 2021'!$A$1:G11743,2,FALSE),"")</f>
        <v>RETROESCAVADEIRA SOBRE RODAS COM CARREGADEIRA, TRAÇÃO 4X4, POTÊNCIA LÍQ. 88 HP, CAÇAMBA CARREG. CAP. MÍN. 1 M3, CAÇAMBA RETRO CAP. 0,26 M3, PESO OPERACIONAL MÍN. 6.674 KG, PROFUNDIDADE ESCAVAÇÃO MÁX. 4,37 M - CHI DIURNO. AF_06/2014</v>
      </c>
      <c r="F33" s="165" t="str">
        <f>IF($D33&lt;&gt;"",VLOOKUP($D33,'SINAPI ABRIL 2021'!$1:$1048576,3,FALSE),"")</f>
        <v>CHI</v>
      </c>
      <c r="G33" s="380">
        <v>3</v>
      </c>
      <c r="H33" s="368">
        <f>IF($D33&lt;&gt;"",VLOOKUP($D33,'SINAPI ABRIL 2021'!$1:$1048576,4,FALSE),"")</f>
        <v>35.83</v>
      </c>
      <c r="I33" s="371">
        <f t="shared" si="3"/>
        <v>107.49</v>
      </c>
    </row>
    <row r="34" spans="2:9" s="162" customFormat="1" ht="63.75">
      <c r="B34" s="409" t="s">
        <v>612</v>
      </c>
      <c r="C34" s="163" t="s">
        <v>7</v>
      </c>
      <c r="D34" s="410">
        <v>92105</v>
      </c>
      <c r="E34" s="164" t="str">
        <f>IF($D34&lt;&gt;"",VLOOKUP($D34,'SINAPI ABRIL 2021'!$A$1:G11744,2,FALSE),"")</f>
        <v>CAMINHÃO PARA EQUIPAMENTO DE LIMPEZA A SUCÇÃO COM CAMINHÃO TRUCADO DE PESO BRUTO TOTAL 23000 KG, CARGA ÚTIL MÁX. 15935 KG, DISTÂNCIA ENTRE EIXOS 4,80 M, POTÊNCIA 230 CV, INCLUSIVE LIMPADORA A SUCÇÃO, TANQUE 12000 L - MATERIAIS NA OPERAÇÃO. AF_11/2015</v>
      </c>
      <c r="F34" s="165" t="str">
        <f>IF($D34&lt;&gt;"",VLOOKUP($D34,'SINAPI ABRIL 2021'!$1:$1048576,3,FALSE),"")</f>
        <v>H</v>
      </c>
      <c r="G34" s="380">
        <v>4</v>
      </c>
      <c r="H34" s="368">
        <f>IF($D34&lt;&gt;"",VLOOKUP($D34,'SINAPI ABRIL 2021'!$1:$1048576,4,FALSE),"")</f>
        <v>144.07</v>
      </c>
      <c r="I34" s="371">
        <f t="shared" si="3"/>
        <v>576.28</v>
      </c>
    </row>
    <row r="35" spans="2:9" s="162" customFormat="1" ht="51">
      <c r="B35" s="409" t="s">
        <v>612</v>
      </c>
      <c r="C35" s="163" t="s">
        <v>7</v>
      </c>
      <c r="D35" s="410">
        <v>100981</v>
      </c>
      <c r="E35" s="164" t="str">
        <f>IF($D35&lt;&gt;"",VLOOKUP($D35,'SINAPI ABRIL 2021'!$A$1:G11745,2,FALSE),"")</f>
        <v>CARGA, MANOBRA E DESCARGA DE ENTULHO EM CAMINHÃO BASCULANTE 6 M³ - CARGA COM ESCAVADEIRA HIDRÁULICA  (CAÇAMBA DE 0,80 M³ / 111 HP) E DESCARGA LIVRE (UNIDADE: M3). AF_07/2020</v>
      </c>
      <c r="F35" s="165" t="str">
        <f>IF($D35&lt;&gt;"",VLOOKUP($D35,'SINAPI ABRIL 2021'!$1:$1048576,3,FALSE),"")</f>
        <v>M3</v>
      </c>
      <c r="G35" s="380">
        <f>5.8*1.3</f>
        <v>7.54</v>
      </c>
      <c r="H35" s="368">
        <f>IF($D35&lt;&gt;"",VLOOKUP($D35,'SINAPI ABRIL 2021'!$1:$1048576,4,FALSE),"")</f>
        <v>5.71</v>
      </c>
      <c r="I35" s="371">
        <f t="shared" si="3"/>
        <v>43.05</v>
      </c>
    </row>
    <row r="36" spans="2:9" s="162" customFormat="1" ht="38.25">
      <c r="B36" s="409" t="s">
        <v>612</v>
      </c>
      <c r="C36" s="163" t="s">
        <v>7</v>
      </c>
      <c r="D36" s="410">
        <v>97914</v>
      </c>
      <c r="E36" s="164" t="str">
        <f>IF($D36&lt;&gt;"",VLOOKUP($D36,'SINAPI ABRIL 2021'!$A$1:G11746,2,FALSE),"")</f>
        <v>TRANSPORTE COM CAMINHÃO BASCULANTE DE 6 M³, EM VIA URBANA PAVIMENTADA, DMT ATÉ 30 KM (UNIDADE: M3XKM). AF_07/2020</v>
      </c>
      <c r="F36" s="165" t="str">
        <f>IF($D36&lt;&gt;"",VLOOKUP($D36,'SINAPI ABRIL 2021'!$1:$1048576,3,FALSE),"")</f>
        <v>M3XKM</v>
      </c>
      <c r="G36" s="380">
        <f>G35*10</f>
        <v>75.400000000000006</v>
      </c>
      <c r="H36" s="368">
        <f>IF($D36&lt;&gt;"",VLOOKUP($D36,'SINAPI ABRIL 2021'!$1:$1048576,4,FALSE),"")</f>
        <v>1.87</v>
      </c>
      <c r="I36" s="371">
        <f t="shared" si="3"/>
        <v>140.99</v>
      </c>
    </row>
    <row r="37" spans="2:9" s="162" customFormat="1" ht="25.5">
      <c r="B37" s="409" t="s">
        <v>612</v>
      </c>
      <c r="C37" s="163" t="s">
        <v>7</v>
      </c>
      <c r="D37" s="410">
        <v>94319</v>
      </c>
      <c r="E37" s="164" t="str">
        <f>IF($D37&lt;&gt;"",VLOOKUP($D37,'SINAPI ABRIL 2021'!$A$1:G11747,2,FALSE),"")</f>
        <v>ATERRO MANUAL DE VALAS COM SOLO ARGILO-ARENOSO E COMPACTAÇÃO MECANIZADA. AF_05/2016</v>
      </c>
      <c r="F37" s="165" t="str">
        <f>IF($D37&lt;&gt;"",VLOOKUP($D37,'SINAPI ABRIL 2021'!$1:$1048576,3,FALSE),"")</f>
        <v>M3</v>
      </c>
      <c r="G37" s="380">
        <v>10</v>
      </c>
      <c r="H37" s="368">
        <f>IF($D37&lt;&gt;"",VLOOKUP($D37,'SINAPI ABRIL 2021'!$1:$1048576,4,FALSE),"")</f>
        <v>31.53</v>
      </c>
      <c r="I37" s="371">
        <f t="shared" si="3"/>
        <v>315.3</v>
      </c>
    </row>
    <row r="38" spans="2:9" s="162" customFormat="1">
      <c r="B38" s="409" t="s">
        <v>612</v>
      </c>
      <c r="C38" s="163" t="s">
        <v>7</v>
      </c>
      <c r="D38" s="75">
        <v>88309</v>
      </c>
      <c r="E38" s="164" t="str">
        <f>IF($D38&lt;&gt;"",VLOOKUP($D38,'SINAPI ABRIL 2021'!$A$1:G11748,2,FALSE),"")</f>
        <v>PEDREIRO COM ENCARGOS COMPLEMENTARES</v>
      </c>
      <c r="F38" s="165" t="str">
        <f>IF($D38&lt;&gt;"",VLOOKUP($D38,'SINAPI ABRIL 2021'!$1:$1048576,3,FALSE),"")</f>
        <v>H</v>
      </c>
      <c r="G38" s="380">
        <v>3</v>
      </c>
      <c r="H38" s="368">
        <f>IF($D38&lt;&gt;"",VLOOKUP($D38,'SINAPI ABRIL 2021'!$1:$1048576,4,FALSE),"")</f>
        <v>17.670000000000002</v>
      </c>
      <c r="I38" s="371">
        <f t="shared" si="3"/>
        <v>53.01</v>
      </c>
    </row>
    <row r="39" spans="2:9" s="162" customFormat="1">
      <c r="B39" s="409" t="s">
        <v>612</v>
      </c>
      <c r="C39" s="163" t="s">
        <v>7</v>
      </c>
      <c r="D39" s="163">
        <v>88316</v>
      </c>
      <c r="E39" s="164" t="str">
        <f>IF($D39&lt;&gt;"",VLOOKUP($D39,'SINAPI ABRIL 2021'!$A$1:G11749,2,FALSE),"")</f>
        <v>SERVENTE COM ENCARGOS COMPLEMENTARES</v>
      </c>
      <c r="F39" s="165" t="str">
        <f>IF($D39&lt;&gt;"",VLOOKUP($D39,'SINAPI ABRIL 2021'!$1:$1048576,3,FALSE),"")</f>
        <v>H</v>
      </c>
      <c r="G39" s="380">
        <v>3</v>
      </c>
      <c r="H39" s="368">
        <f>IF($D39&lt;&gt;"",VLOOKUP($D39,'SINAPI ABRIL 2021'!$1:$1048576,4,FALSE),"")</f>
        <v>14.02</v>
      </c>
      <c r="I39" s="371">
        <f t="shared" si="3"/>
        <v>42.06</v>
      </c>
    </row>
    <row r="40" spans="2:9" s="162" customFormat="1">
      <c r="B40" s="266" t="s">
        <v>11656</v>
      </c>
      <c r="C40" s="266"/>
      <c r="D40" s="266"/>
      <c r="E40" s="263" t="s">
        <v>11657</v>
      </c>
      <c r="F40" s="130" t="s">
        <v>41</v>
      </c>
      <c r="G40" s="359">
        <v>1</v>
      </c>
      <c r="H40" s="370"/>
      <c r="I40" s="372">
        <f>TRUNC(SUM(I41:I42),2)</f>
        <v>4.12</v>
      </c>
    </row>
    <row r="41" spans="2:9" s="162" customFormat="1" ht="25.5">
      <c r="B41" s="129" t="s">
        <v>612</v>
      </c>
      <c r="C41" s="163" t="s">
        <v>7</v>
      </c>
      <c r="D41" s="75">
        <v>88248</v>
      </c>
      <c r="E41" s="164" t="str">
        <f>IF($D41&lt;&gt;"",VLOOKUP($D41,'SINAPI ABRIL 2021'!$A$1:G11751,2,FALSE),"")</f>
        <v>AUXILIAR DE ENCANADOR OU BOMBEIRO HIDRÁULICO COM ENCARGOS COMPLEMENTARES</v>
      </c>
      <c r="F41" s="165" t="str">
        <f>IF($D41&lt;&gt;"",VLOOKUP($D41,'SINAPI ABRIL 2021'!$1:$1048576,3,FALSE),"")</f>
        <v>H</v>
      </c>
      <c r="G41" s="356">
        <v>0.15</v>
      </c>
      <c r="H41" s="368">
        <f>IF($D41&lt;&gt;"",VLOOKUP($D41,'SINAPI ABRIL 2021'!$1:$1048576,4,FALSE),"")</f>
        <v>13.48</v>
      </c>
      <c r="I41" s="371">
        <f t="shared" ref="I41:I42" si="4">TRUNC(G41*H41,2)</f>
        <v>2.02</v>
      </c>
    </row>
    <row r="42" spans="2:9" s="162" customFormat="1">
      <c r="B42" s="129" t="s">
        <v>612</v>
      </c>
      <c r="C42" s="163" t="s">
        <v>7</v>
      </c>
      <c r="D42" s="163">
        <v>88316</v>
      </c>
      <c r="E42" s="164" t="str">
        <f>IF($D42&lt;&gt;"",VLOOKUP($D42,'SINAPI ABRIL 2021'!$A$1:G11752,2,FALSE),"")</f>
        <v>SERVENTE COM ENCARGOS COMPLEMENTARES</v>
      </c>
      <c r="F42" s="165" t="str">
        <f>IF($D42&lt;&gt;"",VLOOKUP($D42,'SINAPI ABRIL 2021'!$1:$1048576,3,FALSE),"")</f>
        <v>H</v>
      </c>
      <c r="G42" s="356">
        <v>0.15</v>
      </c>
      <c r="H42" s="368">
        <f>IF($D42&lt;&gt;"",VLOOKUP($D42,'SINAPI ABRIL 2021'!$1:$1048576,4,FALSE),"")</f>
        <v>14.02</v>
      </c>
      <c r="I42" s="371">
        <f t="shared" si="4"/>
        <v>2.1</v>
      </c>
    </row>
    <row r="43" spans="2:9" s="162" customFormat="1" ht="32.25" customHeight="1">
      <c r="B43" s="266" t="s">
        <v>11658</v>
      </c>
      <c r="C43" s="266"/>
      <c r="D43" s="266"/>
      <c r="E43" s="263" t="s">
        <v>12338</v>
      </c>
      <c r="F43" s="130" t="s">
        <v>50</v>
      </c>
      <c r="G43" s="359">
        <v>1</v>
      </c>
      <c r="H43" s="370"/>
      <c r="I43" s="372">
        <f>TRUNC(SUM(I44:I44),2)</f>
        <v>14.02</v>
      </c>
    </row>
    <row r="44" spans="2:9" s="162" customFormat="1">
      <c r="B44" s="129" t="s">
        <v>612</v>
      </c>
      <c r="C44" s="163" t="s">
        <v>7</v>
      </c>
      <c r="D44" s="163">
        <v>88316</v>
      </c>
      <c r="E44" s="164" t="str">
        <f>IF($D44&lt;&gt;"",VLOOKUP($D44,'SINAPI ABRIL 2021'!$A$1:G11754,2,FALSE),"")</f>
        <v>SERVENTE COM ENCARGOS COMPLEMENTARES</v>
      </c>
      <c r="F44" s="165" t="str">
        <f>IF($D44&lt;&gt;"",VLOOKUP($D44,'SINAPI ABRIL 2021'!$1:$1048576,3,FALSE),"")</f>
        <v>H</v>
      </c>
      <c r="G44" s="356">
        <v>1</v>
      </c>
      <c r="H44" s="368">
        <f>IF($D44&lt;&gt;"",VLOOKUP($D44,'SINAPI ABRIL 2021'!$1:$1048576,4,FALSE),"")</f>
        <v>14.02</v>
      </c>
      <c r="I44" s="371">
        <f t="shared" ref="I44" si="5">TRUNC(G44*H44,2)</f>
        <v>14.02</v>
      </c>
    </row>
    <row r="45" spans="2:9" s="162" customFormat="1">
      <c r="B45" s="414"/>
      <c r="C45" s="414"/>
      <c r="D45" s="410"/>
      <c r="E45" s="164"/>
      <c r="F45" s="165"/>
      <c r="G45" s="380"/>
      <c r="H45" s="368"/>
      <c r="I45" s="415"/>
    </row>
    <row r="46" spans="2:9" s="162" customFormat="1" ht="51">
      <c r="B46" s="458" t="s">
        <v>12479</v>
      </c>
      <c r="C46" s="167"/>
      <c r="D46" s="167"/>
      <c r="E46" s="166" t="s">
        <v>12881</v>
      </c>
      <c r="F46" s="167" t="s">
        <v>18</v>
      </c>
      <c r="G46" s="357">
        <v>1</v>
      </c>
      <c r="H46" s="459"/>
      <c r="I46" s="460">
        <f>TRUNC(SUM(I47:I53),2)</f>
        <v>102.64</v>
      </c>
    </row>
    <row r="47" spans="2:9" s="162" customFormat="1" ht="25.5">
      <c r="B47" s="163" t="s">
        <v>610</v>
      </c>
      <c r="C47" s="163" t="s">
        <v>7</v>
      </c>
      <c r="D47" s="163">
        <v>1322</v>
      </c>
      <c r="E47" s="164" t="str">
        <f>IF($D47&lt;&gt;"",VLOOKUP($D47,'SINAPI ABRIL 2021'!$A$1:G11757,2,FALSE),"")</f>
        <v>CHAPA DE ACO FINA A QUENTE BITOLA MSG 16, E = 1,50 MM (12,00 KG/M2)</v>
      </c>
      <c r="F47" s="165" t="str">
        <f>IF($D47&lt;&gt;"",VLOOKUP($D47,'SINAPI ABRIL 2021'!$1:$1048576,3,FALSE),"")</f>
        <v xml:space="preserve">KG    </v>
      </c>
      <c r="G47" s="353">
        <f>12*0.2*1</f>
        <v>2.4000000000000004</v>
      </c>
      <c r="H47" s="368">
        <f>IF($D47&lt;&gt;"",VLOOKUP($D47,'SINAPI ABRIL 2021'!$1:$1048576,4,FALSE),"")</f>
        <v>10.210000000000001</v>
      </c>
      <c r="I47" s="371">
        <f t="shared" ref="I47:I53" si="6">TRUNC(G47*H47,2)</f>
        <v>24.5</v>
      </c>
    </row>
    <row r="48" spans="2:9" s="162" customFormat="1" ht="38.25">
      <c r="B48" s="163" t="s">
        <v>610</v>
      </c>
      <c r="C48" s="163" t="s">
        <v>7</v>
      </c>
      <c r="D48" s="163">
        <v>100719</v>
      </c>
      <c r="E48" s="164" t="str">
        <f>IF($D48&lt;&gt;"",VLOOKUP($D48,'SINAPI ABRIL 2021'!$A$1:G11758,2,FALSE),"")</f>
        <v>PINTURA COM TINTA ALQUÍDICA DE FUNDO (TIPO ZARCÃO) PULVERIZADA SOBRE PERFIL METÁLICO EXECUTADO EM FÁBRICA (POR DEMÃO). AF_01/2020</v>
      </c>
      <c r="F48" s="165" t="str">
        <f>IF($D48&lt;&gt;"",VLOOKUP($D48,'SINAPI ABRIL 2021'!$1:$1048576,3,FALSE),"")</f>
        <v>M2</v>
      </c>
      <c r="G48" s="353">
        <f>1*0.3*2</f>
        <v>0.6</v>
      </c>
      <c r="H48" s="368">
        <f>IF($D48&lt;&gt;"",VLOOKUP($D48,'SINAPI ABRIL 2021'!$1:$1048576,4,FALSE),"")</f>
        <v>7.02</v>
      </c>
      <c r="I48" s="371">
        <f t="shared" si="6"/>
        <v>4.21</v>
      </c>
    </row>
    <row r="49" spans="2:9" s="162" customFormat="1" ht="51">
      <c r="B49" s="163" t="s">
        <v>610</v>
      </c>
      <c r="C49" s="163" t="s">
        <v>7</v>
      </c>
      <c r="D49" s="163">
        <v>100759</v>
      </c>
      <c r="E49" s="164" t="str">
        <f>IF($D49&lt;&gt;"",VLOOKUP($D49,'SINAPI ABRIL 2021'!$A$1:G11759,2,FALSE),"")</f>
        <v>PINTURA COM TINTA ALQUÍDICA DE ACABAMENTO (ESMALTE SINTÉTICO BRILHANTE) PULVERIZADA SOBRE SUPERFÍCIES METÁLICAS (EXCETO PERFIL) EXECUTADO EM OBRA (02 DEMÃOS). AF_01/2020</v>
      </c>
      <c r="F49" s="165" t="str">
        <f>IF($D49&lt;&gt;"",VLOOKUP($D49,'SINAPI ABRIL 2021'!$1:$1048576,3,FALSE),"")</f>
        <v>M2</v>
      </c>
      <c r="G49" s="353">
        <f>1*0.3*2</f>
        <v>0.6</v>
      </c>
      <c r="H49" s="368">
        <f>IF($D49&lt;&gt;"",VLOOKUP($D49,'SINAPI ABRIL 2021'!$1:$1048576,4,FALSE),"")</f>
        <v>32</v>
      </c>
      <c r="I49" s="371">
        <f t="shared" si="6"/>
        <v>19.2</v>
      </c>
    </row>
    <row r="50" spans="2:9" s="162" customFormat="1">
      <c r="B50" s="163" t="s">
        <v>610</v>
      </c>
      <c r="C50" s="163" t="s">
        <v>7</v>
      </c>
      <c r="D50" s="163">
        <v>11002</v>
      </c>
      <c r="E50" s="164" t="str">
        <f>IF($D50&lt;&gt;"",VLOOKUP($D50,'SINAPI ABRIL 2021'!$A$1:G11760,2,FALSE),"")</f>
        <v>ELETRODO REVESTIDO AWS - E6013, DIAMETRO IGUAL A 2,50 MM</v>
      </c>
      <c r="F50" s="165" t="str">
        <f>IF($D50&lt;&gt;"",VLOOKUP($D50,'SINAPI ABRIL 2021'!$1:$1048576,3,FALSE),"")</f>
        <v xml:space="preserve">KG    </v>
      </c>
      <c r="G50" s="353">
        <v>0.3</v>
      </c>
      <c r="H50" s="368">
        <f>IF($D50&lt;&gt;"",VLOOKUP($D50,'SINAPI ABRIL 2021'!$1:$1048576,4,FALSE),"")</f>
        <v>16.32</v>
      </c>
      <c r="I50" s="371">
        <f t="shared" si="6"/>
        <v>4.8899999999999997</v>
      </c>
    </row>
    <row r="51" spans="2:9" s="162" customFormat="1">
      <c r="B51" s="163" t="s">
        <v>642</v>
      </c>
      <c r="C51" s="163" t="s">
        <v>7</v>
      </c>
      <c r="D51" s="163">
        <v>88315</v>
      </c>
      <c r="E51" s="164" t="str">
        <f>IF($D51&lt;&gt;"",VLOOKUP($D51,'SINAPI ABRIL 2021'!$A$1:G11761,2,FALSE),"")</f>
        <v>SERRALHEIRO COM ENCARGOS COMPLEMENTARES</v>
      </c>
      <c r="F51" s="165" t="str">
        <f>IF($D51&lt;&gt;"",VLOOKUP($D51,'SINAPI ABRIL 2021'!$1:$1048576,3,FALSE),"")</f>
        <v>H</v>
      </c>
      <c r="G51" s="353">
        <v>1</v>
      </c>
      <c r="H51" s="368">
        <f>IF($D51&lt;&gt;"",VLOOKUP($D51,'SINAPI ABRIL 2021'!$1:$1048576,4,FALSE),"")</f>
        <v>17.579999999999998</v>
      </c>
      <c r="I51" s="371">
        <f t="shared" si="6"/>
        <v>17.579999999999998</v>
      </c>
    </row>
    <row r="52" spans="2:9" s="162" customFormat="1">
      <c r="B52" s="163" t="s">
        <v>642</v>
      </c>
      <c r="C52" s="163" t="s">
        <v>7</v>
      </c>
      <c r="D52" s="163">
        <v>88316</v>
      </c>
      <c r="E52" s="164" t="str">
        <f>IF($D52&lt;&gt;"",VLOOKUP($D52,'SINAPI ABRIL 2021'!$A$1:G11762,2,FALSE),"")</f>
        <v>SERVENTE COM ENCARGOS COMPLEMENTARES</v>
      </c>
      <c r="F52" s="165" t="str">
        <f>IF($D52&lt;&gt;"",VLOOKUP($D52,'SINAPI ABRIL 2021'!$1:$1048576,3,FALSE),"")</f>
        <v>H</v>
      </c>
      <c r="G52" s="353">
        <v>1</v>
      </c>
      <c r="H52" s="368">
        <f>IF($D52&lt;&gt;"",VLOOKUP($D52,'SINAPI ABRIL 2021'!$1:$1048576,4,FALSE),"")</f>
        <v>14.02</v>
      </c>
      <c r="I52" s="371">
        <f t="shared" si="6"/>
        <v>14.02</v>
      </c>
    </row>
    <row r="53" spans="2:9" s="162" customFormat="1">
      <c r="B53" s="163" t="s">
        <v>642</v>
      </c>
      <c r="C53" s="163" t="s">
        <v>7</v>
      </c>
      <c r="D53" s="163">
        <v>88317</v>
      </c>
      <c r="E53" s="164" t="str">
        <f>IF($D53&lt;&gt;"",VLOOKUP($D53,'SINAPI ABRIL 2021'!$A$1:G11763,2,FALSE),"")</f>
        <v>SOLDADOR COM ENCARGOS COMPLEMENTARES</v>
      </c>
      <c r="F53" s="165" t="str">
        <f>IF($D53&lt;&gt;"",VLOOKUP($D53,'SINAPI ABRIL 2021'!$1:$1048576,3,FALSE),"")</f>
        <v>H</v>
      </c>
      <c r="G53" s="353">
        <v>1</v>
      </c>
      <c r="H53" s="368">
        <f>IF($D53&lt;&gt;"",VLOOKUP($D53,'SINAPI ABRIL 2021'!$1:$1048576,4,FALSE),"")</f>
        <v>18.239999999999998</v>
      </c>
      <c r="I53" s="371">
        <f t="shared" si="6"/>
        <v>18.239999999999998</v>
      </c>
    </row>
    <row r="54" spans="2:9" s="162" customFormat="1">
      <c r="B54" s="414"/>
      <c r="C54" s="414"/>
      <c r="D54" s="410"/>
      <c r="E54" s="164"/>
      <c r="F54" s="165"/>
      <c r="G54" s="380"/>
      <c r="H54" s="368"/>
      <c r="I54" s="415"/>
    </row>
    <row r="55" spans="2:9" ht="33.75" customHeight="1">
      <c r="B55" s="131" t="s">
        <v>4461</v>
      </c>
      <c r="C55" s="132"/>
      <c r="D55" s="133"/>
      <c r="E55" s="263" t="s">
        <v>4462</v>
      </c>
      <c r="F55" s="130" t="s">
        <v>41</v>
      </c>
      <c r="G55" s="359" t="s">
        <v>40</v>
      </c>
      <c r="H55" s="370"/>
      <c r="I55" s="372">
        <f>TRUNC(SUM(I56:I60),2)</f>
        <v>839.8</v>
      </c>
    </row>
    <row r="56" spans="2:9">
      <c r="B56" s="174" t="s">
        <v>612</v>
      </c>
      <c r="C56" s="174" t="s">
        <v>7</v>
      </c>
      <c r="D56" s="163">
        <v>88316</v>
      </c>
      <c r="E56" s="164" t="str">
        <f>IF($D56&lt;&gt;"",VLOOKUP($D56,'SINAPI ABRIL 2021'!$A$1:G11766,2,FALSE),"")</f>
        <v>SERVENTE COM ENCARGOS COMPLEMENTARES</v>
      </c>
      <c r="F56" s="165" t="str">
        <f>IF($D56&lt;&gt;"",VLOOKUP($D56,'SINAPI ABRIL 2021'!$1:$1048576,3,FALSE),"")</f>
        <v>H</v>
      </c>
      <c r="G56" s="360">
        <v>5.3</v>
      </c>
      <c r="H56" s="368">
        <f>IF($D56&lt;&gt;"",VLOOKUP($D56,'SINAPI ABRIL 2021'!$1:$1048576,4,FALSE),"")</f>
        <v>14.02</v>
      </c>
      <c r="I56" s="371">
        <f t="shared" ref="I56:I58" si="7">TRUNC(G56*H56,2)</f>
        <v>74.3</v>
      </c>
    </row>
    <row r="57" spans="2:9">
      <c r="B57" s="174" t="s">
        <v>612</v>
      </c>
      <c r="C57" s="276" t="s">
        <v>7</v>
      </c>
      <c r="D57" s="174">
        <v>88309</v>
      </c>
      <c r="E57" s="164" t="str">
        <f>IF($D57&lt;&gt;"",VLOOKUP($D57,'SINAPI ABRIL 2021'!$A$1:G11767,2,FALSE),"")</f>
        <v>PEDREIRO COM ENCARGOS COMPLEMENTARES</v>
      </c>
      <c r="F57" s="165" t="str">
        <f>IF($D57&lt;&gt;"",VLOOKUP($D57,'SINAPI ABRIL 2021'!$1:$1048576,3,FALSE),"")</f>
        <v>H</v>
      </c>
      <c r="G57" s="360">
        <v>1.5209999999999999</v>
      </c>
      <c r="H57" s="368">
        <f>IF($D57&lt;&gt;"",VLOOKUP($D57,'SINAPI ABRIL 2021'!$1:$1048576,4,FALSE),"")</f>
        <v>17.670000000000002</v>
      </c>
      <c r="I57" s="371">
        <f t="shared" si="7"/>
        <v>26.87</v>
      </c>
    </row>
    <row r="58" spans="2:9">
      <c r="B58" s="174" t="s">
        <v>612</v>
      </c>
      <c r="C58" s="276" t="s">
        <v>7</v>
      </c>
      <c r="D58" s="318">
        <v>88315</v>
      </c>
      <c r="E58" s="164" t="str">
        <f>IF($D58&lt;&gt;"",VLOOKUP($D58,'SINAPI ABRIL 2021'!$A$1:G11768,2,FALSE),"")</f>
        <v>SERRALHEIRO COM ENCARGOS COMPLEMENTARES</v>
      </c>
      <c r="F58" s="165" t="str">
        <f>IF($D58&lt;&gt;"",VLOOKUP($D58,'SINAPI ABRIL 2021'!$1:$1048576,3,FALSE),"")</f>
        <v>H</v>
      </c>
      <c r="G58" s="360">
        <v>3.02</v>
      </c>
      <c r="H58" s="368">
        <f>IF($D58&lt;&gt;"",VLOOKUP($D58,'SINAPI ABRIL 2021'!$1:$1048576,4,FALSE),"")</f>
        <v>17.579999999999998</v>
      </c>
      <c r="I58" s="371">
        <f t="shared" si="7"/>
        <v>53.09</v>
      </c>
    </row>
    <row r="59" spans="2:9" ht="26.25" customHeight="1">
      <c r="B59" s="174" t="s">
        <v>612</v>
      </c>
      <c r="C59" s="265" t="s">
        <v>611</v>
      </c>
      <c r="D59" s="174"/>
      <c r="E59" s="164" t="s">
        <v>4462</v>
      </c>
      <c r="F59" s="165" t="s">
        <v>41</v>
      </c>
      <c r="G59" s="360">
        <v>1</v>
      </c>
      <c r="H59" s="368">
        <v>680.25</v>
      </c>
      <c r="I59" s="371">
        <f t="shared" ref="I59:I60" si="8">TRUNC(G59*H59,2)</f>
        <v>680.25</v>
      </c>
    </row>
    <row r="60" spans="2:9" ht="12.75" customHeight="1">
      <c r="B60" s="174" t="s">
        <v>612</v>
      </c>
      <c r="C60" s="276" t="s">
        <v>7</v>
      </c>
      <c r="D60" s="174">
        <v>88627</v>
      </c>
      <c r="E60" s="164" t="str">
        <f>IF($D60&lt;&gt;"",VLOOKUP($D60,'SINAPI ABRIL 2021'!$A$1:G11770,2,FALSE),"")</f>
        <v>ARGAMASSA TRAÇO 1:0,5:4,5 (EM VOLUME DE CIMENTO, CAL E AREIA MÉDIA ÚMIDA) PARA ASSENTAMENTO DE ALVENARIA, PREPARO MANUAL. AF_08/2019</v>
      </c>
      <c r="F60" s="165" t="str">
        <f>IF($D60&lt;&gt;"",VLOOKUP($D60,'SINAPI ABRIL 2021'!$1:$1048576,3,FALSE),"")</f>
        <v>M3</v>
      </c>
      <c r="G60" s="360">
        <v>1.1339999999999999E-2</v>
      </c>
      <c r="H60" s="368">
        <f>IF($D60&lt;&gt;"",VLOOKUP($D60,'SINAPI ABRIL 2021'!$1:$1048576,4,FALSE),"")</f>
        <v>467.27</v>
      </c>
      <c r="I60" s="371">
        <f t="shared" si="8"/>
        <v>5.29</v>
      </c>
    </row>
    <row r="61" spans="2:9" ht="51">
      <c r="B61" s="266" t="s">
        <v>4463</v>
      </c>
      <c r="C61" s="130"/>
      <c r="D61" s="277"/>
      <c r="E61" s="268" t="s">
        <v>11674</v>
      </c>
      <c r="F61" s="269" t="s">
        <v>41</v>
      </c>
      <c r="G61" s="357">
        <v>1</v>
      </c>
      <c r="H61" s="370"/>
      <c r="I61" s="372">
        <f>TRUNC(SUM(I62:I67),2)</f>
        <v>2862.75</v>
      </c>
    </row>
    <row r="62" spans="2:9" ht="51">
      <c r="B62" s="163" t="s">
        <v>610</v>
      </c>
      <c r="C62" s="163" t="s">
        <v>7</v>
      </c>
      <c r="D62" s="75">
        <v>94570</v>
      </c>
      <c r="E62" s="164" t="str">
        <f>IF($D62&lt;&gt;"",VLOOKUP($D62,'SINAPI ABRIL 2021'!$A$1:G11772,2,FALSE),"")</f>
        <v>JANELA DE ALUMÍNIO DE CORRER COM 2 FOLHAS PARA VIDROS, COM VIDROS, BATENTE, ACABAMENTO COM ACETATO OU BRILHANTE E FERRAGENS. EXCLUSIVE ALIZAR E CONTRAMARCO. FORNECIMENTO E INSTALAÇÃO. AF_12/2019</v>
      </c>
      <c r="F62" s="165" t="str">
        <f>IF($D62&lt;&gt;"",VLOOKUP($D62,'SINAPI ABRIL 2021'!$1:$1048576,3,FALSE),"")</f>
        <v>M2</v>
      </c>
      <c r="G62" s="358">
        <f>2*1.5</f>
        <v>3</v>
      </c>
      <c r="H62" s="368">
        <f>IF($D62&lt;&gt;"",VLOOKUP($D62,'SINAPI ABRIL 2021'!$1:$1048576,4,FALSE),"")</f>
        <v>528.91999999999996</v>
      </c>
      <c r="I62" s="371">
        <f t="shared" ref="I62:I64" si="9">TRUNC(G62*H62,2)</f>
        <v>1586.76</v>
      </c>
    </row>
    <row r="63" spans="2:9" ht="41.25" customHeight="1">
      <c r="B63" s="163" t="s">
        <v>610</v>
      </c>
      <c r="C63" s="163" t="s">
        <v>7</v>
      </c>
      <c r="D63" s="75">
        <v>102253</v>
      </c>
      <c r="E63" s="164" t="str">
        <f>IF($D63&lt;&gt;"",VLOOKUP($D63,'SINAPI ABRIL 2021'!$A$1:G11773,2,FALSE),"")</f>
        <v>DIVISORIA SANITÁRIA, TIPO CABINE, EM GRANITO CINZA POLIDO, ESP = 3CM, ASSENTADO COM ARGAMASSA COLANTE AC III-E, EXCLUSIVE FERRAGENS. AF_01/2021</v>
      </c>
      <c r="F63" s="165" t="str">
        <f>IF($D63&lt;&gt;"",VLOOKUP($D63,'SINAPI ABRIL 2021'!$1:$1048576,3,FALSE),"")</f>
        <v>M2</v>
      </c>
      <c r="G63" s="358">
        <f>0.9*2</f>
        <v>1.8</v>
      </c>
      <c r="H63" s="368">
        <f>IF($D63&lt;&gt;"",VLOOKUP($D63,'SINAPI ABRIL 2021'!$1:$1048576,4,FALSE),"")</f>
        <v>567.07000000000005</v>
      </c>
      <c r="I63" s="371">
        <f t="shared" si="9"/>
        <v>1020.72</v>
      </c>
    </row>
    <row r="64" spans="2:9" ht="38.25">
      <c r="B64" s="163" t="s">
        <v>610</v>
      </c>
      <c r="C64" s="163" t="s">
        <v>7</v>
      </c>
      <c r="D64" s="75">
        <v>5080</v>
      </c>
      <c r="E64" s="164" t="str">
        <f>IF($D64&lt;&gt;"",VLOOKUP($D64,'SINAPI ABRIL 2021'!$A$1:G11774,2,FALSE),"")</f>
        <v>PUXADOR TIPO ALCA, EM ZAMAC CROMADO, COM ROSETAS, COMPRIMENTO DE APROX *100* MM, PARA PORTAS E JANELAS DE MADEIRA, INCLUINDO PARAFUSOS</v>
      </c>
      <c r="F64" s="165" t="str">
        <f>IF($D64&lt;&gt;"",VLOOKUP($D64,'SINAPI ABRIL 2021'!$1:$1048576,3,FALSE),"")</f>
        <v xml:space="preserve">UN    </v>
      </c>
      <c r="G64" s="358">
        <v>2</v>
      </c>
      <c r="H64" s="368">
        <f>IF($D64&lt;&gt;"",VLOOKUP($D64,'SINAPI ABRIL 2021'!$1:$1048576,4,FALSE),"")</f>
        <v>21.79</v>
      </c>
      <c r="I64" s="371">
        <f t="shared" si="9"/>
        <v>43.58</v>
      </c>
    </row>
    <row r="65" spans="2:9" s="162" customFormat="1">
      <c r="B65" s="163" t="s">
        <v>612</v>
      </c>
      <c r="C65" s="163" t="s">
        <v>611</v>
      </c>
      <c r="D65" s="73"/>
      <c r="E65" s="164" t="s">
        <v>12305</v>
      </c>
      <c r="F65" s="279" t="s">
        <v>9124</v>
      </c>
      <c r="G65" s="358">
        <v>1</v>
      </c>
      <c r="H65" s="368">
        <v>180</v>
      </c>
      <c r="I65" s="371">
        <f t="shared" ref="I65:I67" si="10">TRUNC(G65*H65,2)</f>
        <v>180</v>
      </c>
    </row>
    <row r="66" spans="2:9" ht="12.75" customHeight="1">
      <c r="B66" s="163" t="s">
        <v>642</v>
      </c>
      <c r="C66" s="163" t="s">
        <v>7</v>
      </c>
      <c r="D66" s="75">
        <v>88309</v>
      </c>
      <c r="E66" s="164" t="str">
        <f>IF($D66&lt;&gt;"",VLOOKUP($D66,'SINAPI ABRIL 2021'!$A$1:G11776,2,FALSE),"")</f>
        <v>PEDREIRO COM ENCARGOS COMPLEMENTARES</v>
      </c>
      <c r="F66" s="165" t="str">
        <f>IF($D66&lt;&gt;"",VLOOKUP($D66,'SINAPI ABRIL 2021'!$1:$1048576,3,FALSE),"")</f>
        <v>H</v>
      </c>
      <c r="G66" s="358">
        <v>1</v>
      </c>
      <c r="H66" s="368">
        <f>IF($D66&lt;&gt;"",VLOOKUP($D66,'SINAPI ABRIL 2021'!$1:$1048576,4,FALSE),"")</f>
        <v>17.670000000000002</v>
      </c>
      <c r="I66" s="371">
        <f t="shared" si="10"/>
        <v>17.670000000000002</v>
      </c>
    </row>
    <row r="67" spans="2:9">
      <c r="B67" s="163" t="s">
        <v>642</v>
      </c>
      <c r="C67" s="163" t="s">
        <v>7</v>
      </c>
      <c r="D67" s="75">
        <v>88316</v>
      </c>
      <c r="E67" s="164" t="str">
        <f>IF($D67&lt;&gt;"",VLOOKUP($D67,'SINAPI ABRIL 2021'!$A$1:G11777,2,FALSE),"")</f>
        <v>SERVENTE COM ENCARGOS COMPLEMENTARES</v>
      </c>
      <c r="F67" s="165" t="str">
        <f>IF($D67&lt;&gt;"",VLOOKUP($D67,'SINAPI ABRIL 2021'!$1:$1048576,3,FALSE),"")</f>
        <v>H</v>
      </c>
      <c r="G67" s="358">
        <v>1</v>
      </c>
      <c r="H67" s="368">
        <f>IF($D67&lt;&gt;"",VLOOKUP($D67,'SINAPI ABRIL 2021'!$1:$1048576,4,FALSE),"")</f>
        <v>14.02</v>
      </c>
      <c r="I67" s="371">
        <f t="shared" si="10"/>
        <v>14.02</v>
      </c>
    </row>
    <row r="68" spans="2:9" s="162" customFormat="1">
      <c r="B68" s="163"/>
      <c r="C68" s="163"/>
      <c r="D68" s="75"/>
      <c r="E68" s="164"/>
      <c r="F68" s="165"/>
      <c r="G68" s="353"/>
      <c r="H68" s="368"/>
      <c r="I68" s="367"/>
    </row>
    <row r="69" spans="2:9" s="162" customFormat="1" ht="33.75" customHeight="1">
      <c r="B69" s="183" t="s">
        <v>4464</v>
      </c>
      <c r="C69" s="180"/>
      <c r="D69" s="180"/>
      <c r="E69" s="268" t="s">
        <v>11676</v>
      </c>
      <c r="F69" s="167" t="s">
        <v>50</v>
      </c>
      <c r="G69" s="357">
        <v>1</v>
      </c>
      <c r="H69" s="369"/>
      <c r="I69" s="372">
        <f>TRUNC(SUM(I70:I71),2)</f>
        <v>253.02</v>
      </c>
    </row>
    <row r="70" spans="2:9" s="162" customFormat="1" ht="32.25" customHeight="1">
      <c r="B70" s="163" t="s">
        <v>612</v>
      </c>
      <c r="C70" s="163" t="s">
        <v>611</v>
      </c>
      <c r="D70" s="73"/>
      <c r="E70" s="164" t="s">
        <v>11675</v>
      </c>
      <c r="F70" s="279" t="s">
        <v>9124</v>
      </c>
      <c r="G70" s="358">
        <v>1</v>
      </c>
      <c r="H70" s="368">
        <v>239</v>
      </c>
      <c r="I70" s="371">
        <f t="shared" ref="I70:I71" si="11">TRUNC(G70*H70,2)</f>
        <v>239</v>
      </c>
    </row>
    <row r="71" spans="2:9" s="162" customFormat="1" ht="18" customHeight="1">
      <c r="B71" s="163" t="s">
        <v>612</v>
      </c>
      <c r="C71" s="163" t="s">
        <v>7</v>
      </c>
      <c r="D71" s="73">
        <v>88316</v>
      </c>
      <c r="E71" s="164" t="str">
        <f>IF($D71&lt;&gt;"",VLOOKUP($D71,'SINAPI ABRIL 2021'!$A$1:G11781,2,FALSE),"")</f>
        <v>SERVENTE COM ENCARGOS COMPLEMENTARES</v>
      </c>
      <c r="F71" s="165" t="str">
        <f>IF($D71&lt;&gt;"",VLOOKUP($D71,'SINAPI ABRIL 2021'!$1:$1048576,3,FALSE),"")</f>
        <v>H</v>
      </c>
      <c r="G71" s="358">
        <v>1</v>
      </c>
      <c r="H71" s="368">
        <f>IF($D71&lt;&gt;"",VLOOKUP($D71,'SINAPI ABRIL 2021'!$1:$1048576,4,FALSE),"")</f>
        <v>14.02</v>
      </c>
      <c r="I71" s="371">
        <f t="shared" si="11"/>
        <v>14.02</v>
      </c>
    </row>
    <row r="72" spans="2:9" s="162" customFormat="1" ht="26.25" customHeight="1">
      <c r="B72" s="131" t="s">
        <v>12309</v>
      </c>
      <c r="C72" s="132"/>
      <c r="D72" s="133"/>
      <c r="E72" s="263" t="s">
        <v>12310</v>
      </c>
      <c r="F72" s="130" t="s">
        <v>41</v>
      </c>
      <c r="G72" s="359" t="s">
        <v>40</v>
      </c>
      <c r="H72" s="370"/>
      <c r="I72" s="372">
        <f>TRUNC(SUM(I73:I77),2)</f>
        <v>805.05</v>
      </c>
    </row>
    <row r="73" spans="2:9" s="162" customFormat="1" ht="18" customHeight="1">
      <c r="B73" s="174" t="s">
        <v>612</v>
      </c>
      <c r="C73" s="174" t="s">
        <v>7</v>
      </c>
      <c r="D73" s="163">
        <v>88316</v>
      </c>
      <c r="E73" s="164" t="str">
        <f>IF($D73&lt;&gt;"",VLOOKUP($D73,'SINAPI ABRIL 2021'!$A$1:G11783,2,FALSE),"")</f>
        <v>SERVENTE COM ENCARGOS COMPLEMENTARES</v>
      </c>
      <c r="F73" s="165" t="str">
        <f>IF($D73&lt;&gt;"",VLOOKUP($D73,'SINAPI ABRIL 2021'!$1:$1048576,3,FALSE),"")</f>
        <v>H</v>
      </c>
      <c r="G73" s="360">
        <v>5.3</v>
      </c>
      <c r="H73" s="368">
        <f>IF($D73&lt;&gt;"",VLOOKUP($D73,'SINAPI ABRIL 2021'!$1:$1048576,4,FALSE),"")</f>
        <v>14.02</v>
      </c>
      <c r="I73" s="371">
        <f t="shared" ref="I73:I75" si="12">TRUNC(G73*H73,2)</f>
        <v>74.3</v>
      </c>
    </row>
    <row r="74" spans="2:9" s="162" customFormat="1" ht="18" customHeight="1">
      <c r="B74" s="174" t="s">
        <v>612</v>
      </c>
      <c r="C74" s="276" t="s">
        <v>7</v>
      </c>
      <c r="D74" s="174">
        <v>88309</v>
      </c>
      <c r="E74" s="164" t="str">
        <f>IF($D74&lt;&gt;"",VLOOKUP($D74,'SINAPI ABRIL 2021'!$A$1:G11784,2,FALSE),"")</f>
        <v>PEDREIRO COM ENCARGOS COMPLEMENTARES</v>
      </c>
      <c r="F74" s="165" t="str">
        <f>IF($D74&lt;&gt;"",VLOOKUP($D74,'SINAPI ABRIL 2021'!$1:$1048576,3,FALSE),"")</f>
        <v>H</v>
      </c>
      <c r="G74" s="360">
        <v>1.5209999999999999</v>
      </c>
      <c r="H74" s="368">
        <f>IF($D74&lt;&gt;"",VLOOKUP($D74,'SINAPI ABRIL 2021'!$1:$1048576,4,FALSE),"")</f>
        <v>17.670000000000002</v>
      </c>
      <c r="I74" s="371">
        <f t="shared" si="12"/>
        <v>26.87</v>
      </c>
    </row>
    <row r="75" spans="2:9" s="162" customFormat="1" ht="18" customHeight="1">
      <c r="B75" s="174" t="s">
        <v>612</v>
      </c>
      <c r="C75" s="276" t="s">
        <v>7</v>
      </c>
      <c r="D75" s="318">
        <v>88315</v>
      </c>
      <c r="E75" s="164" t="str">
        <f>IF($D75&lt;&gt;"",VLOOKUP($D75,'SINAPI ABRIL 2021'!$A$1:G11785,2,FALSE),"")</f>
        <v>SERRALHEIRO COM ENCARGOS COMPLEMENTARES</v>
      </c>
      <c r="F75" s="165" t="str">
        <f>IF($D75&lt;&gt;"",VLOOKUP($D75,'SINAPI ABRIL 2021'!$1:$1048576,3,FALSE),"")</f>
        <v>H</v>
      </c>
      <c r="G75" s="360">
        <v>3.02</v>
      </c>
      <c r="H75" s="368">
        <f>IF($D75&lt;&gt;"",VLOOKUP($D75,'SINAPI ABRIL 2021'!$1:$1048576,4,FALSE),"")</f>
        <v>17.579999999999998</v>
      </c>
      <c r="I75" s="371">
        <f t="shared" si="12"/>
        <v>53.09</v>
      </c>
    </row>
    <row r="76" spans="2:9" s="162" customFormat="1" ht="24.75" customHeight="1">
      <c r="B76" s="174" t="s">
        <v>610</v>
      </c>
      <c r="C76" s="265" t="s">
        <v>611</v>
      </c>
      <c r="D76" s="174"/>
      <c r="E76" s="164" t="s">
        <v>12310</v>
      </c>
      <c r="F76" s="165" t="s">
        <v>41</v>
      </c>
      <c r="G76" s="360">
        <v>1</v>
      </c>
      <c r="H76" s="368">
        <v>645.5</v>
      </c>
      <c r="I76" s="371">
        <f t="shared" ref="I76:I77" si="13">TRUNC(G76*H76,2)</f>
        <v>645.5</v>
      </c>
    </row>
    <row r="77" spans="2:9" s="162" customFormat="1" ht="50.25" customHeight="1">
      <c r="B77" s="174" t="s">
        <v>612</v>
      </c>
      <c r="C77" s="276" t="s">
        <v>7</v>
      </c>
      <c r="D77" s="174">
        <v>88627</v>
      </c>
      <c r="E77" s="164" t="str">
        <f>IF($D77&lt;&gt;"",VLOOKUP($D77,'SINAPI ABRIL 2021'!$A$1:G11787,2,FALSE),"")</f>
        <v>ARGAMASSA TRAÇO 1:0,5:4,5 (EM VOLUME DE CIMENTO, CAL E AREIA MÉDIA ÚMIDA) PARA ASSENTAMENTO DE ALVENARIA, PREPARO MANUAL. AF_08/2019</v>
      </c>
      <c r="F77" s="165" t="str">
        <f>IF($D77&lt;&gt;"",VLOOKUP($D77,'SINAPI ABRIL 2021'!$1:$1048576,3,FALSE),"")</f>
        <v>M3</v>
      </c>
      <c r="G77" s="360">
        <v>1.1339999999999999E-2</v>
      </c>
      <c r="H77" s="368">
        <f>IF($D77&lt;&gt;"",VLOOKUP($D77,'SINAPI ABRIL 2021'!$1:$1048576,4,FALSE),"")</f>
        <v>467.27</v>
      </c>
      <c r="I77" s="371">
        <f t="shared" si="13"/>
        <v>5.29</v>
      </c>
    </row>
    <row r="78" spans="2:9" s="162" customFormat="1" ht="49.5" customHeight="1">
      <c r="B78" s="131" t="s">
        <v>12312</v>
      </c>
      <c r="C78" s="132"/>
      <c r="D78" s="133"/>
      <c r="E78" s="263" t="s">
        <v>12313</v>
      </c>
      <c r="F78" s="130" t="s">
        <v>50</v>
      </c>
      <c r="G78" s="359" t="s">
        <v>40</v>
      </c>
      <c r="H78" s="370"/>
      <c r="I78" s="372">
        <f>TRUNC(SUM(I79:I81),2)</f>
        <v>990.5</v>
      </c>
    </row>
    <row r="79" spans="2:9" s="162" customFormat="1" ht="18" customHeight="1">
      <c r="B79" s="174" t="s">
        <v>612</v>
      </c>
      <c r="C79" s="276" t="s">
        <v>7</v>
      </c>
      <c r="D79" s="174">
        <v>88309</v>
      </c>
      <c r="E79" s="164" t="str">
        <f>IF($D79&lt;&gt;"",VLOOKUP($D79,'SINAPI ABRIL 2021'!$A$1:G11790,2,FALSE),"")</f>
        <v>PEDREIRO COM ENCARGOS COMPLEMENTARES</v>
      </c>
      <c r="F79" s="165" t="str">
        <f>IF($D79&lt;&gt;"",VLOOKUP($D79,'SINAPI ABRIL 2021'!$1:$1048576,3,FALSE),"")</f>
        <v>H</v>
      </c>
      <c r="G79" s="360">
        <v>1</v>
      </c>
      <c r="H79" s="368">
        <f>IF($D79&lt;&gt;"",VLOOKUP($D79,'SINAPI ABRIL 2021'!$1:$1048576,4,FALSE),"")</f>
        <v>17.670000000000002</v>
      </c>
      <c r="I79" s="371">
        <f t="shared" ref="I79:I81" si="14">TRUNC(G79*H79,2)</f>
        <v>17.670000000000002</v>
      </c>
    </row>
    <row r="80" spans="2:9" s="162" customFormat="1" ht="48.75" customHeight="1">
      <c r="B80" s="174" t="s">
        <v>612</v>
      </c>
      <c r="C80" s="276" t="s">
        <v>7</v>
      </c>
      <c r="D80" s="318">
        <v>37561</v>
      </c>
      <c r="E80" s="164" t="str">
        <f>IF($D80&lt;&gt;"",VLOOKUP($D80,'SINAPI ABRIL 2021'!$A$1:G11791,2,FALSE),"")</f>
        <v>PORTAO DE CORRER EM CHAPA TIPO PAINEL LAMBRIL QUADRADO, COM PORTA SOCIAL COMPLETA INCLUIDA, COM REQUADRO, ACABAMENTO NATURAL, COM TRILHOS E ROLDANAS</v>
      </c>
      <c r="F80" s="165" t="str">
        <f>IF($D80&lt;&gt;"",VLOOKUP($D80,'SINAPI ABRIL 2021'!$1:$1048576,3,FALSE),"")</f>
        <v xml:space="preserve">M2    </v>
      </c>
      <c r="G80" s="360">
        <v>1</v>
      </c>
      <c r="H80" s="368">
        <f>IF($D80&lt;&gt;"",VLOOKUP($D80,'SINAPI ABRIL 2021'!$1:$1048576,4,FALSE),"")</f>
        <v>967.54</v>
      </c>
      <c r="I80" s="371">
        <f t="shared" si="14"/>
        <v>967.54</v>
      </c>
    </row>
    <row r="81" spans="2:9" s="162" customFormat="1" ht="25.5" customHeight="1">
      <c r="B81" s="174" t="s">
        <v>612</v>
      </c>
      <c r="C81" s="276" t="s">
        <v>7</v>
      </c>
      <c r="D81" s="174">
        <v>88627</v>
      </c>
      <c r="E81" s="164" t="str">
        <f>IF($D81&lt;&gt;"",VLOOKUP($D81,'SINAPI ABRIL 2021'!$A$1:G11793,2,FALSE),"")</f>
        <v>ARGAMASSA TRAÇO 1:0,5:4,5 (EM VOLUME DE CIMENTO, CAL E AREIA MÉDIA ÚMIDA) PARA ASSENTAMENTO DE ALVENARIA, PREPARO MANUAL. AF_08/2019</v>
      </c>
      <c r="F81" s="165" t="str">
        <f>IF($D81&lt;&gt;"",VLOOKUP($D81,'SINAPI ABRIL 2021'!$1:$1048576,3,FALSE),"")</f>
        <v>M3</v>
      </c>
      <c r="G81" s="360">
        <v>1.1339999999999999E-2</v>
      </c>
      <c r="H81" s="368">
        <f>IF($D81&lt;&gt;"",VLOOKUP($D81,'SINAPI ABRIL 2021'!$1:$1048576,4,FALSE),"")</f>
        <v>467.27</v>
      </c>
      <c r="I81" s="371">
        <f t="shared" si="14"/>
        <v>5.29</v>
      </c>
    </row>
    <row r="82" spans="2:9" s="162" customFormat="1" ht="18" customHeight="1">
      <c r="B82" s="163"/>
      <c r="C82" s="163"/>
      <c r="D82" s="73"/>
      <c r="E82" s="164"/>
      <c r="F82" s="165"/>
      <c r="G82" s="358"/>
      <c r="H82" s="368"/>
      <c r="I82" s="371"/>
    </row>
    <row r="83" spans="2:9" s="162" customFormat="1" ht="63.75" customHeight="1">
      <c r="B83" s="131" t="s">
        <v>12484</v>
      </c>
      <c r="C83" s="132"/>
      <c r="D83" s="133"/>
      <c r="E83" s="263" t="s">
        <v>12492</v>
      </c>
      <c r="F83" s="130" t="s">
        <v>50</v>
      </c>
      <c r="G83" s="359" t="s">
        <v>40</v>
      </c>
      <c r="H83" s="370"/>
      <c r="I83" s="372">
        <f>TRUNC(SUM(I84:I88),2)</f>
        <v>593.91</v>
      </c>
    </row>
    <row r="84" spans="2:9" s="162" customFormat="1" ht="18" customHeight="1">
      <c r="B84" s="174" t="s">
        <v>612</v>
      </c>
      <c r="C84" s="174" t="s">
        <v>7</v>
      </c>
      <c r="D84" s="163">
        <v>88316</v>
      </c>
      <c r="E84" s="164" t="str">
        <f>IF($D84&lt;&gt;"",VLOOKUP($D84,'SINAPI ABRIL 2021'!$A$1:G11796,2,FALSE),"")</f>
        <v>SERVENTE COM ENCARGOS COMPLEMENTARES</v>
      </c>
      <c r="F84" s="165" t="str">
        <f>IF($D84&lt;&gt;"",VLOOKUP($D84,'SINAPI ABRIL 2021'!$1:$1048576,3,FALSE),"")</f>
        <v>H</v>
      </c>
      <c r="G84" s="360">
        <v>1</v>
      </c>
      <c r="H84" s="368">
        <f>IF($D84&lt;&gt;"",VLOOKUP($D84,'SINAPI ABRIL 2021'!$1:$1048576,4,FALSE),"")</f>
        <v>14.02</v>
      </c>
      <c r="I84" s="371">
        <f t="shared" ref="I84:I88" si="15">TRUNC(G84*H84,2)</f>
        <v>14.02</v>
      </c>
    </row>
    <row r="85" spans="2:9" s="162" customFormat="1" ht="18" customHeight="1">
      <c r="B85" s="174" t="s">
        <v>612</v>
      </c>
      <c r="C85" s="276" t="s">
        <v>7</v>
      </c>
      <c r="D85" s="174">
        <v>88309</v>
      </c>
      <c r="E85" s="164" t="str">
        <f>IF($D85&lt;&gt;"",VLOOKUP($D85,'SINAPI ABRIL 2021'!$A$1:G11797,2,FALSE),"")</f>
        <v>PEDREIRO COM ENCARGOS COMPLEMENTARES</v>
      </c>
      <c r="F85" s="165" t="str">
        <f>IF($D85&lt;&gt;"",VLOOKUP($D85,'SINAPI ABRIL 2021'!$1:$1048576,3,FALSE),"")</f>
        <v>H</v>
      </c>
      <c r="G85" s="360">
        <v>1</v>
      </c>
      <c r="H85" s="368">
        <f>IF($D85&lt;&gt;"",VLOOKUP($D85,'SINAPI ABRIL 2021'!$1:$1048576,4,FALSE),"")</f>
        <v>17.670000000000002</v>
      </c>
      <c r="I85" s="371">
        <f t="shared" si="15"/>
        <v>17.670000000000002</v>
      </c>
    </row>
    <row r="86" spans="2:9" s="162" customFormat="1" ht="55.5" customHeight="1">
      <c r="B86" s="174" t="s">
        <v>612</v>
      </c>
      <c r="C86" s="276" t="s">
        <v>7</v>
      </c>
      <c r="D86" s="318">
        <v>4948</v>
      </c>
      <c r="E86" s="164" t="str">
        <f>IF($D86&lt;&gt;"",VLOOKUP($D86,'SINAPI ABRIL 2021'!$A$1:G11798,2,FALSE),"")</f>
        <v>PORTAO DE ABRIR EM GRADIL DE METALON REDONDO DE 3/4"  VERTICAL, COM REQUADRO, ACABAMENTO NATURAL - COMPLETO</v>
      </c>
      <c r="F86" s="165" t="str">
        <f>IF($D86&lt;&gt;"",VLOOKUP($D86,'SINAPI ABRIL 2021'!$1:$1048576,3,FALSE),"")</f>
        <v xml:space="preserve">M2    </v>
      </c>
      <c r="G86" s="360">
        <v>1</v>
      </c>
      <c r="H86" s="368">
        <f>IF($D86&lt;&gt;"",VLOOKUP($D86,'SINAPI ABRIL 2021'!$1:$1048576,4,FALSE),"")</f>
        <v>470.38</v>
      </c>
      <c r="I86" s="371">
        <f t="shared" si="15"/>
        <v>470.38</v>
      </c>
    </row>
    <row r="87" spans="2:9" s="162" customFormat="1" ht="43.5" customHeight="1">
      <c r="B87" s="174" t="s">
        <v>612</v>
      </c>
      <c r="C87" s="276" t="s">
        <v>7</v>
      </c>
      <c r="D87" s="318">
        <v>100709</v>
      </c>
      <c r="E87" s="164" t="str">
        <f>IF($D87&lt;&gt;"",VLOOKUP($D87,'SINAPI ABRIL 2021'!$A$1:G11799,2,FALSE),"")</f>
        <v>DOBRADIÇA EM AÇO/FERRO, 3" X 21/2", E=1,9 A 2MM, SEN ANEL, CROMADO OU ZINCADO, TAMPA BOLA, COM PARAFUSOS. AF_12/2019</v>
      </c>
      <c r="F87" s="165" t="str">
        <f>IF($D87&lt;&gt;"",VLOOKUP($D87,'SINAPI ABRIL 2021'!$1:$1048576,3,FALSE),"")</f>
        <v>UN</v>
      </c>
      <c r="G87" s="360">
        <v>2</v>
      </c>
      <c r="H87" s="368">
        <f>IF($D87&lt;&gt;"",VLOOKUP($D87,'SINAPI ABRIL 2021'!$1:$1048576,4,FALSE),"")</f>
        <v>34.24</v>
      </c>
      <c r="I87" s="371">
        <f t="shared" si="15"/>
        <v>68.48</v>
      </c>
    </row>
    <row r="88" spans="2:9" s="162" customFormat="1" ht="38.25">
      <c r="B88" s="174" t="s">
        <v>612</v>
      </c>
      <c r="C88" s="276" t="s">
        <v>7</v>
      </c>
      <c r="D88" s="174">
        <v>88627</v>
      </c>
      <c r="E88" s="164" t="str">
        <f>IF($D88&lt;&gt;"",VLOOKUP($D88,'SINAPI ABRIL 2021'!$A$1:G11800,2,FALSE),"")</f>
        <v>ARGAMASSA TRAÇO 1:0,5:4,5 (EM VOLUME DE CIMENTO, CAL E AREIA MÉDIA ÚMIDA) PARA ASSENTAMENTO DE ALVENARIA, PREPARO MANUAL. AF_08/2019</v>
      </c>
      <c r="F88" s="165" t="str">
        <f>IF($D88&lt;&gt;"",VLOOKUP($D88,'SINAPI ABRIL 2021'!$1:$1048576,3,FALSE),"")</f>
        <v>M3</v>
      </c>
      <c r="G88" s="360">
        <v>0.05</v>
      </c>
      <c r="H88" s="368">
        <f>IF($D88&lt;&gt;"",VLOOKUP($D88,'SINAPI ABRIL 2021'!$1:$1048576,4,FALSE),"")</f>
        <v>467.27</v>
      </c>
      <c r="I88" s="371">
        <f t="shared" si="15"/>
        <v>23.36</v>
      </c>
    </row>
    <row r="89" spans="2:9" s="162" customFormat="1">
      <c r="B89" s="163"/>
      <c r="C89" s="163"/>
      <c r="D89" s="73"/>
      <c r="E89" s="164"/>
      <c r="F89" s="165"/>
      <c r="G89" s="358"/>
      <c r="H89" s="368"/>
      <c r="I89" s="371"/>
    </row>
    <row r="90" spans="2:9">
      <c r="B90" s="305" t="s">
        <v>3683</v>
      </c>
      <c r="C90" s="163"/>
      <c r="D90" s="75"/>
      <c r="E90" s="303"/>
      <c r="F90" s="163"/>
      <c r="G90" s="356"/>
      <c r="H90" s="367"/>
      <c r="I90" s="367"/>
    </row>
    <row r="91" spans="2:9" s="162" customFormat="1">
      <c r="B91" s="305"/>
      <c r="C91" s="163"/>
      <c r="D91" s="75"/>
      <c r="E91" s="303"/>
      <c r="F91" s="163"/>
      <c r="G91" s="356"/>
      <c r="H91" s="367"/>
      <c r="I91" s="367"/>
    </row>
    <row r="92" spans="2:9" s="162" customFormat="1">
      <c r="B92" s="183" t="s">
        <v>4468</v>
      </c>
      <c r="C92" s="180"/>
      <c r="D92" s="180"/>
      <c r="E92" s="166" t="s">
        <v>11679</v>
      </c>
      <c r="F92" s="167" t="s">
        <v>50</v>
      </c>
      <c r="G92" s="357">
        <v>1</v>
      </c>
      <c r="H92" s="369"/>
      <c r="I92" s="372">
        <f>TRUNC(SUM(I93:I94),2)</f>
        <v>1.67</v>
      </c>
    </row>
    <row r="93" spans="2:9" s="162" customFormat="1">
      <c r="B93" s="163" t="s">
        <v>610</v>
      </c>
      <c r="C93" s="163" t="s">
        <v>7</v>
      </c>
      <c r="D93" s="168">
        <v>3768</v>
      </c>
      <c r="E93" s="164" t="str">
        <f>IF($D93&lt;&gt;"",VLOOKUP($D93,'SINAPI ABRIL 2021'!$A$1:G11810,2,FALSE),"")</f>
        <v>LIXA EM FOLHA PARA FERRO, NUMERO 150</v>
      </c>
      <c r="F93" s="165" t="str">
        <f>IF($D93&lt;&gt;"",VLOOKUP($D93,'SINAPI ABRIL 2021'!$1:$1048576,3,FALSE),"")</f>
        <v xml:space="preserve">UN    </v>
      </c>
      <c r="G93" s="353">
        <v>0.1</v>
      </c>
      <c r="H93" s="368">
        <f>IF($D93&lt;&gt;"",VLOOKUP($D93,'SINAPI ABRIL 2021'!$1:$1048576,4,FALSE),"")</f>
        <v>2.75</v>
      </c>
      <c r="I93" s="371">
        <f t="shared" ref="I93:I94" si="16">TRUNC(G93*H93,2)</f>
        <v>0.27</v>
      </c>
    </row>
    <row r="94" spans="2:9" s="162" customFormat="1">
      <c r="B94" s="163" t="s">
        <v>612</v>
      </c>
      <c r="C94" s="163" t="s">
        <v>7</v>
      </c>
      <c r="D94" s="168">
        <v>88316</v>
      </c>
      <c r="E94" s="164" t="str">
        <f>IF($D94&lt;&gt;"",VLOOKUP($D94,'SINAPI ABRIL 2021'!$A$1:G11811,2,FALSE),"")</f>
        <v>SERVENTE COM ENCARGOS COMPLEMENTARES</v>
      </c>
      <c r="F94" s="165" t="str">
        <f>IF($D94&lt;&gt;"",VLOOKUP($D94,'SINAPI ABRIL 2021'!$1:$1048576,3,FALSE),"")</f>
        <v>H</v>
      </c>
      <c r="G94" s="353">
        <v>0.1</v>
      </c>
      <c r="H94" s="368">
        <f>IF($D94&lt;&gt;"",VLOOKUP($D94,'SINAPI ABRIL 2021'!$1:$1048576,4,FALSE),"")</f>
        <v>14.02</v>
      </c>
      <c r="I94" s="371">
        <f t="shared" si="16"/>
        <v>1.4</v>
      </c>
    </row>
    <row r="95" spans="2:9" s="162" customFormat="1">
      <c r="B95" s="305"/>
      <c r="C95" s="163"/>
      <c r="D95" s="75"/>
      <c r="E95" s="303"/>
      <c r="F95" s="163"/>
      <c r="G95" s="356"/>
      <c r="H95" s="367"/>
      <c r="I95" s="367"/>
    </row>
    <row r="96" spans="2:9" s="162" customFormat="1">
      <c r="B96" s="305"/>
      <c r="C96" s="163"/>
      <c r="D96" s="75"/>
      <c r="E96" s="303"/>
      <c r="F96" s="163"/>
      <c r="G96" s="356"/>
      <c r="H96" s="367"/>
      <c r="I96" s="367"/>
    </row>
    <row r="97" spans="2:9">
      <c r="B97" s="183" t="s">
        <v>4467</v>
      </c>
      <c r="C97" s="180"/>
      <c r="D97" s="180"/>
      <c r="E97" s="166" t="s">
        <v>3684</v>
      </c>
      <c r="F97" s="167" t="s">
        <v>50</v>
      </c>
      <c r="G97" s="357">
        <v>1</v>
      </c>
      <c r="H97" s="369"/>
      <c r="I97" s="372">
        <f>TRUNC(SUM(I98:I100),2)</f>
        <v>49.8</v>
      </c>
    </row>
    <row r="98" spans="2:9">
      <c r="B98" s="163" t="s">
        <v>642</v>
      </c>
      <c r="C98" s="163" t="s">
        <v>7</v>
      </c>
      <c r="D98" s="168">
        <v>88311</v>
      </c>
      <c r="E98" s="164" t="str">
        <f>IF($D98&lt;&gt;"",VLOOKUP($D98,'SINAPI ABRIL 2021'!$A$1:G11815,2,FALSE),"")</f>
        <v>PINTOR DE LETREIROS COM ENCARGOS COMPLEMENTARES</v>
      </c>
      <c r="F98" s="165" t="str">
        <f>IF($D98&lt;&gt;"",VLOOKUP($D98,'SINAPI ABRIL 2021'!$1:$1048576,3,FALSE),"")</f>
        <v>H</v>
      </c>
      <c r="G98" s="353">
        <v>1</v>
      </c>
      <c r="H98" s="368">
        <f>IF($D98&lt;&gt;"",VLOOKUP($D98,'SINAPI ABRIL 2021'!$1:$1048576,4,FALSE),"")</f>
        <v>20.78</v>
      </c>
      <c r="I98" s="371">
        <f t="shared" ref="I98:I100" si="17">TRUNC(G98*H98,2)</f>
        <v>20.78</v>
      </c>
    </row>
    <row r="99" spans="2:9">
      <c r="B99" s="163" t="s">
        <v>642</v>
      </c>
      <c r="C99" s="163" t="s">
        <v>7</v>
      </c>
      <c r="D99" s="168">
        <v>88315</v>
      </c>
      <c r="E99" s="164" t="str">
        <f>IF($D99&lt;&gt;"",VLOOKUP($D99,'SINAPI ABRIL 2021'!$A$1:G11816,2,FALSE),"")</f>
        <v>SERRALHEIRO COM ENCARGOS COMPLEMENTARES</v>
      </c>
      <c r="F99" s="165" t="str">
        <f>IF($D99&lt;&gt;"",VLOOKUP($D99,'SINAPI ABRIL 2021'!$1:$1048576,3,FALSE),"")</f>
        <v>H</v>
      </c>
      <c r="G99" s="353">
        <v>1</v>
      </c>
      <c r="H99" s="368">
        <f>IF($D99&lt;&gt;"",VLOOKUP($D99,'SINAPI ABRIL 2021'!$1:$1048576,4,FALSE),"")</f>
        <v>17.579999999999998</v>
      </c>
      <c r="I99" s="371">
        <f t="shared" si="17"/>
        <v>17.579999999999998</v>
      </c>
    </row>
    <row r="100" spans="2:9" ht="12.75" customHeight="1">
      <c r="B100" s="163" t="s">
        <v>642</v>
      </c>
      <c r="C100" s="163" t="s">
        <v>7</v>
      </c>
      <c r="D100" s="75">
        <v>88489</v>
      </c>
      <c r="E100" s="164" t="str">
        <f>IF($D100&lt;&gt;"",VLOOKUP($D100,'SINAPI ABRIL 2021'!$A$1:G11817,2,FALSE),"")</f>
        <v>APLICAÇÃO MANUAL DE PINTURA COM TINTA LÁTEX ACRÍLICA EM PAREDES, DUAS DEMÃOS. AF_06/2014</v>
      </c>
      <c r="F100" s="165" t="str">
        <f>IF($D100&lt;&gt;"",VLOOKUP($D100,'SINAPI ABRIL 2021'!$1:$1048576,3,FALSE),"")</f>
        <v>M2</v>
      </c>
      <c r="G100" s="353">
        <v>1</v>
      </c>
      <c r="H100" s="368">
        <f>IF($D100&lt;&gt;"",VLOOKUP($D100,'SINAPI ABRIL 2021'!$1:$1048576,4,FALSE),"")</f>
        <v>11.44</v>
      </c>
      <c r="I100" s="371">
        <f t="shared" si="17"/>
        <v>11.44</v>
      </c>
    </row>
    <row r="101" spans="2:9">
      <c r="B101" s="163"/>
      <c r="C101" s="163"/>
      <c r="D101" s="75"/>
      <c r="E101" s="164"/>
      <c r="F101" s="165"/>
      <c r="G101" s="353"/>
      <c r="H101" s="368"/>
      <c r="I101" s="367"/>
    </row>
    <row r="102" spans="2:9" ht="25.5">
      <c r="B102" s="183" t="s">
        <v>4471</v>
      </c>
      <c r="C102" s="180"/>
      <c r="D102" s="180"/>
      <c r="E102" s="166" t="s">
        <v>12887</v>
      </c>
      <c r="F102" s="167" t="s">
        <v>50</v>
      </c>
      <c r="G102" s="357">
        <v>1</v>
      </c>
      <c r="H102" s="369"/>
      <c r="I102" s="372">
        <f>TRUNC(SUM(I103:I104),2)</f>
        <v>10.71</v>
      </c>
    </row>
    <row r="103" spans="2:9" ht="27" customHeight="1">
      <c r="B103" s="163" t="s">
        <v>642</v>
      </c>
      <c r="C103" s="163" t="s">
        <v>7</v>
      </c>
      <c r="D103" s="75">
        <v>7292</v>
      </c>
      <c r="E103" s="164" t="str">
        <f>IF($D103&lt;&gt;"",VLOOKUP($D103,'SINAPI ABRIL 2021'!$A$1:G11820,2,FALSE),"")</f>
        <v>TINTA ESMALTE SINTETICO PREMIUM BRILHANTE</v>
      </c>
      <c r="F103" s="165" t="str">
        <f>IF($D103&lt;&gt;"",VLOOKUP($D103,'SINAPI ABRIL 2021'!$1:$1048576,3,FALSE),"")</f>
        <v xml:space="preserve">L     </v>
      </c>
      <c r="G103" s="353">
        <v>0.13</v>
      </c>
      <c r="H103" s="368">
        <f>IF($D103&lt;&gt;"",VLOOKUP($D103,'SINAPI ABRIL 2021'!$1:$1048576,4,FALSE),"")</f>
        <v>24.97</v>
      </c>
      <c r="I103" s="371">
        <f t="shared" ref="I103:I104" si="18">TRUNC(G103*H103,2)</f>
        <v>3.24</v>
      </c>
    </row>
    <row r="104" spans="2:9">
      <c r="B104" s="163" t="s">
        <v>642</v>
      </c>
      <c r="C104" s="163" t="s">
        <v>7</v>
      </c>
      <c r="D104" s="75">
        <v>88310</v>
      </c>
      <c r="E104" s="164" t="str">
        <f>IF($D104&lt;&gt;"",VLOOKUP($D104,'SINAPI ABRIL 2021'!$A$1:G11821,2,FALSE),"")</f>
        <v>PINTOR COM ENCARGOS COMPLEMENTARES</v>
      </c>
      <c r="F104" s="165" t="str">
        <f>IF($D104&lt;&gt;"",VLOOKUP($D104,'SINAPI ABRIL 2021'!$1:$1048576,3,FALSE),"")</f>
        <v>H</v>
      </c>
      <c r="G104" s="353">
        <v>0.4</v>
      </c>
      <c r="H104" s="368">
        <f>IF($D104&lt;&gt;"",VLOOKUP($D104,'SINAPI ABRIL 2021'!$1:$1048576,4,FALSE),"")</f>
        <v>18.68</v>
      </c>
      <c r="I104" s="371">
        <f t="shared" si="18"/>
        <v>7.47</v>
      </c>
    </row>
    <row r="105" spans="2:9">
      <c r="B105" s="304"/>
      <c r="C105" s="163"/>
      <c r="D105" s="75"/>
      <c r="E105" s="303"/>
      <c r="F105" s="163"/>
      <c r="G105" s="356"/>
      <c r="H105" s="367"/>
      <c r="I105" s="367"/>
    </row>
    <row r="106" spans="2:9">
      <c r="B106" s="304"/>
      <c r="C106" s="163"/>
      <c r="D106" s="75"/>
      <c r="E106" s="303"/>
      <c r="F106" s="163"/>
      <c r="G106" s="356"/>
      <c r="H106" s="367"/>
      <c r="I106" s="367"/>
    </row>
    <row r="107" spans="2:9" s="162" customFormat="1">
      <c r="B107" s="304"/>
      <c r="C107" s="163"/>
      <c r="D107" s="75"/>
      <c r="E107" s="303"/>
      <c r="F107" s="163"/>
      <c r="G107" s="356"/>
      <c r="H107" s="367"/>
      <c r="I107" s="367"/>
    </row>
    <row r="108" spans="2:9" s="162" customFormat="1" ht="45.75" customHeight="1">
      <c r="B108" s="183" t="s">
        <v>11652</v>
      </c>
      <c r="C108" s="180"/>
      <c r="D108" s="180"/>
      <c r="E108" s="166" t="s">
        <v>11653</v>
      </c>
      <c r="F108" s="167" t="s">
        <v>50</v>
      </c>
      <c r="G108" s="357"/>
      <c r="H108" s="369"/>
      <c r="I108" s="372">
        <f>TRUNC(SUM(I109:I111),2)</f>
        <v>508.95</v>
      </c>
    </row>
    <row r="109" spans="2:9" s="162" customFormat="1" ht="38.25">
      <c r="B109" s="163" t="s">
        <v>610</v>
      </c>
      <c r="C109" s="163" t="s">
        <v>7</v>
      </c>
      <c r="D109" s="75">
        <v>11795</v>
      </c>
      <c r="E109" s="164" t="str">
        <f>IF($D109&lt;&gt;"",VLOOKUP($D109,'SINAPI ABRIL 2021'!$A$1:G11838,2,FALSE),"")</f>
        <v>GRANITO PARA BANCADA, POLIDO, TIPO ANDORINHA/ QUARTZ/ CASTELO/ CORUMBA OU OUTROS EQUIVALENTES DA REGIAO, E=  *2,5* CM</v>
      </c>
      <c r="F109" s="165" t="str">
        <f>IF($D109&lt;&gt;"",VLOOKUP($D109,'SINAPI ABRIL 2021'!$1:$1048576,3,FALSE),"")</f>
        <v xml:space="preserve">M2    </v>
      </c>
      <c r="G109" s="353">
        <v>1</v>
      </c>
      <c r="H109" s="368">
        <f>IF($D109&lt;&gt;"",VLOOKUP($D109,'SINAPI ABRIL 2021'!$1:$1048576,4,FALSE),"")</f>
        <v>422.64</v>
      </c>
      <c r="I109" s="371">
        <f t="shared" ref="I109:I111" si="19">TRUNC(G109*H109,2)</f>
        <v>422.64</v>
      </c>
    </row>
    <row r="110" spans="2:9" s="162" customFormat="1">
      <c r="B110" s="163" t="s">
        <v>642</v>
      </c>
      <c r="C110" s="163" t="s">
        <v>7</v>
      </c>
      <c r="D110" s="75">
        <v>88309</v>
      </c>
      <c r="E110" s="164" t="str">
        <f>IF($D110&lt;&gt;"",VLOOKUP($D110,'SINAPI ABRIL 2021'!$A$1:G11839,2,FALSE),"")</f>
        <v>PEDREIRO COM ENCARGOS COMPLEMENTARES</v>
      </c>
      <c r="F110" s="165" t="str">
        <f>IF($D110&lt;&gt;"",VLOOKUP($D110,'SINAPI ABRIL 2021'!$1:$1048576,3,FALSE),"")</f>
        <v>H</v>
      </c>
      <c r="G110" s="353">
        <v>1</v>
      </c>
      <c r="H110" s="368">
        <f>IF($D110&lt;&gt;"",VLOOKUP($D110,'SINAPI ABRIL 2021'!$1:$1048576,4,FALSE),"")</f>
        <v>17.670000000000002</v>
      </c>
      <c r="I110" s="371">
        <f t="shared" si="19"/>
        <v>17.670000000000002</v>
      </c>
    </row>
    <row r="111" spans="2:9" s="162" customFormat="1" ht="38.25">
      <c r="B111" s="163" t="s">
        <v>610</v>
      </c>
      <c r="C111" s="163" t="s">
        <v>7</v>
      </c>
      <c r="D111" s="75">
        <v>100862</v>
      </c>
      <c r="E111" s="164" t="str">
        <f>IF($D111&lt;&gt;"",VLOOKUP($D111,'SINAPI ABRIL 2021'!$A$1:G11840,2,FALSE),"")</f>
        <v>SUPORTE MÃO FRANCESA EM ACO, ABAS IGUAIS 40 CM, CAPACIDADE MINIMA 70 KG, BRANCO - FORNECIMENTO E INSTALAÇÃO. AF_01/2020</v>
      </c>
      <c r="F111" s="165" t="str">
        <f>IF($D111&lt;&gt;"",VLOOKUP($D111,'SINAPI ABRIL 2021'!$1:$1048576,3,FALSE),"")</f>
        <v>UN</v>
      </c>
      <c r="G111" s="353">
        <v>2</v>
      </c>
      <c r="H111" s="368">
        <f>IF($D111&lt;&gt;"",VLOOKUP($D111,'SINAPI ABRIL 2021'!$1:$1048576,4,FALSE),"")</f>
        <v>34.32</v>
      </c>
      <c r="I111" s="371">
        <f t="shared" si="19"/>
        <v>68.64</v>
      </c>
    </row>
    <row r="112" spans="2:9" s="162" customFormat="1">
      <c r="B112" s="304"/>
      <c r="C112" s="163"/>
      <c r="D112" s="75"/>
      <c r="E112" s="303"/>
      <c r="F112" s="163"/>
      <c r="G112" s="356"/>
      <c r="H112" s="367"/>
      <c r="I112" s="367"/>
    </row>
    <row r="113" spans="2:9" s="162" customFormat="1">
      <c r="B113" s="183" t="s">
        <v>12556</v>
      </c>
      <c r="C113" s="180"/>
      <c r="D113" s="180"/>
      <c r="E113" s="166" t="s">
        <v>12557</v>
      </c>
      <c r="F113" s="167" t="s">
        <v>50</v>
      </c>
      <c r="G113" s="357"/>
      <c r="H113" s="369"/>
      <c r="I113" s="372">
        <f>TRUNC(SUM(I114:I117),2)</f>
        <v>7.79</v>
      </c>
    </row>
    <row r="114" spans="2:9" s="162" customFormat="1">
      <c r="B114" s="163" t="s">
        <v>612</v>
      </c>
      <c r="C114" s="163" t="s">
        <v>7</v>
      </c>
      <c r="D114" s="75">
        <v>88316</v>
      </c>
      <c r="E114" s="164" t="str">
        <f>IF($D114&lt;&gt;"",VLOOKUP($D114,'SINAPI ABRIL 2021'!$A$1:G11843,2,FALSE),"")</f>
        <v>SERVENTE COM ENCARGOS COMPLEMENTARES</v>
      </c>
      <c r="F114" s="165" t="str">
        <f>IF($D114&lt;&gt;"",VLOOKUP($D114,'SINAPI ABRIL 2021'!$1:$1048576,3,FALSE),"")</f>
        <v>H</v>
      </c>
      <c r="G114" s="353">
        <v>0.3</v>
      </c>
      <c r="H114" s="368">
        <f>IF($D114&lt;&gt;"",VLOOKUP($D114,'SINAPI ABRIL 2021'!$1:$1048576,4,FALSE),"")</f>
        <v>14.02</v>
      </c>
      <c r="I114" s="371">
        <f t="shared" ref="I114:I117" si="20">TRUNC(G114*H114,2)</f>
        <v>4.2</v>
      </c>
    </row>
    <row r="115" spans="2:9" s="162" customFormat="1">
      <c r="B115" s="163" t="s">
        <v>612</v>
      </c>
      <c r="C115" s="163" t="s">
        <v>7</v>
      </c>
      <c r="D115" s="75">
        <v>88317</v>
      </c>
      <c r="E115" s="164" t="str">
        <f>IF($D115&lt;&gt;"",VLOOKUP($D115,'SINAPI ABRIL 2021'!$A$1:G11844,2,FALSE),"")</f>
        <v>SOLDADOR COM ENCARGOS COMPLEMENTARES</v>
      </c>
      <c r="F115" s="165" t="str">
        <f>IF($D115&lt;&gt;"",VLOOKUP($D115,'SINAPI ABRIL 2021'!$1:$1048576,3,FALSE),"")</f>
        <v>H</v>
      </c>
      <c r="G115" s="353">
        <v>0.11</v>
      </c>
      <c r="H115" s="368">
        <f>IF($D115&lt;&gt;"",VLOOKUP($D115,'SINAPI ABRIL 2021'!$1:$1048576,4,FALSE),"")</f>
        <v>18.239999999999998</v>
      </c>
      <c r="I115" s="371">
        <f t="shared" si="20"/>
        <v>2</v>
      </c>
    </row>
    <row r="116" spans="2:9" s="162" customFormat="1" ht="38.25">
      <c r="B116" s="163" t="s">
        <v>610</v>
      </c>
      <c r="C116" s="163" t="s">
        <v>7</v>
      </c>
      <c r="D116" s="75">
        <v>95620</v>
      </c>
      <c r="E116" s="164" t="str">
        <f>IF($D116&lt;&gt;"",VLOOKUP($D116,'SINAPI ABRIL 2021'!$A$1:G11845,2,FALSE),"")</f>
        <v>PERFURATRIZ PNEUMATICA MANUAL DE PESO MEDIO, MARTELETE, 18KG, COMPRIMENTO MÁXIMO DE CURSO DE 6 M, DIAMETRO DO PISTAO DE 5,5 CM - CHP DIURNO. AF_11/2016</v>
      </c>
      <c r="F116" s="165" t="str">
        <f>IF($D116&lt;&gt;"",VLOOKUP($D116,'SINAPI ABRIL 2021'!$1:$1048576,3,FALSE),"")</f>
        <v>CHP</v>
      </c>
      <c r="G116" s="353">
        <v>7.0000000000000007E-2</v>
      </c>
      <c r="H116" s="368">
        <f>IF($D116&lt;&gt;"",VLOOKUP($D116,'SINAPI ABRIL 2021'!$1:$1048576,4,FALSE),"")</f>
        <v>13.86</v>
      </c>
      <c r="I116" s="371">
        <f t="shared" si="20"/>
        <v>0.97</v>
      </c>
    </row>
    <row r="117" spans="2:9" s="162" customFormat="1" ht="38.25">
      <c r="B117" s="163" t="s">
        <v>610</v>
      </c>
      <c r="C117" s="163" t="s">
        <v>7</v>
      </c>
      <c r="D117" s="75">
        <v>95621</v>
      </c>
      <c r="E117" s="164" t="str">
        <f>IF($D117&lt;&gt;"",VLOOKUP($D117,'SINAPI ABRIL 2021'!$A$1:G11846,2,FALSE),"")</f>
        <v>PERFURATRIZ PNEUMATICA MANUAL DE PESO MEDIO, MARTELETE, 18KG, COMPRIMENTO MÁXIMO DE CURSO DE 6 M, DIAMETRO DO PISTAO DE 5,5 CM - CHI DIURNO. AF_11/2016</v>
      </c>
      <c r="F117" s="165" t="str">
        <f>IF($D117&lt;&gt;"",VLOOKUP($D117,'SINAPI ABRIL 2021'!$1:$1048576,3,FALSE),"")</f>
        <v>CHI</v>
      </c>
      <c r="G117" s="353">
        <v>0.05</v>
      </c>
      <c r="H117" s="368">
        <f>IF($D117&lt;&gt;"",VLOOKUP($D117,'SINAPI ABRIL 2021'!$1:$1048576,4,FALSE),"")</f>
        <v>12.43</v>
      </c>
      <c r="I117" s="371">
        <f t="shared" si="20"/>
        <v>0.62</v>
      </c>
    </row>
    <row r="118" spans="2:9" s="162" customFormat="1">
      <c r="B118" s="304"/>
      <c r="C118" s="163"/>
      <c r="D118" s="75"/>
      <c r="E118" s="303"/>
      <c r="F118" s="163"/>
      <c r="G118" s="356"/>
      <c r="H118" s="367"/>
      <c r="I118" s="367"/>
    </row>
    <row r="119" spans="2:9">
      <c r="B119" s="305" t="str">
        <f>'2-ORÇAMENTO'!E250</f>
        <v xml:space="preserve">INSTALAÇÕES HIDROSSANITÁRIAS  </v>
      </c>
      <c r="C119" s="163"/>
      <c r="D119" s="75"/>
      <c r="E119" s="303"/>
      <c r="F119" s="163"/>
      <c r="G119" s="356"/>
      <c r="H119" s="367"/>
      <c r="I119" s="367"/>
    </row>
    <row r="120" spans="2:9">
      <c r="B120" s="163"/>
      <c r="C120" s="163"/>
      <c r="D120" s="75"/>
      <c r="E120" s="303"/>
      <c r="F120" s="163"/>
      <c r="G120" s="356"/>
      <c r="H120" s="367"/>
      <c r="I120" s="367"/>
    </row>
    <row r="121" spans="2:9" s="162" customFormat="1">
      <c r="B121" s="163"/>
      <c r="C121" s="163"/>
      <c r="D121" s="75"/>
      <c r="E121" s="303"/>
      <c r="F121" s="163"/>
      <c r="G121" s="356"/>
      <c r="H121" s="367"/>
      <c r="I121" s="367"/>
    </row>
    <row r="122" spans="2:9">
      <c r="B122" s="304"/>
      <c r="C122" s="163"/>
      <c r="D122" s="75"/>
      <c r="E122" s="303"/>
      <c r="F122" s="163"/>
      <c r="G122" s="356"/>
      <c r="H122" s="367"/>
      <c r="I122" s="367"/>
    </row>
    <row r="123" spans="2:9" ht="30.75" customHeight="1">
      <c r="B123" s="183" t="s">
        <v>4653</v>
      </c>
      <c r="C123" s="180"/>
      <c r="D123" s="180"/>
      <c r="E123" s="166" t="s">
        <v>11651</v>
      </c>
      <c r="F123" s="160" t="s">
        <v>721</v>
      </c>
      <c r="G123" s="357">
        <v>1</v>
      </c>
      <c r="H123" s="369"/>
      <c r="I123" s="372">
        <f>TRUNC(SUM(I124:I126),2)</f>
        <v>95.49</v>
      </c>
    </row>
    <row r="124" spans="2:9" ht="27.75" customHeight="1">
      <c r="B124" s="163" t="s">
        <v>610</v>
      </c>
      <c r="C124" s="163" t="s">
        <v>7</v>
      </c>
      <c r="D124" s="73">
        <v>37400</v>
      </c>
      <c r="E124" s="164" t="str">
        <f>IF($D124&lt;&gt;"",VLOOKUP($D124,'SINAPI ABRIL 2021'!$A$1:G11853,2,FALSE),"")</f>
        <v>PAPELEIRA PLASTICA TIPO DISPENSER PARA PAPEL HIGIENICO ROLAO</v>
      </c>
      <c r="F124" s="165" t="str">
        <f>IF($D124&lt;&gt;"",VLOOKUP($D124,'SINAPI ABRIL 2021'!$1:$1048576,3,FALSE),"")</f>
        <v xml:space="preserve">UN    </v>
      </c>
      <c r="G124" s="353">
        <v>1</v>
      </c>
      <c r="H124" s="368">
        <f>IF($D124&lt;&gt;"",VLOOKUP($D124,'SINAPI ABRIL 2021'!$1:$1048576,4,FALSE),"")</f>
        <v>85.84</v>
      </c>
      <c r="I124" s="371">
        <f t="shared" ref="I124:I126" si="21">TRUNC(G124*H124,2)</f>
        <v>85.84</v>
      </c>
    </row>
    <row r="125" spans="2:9">
      <c r="B125" s="174" t="s">
        <v>612</v>
      </c>
      <c r="C125" s="276" t="s">
        <v>7</v>
      </c>
      <c r="D125" s="174">
        <v>88309</v>
      </c>
      <c r="E125" s="164" t="str">
        <f>IF($D125&lt;&gt;"",VLOOKUP($D125,'SINAPI ABRIL 2021'!$A$1:G11854,2,FALSE),"")</f>
        <v>PEDREIRO COM ENCARGOS COMPLEMENTARES</v>
      </c>
      <c r="F125" s="165" t="str">
        <f>IF($D125&lt;&gt;"",VLOOKUP($D125,'SINAPI ABRIL 2021'!$1:$1048576,3,FALSE),"")</f>
        <v>H</v>
      </c>
      <c r="G125" s="360">
        <v>0.11</v>
      </c>
      <c r="H125" s="368">
        <f>IF($D125&lt;&gt;"",VLOOKUP($D125,'SINAPI ABRIL 2021'!$1:$1048576,4,FALSE),"")</f>
        <v>17.670000000000002</v>
      </c>
      <c r="I125" s="371">
        <f t="shared" si="21"/>
        <v>1.94</v>
      </c>
    </row>
    <row r="126" spans="2:9">
      <c r="B126" s="163" t="s">
        <v>642</v>
      </c>
      <c r="C126" s="163" t="s">
        <v>7</v>
      </c>
      <c r="D126" s="75">
        <v>88316</v>
      </c>
      <c r="E126" s="164" t="str">
        <f>IF($D126&lt;&gt;"",VLOOKUP($D126,'SINAPI ABRIL 2021'!$A$1:G11855,2,FALSE),"")</f>
        <v>SERVENTE COM ENCARGOS COMPLEMENTARES</v>
      </c>
      <c r="F126" s="165" t="str">
        <f>IF($D126&lt;&gt;"",VLOOKUP($D126,'SINAPI ABRIL 2021'!$1:$1048576,3,FALSE),"")</f>
        <v>H</v>
      </c>
      <c r="G126" s="353">
        <v>0.55000000000000004</v>
      </c>
      <c r="H126" s="368">
        <f>IF($D126&lt;&gt;"",VLOOKUP($D126,'SINAPI ABRIL 2021'!$1:$1048576,4,FALSE),"")</f>
        <v>14.02</v>
      </c>
      <c r="I126" s="371">
        <f t="shared" si="21"/>
        <v>7.71</v>
      </c>
    </row>
    <row r="127" spans="2:9">
      <c r="B127" s="304"/>
      <c r="C127" s="163"/>
      <c r="D127" s="75"/>
      <c r="E127" s="303"/>
      <c r="F127" s="163"/>
      <c r="G127" s="356"/>
      <c r="H127" s="367"/>
      <c r="I127" s="367"/>
    </row>
    <row r="128" spans="2:9" s="162" customFormat="1">
      <c r="B128" s="304"/>
      <c r="C128" s="163"/>
      <c r="D128" s="75"/>
      <c r="E128" s="303"/>
      <c r="F128" s="163"/>
      <c r="G128" s="356"/>
      <c r="H128" s="367"/>
      <c r="I128" s="367"/>
    </row>
    <row r="129" spans="2:9" s="120" customFormat="1" ht="123.75" customHeight="1">
      <c r="B129" s="300" t="s">
        <v>11655</v>
      </c>
      <c r="C129" s="267"/>
      <c r="D129" s="267"/>
      <c r="E129" s="166" t="s">
        <v>10926</v>
      </c>
      <c r="F129" s="130" t="s">
        <v>721</v>
      </c>
      <c r="G129" s="381">
        <v>1</v>
      </c>
      <c r="H129" s="370"/>
      <c r="I129" s="372">
        <f>TRUNC(SUM(I130:I159),2)</f>
        <v>30201.74</v>
      </c>
    </row>
    <row r="130" spans="2:9" s="162" customFormat="1" ht="12.75" customHeight="1">
      <c r="B130" s="163" t="s">
        <v>612</v>
      </c>
      <c r="C130" s="163" t="s">
        <v>7</v>
      </c>
      <c r="D130" s="75">
        <v>88317</v>
      </c>
      <c r="E130" s="164" t="str">
        <f>IF($D130&lt;&gt;"",VLOOKUP($D130,'SINAPI ABRIL 2021'!$A$1:G11859,2,FALSE),"")</f>
        <v>SOLDADOR COM ENCARGOS COMPLEMENTARES</v>
      </c>
      <c r="F130" s="165" t="str">
        <f>IF($D130&lt;&gt;"",VLOOKUP($D130,'SINAPI ABRIL 2021'!$1:$1048576,3,FALSE),"")</f>
        <v>H</v>
      </c>
      <c r="G130" s="356">
        <v>43.441500000000005</v>
      </c>
      <c r="H130" s="368">
        <f>IF($D130&lt;&gt;"",VLOOKUP($D130,'SINAPI ABRIL 2021'!$1:$1048576,4,FALSE),"")</f>
        <v>18.239999999999998</v>
      </c>
      <c r="I130" s="371">
        <f t="shared" ref="I130:I139" si="22">TRUNC(G130*H130,2)</f>
        <v>792.37</v>
      </c>
    </row>
    <row r="131" spans="2:9" s="162" customFormat="1" ht="12.75" customHeight="1">
      <c r="B131" s="163" t="s">
        <v>612</v>
      </c>
      <c r="C131" s="163" t="s">
        <v>7</v>
      </c>
      <c r="D131" s="75">
        <v>88315</v>
      </c>
      <c r="E131" s="164" t="str">
        <f>IF($D131&lt;&gt;"",VLOOKUP($D131,'SINAPI ABRIL 2021'!$A$1:G11860,2,FALSE),"")</f>
        <v>SERRALHEIRO COM ENCARGOS COMPLEMENTARES</v>
      </c>
      <c r="F131" s="165" t="str">
        <f>IF($D131&lt;&gt;"",VLOOKUP($D131,'SINAPI ABRIL 2021'!$1:$1048576,3,FALSE),"")</f>
        <v>H</v>
      </c>
      <c r="G131" s="356">
        <v>72.402500000000018</v>
      </c>
      <c r="H131" s="368">
        <f>IF($D131&lt;&gt;"",VLOOKUP($D131,'SINAPI ABRIL 2021'!$1:$1048576,4,FALSE),"")</f>
        <v>17.579999999999998</v>
      </c>
      <c r="I131" s="371">
        <f t="shared" si="22"/>
        <v>1272.83</v>
      </c>
    </row>
    <row r="132" spans="2:9" s="162" customFormat="1" ht="12.75" customHeight="1">
      <c r="B132" s="163" t="s">
        <v>612</v>
      </c>
      <c r="C132" s="163" t="s">
        <v>7</v>
      </c>
      <c r="D132" s="75">
        <v>88251</v>
      </c>
      <c r="E132" s="164" t="str">
        <f>IF($D132&lt;&gt;"",VLOOKUP($D132,'SINAPI ABRIL 2021'!$A$1:G11861,2,FALSE),"")</f>
        <v>AUXILIAR DE SERRALHEIRO COM ENCARGOS COMPLEMENTARES</v>
      </c>
      <c r="F132" s="165" t="str">
        <f>IF($D132&lt;&gt;"",VLOOKUP($D132,'SINAPI ABRIL 2021'!$1:$1048576,3,FALSE),"")</f>
        <v>H</v>
      </c>
      <c r="G132" s="356">
        <v>57.922000000000011</v>
      </c>
      <c r="H132" s="368">
        <f>IF($D132&lt;&gt;"",VLOOKUP($D132,'SINAPI ABRIL 2021'!$1:$1048576,4,FALSE),"")</f>
        <v>14.09</v>
      </c>
      <c r="I132" s="371">
        <f t="shared" si="22"/>
        <v>816.12</v>
      </c>
    </row>
    <row r="133" spans="2:9" s="162" customFormat="1" ht="12.75" customHeight="1">
      <c r="B133" s="163" t="s">
        <v>613</v>
      </c>
      <c r="C133" s="163" t="s">
        <v>7</v>
      </c>
      <c r="D133" s="75">
        <v>1319</v>
      </c>
      <c r="E133" s="164" t="str">
        <f>IF($D133&lt;&gt;"",VLOOKUP($D133,'SINAPI ABRIL 2021'!$A$1:G11862,2,FALSE),"")</f>
        <v>CHAPA DE ACO FINA A QUENTE BITOLA MSG 3/16 ", E = 4,75 MM (38,00 KG/M2)</v>
      </c>
      <c r="F133" s="165" t="str">
        <f>IF($D133&lt;&gt;"",VLOOKUP($D133,'SINAPI ABRIL 2021'!$1:$1048576,3,FALSE),"")</f>
        <v xml:space="preserve">KG    </v>
      </c>
      <c r="G133" s="356">
        <v>826.33</v>
      </c>
      <c r="H133" s="368">
        <f>IF($D133&lt;&gt;"",VLOOKUP($D133,'SINAPI ABRIL 2021'!$1:$1048576,4,FALSE),"")</f>
        <v>8.61</v>
      </c>
      <c r="I133" s="371">
        <f t="shared" si="22"/>
        <v>7114.7</v>
      </c>
    </row>
    <row r="134" spans="2:9" s="162" customFormat="1" ht="25.5">
      <c r="B134" s="163" t="s">
        <v>613</v>
      </c>
      <c r="C134" s="163" t="s">
        <v>7</v>
      </c>
      <c r="D134" s="75">
        <v>1321</v>
      </c>
      <c r="E134" s="164" t="str">
        <f>IF($D134&lt;&gt;"",VLOOKUP($D134,'SINAPI ABRIL 2021'!$A$1:G11863,2,FALSE),"")</f>
        <v>CHAPA DE ACO FINA A QUENTE BITOLA MSG 13, E = 2,25 MM (18,00 KG/M2)</v>
      </c>
      <c r="F134" s="165" t="str">
        <f>IF($D134&lt;&gt;"",VLOOKUP($D134,'SINAPI ABRIL 2021'!$1:$1048576,3,FALSE),"")</f>
        <v xml:space="preserve">KG    </v>
      </c>
      <c r="G134" s="356">
        <v>621.72</v>
      </c>
      <c r="H134" s="368">
        <f>IF($D134&lt;&gt;"",VLOOKUP($D134,'SINAPI ABRIL 2021'!$1:$1048576,4,FALSE),"")</f>
        <v>9.66</v>
      </c>
      <c r="I134" s="371">
        <f t="shared" si="22"/>
        <v>6005.81</v>
      </c>
    </row>
    <row r="135" spans="2:9" s="162" customFormat="1" ht="12.75" customHeight="1">
      <c r="B135" s="163" t="s">
        <v>612</v>
      </c>
      <c r="C135" s="163" t="s">
        <v>7</v>
      </c>
      <c r="D135" s="75">
        <v>100721</v>
      </c>
      <c r="E135" s="164" t="str">
        <f>IF($D135&lt;&gt;"",VLOOKUP($D135,'SINAPI ABRIL 2021'!$A$1:G11864,2,FALSE),"")</f>
        <v>PINTURA COM TINTA ALQUÍDICA DE FUNDO (TIPO ZARCÃO) PULVERIZADA SOBRE SUPERFÍCIES METÁLICAS (EXCETO PERFIL) EXECUTADO EM OBRA (POR DEMÃO). AF_01/2020</v>
      </c>
      <c r="F135" s="165" t="str">
        <f>IF($D135&lt;&gt;"",VLOOKUP($D135,'SINAPI ABRIL 2021'!$1:$1048576,3,FALSE),"")</f>
        <v>M2</v>
      </c>
      <c r="G135" s="356">
        <v>158.80000000000001</v>
      </c>
      <c r="H135" s="368">
        <f>IF($D135&lt;&gt;"",VLOOKUP($D135,'SINAPI ABRIL 2021'!$1:$1048576,4,FALSE),"")</f>
        <v>16.399999999999999</v>
      </c>
      <c r="I135" s="371">
        <f t="shared" si="22"/>
        <v>2604.3200000000002</v>
      </c>
    </row>
    <row r="136" spans="2:9" s="162" customFormat="1" ht="38.25">
      <c r="B136" s="163" t="s">
        <v>612</v>
      </c>
      <c r="C136" s="163" t="s">
        <v>7</v>
      </c>
      <c r="D136" s="75">
        <v>100751</v>
      </c>
      <c r="E136" s="164" t="str">
        <f>IF($D136&lt;&gt;"",VLOOKUP($D136,'SINAPI ABRIL 2021'!$A$1:G11865,2,FALSE),"")</f>
        <v>PINTURA COM TINTA EPOXÍDICA DE ACABAMENTO PULVERIZADA SOBRE PERFIL METÁLICO EXECUTADO EM FÁBRICA (02 DEMÃOS). AF_01/2020</v>
      </c>
      <c r="F136" s="165" t="str">
        <f>IF($D136&lt;&gt;"",VLOOKUP($D136,'SINAPI ABRIL 2021'!$1:$1048576,3,FALSE),"")</f>
        <v>M2</v>
      </c>
      <c r="G136" s="356">
        <v>159.80000000000001</v>
      </c>
      <c r="H136" s="368">
        <f>IF($D136&lt;&gt;"",VLOOKUP($D136,'SINAPI ABRIL 2021'!$1:$1048576,4,FALSE),"")</f>
        <v>26.87</v>
      </c>
      <c r="I136" s="371">
        <f t="shared" si="22"/>
        <v>4293.82</v>
      </c>
    </row>
    <row r="137" spans="2:9" s="162" customFormat="1" ht="25.5">
      <c r="B137" s="163" t="s">
        <v>612</v>
      </c>
      <c r="C137" s="163" t="s">
        <v>7</v>
      </c>
      <c r="D137" s="75">
        <v>88278</v>
      </c>
      <c r="E137" s="164" t="str">
        <f>IF($D137&lt;&gt;"",VLOOKUP($D137,'SINAPI ABRIL 2021'!$A$1:G11866,2,FALSE),"")</f>
        <v>MONTADOR DE ESTRUTURA METÁLICA COM ENCARGOS COMPLEMENTARES</v>
      </c>
      <c r="F137" s="165" t="str">
        <f>IF($D137&lt;&gt;"",VLOOKUP($D137,'SINAPI ABRIL 2021'!$1:$1048576,3,FALSE),"")</f>
        <v>H</v>
      </c>
      <c r="G137" s="356">
        <v>5</v>
      </c>
      <c r="H137" s="368">
        <f>IF($D137&lt;&gt;"",VLOOKUP($D137,'SINAPI ABRIL 2021'!$1:$1048576,4,FALSE),"")</f>
        <v>12.66</v>
      </c>
      <c r="I137" s="371">
        <f t="shared" si="22"/>
        <v>63.3</v>
      </c>
    </row>
    <row r="138" spans="2:9" s="162" customFormat="1" ht="38.25">
      <c r="B138" s="163" t="s">
        <v>613</v>
      </c>
      <c r="C138" s="163" t="s">
        <v>7</v>
      </c>
      <c r="D138" s="75">
        <v>89272</v>
      </c>
      <c r="E138" s="164" t="str">
        <f>IF($D138&lt;&gt;"",VLOOKUP($D138,'SINAPI ABRIL 2021'!$A$1:G11867,2,FALSE),"")</f>
        <v>GUINDASTE HIDRÁULICO AUTOPROPELIDO, COM LANÇA TELESCÓPICA 28,80 M, CAPACIDADE MÁXIMA 30 T, POTÊNCIA 97 KW, TRAÇÃO 4 X 4 - CHP DIURNO. AF_11/2014</v>
      </c>
      <c r="F138" s="165" t="str">
        <f>IF($D138&lt;&gt;"",VLOOKUP($D138,'SINAPI ABRIL 2021'!$1:$1048576,3,FALSE),"")</f>
        <v>CHP</v>
      </c>
      <c r="G138" s="356">
        <v>5</v>
      </c>
      <c r="H138" s="368">
        <f>IF($D138&lt;&gt;"",VLOOKUP($D138,'SINAPI ABRIL 2021'!$1:$1048576,4,FALSE),"")</f>
        <v>128.79</v>
      </c>
      <c r="I138" s="371">
        <f t="shared" si="22"/>
        <v>643.95000000000005</v>
      </c>
    </row>
    <row r="139" spans="2:9" s="162" customFormat="1" ht="25.5">
      <c r="B139" s="163" t="s">
        <v>613</v>
      </c>
      <c r="C139" s="163" t="s">
        <v>7</v>
      </c>
      <c r="D139" s="75">
        <v>39746</v>
      </c>
      <c r="E139" s="164" t="str">
        <f>IF($D139&lt;&gt;"",VLOOKUP($D139,'SINAPI ABRIL 2021'!$A$1:G11868,2,FALSE),"")</f>
        <v>CHUMBADOR DE ACO, 1" X 600 MM, PARA POSTES DE ACO COM BASE, INCLUSO PORCA E ARRUELA</v>
      </c>
      <c r="F139" s="165" t="str">
        <f>IF($D139&lt;&gt;"",VLOOKUP($D139,'SINAPI ABRIL 2021'!$1:$1048576,3,FALSE),"")</f>
        <v xml:space="preserve">UN    </v>
      </c>
      <c r="G139" s="356">
        <v>6</v>
      </c>
      <c r="H139" s="368">
        <f>IF($D139&lt;&gt;"",VLOOKUP($D139,'SINAPI ABRIL 2021'!$1:$1048576,4,FALSE),"")</f>
        <v>134.13999999999999</v>
      </c>
      <c r="I139" s="371">
        <f t="shared" si="22"/>
        <v>804.84</v>
      </c>
    </row>
    <row r="140" spans="2:9" s="162" customFormat="1" ht="12.75" customHeight="1">
      <c r="B140" s="304" t="s">
        <v>10927</v>
      </c>
      <c r="C140" s="163"/>
      <c r="D140" s="75"/>
      <c r="E140" s="164" t="str">
        <f>IF($D140&lt;&gt;"",VLOOKUP($D140,'SINAPI ABRIL 2021'!$A$1:G11868,2,FALSE),"")</f>
        <v/>
      </c>
      <c r="F140" s="165" t="str">
        <f>IF($D140&lt;&gt;"",VLOOKUP($D140,'SINAPI ABRIL 2021'!$1:$1048576,3,FALSE),"")</f>
        <v/>
      </c>
      <c r="G140" s="382"/>
      <c r="H140" s="368"/>
      <c r="I140" s="371"/>
    </row>
    <row r="141" spans="2:9" s="162" customFormat="1" ht="12.75" customHeight="1">
      <c r="B141" s="163" t="s">
        <v>612</v>
      </c>
      <c r="C141" s="163" t="s">
        <v>7</v>
      </c>
      <c r="D141" s="75">
        <v>96973</v>
      </c>
      <c r="E141" s="164" t="str">
        <f>IF($D141&lt;&gt;"",VLOOKUP($D141,'SINAPI ABRIL 2021'!$A$1:G11870,2,FALSE),"")</f>
        <v>CORDOALHA DE COBRE NU 35 MM², NÃO ENTERRADA, COM ISOLADOR - FORNECIMENTO E INSTALAÇÃO. AF_12/2017</v>
      </c>
      <c r="F141" s="165" t="str">
        <f>IF($D141&lt;&gt;"",VLOOKUP($D141,'SINAPI ABRIL 2021'!$1:$1048576,3,FALSE),"")</f>
        <v>M</v>
      </c>
      <c r="G141" s="356">
        <v>15</v>
      </c>
      <c r="H141" s="368">
        <f>IF($D141&lt;&gt;"",VLOOKUP($D141,'SINAPI ABRIL 2021'!$1:$1048576,4,FALSE),"")</f>
        <v>42.69</v>
      </c>
      <c r="I141" s="371">
        <f t="shared" ref="I141:I148" si="23">TRUNC(G141*H141,2)</f>
        <v>640.35</v>
      </c>
    </row>
    <row r="142" spans="2:9" s="162" customFormat="1" ht="25.5">
      <c r="B142" s="163" t="s">
        <v>612</v>
      </c>
      <c r="C142" s="73" t="s">
        <v>7</v>
      </c>
      <c r="D142" s="75">
        <v>96987</v>
      </c>
      <c r="E142" s="164" t="str">
        <f>IF($D142&lt;&gt;"",VLOOKUP($D142,'SINAPI ABRIL 2021'!$A$1:G11871,2,FALSE),"")</f>
        <v>BASE METÁLICA PARA MASTRO 1 ½  PARA SPDA - FORNECIMENTO E INSTALAÇÃO. AF_12/2017</v>
      </c>
      <c r="F142" s="165" t="str">
        <f>IF($D142&lt;&gt;"",VLOOKUP($D142,'SINAPI ABRIL 2021'!$1:$1048576,3,FALSE),"")</f>
        <v>UN</v>
      </c>
      <c r="G142" s="356">
        <v>1</v>
      </c>
      <c r="H142" s="368">
        <f>IF($D142&lt;&gt;"",VLOOKUP($D142,'SINAPI ABRIL 2021'!$1:$1048576,4,FALSE),"")</f>
        <v>110.44</v>
      </c>
      <c r="I142" s="371">
        <f t="shared" si="23"/>
        <v>110.44</v>
      </c>
    </row>
    <row r="143" spans="2:9" s="162" customFormat="1" ht="25.5">
      <c r="B143" s="163" t="s">
        <v>612</v>
      </c>
      <c r="C143" s="163" t="s">
        <v>7</v>
      </c>
      <c r="D143" s="75">
        <v>96989</v>
      </c>
      <c r="E143" s="164" t="str">
        <f>IF($D143&lt;&gt;"",VLOOKUP($D143,'SINAPI ABRIL 2021'!$A$1:G11872,2,FALSE),"")</f>
        <v>CAPTOR TIPO FRANKLIN PARA SPDA - FORNECIMENTO E INSTALAÇÃO. AF_12/2017</v>
      </c>
      <c r="F143" s="165" t="str">
        <f>IF($D143&lt;&gt;"",VLOOKUP($D143,'SINAPI ABRIL 2021'!$1:$1048576,3,FALSE),"")</f>
        <v>UN</v>
      </c>
      <c r="G143" s="356">
        <v>1</v>
      </c>
      <c r="H143" s="368">
        <f>IF($D143&lt;&gt;"",VLOOKUP($D143,'SINAPI ABRIL 2021'!$1:$1048576,4,FALSE),"")</f>
        <v>114.57</v>
      </c>
      <c r="I143" s="371">
        <f t="shared" si="23"/>
        <v>114.57</v>
      </c>
    </row>
    <row r="144" spans="2:9" s="162" customFormat="1" ht="38.25">
      <c r="B144" s="163" t="s">
        <v>613</v>
      </c>
      <c r="C144" s="163" t="s">
        <v>7</v>
      </c>
      <c r="D144" s="75">
        <v>3380</v>
      </c>
      <c r="E144" s="164" t="str">
        <f>IF($D144&lt;&gt;"",VLOOKUP($D144,'SINAPI ABRIL 2021'!$A$1:G11873,2,FALSE),"")</f>
        <v>!EM PROCESSO DE DESATIVACAO! HASTE DE ATERRAMENTO EM ACO COM 3,00 M DE COMPRIMENTO E DN = 5/8", REVESTIDA COM BAIXA CAMADA DE COBRE, COM CONECTOR TIPO GRAMPO</v>
      </c>
      <c r="F144" s="165" t="str">
        <f>IF($D144&lt;&gt;"",VLOOKUP($D144,'SINAPI ABRIL 2021'!$1:$1048576,3,FALSE),"")</f>
        <v xml:space="preserve">UN    </v>
      </c>
      <c r="G144" s="356">
        <v>1</v>
      </c>
      <c r="H144" s="368">
        <f>IF($D144&lt;&gt;"",VLOOKUP($D144,'SINAPI ABRIL 2021'!$1:$1048576,4,FALSE),"")</f>
        <v>42.05</v>
      </c>
      <c r="I144" s="371">
        <f t="shared" si="23"/>
        <v>42.05</v>
      </c>
    </row>
    <row r="145" spans="2:9" s="162" customFormat="1" ht="25.5">
      <c r="B145" s="163" t="s">
        <v>612</v>
      </c>
      <c r="C145" s="163" t="s">
        <v>7</v>
      </c>
      <c r="D145" s="75">
        <v>96988</v>
      </c>
      <c r="E145" s="164" t="str">
        <f>IF($D145&lt;&gt;"",VLOOKUP($D145,'SINAPI ABRIL 2021'!$A$1:G11874,2,FALSE),"")</f>
        <v>MASTRO 1 ½  PARA SPDA - FORNECIMENTO E INSTALAÇÃO. AF_12/2017</v>
      </c>
      <c r="F145" s="165" t="str">
        <f>IF($D145&lt;&gt;"",VLOOKUP($D145,'SINAPI ABRIL 2021'!$1:$1048576,3,FALSE),"")</f>
        <v>UN</v>
      </c>
      <c r="G145" s="356">
        <v>1</v>
      </c>
      <c r="H145" s="368">
        <f>IF($D145&lt;&gt;"",VLOOKUP($D145,'SINAPI ABRIL 2021'!$1:$1048576,4,FALSE),"")</f>
        <v>174.38</v>
      </c>
      <c r="I145" s="371">
        <f t="shared" si="23"/>
        <v>174.38</v>
      </c>
    </row>
    <row r="146" spans="2:9" s="162" customFormat="1" ht="38.25" customHeight="1">
      <c r="B146" s="163" t="s">
        <v>612</v>
      </c>
      <c r="C146" s="163" t="s">
        <v>7</v>
      </c>
      <c r="D146" s="75">
        <v>96984</v>
      </c>
      <c r="E146" s="164" t="str">
        <f>IF($D146&lt;&gt;"",VLOOKUP($D146,'SINAPI ABRIL 2021'!$A$1:G11875,2,FALSE),"")</f>
        <v>ELETRODUTO PVC 40MM (1 ¼ ) PARA SPDA - FORNECIMENTO E INSTALAÇÃO. AF_12/2017</v>
      </c>
      <c r="F146" s="165" t="str">
        <f>IF($D146&lt;&gt;"",VLOOKUP($D146,'SINAPI ABRIL 2021'!$1:$1048576,3,FALSE),"")</f>
        <v>UN</v>
      </c>
      <c r="G146" s="356">
        <v>1</v>
      </c>
      <c r="H146" s="368">
        <f>IF($D146&lt;&gt;"",VLOOKUP($D146,'SINAPI ABRIL 2021'!$1:$1048576,4,FALSE),"")</f>
        <v>38.89</v>
      </c>
      <c r="I146" s="371">
        <f t="shared" si="23"/>
        <v>38.89</v>
      </c>
    </row>
    <row r="147" spans="2:9" s="162" customFormat="1" ht="25.5">
      <c r="B147" s="163" t="s">
        <v>612</v>
      </c>
      <c r="C147" s="163" t="s">
        <v>7</v>
      </c>
      <c r="D147" s="75">
        <v>98463</v>
      </c>
      <c r="E147" s="164" t="str">
        <f>IF($D147&lt;&gt;"",VLOOKUP($D147,'SINAPI ABRIL 2021'!$A$1:G11876,2,FALSE),"")</f>
        <v>SUPORTE ISOLADOR PARA CORDOALHA DE COBRE - FORNECIMENTO E INSTALAÇÃO. AF_12/2017</v>
      </c>
      <c r="F147" s="165" t="str">
        <f>IF($D147&lt;&gt;"",VLOOKUP($D147,'SINAPI ABRIL 2021'!$1:$1048576,3,FALSE),"")</f>
        <v>UN</v>
      </c>
      <c r="G147" s="356">
        <v>10</v>
      </c>
      <c r="H147" s="368">
        <f>IF($D147&lt;&gt;"",VLOOKUP($D147,'SINAPI ABRIL 2021'!$1:$1048576,4,FALSE),"")</f>
        <v>20.010000000000002</v>
      </c>
      <c r="I147" s="371">
        <f t="shared" si="23"/>
        <v>200.1</v>
      </c>
    </row>
    <row r="148" spans="2:9" s="162" customFormat="1" ht="25.5">
      <c r="B148" s="163" t="s">
        <v>612</v>
      </c>
      <c r="C148" s="163" t="s">
        <v>7</v>
      </c>
      <c r="D148" s="75">
        <v>98111</v>
      </c>
      <c r="E148" s="164" t="str">
        <f>IF($D148&lt;&gt;"",VLOOKUP($D148,'SINAPI ABRIL 2021'!$A$1:G11877,2,FALSE),"")</f>
        <v>CAIXA DE INSPEÇÃO PARA ATERRAMENTO, CIRCULAR, EM POLIETILENO, DIÂMETRO INTERNO = 0,3 M. AF_12/2020</v>
      </c>
      <c r="F148" s="165" t="str">
        <f>IF($D148&lt;&gt;"",VLOOKUP($D148,'SINAPI ABRIL 2021'!$1:$1048576,3,FALSE),"")</f>
        <v>UN</v>
      </c>
      <c r="G148" s="356">
        <v>1</v>
      </c>
      <c r="H148" s="368">
        <f>IF($D148&lt;&gt;"",VLOOKUP($D148,'SINAPI ABRIL 2021'!$1:$1048576,4,FALSE),"")</f>
        <v>23.4</v>
      </c>
      <c r="I148" s="371">
        <f t="shared" si="23"/>
        <v>23.4</v>
      </c>
    </row>
    <row r="149" spans="2:9" s="162" customFormat="1">
      <c r="B149" s="304" t="s">
        <v>4680</v>
      </c>
      <c r="C149" s="163"/>
      <c r="D149" s="163"/>
      <c r="E149" s="303"/>
      <c r="F149" s="163"/>
      <c r="G149" s="383"/>
      <c r="H149" s="368"/>
      <c r="I149" s="371"/>
    </row>
    <row r="150" spans="2:9" s="162" customFormat="1" ht="38.25">
      <c r="B150" s="163" t="s">
        <v>612</v>
      </c>
      <c r="C150" s="163" t="s">
        <v>7</v>
      </c>
      <c r="D150" s="163">
        <v>101173</v>
      </c>
      <c r="E150" s="164" t="str">
        <f>IF($D150&lt;&gt;"",VLOOKUP($D150,'SINAPI ABRIL 2021'!$A$1:G11879,2,FALSE),"")</f>
        <v>ESTACA BROCA DE CONCRETO, DIÂMETRO DE 20CM, ESCAVAÇÃO MANUAL COM TRADO CONCHA, COM ARMADURA DE ARRANQUE. AF_05/2020</v>
      </c>
      <c r="F150" s="165" t="str">
        <f>IF($D150&lt;&gt;"",VLOOKUP($D150,'SINAPI ABRIL 2021'!$1:$1048576,3,FALSE),"")</f>
        <v>M</v>
      </c>
      <c r="G150" s="382">
        <v>10</v>
      </c>
      <c r="H150" s="368">
        <f>IF($D150&lt;&gt;"",VLOOKUP($D150,'SINAPI ABRIL 2021'!$1:$1048576,4,FALSE),"")</f>
        <v>51.76</v>
      </c>
      <c r="I150" s="371">
        <f t="shared" ref="I150:I159" si="24">TRUNC(G150*H150,2)</f>
        <v>517.6</v>
      </c>
    </row>
    <row r="151" spans="2:9" s="162" customFormat="1" ht="38.25">
      <c r="B151" s="163" t="s">
        <v>612</v>
      </c>
      <c r="C151" s="163" t="s">
        <v>7</v>
      </c>
      <c r="D151" s="163">
        <v>96521</v>
      </c>
      <c r="E151" s="164" t="str">
        <f>IF($D151&lt;&gt;"",VLOOKUP($D151,'SINAPI ABRIL 2021'!$A$1:G11880,2,FALSE),"")</f>
        <v>ESCAVAÇÃO MECANIZADA PARA BLOCO DE COROAMENTO OU SAPATA, COM PREVISÃO DE FÔRMA, COM RETROESCAVADEIRA. AF_06/2017</v>
      </c>
      <c r="F151" s="165" t="str">
        <f>IF($D151&lt;&gt;"",VLOOKUP($D151,'SINAPI ABRIL 2021'!$1:$1048576,3,FALSE),"")</f>
        <v>M3</v>
      </c>
      <c r="G151" s="382">
        <v>2.4200000000000004</v>
      </c>
      <c r="H151" s="368">
        <f>IF($D151&lt;&gt;"",VLOOKUP($D151,'SINAPI ABRIL 2021'!$1:$1048576,4,FALSE),"")</f>
        <v>29.4</v>
      </c>
      <c r="I151" s="371">
        <f t="shared" si="24"/>
        <v>71.14</v>
      </c>
    </row>
    <row r="152" spans="2:9" s="162" customFormat="1" ht="25.5">
      <c r="B152" s="163" t="s">
        <v>612</v>
      </c>
      <c r="C152" s="163" t="s">
        <v>7</v>
      </c>
      <c r="D152" s="163">
        <v>96617</v>
      </c>
      <c r="E152" s="164" t="str">
        <f>IF($D152&lt;&gt;"",VLOOKUP($D152,'SINAPI ABRIL 2021'!$A$1:G11881,2,FALSE),"")</f>
        <v>LASTRO DE CONCRETO MAGRO, APLICADO EM BLOCOS DE COROAMENTO OU SAPATAS, ESPESSURA DE 3 CM. AF_08/2017</v>
      </c>
      <c r="F152" s="165" t="str">
        <f>IF($D152&lt;&gt;"",VLOOKUP($D152,'SINAPI ABRIL 2021'!$1:$1048576,3,FALSE),"")</f>
        <v>M2</v>
      </c>
      <c r="G152" s="382">
        <v>4.41</v>
      </c>
      <c r="H152" s="368">
        <f>IF($D152&lt;&gt;"",VLOOKUP($D152,'SINAPI ABRIL 2021'!$1:$1048576,4,FALSE),"")</f>
        <v>13.65</v>
      </c>
      <c r="I152" s="371">
        <f t="shared" si="24"/>
        <v>60.19</v>
      </c>
    </row>
    <row r="153" spans="2:9" s="162" customFormat="1" ht="25.5">
      <c r="B153" s="163" t="s">
        <v>612</v>
      </c>
      <c r="C153" s="163" t="s">
        <v>7</v>
      </c>
      <c r="D153" s="163">
        <v>97086</v>
      </c>
      <c r="E153" s="164" t="str">
        <f>IF($D153&lt;&gt;"",VLOOKUP($D153,'SINAPI ABRIL 2021'!$A$1:G11882,2,FALSE),"")</f>
        <v>FABRICAÇÃO, MONTAGEM E DESMONTAGEM DE FORMA PARA RADIER, EM MADEIRA SERRADA, 4 UTILIZAÇÕES. AF_09/2017</v>
      </c>
      <c r="F153" s="165" t="str">
        <f>IF($D153&lt;&gt;"",VLOOKUP($D153,'SINAPI ABRIL 2021'!$1:$1048576,3,FALSE),"")</f>
        <v>M2</v>
      </c>
      <c r="G153" s="382">
        <v>4.4000000000000004</v>
      </c>
      <c r="H153" s="368">
        <f>IF($D153&lt;&gt;"",VLOOKUP($D153,'SINAPI ABRIL 2021'!$1:$1048576,4,FALSE),"")</f>
        <v>78.540000000000006</v>
      </c>
      <c r="I153" s="371">
        <f t="shared" si="24"/>
        <v>345.57</v>
      </c>
    </row>
    <row r="154" spans="2:9" s="162" customFormat="1" ht="51">
      <c r="B154" s="163" t="s">
        <v>612</v>
      </c>
      <c r="C154" s="163" t="s">
        <v>7</v>
      </c>
      <c r="D154" s="163">
        <v>100981</v>
      </c>
      <c r="E154" s="164" t="str">
        <f>IF($D154&lt;&gt;"",VLOOKUP($D154,'SINAPI ABRIL 2021'!$A$1:G11883,2,FALSE),"")</f>
        <v>CARGA, MANOBRA E DESCARGA DE ENTULHO EM CAMINHÃO BASCULANTE 6 M³ - CARGA COM ESCAVADEIRA HIDRÁULICA  (CAÇAMBA DE 0,80 M³ / 111 HP) E DESCARGA LIVRE (UNIDADE: M3). AF_07/2020</v>
      </c>
      <c r="F154" s="165" t="str">
        <f>IF($D154&lt;&gt;"",VLOOKUP($D154,'SINAPI ABRIL 2021'!$1:$1048576,3,FALSE),"")</f>
        <v>M3</v>
      </c>
      <c r="G154" s="382">
        <v>2.4200000000000004</v>
      </c>
      <c r="H154" s="368">
        <f>IF($D154&lt;&gt;"",VLOOKUP($D154,'SINAPI ABRIL 2021'!$1:$1048576,4,FALSE),"")</f>
        <v>5.71</v>
      </c>
      <c r="I154" s="371">
        <f t="shared" si="24"/>
        <v>13.81</v>
      </c>
    </row>
    <row r="155" spans="2:9" s="162" customFormat="1" ht="25.5">
      <c r="B155" s="163" t="s">
        <v>612</v>
      </c>
      <c r="C155" s="163" t="s">
        <v>7</v>
      </c>
      <c r="D155" s="163">
        <v>93588</v>
      </c>
      <c r="E155" s="164" t="str">
        <f>IF($D155&lt;&gt;"",VLOOKUP($D155,'SINAPI ABRIL 2021'!$A$1:G11884,2,FALSE),"")</f>
        <v>TRANSPORTE COM CAMINHÃO BASCULANTE DE 10 M³, EM VIA URBANA EM LEITO NATURAL (UNIDADE: M3XKM). AF_07/2020</v>
      </c>
      <c r="F155" s="165" t="str">
        <f>IF($D155&lt;&gt;"",VLOOKUP($D155,'SINAPI ABRIL 2021'!$1:$1048576,3,FALSE),"")</f>
        <v>M3XKM</v>
      </c>
      <c r="G155" s="382">
        <v>36.300000000000004</v>
      </c>
      <c r="H155" s="368">
        <f>IF($D155&lt;&gt;"",VLOOKUP($D155,'SINAPI ABRIL 2021'!$1:$1048576,4,FALSE),"")</f>
        <v>2</v>
      </c>
      <c r="I155" s="371">
        <f t="shared" si="24"/>
        <v>72.599999999999994</v>
      </c>
    </row>
    <row r="156" spans="2:9" s="162" customFormat="1" ht="38.25">
      <c r="B156" s="163" t="s">
        <v>612</v>
      </c>
      <c r="C156" s="163" t="s">
        <v>7</v>
      </c>
      <c r="D156" s="163">
        <v>96557</v>
      </c>
      <c r="E156" s="164" t="str">
        <f>IF($D156&lt;&gt;"",VLOOKUP($D156,'SINAPI ABRIL 2021'!$A$1:G11885,2,FALSE),"")</f>
        <v>CONCRETAGEM DE BLOCOS DE COROAMENTO E VIGAS BALDRAMES, FCK 30 MPA, COM USO DE BOMBA  LANÇAMENTO, ADENSAMENTO E ACABAMENTO. AF_06/2017</v>
      </c>
      <c r="F156" s="165" t="str">
        <f>IF($D156&lt;&gt;"",VLOOKUP($D156,'SINAPI ABRIL 2021'!$1:$1048576,3,FALSE),"")</f>
        <v>M3</v>
      </c>
      <c r="G156" s="382">
        <v>2.4200000000000004</v>
      </c>
      <c r="H156" s="368">
        <f>IF($D156&lt;&gt;"",VLOOKUP($D156,'SINAPI ABRIL 2021'!$1:$1048576,4,FALSE),"")</f>
        <v>585.27</v>
      </c>
      <c r="I156" s="371">
        <f t="shared" si="24"/>
        <v>1416.35</v>
      </c>
    </row>
    <row r="157" spans="2:9" s="162" customFormat="1" ht="25.5">
      <c r="B157" s="163" t="s">
        <v>612</v>
      </c>
      <c r="C157" s="163" t="s">
        <v>7</v>
      </c>
      <c r="D157" s="163">
        <v>96546</v>
      </c>
      <c r="E157" s="164" t="str">
        <f>IF($D157&lt;&gt;"",VLOOKUP($D157,'SINAPI ABRIL 2021'!$A$1:G11886,2,FALSE),"")</f>
        <v>ARMAÇÃO DE BLOCO, VIGA BALDRAME OU SAPATA UTILIZANDO AÇO CA-50 DE 10 MM - MONTAGEM. AF_06/2017</v>
      </c>
      <c r="F157" s="165" t="str">
        <f>IF($D157&lt;&gt;"",VLOOKUP($D157,'SINAPI ABRIL 2021'!$1:$1048576,3,FALSE),"")</f>
        <v>KG</v>
      </c>
      <c r="G157" s="382">
        <v>88.971399999999988</v>
      </c>
      <c r="H157" s="368">
        <f>IF($D157&lt;&gt;"",VLOOKUP($D157,'SINAPI ABRIL 2021'!$1:$1048576,4,FALSE),"")</f>
        <v>16.47</v>
      </c>
      <c r="I157" s="371">
        <f t="shared" si="24"/>
        <v>1465.35</v>
      </c>
    </row>
    <row r="158" spans="2:9" s="162" customFormat="1" ht="25.5">
      <c r="B158" s="163" t="s">
        <v>612</v>
      </c>
      <c r="C158" s="163" t="s">
        <v>7</v>
      </c>
      <c r="D158" s="163">
        <v>96544</v>
      </c>
      <c r="E158" s="164" t="str">
        <f>IF($D158&lt;&gt;"",VLOOKUP($D158,'SINAPI ABRIL 2021'!$A$1:G11887,2,FALSE),"")</f>
        <v>ARMAÇÃO DE BLOCO, VIGA BALDRAME OU SAPATA UTILIZANDO AÇO CA-50 DE 6,3 MM - MONTAGEM. AF_06/2017</v>
      </c>
      <c r="F158" s="165" t="str">
        <f>IF($D158&lt;&gt;"",VLOOKUP($D158,'SINAPI ABRIL 2021'!$1:$1048576,3,FALSE),"")</f>
        <v>KG</v>
      </c>
      <c r="G158" s="382">
        <v>9.5059999999999985</v>
      </c>
      <c r="H158" s="368">
        <f>IF($D158&lt;&gt;"",VLOOKUP($D158,'SINAPI ABRIL 2021'!$1:$1048576,4,FALSE),"")</f>
        <v>18.760000000000002</v>
      </c>
      <c r="I158" s="371">
        <f t="shared" si="24"/>
        <v>178.33</v>
      </c>
    </row>
    <row r="159" spans="2:9" s="162" customFormat="1" ht="25.5">
      <c r="B159" s="163" t="s">
        <v>612</v>
      </c>
      <c r="C159" s="163" t="s">
        <v>7</v>
      </c>
      <c r="D159" s="163">
        <v>98557</v>
      </c>
      <c r="E159" s="164" t="str">
        <f>IF($D159&lt;&gt;"",VLOOKUP($D159,'SINAPI ABRIL 2021'!$A$1:G11888,2,FALSE),"")</f>
        <v>IMPERMEABILIZAÇÃO DE SUPERFÍCIE COM EMULSÃO ASFÁLTICA, 2 DEMÃOS AF_06/2018</v>
      </c>
      <c r="F159" s="165" t="str">
        <f>IF($D159&lt;&gt;"",VLOOKUP($D159,'SINAPI ABRIL 2021'!$1:$1048576,3,FALSE),"")</f>
        <v>M2</v>
      </c>
      <c r="G159" s="382">
        <v>8.81</v>
      </c>
      <c r="H159" s="368">
        <f>IF($D159&lt;&gt;"",VLOOKUP($D159,'SINAPI ABRIL 2021'!$1:$1048576,4,FALSE),"")</f>
        <v>34.57</v>
      </c>
      <c r="I159" s="371">
        <f t="shared" si="24"/>
        <v>304.56</v>
      </c>
    </row>
    <row r="160" spans="2:9" s="162" customFormat="1">
      <c r="B160" s="304"/>
      <c r="C160" s="163"/>
      <c r="D160" s="75"/>
      <c r="E160" s="303"/>
      <c r="F160" s="163"/>
      <c r="G160" s="356"/>
      <c r="H160" s="367"/>
      <c r="I160" s="367"/>
    </row>
    <row r="161" spans="2:9" s="162" customFormat="1" ht="25.5">
      <c r="B161" s="183" t="s">
        <v>11636</v>
      </c>
      <c r="C161" s="180"/>
      <c r="D161" s="180"/>
      <c r="E161" s="166" t="s">
        <v>11637</v>
      </c>
      <c r="F161" s="269" t="s">
        <v>721</v>
      </c>
      <c r="G161" s="357">
        <v>1</v>
      </c>
      <c r="H161" s="369"/>
      <c r="I161" s="372">
        <f>TRUNC(SUM(I162:L169),2)</f>
        <v>48.45</v>
      </c>
    </row>
    <row r="162" spans="2:9" s="162" customFormat="1" ht="25.5">
      <c r="B162" s="163" t="s">
        <v>612</v>
      </c>
      <c r="C162" s="163" t="s">
        <v>7</v>
      </c>
      <c r="D162" s="163">
        <v>88248</v>
      </c>
      <c r="E162" s="164" t="str">
        <f>IF($D162&lt;&gt;"",VLOOKUP($D162,'SINAPI ABRIL 2021'!$A$1:G11891,2,FALSE),"")</f>
        <v>AUXILIAR DE ENCANADOR OU BOMBEIRO HIDRÁULICO COM ENCARGOS COMPLEMENTARES</v>
      </c>
      <c r="F162" s="165" t="str">
        <f>IF($D162&lt;&gt;"",VLOOKUP($D162,'SINAPI ABRIL 2021'!$1:$1048576,3,FALSE),"")</f>
        <v>H</v>
      </c>
      <c r="G162" s="380">
        <v>0.25</v>
      </c>
      <c r="H162" s="368">
        <f>IF($D162&lt;&gt;"",VLOOKUP($D162,'SINAPI ABRIL 2021'!$1:$1048576,4,FALSE),"")</f>
        <v>13.48</v>
      </c>
      <c r="I162" s="371">
        <f t="shared" ref="I162:I169" si="25">TRUNC(G162*H162,2)</f>
        <v>3.37</v>
      </c>
    </row>
    <row r="163" spans="2:9" s="162" customFormat="1" ht="25.5">
      <c r="B163" s="163" t="s">
        <v>612</v>
      </c>
      <c r="C163" s="163" t="s">
        <v>7</v>
      </c>
      <c r="D163" s="163">
        <v>88267</v>
      </c>
      <c r="E163" s="164" t="str">
        <f>IF($D163&lt;&gt;"",VLOOKUP($D163,'SINAPI ABRIL 2021'!$A$1:G11892,2,FALSE),"")</f>
        <v>ENCANADOR OU BOMBEIRO HIDRÁULICO COM ENCARGOS COMPLEMENTARES</v>
      </c>
      <c r="F163" s="165" t="str">
        <f>IF($D163&lt;&gt;"",VLOOKUP($D163,'SINAPI ABRIL 2021'!$1:$1048576,3,FALSE),"")</f>
        <v>H</v>
      </c>
      <c r="G163" s="380">
        <v>0.25</v>
      </c>
      <c r="H163" s="368">
        <f>IF($D163&lt;&gt;"",VLOOKUP($D163,'SINAPI ABRIL 2021'!$1:$1048576,4,FALSE),"")</f>
        <v>17.66</v>
      </c>
      <c r="I163" s="371">
        <f t="shared" si="25"/>
        <v>4.41</v>
      </c>
    </row>
    <row r="164" spans="2:9" s="162" customFormat="1">
      <c r="B164" s="163" t="s">
        <v>610</v>
      </c>
      <c r="C164" s="163" t="s">
        <v>7</v>
      </c>
      <c r="D164" s="163">
        <v>122</v>
      </c>
      <c r="E164" s="164" t="str">
        <f>IF($D164&lt;&gt;"",VLOOKUP($D164,'SINAPI ABRIL 2021'!$A$1:G11893,2,FALSE),"")</f>
        <v>ADESIVO PLASTICO PARA PVC, FRASCO COM 850 GR</v>
      </c>
      <c r="F164" s="165" t="str">
        <f>IF($D164&lt;&gt;"",VLOOKUP($D164,'SINAPI ABRIL 2021'!$1:$1048576,3,FALSE),"")</f>
        <v xml:space="preserve">UN    </v>
      </c>
      <c r="G164" s="380">
        <v>1.4800000000000001E-2</v>
      </c>
      <c r="H164" s="368">
        <f>IF($D164&lt;&gt;"",VLOOKUP($D164,'SINAPI ABRIL 2021'!$1:$1048576,4,FALSE),"")</f>
        <v>81.209999999999994</v>
      </c>
      <c r="I164" s="371">
        <f t="shared" si="25"/>
        <v>1.2</v>
      </c>
    </row>
    <row r="165" spans="2:9" s="162" customFormat="1" ht="25.5">
      <c r="B165" s="163" t="s">
        <v>610</v>
      </c>
      <c r="C165" s="163" t="s">
        <v>7</v>
      </c>
      <c r="D165" s="163">
        <v>296</v>
      </c>
      <c r="E165" s="164" t="str">
        <f>IF($D165&lt;&gt;"",VLOOKUP($D165,'SINAPI ABRIL 2021'!$A$1:G11894,2,FALSE),"")</f>
        <v>ANEL BORRACHA PARA TUBO ESGOTO PREDIAL DN 50 MM (NBR 5688)</v>
      </c>
      <c r="F165" s="165" t="str">
        <f>IF($D165&lt;&gt;"",VLOOKUP($D165,'SINAPI ABRIL 2021'!$1:$1048576,3,FALSE),"")</f>
        <v xml:space="preserve">UN    </v>
      </c>
      <c r="G165" s="380">
        <v>1</v>
      </c>
      <c r="H165" s="368">
        <f>IF($D165&lt;&gt;"",VLOOKUP($D165,'SINAPI ABRIL 2021'!$1:$1048576,4,FALSE),"")</f>
        <v>2.67</v>
      </c>
      <c r="I165" s="371">
        <f t="shared" si="25"/>
        <v>2.67</v>
      </c>
    </row>
    <row r="166" spans="2:9" s="162" customFormat="1" ht="25.5">
      <c r="B166" s="163" t="s">
        <v>610</v>
      </c>
      <c r="C166" s="163" t="s">
        <v>7</v>
      </c>
      <c r="D166" s="75">
        <v>11712</v>
      </c>
      <c r="E166" s="164" t="str">
        <f>IF($D166&lt;&gt;"",VLOOKUP($D166,'SINAPI ABRIL 2021'!$A$1:G11895,2,FALSE),"")</f>
        <v>CAIXA SIFONADA PVC, 150 X 150 X 50 MM, COM GRELHA QUADRADA BRANCA (NBR 5688)</v>
      </c>
      <c r="F166" s="165" t="str">
        <f>IF($D166&lt;&gt;"",VLOOKUP($D166,'SINAPI ABRIL 2021'!$1:$1048576,3,FALSE),"")</f>
        <v xml:space="preserve">UN    </v>
      </c>
      <c r="G166" s="356">
        <v>1</v>
      </c>
      <c r="H166" s="368">
        <f>IF($D166&lt;&gt;"",VLOOKUP($D166,'SINAPI ABRIL 2021'!$1:$1048576,4,FALSE),"")</f>
        <v>34.49</v>
      </c>
      <c r="I166" s="371">
        <f t="shared" si="25"/>
        <v>34.49</v>
      </c>
    </row>
    <row r="167" spans="2:9" s="162" customFormat="1" ht="38.25">
      <c r="B167" s="163" t="s">
        <v>610</v>
      </c>
      <c r="C167" s="163" t="s">
        <v>7</v>
      </c>
      <c r="D167" s="75">
        <v>20078</v>
      </c>
      <c r="E167" s="164" t="str">
        <f>IF($D167&lt;&gt;"",VLOOKUP($D167,'SINAPI ABRIL 2021'!$A$1:G11896,2,FALSE),"")</f>
        <v>PASTA LUBRIFICANTE PARA TUBOS E CONEXOES COM JUNTA ELASTICA (USO EM PVC, ACO, POLIETILENO E OUTROS) ( DE *400* G)</v>
      </c>
      <c r="F167" s="165" t="str">
        <f>IF($D167&lt;&gt;"",VLOOKUP($D167,'SINAPI ABRIL 2021'!$1:$1048576,3,FALSE),"")</f>
        <v xml:space="preserve">UN    </v>
      </c>
      <c r="G167" s="356">
        <v>0.02</v>
      </c>
      <c r="H167" s="368">
        <f>IF($D167&lt;&gt;"",VLOOKUP($D167,'SINAPI ABRIL 2021'!$1:$1048576,4,FALSE),"")</f>
        <v>29.73</v>
      </c>
      <c r="I167" s="371">
        <f t="shared" si="25"/>
        <v>0.59</v>
      </c>
    </row>
    <row r="168" spans="2:9" s="162" customFormat="1">
      <c r="B168" s="163" t="s">
        <v>610</v>
      </c>
      <c r="C168" s="163" t="s">
        <v>7</v>
      </c>
      <c r="D168" s="75">
        <v>20083</v>
      </c>
      <c r="E168" s="164" t="str">
        <f>IF($D168&lt;&gt;"",VLOOKUP($D168,'SINAPI ABRIL 2021'!$A$1:G11897,2,FALSE),"")</f>
        <v>SOLUCAO LIMPADORA PARA PVC, FRASCO COM 1000 CM3</v>
      </c>
      <c r="F168" s="165" t="str">
        <f>IF($D168&lt;&gt;"",VLOOKUP($D168,'SINAPI ABRIL 2021'!$1:$1048576,3,FALSE),"")</f>
        <v xml:space="preserve">UN    </v>
      </c>
      <c r="G168" s="356">
        <v>2.2499999999999999E-2</v>
      </c>
      <c r="H168" s="368">
        <f>IF($D168&lt;&gt;"",VLOOKUP($D168,'SINAPI ABRIL 2021'!$1:$1048576,4,FALSE),"")</f>
        <v>70.52</v>
      </c>
      <c r="I168" s="371">
        <f t="shared" si="25"/>
        <v>1.58</v>
      </c>
    </row>
    <row r="169" spans="2:9" s="162" customFormat="1">
      <c r="B169" s="163" t="s">
        <v>610</v>
      </c>
      <c r="C169" s="163" t="s">
        <v>7</v>
      </c>
      <c r="D169" s="75">
        <v>38383</v>
      </c>
      <c r="E169" s="164" t="str">
        <f>IF($D169&lt;&gt;"",VLOOKUP($D169,'SINAPI ABRIL 2021'!$A$1:G11898,2,FALSE),"")</f>
        <v>LIXA D'AGUA EM FOLHA, GRAO 100</v>
      </c>
      <c r="F169" s="165" t="str">
        <f>IF($D169&lt;&gt;"",VLOOKUP($D169,'SINAPI ABRIL 2021'!$1:$1048576,3,FALSE),"")</f>
        <v xml:space="preserve">UN    </v>
      </c>
      <c r="G169" s="356">
        <v>6.4000000000000001E-2</v>
      </c>
      <c r="H169" s="368">
        <f>IF($D169&lt;&gt;"",VLOOKUP($D169,'SINAPI ABRIL 2021'!$1:$1048576,4,FALSE),"")</f>
        <v>2.19</v>
      </c>
      <c r="I169" s="371">
        <f t="shared" si="25"/>
        <v>0.14000000000000001</v>
      </c>
    </row>
    <row r="170" spans="2:9" s="162" customFormat="1">
      <c r="B170" s="304"/>
      <c r="C170" s="163"/>
      <c r="D170" s="75"/>
      <c r="E170" s="303"/>
      <c r="F170" s="163"/>
      <c r="G170" s="356"/>
      <c r="H170" s="367"/>
      <c r="I170" s="367"/>
    </row>
    <row r="171" spans="2:9" s="162" customFormat="1" ht="25.5">
      <c r="B171" s="183" t="s">
        <v>11638</v>
      </c>
      <c r="C171" s="180"/>
      <c r="D171" s="180"/>
      <c r="E171" s="166" t="s">
        <v>11639</v>
      </c>
      <c r="F171" s="269" t="s">
        <v>721</v>
      </c>
      <c r="G171" s="357">
        <v>1</v>
      </c>
      <c r="H171" s="369"/>
      <c r="I171" s="372">
        <f>TRUNC(SUM(I172:I176),2)</f>
        <v>37.26</v>
      </c>
    </row>
    <row r="172" spans="2:9" s="162" customFormat="1" ht="25.5">
      <c r="B172" s="163" t="s">
        <v>612</v>
      </c>
      <c r="C172" s="163" t="s">
        <v>7</v>
      </c>
      <c r="D172" s="163">
        <v>88248</v>
      </c>
      <c r="E172" s="164" t="str">
        <f>IF($D172&lt;&gt;"",VLOOKUP($D172,'SINAPI ABRIL 2021'!$A$1:G11901,2,FALSE),"")</f>
        <v>AUXILIAR DE ENCANADOR OU BOMBEIRO HIDRÁULICO COM ENCARGOS COMPLEMENTARES</v>
      </c>
      <c r="F172" s="165" t="str">
        <f>IF($D172&lt;&gt;"",VLOOKUP($D172,'SINAPI ABRIL 2021'!$1:$1048576,3,FALSE),"")</f>
        <v>H</v>
      </c>
      <c r="G172" s="380">
        <v>0.33</v>
      </c>
      <c r="H172" s="368">
        <f>IF($D172&lt;&gt;"",VLOOKUP($D172,'SINAPI ABRIL 2021'!$1:$1048576,4,FALSE),"")</f>
        <v>13.48</v>
      </c>
      <c r="I172" s="371">
        <f t="shared" ref="I172:I176" si="26">TRUNC(G172*H172,2)</f>
        <v>4.4400000000000004</v>
      </c>
    </row>
    <row r="173" spans="2:9" s="162" customFormat="1" ht="25.5">
      <c r="B173" s="163" t="s">
        <v>612</v>
      </c>
      <c r="C173" s="163" t="s">
        <v>7</v>
      </c>
      <c r="D173" s="163">
        <v>88267</v>
      </c>
      <c r="E173" s="164" t="str">
        <f>IF($D173&lt;&gt;"",VLOOKUP($D173,'SINAPI ABRIL 2021'!$A$1:G11902,2,FALSE),"")</f>
        <v>ENCANADOR OU BOMBEIRO HIDRÁULICO COM ENCARGOS COMPLEMENTARES</v>
      </c>
      <c r="F173" s="165" t="str">
        <f>IF($D173&lt;&gt;"",VLOOKUP($D173,'SINAPI ABRIL 2021'!$1:$1048576,3,FALSE),"")</f>
        <v>H</v>
      </c>
      <c r="G173" s="380">
        <v>0.33</v>
      </c>
      <c r="H173" s="368">
        <f>IF($D173&lt;&gt;"",VLOOKUP($D173,'SINAPI ABRIL 2021'!$1:$1048576,4,FALSE),"")</f>
        <v>17.66</v>
      </c>
      <c r="I173" s="371">
        <f t="shared" si="26"/>
        <v>5.82</v>
      </c>
    </row>
    <row r="174" spans="2:9" s="162" customFormat="1" ht="25.5">
      <c r="B174" s="163" t="s">
        <v>610</v>
      </c>
      <c r="C174" s="163" t="s">
        <v>7</v>
      </c>
      <c r="D174" s="163">
        <v>301</v>
      </c>
      <c r="E174" s="164" t="str">
        <f>IF($D174&lt;&gt;"",VLOOKUP($D174,'SINAPI ABRIL 2021'!$A$1:G11903,2,FALSE),"")</f>
        <v>ANEL BORRACHA PARA TUBO ESGOTO PREDIAL, DN 100 MM (NBR 5688)</v>
      </c>
      <c r="F174" s="165" t="str">
        <f>IF($D174&lt;&gt;"",VLOOKUP($D174,'SINAPI ABRIL 2021'!$1:$1048576,3,FALSE),"")</f>
        <v xml:space="preserve">UN    </v>
      </c>
      <c r="G174" s="380">
        <v>2</v>
      </c>
      <c r="H174" s="368">
        <f>IF($D174&lt;&gt;"",VLOOKUP($D174,'SINAPI ABRIL 2021'!$1:$1048576,4,FALSE),"")</f>
        <v>4.7300000000000004</v>
      </c>
      <c r="I174" s="371">
        <f t="shared" si="26"/>
        <v>9.4600000000000009</v>
      </c>
    </row>
    <row r="175" spans="2:9" s="162" customFormat="1" ht="25.5">
      <c r="B175" s="163" t="s">
        <v>610</v>
      </c>
      <c r="C175" s="163" t="s">
        <v>7</v>
      </c>
      <c r="D175" s="163">
        <v>3659</v>
      </c>
      <c r="E175" s="164" t="str">
        <f>IF($D175&lt;&gt;"",VLOOKUP($D175,'SINAPI ABRIL 2021'!$A$1:G11904,2,FALSE),"")</f>
        <v>JUNCAO SIMPLES, PVC, DN 100 X 50 MM, SERIE NORMAL PARA ESGOTO PREDIAL</v>
      </c>
      <c r="F175" s="165" t="str">
        <f>IF($D175&lt;&gt;"",VLOOKUP($D175,'SINAPI ABRIL 2021'!$1:$1048576,3,FALSE),"")</f>
        <v xml:space="preserve">UN    </v>
      </c>
      <c r="G175" s="380">
        <v>1</v>
      </c>
      <c r="H175" s="368">
        <f>IF($D175&lt;&gt;"",VLOOKUP($D175,'SINAPI ABRIL 2021'!$1:$1048576,4,FALSE),"")</f>
        <v>14.81</v>
      </c>
      <c r="I175" s="371">
        <f t="shared" si="26"/>
        <v>14.81</v>
      </c>
    </row>
    <row r="176" spans="2:9" s="162" customFormat="1" ht="38.25">
      <c r="B176" s="163" t="s">
        <v>610</v>
      </c>
      <c r="C176" s="163" t="s">
        <v>7</v>
      </c>
      <c r="D176" s="75">
        <v>20078</v>
      </c>
      <c r="E176" s="164" t="str">
        <f>IF($D176&lt;&gt;"",VLOOKUP($D176,'SINAPI ABRIL 2021'!$A$1:G11905,2,FALSE),"")</f>
        <v>PASTA LUBRIFICANTE PARA TUBOS E CONEXOES COM JUNTA ELASTICA (USO EM PVC, ACO, POLIETILENO E OUTROS) ( DE *400* G)</v>
      </c>
      <c r="F176" s="165" t="str">
        <f>IF($D176&lt;&gt;"",VLOOKUP($D176,'SINAPI ABRIL 2021'!$1:$1048576,3,FALSE),"")</f>
        <v xml:space="preserve">UN    </v>
      </c>
      <c r="G176" s="356">
        <v>9.1999999999999998E-2</v>
      </c>
      <c r="H176" s="368">
        <f>IF($D176&lt;&gt;"",VLOOKUP($D176,'SINAPI ABRIL 2021'!$1:$1048576,4,FALSE),"")</f>
        <v>29.73</v>
      </c>
      <c r="I176" s="371">
        <f t="shared" si="26"/>
        <v>2.73</v>
      </c>
    </row>
    <row r="177" spans="2:9" s="162" customFormat="1">
      <c r="B177" s="304"/>
      <c r="C177" s="163"/>
      <c r="D177" s="75"/>
      <c r="E177" s="303"/>
      <c r="F177" s="163"/>
      <c r="G177" s="356"/>
      <c r="H177" s="367"/>
      <c r="I177" s="367"/>
    </row>
    <row r="178" spans="2:9" s="162" customFormat="1" ht="25.5">
      <c r="B178" s="183" t="s">
        <v>11640</v>
      </c>
      <c r="C178" s="180"/>
      <c r="D178" s="180"/>
      <c r="E178" s="166" t="s">
        <v>11641</v>
      </c>
      <c r="F178" s="269" t="s">
        <v>721</v>
      </c>
      <c r="G178" s="357">
        <v>1</v>
      </c>
      <c r="H178" s="369"/>
      <c r="I178" s="372">
        <f>TRUNC(SUM(I179:I183),2)</f>
        <v>34.31</v>
      </c>
    </row>
    <row r="179" spans="2:9" s="162" customFormat="1" ht="25.5">
      <c r="B179" s="163" t="s">
        <v>612</v>
      </c>
      <c r="C179" s="163" t="s">
        <v>7</v>
      </c>
      <c r="D179" s="163">
        <v>88248</v>
      </c>
      <c r="E179" s="164" t="str">
        <f>IF($D179&lt;&gt;"",VLOOKUP($D179,'SINAPI ABRIL 2021'!$A$1:G11908,2,FALSE),"")</f>
        <v>AUXILIAR DE ENCANADOR OU BOMBEIRO HIDRÁULICO COM ENCARGOS COMPLEMENTARES</v>
      </c>
      <c r="F179" s="165" t="str">
        <f>IF($D179&lt;&gt;"",VLOOKUP($D179,'SINAPI ABRIL 2021'!$1:$1048576,3,FALSE),"")</f>
        <v>H</v>
      </c>
      <c r="G179" s="380">
        <v>0.33</v>
      </c>
      <c r="H179" s="368">
        <f>IF($D179&lt;&gt;"",VLOOKUP($D179,'SINAPI ABRIL 2021'!$1:$1048576,4,FALSE),"")</f>
        <v>13.48</v>
      </c>
      <c r="I179" s="371">
        <f t="shared" ref="I179:I183" si="27">TRUNC(G179*H179,2)</f>
        <v>4.4400000000000004</v>
      </c>
    </row>
    <row r="180" spans="2:9" s="162" customFormat="1" ht="25.5">
      <c r="B180" s="163" t="s">
        <v>612</v>
      </c>
      <c r="C180" s="163" t="s">
        <v>7</v>
      </c>
      <c r="D180" s="163">
        <v>88267</v>
      </c>
      <c r="E180" s="164" t="str">
        <f>IF($D180&lt;&gt;"",VLOOKUP($D180,'SINAPI ABRIL 2021'!$A$1:G11909,2,FALSE),"")</f>
        <v>ENCANADOR OU BOMBEIRO HIDRÁULICO COM ENCARGOS COMPLEMENTARES</v>
      </c>
      <c r="F180" s="165" t="str">
        <f>IF($D180&lt;&gt;"",VLOOKUP($D180,'SINAPI ABRIL 2021'!$1:$1048576,3,FALSE),"")</f>
        <v>H</v>
      </c>
      <c r="G180" s="380">
        <v>0.33</v>
      </c>
      <c r="H180" s="368">
        <f>IF($D180&lt;&gt;"",VLOOKUP($D180,'SINAPI ABRIL 2021'!$1:$1048576,4,FALSE),"")</f>
        <v>17.66</v>
      </c>
      <c r="I180" s="371">
        <f t="shared" si="27"/>
        <v>5.82</v>
      </c>
    </row>
    <row r="181" spans="2:9" s="162" customFormat="1" ht="25.5">
      <c r="B181" s="163" t="s">
        <v>610</v>
      </c>
      <c r="C181" s="163" t="s">
        <v>7</v>
      </c>
      <c r="D181" s="163">
        <v>301</v>
      </c>
      <c r="E181" s="164" t="str">
        <f>IF($D181&lt;&gt;"",VLOOKUP($D181,'SINAPI ABRIL 2021'!$A$1:G11910,2,FALSE),"")</f>
        <v>ANEL BORRACHA PARA TUBO ESGOTO PREDIAL, DN 100 MM (NBR 5688)</v>
      </c>
      <c r="F181" s="165" t="str">
        <f>IF($D181&lt;&gt;"",VLOOKUP($D181,'SINAPI ABRIL 2021'!$1:$1048576,3,FALSE),"")</f>
        <v xml:space="preserve">UN    </v>
      </c>
      <c r="G181" s="380">
        <v>2</v>
      </c>
      <c r="H181" s="368">
        <f>IF($D181&lt;&gt;"",VLOOKUP($D181,'SINAPI ABRIL 2021'!$1:$1048576,4,FALSE),"")</f>
        <v>4.7300000000000004</v>
      </c>
      <c r="I181" s="371">
        <f t="shared" si="27"/>
        <v>9.4600000000000009</v>
      </c>
    </row>
    <row r="182" spans="2:9" s="162" customFormat="1" ht="25.5">
      <c r="B182" s="163" t="s">
        <v>610</v>
      </c>
      <c r="C182" s="163" t="s">
        <v>7</v>
      </c>
      <c r="D182" s="163">
        <v>3661</v>
      </c>
      <c r="E182" s="164" t="str">
        <f>IF($D182&lt;&gt;"",VLOOKUP($D182,'SINAPI ABRIL 2021'!$A$1:G11911,2,FALSE),"")</f>
        <v>JUNCAO SIMPLES, PVC, DN 75 X 50 MM, SERIE NORMAL PARA ESGOTO PREDIAL</v>
      </c>
      <c r="F182" s="165" t="str">
        <f>IF($D182&lt;&gt;"",VLOOKUP($D182,'SINAPI ABRIL 2021'!$1:$1048576,3,FALSE),"")</f>
        <v xml:space="preserve">UN    </v>
      </c>
      <c r="G182" s="380">
        <v>1</v>
      </c>
      <c r="H182" s="368">
        <f>IF($D182&lt;&gt;"",VLOOKUP($D182,'SINAPI ABRIL 2021'!$1:$1048576,4,FALSE),"")</f>
        <v>11.86</v>
      </c>
      <c r="I182" s="371">
        <f t="shared" si="27"/>
        <v>11.86</v>
      </c>
    </row>
    <row r="183" spans="2:9" s="162" customFormat="1" ht="38.25">
      <c r="B183" s="163" t="s">
        <v>610</v>
      </c>
      <c r="C183" s="163" t="s">
        <v>7</v>
      </c>
      <c r="D183" s="75">
        <v>20078</v>
      </c>
      <c r="E183" s="164" t="str">
        <f>IF($D183&lt;&gt;"",VLOOKUP($D183,'SINAPI ABRIL 2021'!$A$1:G11912,2,FALSE),"")</f>
        <v>PASTA LUBRIFICANTE PARA TUBOS E CONEXOES COM JUNTA ELASTICA (USO EM PVC, ACO, POLIETILENO E OUTROS) ( DE *400* G)</v>
      </c>
      <c r="F183" s="165" t="str">
        <f>IF($D183&lt;&gt;"",VLOOKUP($D183,'SINAPI ABRIL 2021'!$1:$1048576,3,FALSE),"")</f>
        <v xml:space="preserve">UN    </v>
      </c>
      <c r="G183" s="356">
        <v>9.1999999999999998E-2</v>
      </c>
      <c r="H183" s="368">
        <f>IF($D183&lt;&gt;"",VLOOKUP($D183,'SINAPI ABRIL 2021'!$1:$1048576,4,FALSE),"")</f>
        <v>29.73</v>
      </c>
      <c r="I183" s="371">
        <f t="shared" si="27"/>
        <v>2.73</v>
      </c>
    </row>
    <row r="184" spans="2:9" s="162" customFormat="1">
      <c r="B184" s="304"/>
      <c r="C184" s="163"/>
      <c r="D184" s="75"/>
      <c r="E184" s="303"/>
      <c r="F184" s="163"/>
      <c r="G184" s="356"/>
      <c r="H184" s="367"/>
      <c r="I184" s="367"/>
    </row>
    <row r="185" spans="2:9" s="162" customFormat="1" ht="25.5">
      <c r="B185" s="183" t="s">
        <v>11642</v>
      </c>
      <c r="C185" s="180"/>
      <c r="D185" s="180"/>
      <c r="E185" s="166" t="s">
        <v>11643</v>
      </c>
      <c r="F185" s="269" t="s">
        <v>721</v>
      </c>
      <c r="G185" s="357">
        <v>1</v>
      </c>
      <c r="H185" s="369"/>
      <c r="I185" s="372">
        <f>TRUNC(SUM(I186:I190),2)</f>
        <v>11.01</v>
      </c>
    </row>
    <row r="186" spans="2:9" s="162" customFormat="1" ht="25.5">
      <c r="B186" s="163" t="s">
        <v>612</v>
      </c>
      <c r="C186" s="163" t="s">
        <v>7</v>
      </c>
      <c r="D186" s="163">
        <v>88248</v>
      </c>
      <c r="E186" s="164" t="str">
        <f>IF($D186&lt;&gt;"",VLOOKUP($D186,'SINAPI ABRIL 2021'!$A$1:G11915,2,FALSE),"")</f>
        <v>AUXILIAR DE ENCANADOR OU BOMBEIRO HIDRÁULICO COM ENCARGOS COMPLEMENTARES</v>
      </c>
      <c r="F186" s="165" t="str">
        <f>IF($D186&lt;&gt;"",VLOOKUP($D186,'SINAPI ABRIL 2021'!$1:$1048576,3,FALSE),"")</f>
        <v>H</v>
      </c>
      <c r="G186" s="380">
        <v>0.15</v>
      </c>
      <c r="H186" s="368">
        <f>IF($D186&lt;&gt;"",VLOOKUP($D186,'SINAPI ABRIL 2021'!$1:$1048576,4,FALSE),"")</f>
        <v>13.48</v>
      </c>
      <c r="I186" s="371">
        <f t="shared" ref="I186:I190" si="28">TRUNC(G186*H186,2)</f>
        <v>2.02</v>
      </c>
    </row>
    <row r="187" spans="2:9" s="162" customFormat="1" ht="25.5">
      <c r="B187" s="163" t="s">
        <v>612</v>
      </c>
      <c r="C187" s="163" t="s">
        <v>7</v>
      </c>
      <c r="D187" s="163">
        <v>88267</v>
      </c>
      <c r="E187" s="164" t="str">
        <f>IF($D187&lt;&gt;"",VLOOKUP($D187,'SINAPI ABRIL 2021'!$A$1:G11916,2,FALSE),"")</f>
        <v>ENCANADOR OU BOMBEIRO HIDRÁULICO COM ENCARGOS COMPLEMENTARES</v>
      </c>
      <c r="F187" s="165" t="str">
        <f>IF($D187&lt;&gt;"",VLOOKUP($D187,'SINAPI ABRIL 2021'!$1:$1048576,3,FALSE),"")</f>
        <v>H</v>
      </c>
      <c r="G187" s="380">
        <v>0.15</v>
      </c>
      <c r="H187" s="368">
        <f>IF($D187&lt;&gt;"",VLOOKUP($D187,'SINAPI ABRIL 2021'!$1:$1048576,4,FALSE),"")</f>
        <v>17.66</v>
      </c>
      <c r="I187" s="371">
        <f t="shared" si="28"/>
        <v>2.64</v>
      </c>
    </row>
    <row r="188" spans="2:9" s="162" customFormat="1">
      <c r="B188" s="163" t="s">
        <v>610</v>
      </c>
      <c r="C188" s="163" t="s">
        <v>7</v>
      </c>
      <c r="D188" s="163">
        <v>38383</v>
      </c>
      <c r="E188" s="164" t="str">
        <f>IF($D188&lt;&gt;"",VLOOKUP($D188,'SINAPI ABRIL 2021'!$A$1:G11917,2,FALSE),"")</f>
        <v>LIXA D'AGUA EM FOLHA, GRAO 100</v>
      </c>
      <c r="F188" s="165" t="str">
        <f>IF($D188&lt;&gt;"",VLOOKUP($D188,'SINAPI ABRIL 2021'!$1:$1048576,3,FALSE),"")</f>
        <v xml:space="preserve">UN    </v>
      </c>
      <c r="G188" s="380">
        <v>6.4000000000000001E-2</v>
      </c>
      <c r="H188" s="368">
        <f>IF($D188&lt;&gt;"",VLOOKUP($D188,'SINAPI ABRIL 2021'!$1:$1048576,4,FALSE),"")</f>
        <v>2.19</v>
      </c>
      <c r="I188" s="371">
        <f t="shared" si="28"/>
        <v>0.14000000000000001</v>
      </c>
    </row>
    <row r="189" spans="2:9" s="162" customFormat="1" ht="25.5">
      <c r="B189" s="163" t="s">
        <v>610</v>
      </c>
      <c r="C189" s="163" t="s">
        <v>7</v>
      </c>
      <c r="D189" s="163">
        <v>6140</v>
      </c>
      <c r="E189" s="164" t="str">
        <f>IF($D189&lt;&gt;"",VLOOKUP($D189,'SINAPI ABRIL 2021'!$A$1:G11918,2,FALSE),"")</f>
        <v>BOLSA DE LIGACAO EM PVC FLEXIVEL PARA VASO SANITARIO 1.1/2 " (40 MM)</v>
      </c>
      <c r="F189" s="165" t="str">
        <f>IF($D189&lt;&gt;"",VLOOKUP($D189,'SINAPI ABRIL 2021'!$1:$1048576,3,FALSE),"")</f>
        <v xml:space="preserve">UN    </v>
      </c>
      <c r="G189" s="380">
        <v>1</v>
      </c>
      <c r="H189" s="368">
        <f>IF($D189&lt;&gt;"",VLOOKUP($D189,'SINAPI ABRIL 2021'!$1:$1048576,4,FALSE),"")</f>
        <v>3.48</v>
      </c>
      <c r="I189" s="371">
        <f t="shared" si="28"/>
        <v>3.48</v>
      </c>
    </row>
    <row r="190" spans="2:9" s="162" customFormat="1" ht="38.25">
      <c r="B190" s="163" t="s">
        <v>610</v>
      </c>
      <c r="C190" s="163" t="s">
        <v>7</v>
      </c>
      <c r="D190" s="75">
        <v>20078</v>
      </c>
      <c r="E190" s="164" t="str">
        <f>IF($D190&lt;&gt;"",VLOOKUP($D190,'SINAPI ABRIL 2021'!$A$1:G11919,2,FALSE),"")</f>
        <v>PASTA LUBRIFICANTE PARA TUBOS E CONEXOES COM JUNTA ELASTICA (USO EM PVC, ACO, POLIETILENO E OUTROS) ( DE *400* G)</v>
      </c>
      <c r="F190" s="165" t="str">
        <f>IF($D190&lt;&gt;"",VLOOKUP($D190,'SINAPI ABRIL 2021'!$1:$1048576,3,FALSE),"")</f>
        <v xml:space="preserve">UN    </v>
      </c>
      <c r="G190" s="356">
        <v>9.1999999999999998E-2</v>
      </c>
      <c r="H190" s="368">
        <f>IF($D190&lt;&gt;"",VLOOKUP($D190,'SINAPI ABRIL 2021'!$1:$1048576,4,FALSE),"")</f>
        <v>29.73</v>
      </c>
      <c r="I190" s="371">
        <f t="shared" si="28"/>
        <v>2.73</v>
      </c>
    </row>
    <row r="191" spans="2:9" s="162" customFormat="1">
      <c r="B191" s="304"/>
      <c r="C191" s="163"/>
      <c r="D191" s="75"/>
      <c r="E191" s="303"/>
      <c r="F191" s="163"/>
      <c r="G191" s="356"/>
      <c r="H191" s="367"/>
      <c r="I191" s="367"/>
    </row>
    <row r="192" spans="2:9" s="162" customFormat="1" ht="25.5">
      <c r="B192" s="183" t="s">
        <v>11644</v>
      </c>
      <c r="C192" s="180"/>
      <c r="D192" s="180"/>
      <c r="E192" s="166" t="s">
        <v>11645</v>
      </c>
      <c r="F192" s="269" t="s">
        <v>721</v>
      </c>
      <c r="G192" s="357">
        <v>1</v>
      </c>
      <c r="H192" s="369"/>
      <c r="I192" s="372">
        <f>TRUNC(SUM(I193:L198),2)</f>
        <v>12.07</v>
      </c>
    </row>
    <row r="193" spans="2:9" s="162" customFormat="1" ht="25.5">
      <c r="B193" s="163" t="s">
        <v>612</v>
      </c>
      <c r="C193" s="163" t="s">
        <v>7</v>
      </c>
      <c r="D193" s="163">
        <v>88248</v>
      </c>
      <c r="E193" s="164" t="str">
        <f>IF($D193&lt;&gt;"",VLOOKUP($D193,'SINAPI ABRIL 2021'!$A$1:G11922,2,FALSE),"")</f>
        <v>AUXILIAR DE ENCANADOR OU BOMBEIRO HIDRÁULICO COM ENCARGOS COMPLEMENTARES</v>
      </c>
      <c r="F193" s="165" t="str">
        <f>IF($D193&lt;&gt;"",VLOOKUP($D193,'SINAPI ABRIL 2021'!$1:$1048576,3,FALSE),"")</f>
        <v>H</v>
      </c>
      <c r="G193" s="380">
        <v>8.5000000000000006E-2</v>
      </c>
      <c r="H193" s="368">
        <f>IF($D193&lt;&gt;"",VLOOKUP($D193,'SINAPI ABRIL 2021'!$1:$1048576,4,FALSE),"")</f>
        <v>13.48</v>
      </c>
      <c r="I193" s="371">
        <f t="shared" ref="I193:I198" si="29">TRUNC(G193*H193,2)</f>
        <v>1.1399999999999999</v>
      </c>
    </row>
    <row r="194" spans="2:9" s="162" customFormat="1" ht="25.5">
      <c r="B194" s="163" t="s">
        <v>612</v>
      </c>
      <c r="C194" s="163" t="s">
        <v>7</v>
      </c>
      <c r="D194" s="163">
        <v>88267</v>
      </c>
      <c r="E194" s="164" t="str">
        <f>IF($D194&lt;&gt;"",VLOOKUP($D194,'SINAPI ABRIL 2021'!$A$1:G11923,2,FALSE),"")</f>
        <v>ENCANADOR OU BOMBEIRO HIDRÁULICO COM ENCARGOS COMPLEMENTARES</v>
      </c>
      <c r="F194" s="165" t="str">
        <f>IF($D194&lt;&gt;"",VLOOKUP($D194,'SINAPI ABRIL 2021'!$1:$1048576,3,FALSE),"")</f>
        <v>H</v>
      </c>
      <c r="G194" s="380">
        <v>8.5000000000000006E-2</v>
      </c>
      <c r="H194" s="368">
        <f>IF($D194&lt;&gt;"",VLOOKUP($D194,'SINAPI ABRIL 2021'!$1:$1048576,4,FALSE),"")</f>
        <v>17.66</v>
      </c>
      <c r="I194" s="371">
        <f t="shared" si="29"/>
        <v>1.5</v>
      </c>
    </row>
    <row r="195" spans="2:9" s="162" customFormat="1">
      <c r="B195" s="163" t="s">
        <v>610</v>
      </c>
      <c r="C195" s="163" t="s">
        <v>7</v>
      </c>
      <c r="D195" s="163">
        <v>122</v>
      </c>
      <c r="E195" s="164" t="str">
        <f>IF($D195&lt;&gt;"",VLOOKUP($D195,'SINAPI ABRIL 2021'!$A$1:G11924,2,FALSE),"")</f>
        <v>ADESIVO PLASTICO PARA PVC, FRASCO COM 850 GR</v>
      </c>
      <c r="F195" s="165" t="str">
        <f>IF($D195&lt;&gt;"",VLOOKUP($D195,'SINAPI ABRIL 2021'!$1:$1048576,3,FALSE),"")</f>
        <v xml:space="preserve">UN    </v>
      </c>
      <c r="G195" s="380">
        <v>2.4E-2</v>
      </c>
      <c r="H195" s="368">
        <f>IF($D195&lt;&gt;"",VLOOKUP($D195,'SINAPI ABRIL 2021'!$1:$1048576,4,FALSE),"")</f>
        <v>81.209999999999994</v>
      </c>
      <c r="I195" s="371">
        <f t="shared" si="29"/>
        <v>1.94</v>
      </c>
    </row>
    <row r="196" spans="2:9" s="162" customFormat="1" ht="25.5">
      <c r="B196" s="163" t="s">
        <v>610</v>
      </c>
      <c r="C196" s="163" t="s">
        <v>7</v>
      </c>
      <c r="D196" s="163">
        <v>818</v>
      </c>
      <c r="E196" s="164" t="str">
        <f>IF($D196&lt;&gt;"",VLOOKUP($D196,'SINAPI ABRIL 2021'!$A$1:G11925,2,FALSE),"")</f>
        <v>BUCHA DE REDUCAO DE PVC, SOLDAVEL, CURTA, COM 60 X 50 MM, PARA AGUA FRIA PREDIAL</v>
      </c>
      <c r="F196" s="165" t="str">
        <f>IF($D196&lt;&gt;"",VLOOKUP($D196,'SINAPI ABRIL 2021'!$1:$1048576,3,FALSE),"")</f>
        <v xml:space="preserve">UN    </v>
      </c>
      <c r="G196" s="380">
        <v>1</v>
      </c>
      <c r="H196" s="368">
        <f>IF($D196&lt;&gt;"",VLOOKUP($D196,'SINAPI ABRIL 2021'!$1:$1048576,4,FALSE),"")</f>
        <v>5.32</v>
      </c>
      <c r="I196" s="371">
        <f t="shared" si="29"/>
        <v>5.32</v>
      </c>
    </row>
    <row r="197" spans="2:9" s="162" customFormat="1">
      <c r="B197" s="163" t="s">
        <v>610</v>
      </c>
      <c r="C197" s="163" t="s">
        <v>7</v>
      </c>
      <c r="D197" s="75">
        <v>20083</v>
      </c>
      <c r="E197" s="164" t="str">
        <f>IF($D197&lt;&gt;"",VLOOKUP($D197,'SINAPI ABRIL 2021'!$A$1:G11926,2,FALSE),"")</f>
        <v>SOLUCAO LIMPADORA PARA PVC, FRASCO COM 1000 CM3</v>
      </c>
      <c r="F197" s="165" t="str">
        <f>IF($D197&lt;&gt;"",VLOOKUP($D197,'SINAPI ABRIL 2021'!$1:$1048576,3,FALSE),"")</f>
        <v xml:space="preserve">UN    </v>
      </c>
      <c r="G197" s="356">
        <v>0.03</v>
      </c>
      <c r="H197" s="368">
        <f>IF($D197&lt;&gt;"",VLOOKUP($D197,'SINAPI ABRIL 2021'!$1:$1048576,4,FALSE),"")</f>
        <v>70.52</v>
      </c>
      <c r="I197" s="371">
        <f t="shared" si="29"/>
        <v>2.11</v>
      </c>
    </row>
    <row r="198" spans="2:9" s="162" customFormat="1">
      <c r="B198" s="163" t="s">
        <v>610</v>
      </c>
      <c r="C198" s="163" t="s">
        <v>7</v>
      </c>
      <c r="D198" s="75">
        <v>38383</v>
      </c>
      <c r="E198" s="164" t="str">
        <f>IF($D198&lt;&gt;"",VLOOKUP($D198,'SINAPI ABRIL 2021'!$A$1:G11927,2,FALSE),"")</f>
        <v>LIXA D'AGUA EM FOLHA, GRAO 100</v>
      </c>
      <c r="F198" s="165" t="str">
        <f>IF($D198&lt;&gt;"",VLOOKUP($D198,'SINAPI ABRIL 2021'!$1:$1048576,3,FALSE),"")</f>
        <v xml:space="preserve">UN    </v>
      </c>
      <c r="G198" s="356">
        <v>2.8000000000000001E-2</v>
      </c>
      <c r="H198" s="368">
        <f>IF($D198&lt;&gt;"",VLOOKUP($D198,'SINAPI ABRIL 2021'!$1:$1048576,4,FALSE),"")</f>
        <v>2.19</v>
      </c>
      <c r="I198" s="371">
        <f t="shared" si="29"/>
        <v>0.06</v>
      </c>
    </row>
    <row r="199" spans="2:9" s="162" customFormat="1">
      <c r="B199" s="304"/>
      <c r="C199" s="163"/>
      <c r="D199" s="75"/>
      <c r="E199" s="303"/>
      <c r="F199" s="163"/>
      <c r="G199" s="356"/>
      <c r="H199" s="367"/>
      <c r="I199" s="367"/>
    </row>
    <row r="200" spans="2:9" s="162" customFormat="1" ht="25.5">
      <c r="B200" s="183" t="s">
        <v>11646</v>
      </c>
      <c r="C200" s="180"/>
      <c r="D200" s="180"/>
      <c r="E200" s="166" t="s">
        <v>11649</v>
      </c>
      <c r="F200" s="269" t="s">
        <v>721</v>
      </c>
      <c r="G200" s="357">
        <v>1</v>
      </c>
      <c r="H200" s="369"/>
      <c r="I200" s="372">
        <f>TRUNC(SUM(I201:L206),2)</f>
        <v>22.79</v>
      </c>
    </row>
    <row r="201" spans="2:9" s="162" customFormat="1" ht="25.5">
      <c r="B201" s="163" t="s">
        <v>612</v>
      </c>
      <c r="C201" s="163" t="s">
        <v>7</v>
      </c>
      <c r="D201" s="163">
        <v>88248</v>
      </c>
      <c r="E201" s="164" t="str">
        <f>IF($D201&lt;&gt;"",VLOOKUP($D201,'SINAPI ABRIL 2021'!$A$1:G11930,2,FALSE),"")</f>
        <v>AUXILIAR DE ENCANADOR OU BOMBEIRO HIDRÁULICO COM ENCARGOS COMPLEMENTARES</v>
      </c>
      <c r="F201" s="165" t="str">
        <f>IF($D201&lt;&gt;"",VLOOKUP($D201,'SINAPI ABRIL 2021'!$1:$1048576,3,FALSE),"")</f>
        <v>H</v>
      </c>
      <c r="G201" s="380">
        <v>8.5000000000000006E-2</v>
      </c>
      <c r="H201" s="368">
        <f>IF($D201&lt;&gt;"",VLOOKUP($D201,'SINAPI ABRIL 2021'!$1:$1048576,4,FALSE),"")</f>
        <v>13.48</v>
      </c>
      <c r="I201" s="371">
        <f t="shared" ref="I201:I206" si="30">TRUNC(G201*H201,2)</f>
        <v>1.1399999999999999</v>
      </c>
    </row>
    <row r="202" spans="2:9" s="162" customFormat="1" ht="25.5">
      <c r="B202" s="163" t="s">
        <v>612</v>
      </c>
      <c r="C202" s="163" t="s">
        <v>7</v>
      </c>
      <c r="D202" s="163">
        <v>88267</v>
      </c>
      <c r="E202" s="164" t="str">
        <f>IF($D202&lt;&gt;"",VLOOKUP($D202,'SINAPI ABRIL 2021'!$A$1:G11931,2,FALSE),"")</f>
        <v>ENCANADOR OU BOMBEIRO HIDRÁULICO COM ENCARGOS COMPLEMENTARES</v>
      </c>
      <c r="F202" s="165" t="str">
        <f>IF($D202&lt;&gt;"",VLOOKUP($D202,'SINAPI ABRIL 2021'!$1:$1048576,3,FALSE),"")</f>
        <v>H</v>
      </c>
      <c r="G202" s="380">
        <v>8.5000000000000006E-2</v>
      </c>
      <c r="H202" s="368">
        <f>IF($D202&lt;&gt;"",VLOOKUP($D202,'SINAPI ABRIL 2021'!$1:$1048576,4,FALSE),"")</f>
        <v>17.66</v>
      </c>
      <c r="I202" s="371">
        <f t="shared" si="30"/>
        <v>1.5</v>
      </c>
    </row>
    <row r="203" spans="2:9" s="162" customFormat="1">
      <c r="B203" s="163" t="s">
        <v>610</v>
      </c>
      <c r="C203" s="163" t="s">
        <v>7</v>
      </c>
      <c r="D203" s="163">
        <v>122</v>
      </c>
      <c r="E203" s="164" t="str">
        <f>IF($D203&lt;&gt;"",VLOOKUP($D203,'SINAPI ABRIL 2021'!$A$1:G11932,2,FALSE),"")</f>
        <v>ADESIVO PLASTICO PARA PVC, FRASCO COM 850 GR</v>
      </c>
      <c r="F203" s="165" t="str">
        <f>IF($D203&lt;&gt;"",VLOOKUP($D203,'SINAPI ABRIL 2021'!$1:$1048576,3,FALSE),"")</f>
        <v xml:space="preserve">UN    </v>
      </c>
      <c r="G203" s="380">
        <v>2.4E-2</v>
      </c>
      <c r="H203" s="368">
        <f>IF($D203&lt;&gt;"",VLOOKUP($D203,'SINAPI ABRIL 2021'!$1:$1048576,4,FALSE),"")</f>
        <v>81.209999999999994</v>
      </c>
      <c r="I203" s="371">
        <f t="shared" si="30"/>
        <v>1.94</v>
      </c>
    </row>
    <row r="204" spans="2:9" s="162" customFormat="1" ht="25.5">
      <c r="B204" s="163" t="s">
        <v>610</v>
      </c>
      <c r="C204" s="163" t="s">
        <v>7</v>
      </c>
      <c r="D204" s="163">
        <v>823</v>
      </c>
      <c r="E204" s="164" t="str">
        <f>IF($D204&lt;&gt;"",VLOOKUP($D204,'SINAPI ABRIL 2021'!$A$1:G11933,2,FALSE),"")</f>
        <v>BUCHA DE REDUCAO DE PVC, SOLDAVEL, CURTA, COM 75 X 60 MM, PARA AGUA FRIA PREDIAL</v>
      </c>
      <c r="F204" s="165" t="str">
        <f>IF($D204&lt;&gt;"",VLOOKUP($D204,'SINAPI ABRIL 2021'!$1:$1048576,3,FALSE),"")</f>
        <v xml:space="preserve">UN    </v>
      </c>
      <c r="G204" s="380">
        <v>1</v>
      </c>
      <c r="H204" s="368">
        <f>IF($D204&lt;&gt;"",VLOOKUP($D204,'SINAPI ABRIL 2021'!$1:$1048576,4,FALSE),"")</f>
        <v>16.04</v>
      </c>
      <c r="I204" s="371">
        <f t="shared" si="30"/>
        <v>16.04</v>
      </c>
    </row>
    <row r="205" spans="2:9" s="162" customFormat="1">
      <c r="B205" s="163" t="s">
        <v>610</v>
      </c>
      <c r="C205" s="163" t="s">
        <v>7</v>
      </c>
      <c r="D205" s="75">
        <v>20083</v>
      </c>
      <c r="E205" s="164" t="str">
        <f>IF($D205&lt;&gt;"",VLOOKUP($D205,'SINAPI ABRIL 2021'!$A$1:G11934,2,FALSE),"")</f>
        <v>SOLUCAO LIMPADORA PARA PVC, FRASCO COM 1000 CM3</v>
      </c>
      <c r="F205" s="165" t="str">
        <f>IF($D205&lt;&gt;"",VLOOKUP($D205,'SINAPI ABRIL 2021'!$1:$1048576,3,FALSE),"")</f>
        <v xml:space="preserve">UN    </v>
      </c>
      <c r="G205" s="356">
        <v>0.03</v>
      </c>
      <c r="H205" s="368">
        <f>IF($D205&lt;&gt;"",VLOOKUP($D205,'SINAPI ABRIL 2021'!$1:$1048576,4,FALSE),"")</f>
        <v>70.52</v>
      </c>
      <c r="I205" s="371">
        <f t="shared" si="30"/>
        <v>2.11</v>
      </c>
    </row>
    <row r="206" spans="2:9" s="162" customFormat="1">
      <c r="B206" s="163" t="s">
        <v>610</v>
      </c>
      <c r="C206" s="163" t="s">
        <v>7</v>
      </c>
      <c r="D206" s="75">
        <v>38383</v>
      </c>
      <c r="E206" s="164" t="str">
        <f>IF($D206&lt;&gt;"",VLOOKUP($D206,'SINAPI ABRIL 2021'!$A$1:G11935,2,FALSE),"")</f>
        <v>LIXA D'AGUA EM FOLHA, GRAO 100</v>
      </c>
      <c r="F206" s="165" t="str">
        <f>IF($D206&lt;&gt;"",VLOOKUP($D206,'SINAPI ABRIL 2021'!$1:$1048576,3,FALSE),"")</f>
        <v xml:space="preserve">UN    </v>
      </c>
      <c r="G206" s="356">
        <v>2.8000000000000001E-2</v>
      </c>
      <c r="H206" s="368">
        <f>IF($D206&lt;&gt;"",VLOOKUP($D206,'SINAPI ABRIL 2021'!$1:$1048576,4,FALSE),"")</f>
        <v>2.19</v>
      </c>
      <c r="I206" s="371">
        <f t="shared" si="30"/>
        <v>0.06</v>
      </c>
    </row>
    <row r="207" spans="2:9" s="162" customFormat="1">
      <c r="B207" s="304"/>
      <c r="C207" s="163"/>
      <c r="D207" s="75"/>
      <c r="E207" s="303"/>
      <c r="F207" s="163"/>
      <c r="G207" s="356"/>
      <c r="H207" s="367"/>
      <c r="I207" s="367"/>
    </row>
    <row r="208" spans="2:9" s="162" customFormat="1" ht="25.5">
      <c r="B208" s="183" t="s">
        <v>11647</v>
      </c>
      <c r="C208" s="180"/>
      <c r="D208" s="180"/>
      <c r="E208" s="166" t="s">
        <v>12286</v>
      </c>
      <c r="F208" s="269" t="s">
        <v>721</v>
      </c>
      <c r="G208" s="357">
        <v>1</v>
      </c>
      <c r="H208" s="369"/>
      <c r="I208" s="372">
        <f>TRUNC(SUM(I209:L214),2)</f>
        <v>10.85</v>
      </c>
    </row>
    <row r="209" spans="2:9" s="162" customFormat="1" ht="25.5">
      <c r="B209" s="163" t="s">
        <v>612</v>
      </c>
      <c r="C209" s="163" t="s">
        <v>7</v>
      </c>
      <c r="D209" s="163">
        <v>88248</v>
      </c>
      <c r="E209" s="164" t="str">
        <f>IF($D209&lt;&gt;"",VLOOKUP($D209,'SINAPI ABRIL 2021'!$A$1:G11938,2,FALSE),"")</f>
        <v>AUXILIAR DE ENCANADOR OU BOMBEIRO HIDRÁULICO COM ENCARGOS COMPLEMENTARES</v>
      </c>
      <c r="F209" s="165" t="str">
        <f>IF($D209&lt;&gt;"",VLOOKUP($D209,'SINAPI ABRIL 2021'!$1:$1048576,3,FALSE),"")</f>
        <v>H</v>
      </c>
      <c r="G209" s="380">
        <v>8.5000000000000006E-2</v>
      </c>
      <c r="H209" s="368">
        <f>IF($D209&lt;&gt;"",VLOOKUP($D209,'SINAPI ABRIL 2021'!$1:$1048576,4,FALSE),"")</f>
        <v>13.48</v>
      </c>
      <c r="I209" s="371">
        <f t="shared" ref="I209:I214" si="31">TRUNC(G209*H209,2)</f>
        <v>1.1399999999999999</v>
      </c>
    </row>
    <row r="210" spans="2:9" s="162" customFormat="1" ht="25.5">
      <c r="B210" s="163" t="s">
        <v>612</v>
      </c>
      <c r="C210" s="163" t="s">
        <v>7</v>
      </c>
      <c r="D210" s="163">
        <v>88267</v>
      </c>
      <c r="E210" s="164" t="str">
        <f>IF($D210&lt;&gt;"",VLOOKUP($D210,'SINAPI ABRIL 2021'!$A$1:G11939,2,FALSE),"")</f>
        <v>ENCANADOR OU BOMBEIRO HIDRÁULICO COM ENCARGOS COMPLEMENTARES</v>
      </c>
      <c r="F210" s="165" t="str">
        <f>IF($D210&lt;&gt;"",VLOOKUP($D210,'SINAPI ABRIL 2021'!$1:$1048576,3,FALSE),"")</f>
        <v>H</v>
      </c>
      <c r="G210" s="380">
        <v>8.5000000000000006E-2</v>
      </c>
      <c r="H210" s="368">
        <f>IF($D210&lt;&gt;"",VLOOKUP($D210,'SINAPI ABRIL 2021'!$1:$1048576,4,FALSE),"")</f>
        <v>17.66</v>
      </c>
      <c r="I210" s="371">
        <f t="shared" si="31"/>
        <v>1.5</v>
      </c>
    </row>
    <row r="211" spans="2:9" s="162" customFormat="1">
      <c r="B211" s="163" t="s">
        <v>610</v>
      </c>
      <c r="C211" s="163" t="s">
        <v>7</v>
      </c>
      <c r="D211" s="163">
        <v>122</v>
      </c>
      <c r="E211" s="164" t="str">
        <f>IF($D211&lt;&gt;"",VLOOKUP($D211,'SINAPI ABRIL 2021'!$A$1:G11940,2,FALSE),"")</f>
        <v>ADESIVO PLASTICO PARA PVC, FRASCO COM 850 GR</v>
      </c>
      <c r="F211" s="165" t="str">
        <f>IF($D211&lt;&gt;"",VLOOKUP($D211,'SINAPI ABRIL 2021'!$1:$1048576,3,FALSE),"")</f>
        <v xml:space="preserve">UN    </v>
      </c>
      <c r="G211" s="380">
        <v>2.4E-2</v>
      </c>
      <c r="H211" s="368">
        <f>IF($D211&lt;&gt;"",VLOOKUP($D211,'SINAPI ABRIL 2021'!$1:$1048576,4,FALSE),"")</f>
        <v>81.209999999999994</v>
      </c>
      <c r="I211" s="371">
        <f t="shared" si="31"/>
        <v>1.94</v>
      </c>
    </row>
    <row r="212" spans="2:9" s="162" customFormat="1" ht="25.5">
      <c r="B212" s="163" t="s">
        <v>610</v>
      </c>
      <c r="C212" s="163" t="s">
        <v>7</v>
      </c>
      <c r="D212" s="163">
        <v>813</v>
      </c>
      <c r="E212" s="164" t="str">
        <f>IF($D212&lt;&gt;"",VLOOKUP($D212,'SINAPI ABRIL 2021'!$A$1:G11941,2,FALSE),"")</f>
        <v>BUCHA DE REDUCAO DE PVC, SOLDAVEL, LONGA, COM 50 X 25 MM, PARA AGUA FRIA PREDIAL</v>
      </c>
      <c r="F212" s="165" t="str">
        <f>IF($D212&lt;&gt;"",VLOOKUP($D212,'SINAPI ABRIL 2021'!$1:$1048576,3,FALSE),"")</f>
        <v xml:space="preserve">UN    </v>
      </c>
      <c r="G212" s="380">
        <v>1</v>
      </c>
      <c r="H212" s="368">
        <f>IF($D212&lt;&gt;"",VLOOKUP($D212,'SINAPI ABRIL 2021'!$1:$1048576,4,FALSE),"")</f>
        <v>4.0999999999999996</v>
      </c>
      <c r="I212" s="371">
        <f t="shared" si="31"/>
        <v>4.0999999999999996</v>
      </c>
    </row>
    <row r="213" spans="2:9" s="162" customFormat="1">
      <c r="B213" s="163" t="s">
        <v>610</v>
      </c>
      <c r="C213" s="163" t="s">
        <v>7</v>
      </c>
      <c r="D213" s="75">
        <v>20083</v>
      </c>
      <c r="E213" s="164" t="str">
        <f>IF($D213&lt;&gt;"",VLOOKUP($D213,'SINAPI ABRIL 2021'!$A$1:G11942,2,FALSE),"")</f>
        <v>SOLUCAO LIMPADORA PARA PVC, FRASCO COM 1000 CM3</v>
      </c>
      <c r="F213" s="165" t="str">
        <f>IF($D213&lt;&gt;"",VLOOKUP($D213,'SINAPI ABRIL 2021'!$1:$1048576,3,FALSE),"")</f>
        <v xml:space="preserve">UN    </v>
      </c>
      <c r="G213" s="356">
        <v>0.03</v>
      </c>
      <c r="H213" s="368">
        <f>IF($D213&lt;&gt;"",VLOOKUP($D213,'SINAPI ABRIL 2021'!$1:$1048576,4,FALSE),"")</f>
        <v>70.52</v>
      </c>
      <c r="I213" s="371">
        <f t="shared" si="31"/>
        <v>2.11</v>
      </c>
    </row>
    <row r="214" spans="2:9" s="162" customFormat="1">
      <c r="B214" s="163" t="s">
        <v>610</v>
      </c>
      <c r="C214" s="163" t="s">
        <v>7</v>
      </c>
      <c r="D214" s="75">
        <v>38383</v>
      </c>
      <c r="E214" s="164" t="str">
        <f>IF($D214&lt;&gt;"",VLOOKUP($D214,'SINAPI ABRIL 2021'!$A$1:G11943,2,FALSE),"")</f>
        <v>LIXA D'AGUA EM FOLHA, GRAO 100</v>
      </c>
      <c r="F214" s="165" t="str">
        <f>IF($D214&lt;&gt;"",VLOOKUP($D214,'SINAPI ABRIL 2021'!$1:$1048576,3,FALSE),"")</f>
        <v xml:space="preserve">UN    </v>
      </c>
      <c r="G214" s="356">
        <v>2.8000000000000001E-2</v>
      </c>
      <c r="H214" s="368">
        <f>IF($D214&lt;&gt;"",VLOOKUP($D214,'SINAPI ABRIL 2021'!$1:$1048576,4,FALSE),"")</f>
        <v>2.19</v>
      </c>
      <c r="I214" s="371">
        <f t="shared" si="31"/>
        <v>0.06</v>
      </c>
    </row>
    <row r="215" spans="2:9" s="162" customFormat="1">
      <c r="B215" s="304"/>
      <c r="C215" s="163"/>
      <c r="D215" s="75"/>
      <c r="E215" s="303"/>
      <c r="F215" s="163"/>
      <c r="G215" s="356"/>
      <c r="H215" s="367"/>
      <c r="I215" s="367"/>
    </row>
    <row r="216" spans="2:9" s="162" customFormat="1" ht="25.5">
      <c r="B216" s="183" t="s">
        <v>11648</v>
      </c>
      <c r="C216" s="180"/>
      <c r="D216" s="180"/>
      <c r="E216" s="166" t="s">
        <v>11650</v>
      </c>
      <c r="F216" s="269" t="s">
        <v>721</v>
      </c>
      <c r="G216" s="357">
        <v>1</v>
      </c>
      <c r="H216" s="369"/>
      <c r="I216" s="372">
        <f>TRUNC(SUM(I217:L222),2)</f>
        <v>20.83</v>
      </c>
    </row>
    <row r="217" spans="2:9" s="162" customFormat="1" ht="25.5">
      <c r="B217" s="163" t="s">
        <v>612</v>
      </c>
      <c r="C217" s="163" t="s">
        <v>7</v>
      </c>
      <c r="D217" s="163">
        <v>88248</v>
      </c>
      <c r="E217" s="164" t="str">
        <f>IF($D217&lt;&gt;"",VLOOKUP($D217,'SINAPI ABRIL 2021'!$A$1:G11946,2,FALSE),"")</f>
        <v>AUXILIAR DE ENCANADOR OU BOMBEIRO HIDRÁULICO COM ENCARGOS COMPLEMENTARES</v>
      </c>
      <c r="F217" s="165" t="str">
        <f>IF($D217&lt;&gt;"",VLOOKUP($D217,'SINAPI ABRIL 2021'!$1:$1048576,3,FALSE),"")</f>
        <v>H</v>
      </c>
      <c r="G217" s="380">
        <v>8.5000000000000006E-2</v>
      </c>
      <c r="H217" s="368">
        <f>IF($D217&lt;&gt;"",VLOOKUP($D217,'SINAPI ABRIL 2021'!$1:$1048576,4,FALSE),"")</f>
        <v>13.48</v>
      </c>
      <c r="I217" s="371">
        <f t="shared" ref="I217:I222" si="32">TRUNC(G217*H217,2)</f>
        <v>1.1399999999999999</v>
      </c>
    </row>
    <row r="218" spans="2:9" s="162" customFormat="1" ht="25.5">
      <c r="B218" s="163" t="s">
        <v>612</v>
      </c>
      <c r="C218" s="163" t="s">
        <v>7</v>
      </c>
      <c r="D218" s="163">
        <v>88267</v>
      </c>
      <c r="E218" s="164" t="str">
        <f>IF($D218&lt;&gt;"",VLOOKUP($D218,'SINAPI ABRIL 2021'!$A$1:G11947,2,FALSE),"")</f>
        <v>ENCANADOR OU BOMBEIRO HIDRÁULICO COM ENCARGOS COMPLEMENTARES</v>
      </c>
      <c r="F218" s="165" t="str">
        <f>IF($D218&lt;&gt;"",VLOOKUP($D218,'SINAPI ABRIL 2021'!$1:$1048576,3,FALSE),"")</f>
        <v>H</v>
      </c>
      <c r="G218" s="380">
        <v>8.5000000000000006E-2</v>
      </c>
      <c r="H218" s="368">
        <f>IF($D218&lt;&gt;"",VLOOKUP($D218,'SINAPI ABRIL 2021'!$1:$1048576,4,FALSE),"")</f>
        <v>17.66</v>
      </c>
      <c r="I218" s="371">
        <f t="shared" si="32"/>
        <v>1.5</v>
      </c>
    </row>
    <row r="219" spans="2:9" s="162" customFormat="1">
      <c r="B219" s="163" t="s">
        <v>610</v>
      </c>
      <c r="C219" s="163" t="s">
        <v>7</v>
      </c>
      <c r="D219" s="163">
        <v>122</v>
      </c>
      <c r="E219" s="164" t="str">
        <f>IF($D219&lt;&gt;"",VLOOKUP($D219,'SINAPI ABRIL 2021'!$A$1:G11948,2,FALSE),"")</f>
        <v>ADESIVO PLASTICO PARA PVC, FRASCO COM 850 GR</v>
      </c>
      <c r="F219" s="165" t="str">
        <f>IF($D219&lt;&gt;"",VLOOKUP($D219,'SINAPI ABRIL 2021'!$1:$1048576,3,FALSE),"")</f>
        <v xml:space="preserve">UN    </v>
      </c>
      <c r="G219" s="380">
        <v>2.4E-2</v>
      </c>
      <c r="H219" s="368">
        <f>IF($D219&lt;&gt;"",VLOOKUP($D219,'SINAPI ABRIL 2021'!$1:$1048576,4,FALSE),"")</f>
        <v>81.209999999999994</v>
      </c>
      <c r="I219" s="371">
        <f t="shared" si="32"/>
        <v>1.94</v>
      </c>
    </row>
    <row r="220" spans="2:9" s="162" customFormat="1" ht="25.5">
      <c r="B220" s="163" t="s">
        <v>610</v>
      </c>
      <c r="C220" s="163" t="s">
        <v>7</v>
      </c>
      <c r="D220" s="163">
        <v>822</v>
      </c>
      <c r="E220" s="164" t="str">
        <f>IF($D220&lt;&gt;"",VLOOKUP($D220,'SINAPI ABRIL 2021'!$A$1:G11949,2,FALSE),"")</f>
        <v>BUCHA DE REDUCAO DE PVC, SOLDAVEL, LONGA, COM 60 X 50 MM, PARA AGUA FRIA PREDIAL</v>
      </c>
      <c r="F220" s="165" t="str">
        <f>IF($D220&lt;&gt;"",VLOOKUP($D220,'SINAPI ABRIL 2021'!$1:$1048576,3,FALSE),"")</f>
        <v xml:space="preserve">UN    </v>
      </c>
      <c r="G220" s="380">
        <v>1</v>
      </c>
      <c r="H220" s="368">
        <f>IF($D220&lt;&gt;"",VLOOKUP($D220,'SINAPI ABRIL 2021'!$1:$1048576,4,FALSE),"")</f>
        <v>14.08</v>
      </c>
      <c r="I220" s="371">
        <f t="shared" si="32"/>
        <v>14.08</v>
      </c>
    </row>
    <row r="221" spans="2:9" s="162" customFormat="1">
      <c r="B221" s="163" t="s">
        <v>610</v>
      </c>
      <c r="C221" s="163" t="s">
        <v>7</v>
      </c>
      <c r="D221" s="75">
        <v>20083</v>
      </c>
      <c r="E221" s="164" t="str">
        <f>IF($D221&lt;&gt;"",VLOOKUP($D221,'SINAPI ABRIL 2021'!$A$1:G11950,2,FALSE),"")</f>
        <v>SOLUCAO LIMPADORA PARA PVC, FRASCO COM 1000 CM3</v>
      </c>
      <c r="F221" s="165" t="str">
        <f>IF($D221&lt;&gt;"",VLOOKUP($D221,'SINAPI ABRIL 2021'!$1:$1048576,3,FALSE),"")</f>
        <v xml:space="preserve">UN    </v>
      </c>
      <c r="G221" s="356">
        <v>0.03</v>
      </c>
      <c r="H221" s="368">
        <f>IF($D221&lt;&gt;"",VLOOKUP($D221,'SINAPI ABRIL 2021'!$1:$1048576,4,FALSE),"")</f>
        <v>70.52</v>
      </c>
      <c r="I221" s="371">
        <f t="shared" si="32"/>
        <v>2.11</v>
      </c>
    </row>
    <row r="222" spans="2:9" s="162" customFormat="1">
      <c r="B222" s="163" t="s">
        <v>610</v>
      </c>
      <c r="C222" s="163" t="s">
        <v>7</v>
      </c>
      <c r="D222" s="75">
        <v>38383</v>
      </c>
      <c r="E222" s="164" t="str">
        <f>IF($D222&lt;&gt;"",VLOOKUP($D222,'SINAPI ABRIL 2021'!$A$1:G11951,2,FALSE),"")</f>
        <v>LIXA D'AGUA EM FOLHA, GRAO 100</v>
      </c>
      <c r="F222" s="165" t="str">
        <f>IF($D222&lt;&gt;"",VLOOKUP($D222,'SINAPI ABRIL 2021'!$1:$1048576,3,FALSE),"")</f>
        <v xml:space="preserve">UN    </v>
      </c>
      <c r="G222" s="356">
        <v>2.8000000000000001E-2</v>
      </c>
      <c r="H222" s="368">
        <f>IF($D222&lt;&gt;"",VLOOKUP($D222,'SINAPI ABRIL 2021'!$1:$1048576,4,FALSE),"")</f>
        <v>2.19</v>
      </c>
      <c r="I222" s="371">
        <f t="shared" si="32"/>
        <v>0.06</v>
      </c>
    </row>
    <row r="223" spans="2:9" s="162" customFormat="1">
      <c r="B223" s="304"/>
      <c r="C223" s="163"/>
      <c r="D223" s="75"/>
      <c r="E223" s="303"/>
      <c r="F223" s="163"/>
      <c r="G223" s="356"/>
      <c r="H223" s="367"/>
      <c r="I223" s="367"/>
    </row>
    <row r="224" spans="2:9" s="162" customFormat="1" ht="25.5">
      <c r="B224" s="183" t="s">
        <v>12287</v>
      </c>
      <c r="C224" s="180"/>
      <c r="D224" s="180"/>
      <c r="E224" s="166" t="s">
        <v>12285</v>
      </c>
      <c r="F224" s="269" t="s">
        <v>721</v>
      </c>
      <c r="G224" s="357">
        <v>1</v>
      </c>
      <c r="H224" s="369"/>
      <c r="I224" s="372">
        <f>TRUNC(SUM(I225:L230),2)</f>
        <v>15.6</v>
      </c>
    </row>
    <row r="225" spans="2:9" s="162" customFormat="1" ht="25.5">
      <c r="B225" s="163" t="s">
        <v>612</v>
      </c>
      <c r="C225" s="163" t="s">
        <v>7</v>
      </c>
      <c r="D225" s="163">
        <v>88248</v>
      </c>
      <c r="E225" s="164" t="str">
        <f>IF($D225&lt;&gt;"",VLOOKUP($D225,'SINAPI ABRIL 2021'!$A$1:G11954,2,FALSE),"")</f>
        <v>AUXILIAR DE ENCANADOR OU BOMBEIRO HIDRÁULICO COM ENCARGOS COMPLEMENTARES</v>
      </c>
      <c r="F225" s="165" t="str">
        <f>IF($D225&lt;&gt;"",VLOOKUP($D225,'SINAPI ABRIL 2021'!$1:$1048576,3,FALSE),"")</f>
        <v>H</v>
      </c>
      <c r="G225" s="380">
        <v>8.5000000000000006E-2</v>
      </c>
      <c r="H225" s="368">
        <f>IF($D225&lt;&gt;"",VLOOKUP($D225,'SINAPI ABRIL 2021'!$1:$1048576,4,FALSE),"")</f>
        <v>13.48</v>
      </c>
      <c r="I225" s="371">
        <f t="shared" ref="I225:I230" si="33">TRUNC(G225*H225,2)</f>
        <v>1.1399999999999999</v>
      </c>
    </row>
    <row r="226" spans="2:9" s="162" customFormat="1" ht="25.5">
      <c r="B226" s="163" t="s">
        <v>612</v>
      </c>
      <c r="C226" s="163" t="s">
        <v>7</v>
      </c>
      <c r="D226" s="163">
        <v>88267</v>
      </c>
      <c r="E226" s="164" t="str">
        <f>IF($D226&lt;&gt;"",VLOOKUP($D226,'SINAPI ABRIL 2021'!$A$1:G11955,2,FALSE),"")</f>
        <v>ENCANADOR OU BOMBEIRO HIDRÁULICO COM ENCARGOS COMPLEMENTARES</v>
      </c>
      <c r="F226" s="165" t="str">
        <f>IF($D226&lt;&gt;"",VLOOKUP($D226,'SINAPI ABRIL 2021'!$1:$1048576,3,FALSE),"")</f>
        <v>H</v>
      </c>
      <c r="G226" s="380">
        <v>8.5000000000000006E-2</v>
      </c>
      <c r="H226" s="368">
        <f>IF($D226&lt;&gt;"",VLOOKUP($D226,'SINAPI ABRIL 2021'!$1:$1048576,4,FALSE),"")</f>
        <v>17.66</v>
      </c>
      <c r="I226" s="371">
        <f t="shared" si="33"/>
        <v>1.5</v>
      </c>
    </row>
    <row r="227" spans="2:9" s="162" customFormat="1">
      <c r="B227" s="163" t="s">
        <v>610</v>
      </c>
      <c r="C227" s="163" t="s">
        <v>7</v>
      </c>
      <c r="D227" s="163">
        <v>122</v>
      </c>
      <c r="E227" s="164" t="str">
        <f>IF($D227&lt;&gt;"",VLOOKUP($D227,'SINAPI ABRIL 2021'!$A$1:G11956,2,FALSE),"")</f>
        <v>ADESIVO PLASTICO PARA PVC, FRASCO COM 850 GR</v>
      </c>
      <c r="F227" s="165" t="str">
        <f>IF($D227&lt;&gt;"",VLOOKUP($D227,'SINAPI ABRIL 2021'!$1:$1048576,3,FALSE),"")</f>
        <v xml:space="preserve">UN    </v>
      </c>
      <c r="G227" s="380">
        <v>2.4E-2</v>
      </c>
      <c r="H227" s="368">
        <f>IF($D227&lt;&gt;"",VLOOKUP($D227,'SINAPI ABRIL 2021'!$1:$1048576,4,FALSE),"")</f>
        <v>81.209999999999994</v>
      </c>
      <c r="I227" s="371">
        <f t="shared" si="33"/>
        <v>1.94</v>
      </c>
    </row>
    <row r="228" spans="2:9" s="162" customFormat="1" ht="25.5">
      <c r="B228" s="163" t="s">
        <v>610</v>
      </c>
      <c r="C228" s="163" t="s">
        <v>7</v>
      </c>
      <c r="D228" s="163">
        <v>816</v>
      </c>
      <c r="E228" s="164" t="str">
        <f>IF($D228&lt;&gt;"",VLOOKUP($D228,'SINAPI ABRIL 2021'!$A$1:G11957,2,FALSE),"")</f>
        <v>BUCHA DE REDUCAO DE PVC, SOLDAVEL, LONGA, COM 60 X 25 MM, PARA AGUA FRIA PREDIAL</v>
      </c>
      <c r="F228" s="165" t="str">
        <f>IF($D228&lt;&gt;"",VLOOKUP($D228,'SINAPI ABRIL 2021'!$1:$1048576,3,FALSE),"")</f>
        <v xml:space="preserve">UN    </v>
      </c>
      <c r="G228" s="380">
        <v>1</v>
      </c>
      <c r="H228" s="368">
        <f>IF($D228&lt;&gt;"",VLOOKUP($D228,'SINAPI ABRIL 2021'!$1:$1048576,4,FALSE),"")</f>
        <v>8.85</v>
      </c>
      <c r="I228" s="371">
        <f t="shared" si="33"/>
        <v>8.85</v>
      </c>
    </row>
    <row r="229" spans="2:9" s="162" customFormat="1">
      <c r="B229" s="163" t="s">
        <v>610</v>
      </c>
      <c r="C229" s="163" t="s">
        <v>7</v>
      </c>
      <c r="D229" s="75">
        <v>20083</v>
      </c>
      <c r="E229" s="164" t="str">
        <f>IF($D229&lt;&gt;"",VLOOKUP($D229,'SINAPI ABRIL 2021'!$A$1:G11958,2,FALSE),"")</f>
        <v>SOLUCAO LIMPADORA PARA PVC, FRASCO COM 1000 CM3</v>
      </c>
      <c r="F229" s="165" t="str">
        <f>IF($D229&lt;&gt;"",VLOOKUP($D229,'SINAPI ABRIL 2021'!$1:$1048576,3,FALSE),"")</f>
        <v xml:space="preserve">UN    </v>
      </c>
      <c r="G229" s="356">
        <v>0.03</v>
      </c>
      <c r="H229" s="368">
        <f>IF($D229&lt;&gt;"",VLOOKUP($D229,'SINAPI ABRIL 2021'!$1:$1048576,4,FALSE),"")</f>
        <v>70.52</v>
      </c>
      <c r="I229" s="371">
        <f t="shared" si="33"/>
        <v>2.11</v>
      </c>
    </row>
    <row r="230" spans="2:9" s="162" customFormat="1">
      <c r="B230" s="163" t="s">
        <v>610</v>
      </c>
      <c r="C230" s="163" t="s">
        <v>7</v>
      </c>
      <c r="D230" s="75">
        <v>38383</v>
      </c>
      <c r="E230" s="164" t="str">
        <f>IF($D230&lt;&gt;"",VLOOKUP($D230,'SINAPI ABRIL 2021'!$A$1:G11959,2,FALSE),"")</f>
        <v>LIXA D'AGUA EM FOLHA, GRAO 100</v>
      </c>
      <c r="F230" s="165" t="str">
        <f>IF($D230&lt;&gt;"",VLOOKUP($D230,'SINAPI ABRIL 2021'!$1:$1048576,3,FALSE),"")</f>
        <v xml:space="preserve">UN    </v>
      </c>
      <c r="G230" s="356">
        <v>2.8000000000000001E-2</v>
      </c>
      <c r="H230" s="368">
        <f>IF($D230&lt;&gt;"",VLOOKUP($D230,'SINAPI ABRIL 2021'!$1:$1048576,4,FALSE),"")</f>
        <v>2.19</v>
      </c>
      <c r="I230" s="371">
        <f t="shared" si="33"/>
        <v>0.06</v>
      </c>
    </row>
    <row r="231" spans="2:9" s="162" customFormat="1">
      <c r="B231" s="304"/>
      <c r="C231" s="163"/>
      <c r="D231" s="75"/>
      <c r="E231" s="303"/>
      <c r="F231" s="163"/>
      <c r="G231" s="356"/>
      <c r="H231" s="367"/>
      <c r="I231" s="367"/>
    </row>
    <row r="232" spans="2:9" s="162" customFormat="1">
      <c r="B232" s="183" t="s">
        <v>12288</v>
      </c>
      <c r="C232" s="180"/>
      <c r="D232" s="180"/>
      <c r="E232" s="166" t="s">
        <v>12289</v>
      </c>
      <c r="F232" s="269" t="s">
        <v>721</v>
      </c>
      <c r="G232" s="357">
        <v>1</v>
      </c>
      <c r="H232" s="369"/>
      <c r="I232" s="372">
        <f>TRUNC(SUM(I233:I236),2)</f>
        <v>16.28</v>
      </c>
    </row>
    <row r="233" spans="2:9" s="162" customFormat="1" ht="25.5">
      <c r="B233" s="163" t="s">
        <v>612</v>
      </c>
      <c r="C233" s="163" t="s">
        <v>7</v>
      </c>
      <c r="D233" s="163">
        <v>88248</v>
      </c>
      <c r="E233" s="164" t="str">
        <f>IF($D233&lt;&gt;"",VLOOKUP($D233,'SINAPI ABRIL 2021'!$A$1:G11962,2,FALSE),"")</f>
        <v>AUXILIAR DE ENCANADOR OU BOMBEIRO HIDRÁULICO COM ENCARGOS COMPLEMENTARES</v>
      </c>
      <c r="F233" s="165" t="str">
        <f>IF($D233&lt;&gt;"",VLOOKUP($D233,'SINAPI ABRIL 2021'!$1:$1048576,3,FALSE),"")</f>
        <v>H</v>
      </c>
      <c r="G233" s="380">
        <v>0.05</v>
      </c>
      <c r="H233" s="368">
        <f>IF($D233&lt;&gt;"",VLOOKUP($D233,'SINAPI ABRIL 2021'!$1:$1048576,4,FALSE),"")</f>
        <v>13.48</v>
      </c>
      <c r="I233" s="371">
        <f t="shared" ref="I233:I234" si="34">TRUNC(G233*H233,2)</f>
        <v>0.67</v>
      </c>
    </row>
    <row r="234" spans="2:9" s="162" customFormat="1" ht="25.5">
      <c r="B234" s="163" t="s">
        <v>612</v>
      </c>
      <c r="C234" s="163" t="s">
        <v>7</v>
      </c>
      <c r="D234" s="163">
        <v>88267</v>
      </c>
      <c r="E234" s="164" t="str">
        <f>IF($D234&lt;&gt;"",VLOOKUP($D234,'SINAPI ABRIL 2021'!$A$1:G11963,2,FALSE),"")</f>
        <v>ENCANADOR OU BOMBEIRO HIDRÁULICO COM ENCARGOS COMPLEMENTARES</v>
      </c>
      <c r="F234" s="165" t="str">
        <f>IF($D234&lt;&gt;"",VLOOKUP($D234,'SINAPI ABRIL 2021'!$1:$1048576,3,FALSE),"")</f>
        <v>H</v>
      </c>
      <c r="G234" s="380">
        <v>0.05</v>
      </c>
      <c r="H234" s="368">
        <f>IF($D234&lt;&gt;"",VLOOKUP($D234,'SINAPI ABRIL 2021'!$1:$1048576,4,FALSE),"")</f>
        <v>17.66</v>
      </c>
      <c r="I234" s="371">
        <f t="shared" si="34"/>
        <v>0.88</v>
      </c>
    </row>
    <row r="235" spans="2:9" s="162" customFormat="1">
      <c r="B235" s="163"/>
      <c r="C235" s="163" t="s">
        <v>611</v>
      </c>
      <c r="D235" s="163"/>
      <c r="E235" s="164" t="s">
        <v>12290</v>
      </c>
      <c r="F235" s="165" t="s">
        <v>721</v>
      </c>
      <c r="G235" s="380">
        <v>1</v>
      </c>
      <c r="H235" s="368">
        <v>12</v>
      </c>
      <c r="I235" s="371">
        <f t="shared" ref="I235:I236" si="35">TRUNC(G235*H235,2)</f>
        <v>12</v>
      </c>
    </row>
    <row r="236" spans="2:9" s="162" customFormat="1" ht="38.25">
      <c r="B236" s="163" t="s">
        <v>610</v>
      </c>
      <c r="C236" s="163" t="s">
        <v>7</v>
      </c>
      <c r="D236" s="75">
        <v>20078</v>
      </c>
      <c r="E236" s="164" t="str">
        <f>IF($D236&lt;&gt;"",VLOOKUP($D236,'SINAPI ABRIL 2021'!$A$1:G11965,2,FALSE),"")</f>
        <v>PASTA LUBRIFICANTE PARA TUBOS E CONEXOES COM JUNTA ELASTICA (USO EM PVC, ACO, POLIETILENO E OUTROS) ( DE *400* G)</v>
      </c>
      <c r="F236" s="165" t="str">
        <f>IF($D236&lt;&gt;"",VLOOKUP($D236,'SINAPI ABRIL 2021'!$1:$1048576,3,FALSE),"")</f>
        <v xml:space="preserve">UN    </v>
      </c>
      <c r="G236" s="356">
        <v>9.1999999999999998E-2</v>
      </c>
      <c r="H236" s="368">
        <f>IF($D236&lt;&gt;"",VLOOKUP($D236,'SINAPI ABRIL 2021'!$1:$1048576,4,FALSE),"")</f>
        <v>29.73</v>
      </c>
      <c r="I236" s="371">
        <f t="shared" si="35"/>
        <v>2.73</v>
      </c>
    </row>
    <row r="237" spans="2:9" s="162" customFormat="1">
      <c r="B237" s="304"/>
      <c r="C237" s="163"/>
      <c r="D237" s="75"/>
      <c r="E237" s="303"/>
      <c r="F237" s="163"/>
      <c r="G237" s="356"/>
      <c r="H237" s="367"/>
      <c r="I237" s="367"/>
    </row>
    <row r="238" spans="2:9" s="162" customFormat="1" ht="25.5">
      <c r="B238" s="183" t="s">
        <v>12291</v>
      </c>
      <c r="C238" s="180"/>
      <c r="D238" s="180"/>
      <c r="E238" s="166" t="s">
        <v>12292</v>
      </c>
      <c r="F238" s="269" t="s">
        <v>721</v>
      </c>
      <c r="G238" s="357">
        <v>1</v>
      </c>
      <c r="H238" s="369"/>
      <c r="I238" s="372">
        <f>TRUNC(SUM(I239:I242),2)</f>
        <v>109.28</v>
      </c>
    </row>
    <row r="239" spans="2:9" s="162" customFormat="1" ht="25.5">
      <c r="B239" s="163" t="s">
        <v>612</v>
      </c>
      <c r="C239" s="163" t="s">
        <v>7</v>
      </c>
      <c r="D239" s="163">
        <v>88248</v>
      </c>
      <c r="E239" s="164" t="str">
        <f>IF($D239&lt;&gt;"",VLOOKUP($D239,'SINAPI ABRIL 2021'!$A$1:G11968,2,FALSE),"")</f>
        <v>AUXILIAR DE ENCANADOR OU BOMBEIRO HIDRÁULICO COM ENCARGOS COMPLEMENTARES</v>
      </c>
      <c r="F239" s="165" t="str">
        <f>IF($D239&lt;&gt;"",VLOOKUP($D239,'SINAPI ABRIL 2021'!$1:$1048576,3,FALSE),"")</f>
        <v>H</v>
      </c>
      <c r="G239" s="380">
        <v>0.05</v>
      </c>
      <c r="H239" s="368">
        <f>IF($D239&lt;&gt;"",VLOOKUP($D239,'SINAPI ABRIL 2021'!$1:$1048576,4,FALSE),"")</f>
        <v>13.48</v>
      </c>
      <c r="I239" s="371">
        <f t="shared" ref="I239:I240" si="36">TRUNC(G239*H239,2)</f>
        <v>0.67</v>
      </c>
    </row>
    <row r="240" spans="2:9" s="162" customFormat="1" ht="25.5">
      <c r="B240" s="163" t="s">
        <v>612</v>
      </c>
      <c r="C240" s="163" t="s">
        <v>7</v>
      </c>
      <c r="D240" s="163">
        <v>88267</v>
      </c>
      <c r="E240" s="164" t="str">
        <f>IF($D240&lt;&gt;"",VLOOKUP($D240,'SINAPI ABRIL 2021'!$A$1:G11969,2,FALSE),"")</f>
        <v>ENCANADOR OU BOMBEIRO HIDRÁULICO COM ENCARGOS COMPLEMENTARES</v>
      </c>
      <c r="F240" s="165" t="str">
        <f>IF($D240&lt;&gt;"",VLOOKUP($D240,'SINAPI ABRIL 2021'!$1:$1048576,3,FALSE),"")</f>
        <v>H</v>
      </c>
      <c r="G240" s="380">
        <v>0.05</v>
      </c>
      <c r="H240" s="368">
        <f>IF($D240&lt;&gt;"",VLOOKUP($D240,'SINAPI ABRIL 2021'!$1:$1048576,4,FALSE),"")</f>
        <v>17.66</v>
      </c>
      <c r="I240" s="371">
        <f t="shared" si="36"/>
        <v>0.88</v>
      </c>
    </row>
    <row r="241" spans="2:9" s="162" customFormat="1" ht="25.5">
      <c r="B241" s="163"/>
      <c r="C241" s="163" t="s">
        <v>611</v>
      </c>
      <c r="D241" s="163"/>
      <c r="E241" s="164" t="s">
        <v>12293</v>
      </c>
      <c r="F241" s="165" t="s">
        <v>721</v>
      </c>
      <c r="G241" s="380">
        <v>1</v>
      </c>
      <c r="H241" s="368">
        <v>105</v>
      </c>
      <c r="I241" s="371">
        <f t="shared" ref="I241:I242" si="37">TRUNC(G241*H241,2)</f>
        <v>105</v>
      </c>
    </row>
    <row r="242" spans="2:9" s="162" customFormat="1" ht="38.25">
      <c r="B242" s="163" t="s">
        <v>610</v>
      </c>
      <c r="C242" s="163" t="s">
        <v>7</v>
      </c>
      <c r="D242" s="75">
        <v>20078</v>
      </c>
      <c r="E242" s="164" t="str">
        <f>IF($D242&lt;&gt;"",VLOOKUP($D242,'SINAPI ABRIL 2021'!$A$1:G11971,2,FALSE),"")</f>
        <v>PASTA LUBRIFICANTE PARA TUBOS E CONEXOES COM JUNTA ELASTICA (USO EM PVC, ACO, POLIETILENO E OUTROS) ( DE *400* G)</v>
      </c>
      <c r="F242" s="165" t="str">
        <f>IF($D242&lt;&gt;"",VLOOKUP($D242,'SINAPI ABRIL 2021'!$1:$1048576,3,FALSE),"")</f>
        <v xml:space="preserve">UN    </v>
      </c>
      <c r="G242" s="356">
        <v>9.1999999999999998E-2</v>
      </c>
      <c r="H242" s="368">
        <f>IF($D242&lt;&gt;"",VLOOKUP($D242,'SINAPI ABRIL 2021'!$1:$1048576,4,FALSE),"")</f>
        <v>29.73</v>
      </c>
      <c r="I242" s="371">
        <f t="shared" si="37"/>
        <v>2.73</v>
      </c>
    </row>
    <row r="243" spans="2:9" s="162" customFormat="1" ht="12" customHeight="1">
      <c r="B243" s="183" t="s">
        <v>12294</v>
      </c>
      <c r="C243" s="180"/>
      <c r="D243" s="180"/>
      <c r="E243" s="166" t="s">
        <v>12295</v>
      </c>
      <c r="F243" s="269" t="s">
        <v>721</v>
      </c>
      <c r="G243" s="357">
        <v>1</v>
      </c>
      <c r="H243" s="369"/>
      <c r="I243" s="372">
        <f>TRUNC(SUM(I244:L249),2)</f>
        <v>15.53</v>
      </c>
    </row>
    <row r="244" spans="2:9" s="162" customFormat="1" ht="25.5">
      <c r="B244" s="163" t="s">
        <v>612</v>
      </c>
      <c r="C244" s="163" t="s">
        <v>7</v>
      </c>
      <c r="D244" s="163">
        <v>88248</v>
      </c>
      <c r="E244" s="164" t="str">
        <f>IF($D244&lt;&gt;"",VLOOKUP($D244,'SINAPI ABRIL 2021'!$A$1:G11973,2,FALSE),"")</f>
        <v>AUXILIAR DE ENCANADOR OU BOMBEIRO HIDRÁULICO COM ENCARGOS COMPLEMENTARES</v>
      </c>
      <c r="F244" s="165" t="str">
        <f>IF($D244&lt;&gt;"",VLOOKUP($D244,'SINAPI ABRIL 2021'!$1:$1048576,3,FALSE),"")</f>
        <v>H</v>
      </c>
      <c r="G244" s="380">
        <v>8.5000000000000006E-2</v>
      </c>
      <c r="H244" s="368">
        <f>IF($D244&lt;&gt;"",VLOOKUP($D244,'SINAPI ABRIL 2021'!$1:$1048576,4,FALSE),"")</f>
        <v>13.48</v>
      </c>
      <c r="I244" s="371">
        <f t="shared" ref="I244:I249" si="38">TRUNC(G244*H244,2)</f>
        <v>1.1399999999999999</v>
      </c>
    </row>
    <row r="245" spans="2:9" s="162" customFormat="1" ht="25.5">
      <c r="B245" s="163" t="s">
        <v>612</v>
      </c>
      <c r="C245" s="163" t="s">
        <v>7</v>
      </c>
      <c r="D245" s="163">
        <v>88267</v>
      </c>
      <c r="E245" s="164" t="str">
        <f>IF($D245&lt;&gt;"",VLOOKUP($D245,'SINAPI ABRIL 2021'!$A$1:G11974,2,FALSE),"")</f>
        <v>ENCANADOR OU BOMBEIRO HIDRÁULICO COM ENCARGOS COMPLEMENTARES</v>
      </c>
      <c r="F245" s="165" t="str">
        <f>IF($D245&lt;&gt;"",VLOOKUP($D245,'SINAPI ABRIL 2021'!$1:$1048576,3,FALSE),"")</f>
        <v>H</v>
      </c>
      <c r="G245" s="380">
        <v>8.5000000000000006E-2</v>
      </c>
      <c r="H245" s="368">
        <f>IF($D245&lt;&gt;"",VLOOKUP($D245,'SINAPI ABRIL 2021'!$1:$1048576,4,FALSE),"")</f>
        <v>17.66</v>
      </c>
      <c r="I245" s="371">
        <f t="shared" si="38"/>
        <v>1.5</v>
      </c>
    </row>
    <row r="246" spans="2:9" s="162" customFormat="1">
      <c r="B246" s="163" t="s">
        <v>610</v>
      </c>
      <c r="C246" s="163" t="s">
        <v>7</v>
      </c>
      <c r="D246" s="163">
        <v>122</v>
      </c>
      <c r="E246" s="164" t="str">
        <f>IF($D246&lt;&gt;"",VLOOKUP($D246,'SINAPI ABRIL 2021'!$A$1:G11975,2,FALSE),"")</f>
        <v>ADESIVO PLASTICO PARA PVC, FRASCO COM 850 GR</v>
      </c>
      <c r="F246" s="165" t="str">
        <f>IF($D246&lt;&gt;"",VLOOKUP($D246,'SINAPI ABRIL 2021'!$1:$1048576,3,FALSE),"")</f>
        <v xml:space="preserve">UN    </v>
      </c>
      <c r="G246" s="380">
        <v>2.4E-2</v>
      </c>
      <c r="H246" s="368">
        <f>IF($D246&lt;&gt;"",VLOOKUP($D246,'SINAPI ABRIL 2021'!$1:$1048576,4,FALSE),"")</f>
        <v>81.209999999999994</v>
      </c>
      <c r="I246" s="371">
        <f t="shared" si="38"/>
        <v>1.94</v>
      </c>
    </row>
    <row r="247" spans="2:9" s="162" customFormat="1" ht="25.5">
      <c r="B247" s="163" t="s">
        <v>610</v>
      </c>
      <c r="C247" s="163" t="s">
        <v>7</v>
      </c>
      <c r="D247" s="163">
        <v>7129</v>
      </c>
      <c r="E247" s="164" t="str">
        <f>IF($D247&lt;&gt;"",VLOOKUP($D247,'SINAPI ABRIL 2021'!$A$1:G11976,2,FALSE),"")</f>
        <v>TE DE REDUCAO, PVC, SOLDAVEL, 90 GRAUS, 50 MM X 25 MM, PARA AGUA FRIA PREDIAL</v>
      </c>
      <c r="F247" s="165" t="str">
        <f>IF($D247&lt;&gt;"",VLOOKUP($D247,'SINAPI ABRIL 2021'!$1:$1048576,3,FALSE),"")</f>
        <v xml:space="preserve">UN    </v>
      </c>
      <c r="G247" s="380">
        <v>1</v>
      </c>
      <c r="H247" s="368">
        <f>IF($D247&lt;&gt;"",VLOOKUP($D247,'SINAPI ABRIL 2021'!$1:$1048576,4,FALSE),"")</f>
        <v>8.7799999999999994</v>
      </c>
      <c r="I247" s="371">
        <f t="shared" si="38"/>
        <v>8.7799999999999994</v>
      </c>
    </row>
    <row r="248" spans="2:9" s="162" customFormat="1">
      <c r="B248" s="163" t="s">
        <v>610</v>
      </c>
      <c r="C248" s="163" t="s">
        <v>7</v>
      </c>
      <c r="D248" s="75">
        <v>20083</v>
      </c>
      <c r="E248" s="164" t="str">
        <f>IF($D248&lt;&gt;"",VLOOKUP($D248,'SINAPI ABRIL 2021'!$A$1:G11977,2,FALSE),"")</f>
        <v>SOLUCAO LIMPADORA PARA PVC, FRASCO COM 1000 CM3</v>
      </c>
      <c r="F248" s="165" t="str">
        <f>IF($D248&lt;&gt;"",VLOOKUP($D248,'SINAPI ABRIL 2021'!$1:$1048576,3,FALSE),"")</f>
        <v xml:space="preserve">UN    </v>
      </c>
      <c r="G248" s="356">
        <v>0.03</v>
      </c>
      <c r="H248" s="368">
        <f>IF($D248&lt;&gt;"",VLOOKUP($D248,'SINAPI ABRIL 2021'!$1:$1048576,4,FALSE),"")</f>
        <v>70.52</v>
      </c>
      <c r="I248" s="371">
        <f t="shared" si="38"/>
        <v>2.11</v>
      </c>
    </row>
    <row r="249" spans="2:9" s="162" customFormat="1">
      <c r="B249" s="163" t="s">
        <v>610</v>
      </c>
      <c r="C249" s="163" t="s">
        <v>7</v>
      </c>
      <c r="D249" s="75">
        <v>38383</v>
      </c>
      <c r="E249" s="164" t="str">
        <f>IF($D249&lt;&gt;"",VLOOKUP($D249,'SINAPI ABRIL 2021'!$A$1:G11978,2,FALSE),"")</f>
        <v>LIXA D'AGUA EM FOLHA, GRAO 100</v>
      </c>
      <c r="F249" s="165" t="str">
        <f>IF($D249&lt;&gt;"",VLOOKUP($D249,'SINAPI ABRIL 2021'!$1:$1048576,3,FALSE),"")</f>
        <v xml:space="preserve">UN    </v>
      </c>
      <c r="G249" s="356">
        <v>2.8000000000000001E-2</v>
      </c>
      <c r="H249" s="368">
        <f>IF($D249&lt;&gt;"",VLOOKUP($D249,'SINAPI ABRIL 2021'!$1:$1048576,4,FALSE),"")</f>
        <v>2.19</v>
      </c>
      <c r="I249" s="371">
        <f t="shared" si="38"/>
        <v>0.06</v>
      </c>
    </row>
    <row r="250" spans="2:9" s="162" customFormat="1">
      <c r="B250" s="304"/>
      <c r="C250" s="163"/>
      <c r="D250" s="75"/>
      <c r="E250" s="303"/>
      <c r="F250" s="163"/>
      <c r="G250" s="356"/>
      <c r="H250" s="367"/>
      <c r="I250" s="367"/>
    </row>
    <row r="251" spans="2:9" s="162" customFormat="1" ht="38.25">
      <c r="B251" s="183" t="s">
        <v>12297</v>
      </c>
      <c r="C251" s="180"/>
      <c r="D251" s="180"/>
      <c r="E251" s="166" t="s">
        <v>12299</v>
      </c>
      <c r="F251" s="269" t="s">
        <v>721</v>
      </c>
      <c r="G251" s="357">
        <v>1</v>
      </c>
      <c r="H251" s="369"/>
      <c r="I251" s="372">
        <f>TRUNC(SUM(I252:L260),2)</f>
        <v>8242.9500000000007</v>
      </c>
    </row>
    <row r="252" spans="2:9" s="162" customFormat="1" ht="63.75">
      <c r="B252" s="163" t="s">
        <v>612</v>
      </c>
      <c r="C252" s="163" t="s">
        <v>7</v>
      </c>
      <c r="D252" s="163">
        <v>5678</v>
      </c>
      <c r="E252" s="164" t="str">
        <f>IF($D252&lt;&gt;"",VLOOKUP($D252,'SINAPI ABRIL 2021'!$A$1:G11981,2,FALSE),"")</f>
        <v>RETROESCAVADEIRA SOBRE RODAS COM CARREGADEIRA, TRAÇÃO 4X4, POTÊNCIA LÍQ. 88 HP, CAÇAMBA CARREG. CAP. MÍN. 1 M3, CAÇAMBA RETRO CAP. 0,26 M3, PESO OPERACIONAL MÍN. 6.674 KG, PROFUNDIDADE ESCAVAÇÃO MÁX. 4,37 M - CHP DIURNO. AF_06/2014</v>
      </c>
      <c r="F252" s="165" t="str">
        <f>IF($D252&lt;&gt;"",VLOOKUP($D252,'SINAPI ABRIL 2021'!$1:$1048576,3,FALSE),"")</f>
        <v>CHP</v>
      </c>
      <c r="G252" s="380">
        <v>0.70040000000000002</v>
      </c>
      <c r="H252" s="368">
        <f>IF($D252&lt;&gt;"",VLOOKUP($D252,'SINAPI ABRIL 2021'!$1:$1048576,4,FALSE),"")</f>
        <v>96.87</v>
      </c>
      <c r="I252" s="371">
        <f t="shared" ref="I252:I259" si="39">TRUNC(G252*H252,2)</f>
        <v>67.84</v>
      </c>
    </row>
    <row r="253" spans="2:9" s="162" customFormat="1" ht="63.75">
      <c r="B253" s="163" t="s">
        <v>612</v>
      </c>
      <c r="C253" s="163" t="s">
        <v>7</v>
      </c>
      <c r="D253" s="163">
        <v>5679</v>
      </c>
      <c r="E253" s="164" t="str">
        <f>IF($D253&lt;&gt;"",VLOOKUP($D253,'SINAPI ABRIL 2021'!$A$1:G11982,2,FALSE),"")</f>
        <v>RETROESCAVADEIRA SOBRE RODAS COM CARREGADEIRA, TRAÇÃO 4X4, POTÊNCIA LÍQ. 88 HP, CAÇAMBA CARREG. CAP. MÍN. 1 M3, CAÇAMBA RETRO CAP. 0,26 M3, PESO OPERACIONAL MÍN. 6.674 KG, PROFUNDIDADE ESCAVAÇÃO MÁX. 4,37 M - CHI DIURNO. AF_06/2014</v>
      </c>
      <c r="F253" s="165" t="str">
        <f>IF($D253&lt;&gt;"",VLOOKUP($D253,'SINAPI ABRIL 2021'!$1:$1048576,3,FALSE),"")</f>
        <v>CHI</v>
      </c>
      <c r="G253" s="380">
        <v>2.3557000000000001</v>
      </c>
      <c r="H253" s="368">
        <f>IF($D253&lt;&gt;"",VLOOKUP($D253,'SINAPI ABRIL 2021'!$1:$1048576,4,FALSE),"")</f>
        <v>35.83</v>
      </c>
      <c r="I253" s="371">
        <f t="shared" si="39"/>
        <v>84.4</v>
      </c>
    </row>
    <row r="254" spans="2:9" s="162" customFormat="1">
      <c r="B254" s="163" t="s">
        <v>612</v>
      </c>
      <c r="C254" s="163" t="s">
        <v>7</v>
      </c>
      <c r="D254" s="163">
        <v>88309</v>
      </c>
      <c r="E254" s="164" t="str">
        <f>IF($D254&lt;&gt;"",VLOOKUP($D254,'SINAPI ABRIL 2021'!$A$1:G11983,2,FALSE),"")</f>
        <v>PEDREIRO COM ENCARGOS COMPLEMENTARES</v>
      </c>
      <c r="F254" s="165" t="str">
        <f>IF($D254&lt;&gt;"",VLOOKUP($D254,'SINAPI ABRIL 2021'!$1:$1048576,3,FALSE),"")</f>
        <v>H</v>
      </c>
      <c r="G254" s="380">
        <v>7.1330999999999998</v>
      </c>
      <c r="H254" s="368">
        <f>IF($D254&lt;&gt;"",VLOOKUP($D254,'SINAPI ABRIL 2021'!$1:$1048576,4,FALSE),"")</f>
        <v>17.670000000000002</v>
      </c>
      <c r="I254" s="371">
        <f t="shared" si="39"/>
        <v>126.04</v>
      </c>
    </row>
    <row r="255" spans="2:9" s="162" customFormat="1">
      <c r="B255" s="163" t="s">
        <v>612</v>
      </c>
      <c r="C255" s="163" t="s">
        <v>7</v>
      </c>
      <c r="D255" s="163">
        <v>88316</v>
      </c>
      <c r="E255" s="164" t="str">
        <f>IF($D255&lt;&gt;"",VLOOKUP($D255,'SINAPI ABRIL 2021'!$A$1:G11984,2,FALSE),"")</f>
        <v>SERVENTE COM ENCARGOS COMPLEMENTARES</v>
      </c>
      <c r="F255" s="165" t="str">
        <f>IF($D255&lt;&gt;"",VLOOKUP($D255,'SINAPI ABRIL 2021'!$1:$1048576,3,FALSE),"")</f>
        <v>H</v>
      </c>
      <c r="G255" s="380">
        <v>7.1330999999999998</v>
      </c>
      <c r="H255" s="368">
        <f>IF($D255&lt;&gt;"",VLOOKUP($D255,'SINAPI ABRIL 2021'!$1:$1048576,4,FALSE),"")</f>
        <v>14.02</v>
      </c>
      <c r="I255" s="371">
        <f t="shared" si="39"/>
        <v>100</v>
      </c>
    </row>
    <row r="256" spans="2:9" s="162" customFormat="1" ht="38.25">
      <c r="B256" s="163" t="s">
        <v>612</v>
      </c>
      <c r="C256" s="163" t="s">
        <v>7</v>
      </c>
      <c r="D256" s="163">
        <v>97738</v>
      </c>
      <c r="E256" s="164" t="str">
        <f>IF($D256&lt;&gt;"",VLOOKUP($D256,'SINAPI ABRIL 2021'!$A$1:G11985,2,FALSE),"")</f>
        <v>PEÇA CIRCULAR PRÉ-MOLDADA, VOLUME DE CONCRETO DE 10 A 30 LITROS, TAXA DE FIBRA DE POLIPROPILENO APROXIMADA DE 6 KG/M³. AF_01/2018_P</v>
      </c>
      <c r="F256" s="165" t="str">
        <f>IF($D256&lt;&gt;"",VLOOKUP($D256,'SINAPI ABRIL 2021'!$1:$1048576,3,FALSE),"")</f>
        <v>M3</v>
      </c>
      <c r="G256" s="380">
        <v>1.54E-2</v>
      </c>
      <c r="H256" s="368">
        <f>IF($D256&lt;&gt;"",VLOOKUP($D256,'SINAPI ABRIL 2021'!$1:$1048576,4,FALSE),"")</f>
        <v>3232.15</v>
      </c>
      <c r="I256" s="371">
        <f t="shared" si="39"/>
        <v>49.77</v>
      </c>
    </row>
    <row r="257" spans="2:9" s="162" customFormat="1" ht="38.25">
      <c r="B257" s="163" t="s">
        <v>612</v>
      </c>
      <c r="C257" s="163" t="s">
        <v>7</v>
      </c>
      <c r="D257" s="75">
        <v>97740</v>
      </c>
      <c r="E257" s="164" t="str">
        <f>IF($D257&lt;&gt;"",VLOOKUP($D257,'SINAPI ABRIL 2021'!$A$1:G11986,2,FALSE),"")</f>
        <v>PEÇA CIRCULAR PRÉ-MOLDADA, VOLUME DE CONCRETO ACIMA DE 100 LITROS, TAXA DE AÇO APROXIMADA DE 30KG/M³. AF_01/2018</v>
      </c>
      <c r="F257" s="165" t="str">
        <f>IF($D257&lt;&gt;"",VLOOKUP($D257,'SINAPI ABRIL 2021'!$1:$1048576,3,FALSE),"")</f>
        <v>M3</v>
      </c>
      <c r="G257" s="356">
        <v>0.55420000000000003</v>
      </c>
      <c r="H257" s="368">
        <f>IF($D257&lt;&gt;"",VLOOKUP($D257,'SINAPI ABRIL 2021'!$1:$1048576,4,FALSE),"")</f>
        <v>1695.16</v>
      </c>
      <c r="I257" s="371">
        <f t="shared" si="39"/>
        <v>939.45</v>
      </c>
    </row>
    <row r="258" spans="2:9" s="162" customFormat="1" ht="38.25">
      <c r="B258" s="163" t="s">
        <v>612</v>
      </c>
      <c r="C258" s="163" t="s">
        <v>7</v>
      </c>
      <c r="D258" s="75">
        <v>100475</v>
      </c>
      <c r="E258" s="164" t="str">
        <f>IF($D258&lt;&gt;"",VLOOKUP($D258,'SINAPI ABRIL 2021'!$A$1:G11987,2,FALSE),"")</f>
        <v>ARGAMASSA TRAÇO 1:3 (EM VOLUME DE CIMENTO E AREIA MÉDIA ÚMIDA) COM ADIÇÃO DE IMPERMEABILIZANTE, PREPARO MECÂNICO COM BETONEIRA 400 L. AF_08/2019</v>
      </c>
      <c r="F258" s="165" t="str">
        <f>IF($D258&lt;&gt;"",VLOOKUP($D258,'SINAPI ABRIL 2021'!$1:$1048576,3,FALSE),"")</f>
        <v>M3</v>
      </c>
      <c r="G258" s="356">
        <v>0.53569999999999995</v>
      </c>
      <c r="H258" s="368">
        <f>IF($D258&lt;&gt;"",VLOOKUP($D258,'SINAPI ABRIL 2021'!$1:$1048576,4,FALSE),"")</f>
        <v>527.75</v>
      </c>
      <c r="I258" s="371">
        <f t="shared" si="39"/>
        <v>282.70999999999998</v>
      </c>
    </row>
    <row r="259" spans="2:9" s="162" customFormat="1" ht="38.25">
      <c r="B259" s="163" t="s">
        <v>612</v>
      </c>
      <c r="C259" s="163" t="s">
        <v>7</v>
      </c>
      <c r="D259" s="75">
        <v>101625</v>
      </c>
      <c r="E259" s="164" t="str">
        <f>IF($D259&lt;&gt;"",VLOOKUP($D259,'SINAPI ABRIL 2021'!$A$1:G11988,2,FALSE),"")</f>
        <v>PREPARO DE FUNDO DE VALA COM LARGURA MAIOR OU IGUAL A 1,5 M E MENOR QUE 2,5 M, COM CAMADA DE AREIA, LANÇAMENTO MECANIZADO. AF_08/2020</v>
      </c>
      <c r="F259" s="165" t="str">
        <f>IF($D259&lt;&gt;"",VLOOKUP($D259,'SINAPI ABRIL 2021'!$1:$1048576,3,FALSE),"")</f>
        <v>M3</v>
      </c>
      <c r="G259" s="356">
        <v>0.79420000000000002</v>
      </c>
      <c r="H259" s="368">
        <f>IF($D259&lt;&gt;"",VLOOKUP($D259,'SINAPI ABRIL 2021'!$1:$1048576,4,FALSE),"")</f>
        <v>116.84</v>
      </c>
      <c r="I259" s="371">
        <f t="shared" si="39"/>
        <v>92.79</v>
      </c>
    </row>
    <row r="260" spans="2:9" s="162" customFormat="1" ht="38.25">
      <c r="B260" s="163"/>
      <c r="C260" s="163" t="s">
        <v>611</v>
      </c>
      <c r="D260" s="75"/>
      <c r="E260" s="164" t="s">
        <v>12296</v>
      </c>
      <c r="F260" s="165" t="s">
        <v>721</v>
      </c>
      <c r="G260" s="356">
        <v>5</v>
      </c>
      <c r="H260" s="368">
        <v>1299.99</v>
      </c>
      <c r="I260" s="371">
        <f t="shared" ref="I260" si="40">TRUNC(G260*H260,2)</f>
        <v>6499.95</v>
      </c>
    </row>
    <row r="261" spans="2:9" s="162" customFormat="1">
      <c r="B261" s="304"/>
      <c r="C261" s="163"/>
      <c r="D261" s="75"/>
      <c r="E261" s="303"/>
      <c r="F261" s="163"/>
      <c r="G261" s="356"/>
      <c r="H261" s="367"/>
      <c r="I261" s="367"/>
    </row>
    <row r="262" spans="2:9" s="162" customFormat="1" ht="38.25">
      <c r="B262" s="183" t="s">
        <v>12301</v>
      </c>
      <c r="C262" s="180"/>
      <c r="D262" s="180"/>
      <c r="E262" s="166" t="s">
        <v>12300</v>
      </c>
      <c r="F262" s="269" t="s">
        <v>721</v>
      </c>
      <c r="G262" s="357">
        <v>1</v>
      </c>
      <c r="H262" s="369"/>
      <c r="I262" s="372">
        <f>TRUNC(SUM(I263:I273),2)</f>
        <v>9677.94</v>
      </c>
    </row>
    <row r="263" spans="2:9" s="162" customFormat="1" ht="63.75">
      <c r="B263" s="163" t="s">
        <v>612</v>
      </c>
      <c r="C263" s="163" t="s">
        <v>7</v>
      </c>
      <c r="D263" s="163">
        <v>5678</v>
      </c>
      <c r="E263" s="164" t="str">
        <f>IF($D263&lt;&gt;"",VLOOKUP($D263,'SINAPI ABRIL 2021'!$A$1:G11992,2,FALSE),"")</f>
        <v>RETROESCAVADEIRA SOBRE RODAS COM CARREGADEIRA, TRAÇÃO 4X4, POTÊNCIA LÍQ. 88 HP, CAÇAMBA CARREG. CAP. MÍN. 1 M3, CAÇAMBA RETRO CAP. 0,26 M3, PESO OPERACIONAL MÍN. 6.674 KG, PROFUNDIDADE ESCAVAÇÃO MÁX. 4,37 M - CHP DIURNO. AF_06/2014</v>
      </c>
      <c r="F263" s="165" t="str">
        <f>IF($D263&lt;&gt;"",VLOOKUP($D263,'SINAPI ABRIL 2021'!$1:$1048576,3,FALSE),"")</f>
        <v>CHP</v>
      </c>
      <c r="G263" s="380">
        <v>1.5450999999999999</v>
      </c>
      <c r="H263" s="368">
        <f>IF($D263&lt;&gt;"",VLOOKUP($D263,'SINAPI ABRIL 2021'!$1:$1048576,4,FALSE),"")</f>
        <v>96.87</v>
      </c>
      <c r="I263" s="371">
        <f t="shared" ref="I263:I270" si="41">TRUNC(G263*H263,2)</f>
        <v>149.66999999999999</v>
      </c>
    </row>
    <row r="264" spans="2:9" s="162" customFormat="1" ht="63.75">
      <c r="B264" s="163" t="s">
        <v>612</v>
      </c>
      <c r="C264" s="163" t="s">
        <v>7</v>
      </c>
      <c r="D264" s="163">
        <v>5679</v>
      </c>
      <c r="E264" s="164" t="str">
        <f>IF($D264&lt;&gt;"",VLOOKUP($D264,'SINAPI ABRIL 2021'!$A$1:G11993,2,FALSE),"")</f>
        <v>RETROESCAVADEIRA SOBRE RODAS COM CARREGADEIRA, TRAÇÃO 4X4, POTÊNCIA LÍQ. 88 HP, CAÇAMBA CARREG. CAP. MÍN. 1 M3, CAÇAMBA RETRO CAP. 0,26 M3, PESO OPERACIONAL MÍN. 6.674 KG, PROFUNDIDADE ESCAVAÇÃO MÁX. 4,37 M - CHI DIURNO. AF_06/2014</v>
      </c>
      <c r="F264" s="165" t="str">
        <f>IF($D264&lt;&gt;"",VLOOKUP($D264,'SINAPI ABRIL 2021'!$1:$1048576,3,FALSE),"")</f>
        <v>CHI</v>
      </c>
      <c r="G264" s="380">
        <v>5.1970999999999998</v>
      </c>
      <c r="H264" s="368">
        <f>IF($D264&lt;&gt;"",VLOOKUP($D264,'SINAPI ABRIL 2021'!$1:$1048576,4,FALSE),"")</f>
        <v>35.83</v>
      </c>
      <c r="I264" s="371">
        <f t="shared" si="41"/>
        <v>186.21</v>
      </c>
    </row>
    <row r="265" spans="2:9" s="162" customFormat="1">
      <c r="B265" s="163" t="s">
        <v>612</v>
      </c>
      <c r="C265" s="163" t="s">
        <v>7</v>
      </c>
      <c r="D265" s="163">
        <v>88309</v>
      </c>
      <c r="E265" s="164" t="str">
        <f>IF($D265&lt;&gt;"",VLOOKUP($D265,'SINAPI ABRIL 2021'!$A$1:G11994,2,FALSE),"")</f>
        <v>PEDREIRO COM ENCARGOS COMPLEMENTARES</v>
      </c>
      <c r="F265" s="165" t="str">
        <f>IF($D265&lt;&gt;"",VLOOKUP($D265,'SINAPI ABRIL 2021'!$1:$1048576,3,FALSE),"")</f>
        <v>H</v>
      </c>
      <c r="G265" s="380">
        <v>5.7202000000000002</v>
      </c>
      <c r="H265" s="368">
        <f>IF($D265&lt;&gt;"",VLOOKUP($D265,'SINAPI ABRIL 2021'!$1:$1048576,4,FALSE),"")</f>
        <v>17.670000000000002</v>
      </c>
      <c r="I265" s="371">
        <f t="shared" si="41"/>
        <v>101.07</v>
      </c>
    </row>
    <row r="266" spans="2:9" s="162" customFormat="1">
      <c r="B266" s="163" t="s">
        <v>612</v>
      </c>
      <c r="C266" s="163" t="s">
        <v>7</v>
      </c>
      <c r="D266" s="163">
        <v>88316</v>
      </c>
      <c r="E266" s="164" t="str">
        <f>IF($D266&lt;&gt;"",VLOOKUP($D266,'SINAPI ABRIL 2021'!$A$1:G11995,2,FALSE),"")</f>
        <v>SERVENTE COM ENCARGOS COMPLEMENTARES</v>
      </c>
      <c r="F266" s="165" t="str">
        <f>IF($D266&lt;&gt;"",VLOOKUP($D266,'SINAPI ABRIL 2021'!$1:$1048576,3,FALSE),"")</f>
        <v>H</v>
      </c>
      <c r="G266" s="380">
        <v>5.7202000000000002</v>
      </c>
      <c r="H266" s="368">
        <f>IF($D266&lt;&gt;"",VLOOKUP($D266,'SINAPI ABRIL 2021'!$1:$1048576,4,FALSE),"")</f>
        <v>14.02</v>
      </c>
      <c r="I266" s="371">
        <f t="shared" si="41"/>
        <v>80.19</v>
      </c>
    </row>
    <row r="267" spans="2:9" s="162" customFormat="1" ht="38.25">
      <c r="B267" s="163" t="s">
        <v>612</v>
      </c>
      <c r="C267" s="163" t="s">
        <v>7</v>
      </c>
      <c r="D267" s="163">
        <v>97738</v>
      </c>
      <c r="E267" s="164" t="str">
        <f>IF($D267&lt;&gt;"",VLOOKUP($D267,'SINAPI ABRIL 2021'!$A$1:G11996,2,FALSE),"")</f>
        <v>PEÇA CIRCULAR PRÉ-MOLDADA, VOLUME DE CONCRETO DE 10 A 30 LITROS, TAXA DE FIBRA DE POLIPROPILENO APROXIMADA DE 6 KG/M³. AF_01/2018_P</v>
      </c>
      <c r="F267" s="165" t="str">
        <f>IF($D267&lt;&gt;"",VLOOKUP($D267,'SINAPI ABRIL 2021'!$1:$1048576,3,FALSE),"")</f>
        <v>M3</v>
      </c>
      <c r="G267" s="380">
        <v>1.54E-2</v>
      </c>
      <c r="H267" s="368">
        <f>IF($D267&lt;&gt;"",VLOOKUP($D267,'SINAPI ABRIL 2021'!$1:$1048576,4,FALSE),"")</f>
        <v>3232.15</v>
      </c>
      <c r="I267" s="371">
        <f t="shared" si="41"/>
        <v>49.77</v>
      </c>
    </row>
    <row r="268" spans="2:9" s="162" customFormat="1" ht="38.25">
      <c r="B268" s="163" t="s">
        <v>612</v>
      </c>
      <c r="C268" s="163" t="s">
        <v>7</v>
      </c>
      <c r="D268" s="75">
        <v>97740</v>
      </c>
      <c r="E268" s="164" t="str">
        <f>IF($D268&lt;&gt;"",VLOOKUP($D268,'SINAPI ABRIL 2021'!$A$1:G11997,2,FALSE),"")</f>
        <v>PEÇA CIRCULAR PRÉ-MOLDADA, VOLUME DE CONCRETO ACIMA DE 100 LITROS, TAXA DE AÇO APROXIMADA DE 30KG/M³. AF_01/2018</v>
      </c>
      <c r="F268" s="165" t="str">
        <f>IF($D268&lt;&gt;"",VLOOKUP($D268,'SINAPI ABRIL 2021'!$1:$1048576,3,FALSE),"")</f>
        <v>M3</v>
      </c>
      <c r="G268" s="356">
        <v>0.80910000000000004</v>
      </c>
      <c r="H268" s="368">
        <f>IF($D268&lt;&gt;"",VLOOKUP($D268,'SINAPI ABRIL 2021'!$1:$1048576,4,FALSE),"")</f>
        <v>1695.16</v>
      </c>
      <c r="I268" s="371">
        <f t="shared" si="41"/>
        <v>1371.55</v>
      </c>
    </row>
    <row r="269" spans="2:9" s="162" customFormat="1" ht="38.25">
      <c r="B269" s="163" t="s">
        <v>612</v>
      </c>
      <c r="C269" s="163" t="s">
        <v>7</v>
      </c>
      <c r="D269" s="75">
        <v>100475</v>
      </c>
      <c r="E269" s="164" t="str">
        <f>IF($D269&lt;&gt;"",VLOOKUP($D269,'SINAPI ABRIL 2021'!$A$1:G11998,2,FALSE),"")</f>
        <v>ARGAMASSA TRAÇO 1:3 (EM VOLUME DE CIMENTO E AREIA MÉDIA ÚMIDA) COM ADIÇÃO DE IMPERMEABILIZANTE, PREPARO MECÂNICO COM BETONEIRA 400 L. AF_08/2019</v>
      </c>
      <c r="F269" s="165" t="str">
        <f>IF($D269&lt;&gt;"",VLOOKUP($D269,'SINAPI ABRIL 2021'!$1:$1048576,3,FALSE),"")</f>
        <v>M3</v>
      </c>
      <c r="G269" s="356">
        <v>0.37569999999999998</v>
      </c>
      <c r="H269" s="368">
        <f>IF($D269&lt;&gt;"",VLOOKUP($D269,'SINAPI ABRIL 2021'!$1:$1048576,4,FALSE),"")</f>
        <v>527.75</v>
      </c>
      <c r="I269" s="371">
        <f t="shared" si="41"/>
        <v>198.27</v>
      </c>
    </row>
    <row r="270" spans="2:9" s="162" customFormat="1" ht="38.25">
      <c r="B270" s="163" t="s">
        <v>612</v>
      </c>
      <c r="C270" s="163" t="s">
        <v>7</v>
      </c>
      <c r="D270" s="75">
        <v>101625</v>
      </c>
      <c r="E270" s="164" t="str">
        <f>IF($D270&lt;&gt;"",VLOOKUP($D270,'SINAPI ABRIL 2021'!$A$1:G11999,2,FALSE),"")</f>
        <v>PREPARO DE FUNDO DE VALA COM LARGURA MAIOR OU IGUAL A 1,5 M E MENOR QUE 2,5 M, COM CAMADA DE AREIA, LANÇAMENTO MECANIZADO. AF_08/2020</v>
      </c>
      <c r="F270" s="165" t="str">
        <f>IF($D270&lt;&gt;"",VLOOKUP($D270,'SINAPI ABRIL 2021'!$1:$1048576,3,FALSE),"")</f>
        <v>M3</v>
      </c>
      <c r="G270" s="356">
        <v>0.79420000000000002</v>
      </c>
      <c r="H270" s="368">
        <f>IF($D270&lt;&gt;"",VLOOKUP($D270,'SINAPI ABRIL 2021'!$1:$1048576,4,FALSE),"")</f>
        <v>116.84</v>
      </c>
      <c r="I270" s="371">
        <f t="shared" si="41"/>
        <v>92.79</v>
      </c>
    </row>
    <row r="271" spans="2:9" s="162" customFormat="1" ht="38.25">
      <c r="B271" s="163"/>
      <c r="C271" s="163" t="s">
        <v>611</v>
      </c>
      <c r="D271" s="75"/>
      <c r="E271" s="164" t="s">
        <v>12298</v>
      </c>
      <c r="F271" s="165" t="s">
        <v>721</v>
      </c>
      <c r="G271" s="356">
        <v>3</v>
      </c>
      <c r="H271" s="368">
        <v>2299.9899999999998</v>
      </c>
      <c r="I271" s="371">
        <f t="shared" ref="I271:I273" si="42">TRUNC(G271*H271,2)</f>
        <v>6899.97</v>
      </c>
    </row>
    <row r="272" spans="2:9" s="162" customFormat="1" ht="25.5">
      <c r="B272" s="163" t="s">
        <v>610</v>
      </c>
      <c r="C272" s="163" t="s">
        <v>7</v>
      </c>
      <c r="D272" s="75">
        <v>4720</v>
      </c>
      <c r="E272" s="164" t="str">
        <f>IF($D272&lt;&gt;"",VLOOKUP($D272,'SINAPI ABRIL 2021'!$A$1:G12001,2,FALSE),"")</f>
        <v>PEDRA BRITADA N. 0, OU PEDRISCO (4,8 A 9,5 MM) POSTO PEDREIRA/FORNECEDOR, SEM FRETE</v>
      </c>
      <c r="F272" s="165" t="str">
        <f>IF($D272&lt;&gt;"",VLOOKUP($D272,'SINAPI ABRIL 2021'!$1:$1048576,3,FALSE),"")</f>
        <v xml:space="preserve">M3    </v>
      </c>
      <c r="G272" s="356">
        <v>5.0160999999999998</v>
      </c>
      <c r="H272" s="368">
        <f>IF($D272&lt;&gt;"",VLOOKUP($D272,'SINAPI ABRIL 2021'!$1:$1048576,4,FALSE),"")</f>
        <v>88.83</v>
      </c>
      <c r="I272" s="371">
        <f t="shared" si="42"/>
        <v>445.58</v>
      </c>
    </row>
    <row r="273" spans="2:9" s="162" customFormat="1" ht="25.5">
      <c r="B273" s="163" t="s">
        <v>610</v>
      </c>
      <c r="C273" s="163" t="s">
        <v>7</v>
      </c>
      <c r="D273" s="75">
        <v>12532</v>
      </c>
      <c r="E273" s="164" t="str">
        <f>IF($D273&lt;&gt;"",VLOOKUP($D273,'SINAPI ABRIL 2021'!$A$1:G12002,2,FALSE),"")</f>
        <v>ANEL EM CONCRETO ARMADO, LISO, PARA POCOS DE INSPECAO, SEM FUNDO, DIAMETRO INTERNO DE 0,60 M E ALTURA DE 0,50 M</v>
      </c>
      <c r="F273" s="165" t="str">
        <f>IF($D273&lt;&gt;"",VLOOKUP($D273,'SINAPI ABRIL 2021'!$1:$1048576,3,FALSE),"")</f>
        <v xml:space="preserve">UN    </v>
      </c>
      <c r="G273" s="356">
        <v>1</v>
      </c>
      <c r="H273" s="368">
        <f>IF($D273&lt;&gt;"",VLOOKUP($D273,'SINAPI ABRIL 2021'!$1:$1048576,4,FALSE),"")</f>
        <v>102.87</v>
      </c>
      <c r="I273" s="371">
        <f t="shared" si="42"/>
        <v>102.87</v>
      </c>
    </row>
    <row r="274" spans="2:9" s="162" customFormat="1">
      <c r="B274" s="304"/>
      <c r="C274" s="163"/>
      <c r="D274" s="75"/>
      <c r="E274" s="303"/>
      <c r="F274" s="163"/>
      <c r="G274" s="356"/>
      <c r="H274" s="367"/>
      <c r="I274" s="367"/>
    </row>
    <row r="275" spans="2:9" s="162" customFormat="1">
      <c r="B275" s="304"/>
      <c r="C275" s="163"/>
      <c r="D275" s="75"/>
      <c r="E275" s="303"/>
      <c r="F275" s="163"/>
      <c r="G275" s="356"/>
      <c r="H275" s="367"/>
      <c r="I275" s="367"/>
    </row>
    <row r="276" spans="2:9" s="162" customFormat="1" ht="38.25">
      <c r="B276" s="183" t="s">
        <v>12304</v>
      </c>
      <c r="C276" s="180"/>
      <c r="D276" s="180"/>
      <c r="E276" s="166" t="s">
        <v>12303</v>
      </c>
      <c r="F276" s="269" t="s">
        <v>721</v>
      </c>
      <c r="G276" s="357">
        <v>1</v>
      </c>
      <c r="H276" s="369"/>
      <c r="I276" s="372">
        <f>TRUNC(SUM(I277:I285),2)</f>
        <v>8377.14</v>
      </c>
    </row>
    <row r="277" spans="2:9" s="162" customFormat="1" ht="63.75">
      <c r="B277" s="163" t="s">
        <v>612</v>
      </c>
      <c r="C277" s="163" t="s">
        <v>7</v>
      </c>
      <c r="D277" s="163">
        <v>5678</v>
      </c>
      <c r="E277" s="164" t="str">
        <f>IF($D277&lt;&gt;"",VLOOKUP($D277,'SINAPI ABRIL 2021'!$A$1:G12006,2,FALSE),"")</f>
        <v>RETROESCAVADEIRA SOBRE RODAS COM CARREGADEIRA, TRAÇÃO 4X4, POTÊNCIA LÍQ. 88 HP, CAÇAMBA CARREG. CAP. MÍN. 1 M3, CAÇAMBA RETRO CAP. 0,26 M3, PESO OPERACIONAL MÍN. 6.674 KG, PROFUNDIDADE ESCAVAÇÃO MÁX. 4,37 M - CHP DIURNO. AF_06/2014</v>
      </c>
      <c r="F277" s="165" t="str">
        <f>IF($D277&lt;&gt;"",VLOOKUP($D277,'SINAPI ABRIL 2021'!$1:$1048576,3,FALSE),"")</f>
        <v>CHP</v>
      </c>
      <c r="G277" s="380">
        <v>0.83760000000000001</v>
      </c>
      <c r="H277" s="368">
        <f>IF($D277&lt;&gt;"",VLOOKUP($D277,'SINAPI ABRIL 2021'!$1:$1048576,4,FALSE),"")</f>
        <v>96.87</v>
      </c>
      <c r="I277" s="371">
        <f t="shared" ref="I277:I284" si="43">TRUNC(G277*H277,2)</f>
        <v>81.13</v>
      </c>
    </row>
    <row r="278" spans="2:9" s="162" customFormat="1" ht="63.75">
      <c r="B278" s="163" t="s">
        <v>612</v>
      </c>
      <c r="C278" s="163" t="s">
        <v>7</v>
      </c>
      <c r="D278" s="163">
        <v>5679</v>
      </c>
      <c r="E278" s="164" t="str">
        <f>IF($D278&lt;&gt;"",VLOOKUP($D278,'SINAPI ABRIL 2021'!$A$1:G12007,2,FALSE),"")</f>
        <v>RETROESCAVADEIRA SOBRE RODAS COM CARREGADEIRA, TRAÇÃO 4X4, POTÊNCIA LÍQ. 88 HP, CAÇAMBA CARREG. CAP. MÍN. 1 M3, CAÇAMBA RETRO CAP. 0,26 M3, PESO OPERACIONAL MÍN. 6.674 KG, PROFUNDIDADE ESCAVAÇÃO MÁX. 4,37 M - CHI DIURNO. AF_06/2014</v>
      </c>
      <c r="F278" s="165" t="str">
        <f>IF($D278&lt;&gt;"",VLOOKUP($D278,'SINAPI ABRIL 2021'!$1:$1048576,3,FALSE),"")</f>
        <v>CHI</v>
      </c>
      <c r="G278" s="380">
        <v>2.8172999999999999</v>
      </c>
      <c r="H278" s="368">
        <f>IF($D278&lt;&gt;"",VLOOKUP($D278,'SINAPI ABRIL 2021'!$1:$1048576,4,FALSE),"")</f>
        <v>35.83</v>
      </c>
      <c r="I278" s="371">
        <f t="shared" si="43"/>
        <v>100.94</v>
      </c>
    </row>
    <row r="279" spans="2:9" s="162" customFormat="1">
      <c r="B279" s="163" t="s">
        <v>612</v>
      </c>
      <c r="C279" s="163" t="s">
        <v>7</v>
      </c>
      <c r="D279" s="163">
        <v>88309</v>
      </c>
      <c r="E279" s="164" t="str">
        <f>IF($D279&lt;&gt;"",VLOOKUP($D279,'SINAPI ABRIL 2021'!$A$1:G12008,2,FALSE),"")</f>
        <v>PEDREIRO COM ENCARGOS COMPLEMENTARES</v>
      </c>
      <c r="F279" s="165" t="str">
        <f>IF($D279&lt;&gt;"",VLOOKUP($D279,'SINAPI ABRIL 2021'!$1:$1048576,3,FALSE),"")</f>
        <v>H</v>
      </c>
      <c r="G279" s="380">
        <v>2.9510999999999998</v>
      </c>
      <c r="H279" s="368">
        <f>IF($D279&lt;&gt;"",VLOOKUP($D279,'SINAPI ABRIL 2021'!$1:$1048576,4,FALSE),"")</f>
        <v>17.670000000000002</v>
      </c>
      <c r="I279" s="371">
        <f t="shared" si="43"/>
        <v>52.14</v>
      </c>
    </row>
    <row r="280" spans="2:9" s="162" customFormat="1">
      <c r="B280" s="163" t="s">
        <v>612</v>
      </c>
      <c r="C280" s="163" t="s">
        <v>7</v>
      </c>
      <c r="D280" s="163">
        <v>88316</v>
      </c>
      <c r="E280" s="164" t="str">
        <f>IF($D280&lt;&gt;"",VLOOKUP($D280,'SINAPI ABRIL 2021'!$A$1:G12009,2,FALSE),"")</f>
        <v>SERVENTE COM ENCARGOS COMPLEMENTARES</v>
      </c>
      <c r="F280" s="165" t="str">
        <f>IF($D280&lt;&gt;"",VLOOKUP($D280,'SINAPI ABRIL 2021'!$1:$1048576,3,FALSE),"")</f>
        <v>H</v>
      </c>
      <c r="G280" s="380">
        <v>2.9510999999999998</v>
      </c>
      <c r="H280" s="368">
        <f>IF($D280&lt;&gt;"",VLOOKUP($D280,'SINAPI ABRIL 2021'!$1:$1048576,4,FALSE),"")</f>
        <v>14.02</v>
      </c>
      <c r="I280" s="371">
        <f t="shared" si="43"/>
        <v>41.37</v>
      </c>
    </row>
    <row r="281" spans="2:9" s="162" customFormat="1" ht="25.5">
      <c r="B281" s="163" t="s">
        <v>612</v>
      </c>
      <c r="C281" s="163" t="s">
        <v>7</v>
      </c>
      <c r="D281" s="163">
        <v>88628</v>
      </c>
      <c r="E281" s="164" t="str">
        <f>IF($D281&lt;&gt;"",VLOOKUP($D281,'SINAPI ABRIL 2021'!$A$1:G12010,2,FALSE),"")</f>
        <v>ARGAMASSA TRAÇO 1:3 (EM VOLUME DE CIMENTO E AREIA MÉDIA ÚMIDA), PREPARO MECÂNICO COM BETONEIRA 400 L. AF_08/2019</v>
      </c>
      <c r="F281" s="165" t="str">
        <f>IF($D281&lt;&gt;"",VLOOKUP($D281,'SINAPI ABRIL 2021'!$1:$1048576,3,FALSE),"")</f>
        <v>M3</v>
      </c>
      <c r="G281" s="380">
        <v>8.9300000000000004E-2</v>
      </c>
      <c r="H281" s="368">
        <f>IF($D281&lt;&gt;"",VLOOKUP($D281,'SINAPI ABRIL 2021'!$1:$1048576,4,FALSE),"")</f>
        <v>415.1</v>
      </c>
      <c r="I281" s="371">
        <f t="shared" si="43"/>
        <v>37.06</v>
      </c>
    </row>
    <row r="282" spans="2:9" s="162" customFormat="1" ht="38.25">
      <c r="B282" s="163" t="s">
        <v>612</v>
      </c>
      <c r="C282" s="163" t="s">
        <v>7</v>
      </c>
      <c r="D282" s="75">
        <v>97738</v>
      </c>
      <c r="E282" s="164" t="str">
        <f>IF($D282&lt;&gt;"",VLOOKUP($D282,'SINAPI ABRIL 2021'!$A$1:G12011,2,FALSE),"")</f>
        <v>PEÇA CIRCULAR PRÉ-MOLDADA, VOLUME DE CONCRETO DE 10 A 30 LITROS, TAXA DE FIBRA DE POLIPROPILENO APROXIMADA DE 6 KG/M³. AF_01/2018_P</v>
      </c>
      <c r="F282" s="165" t="str">
        <f>IF($D282&lt;&gt;"",VLOOKUP($D282,'SINAPI ABRIL 2021'!$1:$1048576,3,FALSE),"")</f>
        <v>M3</v>
      </c>
      <c r="G282" s="356">
        <v>1.54E-2</v>
      </c>
      <c r="H282" s="368">
        <f>IF($D282&lt;&gt;"",VLOOKUP($D282,'SINAPI ABRIL 2021'!$1:$1048576,4,FALSE),"")</f>
        <v>3232.15</v>
      </c>
      <c r="I282" s="371">
        <f t="shared" si="43"/>
        <v>49.77</v>
      </c>
    </row>
    <row r="283" spans="2:9" s="162" customFormat="1" ht="38.25">
      <c r="B283" s="163" t="s">
        <v>612</v>
      </c>
      <c r="C283" s="163" t="s">
        <v>7</v>
      </c>
      <c r="D283" s="75">
        <v>97740</v>
      </c>
      <c r="E283" s="164" t="str">
        <f>IF($D283&lt;&gt;"",VLOOKUP($D283,'SINAPI ABRIL 2021'!$A$1:G12012,2,FALSE),"")</f>
        <v>PEÇA CIRCULAR PRÉ-MOLDADA, VOLUME DE CONCRETO ACIMA DE 100 LITROS, TAXA DE AÇO APROXIMADA DE 30KG/M³. AF_01/2018</v>
      </c>
      <c r="F283" s="165" t="str">
        <f>IF($D283&lt;&gt;"",VLOOKUP($D283,'SINAPI ABRIL 2021'!$1:$1048576,3,FALSE),"")</f>
        <v>M3</v>
      </c>
      <c r="G283" s="356">
        <v>0.54800000000000004</v>
      </c>
      <c r="H283" s="368">
        <f>IF($D283&lt;&gt;"",VLOOKUP($D283,'SINAPI ABRIL 2021'!$1:$1048576,4,FALSE),"")</f>
        <v>1695.16</v>
      </c>
      <c r="I283" s="371">
        <f t="shared" si="43"/>
        <v>928.94</v>
      </c>
    </row>
    <row r="284" spans="2:9" s="162" customFormat="1" ht="38.25">
      <c r="B284" s="163" t="s">
        <v>612</v>
      </c>
      <c r="C284" s="163" t="s">
        <v>7</v>
      </c>
      <c r="D284" s="75">
        <v>101625</v>
      </c>
      <c r="E284" s="164" t="str">
        <f>IF($D284&lt;&gt;"",VLOOKUP($D284,'SINAPI ABRIL 2021'!$A$1:G12013,2,FALSE),"")</f>
        <v>PREPARO DE FUNDO DE VALA COM LARGURA MAIOR OU IGUAL A 1,5 M E MENOR QUE 2,5 M, COM CAMADA DE AREIA, LANÇAMENTO MECANIZADO. AF_08/2020</v>
      </c>
      <c r="F284" s="165" t="str">
        <f>IF($D284&lt;&gt;"",VLOOKUP($D284,'SINAPI ABRIL 2021'!$1:$1048576,3,FALSE),"")</f>
        <v>M3</v>
      </c>
      <c r="G284" s="356">
        <v>0.79420000000000002</v>
      </c>
      <c r="H284" s="368">
        <f>IF($D284&lt;&gt;"",VLOOKUP($D284,'SINAPI ABRIL 2021'!$1:$1048576,4,FALSE),"")</f>
        <v>116.84</v>
      </c>
      <c r="I284" s="371">
        <f t="shared" si="43"/>
        <v>92.79</v>
      </c>
    </row>
    <row r="285" spans="2:9" s="162" customFormat="1" ht="38.25">
      <c r="B285" s="163"/>
      <c r="C285" s="163" t="s">
        <v>611</v>
      </c>
      <c r="D285" s="75"/>
      <c r="E285" s="164" t="s">
        <v>12302</v>
      </c>
      <c r="F285" s="165" t="s">
        <v>721</v>
      </c>
      <c r="G285" s="356">
        <v>7</v>
      </c>
      <c r="H285" s="368">
        <v>999</v>
      </c>
      <c r="I285" s="371">
        <f t="shared" ref="I285" si="44">TRUNC(G285*H285,2)</f>
        <v>6993</v>
      </c>
    </row>
    <row r="286" spans="2:9" s="162" customFormat="1">
      <c r="B286" s="304"/>
      <c r="C286" s="163"/>
      <c r="D286" s="75"/>
      <c r="E286" s="303"/>
      <c r="F286" s="163"/>
      <c r="G286" s="356"/>
      <c r="H286" s="367"/>
      <c r="I286" s="367"/>
    </row>
    <row r="287" spans="2:9" s="162" customFormat="1">
      <c r="B287" s="304" t="s">
        <v>9141</v>
      </c>
      <c r="C287" s="163"/>
      <c r="D287" s="75"/>
      <c r="E287" s="303"/>
      <c r="F287" s="163"/>
      <c r="G287" s="356"/>
      <c r="H287" s="367"/>
      <c r="I287" s="367"/>
    </row>
    <row r="288" spans="2:9" s="162" customFormat="1">
      <c r="B288" s="304"/>
      <c r="C288" s="163"/>
      <c r="D288" s="75"/>
      <c r="E288" s="303"/>
      <c r="F288" s="163"/>
      <c r="G288" s="356"/>
      <c r="H288" s="367"/>
      <c r="I288" s="367"/>
    </row>
    <row r="289" spans="2:9" s="162" customFormat="1" ht="13.5" thickBot="1">
      <c r="B289" s="76"/>
      <c r="C289" s="76"/>
      <c r="D289" s="76"/>
      <c r="E289" s="270"/>
      <c r="F289" s="335"/>
      <c r="G289" s="179"/>
      <c r="H289" s="497"/>
      <c r="I289" s="498"/>
    </row>
    <row r="290" spans="2:9" s="162" customFormat="1">
      <c r="B290" s="490" t="s">
        <v>12572</v>
      </c>
      <c r="C290" s="404"/>
      <c r="D290" s="405"/>
      <c r="E290" s="166" t="s">
        <v>12573</v>
      </c>
      <c r="F290" s="167" t="s">
        <v>595</v>
      </c>
      <c r="G290" s="491"/>
      <c r="H290" s="459"/>
      <c r="I290" s="492">
        <f>TRUNC(SUM(I291:I293),2)</f>
        <v>74.540000000000006</v>
      </c>
    </row>
    <row r="291" spans="2:9" s="162" customFormat="1">
      <c r="B291" s="409" t="s">
        <v>612</v>
      </c>
      <c r="C291" s="163" t="s">
        <v>7</v>
      </c>
      <c r="D291" s="163">
        <v>88247</v>
      </c>
      <c r="E291" s="164" t="str">
        <f>IF($D291&lt;&gt;"",VLOOKUP($D291,'SINAPI ABRIL 2021'!$A$1:G12020,2,FALSE),"")</f>
        <v>AUXILIAR DE ELETRICISTA COM ENCARGOS COMPLEMENTARES</v>
      </c>
      <c r="F291" s="165" t="str">
        <f>IF($D291&lt;&gt;"",VLOOKUP($D291,'SINAPI ABRIL 2021'!$1:$1048576,3,FALSE),"")</f>
        <v>H</v>
      </c>
      <c r="G291" s="494">
        <v>1</v>
      </c>
      <c r="H291" s="368">
        <f>IF($D291&lt;&gt;"",VLOOKUP($D291,'SINAPI ABRIL 2021'!$1:$1048576,4,FALSE),"")</f>
        <v>14</v>
      </c>
      <c r="I291" s="371">
        <f t="shared" ref="I291:I293" si="45">TRUNC(G291*H291,2)</f>
        <v>14</v>
      </c>
    </row>
    <row r="292" spans="2:9" s="162" customFormat="1">
      <c r="B292" s="409" t="s">
        <v>612</v>
      </c>
      <c r="C292" s="163" t="s">
        <v>7</v>
      </c>
      <c r="D292" s="163">
        <v>88264</v>
      </c>
      <c r="E292" s="164" t="str">
        <f>IF($D292&lt;&gt;"",VLOOKUP($D292,'SINAPI ABRIL 2021'!$A$1:G12021,2,FALSE),"")</f>
        <v>ELETRICISTA COM ENCARGOS COMPLEMENTARES</v>
      </c>
      <c r="F292" s="165" t="str">
        <f>IF($D292&lt;&gt;"",VLOOKUP($D292,'SINAPI ABRIL 2021'!$1:$1048576,3,FALSE),"")</f>
        <v>H</v>
      </c>
      <c r="G292" s="382">
        <v>1</v>
      </c>
      <c r="H292" s="368">
        <f>IF($D292&lt;&gt;"",VLOOKUP($D292,'SINAPI ABRIL 2021'!$1:$1048576,4,FALSE),"")</f>
        <v>18.3</v>
      </c>
      <c r="I292" s="371">
        <f t="shared" si="45"/>
        <v>18.3</v>
      </c>
    </row>
    <row r="293" spans="2:9" s="162" customFormat="1" ht="25.5">
      <c r="B293" s="409" t="s">
        <v>612</v>
      </c>
      <c r="C293" s="163" t="s">
        <v>7</v>
      </c>
      <c r="D293" s="163">
        <v>39391</v>
      </c>
      <c r="E293" s="164" t="str">
        <f>IF($D293&lt;&gt;"",VLOOKUP($D293,'SINAPI ABRIL 2021'!$A$1:G12022,2,FALSE),"")</f>
        <v>LUMINARIA LED REFLETOR RETANGULAR BIVOLT, LUZ BRANCA, 50 W</v>
      </c>
      <c r="F293" s="165" t="str">
        <f>IF($D293&lt;&gt;"",VLOOKUP($D293,'SINAPI ABRIL 2021'!$1:$1048576,3,FALSE),"")</f>
        <v xml:space="preserve">UN    </v>
      </c>
      <c r="G293" s="382">
        <v>1</v>
      </c>
      <c r="H293" s="368">
        <f>IF($D293&lt;&gt;"",VLOOKUP($D293,'SINAPI ABRIL 2021'!$1:$1048576,4,FALSE),"")</f>
        <v>42.24</v>
      </c>
      <c r="I293" s="371">
        <f t="shared" si="45"/>
        <v>42.24</v>
      </c>
    </row>
    <row r="294" spans="2:9" s="162" customFormat="1" ht="13.5" thickBot="1">
      <c r="B294" s="499"/>
      <c r="C294" s="414"/>
      <c r="D294" s="410"/>
      <c r="E294" s="303"/>
      <c r="F294" s="493"/>
      <c r="G294" s="382"/>
      <c r="H294" s="495"/>
      <c r="I294" s="496"/>
    </row>
    <row r="295" spans="2:9" s="162" customFormat="1">
      <c r="B295" s="490" t="s">
        <v>12571</v>
      </c>
      <c r="C295" s="404"/>
      <c r="D295" s="405"/>
      <c r="E295" s="166" t="s">
        <v>12574</v>
      </c>
      <c r="F295" s="167" t="s">
        <v>595</v>
      </c>
      <c r="G295" s="491"/>
      <c r="H295" s="459"/>
      <c r="I295" s="492">
        <f>TRUNC(SUM(I296:I298),2)</f>
        <v>181.3</v>
      </c>
    </row>
    <row r="296" spans="2:9" s="162" customFormat="1">
      <c r="B296" s="409" t="s">
        <v>612</v>
      </c>
      <c r="C296" s="163" t="s">
        <v>7</v>
      </c>
      <c r="D296" s="163">
        <v>88247</v>
      </c>
      <c r="E296" s="164" t="str">
        <f>IF($D296&lt;&gt;"",VLOOKUP($D296,'SINAPI ABRIL 2021'!$A$1:G12025,2,FALSE),"")</f>
        <v>AUXILIAR DE ELETRICISTA COM ENCARGOS COMPLEMENTARES</v>
      </c>
      <c r="F296" s="165" t="str">
        <f>IF($D296&lt;&gt;"",VLOOKUP($D296,'SINAPI ABRIL 2021'!$1:$1048576,3,FALSE),"")</f>
        <v>H</v>
      </c>
      <c r="G296" s="494">
        <v>1</v>
      </c>
      <c r="H296" s="368">
        <f>IF($D296&lt;&gt;"",VLOOKUP($D296,'SINAPI ABRIL 2021'!$1:$1048576,4,FALSE),"")</f>
        <v>14</v>
      </c>
      <c r="I296" s="371">
        <f t="shared" ref="I296:I298" si="46">TRUNC(G296*H296,2)</f>
        <v>14</v>
      </c>
    </row>
    <row r="297" spans="2:9" s="162" customFormat="1">
      <c r="B297" s="409" t="s">
        <v>612</v>
      </c>
      <c r="C297" s="163" t="s">
        <v>7</v>
      </c>
      <c r="D297" s="163">
        <v>88264</v>
      </c>
      <c r="E297" s="164" t="str">
        <f>IF($D297&lt;&gt;"",VLOOKUP($D297,'SINAPI ABRIL 2021'!$A$1:G12026,2,FALSE),"")</f>
        <v>ELETRICISTA COM ENCARGOS COMPLEMENTARES</v>
      </c>
      <c r="F297" s="165" t="str">
        <f>IF($D297&lt;&gt;"",VLOOKUP($D297,'SINAPI ABRIL 2021'!$1:$1048576,3,FALSE),"")</f>
        <v>H</v>
      </c>
      <c r="G297" s="382">
        <v>1</v>
      </c>
      <c r="H297" s="368">
        <f>IF($D297&lt;&gt;"",VLOOKUP($D297,'SINAPI ABRIL 2021'!$1:$1048576,4,FALSE),"")</f>
        <v>18.3</v>
      </c>
      <c r="I297" s="371">
        <f t="shared" si="46"/>
        <v>18.3</v>
      </c>
    </row>
    <row r="298" spans="2:9" s="162" customFormat="1">
      <c r="B298" s="409" t="s">
        <v>610</v>
      </c>
      <c r="C298" s="163" t="s">
        <v>611</v>
      </c>
      <c r="D298" s="163"/>
      <c r="E298" s="303" t="s">
        <v>12575</v>
      </c>
      <c r="F298" s="493" t="s">
        <v>41</v>
      </c>
      <c r="G298" s="382">
        <v>1</v>
      </c>
      <c r="H298" s="495">
        <v>149</v>
      </c>
      <c r="I298" s="371">
        <f t="shared" si="46"/>
        <v>149</v>
      </c>
    </row>
    <row r="299" spans="2:9" s="162" customFormat="1" ht="13.5" thickBot="1">
      <c r="B299" s="500"/>
      <c r="C299" s="76"/>
      <c r="D299" s="76"/>
      <c r="E299" s="270"/>
      <c r="F299" s="335"/>
      <c r="G299" s="37"/>
      <c r="H299" s="497"/>
      <c r="I299" s="501"/>
    </row>
    <row r="300" spans="2:9" s="162" customFormat="1">
      <c r="B300" s="490" t="s">
        <v>12576</v>
      </c>
      <c r="C300" s="404"/>
      <c r="D300" s="405"/>
      <c r="E300" s="166" t="s">
        <v>12577</v>
      </c>
      <c r="F300" s="167" t="s">
        <v>595</v>
      </c>
      <c r="G300" s="491"/>
      <c r="H300" s="459"/>
      <c r="I300" s="492">
        <f>TRUNC(SUM(I301:I304),2)</f>
        <v>362.99</v>
      </c>
    </row>
    <row r="301" spans="2:9" s="162" customFormat="1">
      <c r="B301" s="409" t="s">
        <v>612</v>
      </c>
      <c r="C301" s="163" t="s">
        <v>7</v>
      </c>
      <c r="D301" s="163">
        <v>88247</v>
      </c>
      <c r="E301" s="164" t="str">
        <f>IF($D301&lt;&gt;"",VLOOKUP($D301,'SINAPI ABRIL 2021'!$A$1:G12030,2,FALSE),"")</f>
        <v>AUXILIAR DE ELETRICISTA COM ENCARGOS COMPLEMENTARES</v>
      </c>
      <c r="F301" s="165" t="str">
        <f>IF($D301&lt;&gt;"",VLOOKUP($D301,'SINAPI ABRIL 2021'!$1:$1048576,3,FALSE),"")</f>
        <v>H</v>
      </c>
      <c r="G301" s="494">
        <v>0.4</v>
      </c>
      <c r="H301" s="368">
        <f>IF($D301&lt;&gt;"",VLOOKUP($D301,'SINAPI ABRIL 2021'!$1:$1048576,4,FALSE),"")</f>
        <v>14</v>
      </c>
      <c r="I301" s="371">
        <f t="shared" ref="I301:I304" si="47">TRUNC(G301*H301,2)</f>
        <v>5.6</v>
      </c>
    </row>
    <row r="302" spans="2:9" s="162" customFormat="1">
      <c r="B302" s="409" t="s">
        <v>612</v>
      </c>
      <c r="C302" s="163" t="s">
        <v>7</v>
      </c>
      <c r="D302" s="163">
        <v>88264</v>
      </c>
      <c r="E302" s="164" t="str">
        <f>IF($D302&lt;&gt;"",VLOOKUP($D302,'SINAPI ABRIL 2021'!$A$1:G12031,2,FALSE),"")</f>
        <v>ELETRICISTA COM ENCARGOS COMPLEMENTARES</v>
      </c>
      <c r="F302" s="165" t="str">
        <f>IF($D302&lt;&gt;"",VLOOKUP($D302,'SINAPI ABRIL 2021'!$1:$1048576,3,FALSE),"")</f>
        <v>H</v>
      </c>
      <c r="G302" s="494">
        <v>0.4</v>
      </c>
      <c r="H302" s="368">
        <f>IF($D302&lt;&gt;"",VLOOKUP($D302,'SINAPI ABRIL 2021'!$1:$1048576,4,FALSE),"")</f>
        <v>18.3</v>
      </c>
      <c r="I302" s="371">
        <f t="shared" si="47"/>
        <v>7.32</v>
      </c>
    </row>
    <row r="303" spans="2:9" s="162" customFormat="1" ht="25.5">
      <c r="B303" s="409" t="s">
        <v>610</v>
      </c>
      <c r="C303" s="163" t="s">
        <v>7</v>
      </c>
      <c r="D303" s="163">
        <v>2374</v>
      </c>
      <c r="E303" s="164" t="str">
        <f>IF($D303&lt;&gt;"",VLOOKUP($D303,'SINAPI ABRIL 2021'!$A$1:G12032,2,FALSE),"")</f>
        <v>DISJUNTOR TERMOMAGNETICO TRIPOLAR 150 A / 600 V, TIPO FXD / ICC - 35 KA</v>
      </c>
      <c r="F303" s="165" t="str">
        <f>IF($D303&lt;&gt;"",VLOOKUP($D303,'SINAPI ABRIL 2021'!$1:$1048576,3,FALSE),"")</f>
        <v xml:space="preserve">UN    </v>
      </c>
      <c r="G303" s="494">
        <v>1</v>
      </c>
      <c r="H303" s="368">
        <f>IF($D303&lt;&gt;"",VLOOKUP($D303,'SINAPI ABRIL 2021'!$1:$1048576,4,FALSE),"")</f>
        <v>337.56</v>
      </c>
      <c r="I303" s="371">
        <f t="shared" si="47"/>
        <v>337.56</v>
      </c>
    </row>
    <row r="304" spans="2:9" s="162" customFormat="1" ht="38.25">
      <c r="B304" s="409" t="s">
        <v>610</v>
      </c>
      <c r="C304" s="163" t="s">
        <v>7</v>
      </c>
      <c r="D304" s="163">
        <v>1578</v>
      </c>
      <c r="E304" s="164" t="str">
        <f>IF($D304&lt;&gt;"",VLOOKUP($D304,'SINAPI ABRIL 2021'!$A$1:G12033,2,FALSE),"")</f>
        <v>TERMINAL A COMPRESSAO EM COBRE ESTANHADO PARA CABO 50 MM2, 1 FURO E 1 COMPRESSAO, PARA PARAFUSO DE FIXACAO M8</v>
      </c>
      <c r="F304" s="165" t="str">
        <f>IF($D304&lt;&gt;"",VLOOKUP($D304,'SINAPI ABRIL 2021'!$1:$1048576,3,FALSE),"")</f>
        <v xml:space="preserve">UN    </v>
      </c>
      <c r="G304" s="494">
        <v>3</v>
      </c>
      <c r="H304" s="368">
        <f>IF($D304&lt;&gt;"",VLOOKUP($D304,'SINAPI ABRIL 2021'!$1:$1048576,4,FALSE),"")</f>
        <v>4.17</v>
      </c>
      <c r="I304" s="371">
        <f t="shared" si="47"/>
        <v>12.51</v>
      </c>
    </row>
    <row r="305" spans="2:9" s="162" customFormat="1" ht="13.5" thickBot="1">
      <c r="B305" s="500"/>
      <c r="C305" s="76"/>
      <c r="D305" s="76"/>
      <c r="E305" s="270"/>
      <c r="F305" s="335"/>
      <c r="G305" s="37"/>
      <c r="H305" s="497"/>
      <c r="I305" s="501"/>
    </row>
    <row r="306" spans="2:9" s="162" customFormat="1" ht="25.5">
      <c r="B306" s="490" t="s">
        <v>12578</v>
      </c>
      <c r="C306" s="404"/>
      <c r="D306" s="405"/>
      <c r="E306" s="166" t="s">
        <v>12579</v>
      </c>
      <c r="F306" s="167" t="s">
        <v>595</v>
      </c>
      <c r="G306" s="491">
        <v>1</v>
      </c>
      <c r="H306" s="459"/>
      <c r="I306" s="492">
        <f>TRUNC(SUM(I307:I310),2)</f>
        <v>131.71</v>
      </c>
    </row>
    <row r="307" spans="2:9" s="162" customFormat="1">
      <c r="B307" s="409" t="s">
        <v>610</v>
      </c>
      <c r="C307" s="163" t="s">
        <v>7</v>
      </c>
      <c r="D307" s="75">
        <v>39387</v>
      </c>
      <c r="E307" s="164" t="str">
        <f>IF($D307&lt;&gt;"",VLOOKUP($D307,'SINAPI ABRIL 2021'!$A$1:G12036,2,FALSE),"")</f>
        <v>LAMPADA LED TUBULAR BIVOLT 18/20 W, BASE G13</v>
      </c>
      <c r="F307" s="165" t="str">
        <f>IF($D307&lt;&gt;"",VLOOKUP($D307,'SINAPI ABRIL 2021'!$1:$1048576,3,FALSE),"")</f>
        <v xml:space="preserve">UN    </v>
      </c>
      <c r="G307" s="494">
        <v>1</v>
      </c>
      <c r="H307" s="368">
        <f>IF($D307&lt;&gt;"",VLOOKUP($D307,'SINAPI ABRIL 2021'!$1:$1048576,4,FALSE),"")</f>
        <v>13.8</v>
      </c>
      <c r="I307" s="371">
        <f t="shared" ref="I307" si="48">TRUNC(G307*H307,2)</f>
        <v>13.8</v>
      </c>
    </row>
    <row r="308" spans="2:9" s="162" customFormat="1">
      <c r="B308" s="409" t="s">
        <v>642</v>
      </c>
      <c r="C308" s="163" t="s">
        <v>611</v>
      </c>
      <c r="D308" s="75"/>
      <c r="E308" s="303" t="s">
        <v>12580</v>
      </c>
      <c r="F308" s="493" t="s">
        <v>23</v>
      </c>
      <c r="G308" s="382">
        <v>1</v>
      </c>
      <c r="H308" s="495">
        <v>105</v>
      </c>
      <c r="I308" s="496">
        <f t="shared" ref="I308" si="49">TRUNC(H308*G308,2)</f>
        <v>105</v>
      </c>
    </row>
    <row r="309" spans="2:9" s="162" customFormat="1">
      <c r="B309" s="409" t="s">
        <v>642</v>
      </c>
      <c r="C309" s="163" t="s">
        <v>7</v>
      </c>
      <c r="D309" s="75">
        <v>88247</v>
      </c>
      <c r="E309" s="164" t="str">
        <f>IF($D309&lt;&gt;"",VLOOKUP($D309,'SINAPI ABRIL 2021'!$A$1:G12038,2,FALSE),"")</f>
        <v>AUXILIAR DE ELETRICISTA COM ENCARGOS COMPLEMENTARES</v>
      </c>
      <c r="F309" s="165" t="str">
        <f>IF($D309&lt;&gt;"",VLOOKUP($D309,'SINAPI ABRIL 2021'!$1:$1048576,3,FALSE),"")</f>
        <v>H</v>
      </c>
      <c r="G309" s="502">
        <v>0.22309999999999999</v>
      </c>
      <c r="H309" s="368">
        <f>IF($D309&lt;&gt;"",VLOOKUP($D309,'SINAPI ABRIL 2021'!$1:$1048576,4,FALSE),"")</f>
        <v>14</v>
      </c>
      <c r="I309" s="371">
        <f t="shared" ref="I309:I310" si="50">TRUNC(G309*H309,2)</f>
        <v>3.12</v>
      </c>
    </row>
    <row r="310" spans="2:9" s="162" customFormat="1">
      <c r="B310" s="409" t="s">
        <v>642</v>
      </c>
      <c r="C310" s="163" t="s">
        <v>7</v>
      </c>
      <c r="D310" s="75">
        <v>88264</v>
      </c>
      <c r="E310" s="164" t="str">
        <f>IF($D310&lt;&gt;"",VLOOKUP($D310,'SINAPI ABRIL 2021'!$A$1:G12039,2,FALSE),"")</f>
        <v>ELETRICISTA COM ENCARGOS COMPLEMENTARES</v>
      </c>
      <c r="F310" s="165" t="str">
        <f>IF($D310&lt;&gt;"",VLOOKUP($D310,'SINAPI ABRIL 2021'!$1:$1048576,3,FALSE),"")</f>
        <v>H</v>
      </c>
      <c r="G310" s="502">
        <v>0.53549999999999998</v>
      </c>
      <c r="H310" s="368">
        <f>IF($D310&lt;&gt;"",VLOOKUP($D310,'SINAPI ABRIL 2021'!$1:$1048576,4,FALSE),"")</f>
        <v>18.3</v>
      </c>
      <c r="I310" s="371">
        <f t="shared" si="50"/>
        <v>9.7899999999999991</v>
      </c>
    </row>
    <row r="311" spans="2:9" s="162" customFormat="1" ht="13.5" thickBot="1">
      <c r="B311" s="76"/>
      <c r="C311" s="76"/>
      <c r="D311" s="76"/>
      <c r="E311" s="270"/>
      <c r="F311" s="335"/>
      <c r="G311" s="37"/>
      <c r="H311" s="497"/>
      <c r="I311" s="501"/>
    </row>
    <row r="312" spans="2:9" s="162" customFormat="1" ht="38.25">
      <c r="B312" s="490" t="s">
        <v>12581</v>
      </c>
      <c r="C312" s="404"/>
      <c r="D312" s="405"/>
      <c r="E312" s="166" t="s">
        <v>12582</v>
      </c>
      <c r="F312" s="167" t="s">
        <v>595</v>
      </c>
      <c r="G312" s="491">
        <v>1</v>
      </c>
      <c r="H312" s="459"/>
      <c r="I312" s="492">
        <f>TRUNC(SUM(I313:I316),2)</f>
        <v>77.010000000000005</v>
      </c>
    </row>
    <row r="313" spans="2:9" s="162" customFormat="1">
      <c r="B313" s="409" t="s">
        <v>610</v>
      </c>
      <c r="C313" s="163" t="s">
        <v>611</v>
      </c>
      <c r="D313" s="75"/>
      <c r="E313" s="303" t="s">
        <v>12583</v>
      </c>
      <c r="F313" s="493" t="str">
        <f>IF($D313&lt;&gt;"",VLOOKUP($D313,'[3]SINAPI MAR. 21'!$1:$1048576,3,FALSE),"")</f>
        <v/>
      </c>
      <c r="G313" s="494">
        <v>1</v>
      </c>
      <c r="H313" s="495">
        <v>59</v>
      </c>
      <c r="I313" s="496">
        <f>TRUNC(H313*G313,2)</f>
        <v>59</v>
      </c>
    </row>
    <row r="314" spans="2:9" s="162" customFormat="1" ht="25.5">
      <c r="B314" s="409" t="s">
        <v>642</v>
      </c>
      <c r="C314" s="163" t="s">
        <v>7</v>
      </c>
      <c r="D314" s="75">
        <v>38773</v>
      </c>
      <c r="E314" s="164" t="str">
        <f>IF($D314&lt;&gt;"",VLOOKUP($D314,'SINAPI ABRIL 2021'!$A$1:G12043,2,FALSE),"")</f>
        <v>LUMINARIA DE TETO PLAFON/PLAFONIER EM PLASTICO COM BASE E27, POTENCIA MAXIMA 60 W (NAO INCLUI LAMPADA)</v>
      </c>
      <c r="F314" s="165" t="str">
        <f>IF($D314&lt;&gt;"",VLOOKUP($D314,'SINAPI ABRIL 2021'!$1:$1048576,3,FALSE),"")</f>
        <v xml:space="preserve">UN    </v>
      </c>
      <c r="G314" s="382">
        <v>1</v>
      </c>
      <c r="H314" s="368">
        <f>IF($D314&lt;&gt;"",VLOOKUP($D314,'SINAPI ABRIL 2021'!$1:$1048576,4,FALSE),"")</f>
        <v>5.0999999999999996</v>
      </c>
      <c r="I314" s="371">
        <f t="shared" ref="I314:I316" si="51">TRUNC(G314*H314,2)</f>
        <v>5.0999999999999996</v>
      </c>
    </row>
    <row r="315" spans="2:9" s="162" customFormat="1">
      <c r="B315" s="409" t="s">
        <v>642</v>
      </c>
      <c r="C315" s="163" t="s">
        <v>7</v>
      </c>
      <c r="D315" s="75">
        <v>88247</v>
      </c>
      <c r="E315" s="164" t="str">
        <f>IF($D315&lt;&gt;"",VLOOKUP($D315,'SINAPI ABRIL 2021'!$A$1:G12044,2,FALSE),"")</f>
        <v>AUXILIAR DE ELETRICISTA COM ENCARGOS COMPLEMENTARES</v>
      </c>
      <c r="F315" s="165" t="str">
        <f>IF($D315&lt;&gt;"",VLOOKUP($D315,'SINAPI ABRIL 2021'!$1:$1048576,3,FALSE),"")</f>
        <v>H</v>
      </c>
      <c r="G315" s="502">
        <v>0.22309999999999999</v>
      </c>
      <c r="H315" s="368">
        <f>IF($D315&lt;&gt;"",VLOOKUP($D315,'SINAPI ABRIL 2021'!$1:$1048576,4,FALSE),"")</f>
        <v>14</v>
      </c>
      <c r="I315" s="371">
        <f t="shared" si="51"/>
        <v>3.12</v>
      </c>
    </row>
    <row r="316" spans="2:9" s="162" customFormat="1">
      <c r="B316" s="409" t="s">
        <v>642</v>
      </c>
      <c r="C316" s="163" t="s">
        <v>7</v>
      </c>
      <c r="D316" s="75">
        <v>88264</v>
      </c>
      <c r="E316" s="164" t="str">
        <f>IF($D316&lt;&gt;"",VLOOKUP($D316,'SINAPI ABRIL 2021'!$A$1:G12045,2,FALSE),"")</f>
        <v>ELETRICISTA COM ENCARGOS COMPLEMENTARES</v>
      </c>
      <c r="F316" s="165" t="str">
        <f>IF($D316&lt;&gt;"",VLOOKUP($D316,'SINAPI ABRIL 2021'!$1:$1048576,3,FALSE),"")</f>
        <v>H</v>
      </c>
      <c r="G316" s="502">
        <v>0.53549999999999998</v>
      </c>
      <c r="H316" s="368">
        <f>IF($D316&lt;&gt;"",VLOOKUP($D316,'SINAPI ABRIL 2021'!$1:$1048576,4,FALSE),"")</f>
        <v>18.3</v>
      </c>
      <c r="I316" s="371">
        <f t="shared" si="51"/>
        <v>9.7899999999999991</v>
      </c>
    </row>
    <row r="317" spans="2:9" s="162" customFormat="1" ht="13.5" thickBot="1">
      <c r="B317" s="503"/>
      <c r="C317" s="76"/>
      <c r="D317" s="76"/>
      <c r="E317" s="270"/>
      <c r="F317" s="335"/>
      <c r="G317" s="37"/>
      <c r="H317" s="497"/>
      <c r="I317" s="504"/>
    </row>
    <row r="318" spans="2:9" s="162" customFormat="1" ht="25.5">
      <c r="B318" s="490" t="s">
        <v>12584</v>
      </c>
      <c r="C318" s="404"/>
      <c r="D318" s="405"/>
      <c r="E318" s="166" t="s">
        <v>12585</v>
      </c>
      <c r="F318" s="167" t="s">
        <v>595</v>
      </c>
      <c r="G318" s="491"/>
      <c r="H318" s="459"/>
      <c r="I318" s="492">
        <f>TRUNC(SUM(I319:I322),2)</f>
        <v>134.83000000000001</v>
      </c>
    </row>
    <row r="319" spans="2:9" s="162" customFormat="1">
      <c r="B319" s="409" t="s">
        <v>612</v>
      </c>
      <c r="C319" s="163" t="s">
        <v>7</v>
      </c>
      <c r="D319" s="163">
        <v>88247</v>
      </c>
      <c r="E319" s="164" t="str">
        <f>IF($D319&lt;&gt;"",VLOOKUP($D319,'SINAPI ABRIL 2021'!$A$1:G12048,2,FALSE),"")</f>
        <v>AUXILIAR DE ELETRICISTA COM ENCARGOS COMPLEMENTARES</v>
      </c>
      <c r="F319" s="165" t="str">
        <f>IF($D319&lt;&gt;"",VLOOKUP($D319,'SINAPI ABRIL 2021'!$1:$1048576,3,FALSE),"")</f>
        <v>H</v>
      </c>
      <c r="G319" s="494">
        <v>0.4</v>
      </c>
      <c r="H319" s="368">
        <f>IF($D319&lt;&gt;"",VLOOKUP($D319,'SINAPI ABRIL 2021'!$1:$1048576,4,FALSE),"")</f>
        <v>14</v>
      </c>
      <c r="I319" s="371">
        <f t="shared" ref="I319:I322" si="52">TRUNC(G319*H319,2)</f>
        <v>5.6</v>
      </c>
    </row>
    <row r="320" spans="2:9" s="162" customFormat="1">
      <c r="B320" s="409" t="s">
        <v>612</v>
      </c>
      <c r="C320" s="163" t="s">
        <v>7</v>
      </c>
      <c r="D320" s="163">
        <v>88264</v>
      </c>
      <c r="E320" s="164" t="str">
        <f>IF($D320&lt;&gt;"",VLOOKUP($D320,'SINAPI ABRIL 2021'!$A$1:G12049,2,FALSE),"")</f>
        <v>ELETRICISTA COM ENCARGOS COMPLEMENTARES</v>
      </c>
      <c r="F320" s="165" t="str">
        <f>IF($D320&lt;&gt;"",VLOOKUP($D320,'SINAPI ABRIL 2021'!$1:$1048576,3,FALSE),"")</f>
        <v>H</v>
      </c>
      <c r="G320" s="382">
        <v>0.4</v>
      </c>
      <c r="H320" s="368">
        <f>IF($D320&lt;&gt;"",VLOOKUP($D320,'SINAPI ABRIL 2021'!$1:$1048576,4,FALSE),"")</f>
        <v>18.3</v>
      </c>
      <c r="I320" s="371">
        <f t="shared" si="52"/>
        <v>7.32</v>
      </c>
    </row>
    <row r="321" spans="2:9" s="162" customFormat="1" ht="25.5">
      <c r="B321" s="409" t="s">
        <v>610</v>
      </c>
      <c r="C321" s="163" t="s">
        <v>7</v>
      </c>
      <c r="D321" s="163">
        <v>39445</v>
      </c>
      <c r="E321" s="164" t="str">
        <f>IF($D321&lt;&gt;"",VLOOKUP($D321,'SINAPI ABRIL 2021'!$A$1:G12050,2,FALSE),"")</f>
        <v>DISPOSITIVO DR, 2 POLOS, SENSIBILIDADE DE 30 MA, CORRENTE DE 25 A, TIPO AC</v>
      </c>
      <c r="F321" s="165" t="str">
        <f>IF($D321&lt;&gt;"",VLOOKUP($D321,'SINAPI ABRIL 2021'!$1:$1048576,3,FALSE),"")</f>
        <v xml:space="preserve">UN    </v>
      </c>
      <c r="G321" s="382">
        <v>1</v>
      </c>
      <c r="H321" s="368">
        <f>IF($D321&lt;&gt;"",VLOOKUP($D321,'SINAPI ABRIL 2021'!$1:$1048576,4,FALSE),"")</f>
        <v>119.6</v>
      </c>
      <c r="I321" s="371">
        <f t="shared" si="52"/>
        <v>119.6</v>
      </c>
    </row>
    <row r="322" spans="2:9" s="162" customFormat="1" ht="38.25">
      <c r="B322" s="409" t="s">
        <v>610</v>
      </c>
      <c r="C322" s="163" t="s">
        <v>7</v>
      </c>
      <c r="D322" s="163">
        <v>1570</v>
      </c>
      <c r="E322" s="164" t="str">
        <f>IF($D322&lt;&gt;"",VLOOKUP($D322,'SINAPI ABRIL 2021'!$A$1:G12051,2,FALSE),"")</f>
        <v>TERMINAL A COMPRESSAO EM COBRE ESTANHADO PARA CABO 2,5 MM2, 1 FURO E 1 COMPRESSAO, PARA PARAFUSO DE FIXACAO M5</v>
      </c>
      <c r="F322" s="165" t="str">
        <f>IF($D322&lt;&gt;"",VLOOKUP($D322,'SINAPI ABRIL 2021'!$1:$1048576,3,FALSE),"")</f>
        <v xml:space="preserve">UN    </v>
      </c>
      <c r="G322" s="382">
        <v>3</v>
      </c>
      <c r="H322" s="368">
        <f>IF($D322&lt;&gt;"",VLOOKUP($D322,'SINAPI ABRIL 2021'!$1:$1048576,4,FALSE),"")</f>
        <v>0.77</v>
      </c>
      <c r="I322" s="371">
        <f t="shared" si="52"/>
        <v>2.31</v>
      </c>
    </row>
    <row r="323" spans="2:9" s="162" customFormat="1" ht="13.5" thickBot="1">
      <c r="B323" s="505"/>
      <c r="C323" s="505"/>
      <c r="D323" s="506"/>
      <c r="E323" s="270"/>
      <c r="F323" s="335"/>
      <c r="G323" s="179"/>
      <c r="H323" s="497"/>
      <c r="I323" s="507"/>
    </row>
    <row r="324" spans="2:9" s="162" customFormat="1">
      <c r="B324" s="490" t="s">
        <v>12586</v>
      </c>
      <c r="C324" s="404"/>
      <c r="D324" s="405"/>
      <c r="E324" s="166" t="s">
        <v>12587</v>
      </c>
      <c r="F324" s="167" t="s">
        <v>18</v>
      </c>
      <c r="G324" s="491"/>
      <c r="H324" s="459"/>
      <c r="I324" s="492">
        <f>TRUNC(SUM(I325:I328),2)</f>
        <v>81.97</v>
      </c>
    </row>
    <row r="325" spans="2:9" s="162" customFormat="1">
      <c r="B325" s="409" t="s">
        <v>612</v>
      </c>
      <c r="C325" s="163" t="s">
        <v>7</v>
      </c>
      <c r="D325" s="163">
        <v>88247</v>
      </c>
      <c r="E325" s="164" t="str">
        <f>IF($D325&lt;&gt;"",VLOOKUP($D325,'SINAPI ABRIL 2021'!$A$1:G12054,2,FALSE),"")</f>
        <v>AUXILIAR DE ELETRICISTA COM ENCARGOS COMPLEMENTARES</v>
      </c>
      <c r="F325" s="165" t="str">
        <f>IF($D325&lt;&gt;"",VLOOKUP($D325,'SINAPI ABRIL 2021'!$1:$1048576,3,FALSE),"")</f>
        <v>H</v>
      </c>
      <c r="G325" s="494">
        <v>0.4</v>
      </c>
      <c r="H325" s="368">
        <f>IF($D325&lt;&gt;"",VLOOKUP($D325,'SINAPI ABRIL 2021'!$1:$1048576,4,FALSE),"")</f>
        <v>14</v>
      </c>
      <c r="I325" s="371">
        <f t="shared" ref="I325:I328" si="53">TRUNC(G325*H325,2)</f>
        <v>5.6</v>
      </c>
    </row>
    <row r="326" spans="2:9" s="162" customFormat="1">
      <c r="B326" s="409" t="s">
        <v>612</v>
      </c>
      <c r="C326" s="163" t="s">
        <v>7</v>
      </c>
      <c r="D326" s="163">
        <v>88264</v>
      </c>
      <c r="E326" s="164" t="str">
        <f>IF($D326&lt;&gt;"",VLOOKUP($D326,'SINAPI ABRIL 2021'!$A$1:G12055,2,FALSE),"")</f>
        <v>ELETRICISTA COM ENCARGOS COMPLEMENTARES</v>
      </c>
      <c r="F326" s="165" t="str">
        <f>IF($D326&lt;&gt;"",VLOOKUP($D326,'SINAPI ABRIL 2021'!$1:$1048576,3,FALSE),"")</f>
        <v>H</v>
      </c>
      <c r="G326" s="382">
        <v>0.4</v>
      </c>
      <c r="H326" s="368">
        <f>IF($D326&lt;&gt;"",VLOOKUP($D326,'SINAPI ABRIL 2021'!$1:$1048576,4,FALSE),"")</f>
        <v>18.3</v>
      </c>
      <c r="I326" s="371">
        <f t="shared" si="53"/>
        <v>7.32</v>
      </c>
    </row>
    <row r="327" spans="2:9" s="162" customFormat="1">
      <c r="B327" s="409" t="s">
        <v>612</v>
      </c>
      <c r="C327" s="163" t="s">
        <v>7</v>
      </c>
      <c r="D327" s="163">
        <v>34714</v>
      </c>
      <c r="E327" s="164" t="str">
        <f>IF($D327&lt;&gt;"",VLOOKUP($D327,'SINAPI ABRIL 2021'!$A$1:G12056,2,FALSE),"")</f>
        <v>DISJUNTOR TIPO DIN/IEC, TRIPOLAR 63 A</v>
      </c>
      <c r="F327" s="165" t="str">
        <f>IF($D327&lt;&gt;"",VLOOKUP($D327,'SINAPI ABRIL 2021'!$1:$1048576,3,FALSE),"")</f>
        <v xml:space="preserve">UN    </v>
      </c>
      <c r="G327" s="382">
        <v>1</v>
      </c>
      <c r="H327" s="368">
        <f>IF($D327&lt;&gt;"",VLOOKUP($D327,'SINAPI ABRIL 2021'!$1:$1048576,4,FALSE),"")</f>
        <v>65.150000000000006</v>
      </c>
      <c r="I327" s="371">
        <f t="shared" si="53"/>
        <v>65.150000000000006</v>
      </c>
    </row>
    <row r="328" spans="2:9" s="162" customFormat="1" ht="38.25">
      <c r="B328" s="409" t="s">
        <v>612</v>
      </c>
      <c r="C328" s="163" t="s">
        <v>7</v>
      </c>
      <c r="D328" s="163">
        <v>1574</v>
      </c>
      <c r="E328" s="164" t="str">
        <f>IF($D328&lt;&gt;"",VLOOKUP($D328,'SINAPI ABRIL 2021'!$A$1:G12057,2,FALSE),"")</f>
        <v>TERMINAL A COMPRESSAO EM COBRE ESTANHADO PARA CABO 10 MM2, 1 FURO E 1 COMPRESSAO, PARA PARAFUSO DE FIXACAO M6</v>
      </c>
      <c r="F328" s="165" t="str">
        <f>IF($D328&lt;&gt;"",VLOOKUP($D328,'SINAPI ABRIL 2021'!$1:$1048576,3,FALSE),"")</f>
        <v xml:space="preserve">UN    </v>
      </c>
      <c r="G328" s="382">
        <v>3</v>
      </c>
      <c r="H328" s="368">
        <f>IF($D328&lt;&gt;"",VLOOKUP($D328,'SINAPI ABRIL 2021'!$1:$1048576,4,FALSE),"")</f>
        <v>1.3</v>
      </c>
      <c r="I328" s="371">
        <f t="shared" si="53"/>
        <v>3.9</v>
      </c>
    </row>
    <row r="329" spans="2:9" s="162" customFormat="1" ht="13.5" thickBot="1">
      <c r="B329" s="499"/>
      <c r="C329" s="414"/>
      <c r="D329" s="410"/>
      <c r="E329" s="303"/>
      <c r="F329" s="493"/>
      <c r="G329" s="382"/>
      <c r="H329" s="495"/>
      <c r="I329" s="496"/>
    </row>
    <row r="330" spans="2:9" s="162" customFormat="1" ht="25.5">
      <c r="B330" s="490" t="s">
        <v>12570</v>
      </c>
      <c r="C330" s="404"/>
      <c r="D330" s="405"/>
      <c r="E330" s="166" t="s">
        <v>6490</v>
      </c>
      <c r="F330" s="167" t="s">
        <v>595</v>
      </c>
      <c r="G330" s="491"/>
      <c r="H330" s="459"/>
      <c r="I330" s="492">
        <f>TRUNC(SUM(I331:I333),2)</f>
        <v>4.9400000000000004</v>
      </c>
    </row>
    <row r="331" spans="2:9" s="162" customFormat="1">
      <c r="B331" s="409" t="s">
        <v>612</v>
      </c>
      <c r="C331" s="163" t="s">
        <v>7</v>
      </c>
      <c r="D331" s="163">
        <v>88247</v>
      </c>
      <c r="E331" s="164" t="str">
        <f>IF($D331&lt;&gt;"",VLOOKUP($D331,'SINAPI ABRIL 2021'!$A$1:G12060,2,FALSE),"")</f>
        <v>AUXILIAR DE ELETRICISTA COM ENCARGOS COMPLEMENTARES</v>
      </c>
      <c r="F331" s="165" t="str">
        <f>IF($D331&lt;&gt;"",VLOOKUP($D331,'SINAPI ABRIL 2021'!$1:$1048576,3,FALSE),"")</f>
        <v>H</v>
      </c>
      <c r="G331" s="494">
        <v>0.1</v>
      </c>
      <c r="H331" s="368">
        <f>IF($D331&lt;&gt;"",VLOOKUP($D331,'SINAPI ABRIL 2021'!$1:$1048576,4,FALSE),"")</f>
        <v>14</v>
      </c>
      <c r="I331" s="371">
        <f t="shared" ref="I331:I333" si="54">TRUNC(G331*H331,2)</f>
        <v>1.4</v>
      </c>
    </row>
    <row r="332" spans="2:9" s="162" customFormat="1">
      <c r="B332" s="409" t="s">
        <v>612</v>
      </c>
      <c r="C332" s="163" t="s">
        <v>7</v>
      </c>
      <c r="D332" s="163">
        <v>88264</v>
      </c>
      <c r="E332" s="164" t="str">
        <f>IF($D332&lt;&gt;"",VLOOKUP($D332,'SINAPI ABRIL 2021'!$A$1:G12061,2,FALSE),"")</f>
        <v>ELETRICISTA COM ENCARGOS COMPLEMENTARES</v>
      </c>
      <c r="F332" s="165" t="str">
        <f>IF($D332&lt;&gt;"",VLOOKUP($D332,'SINAPI ABRIL 2021'!$1:$1048576,3,FALSE),"")</f>
        <v>H</v>
      </c>
      <c r="G332" s="382">
        <v>0.1</v>
      </c>
      <c r="H332" s="368">
        <f>IF($D332&lt;&gt;"",VLOOKUP($D332,'SINAPI ABRIL 2021'!$1:$1048576,4,FALSE),"")</f>
        <v>18.3</v>
      </c>
      <c r="I332" s="371">
        <f t="shared" si="54"/>
        <v>1.83</v>
      </c>
    </row>
    <row r="333" spans="2:9" s="162" customFormat="1" ht="25.5">
      <c r="B333" s="409" t="s">
        <v>612</v>
      </c>
      <c r="C333" s="163" t="s">
        <v>7</v>
      </c>
      <c r="D333" s="163">
        <v>38091</v>
      </c>
      <c r="E333" s="164" t="str">
        <f>IF($D333&lt;&gt;"",VLOOKUP($D333,'SINAPI ABRIL 2021'!$A$1:G12062,2,FALSE),"")</f>
        <v>ESPELHO / PLACA CEGA 4" X 2", PARA INSTALACAO DE TOMADAS E INTERRUPTORES</v>
      </c>
      <c r="F333" s="165" t="str">
        <f>IF($D333&lt;&gt;"",VLOOKUP($D333,'SINAPI ABRIL 2021'!$1:$1048576,3,FALSE),"")</f>
        <v xml:space="preserve">UN    </v>
      </c>
      <c r="G333" s="382">
        <v>1</v>
      </c>
      <c r="H333" s="368">
        <f>IF($D333&lt;&gt;"",VLOOKUP($D333,'SINAPI ABRIL 2021'!$1:$1048576,4,FALSE),"")</f>
        <v>1.71</v>
      </c>
      <c r="I333" s="371">
        <f t="shared" si="54"/>
        <v>1.71</v>
      </c>
    </row>
    <row r="334" spans="2:9" s="162" customFormat="1" ht="13.5" thickBot="1">
      <c r="C334" s="508"/>
      <c r="D334" s="508" t="s">
        <v>12588</v>
      </c>
      <c r="E334" s="509"/>
      <c r="F334" s="508"/>
      <c r="G334" s="510"/>
      <c r="H334" s="511"/>
      <c r="I334" s="511"/>
    </row>
    <row r="335" spans="2:9" s="162" customFormat="1" ht="25.5">
      <c r="B335" s="490" t="s">
        <v>12589</v>
      </c>
      <c r="C335" s="404"/>
      <c r="D335" s="405"/>
      <c r="E335" s="166" t="s">
        <v>12590</v>
      </c>
      <c r="F335" s="167" t="s">
        <v>595</v>
      </c>
      <c r="G335" s="491"/>
      <c r="H335" s="459"/>
      <c r="I335" s="492">
        <f>TRUNC(SUM(I336:I339),2)</f>
        <v>184.87</v>
      </c>
    </row>
    <row r="336" spans="2:9" s="162" customFormat="1">
      <c r="B336" s="409" t="s">
        <v>612</v>
      </c>
      <c r="C336" s="163" t="s">
        <v>7</v>
      </c>
      <c r="D336" s="163">
        <v>88247</v>
      </c>
      <c r="E336" s="164" t="str">
        <f>IF($D336&lt;&gt;"",VLOOKUP($D336,'SINAPI ABRIL 2021'!$A$1:G12065,2,FALSE),"")</f>
        <v>AUXILIAR DE ELETRICISTA COM ENCARGOS COMPLEMENTARES</v>
      </c>
      <c r="F336" s="165" t="str">
        <f>IF($D336&lt;&gt;"",VLOOKUP($D336,'SINAPI ABRIL 2021'!$1:$1048576,3,FALSE),"")</f>
        <v>H</v>
      </c>
      <c r="G336" s="494">
        <v>1</v>
      </c>
      <c r="H336" s="368">
        <f>IF($D336&lt;&gt;"",VLOOKUP($D336,'SINAPI ABRIL 2021'!$1:$1048576,4,FALSE),"")</f>
        <v>14</v>
      </c>
      <c r="I336" s="371">
        <f t="shared" ref="I336:I339" si="55">TRUNC(G336*H336,2)</f>
        <v>14</v>
      </c>
    </row>
    <row r="337" spans="2:9" s="162" customFormat="1">
      <c r="B337" s="409" t="s">
        <v>612</v>
      </c>
      <c r="C337" s="163" t="s">
        <v>7</v>
      </c>
      <c r="D337" s="163">
        <v>88264</v>
      </c>
      <c r="E337" s="164" t="str">
        <f>IF($D337&lt;&gt;"",VLOOKUP($D337,'SINAPI ABRIL 2021'!$A$1:G12066,2,FALSE),"")</f>
        <v>ELETRICISTA COM ENCARGOS COMPLEMENTARES</v>
      </c>
      <c r="F337" s="165" t="str">
        <f>IF($D337&lt;&gt;"",VLOOKUP($D337,'SINAPI ABRIL 2021'!$1:$1048576,3,FALSE),"")</f>
        <v>H</v>
      </c>
      <c r="G337" s="494">
        <v>1</v>
      </c>
      <c r="H337" s="368">
        <f>IF($D337&lt;&gt;"",VLOOKUP($D337,'SINAPI ABRIL 2021'!$1:$1048576,4,FALSE),"")</f>
        <v>18.3</v>
      </c>
      <c r="I337" s="371">
        <f t="shared" si="55"/>
        <v>18.3</v>
      </c>
    </row>
    <row r="338" spans="2:9" s="162" customFormat="1" ht="25.5">
      <c r="B338" s="409" t="s">
        <v>610</v>
      </c>
      <c r="C338" s="163" t="s">
        <v>7</v>
      </c>
      <c r="D338" s="163">
        <v>39468</v>
      </c>
      <c r="E338" s="164" t="str">
        <f>IF($D338&lt;&gt;"",VLOOKUP($D338,'SINAPI ABRIL 2021'!$A$1:G12067,2,FALSE),"")</f>
        <v>DISPOSITIVO DPS CLASSE II, 1 POLO, TENSAO MAXIMA DE 175 V, CORRENTE MAXIMA DE *90* KA (TIPO AC)</v>
      </c>
      <c r="F338" s="165" t="str">
        <f>IF($D338&lt;&gt;"",VLOOKUP($D338,'SINAPI ABRIL 2021'!$1:$1048576,3,FALSE),"")</f>
        <v xml:space="preserve">UN    </v>
      </c>
      <c r="G338" s="494">
        <v>1</v>
      </c>
      <c r="H338" s="368">
        <f>IF($D338&lt;&gt;"",VLOOKUP($D338,'SINAPI ABRIL 2021'!$1:$1048576,4,FALSE),"")</f>
        <v>148.66999999999999</v>
      </c>
      <c r="I338" s="371">
        <f t="shared" si="55"/>
        <v>148.66999999999999</v>
      </c>
    </row>
    <row r="339" spans="2:9" s="162" customFormat="1" ht="38.25">
      <c r="B339" s="409" t="s">
        <v>610</v>
      </c>
      <c r="C339" s="163" t="s">
        <v>7</v>
      </c>
      <c r="D339" s="163">
        <v>1574</v>
      </c>
      <c r="E339" s="164" t="str">
        <f>IF($D339&lt;&gt;"",VLOOKUP($D339,'SINAPI ABRIL 2021'!$A$1:G12068,2,FALSE),"")</f>
        <v>TERMINAL A COMPRESSAO EM COBRE ESTANHADO PARA CABO 10 MM2, 1 FURO E 1 COMPRESSAO, PARA PARAFUSO DE FIXACAO M6</v>
      </c>
      <c r="F339" s="165" t="str">
        <f>IF($D339&lt;&gt;"",VLOOKUP($D339,'SINAPI ABRIL 2021'!$1:$1048576,3,FALSE),"")</f>
        <v xml:space="preserve">UN    </v>
      </c>
      <c r="G339" s="494">
        <v>3</v>
      </c>
      <c r="H339" s="368">
        <f>IF($D339&lt;&gt;"",VLOOKUP($D339,'SINAPI ABRIL 2021'!$1:$1048576,4,FALSE),"")</f>
        <v>1.3</v>
      </c>
      <c r="I339" s="371">
        <f t="shared" si="55"/>
        <v>3.9</v>
      </c>
    </row>
    <row r="340" spans="2:9" s="162" customFormat="1" ht="13.5" thickBot="1">
      <c r="C340" s="508"/>
      <c r="D340" s="508"/>
      <c r="E340" s="509"/>
      <c r="F340" s="508"/>
      <c r="G340" s="510"/>
      <c r="H340" s="511"/>
      <c r="I340" s="511"/>
    </row>
    <row r="341" spans="2:9" s="162" customFormat="1" ht="25.5">
      <c r="B341" s="490" t="s">
        <v>12591</v>
      </c>
      <c r="C341" s="404"/>
      <c r="D341" s="405"/>
      <c r="E341" s="166" t="s">
        <v>12592</v>
      </c>
      <c r="F341" s="167" t="s">
        <v>595</v>
      </c>
      <c r="G341" s="491"/>
      <c r="H341" s="459"/>
      <c r="I341" s="492">
        <f>TRUNC(SUM(I342:I353),2)</f>
        <v>3430.05</v>
      </c>
    </row>
    <row r="342" spans="2:9" s="162" customFormat="1">
      <c r="B342" s="409" t="s">
        <v>612</v>
      </c>
      <c r="C342" s="163" t="s">
        <v>7</v>
      </c>
      <c r="D342" s="163">
        <v>88247</v>
      </c>
      <c r="E342" s="164" t="str">
        <f>IF($D342&lt;&gt;"",VLOOKUP($D342,'SINAPI ABRIL 2021'!$A$1:G12071,2,FALSE),"")</f>
        <v>AUXILIAR DE ELETRICISTA COM ENCARGOS COMPLEMENTARES</v>
      </c>
      <c r="F342" s="165" t="str">
        <f>IF($D342&lt;&gt;"",VLOOKUP($D342,'SINAPI ABRIL 2021'!$1:$1048576,3,FALSE),"")</f>
        <v>H</v>
      </c>
      <c r="G342" s="494">
        <v>4</v>
      </c>
      <c r="H342" s="368">
        <f>IF($D342&lt;&gt;"",VLOOKUP($D342,'SINAPI ABRIL 2021'!$1:$1048576,4,FALSE),"")</f>
        <v>14</v>
      </c>
      <c r="I342" s="371">
        <f t="shared" ref="I342:I343" si="56">TRUNC(G342*H342,2)</f>
        <v>56</v>
      </c>
    </row>
    <row r="343" spans="2:9" s="162" customFormat="1">
      <c r="B343" s="409" t="s">
        <v>612</v>
      </c>
      <c r="C343" s="163" t="s">
        <v>7</v>
      </c>
      <c r="D343" s="163">
        <v>88264</v>
      </c>
      <c r="E343" s="164" t="str">
        <f>IF($D343&lt;&gt;"",VLOOKUP($D343,'SINAPI ABRIL 2021'!$A$1:G12072,2,FALSE),"")</f>
        <v>ELETRICISTA COM ENCARGOS COMPLEMENTARES</v>
      </c>
      <c r="F343" s="165" t="str">
        <f>IF($D343&lt;&gt;"",VLOOKUP($D343,'SINAPI ABRIL 2021'!$1:$1048576,3,FALSE),"")</f>
        <v>H</v>
      </c>
      <c r="G343" s="494">
        <v>4</v>
      </c>
      <c r="H343" s="368">
        <f>IF($D343&lt;&gt;"",VLOOKUP($D343,'SINAPI ABRIL 2021'!$1:$1048576,4,FALSE),"")</f>
        <v>18.3</v>
      </c>
      <c r="I343" s="371">
        <f t="shared" si="56"/>
        <v>73.2</v>
      </c>
    </row>
    <row r="344" spans="2:9" s="162" customFormat="1" ht="25.5">
      <c r="B344" s="409" t="s">
        <v>610</v>
      </c>
      <c r="C344" s="163" t="s">
        <v>611</v>
      </c>
      <c r="D344" s="163"/>
      <c r="E344" s="303" t="s">
        <v>12593</v>
      </c>
      <c r="F344" s="493" t="s">
        <v>595</v>
      </c>
      <c r="G344" s="494">
        <v>1</v>
      </c>
      <c r="H344" s="495">
        <v>1387</v>
      </c>
      <c r="I344" s="496">
        <f t="shared" ref="I344:I351" si="57">TRUNC(H344*G344,2)</f>
        <v>1387</v>
      </c>
    </row>
    <row r="345" spans="2:9" s="162" customFormat="1">
      <c r="B345" s="409" t="s">
        <v>610</v>
      </c>
      <c r="C345" s="163" t="s">
        <v>611</v>
      </c>
      <c r="D345" s="163"/>
      <c r="E345" s="303" t="s">
        <v>12594</v>
      </c>
      <c r="F345" s="493" t="s">
        <v>18</v>
      </c>
      <c r="G345" s="494">
        <v>5.04</v>
      </c>
      <c r="H345" s="495">
        <v>75.040000000000006</v>
      </c>
      <c r="I345" s="496">
        <f t="shared" si="57"/>
        <v>378.2</v>
      </c>
    </row>
    <row r="346" spans="2:9" s="162" customFormat="1">
      <c r="B346" s="409" t="s">
        <v>610</v>
      </c>
      <c r="C346" s="163" t="s">
        <v>611</v>
      </c>
      <c r="D346" s="163"/>
      <c r="E346" s="303" t="s">
        <v>12595</v>
      </c>
      <c r="F346" s="493" t="s">
        <v>18</v>
      </c>
      <c r="G346" s="494">
        <v>4.05</v>
      </c>
      <c r="H346" s="495">
        <v>47.4</v>
      </c>
      <c r="I346" s="496">
        <f t="shared" si="57"/>
        <v>191.97</v>
      </c>
    </row>
    <row r="347" spans="2:9" s="162" customFormat="1">
      <c r="B347" s="409" t="s">
        <v>610</v>
      </c>
      <c r="C347" s="163" t="s">
        <v>611</v>
      </c>
      <c r="D347" s="163"/>
      <c r="E347" s="303" t="s">
        <v>12596</v>
      </c>
      <c r="F347" s="493" t="s">
        <v>18</v>
      </c>
      <c r="G347" s="494">
        <v>2.6</v>
      </c>
      <c r="H347" s="495">
        <v>142.4</v>
      </c>
      <c r="I347" s="496">
        <f t="shared" si="57"/>
        <v>370.24</v>
      </c>
    </row>
    <row r="348" spans="2:9" s="162" customFormat="1" ht="38.25">
      <c r="B348" s="409" t="s">
        <v>612</v>
      </c>
      <c r="C348" s="163" t="s">
        <v>7</v>
      </c>
      <c r="D348" s="163">
        <v>10851</v>
      </c>
      <c r="E348" s="164" t="str">
        <f>IF($D348&lt;&gt;"",VLOOKUP($D348,'SINAPI ABRIL 2021'!$A$1:G12077,2,FALSE),"")</f>
        <v>PLACA DE ACRILICO TRANSPARENTE ADESIVADA PARA SINALIZACAO DE PORTAS, BORDA POLIDA, DE *25 X 8*, E = 6 MM (NAO INCLUI ACESSORIOS PARA FIXACAO)</v>
      </c>
      <c r="F348" s="165" t="str">
        <f>IF($D348&lt;&gt;"",VLOOKUP($D348,'SINAPI ABRIL 2021'!$1:$1048576,3,FALSE),"")</f>
        <v xml:space="preserve">UN    </v>
      </c>
      <c r="G348" s="494">
        <v>4</v>
      </c>
      <c r="H348" s="368">
        <f>IF($D348&lt;&gt;"",VLOOKUP($D348,'SINAPI ABRIL 2021'!$1:$1048576,4,FALSE),"")</f>
        <v>54.62</v>
      </c>
      <c r="I348" s="371">
        <f t="shared" ref="I348:I349" si="58">TRUNC(G348*H348,2)</f>
        <v>218.48</v>
      </c>
    </row>
    <row r="349" spans="2:9" s="162" customFormat="1" ht="25.5">
      <c r="B349" s="409" t="s">
        <v>612</v>
      </c>
      <c r="C349" s="163" t="s">
        <v>7</v>
      </c>
      <c r="D349" s="163">
        <v>11948</v>
      </c>
      <c r="E349" s="164" t="str">
        <f>IF($D349&lt;&gt;"",VLOOKUP($D349,'SINAPI ABRIL 2021'!$A$1:G12078,2,FALSE),"")</f>
        <v>PARAFUSO ZINCADO, SEXTAVADO, COM ROSCA SOBERBA, DIAMETRO 5/16", COMPRIMENTO 40 MM</v>
      </c>
      <c r="F349" s="165" t="str">
        <f>IF($D349&lt;&gt;"",VLOOKUP($D349,'SINAPI ABRIL 2021'!$1:$1048576,3,FALSE),"")</f>
        <v xml:space="preserve">UN    </v>
      </c>
      <c r="G349" s="494">
        <v>20</v>
      </c>
      <c r="H349" s="368">
        <f>IF($D349&lt;&gt;"",VLOOKUP($D349,'SINAPI ABRIL 2021'!$1:$1048576,4,FALSE),"")</f>
        <v>0.34</v>
      </c>
      <c r="I349" s="371">
        <f t="shared" si="58"/>
        <v>6.8</v>
      </c>
    </row>
    <row r="350" spans="2:9" s="162" customFormat="1">
      <c r="B350" s="409" t="s">
        <v>610</v>
      </c>
      <c r="C350" s="163" t="s">
        <v>611</v>
      </c>
      <c r="D350" s="163"/>
      <c r="E350" s="303" t="s">
        <v>12597</v>
      </c>
      <c r="F350" s="493" t="s">
        <v>595</v>
      </c>
      <c r="G350" s="494">
        <v>6</v>
      </c>
      <c r="H350" s="495">
        <v>1.1200000000000001</v>
      </c>
      <c r="I350" s="496">
        <f t="shared" si="57"/>
        <v>6.72</v>
      </c>
    </row>
    <row r="351" spans="2:9" s="162" customFormat="1">
      <c r="B351" s="409" t="s">
        <v>610</v>
      </c>
      <c r="C351" s="163" t="s">
        <v>611</v>
      </c>
      <c r="D351" s="163"/>
      <c r="E351" s="303" t="s">
        <v>12598</v>
      </c>
      <c r="F351" s="493" t="s">
        <v>595</v>
      </c>
      <c r="G351" s="494">
        <v>48</v>
      </c>
      <c r="H351" s="495">
        <v>11.56</v>
      </c>
      <c r="I351" s="496">
        <f t="shared" si="57"/>
        <v>554.88</v>
      </c>
    </row>
    <row r="352" spans="2:9" s="162" customFormat="1" ht="25.5">
      <c r="B352" s="409" t="s">
        <v>612</v>
      </c>
      <c r="C352" s="163" t="s">
        <v>7</v>
      </c>
      <c r="D352" s="163">
        <v>1593</v>
      </c>
      <c r="E352" s="164" t="str">
        <f>IF($D352&lt;&gt;"",VLOOKUP($D352,'SINAPI ABRIL 2021'!$A$1:G12081,2,FALSE),"")</f>
        <v>TERMINAL METALICO A PRESSAO PARA 1 CABO DE 185 MM2, COM 1 FURO DE FIXACAO</v>
      </c>
      <c r="F352" s="165" t="str">
        <f>IF($D352&lt;&gt;"",VLOOKUP($D352,'SINAPI ABRIL 2021'!$1:$1048576,3,FALSE),"")</f>
        <v xml:space="preserve">UN    </v>
      </c>
      <c r="G352" s="494">
        <v>6</v>
      </c>
      <c r="H352" s="368">
        <f>IF($D352&lt;&gt;"",VLOOKUP($D352,'SINAPI ABRIL 2021'!$1:$1048576,4,FALSE),"")</f>
        <v>22.16</v>
      </c>
      <c r="I352" s="371">
        <f t="shared" ref="I352:I353" si="59">TRUNC(G352*H352,2)</f>
        <v>132.96</v>
      </c>
    </row>
    <row r="353" spans="2:13" s="162" customFormat="1" ht="25.5">
      <c r="B353" s="409" t="s">
        <v>612</v>
      </c>
      <c r="C353" s="163" t="s">
        <v>7</v>
      </c>
      <c r="D353" s="163">
        <v>1590</v>
      </c>
      <c r="E353" s="164" t="str">
        <f>IF($D353&lt;&gt;"",VLOOKUP($D353,'SINAPI ABRIL 2021'!$A$1:G12082,2,FALSE),"")</f>
        <v>TERMINAL METALICO A PRESSAO PARA 1 CABO DE 95 MM2, COM 1 FURO DE FIXACAO</v>
      </c>
      <c r="F353" s="165" t="str">
        <f>IF($D353&lt;&gt;"",VLOOKUP($D353,'SINAPI ABRIL 2021'!$1:$1048576,3,FALSE),"")</f>
        <v xml:space="preserve">UN    </v>
      </c>
      <c r="G353" s="494">
        <v>4</v>
      </c>
      <c r="H353" s="368">
        <f>IF($D353&lt;&gt;"",VLOOKUP($D353,'SINAPI ABRIL 2021'!$1:$1048576,4,FALSE),"")</f>
        <v>13.4</v>
      </c>
      <c r="I353" s="371">
        <f t="shared" si="59"/>
        <v>53.6</v>
      </c>
    </row>
    <row r="354" spans="2:13" s="162" customFormat="1">
      <c r="B354" s="304"/>
      <c r="C354" s="163"/>
      <c r="D354" s="75"/>
      <c r="E354" s="303"/>
      <c r="F354" s="163"/>
      <c r="G354" s="356"/>
      <c r="H354" s="367"/>
      <c r="I354" s="367"/>
    </row>
    <row r="355" spans="2:13">
      <c r="B355" s="304" t="e">
        <f>'2-ORÇAMENTO'!#REF!</f>
        <v>#REF!</v>
      </c>
      <c r="C355" s="163"/>
      <c r="D355" s="75"/>
      <c r="E355" s="303"/>
      <c r="F355" s="163"/>
      <c r="G355" s="356"/>
      <c r="H355" s="367"/>
      <c r="I355" s="367"/>
    </row>
    <row r="356" spans="2:13">
      <c r="B356" s="304"/>
      <c r="C356" s="163"/>
      <c r="D356" s="75"/>
      <c r="E356" s="303"/>
      <c r="F356" s="163"/>
      <c r="G356" s="356"/>
      <c r="H356" s="367"/>
      <c r="I356" s="367"/>
    </row>
    <row r="357" spans="2:13" ht="25.5">
      <c r="B357" s="271" t="s">
        <v>4475</v>
      </c>
      <c r="C357" s="271"/>
      <c r="D357" s="271"/>
      <c r="E357" s="176" t="s">
        <v>12885</v>
      </c>
      <c r="F357" s="177" t="s">
        <v>50</v>
      </c>
      <c r="G357" s="357">
        <v>1</v>
      </c>
      <c r="H357" s="369"/>
      <c r="I357" s="372">
        <f>TRUNC(SUM(I358:I361),2)</f>
        <v>18.32</v>
      </c>
    </row>
    <row r="358" spans="2:13" ht="23.25" customHeight="1">
      <c r="B358" s="174" t="s">
        <v>610</v>
      </c>
      <c r="C358" s="174" t="s">
        <v>7</v>
      </c>
      <c r="D358" s="178">
        <v>7353</v>
      </c>
      <c r="E358" s="164" t="str">
        <f>IF($D358&lt;&gt;"",VLOOKUP($D358,'SINAPI ABRIL 2021'!$A$1:G12087,2,FALSE),"")</f>
        <v>RESINA ACRILICA BASE AGUA - COR BRANCA</v>
      </c>
      <c r="F358" s="165" t="str">
        <f>IF($D358&lt;&gt;"",VLOOKUP($D358,'SINAPI ABRIL 2021'!$1:$1048576,3,FALSE),"")</f>
        <v xml:space="preserve">L     </v>
      </c>
      <c r="G358" s="353">
        <v>0.16</v>
      </c>
      <c r="H358" s="368">
        <f>IF($D358&lt;&gt;"",VLOOKUP($D358,'SINAPI ABRIL 2021'!$1:$1048576,4,FALSE),"")</f>
        <v>24.56</v>
      </c>
      <c r="I358" s="371">
        <f t="shared" ref="I358:I361" si="60">TRUNC(G358*H358,2)</f>
        <v>3.92</v>
      </c>
    </row>
    <row r="359" spans="2:13" ht="28.5" customHeight="1">
      <c r="B359" s="174" t="s">
        <v>642</v>
      </c>
      <c r="C359" s="174" t="s">
        <v>7</v>
      </c>
      <c r="D359" s="178">
        <v>95276</v>
      </c>
      <c r="E359" s="164" t="str">
        <f>IF($D359&lt;&gt;"",VLOOKUP($D359,'SINAPI ABRIL 2021'!$A$1:G12088,2,FALSE),"")</f>
        <v>POLIDORA DE PISO (POLITRIZ), PESO DE 100KG, DIÂMETRO 450 MM, MOTOR ELÉTRICO, POTÊNCIA 4 HP - CHP DIURNO. AF_09/2016</v>
      </c>
      <c r="F359" s="165" t="str">
        <f>IF($D359&lt;&gt;"",VLOOKUP($D359,'SINAPI ABRIL 2021'!$1:$1048576,3,FALSE),"")</f>
        <v>CHP</v>
      </c>
      <c r="G359" s="353">
        <v>0.123</v>
      </c>
      <c r="H359" s="368">
        <f>IF($D359&lt;&gt;"",VLOOKUP($D359,'SINAPI ABRIL 2021'!$1:$1048576,4,FALSE),"")</f>
        <v>2.85</v>
      </c>
      <c r="I359" s="371">
        <f t="shared" si="60"/>
        <v>0.35</v>
      </c>
    </row>
    <row r="360" spans="2:13" ht="25.5">
      <c r="B360" s="174" t="s">
        <v>642</v>
      </c>
      <c r="C360" s="174" t="s">
        <v>7</v>
      </c>
      <c r="D360" s="178">
        <v>95277</v>
      </c>
      <c r="E360" s="164" t="str">
        <f>IF($D360&lt;&gt;"",VLOOKUP($D360,'SINAPI ABRIL 2021'!$A$1:G12089,2,FALSE),"")</f>
        <v>POLIDORA DE PISO (POLITRIZ), PESO DE 100KG, DIÂMETRO 450 MM, MOTOR ELÉTRICO, POTÊNCIA 4 HP - CHI DIURNO. AF_09/2016</v>
      </c>
      <c r="F360" s="165" t="str">
        <f>IF($D360&lt;&gt;"",VLOOKUP($D360,'SINAPI ABRIL 2021'!$1:$1048576,3,FALSE),"")</f>
        <v>CHI</v>
      </c>
      <c r="G360" s="353">
        <v>0.42799999999999999</v>
      </c>
      <c r="H360" s="368">
        <f>IF($D360&lt;&gt;"",VLOOKUP($D360,'SINAPI ABRIL 2021'!$1:$1048576,4,FALSE),"")</f>
        <v>0.45</v>
      </c>
      <c r="I360" s="371">
        <f t="shared" si="60"/>
        <v>0.19</v>
      </c>
    </row>
    <row r="361" spans="2:13" ht="18.75" customHeight="1">
      <c r="B361" s="174" t="s">
        <v>642</v>
      </c>
      <c r="C361" s="174" t="s">
        <v>7</v>
      </c>
      <c r="D361" s="178">
        <v>88270</v>
      </c>
      <c r="E361" s="164" t="str">
        <f>IF($D361&lt;&gt;"",VLOOKUP($D361,'SINAPI ABRIL 2021'!$A$1:G12090,2,FALSE),"")</f>
        <v>IMPERMEABILIZADOR COM ENCARGOS COMPLEMENTARES</v>
      </c>
      <c r="F361" s="165" t="str">
        <f>IF($D361&lt;&gt;"",VLOOKUP($D361,'SINAPI ABRIL 2021'!$1:$1048576,3,FALSE),"")</f>
        <v>H</v>
      </c>
      <c r="G361" s="353">
        <v>0.75</v>
      </c>
      <c r="H361" s="368">
        <f>IF($D361&lt;&gt;"",VLOOKUP($D361,'SINAPI ABRIL 2021'!$1:$1048576,4,FALSE),"")</f>
        <v>18.489999999999998</v>
      </c>
      <c r="I361" s="371">
        <f t="shared" si="60"/>
        <v>13.86</v>
      </c>
    </row>
    <row r="362" spans="2:13">
      <c r="B362" s="304"/>
      <c r="C362" s="163"/>
      <c r="D362" s="75"/>
      <c r="E362" s="303"/>
      <c r="F362" s="163"/>
      <c r="G362" s="356"/>
      <c r="H362" s="367"/>
      <c r="I362" s="367"/>
    </row>
    <row r="363" spans="2:13" s="162" customFormat="1" ht="39.75" customHeight="1">
      <c r="B363" s="271" t="s">
        <v>4654</v>
      </c>
      <c r="C363" s="271"/>
      <c r="D363" s="271"/>
      <c r="E363" s="176" t="s">
        <v>4656</v>
      </c>
      <c r="F363" s="177" t="s">
        <v>725</v>
      </c>
      <c r="G363" s="357">
        <v>1</v>
      </c>
      <c r="H363" s="369"/>
      <c r="I363" s="372">
        <f>TRUNC(SUM(I364:I367),2)</f>
        <v>39.04</v>
      </c>
      <c r="K363" s="195"/>
      <c r="L363" s="195"/>
      <c r="M363" s="195"/>
    </row>
    <row r="364" spans="2:13" s="162" customFormat="1" ht="25.5">
      <c r="B364" s="174" t="s">
        <v>610</v>
      </c>
      <c r="C364" s="174" t="s">
        <v>7</v>
      </c>
      <c r="D364" s="171">
        <v>3671</v>
      </c>
      <c r="E364" s="164" t="str">
        <f>IF($D364&lt;&gt;"",VLOOKUP($D364,'SINAPI ABRIL 2021'!$A$1:G12093,2,FALSE),"")</f>
        <v>JUNTA PLASTICA DE DILATACAO PARA PISOS, COR CINZA, 17 X 3 MM (ALTURA X ESPESSURA)</v>
      </c>
      <c r="F364" s="165" t="str">
        <f>IF($D364&lt;&gt;"",VLOOKUP($D364,'SINAPI ABRIL 2021'!$1:$1048576,3,FALSE),"")</f>
        <v xml:space="preserve">M     </v>
      </c>
      <c r="G364" s="353">
        <v>1.67</v>
      </c>
      <c r="H364" s="368">
        <f>IF($D364&lt;&gt;"",VLOOKUP($D364,'SINAPI ABRIL 2021'!$1:$1048576,4,FALSE),"")</f>
        <v>0.79</v>
      </c>
      <c r="I364" s="371">
        <f t="shared" ref="I364:I367" si="61">TRUNC(G364*H364,2)</f>
        <v>1.31</v>
      </c>
      <c r="K364" s="195"/>
      <c r="L364" s="196"/>
      <c r="M364" s="195"/>
    </row>
    <row r="365" spans="2:13" s="162" customFormat="1" ht="27.75" customHeight="1">
      <c r="B365" s="174" t="s">
        <v>642</v>
      </c>
      <c r="C365" s="174" t="s">
        <v>7</v>
      </c>
      <c r="D365" s="171">
        <v>34680</v>
      </c>
      <c r="E365" s="164" t="str">
        <f>IF($D365&lt;&gt;"",VLOOKUP($D365,'SINAPI ABRIL 2021'!$A$1:G12095,2,FALSE),"")</f>
        <v>RODAPE PRE-MOLDADO DE GRANILITE, MARMORITE OU GRANITINA L = 10 CM</v>
      </c>
      <c r="F365" s="165" t="str">
        <f>IF($D365&lt;&gt;"",VLOOKUP($D365,'SINAPI ABRIL 2021'!$1:$1048576,3,FALSE),"")</f>
        <v xml:space="preserve">M     </v>
      </c>
      <c r="G365" s="353">
        <v>1</v>
      </c>
      <c r="H365" s="368">
        <f>IF($D365&lt;&gt;"",VLOOKUP($D365,'SINAPI ABRIL 2021'!$1:$1048576,4,FALSE),"")</f>
        <v>30.26</v>
      </c>
      <c r="I365" s="371">
        <f t="shared" si="61"/>
        <v>30.26</v>
      </c>
      <c r="K365" s="195"/>
      <c r="L365" s="196"/>
      <c r="M365" s="195"/>
    </row>
    <row r="366" spans="2:13" s="162" customFormat="1" ht="12.75" customHeight="1">
      <c r="B366" s="174" t="s">
        <v>642</v>
      </c>
      <c r="C366" s="174" t="s">
        <v>7</v>
      </c>
      <c r="D366" s="171">
        <v>88274</v>
      </c>
      <c r="E366" s="164" t="str">
        <f>IF($D366&lt;&gt;"",VLOOKUP($D366,'SINAPI ABRIL 2021'!$A$1:G12096,2,FALSE),"")</f>
        <v>MARMORISTA/GRANITEIRO COM ENCARGOS COMPLEMENTARES</v>
      </c>
      <c r="F366" s="165" t="str">
        <f>IF($D366&lt;&gt;"",VLOOKUP($D366,'SINAPI ABRIL 2021'!$1:$1048576,3,FALSE),"")</f>
        <v>H</v>
      </c>
      <c r="G366" s="353">
        <v>0.3</v>
      </c>
      <c r="H366" s="368">
        <f>IF($D366&lt;&gt;"",VLOOKUP($D366,'SINAPI ABRIL 2021'!$1:$1048576,4,FALSE),"")</f>
        <v>17.899999999999999</v>
      </c>
      <c r="I366" s="371">
        <f t="shared" si="61"/>
        <v>5.37</v>
      </c>
      <c r="K366" s="195"/>
      <c r="L366" s="196"/>
      <c r="M366" s="195"/>
    </row>
    <row r="367" spans="2:13" s="162" customFormat="1" ht="12.75" customHeight="1">
      <c r="B367" s="174" t="s">
        <v>642</v>
      </c>
      <c r="C367" s="174" t="s">
        <v>7</v>
      </c>
      <c r="D367" s="171">
        <v>88316</v>
      </c>
      <c r="E367" s="164" t="str">
        <f>IF($D367&lt;&gt;"",VLOOKUP($D367,'SINAPI ABRIL 2021'!$A$1:G12097,2,FALSE),"")</f>
        <v>SERVENTE COM ENCARGOS COMPLEMENTARES</v>
      </c>
      <c r="F367" s="165" t="str">
        <f>IF($D367&lt;&gt;"",VLOOKUP($D367,'SINAPI ABRIL 2021'!$1:$1048576,3,FALSE),"")</f>
        <v>H</v>
      </c>
      <c r="G367" s="353">
        <v>0.15</v>
      </c>
      <c r="H367" s="368">
        <f>IF($D367&lt;&gt;"",VLOOKUP($D367,'SINAPI ABRIL 2021'!$1:$1048576,4,FALSE),"")</f>
        <v>14.02</v>
      </c>
      <c r="I367" s="371">
        <f t="shared" si="61"/>
        <v>2.1</v>
      </c>
      <c r="K367" s="195"/>
      <c r="L367" s="195"/>
      <c r="M367" s="195"/>
    </row>
    <row r="368" spans="2:13" s="162" customFormat="1">
      <c r="B368" s="304"/>
      <c r="C368" s="163"/>
      <c r="D368" s="75"/>
      <c r="E368" s="303"/>
      <c r="F368" s="163"/>
      <c r="G368" s="356"/>
      <c r="H368" s="367"/>
      <c r="I368" s="367"/>
      <c r="K368" s="195"/>
      <c r="L368" s="195"/>
      <c r="M368" s="195"/>
    </row>
    <row r="369" spans="2:13" s="162" customFormat="1">
      <c r="B369" s="304"/>
      <c r="C369" s="163"/>
      <c r="D369" s="75"/>
      <c r="E369" s="303"/>
      <c r="F369" s="163"/>
      <c r="G369" s="356"/>
      <c r="H369" s="367"/>
      <c r="I369" s="367"/>
      <c r="K369" s="195"/>
      <c r="L369" s="195"/>
      <c r="M369" s="195"/>
    </row>
    <row r="370" spans="2:13" s="162" customFormat="1">
      <c r="B370" s="304"/>
      <c r="C370" s="163"/>
      <c r="D370" s="75"/>
      <c r="E370" s="303"/>
      <c r="F370" s="163"/>
      <c r="G370" s="356"/>
      <c r="H370" s="367"/>
      <c r="I370" s="367"/>
      <c r="K370" s="195"/>
      <c r="L370" s="195"/>
      <c r="M370" s="195"/>
    </row>
    <row r="371" spans="2:13" s="162" customFormat="1">
      <c r="B371" s="304"/>
      <c r="C371" s="163"/>
      <c r="D371" s="75"/>
      <c r="E371" s="303"/>
      <c r="F371" s="163"/>
      <c r="G371" s="356"/>
      <c r="H371" s="367"/>
      <c r="I371" s="367"/>
      <c r="K371" s="195"/>
      <c r="L371" s="195"/>
      <c r="M371" s="195"/>
    </row>
    <row r="372" spans="2:13">
      <c r="B372" s="304" t="str">
        <f>QUANT!E868</f>
        <v>SERVIÇOS COMPLEMENTARES</v>
      </c>
      <c r="C372" s="163"/>
      <c r="D372" s="75"/>
      <c r="E372" s="303"/>
      <c r="F372" s="163"/>
      <c r="G372" s="356"/>
      <c r="H372" s="367"/>
      <c r="I372" s="367"/>
    </row>
    <row r="373" spans="2:13">
      <c r="B373" s="304"/>
      <c r="C373" s="163"/>
      <c r="D373" s="75"/>
      <c r="E373" s="303"/>
      <c r="F373" s="163"/>
      <c r="G373" s="356"/>
      <c r="H373" s="367"/>
      <c r="I373" s="367"/>
    </row>
    <row r="374" spans="2:13" s="162" customFormat="1" ht="25.5">
      <c r="B374" s="183" t="s">
        <v>4476</v>
      </c>
      <c r="C374" s="180"/>
      <c r="D374" s="180"/>
      <c r="E374" s="166" t="s">
        <v>3494</v>
      </c>
      <c r="F374" s="167" t="s">
        <v>41</v>
      </c>
      <c r="G374" s="357">
        <v>1</v>
      </c>
      <c r="H374" s="369"/>
      <c r="I374" s="372">
        <f>TRUNC(SUM(I375:I377),2)</f>
        <v>694.22</v>
      </c>
    </row>
    <row r="375" spans="2:13" s="162" customFormat="1">
      <c r="B375" s="163" t="s">
        <v>612</v>
      </c>
      <c r="C375" s="163" t="s">
        <v>7</v>
      </c>
      <c r="D375" s="168">
        <v>88309</v>
      </c>
      <c r="E375" s="164" t="str">
        <f>IF($D375&lt;&gt;"",VLOOKUP($D375,'SINAPI ABRIL 2021'!$A$1:G12102,2,FALSE),"")</f>
        <v>PEDREIRO COM ENCARGOS COMPLEMENTARES</v>
      </c>
      <c r="F375" s="165" t="str">
        <f>IF($D375&lt;&gt;"",VLOOKUP($D375,'SINAPI ABRIL 2021'!$1:$1048576,3,FALSE),"")</f>
        <v>H</v>
      </c>
      <c r="G375" s="353">
        <v>0.5</v>
      </c>
      <c r="H375" s="368">
        <f>IF($D375&lt;&gt;"",VLOOKUP($D375,'SINAPI ABRIL 2021'!$1:$1048576,4,FALSE),"")</f>
        <v>17.670000000000002</v>
      </c>
      <c r="I375" s="371">
        <f t="shared" ref="I375:I377" si="62">TRUNC(G375*H375,2)</f>
        <v>8.83</v>
      </c>
    </row>
    <row r="376" spans="2:13" s="162" customFormat="1">
      <c r="B376" s="163" t="s">
        <v>612</v>
      </c>
      <c r="C376" s="163" t="s">
        <v>7</v>
      </c>
      <c r="D376" s="168">
        <v>88316</v>
      </c>
      <c r="E376" s="164" t="str">
        <f>IF($D376&lt;&gt;"",VLOOKUP($D376,'SINAPI ABRIL 2021'!$A$1:G12103,2,FALSE),"")</f>
        <v>SERVENTE COM ENCARGOS COMPLEMENTARES</v>
      </c>
      <c r="F376" s="165" t="str">
        <f>IF($D376&lt;&gt;"",VLOOKUP($D376,'SINAPI ABRIL 2021'!$1:$1048576,3,FALSE),"")</f>
        <v>H</v>
      </c>
      <c r="G376" s="353">
        <v>0.5</v>
      </c>
      <c r="H376" s="368">
        <f>IF($D376&lt;&gt;"",VLOOKUP($D376,'SINAPI ABRIL 2021'!$1:$1048576,4,FALSE),"")</f>
        <v>14.02</v>
      </c>
      <c r="I376" s="371">
        <f t="shared" si="62"/>
        <v>7.01</v>
      </c>
    </row>
    <row r="377" spans="2:13" s="162" customFormat="1">
      <c r="B377" s="163" t="s">
        <v>613</v>
      </c>
      <c r="C377" s="163" t="s">
        <v>7</v>
      </c>
      <c r="D377" s="168">
        <v>10848</v>
      </c>
      <c r="E377" s="164" t="str">
        <f>IF($D377&lt;&gt;"",VLOOKUP($D377,'SINAPI ABRIL 2021'!$A$1:G12104,2,FALSE),"")</f>
        <v>PLACA DE INAUGURACAO METALICA, *40* CM X *60* CM</v>
      </c>
      <c r="F377" s="165" t="str">
        <f>IF($D377&lt;&gt;"",VLOOKUP($D377,'SINAPI ABRIL 2021'!$1:$1048576,3,FALSE),"")</f>
        <v xml:space="preserve">UN    </v>
      </c>
      <c r="G377" s="353">
        <v>1</v>
      </c>
      <c r="H377" s="368">
        <f>IF($D377&lt;&gt;"",VLOOKUP($D377,'SINAPI ABRIL 2021'!$1:$1048576,4,FALSE),"")</f>
        <v>678.38</v>
      </c>
      <c r="I377" s="371">
        <f t="shared" si="62"/>
        <v>678.38</v>
      </c>
    </row>
    <row r="378" spans="2:13" s="162" customFormat="1">
      <c r="B378" s="174"/>
      <c r="C378" s="174"/>
      <c r="D378" s="178"/>
      <c r="E378" s="306"/>
      <c r="F378" s="175"/>
      <c r="G378" s="353"/>
      <c r="H378" s="368"/>
      <c r="I378" s="367"/>
    </row>
    <row r="379" spans="2:13" s="162" customFormat="1" ht="27" customHeight="1">
      <c r="B379" s="183" t="s">
        <v>4477</v>
      </c>
      <c r="C379" s="180"/>
      <c r="D379" s="180"/>
      <c r="E379" s="181" t="s">
        <v>4495</v>
      </c>
      <c r="F379" s="182" t="s">
        <v>41</v>
      </c>
      <c r="G379" s="357">
        <v>1</v>
      </c>
      <c r="H379" s="369"/>
      <c r="I379" s="372">
        <f>TRUNC(SUM(I380:I405),2)</f>
        <v>4187.12</v>
      </c>
    </row>
    <row r="380" spans="2:13" s="162" customFormat="1" ht="12.75" customHeight="1">
      <c r="B380" s="163" t="s">
        <v>612</v>
      </c>
      <c r="C380" s="163" t="s">
        <v>7</v>
      </c>
      <c r="D380" s="168">
        <v>92716</v>
      </c>
      <c r="E380" s="164" t="str">
        <f>IF($D380&lt;&gt;"",VLOOKUP($D380,'SINAPI ABRIL 2021'!$A$1:G12107,2,FALSE),"")</f>
        <v>APARELHO PARA CORTE E SOLDA OXI-ACETILENO SOBRE RODAS, INCLUSIVE CILINDROS E MAÇARICOS - CHP DIURNO. AF_12/2015</v>
      </c>
      <c r="F380" s="165" t="str">
        <f>IF($D380&lt;&gt;"",VLOOKUP($D380,'SINAPI ABRIL 2021'!$1:$1048576,3,FALSE),"")</f>
        <v>CHP</v>
      </c>
      <c r="G380" s="353">
        <v>0.85</v>
      </c>
      <c r="H380" s="368">
        <f>IF($D380&lt;&gt;"",VLOOKUP($D380,'SINAPI ABRIL 2021'!$1:$1048576,4,FALSE),"")</f>
        <v>26.27</v>
      </c>
      <c r="I380" s="371">
        <f t="shared" ref="I380:I405" si="63">TRUNC(G380*H380,2)</f>
        <v>22.32</v>
      </c>
    </row>
    <row r="381" spans="2:13" s="162" customFormat="1">
      <c r="B381" s="163" t="s">
        <v>612</v>
      </c>
      <c r="C381" s="163" t="s">
        <v>7</v>
      </c>
      <c r="D381" s="168">
        <v>88238</v>
      </c>
      <c r="E381" s="164" t="str">
        <f>IF($D381&lt;&gt;"",VLOOKUP($D381,'SINAPI ABRIL 2021'!$A$1:G12108,2,FALSE),"")</f>
        <v>AJUDANTE DE ARMADOR COM ENCARGOS COMPLEMENTARES</v>
      </c>
      <c r="F381" s="165" t="str">
        <f>IF($D381&lt;&gt;"",VLOOKUP($D381,'SINAPI ABRIL 2021'!$1:$1048576,3,FALSE),"")</f>
        <v>H</v>
      </c>
      <c r="G381" s="353">
        <v>2.34</v>
      </c>
      <c r="H381" s="368">
        <f>IF($D381&lt;&gt;"",VLOOKUP($D381,'SINAPI ABRIL 2021'!$1:$1048576,4,FALSE),"")</f>
        <v>13.4</v>
      </c>
      <c r="I381" s="371">
        <f t="shared" si="63"/>
        <v>31.35</v>
      </c>
    </row>
    <row r="382" spans="2:13" s="162" customFormat="1">
      <c r="B382" s="163" t="s">
        <v>612</v>
      </c>
      <c r="C382" s="163" t="s">
        <v>7</v>
      </c>
      <c r="D382" s="168">
        <v>88239</v>
      </c>
      <c r="E382" s="164" t="str">
        <f>IF($D382&lt;&gt;"",VLOOKUP($D382,'SINAPI ABRIL 2021'!$A$1:G12109,2,FALSE),"")</f>
        <v>AJUDANTE DE CARPINTEIRO COM ENCARGOS COMPLEMENTARES</v>
      </c>
      <c r="F382" s="165" t="str">
        <f>IF($D382&lt;&gt;"",VLOOKUP($D382,'SINAPI ABRIL 2021'!$1:$1048576,3,FALSE),"")</f>
        <v>H</v>
      </c>
      <c r="G382" s="353">
        <v>3.5</v>
      </c>
      <c r="H382" s="368">
        <f>IF($D382&lt;&gt;"",VLOOKUP($D382,'SINAPI ABRIL 2021'!$1:$1048576,4,FALSE),"")</f>
        <v>14.57</v>
      </c>
      <c r="I382" s="371">
        <f t="shared" si="63"/>
        <v>50.99</v>
      </c>
    </row>
    <row r="383" spans="2:13" s="162" customFormat="1">
      <c r="B383" s="163" t="s">
        <v>613</v>
      </c>
      <c r="C383" s="163" t="s">
        <v>7</v>
      </c>
      <c r="D383" s="168">
        <v>34466</v>
      </c>
      <c r="E383" s="164" t="str">
        <f>IF($D383&lt;&gt;"",VLOOKUP($D383,'SINAPI ABRIL 2021'!$A$1:G12110,2,FALSE),"")</f>
        <v>AJUDANTE DE PINTOR</v>
      </c>
      <c r="F383" s="165" t="str">
        <f>IF($D383&lt;&gt;"",VLOOKUP($D383,'SINAPI ABRIL 2021'!$1:$1048576,3,FALSE),"")</f>
        <v xml:space="preserve">H     </v>
      </c>
      <c r="G383" s="353">
        <v>3.5</v>
      </c>
      <c r="H383" s="368">
        <f>IF($D383&lt;&gt;"",VLOOKUP($D383,'SINAPI ABRIL 2021'!$1:$1048576,4,FALSE),"")</f>
        <v>9.85</v>
      </c>
      <c r="I383" s="371">
        <f t="shared" si="63"/>
        <v>34.47</v>
      </c>
    </row>
    <row r="384" spans="2:13" s="162" customFormat="1">
      <c r="B384" s="163" t="s">
        <v>612</v>
      </c>
      <c r="C384" s="163" t="s">
        <v>7</v>
      </c>
      <c r="D384" s="168">
        <v>88245</v>
      </c>
      <c r="E384" s="164" t="str">
        <f>IF($D384&lt;&gt;"",VLOOKUP($D384,'SINAPI ABRIL 2021'!$A$1:G12111,2,FALSE),"")</f>
        <v>ARMADOR COM ENCARGOS COMPLEMENTARES</v>
      </c>
      <c r="F384" s="165" t="str">
        <f>IF($D384&lt;&gt;"",VLOOKUP($D384,'SINAPI ABRIL 2021'!$1:$1048576,3,FALSE),"")</f>
        <v>H</v>
      </c>
      <c r="G384" s="353">
        <v>2.34</v>
      </c>
      <c r="H384" s="368">
        <f>IF($D384&lt;&gt;"",VLOOKUP($D384,'SINAPI ABRIL 2021'!$1:$1048576,4,FALSE),"")</f>
        <v>17.579999999999998</v>
      </c>
      <c r="I384" s="371">
        <f t="shared" si="63"/>
        <v>41.13</v>
      </c>
    </row>
    <row r="385" spans="2:9" s="162" customFormat="1">
      <c r="B385" s="163" t="s">
        <v>612</v>
      </c>
      <c r="C385" s="163" t="s">
        <v>7</v>
      </c>
      <c r="D385" s="168">
        <v>88262</v>
      </c>
      <c r="E385" s="164" t="str">
        <f>IF($D385&lt;&gt;"",VLOOKUP($D385,'SINAPI ABRIL 2021'!$A$1:G12112,2,FALSE),"")</f>
        <v>CARPINTEIRO DE FORMAS COM ENCARGOS COMPLEMENTARES</v>
      </c>
      <c r="F385" s="165" t="str">
        <f>IF($D385&lt;&gt;"",VLOOKUP($D385,'SINAPI ABRIL 2021'!$1:$1048576,3,FALSE),"")</f>
        <v>H</v>
      </c>
      <c r="G385" s="353">
        <v>3.5</v>
      </c>
      <c r="H385" s="368">
        <f>IF($D385&lt;&gt;"",VLOOKUP($D385,'SINAPI ABRIL 2021'!$1:$1048576,4,FALSE),"")</f>
        <v>17.48</v>
      </c>
      <c r="I385" s="371">
        <f t="shared" si="63"/>
        <v>61.18</v>
      </c>
    </row>
    <row r="386" spans="2:9" s="162" customFormat="1">
      <c r="B386" s="163" t="s">
        <v>612</v>
      </c>
      <c r="C386" s="163" t="s">
        <v>7</v>
      </c>
      <c r="D386" s="168">
        <v>88256</v>
      </c>
      <c r="E386" s="164" t="str">
        <f>IF($D386&lt;&gt;"",VLOOKUP($D386,'SINAPI ABRIL 2021'!$A$1:G12113,2,FALSE),"")</f>
        <v>AZULEJISTA OU LADRILHISTA COM ENCARGOS COMPLEMENTARES</v>
      </c>
      <c r="F386" s="165" t="str">
        <f>IF($D386&lt;&gt;"",VLOOKUP($D386,'SINAPI ABRIL 2021'!$1:$1048576,3,FALSE),"")</f>
        <v>H</v>
      </c>
      <c r="G386" s="353">
        <v>5.5</v>
      </c>
      <c r="H386" s="368">
        <f>IF($D386&lt;&gt;"",VLOOKUP($D386,'SINAPI ABRIL 2021'!$1:$1048576,4,FALSE),"")</f>
        <v>17.61</v>
      </c>
      <c r="I386" s="371">
        <f t="shared" si="63"/>
        <v>96.85</v>
      </c>
    </row>
    <row r="387" spans="2:9" s="162" customFormat="1">
      <c r="B387" s="163" t="s">
        <v>612</v>
      </c>
      <c r="C387" s="163" t="s">
        <v>7</v>
      </c>
      <c r="D387" s="168">
        <v>88309</v>
      </c>
      <c r="E387" s="164" t="str">
        <f>IF($D387&lt;&gt;"",VLOOKUP($D387,'SINAPI ABRIL 2021'!$A$1:G12114,2,FALSE),"")</f>
        <v>PEDREIRO COM ENCARGOS COMPLEMENTARES</v>
      </c>
      <c r="F387" s="165" t="str">
        <f>IF($D387&lt;&gt;"",VLOOKUP($D387,'SINAPI ABRIL 2021'!$1:$1048576,3,FALSE),"")</f>
        <v>H</v>
      </c>
      <c r="G387" s="353">
        <v>1.91</v>
      </c>
      <c r="H387" s="368">
        <f>IF($D387&lt;&gt;"",VLOOKUP($D387,'SINAPI ABRIL 2021'!$1:$1048576,4,FALSE),"")</f>
        <v>17.670000000000002</v>
      </c>
      <c r="I387" s="371">
        <f t="shared" si="63"/>
        <v>33.74</v>
      </c>
    </row>
    <row r="388" spans="2:9" s="162" customFormat="1">
      <c r="B388" s="163" t="s">
        <v>612</v>
      </c>
      <c r="C388" s="163" t="s">
        <v>7</v>
      </c>
      <c r="D388" s="168">
        <v>88316</v>
      </c>
      <c r="E388" s="164" t="str">
        <f>IF($D388&lt;&gt;"",VLOOKUP($D388,'SINAPI ABRIL 2021'!$A$1:G12115,2,FALSE),"")</f>
        <v>SERVENTE COM ENCARGOS COMPLEMENTARES</v>
      </c>
      <c r="F388" s="165" t="str">
        <f>IF($D388&lt;&gt;"",VLOOKUP($D388,'SINAPI ABRIL 2021'!$1:$1048576,3,FALSE),"")</f>
        <v>H</v>
      </c>
      <c r="G388" s="353">
        <v>12.5</v>
      </c>
      <c r="H388" s="368">
        <f>IF($D388&lt;&gt;"",VLOOKUP($D388,'SINAPI ABRIL 2021'!$1:$1048576,4,FALSE),"")</f>
        <v>14.02</v>
      </c>
      <c r="I388" s="371">
        <f t="shared" si="63"/>
        <v>175.25</v>
      </c>
    </row>
    <row r="389" spans="2:9" s="162" customFormat="1" ht="25.5">
      <c r="B389" s="163" t="s">
        <v>613</v>
      </c>
      <c r="C389" s="163" t="s">
        <v>7</v>
      </c>
      <c r="D389" s="168">
        <v>367</v>
      </c>
      <c r="E389" s="164" t="str">
        <f>IF($D389&lt;&gt;"",VLOOKUP($D389,'SINAPI ABRIL 2021'!$A$1:G12116,2,FALSE),"")</f>
        <v>AREIA GROSSA - POSTO JAZIDA/FORNECEDOR (RETIRADO NA JAZIDA, SEM TRANSPORTE)</v>
      </c>
      <c r="F389" s="165" t="str">
        <f>IF($D389&lt;&gt;"",VLOOKUP($D389,'SINAPI ABRIL 2021'!$1:$1048576,3,FALSE),"")</f>
        <v xml:space="preserve">M3    </v>
      </c>
      <c r="G389" s="353">
        <v>0.5</v>
      </c>
      <c r="H389" s="368">
        <f>IF($D389&lt;&gt;"",VLOOKUP($D389,'SINAPI ABRIL 2021'!$1:$1048576,4,FALSE),"")</f>
        <v>76.5</v>
      </c>
      <c r="I389" s="371">
        <f t="shared" si="63"/>
        <v>38.25</v>
      </c>
    </row>
    <row r="390" spans="2:9" s="162" customFormat="1">
      <c r="B390" s="163" t="s">
        <v>613</v>
      </c>
      <c r="C390" s="163" t="s">
        <v>7</v>
      </c>
      <c r="D390" s="168">
        <v>33</v>
      </c>
      <c r="E390" s="164" t="str">
        <f>IF($D390&lt;&gt;"",VLOOKUP($D390,'SINAPI ABRIL 2021'!$A$1:G12117,2,FALSE),"")</f>
        <v>ACO CA-50, 8,0 MM, VERGALHAO</v>
      </c>
      <c r="F390" s="165" t="str">
        <f>IF($D390&lt;&gt;"",VLOOKUP($D390,'SINAPI ABRIL 2021'!$1:$1048576,3,FALSE),"")</f>
        <v xml:space="preserve">KG    </v>
      </c>
      <c r="G390" s="353">
        <v>33.5</v>
      </c>
      <c r="H390" s="368">
        <f>IF($D390&lt;&gt;"",VLOOKUP($D390,'SINAPI ABRIL 2021'!$1:$1048576,4,FALSE),"")</f>
        <v>13.16</v>
      </c>
      <c r="I390" s="371">
        <f t="shared" si="63"/>
        <v>440.86</v>
      </c>
    </row>
    <row r="391" spans="2:9" s="162" customFormat="1" ht="25.5">
      <c r="B391" s="163" t="s">
        <v>613</v>
      </c>
      <c r="C391" s="163" t="s">
        <v>7</v>
      </c>
      <c r="D391" s="168">
        <v>4718</v>
      </c>
      <c r="E391" s="164" t="str">
        <f>IF($D391&lt;&gt;"",VLOOKUP($D391,'SINAPI ABRIL 2021'!$A$1:G12118,2,FALSE),"")</f>
        <v>PEDRA BRITADA N. 2 (19 A 38 MM) POSTO PEDREIRA/FORNECEDOR, SEM FRETE</v>
      </c>
      <c r="F391" s="165" t="str">
        <f>IF($D391&lt;&gt;"",VLOOKUP($D391,'SINAPI ABRIL 2021'!$1:$1048576,3,FALSE),"")</f>
        <v xml:space="preserve">M3    </v>
      </c>
      <c r="G391" s="353">
        <v>0.16</v>
      </c>
      <c r="H391" s="368">
        <f>IF($D391&lt;&gt;"",VLOOKUP($D391,'SINAPI ABRIL 2021'!$1:$1048576,4,FALSE),"")</f>
        <v>77.349999999999994</v>
      </c>
      <c r="I391" s="371">
        <f t="shared" si="63"/>
        <v>12.37</v>
      </c>
    </row>
    <row r="392" spans="2:9" s="162" customFormat="1">
      <c r="B392" s="163" t="s">
        <v>613</v>
      </c>
      <c r="C392" s="163" t="s">
        <v>7</v>
      </c>
      <c r="D392" s="168">
        <v>1106</v>
      </c>
      <c r="E392" s="164" t="str">
        <f>IF($D392&lt;&gt;"",VLOOKUP($D392,'SINAPI ABRIL 2021'!$A$1:G12119,2,FALSE),"")</f>
        <v>CAL HIDRATADA CH-I PARA ARGAMASSAS</v>
      </c>
      <c r="F392" s="165" t="str">
        <f>IF($D392&lt;&gt;"",VLOOKUP($D392,'SINAPI ABRIL 2021'!$1:$1048576,3,FALSE),"")</f>
        <v xml:space="preserve">KG    </v>
      </c>
      <c r="G392" s="353">
        <v>7.28</v>
      </c>
      <c r="H392" s="368">
        <f>IF($D392&lt;&gt;"",VLOOKUP($D392,'SINAPI ABRIL 2021'!$1:$1048576,4,FALSE),"")</f>
        <v>0.75</v>
      </c>
      <c r="I392" s="371">
        <f t="shared" si="63"/>
        <v>5.46</v>
      </c>
    </row>
    <row r="393" spans="2:9" s="162" customFormat="1" ht="25.5">
      <c r="B393" s="163" t="s">
        <v>613</v>
      </c>
      <c r="C393" s="163" t="s">
        <v>7</v>
      </c>
      <c r="D393" s="168">
        <v>1347</v>
      </c>
      <c r="E393" s="164" t="str">
        <f>IF($D393&lt;&gt;"",VLOOKUP($D393,'SINAPI ABRIL 2021'!$A$1:G12120,2,FALSE),"")</f>
        <v>CHAPA DE MADEIRA COMPENSADA PLASTIFICADA PARA FORMA DE CONCRETO, DE 2,20 X 1,10 M, E = 12 MM</v>
      </c>
      <c r="F393" s="165" t="str">
        <f>IF($D393&lt;&gt;"",VLOOKUP($D393,'SINAPI ABRIL 2021'!$1:$1048576,3,FALSE),"")</f>
        <v xml:space="preserve">M2    </v>
      </c>
      <c r="G393" s="353">
        <v>3.3</v>
      </c>
      <c r="H393" s="368">
        <f>IF($D393&lt;&gt;"",VLOOKUP($D393,'SINAPI ABRIL 2021'!$1:$1048576,4,FALSE),"")</f>
        <v>31.78</v>
      </c>
      <c r="I393" s="371">
        <f t="shared" si="63"/>
        <v>104.87</v>
      </c>
    </row>
    <row r="394" spans="2:9" s="162" customFormat="1">
      <c r="B394" s="163" t="s">
        <v>613</v>
      </c>
      <c r="C394" s="163" t="s">
        <v>7</v>
      </c>
      <c r="D394" s="168">
        <v>1379</v>
      </c>
      <c r="E394" s="164" t="str">
        <f>IF($D394&lt;&gt;"",VLOOKUP($D394,'SINAPI ABRIL 2021'!$A$1:G12121,2,FALSE),"")</f>
        <v>CIMENTO PORTLAND COMPOSTO CP II-32</v>
      </c>
      <c r="F394" s="165" t="str">
        <f>IF($D394&lt;&gt;"",VLOOKUP($D394,'SINAPI ABRIL 2021'!$1:$1048576,3,FALSE),"")</f>
        <v xml:space="preserve">KG    </v>
      </c>
      <c r="G394" s="353">
        <v>112</v>
      </c>
      <c r="H394" s="368">
        <f>IF($D394&lt;&gt;"",VLOOKUP($D394,'SINAPI ABRIL 2021'!$1:$1048576,4,FALSE),"")</f>
        <v>0.6</v>
      </c>
      <c r="I394" s="371">
        <f t="shared" si="63"/>
        <v>67.2</v>
      </c>
    </row>
    <row r="395" spans="2:9" s="162" customFormat="1" ht="25.5">
      <c r="B395" s="163" t="s">
        <v>613</v>
      </c>
      <c r="C395" s="163" t="s">
        <v>7</v>
      </c>
      <c r="D395" s="168">
        <v>2692</v>
      </c>
      <c r="E395" s="164" t="str">
        <f>IF($D395&lt;&gt;"",VLOOKUP($D395,'SINAPI ABRIL 2021'!$A$1:G12122,2,FALSE),"")</f>
        <v>DESMOLDANTE PROTETOR PARA FORMAS DE MADEIRA, DE BASE OLEOSA EMULSIONADA EM AGUA</v>
      </c>
      <c r="F395" s="165" t="str">
        <f>IF($D395&lt;&gt;"",VLOOKUP($D395,'SINAPI ABRIL 2021'!$1:$1048576,3,FALSE),"")</f>
        <v xml:space="preserve">L     </v>
      </c>
      <c r="G395" s="353">
        <v>1.8</v>
      </c>
      <c r="H395" s="368">
        <f>IF($D395&lt;&gt;"",VLOOKUP($D395,'SINAPI ABRIL 2021'!$1:$1048576,4,FALSE),"")</f>
        <v>5.24</v>
      </c>
      <c r="I395" s="371">
        <f t="shared" si="63"/>
        <v>9.43</v>
      </c>
    </row>
    <row r="396" spans="2:9" s="162" customFormat="1">
      <c r="B396" s="163" t="s">
        <v>613</v>
      </c>
      <c r="C396" s="163" t="s">
        <v>7</v>
      </c>
      <c r="D396" s="168">
        <v>10997</v>
      </c>
      <c r="E396" s="164" t="str">
        <f>IF($D396&lt;&gt;"",VLOOKUP($D396,'SINAPI ABRIL 2021'!$A$1:G12123,2,FALSE),"")</f>
        <v>ELETRODO REVESTIDO AWS - E7018, DIAMETRO IGUAL A 4,00 MM</v>
      </c>
      <c r="F396" s="165" t="str">
        <f>IF($D396&lt;&gt;"",VLOOKUP($D396,'SINAPI ABRIL 2021'!$1:$1048576,3,FALSE),"")</f>
        <v xml:space="preserve">KG    </v>
      </c>
      <c r="G396" s="353">
        <v>0.85</v>
      </c>
      <c r="H396" s="368">
        <f>IF($D396&lt;&gt;"",VLOOKUP($D396,'SINAPI ABRIL 2021'!$1:$1048576,4,FALSE),"")</f>
        <v>17</v>
      </c>
      <c r="I396" s="371">
        <f t="shared" si="63"/>
        <v>14.45</v>
      </c>
    </row>
    <row r="397" spans="2:9" s="162" customFormat="1" ht="25.5">
      <c r="B397" s="163" t="s">
        <v>613</v>
      </c>
      <c r="C397" s="163" t="s">
        <v>7</v>
      </c>
      <c r="D397" s="168">
        <v>7293</v>
      </c>
      <c r="E397" s="164" t="str">
        <f>IF($D397&lt;&gt;"",VLOOKUP($D397,'SINAPI ABRIL 2021'!$A$1:G12124,2,FALSE),"")</f>
        <v>TINTA ESMALTE SINTETICO PREMIUM DE DUPLA ACAO GRAFITE FOSCO PARA SUPERFICIES METALICAS FERROSAS</v>
      </c>
      <c r="F397" s="165" t="str">
        <f>IF($D397&lt;&gt;"",VLOOKUP($D397,'SINAPI ABRIL 2021'!$1:$1048576,3,FALSE),"")</f>
        <v xml:space="preserve">L     </v>
      </c>
      <c r="G397" s="353">
        <v>1.1000000000000001</v>
      </c>
      <c r="H397" s="368">
        <f>IF($D397&lt;&gt;"",VLOOKUP($D397,'SINAPI ABRIL 2021'!$1:$1048576,4,FALSE),"")</f>
        <v>27.62</v>
      </c>
      <c r="I397" s="371">
        <f t="shared" si="63"/>
        <v>30.38</v>
      </c>
    </row>
    <row r="398" spans="2:9" s="162" customFormat="1" ht="25.5">
      <c r="B398" s="163" t="s">
        <v>613</v>
      </c>
      <c r="C398" s="163" t="s">
        <v>7</v>
      </c>
      <c r="D398" s="168">
        <v>3731</v>
      </c>
      <c r="E398" s="164" t="str">
        <f>IF($D398&lt;&gt;"",VLOOKUP($D398,'SINAPI ABRIL 2021'!$A$1:G12125,2,FALSE),"")</f>
        <v>LADRILHO HIDRAULICO, *20 X 20* CM, E= 2 CM, DADOS, COR NATURAL</v>
      </c>
      <c r="F398" s="165" t="str">
        <f>IF($D398&lt;&gt;"",VLOOKUP($D398,'SINAPI ABRIL 2021'!$1:$1048576,3,FALSE),"")</f>
        <v xml:space="preserve">M2    </v>
      </c>
      <c r="G398" s="353">
        <v>4.3499999999999996</v>
      </c>
      <c r="H398" s="368">
        <f>IF($D398&lt;&gt;"",VLOOKUP($D398,'SINAPI ABRIL 2021'!$1:$1048576,4,FALSE),"")</f>
        <v>50.9</v>
      </c>
      <c r="I398" s="371">
        <f t="shared" si="63"/>
        <v>221.41</v>
      </c>
    </row>
    <row r="399" spans="2:9" s="162" customFormat="1">
      <c r="B399" s="163" t="s">
        <v>613</v>
      </c>
      <c r="C399" s="163" t="s">
        <v>7</v>
      </c>
      <c r="D399" s="168">
        <v>3768</v>
      </c>
      <c r="E399" s="164" t="str">
        <f>IF($D399&lt;&gt;"",VLOOKUP($D399,'SINAPI ABRIL 2021'!$A$1:G12126,2,FALSE),"")</f>
        <v>LIXA EM FOLHA PARA FERRO, NUMERO 150</v>
      </c>
      <c r="F399" s="165" t="str">
        <f>IF($D399&lt;&gt;"",VLOOKUP($D399,'SINAPI ABRIL 2021'!$1:$1048576,3,FALSE),"")</f>
        <v xml:space="preserve">UN    </v>
      </c>
      <c r="G399" s="353">
        <v>2.1</v>
      </c>
      <c r="H399" s="368">
        <f>IF($D399&lt;&gt;"",VLOOKUP($D399,'SINAPI ABRIL 2021'!$1:$1048576,4,FALSE),"")</f>
        <v>2.75</v>
      </c>
      <c r="I399" s="371">
        <f t="shared" si="63"/>
        <v>5.77</v>
      </c>
    </row>
    <row r="400" spans="2:9" s="162" customFormat="1" ht="25.5">
      <c r="B400" s="163" t="s">
        <v>613</v>
      </c>
      <c r="C400" s="163" t="s">
        <v>7</v>
      </c>
      <c r="D400" s="168">
        <v>4720</v>
      </c>
      <c r="E400" s="164" t="str">
        <f>IF($D400&lt;&gt;"",VLOOKUP($D400,'SINAPI ABRIL 2021'!$A$1:G12127,2,FALSE),"")</f>
        <v>PEDRA BRITADA N. 0, OU PEDRISCO (4,8 A 9,5 MM) POSTO PEDREIRA/FORNECEDOR, SEM FRETE</v>
      </c>
      <c r="F400" s="165" t="str">
        <f>IF($D400&lt;&gt;"",VLOOKUP($D400,'SINAPI ABRIL 2021'!$1:$1048576,3,FALSE),"")</f>
        <v xml:space="preserve">M3    </v>
      </c>
      <c r="G400" s="353">
        <v>0.38</v>
      </c>
      <c r="H400" s="368">
        <f>IF($D400&lt;&gt;"",VLOOKUP($D400,'SINAPI ABRIL 2021'!$1:$1048576,4,FALSE),"")</f>
        <v>88.83</v>
      </c>
      <c r="I400" s="371">
        <f t="shared" si="63"/>
        <v>33.75</v>
      </c>
    </row>
    <row r="401" spans="2:9" s="162" customFormat="1" ht="25.5">
      <c r="B401" s="163" t="s">
        <v>613</v>
      </c>
      <c r="C401" s="163" t="s">
        <v>7</v>
      </c>
      <c r="D401" s="168">
        <v>4517</v>
      </c>
      <c r="E401" s="164" t="str">
        <f>IF($D401&lt;&gt;"",VLOOKUP($D401,'SINAPI ABRIL 2021'!$A$1:G12128,2,FALSE),"")</f>
        <v>SARRAFO *2,5 X 7,5* CM EM PINUS, MISTA OU EQUIVALENTE DA REGIAO - BRUTA</v>
      </c>
      <c r="F401" s="165" t="str">
        <f>IF($D401&lt;&gt;"",VLOOKUP($D401,'SINAPI ABRIL 2021'!$1:$1048576,3,FALSE),"")</f>
        <v xml:space="preserve">M     </v>
      </c>
      <c r="G401" s="353">
        <v>0.45</v>
      </c>
      <c r="H401" s="368">
        <f>IF($D401&lt;&gt;"",VLOOKUP($D401,'SINAPI ABRIL 2021'!$1:$1048576,4,FALSE),"")</f>
        <v>2.5299999999999998</v>
      </c>
      <c r="I401" s="371">
        <f t="shared" si="63"/>
        <v>1.1299999999999999</v>
      </c>
    </row>
    <row r="402" spans="2:9" s="162" customFormat="1">
      <c r="B402" s="163" t="s">
        <v>613</v>
      </c>
      <c r="C402" s="163" t="s">
        <v>7</v>
      </c>
      <c r="D402" s="168">
        <v>5061</v>
      </c>
      <c r="E402" s="164" t="str">
        <f>IF($D402&lt;&gt;"",VLOOKUP($D402,'SINAPI ABRIL 2021'!$A$1:G12129,2,FALSE),"")</f>
        <v>PREGO DE ACO POLIDO COM CABECA 18 X 27 (2 1/2 X 10)</v>
      </c>
      <c r="F402" s="165" t="str">
        <f>IF($D402&lt;&gt;"",VLOOKUP($D402,'SINAPI ABRIL 2021'!$1:$1048576,3,FALSE),"")</f>
        <v xml:space="preserve">KG    </v>
      </c>
      <c r="G402" s="353">
        <v>2.25</v>
      </c>
      <c r="H402" s="368">
        <f>IF($D402&lt;&gt;"",VLOOKUP($D402,'SINAPI ABRIL 2021'!$1:$1048576,4,FALSE),"")</f>
        <v>14.2</v>
      </c>
      <c r="I402" s="371">
        <f t="shared" si="63"/>
        <v>31.95</v>
      </c>
    </row>
    <row r="403" spans="2:9" s="162" customFormat="1" ht="25.5">
      <c r="B403" s="163" t="s">
        <v>613</v>
      </c>
      <c r="C403" s="163" t="s">
        <v>7</v>
      </c>
      <c r="D403" s="168">
        <v>21014</v>
      </c>
      <c r="E403" s="164" t="str">
        <f>IF($D403&lt;&gt;"",VLOOKUP($D403,'SINAPI ABRIL 2021'!$A$1:G12130,2,FALSE),"")</f>
        <v>TUBO ACO GALVANIZADO COM COSTURA, CLASSE LEVE, DN 65 MM ( 2 1/2"),  E = 3,35 MM, * 6,23* KG/M (NBR 5580)</v>
      </c>
      <c r="F403" s="165" t="str">
        <f>IF($D403&lt;&gt;"",VLOOKUP($D403,'SINAPI ABRIL 2021'!$1:$1048576,3,FALSE),"")</f>
        <v xml:space="preserve">M     </v>
      </c>
      <c r="G403" s="353">
        <v>11</v>
      </c>
      <c r="H403" s="368">
        <f>IF($D403&lt;&gt;"",VLOOKUP($D403,'SINAPI ABRIL 2021'!$1:$1048576,4,FALSE),"")</f>
        <v>112.72</v>
      </c>
      <c r="I403" s="371">
        <f t="shared" si="63"/>
        <v>1239.92</v>
      </c>
    </row>
    <row r="404" spans="2:9" s="162" customFormat="1" ht="25.5">
      <c r="B404" s="163" t="s">
        <v>613</v>
      </c>
      <c r="C404" s="163" t="s">
        <v>7</v>
      </c>
      <c r="D404" s="168">
        <v>21015</v>
      </c>
      <c r="E404" s="164" t="str">
        <f>IF($D404&lt;&gt;"",VLOOKUP($D404,'SINAPI ABRIL 2021'!$A$1:G12131,2,FALSE),"")</f>
        <v>TUBO ACO GALVANIZADO COM COSTURA, CLASSE LEVE, DN 80 MM ( 3"),  E = 3,35 MM, *7,32* KG/M (NBR 5580)</v>
      </c>
      <c r="F404" s="165" t="str">
        <f>IF($D404&lt;&gt;"",VLOOKUP($D404,'SINAPI ABRIL 2021'!$1:$1048576,3,FALSE),"")</f>
        <v xml:space="preserve">M     </v>
      </c>
      <c r="G404" s="353">
        <v>10.5</v>
      </c>
      <c r="H404" s="368">
        <f>IF($D404&lt;&gt;"",VLOOKUP($D404,'SINAPI ABRIL 2021'!$1:$1048576,4,FALSE),"")</f>
        <v>129.5</v>
      </c>
      <c r="I404" s="371">
        <f t="shared" si="63"/>
        <v>1359.75</v>
      </c>
    </row>
    <row r="405" spans="2:9" s="162" customFormat="1">
      <c r="B405" s="163" t="s">
        <v>613</v>
      </c>
      <c r="C405" s="163" t="s">
        <v>7</v>
      </c>
      <c r="D405" s="168">
        <v>7307</v>
      </c>
      <c r="E405" s="164" t="str">
        <f>IF($D405&lt;&gt;"",VLOOKUP($D405,'SINAPI ABRIL 2021'!$A$1:G12132,2,FALSE),"")</f>
        <v>FUNDO ANTICORROSIVO PARA METAIS FERROSOS (ZARCAO)</v>
      </c>
      <c r="F405" s="165" t="str">
        <f>IF($D405&lt;&gt;"",VLOOKUP($D405,'SINAPI ABRIL 2021'!$1:$1048576,3,FALSE),"")</f>
        <v xml:space="preserve">L     </v>
      </c>
      <c r="G405" s="353">
        <v>0.85</v>
      </c>
      <c r="H405" s="368">
        <f>IF($D405&lt;&gt;"",VLOOKUP($D405,'SINAPI ABRIL 2021'!$1:$1048576,4,FALSE),"")</f>
        <v>26.93</v>
      </c>
      <c r="I405" s="371">
        <f t="shared" si="63"/>
        <v>22.89</v>
      </c>
    </row>
    <row r="406" spans="2:9" s="162" customFormat="1">
      <c r="B406" s="163"/>
      <c r="C406" s="163"/>
      <c r="D406" s="75"/>
      <c r="E406" s="303"/>
      <c r="F406" s="163"/>
      <c r="G406" s="356"/>
      <c r="H406" s="367"/>
      <c r="I406" s="367"/>
    </row>
    <row r="407" spans="2:9" s="162" customFormat="1">
      <c r="B407" s="163"/>
      <c r="C407" s="163"/>
      <c r="D407" s="75"/>
      <c r="E407" s="303"/>
      <c r="F407" s="163"/>
      <c r="G407" s="356"/>
      <c r="H407" s="367"/>
      <c r="I407" s="367"/>
    </row>
    <row r="408" spans="2:9" s="162" customFormat="1">
      <c r="B408" s="163"/>
      <c r="C408" s="163"/>
      <c r="D408" s="75"/>
      <c r="E408" s="303"/>
      <c r="F408" s="163"/>
      <c r="G408" s="356"/>
      <c r="H408" s="367"/>
      <c r="I408" s="367"/>
    </row>
    <row r="409" spans="2:9" s="162" customFormat="1" ht="31.5" customHeight="1">
      <c r="B409" s="183" t="s">
        <v>9133</v>
      </c>
      <c r="C409" s="180"/>
      <c r="D409" s="180"/>
      <c r="E409" s="166" t="s">
        <v>9132</v>
      </c>
      <c r="F409" s="167" t="s">
        <v>721</v>
      </c>
      <c r="G409" s="357">
        <v>1</v>
      </c>
      <c r="H409" s="369"/>
      <c r="I409" s="372">
        <f>TRUNC(SUM(I410:I412),2)</f>
        <v>325.41000000000003</v>
      </c>
    </row>
    <row r="410" spans="2:9" s="162" customFormat="1" ht="31.5" customHeight="1">
      <c r="B410" s="163" t="s">
        <v>612</v>
      </c>
      <c r="C410" s="163" t="s">
        <v>7</v>
      </c>
      <c r="D410" s="73">
        <v>94224</v>
      </c>
      <c r="E410" s="164" t="str">
        <f>IF($D410&lt;&gt;"",VLOOKUP($D410,'SINAPI ABRIL 2021'!$A$1:G12144,2,FALSE),"")</f>
        <v>EMBOÇAMENTO COM ARGAMASSA TRAÇO 1:2:9 (CIMENTO, CAL E AREIA). AF_07/2019</v>
      </c>
      <c r="F410" s="165" t="str">
        <f>IF($D410&lt;&gt;"",VLOOKUP($D410,'SINAPI ABRIL 2021'!$1:$1048576,3,FALSE),"")</f>
        <v>M</v>
      </c>
      <c r="G410" s="353">
        <v>4.2</v>
      </c>
      <c r="H410" s="368">
        <f>IF($D410&lt;&gt;"",VLOOKUP($D410,'SINAPI ABRIL 2021'!$1:$1048576,4,FALSE),"")</f>
        <v>17.75</v>
      </c>
      <c r="I410" s="371">
        <f t="shared" ref="I410:I412" si="64">TRUNC(G410*H410,2)</f>
        <v>74.55</v>
      </c>
    </row>
    <row r="411" spans="2:9" s="162" customFormat="1">
      <c r="B411" s="163" t="s">
        <v>612</v>
      </c>
      <c r="C411" s="163" t="s">
        <v>7</v>
      </c>
      <c r="D411" s="168">
        <v>88309</v>
      </c>
      <c r="E411" s="164" t="str">
        <f>IF($D411&lt;&gt;"",VLOOKUP($D411,'SINAPI ABRIL 2021'!$A$1:G12145,2,FALSE),"")</f>
        <v>PEDREIRO COM ENCARGOS COMPLEMENTARES</v>
      </c>
      <c r="F411" s="165" t="str">
        <f>IF($D411&lt;&gt;"",VLOOKUP($D411,'SINAPI ABRIL 2021'!$1:$1048576,3,FALSE),"")</f>
        <v>H</v>
      </c>
      <c r="G411" s="353">
        <v>4.2</v>
      </c>
      <c r="H411" s="368">
        <f>IF($D411&lt;&gt;"",VLOOKUP($D411,'SINAPI ABRIL 2021'!$1:$1048576,4,FALSE),"")</f>
        <v>17.670000000000002</v>
      </c>
      <c r="I411" s="371">
        <f t="shared" si="64"/>
        <v>74.209999999999994</v>
      </c>
    </row>
    <row r="412" spans="2:9" s="162" customFormat="1">
      <c r="B412" s="163" t="s">
        <v>612</v>
      </c>
      <c r="C412" s="163" t="s">
        <v>7</v>
      </c>
      <c r="D412" s="168">
        <v>88316</v>
      </c>
      <c r="E412" s="164" t="str">
        <f>IF($D412&lt;&gt;"",VLOOKUP($D412,'SINAPI ABRIL 2021'!$A$1:G12146,2,FALSE),"")</f>
        <v>SERVENTE COM ENCARGOS COMPLEMENTARES</v>
      </c>
      <c r="F412" s="165" t="str">
        <f>IF($D412&lt;&gt;"",VLOOKUP($D412,'SINAPI ABRIL 2021'!$1:$1048576,3,FALSE),"")</f>
        <v>H</v>
      </c>
      <c r="G412" s="353">
        <v>12.6</v>
      </c>
      <c r="H412" s="368">
        <f>IF($D412&lt;&gt;"",VLOOKUP($D412,'SINAPI ABRIL 2021'!$1:$1048576,4,FALSE),"")</f>
        <v>14.02</v>
      </c>
      <c r="I412" s="371">
        <f t="shared" si="64"/>
        <v>176.65</v>
      </c>
    </row>
    <row r="413" spans="2:9" s="162" customFormat="1">
      <c r="B413" s="163"/>
      <c r="C413" s="163"/>
      <c r="D413" s="75"/>
      <c r="E413" s="303"/>
      <c r="F413" s="163"/>
      <c r="G413" s="356"/>
      <c r="H413" s="367"/>
      <c r="I413" s="367"/>
    </row>
    <row r="414" spans="2:9" s="162" customFormat="1">
      <c r="B414" s="163"/>
      <c r="C414" s="163"/>
      <c r="D414" s="75"/>
      <c r="E414" s="303"/>
      <c r="F414" s="163"/>
      <c r="G414" s="356"/>
      <c r="H414" s="367"/>
      <c r="I414" s="367"/>
    </row>
    <row r="415" spans="2:9" s="162" customFormat="1" ht="42" customHeight="1">
      <c r="B415" s="183" t="s">
        <v>9140</v>
      </c>
      <c r="C415" s="180"/>
      <c r="D415" s="180"/>
      <c r="E415" s="166" t="s">
        <v>9139</v>
      </c>
      <c r="F415" s="167" t="s">
        <v>726</v>
      </c>
      <c r="G415" s="357">
        <v>1</v>
      </c>
      <c r="H415" s="369"/>
      <c r="I415" s="372">
        <f>TRUNC(SUM(I416:I418),2)</f>
        <v>532.82000000000005</v>
      </c>
    </row>
    <row r="416" spans="2:9" s="162" customFormat="1" ht="34.5" customHeight="1">
      <c r="B416" s="163" t="s">
        <v>610</v>
      </c>
      <c r="C416" s="163" t="s">
        <v>7</v>
      </c>
      <c r="D416" s="73">
        <v>4930</v>
      </c>
      <c r="E416" s="164" t="str">
        <f>IF($D416&lt;&gt;"",VLOOKUP($D416,'SINAPI ABRIL 2021'!$A$1:G12154,2,FALSE),"")</f>
        <v>PORTA DE ABRIR EM GRADIL COM BARRA CHATA 3 CM X 1/4", COM REQUADRO E GUARNICAO - COMPLETO - ACABAMENTO NATURAL</v>
      </c>
      <c r="F416" s="165" t="str">
        <f>IF($D416&lt;&gt;"",VLOOKUP($D416,'SINAPI ABRIL 2021'!$1:$1048576,3,FALSE),"")</f>
        <v xml:space="preserve">M2    </v>
      </c>
      <c r="G416" s="353">
        <v>1</v>
      </c>
      <c r="H416" s="368">
        <f>IF($D416&lt;&gt;"",VLOOKUP($D416,'SINAPI ABRIL 2021'!$1:$1048576,4,FALSE),"")</f>
        <v>525.27</v>
      </c>
      <c r="I416" s="371">
        <f t="shared" ref="I416:I418" si="65">TRUNC(G416*H416,2)</f>
        <v>525.27</v>
      </c>
    </row>
    <row r="417" spans="2:9" s="162" customFormat="1">
      <c r="B417" s="163" t="s">
        <v>612</v>
      </c>
      <c r="C417" s="163" t="s">
        <v>7</v>
      </c>
      <c r="D417" s="168">
        <v>88309</v>
      </c>
      <c r="E417" s="164" t="str">
        <f>IF($D417&lt;&gt;"",VLOOKUP($D417,'SINAPI ABRIL 2021'!$A$1:G12155,2,FALSE),"")</f>
        <v>PEDREIRO COM ENCARGOS COMPLEMENTARES</v>
      </c>
      <c r="F417" s="165" t="str">
        <f>IF($D417&lt;&gt;"",VLOOKUP($D417,'SINAPI ABRIL 2021'!$1:$1048576,3,FALSE),"")</f>
        <v>H</v>
      </c>
      <c r="G417" s="353">
        <v>0.15</v>
      </c>
      <c r="H417" s="368">
        <f>IF($D417&lt;&gt;"",VLOOKUP($D417,'SINAPI ABRIL 2021'!$1:$1048576,4,FALSE),"")</f>
        <v>17.670000000000002</v>
      </c>
      <c r="I417" s="371">
        <f t="shared" si="65"/>
        <v>2.65</v>
      </c>
    </row>
    <row r="418" spans="2:9" s="162" customFormat="1">
      <c r="B418" s="163" t="s">
        <v>612</v>
      </c>
      <c r="C418" s="163" t="s">
        <v>7</v>
      </c>
      <c r="D418" s="168">
        <v>88316</v>
      </c>
      <c r="E418" s="164" t="str">
        <f>IF($D418&lt;&gt;"",VLOOKUP($D418,'SINAPI ABRIL 2021'!$A$1:G12156,2,FALSE),"")</f>
        <v>SERVENTE COM ENCARGOS COMPLEMENTARES</v>
      </c>
      <c r="F418" s="165" t="str">
        <f>IF($D418&lt;&gt;"",VLOOKUP($D418,'SINAPI ABRIL 2021'!$1:$1048576,3,FALSE),"")</f>
        <v>H</v>
      </c>
      <c r="G418" s="353">
        <v>0.35</v>
      </c>
      <c r="H418" s="368">
        <f>IF($D418&lt;&gt;"",VLOOKUP($D418,'SINAPI ABRIL 2021'!$1:$1048576,4,FALSE),"")</f>
        <v>14.02</v>
      </c>
      <c r="I418" s="371">
        <f t="shared" si="65"/>
        <v>4.9000000000000004</v>
      </c>
    </row>
    <row r="419" spans="2:9" s="162" customFormat="1">
      <c r="B419" s="163"/>
      <c r="C419" s="163"/>
      <c r="D419" s="75"/>
      <c r="E419" s="303"/>
      <c r="F419" s="163"/>
      <c r="G419" s="356"/>
      <c r="H419" s="367"/>
      <c r="I419" s="367"/>
    </row>
    <row r="420" spans="2:9" s="162" customFormat="1">
      <c r="B420" s="305" t="s">
        <v>4496</v>
      </c>
      <c r="C420" s="163"/>
      <c r="D420" s="75"/>
      <c r="E420" s="303"/>
      <c r="F420" s="163"/>
      <c r="G420" s="356"/>
      <c r="H420" s="367"/>
      <c r="I420" s="367"/>
    </row>
    <row r="421" spans="2:9" s="162" customFormat="1">
      <c r="B421" s="163"/>
      <c r="C421" s="163"/>
      <c r="D421" s="75"/>
      <c r="E421" s="303"/>
      <c r="F421" s="163"/>
      <c r="G421" s="356"/>
      <c r="H421" s="367"/>
      <c r="I421" s="367"/>
    </row>
    <row r="422" spans="2:9" s="162" customFormat="1">
      <c r="B422" s="183" t="s">
        <v>4497</v>
      </c>
      <c r="C422" s="180"/>
      <c r="D422" s="180"/>
      <c r="E422" s="166" t="s">
        <v>4498</v>
      </c>
      <c r="F422" s="167" t="s">
        <v>50</v>
      </c>
      <c r="G422" s="357">
        <v>1</v>
      </c>
      <c r="H422" s="369"/>
      <c r="I422" s="372">
        <f>TRUNC(SUM(I423:I425),2)</f>
        <v>42.07</v>
      </c>
    </row>
    <row r="423" spans="2:9" s="162" customFormat="1">
      <c r="B423" s="163" t="s">
        <v>612</v>
      </c>
      <c r="C423" s="163" t="s">
        <v>7</v>
      </c>
      <c r="D423" s="168">
        <v>88310</v>
      </c>
      <c r="E423" s="164" t="str">
        <f>IF($D423&lt;&gt;"",VLOOKUP($D423,'SINAPI ABRIL 2021'!$A$1:G12161,2,FALSE),"")</f>
        <v>PINTOR COM ENCARGOS COMPLEMENTARES</v>
      </c>
      <c r="F423" s="165" t="str">
        <f>IF($D423&lt;&gt;"",VLOOKUP($D423,'SINAPI ABRIL 2021'!$1:$1048576,3,FALSE),"")</f>
        <v>H</v>
      </c>
      <c r="G423" s="358">
        <v>1</v>
      </c>
      <c r="H423" s="368">
        <f>IF($D423&lt;&gt;"",VLOOKUP($D423,'SINAPI ABRIL 2021'!$1:$1048576,4,FALSE),"")</f>
        <v>18.68</v>
      </c>
      <c r="I423" s="371">
        <f t="shared" ref="I423:I425" si="66">TRUNC(G423*H423,2)</f>
        <v>18.68</v>
      </c>
    </row>
    <row r="424" spans="2:9" s="162" customFormat="1" ht="34.5" customHeight="1">
      <c r="B424" s="163" t="s">
        <v>612</v>
      </c>
      <c r="C424" s="163" t="s">
        <v>7</v>
      </c>
      <c r="D424" s="168">
        <v>96130</v>
      </c>
      <c r="E424" s="164" t="str">
        <f>IF($D424&lt;&gt;"",VLOOKUP($D424,'SINAPI ABRIL 2021'!$A$1:G12162,2,FALSE),"")</f>
        <v>APLICAÇÃO MANUAL DE MASSA ACRÍLICA EM PAREDES EXTERNAS DE CASAS, UMA DEMÃO. AF_05/2017</v>
      </c>
      <c r="F424" s="165" t="str">
        <f>IF($D424&lt;&gt;"",VLOOKUP($D424,'SINAPI ABRIL 2021'!$1:$1048576,3,FALSE),"")</f>
        <v>M2</v>
      </c>
      <c r="G424" s="358">
        <v>1</v>
      </c>
      <c r="H424" s="368">
        <f>IF($D424&lt;&gt;"",VLOOKUP($D424,'SINAPI ABRIL 2021'!$1:$1048576,4,FALSE),"")</f>
        <v>14.46</v>
      </c>
      <c r="I424" s="371">
        <f t="shared" si="66"/>
        <v>14.46</v>
      </c>
    </row>
    <row r="425" spans="2:9" s="162" customFormat="1" ht="31.5" customHeight="1">
      <c r="B425" s="163" t="s">
        <v>612</v>
      </c>
      <c r="C425" s="163" t="s">
        <v>7</v>
      </c>
      <c r="D425" s="168">
        <v>88493</v>
      </c>
      <c r="E425" s="164" t="str">
        <f>IF($D425&lt;&gt;"",VLOOKUP($D425,'SINAPI ABRIL 2021'!$A$1:G12163,2,FALSE),"")</f>
        <v>APLICAÇÃO MECÂNICA DE PINTURA COM TINTA LÁTEX ACRÍLICA EM PAREDES, DUAS DEMÃOS. AF_06/2014</v>
      </c>
      <c r="F425" s="165" t="str">
        <f>IF($D425&lt;&gt;"",VLOOKUP($D425,'SINAPI ABRIL 2021'!$1:$1048576,3,FALSE),"")</f>
        <v>M2</v>
      </c>
      <c r="G425" s="358">
        <v>1</v>
      </c>
      <c r="H425" s="368">
        <f>IF($D425&lt;&gt;"",VLOOKUP($D425,'SINAPI ABRIL 2021'!$1:$1048576,4,FALSE),"")</f>
        <v>8.93</v>
      </c>
      <c r="I425" s="371">
        <f t="shared" si="66"/>
        <v>8.93</v>
      </c>
    </row>
    <row r="426" spans="2:9" s="162" customFormat="1">
      <c r="B426" s="307"/>
      <c r="C426" s="307"/>
      <c r="D426" s="307"/>
      <c r="E426" s="307"/>
      <c r="F426" s="163"/>
      <c r="G426" s="361"/>
      <c r="H426" s="367"/>
      <c r="I426" s="367"/>
    </row>
    <row r="427" spans="2:9" s="162" customFormat="1" ht="32.25" customHeight="1">
      <c r="B427" s="183" t="s">
        <v>4499</v>
      </c>
      <c r="C427" s="180"/>
      <c r="D427" s="180"/>
      <c r="E427" s="166" t="s">
        <v>10922</v>
      </c>
      <c r="F427" s="167" t="s">
        <v>41</v>
      </c>
      <c r="G427" s="357">
        <v>1</v>
      </c>
      <c r="H427" s="369"/>
      <c r="I427" s="372">
        <f>TRUNC(SUM(I428:I432),2)</f>
        <v>84.71</v>
      </c>
    </row>
    <row r="428" spans="2:9" s="162" customFormat="1" ht="26.25" customHeight="1">
      <c r="B428" s="163" t="s">
        <v>612</v>
      </c>
      <c r="C428" s="163" t="s">
        <v>7</v>
      </c>
      <c r="D428" s="168">
        <v>4408</v>
      </c>
      <c r="E428" s="164" t="str">
        <f>IF($D428&lt;&gt;"",VLOOKUP($D428,'SINAPI ABRIL 2021'!$A$1:G12166,2,FALSE),"")</f>
        <v>RIPA NAO APARELHADA,  *1,5 X 5* CM, EM MACARANDUBA, ANGELIM OU EQUIVALENTE DA REGIAO -  BRUTA</v>
      </c>
      <c r="F428" s="165" t="str">
        <f>IF($D428&lt;&gt;"",VLOOKUP($D428,'SINAPI ABRIL 2021'!$1:$1048576,3,FALSE),"")</f>
        <v xml:space="preserve">M     </v>
      </c>
      <c r="G428" s="358">
        <v>10.4</v>
      </c>
      <c r="H428" s="368">
        <f>IF($D428&lt;&gt;"",VLOOKUP($D428,'SINAPI ABRIL 2021'!$1:$1048576,4,FALSE),"")</f>
        <v>1.1599999999999999</v>
      </c>
      <c r="I428" s="371">
        <f t="shared" ref="I428:I432" si="67">TRUNC(G428*H428,2)</f>
        <v>12.06</v>
      </c>
    </row>
    <row r="429" spans="2:9" s="162" customFormat="1" ht="26.25" customHeight="1">
      <c r="B429" s="163" t="s">
        <v>612</v>
      </c>
      <c r="C429" s="163" t="s">
        <v>7</v>
      </c>
      <c r="D429" s="168">
        <v>102214</v>
      </c>
      <c r="E429" s="164" t="str">
        <f>IF($D429&lt;&gt;"",VLOOKUP($D429,'SINAPI ABRIL 2021'!$A$1:G12167,2,FALSE),"")</f>
        <v>PINTURA VERNIZ (INCOLOR) ALQUÍDICO EM MADEIRA, USO INTERNO, 2 DEMÃOS. AF_01/2021</v>
      </c>
      <c r="F429" s="165" t="str">
        <f>IF($D429&lt;&gt;"",VLOOKUP($D429,'SINAPI ABRIL 2021'!$1:$1048576,3,FALSE),"")</f>
        <v>M2</v>
      </c>
      <c r="G429" s="358">
        <v>0.34</v>
      </c>
      <c r="H429" s="368">
        <f>IF($D429&lt;&gt;"",VLOOKUP($D429,'SINAPI ABRIL 2021'!$1:$1048576,4,FALSE),"")</f>
        <v>13.97</v>
      </c>
      <c r="I429" s="371">
        <f t="shared" si="67"/>
        <v>4.74</v>
      </c>
    </row>
    <row r="430" spans="2:9" s="162" customFormat="1">
      <c r="B430" s="163" t="s">
        <v>612</v>
      </c>
      <c r="C430" s="163" t="s">
        <v>7</v>
      </c>
      <c r="D430" s="168">
        <v>5067</v>
      </c>
      <c r="E430" s="164" t="str">
        <f>IF($D430&lt;&gt;"",VLOOKUP($D430,'SINAPI ABRIL 2021'!$A$1:G12168,2,FALSE),"")</f>
        <v>PREGO DE ACO POLIDO COM CABECA 16 X 24 (2 1/4 X 12)</v>
      </c>
      <c r="F430" s="165" t="str">
        <f>IF($D430&lt;&gt;"",VLOOKUP($D430,'SINAPI ABRIL 2021'!$1:$1048576,3,FALSE),"")</f>
        <v xml:space="preserve">KG    </v>
      </c>
      <c r="G430" s="358">
        <v>0.08</v>
      </c>
      <c r="H430" s="368">
        <f>IF($D430&lt;&gt;"",VLOOKUP($D430,'SINAPI ABRIL 2021'!$1:$1048576,4,FALSE),"")</f>
        <v>15.39</v>
      </c>
      <c r="I430" s="371">
        <f t="shared" si="67"/>
        <v>1.23</v>
      </c>
    </row>
    <row r="431" spans="2:9" s="162" customFormat="1" ht="12.75" customHeight="1">
      <c r="B431" s="163" t="s">
        <v>612</v>
      </c>
      <c r="C431" s="163" t="s">
        <v>7</v>
      </c>
      <c r="D431" s="168">
        <v>88261</v>
      </c>
      <c r="E431" s="164" t="str">
        <f>IF($D431&lt;&gt;"",VLOOKUP($D431,'SINAPI ABRIL 2021'!$A$1:G12169,2,FALSE),"")</f>
        <v>CARPINTEIRO DE ESQUADRIA COM ENCARGOS COMPLEMENTARES</v>
      </c>
      <c r="F431" s="165" t="str">
        <f>IF($D431&lt;&gt;"",VLOOKUP($D431,'SINAPI ABRIL 2021'!$1:$1048576,3,FALSE),"")</f>
        <v>H</v>
      </c>
      <c r="G431" s="358">
        <v>2</v>
      </c>
      <c r="H431" s="368">
        <f>IF($D431&lt;&gt;"",VLOOKUP($D431,'SINAPI ABRIL 2021'!$1:$1048576,4,FALSE),"")</f>
        <v>18.77</v>
      </c>
      <c r="I431" s="371">
        <f t="shared" si="67"/>
        <v>37.54</v>
      </c>
    </row>
    <row r="432" spans="2:9" s="162" customFormat="1">
      <c r="B432" s="163" t="s">
        <v>612</v>
      </c>
      <c r="C432" s="163" t="s">
        <v>7</v>
      </c>
      <c r="D432" s="168">
        <v>88239</v>
      </c>
      <c r="E432" s="164" t="str">
        <f>IF($D432&lt;&gt;"",VLOOKUP($D432,'SINAPI ABRIL 2021'!$A$1:G12170,2,FALSE),"")</f>
        <v>AJUDANTE DE CARPINTEIRO COM ENCARGOS COMPLEMENTARES</v>
      </c>
      <c r="F432" s="165" t="str">
        <f>IF($D432&lt;&gt;"",VLOOKUP($D432,'SINAPI ABRIL 2021'!$1:$1048576,3,FALSE),"")</f>
        <v>H</v>
      </c>
      <c r="G432" s="358">
        <v>2</v>
      </c>
      <c r="H432" s="368">
        <f>IF($D432&lt;&gt;"",VLOOKUP($D432,'SINAPI ABRIL 2021'!$1:$1048576,4,FALSE),"")</f>
        <v>14.57</v>
      </c>
      <c r="I432" s="371">
        <f t="shared" si="67"/>
        <v>29.14</v>
      </c>
    </row>
    <row r="433" spans="2:9">
      <c r="B433" s="304"/>
      <c r="C433" s="163"/>
      <c r="D433" s="75"/>
      <c r="E433" s="303"/>
      <c r="F433" s="163"/>
      <c r="G433" s="356"/>
      <c r="H433" s="367"/>
      <c r="I433" s="367"/>
    </row>
    <row r="434" spans="2:9">
      <c r="B434" s="304" t="s">
        <v>4479</v>
      </c>
      <c r="C434" s="163"/>
      <c r="D434" s="75"/>
      <c r="E434" s="303"/>
      <c r="F434" s="163"/>
      <c r="G434" s="356"/>
      <c r="H434" s="367"/>
      <c r="I434" s="367"/>
    </row>
    <row r="435" spans="2:9" s="162" customFormat="1">
      <c r="B435" s="304"/>
      <c r="C435" s="163"/>
      <c r="D435" s="75"/>
      <c r="E435" s="303"/>
      <c r="F435" s="163"/>
      <c r="G435" s="356"/>
      <c r="H435" s="367"/>
      <c r="I435" s="367"/>
    </row>
    <row r="436" spans="2:9" s="162" customFormat="1" ht="25.5">
      <c r="B436" s="271" t="s">
        <v>4480</v>
      </c>
      <c r="C436" s="272"/>
      <c r="D436" s="272"/>
      <c r="E436" s="176" t="s">
        <v>3486</v>
      </c>
      <c r="F436" s="177" t="s">
        <v>41</v>
      </c>
      <c r="G436" s="357">
        <v>1</v>
      </c>
      <c r="H436" s="369"/>
      <c r="I436" s="372">
        <f>TRUNC(SUM(I437:I455),2)</f>
        <v>2812.9</v>
      </c>
    </row>
    <row r="437" spans="2:9" s="162" customFormat="1">
      <c r="B437" s="174"/>
      <c r="C437" s="174"/>
      <c r="D437" s="174"/>
      <c r="E437" s="278" t="s">
        <v>4481</v>
      </c>
      <c r="F437" s="175"/>
      <c r="G437" s="353"/>
      <c r="H437" s="368"/>
      <c r="I437" s="367"/>
    </row>
    <row r="438" spans="2:9" s="162" customFormat="1" ht="12.75" customHeight="1">
      <c r="B438" s="174" t="s">
        <v>612</v>
      </c>
      <c r="C438" s="174" t="s">
        <v>7</v>
      </c>
      <c r="D438" s="178">
        <v>97086</v>
      </c>
      <c r="E438" s="164" t="str">
        <f>IF($D438&lt;&gt;"",VLOOKUP($D438,'SINAPI ABRIL 2021'!$A$1:G12176,2,FALSE),"")</f>
        <v>FABRICAÇÃO, MONTAGEM E DESMONTAGEM DE FORMA PARA RADIER, EM MADEIRA SERRADA, 4 UTILIZAÇÕES. AF_09/2017</v>
      </c>
      <c r="F438" s="165" t="str">
        <f>IF($D438&lt;&gt;"",VLOOKUP($D438,'SINAPI ABRIL 2021'!$1:$1048576,3,FALSE),"")</f>
        <v>M2</v>
      </c>
      <c r="G438" s="358">
        <v>0.87</v>
      </c>
      <c r="H438" s="368">
        <f>IF($D438&lt;&gt;"",VLOOKUP($D438,'SINAPI ABRIL 2021'!$1:$1048576,4,FALSE),"")</f>
        <v>78.540000000000006</v>
      </c>
      <c r="I438" s="371">
        <f t="shared" ref="I438:I442" si="68">TRUNC(G438*H438,2)</f>
        <v>68.319999999999993</v>
      </c>
    </row>
    <row r="439" spans="2:9" s="162" customFormat="1" ht="12.75" customHeight="1">
      <c r="B439" s="174" t="s">
        <v>612</v>
      </c>
      <c r="C439" s="174" t="s">
        <v>7</v>
      </c>
      <c r="D439" s="178">
        <v>92793</v>
      </c>
      <c r="E439" s="164" t="str">
        <f>IF($D439&lt;&gt;"",VLOOKUP($D439,'SINAPI ABRIL 2021'!$A$1:G12177,2,FALSE),"")</f>
        <v>CORTE E DOBRA DE AÇO CA-50, DIÂMETRO DE 8,0 MM, UTILIZADO EM ESTRUTURAS DIVERSAS, EXCETO LAJES. AF_12/2015</v>
      </c>
      <c r="F439" s="165" t="str">
        <f>IF($D439&lt;&gt;"",VLOOKUP($D439,'SINAPI ABRIL 2021'!$1:$1048576,3,FALSE),"")</f>
        <v>KG</v>
      </c>
      <c r="G439" s="358">
        <v>3</v>
      </c>
      <c r="H439" s="368">
        <f>IF($D439&lt;&gt;"",VLOOKUP($D439,'SINAPI ABRIL 2021'!$1:$1048576,4,FALSE),"")</f>
        <v>15.03</v>
      </c>
      <c r="I439" s="371">
        <f t="shared" si="68"/>
        <v>45.09</v>
      </c>
    </row>
    <row r="440" spans="2:9" s="162" customFormat="1" ht="12.75" customHeight="1">
      <c r="B440" s="174" t="s">
        <v>612</v>
      </c>
      <c r="C440" s="174" t="s">
        <v>7</v>
      </c>
      <c r="D440" s="264">
        <v>94965</v>
      </c>
      <c r="E440" s="164" t="str">
        <f>IF($D440&lt;&gt;"",VLOOKUP($D440,'SINAPI ABRIL 2021'!$A$1:G12178,2,FALSE),"")</f>
        <v>CONCRETO FCK = 25MPA, TRAÇO 1:2,3:2,7 (CIMENTO/ AREIA MÉDIA/ BRITA 1)  - PREPARO MECÂNICO COM BETONEIRA 400 L. AF_07/2016</v>
      </c>
      <c r="F440" s="165" t="str">
        <f>IF($D440&lt;&gt;"",VLOOKUP($D440,'SINAPI ABRIL 2021'!$1:$1048576,3,FALSE),"")</f>
        <v>M3</v>
      </c>
      <c r="G440" s="358">
        <v>0.3</v>
      </c>
      <c r="H440" s="368">
        <f>IF($D440&lt;&gt;"",VLOOKUP($D440,'SINAPI ABRIL 2021'!$1:$1048576,4,FALSE),"")</f>
        <v>369.16</v>
      </c>
      <c r="I440" s="371">
        <f t="shared" si="68"/>
        <v>110.74</v>
      </c>
    </row>
    <row r="441" spans="2:9" s="162" customFormat="1" ht="12.75" customHeight="1">
      <c r="B441" s="174" t="s">
        <v>612</v>
      </c>
      <c r="C441" s="174" t="s">
        <v>7</v>
      </c>
      <c r="D441" s="178">
        <v>92873</v>
      </c>
      <c r="E441" s="164" t="str">
        <f>IF($D441&lt;&gt;"",VLOOKUP($D441,'SINAPI ABRIL 2021'!$A$1:G12179,2,FALSE),"")</f>
        <v>LANÇAMENTO COM USO DE BALDES, ADENSAMENTO E ACABAMENTO DE CONCRETO EM ESTRUTURAS. AF_12/2015</v>
      </c>
      <c r="F441" s="165" t="str">
        <f>IF($D441&lt;&gt;"",VLOOKUP($D441,'SINAPI ABRIL 2021'!$1:$1048576,3,FALSE),"")</f>
        <v>M3</v>
      </c>
      <c r="G441" s="358">
        <v>0.3</v>
      </c>
      <c r="H441" s="368">
        <f>IF($D441&lt;&gt;"",VLOOKUP($D441,'SINAPI ABRIL 2021'!$1:$1048576,4,FALSE),"")</f>
        <v>144.19999999999999</v>
      </c>
      <c r="I441" s="371">
        <f t="shared" si="68"/>
        <v>43.26</v>
      </c>
    </row>
    <row r="442" spans="2:9" s="162" customFormat="1" ht="12.75" customHeight="1">
      <c r="B442" s="174" t="s">
        <v>612</v>
      </c>
      <c r="C442" s="174" t="s">
        <v>7</v>
      </c>
      <c r="D442" s="178">
        <v>100576</v>
      </c>
      <c r="E442" s="164" t="str">
        <f>IF($D442&lt;&gt;"",VLOOKUP($D442,'SINAPI ABRIL 2021'!$A$1:G12180,2,FALSE),"")</f>
        <v>REGULARIZAÇÃO E COMPACTAÇÃO DE SUBLEITO DE SOLO  PREDOMINANTEMENTE ARGILOSO. AF_11/2019</v>
      </c>
      <c r="F442" s="165" t="str">
        <f>IF($D442&lt;&gt;"",VLOOKUP($D442,'SINAPI ABRIL 2021'!$1:$1048576,3,FALSE),"")</f>
        <v>M2</v>
      </c>
      <c r="G442" s="358">
        <v>2</v>
      </c>
      <c r="H442" s="368">
        <f>IF($D442&lt;&gt;"",VLOOKUP($D442,'SINAPI ABRIL 2021'!$1:$1048576,4,FALSE),"")</f>
        <v>1.44</v>
      </c>
      <c r="I442" s="371">
        <f t="shared" si="68"/>
        <v>2.88</v>
      </c>
    </row>
    <row r="443" spans="2:9" s="162" customFormat="1">
      <c r="B443" s="174"/>
      <c r="C443" s="174"/>
      <c r="D443" s="174"/>
      <c r="E443" s="278" t="s">
        <v>4482</v>
      </c>
      <c r="F443" s="175"/>
      <c r="G443" s="358"/>
      <c r="H443" s="368"/>
      <c r="I443" s="371"/>
    </row>
    <row r="444" spans="2:9" s="162" customFormat="1" ht="12.75" customHeight="1">
      <c r="B444" s="174" t="s">
        <v>612</v>
      </c>
      <c r="C444" s="174" t="s">
        <v>7</v>
      </c>
      <c r="D444" s="178">
        <v>89312</v>
      </c>
      <c r="E444" s="164" t="str">
        <f>IF($D444&lt;&gt;"",VLOOKUP($D444,'SINAPI ABRIL 2021'!$A$1:G12182,2,FALSE),"")</f>
        <v>ALVENARIA ESTRUTURAL DE BLOCOS CERÂMICOS 14X19X29, (ESPESSURA DE 14 CM), PARA PAREDES COM ÁREA LÍQUIDA MAIOR OU IGUAL A 6M², COM VÃOS, UTILIZANDO COLHER DE PEDREIRO E ARGAMASSA DE ASSENTAMENTO COM PREPARO EM BETONEIRA. AF_12/2014</v>
      </c>
      <c r="F444" s="165" t="str">
        <f>IF($D444&lt;&gt;"",VLOOKUP($D444,'SINAPI ABRIL 2021'!$1:$1048576,3,FALSE),"")</f>
        <v>M2</v>
      </c>
      <c r="G444" s="358">
        <v>4.0500000000000007</v>
      </c>
      <c r="H444" s="368">
        <f>IF($D444&lt;&gt;"",VLOOKUP($D444,'SINAPI ABRIL 2021'!$1:$1048576,4,FALSE),"")</f>
        <v>84.58</v>
      </c>
      <c r="I444" s="371">
        <f t="shared" ref="I444:I449" si="69">TRUNC(G444*H444,2)</f>
        <v>342.54</v>
      </c>
    </row>
    <row r="445" spans="2:9" s="162" customFormat="1" ht="12.75" customHeight="1">
      <c r="B445" s="174" t="s">
        <v>612</v>
      </c>
      <c r="C445" s="174" t="s">
        <v>7</v>
      </c>
      <c r="D445" s="178">
        <v>87905</v>
      </c>
      <c r="E445" s="164" t="str">
        <f>IF($D445&lt;&gt;"",VLOOKUP($D445,'SINAPI ABRIL 2021'!$A$1:G12183,2,FALSE),"")</f>
        <v>CHAPISCO APLICADO EM ALVENARIA (COM PRESENÇA DE VÃOS) E ESTRUTURAS DE CONCRETO DE FACHADA, COM COLHER DE PEDREIRO.  ARGAMASSA TRAÇO 1:3 COM PREPARO EM BETONEIRA 400L. AF_06/2014</v>
      </c>
      <c r="F445" s="165" t="str">
        <f>IF($D445&lt;&gt;"",VLOOKUP($D445,'SINAPI ABRIL 2021'!$1:$1048576,3,FALSE),"")</f>
        <v>M2</v>
      </c>
      <c r="G445" s="358">
        <v>8.1000000000000014</v>
      </c>
      <c r="H445" s="368">
        <f>IF($D445&lt;&gt;"",VLOOKUP($D445,'SINAPI ABRIL 2021'!$1:$1048576,4,FALSE),"")</f>
        <v>6.12</v>
      </c>
      <c r="I445" s="371">
        <f t="shared" si="69"/>
        <v>49.57</v>
      </c>
    </row>
    <row r="446" spans="2:9" s="162" customFormat="1" ht="12.75" customHeight="1">
      <c r="B446" s="174" t="s">
        <v>612</v>
      </c>
      <c r="C446" s="174" t="s">
        <v>7</v>
      </c>
      <c r="D446" s="178">
        <v>87529</v>
      </c>
      <c r="E446" s="164" t="str">
        <f>IF($D446&lt;&gt;"",VLOOKUP($D446,'SINAPI ABRIL 2021'!$A$1:G12184,2,FALSE),"")</f>
        <v>MASSA ÚNICA, PARA RECEBIMENTO DE PINTURA, EM ARGAMASSA TRAÇO 1:2:8, PREPARO MECÂNICO COM BETONEIRA 400L, APLICADA MANUALMENTE EM FACES INTERNAS DE PAREDES, ESPESSURA DE 20MM, COM EXECUÇÃO DE TALISCAS. AF_06/2014</v>
      </c>
      <c r="F446" s="165" t="str">
        <f>IF($D446&lt;&gt;"",VLOOKUP($D446,'SINAPI ABRIL 2021'!$1:$1048576,3,FALSE),"")</f>
        <v>M2</v>
      </c>
      <c r="G446" s="358">
        <v>8.1000000000000014</v>
      </c>
      <c r="H446" s="368">
        <f>IF($D446&lt;&gt;"",VLOOKUP($D446,'SINAPI ABRIL 2021'!$1:$1048576,4,FALSE),"")</f>
        <v>25.5</v>
      </c>
      <c r="I446" s="371">
        <f t="shared" si="69"/>
        <v>206.55</v>
      </c>
    </row>
    <row r="447" spans="2:9" s="162" customFormat="1" ht="12.75" customHeight="1">
      <c r="B447" s="174" t="s">
        <v>612</v>
      </c>
      <c r="C447" s="174" t="s">
        <v>7</v>
      </c>
      <c r="D447" s="178">
        <v>88415</v>
      </c>
      <c r="E447" s="164" t="str">
        <f>IF($D447&lt;&gt;"",VLOOKUP($D447,'SINAPI ABRIL 2021'!$A$1:G12185,2,FALSE),"")</f>
        <v>APLICAÇÃO MANUAL DE FUNDO SELADOR ACRÍLICO EM PAREDES EXTERNAS DE CASAS. AF_06/2014</v>
      </c>
      <c r="F447" s="165" t="str">
        <f>IF($D447&lt;&gt;"",VLOOKUP($D447,'SINAPI ABRIL 2021'!$1:$1048576,3,FALSE),"")</f>
        <v>M2</v>
      </c>
      <c r="G447" s="358">
        <v>8.1000000000000014</v>
      </c>
      <c r="H447" s="368">
        <f>IF($D447&lt;&gt;"",VLOOKUP($D447,'SINAPI ABRIL 2021'!$1:$1048576,4,FALSE),"")</f>
        <v>1.85</v>
      </c>
      <c r="I447" s="371">
        <f t="shared" si="69"/>
        <v>14.98</v>
      </c>
    </row>
    <row r="448" spans="2:9" s="162" customFormat="1" ht="12.75" customHeight="1">
      <c r="B448" s="174" t="s">
        <v>612</v>
      </c>
      <c r="C448" s="174" t="s">
        <v>7</v>
      </c>
      <c r="D448" s="178">
        <v>88489</v>
      </c>
      <c r="E448" s="164" t="str">
        <f>IF($D448&lt;&gt;"",VLOOKUP($D448,'SINAPI ABRIL 2021'!$A$1:G12186,2,FALSE),"")</f>
        <v>APLICAÇÃO MANUAL DE PINTURA COM TINTA LÁTEX ACRÍLICA EM PAREDES, DUAS DEMÃOS. AF_06/2014</v>
      </c>
      <c r="F448" s="165" t="str">
        <f>IF($D448&lt;&gt;"",VLOOKUP($D448,'SINAPI ABRIL 2021'!$1:$1048576,3,FALSE),"")</f>
        <v>M2</v>
      </c>
      <c r="G448" s="358">
        <v>8.1000000000000014</v>
      </c>
      <c r="H448" s="368">
        <f>IF($D448&lt;&gt;"",VLOOKUP($D448,'SINAPI ABRIL 2021'!$1:$1048576,4,FALSE),"")</f>
        <v>11.44</v>
      </c>
      <c r="I448" s="371">
        <f t="shared" si="69"/>
        <v>92.66</v>
      </c>
    </row>
    <row r="449" spans="2:9" s="162" customFormat="1" ht="38.25">
      <c r="B449" s="174" t="s">
        <v>612</v>
      </c>
      <c r="C449" s="174" t="s">
        <v>7</v>
      </c>
      <c r="D449" s="178">
        <v>37562</v>
      </c>
      <c r="E449" s="164" t="str">
        <f>IF($D449&lt;&gt;"",VLOOKUP($D449,'SINAPI ABRIL 2021'!$A$1:G12187,2,FALSE),"")</f>
        <v>PORTAO DE CORRER EM GRADIL FIXO DE BARRA DE FERRO CHATA DE 3 X 1/4" NA VERTICAL, SEM REQUADRO, ACABAMENTO NATURAL, COM TRILHOS E ROLDANAS</v>
      </c>
      <c r="F449" s="165" t="str">
        <f>IF($D449&lt;&gt;"",VLOOKUP($D449,'SINAPI ABRIL 2021'!$1:$1048576,3,FALSE),"")</f>
        <v xml:space="preserve">M2    </v>
      </c>
      <c r="G449" s="358">
        <v>2.25</v>
      </c>
      <c r="H449" s="368">
        <f>IF($D449&lt;&gt;"",VLOOKUP($D449,'SINAPI ABRIL 2021'!$1:$1048576,4,FALSE),"")</f>
        <v>620.58000000000004</v>
      </c>
      <c r="I449" s="371">
        <f t="shared" si="69"/>
        <v>1396.3</v>
      </c>
    </row>
    <row r="450" spans="2:9" s="162" customFormat="1">
      <c r="B450" s="174"/>
      <c r="C450" s="174"/>
      <c r="D450" s="174"/>
      <c r="E450" s="278" t="s">
        <v>4483</v>
      </c>
      <c r="F450" s="175"/>
      <c r="G450" s="358"/>
      <c r="H450" s="368"/>
      <c r="I450" s="371"/>
    </row>
    <row r="451" spans="2:9" s="162" customFormat="1" ht="12.75" customHeight="1">
      <c r="B451" s="174" t="s">
        <v>612</v>
      </c>
      <c r="C451" s="174" t="s">
        <v>7</v>
      </c>
      <c r="D451" s="178">
        <v>92448</v>
      </c>
      <c r="E451" s="164" t="str">
        <f>IF($D451&lt;&gt;"",VLOOKUP($D451,'SINAPI ABRIL 2021'!$A$1:G12189,2,FALSE),"")</f>
        <v>MONTAGEM E DESMONTAGEM DE FÔRMA DE VIGA, ESCORAMENTO COM PONTALETE DE MADEIRA, PÉ-DIREITO SIMPLES, EM MADEIRA SERRADA, 4 UTILIZAÇÕES. AF_09/2020</v>
      </c>
      <c r="F451" s="165" t="str">
        <f>IF($D451&lt;&gt;"",VLOOKUP($D451,'SINAPI ABRIL 2021'!$1:$1048576,3,FALSE),"")</f>
        <v>M2</v>
      </c>
      <c r="G451" s="358">
        <v>2</v>
      </c>
      <c r="H451" s="368">
        <f>IF($D451&lt;&gt;"",VLOOKUP($D451,'SINAPI ABRIL 2021'!$1:$1048576,4,FALSE),"")</f>
        <v>98.42</v>
      </c>
      <c r="I451" s="371">
        <f t="shared" ref="I451:I455" si="70">TRUNC(G451*H451,2)</f>
        <v>196.84</v>
      </c>
    </row>
    <row r="452" spans="2:9" s="162" customFormat="1" ht="12.75" customHeight="1">
      <c r="B452" s="174" t="s">
        <v>612</v>
      </c>
      <c r="C452" s="174" t="s">
        <v>7</v>
      </c>
      <c r="D452" s="178">
        <v>92786</v>
      </c>
      <c r="E452" s="164" t="str">
        <f>IF($D452&lt;&gt;"",VLOOKUP($D452,'SINAPI ABRIL 2021'!$A$1:G12190,2,FALSE),"")</f>
        <v>ARMAÇÃO DE LAJE DE UMA ESTRUTURA CONVENCIONAL DE CONCRETO ARMADO EM UMA EDIFICAÇÃO TÉRREA OU SOBRADO UTILIZANDO AÇO CA-50 DE 8,0 MM - MONTAGEM. AF_12/2015</v>
      </c>
      <c r="F452" s="165" t="str">
        <f>IF($D452&lt;&gt;"",VLOOKUP($D452,'SINAPI ABRIL 2021'!$1:$1048576,3,FALSE),"")</f>
        <v>KG</v>
      </c>
      <c r="G452" s="358">
        <v>3</v>
      </c>
      <c r="H452" s="368">
        <f>IF($D452&lt;&gt;"",VLOOKUP($D452,'SINAPI ABRIL 2021'!$1:$1048576,4,FALSE),"")</f>
        <v>17.190000000000001</v>
      </c>
      <c r="I452" s="371">
        <f t="shared" si="70"/>
        <v>51.57</v>
      </c>
    </row>
    <row r="453" spans="2:9" s="162" customFormat="1" ht="12.75" customHeight="1">
      <c r="B453" s="174" t="s">
        <v>612</v>
      </c>
      <c r="C453" s="174" t="s">
        <v>7</v>
      </c>
      <c r="D453" s="264">
        <v>94965</v>
      </c>
      <c r="E453" s="164" t="str">
        <f>IF($D453&lt;&gt;"",VLOOKUP($D453,'SINAPI ABRIL 2021'!$A$1:G12191,2,FALSE),"")</f>
        <v>CONCRETO FCK = 25MPA, TRAÇO 1:2,3:2,7 (CIMENTO/ AREIA MÉDIA/ BRITA 1)  - PREPARO MECÂNICO COM BETONEIRA 400 L. AF_07/2016</v>
      </c>
      <c r="F453" s="165" t="str">
        <f>IF($D453&lt;&gt;"",VLOOKUP($D453,'SINAPI ABRIL 2021'!$1:$1048576,3,FALSE),"")</f>
        <v>M3</v>
      </c>
      <c r="G453" s="358">
        <v>0.3</v>
      </c>
      <c r="H453" s="368">
        <f>IF($D453&lt;&gt;"",VLOOKUP($D453,'SINAPI ABRIL 2021'!$1:$1048576,4,FALSE),"")</f>
        <v>369.16</v>
      </c>
      <c r="I453" s="371">
        <f t="shared" si="70"/>
        <v>110.74</v>
      </c>
    </row>
    <row r="454" spans="2:9" s="162" customFormat="1" ht="12.75" customHeight="1">
      <c r="B454" s="174" t="s">
        <v>612</v>
      </c>
      <c r="C454" s="174" t="s">
        <v>7</v>
      </c>
      <c r="D454" s="178">
        <v>92873</v>
      </c>
      <c r="E454" s="164" t="str">
        <f>IF($D454&lt;&gt;"",VLOOKUP($D454,'SINAPI ABRIL 2021'!$A$1:G12192,2,FALSE),"")</f>
        <v>LANÇAMENTO COM USO DE BALDES, ADENSAMENTO E ACABAMENTO DE CONCRETO EM ESTRUTURAS. AF_12/2015</v>
      </c>
      <c r="F454" s="165" t="str">
        <f>IF($D454&lt;&gt;"",VLOOKUP($D454,'SINAPI ABRIL 2021'!$1:$1048576,3,FALSE),"")</f>
        <v>M3</v>
      </c>
      <c r="G454" s="358">
        <v>0.3</v>
      </c>
      <c r="H454" s="368">
        <f>IF($D454&lt;&gt;"",VLOOKUP($D454,'SINAPI ABRIL 2021'!$1:$1048576,4,FALSE),"")</f>
        <v>144.19999999999999</v>
      </c>
      <c r="I454" s="371">
        <f t="shared" si="70"/>
        <v>43.26</v>
      </c>
    </row>
    <row r="455" spans="2:9" s="162" customFormat="1" ht="25.5">
      <c r="B455" s="174" t="s">
        <v>612</v>
      </c>
      <c r="C455" s="174" t="s">
        <v>7</v>
      </c>
      <c r="D455" s="178">
        <v>7313</v>
      </c>
      <c r="E455" s="164" t="str">
        <f>IF($D455&lt;&gt;"",VLOOKUP($D455,'SINAPI ABRIL 2021'!$A$1:G12193,2,FALSE),"")</f>
        <v>TINTA ASFALTICA IMPERMEABILIZANTE DILUIDA EM SOLVENTE, PARA MATERIAIS CIMENTICIOS, METAL E MADEIRA</v>
      </c>
      <c r="F455" s="165" t="str">
        <f>IF($D455&lt;&gt;"",VLOOKUP($D455,'SINAPI ABRIL 2021'!$1:$1048576,3,FALSE),"")</f>
        <v xml:space="preserve">L     </v>
      </c>
      <c r="G455" s="358">
        <v>2</v>
      </c>
      <c r="H455" s="368">
        <f>IF($D455&lt;&gt;"",VLOOKUP($D455,'SINAPI ABRIL 2021'!$1:$1048576,4,FALSE),"")</f>
        <v>18.8</v>
      </c>
      <c r="I455" s="371">
        <f t="shared" si="70"/>
        <v>37.6</v>
      </c>
    </row>
    <row r="456" spans="2:9" s="162" customFormat="1">
      <c r="B456" s="174"/>
      <c r="C456" s="174"/>
      <c r="D456" s="273"/>
      <c r="E456" s="308"/>
      <c r="F456" s="174"/>
      <c r="G456" s="356"/>
      <c r="H456" s="367"/>
      <c r="I456" s="367"/>
    </row>
    <row r="457" spans="2:9" s="162" customFormat="1" ht="38.25">
      <c r="B457" s="271" t="s">
        <v>4484</v>
      </c>
      <c r="C457" s="272"/>
      <c r="D457" s="272"/>
      <c r="E457" s="176" t="s">
        <v>3491</v>
      </c>
      <c r="F457" s="177" t="s">
        <v>18</v>
      </c>
      <c r="G457" s="357">
        <v>1</v>
      </c>
      <c r="H457" s="369"/>
      <c r="I457" s="372">
        <f>TRUNC(SUM(I458:I460),2)</f>
        <v>15.9</v>
      </c>
    </row>
    <row r="458" spans="2:9" s="162" customFormat="1" ht="25.5">
      <c r="B458" s="174" t="s">
        <v>610</v>
      </c>
      <c r="C458" s="174" t="s">
        <v>7</v>
      </c>
      <c r="D458" s="174">
        <v>39634</v>
      </c>
      <c r="E458" s="164" t="str">
        <f>IF($D458&lt;&gt;"",VLOOKUP($D458,'SINAPI ABRIL 2021'!$A$1:G12196,2,FALSE),"")</f>
        <v>FITA ADESIVA ANTICORROSIVA DE PVC FLEXIVEL, COR PRETA, PARA PROTECAO TUBULACAO, 50 MM X 30 M (L X C), E= *0,25* MM</v>
      </c>
      <c r="F458" s="165" t="str">
        <f>IF($D458&lt;&gt;"",VLOOKUP($D458,'SINAPI ABRIL 2021'!$1:$1048576,3,FALSE),"")</f>
        <v xml:space="preserve">M     </v>
      </c>
      <c r="G458" s="353">
        <v>1</v>
      </c>
      <c r="H458" s="368">
        <f>IF($D458&lt;&gt;"",VLOOKUP($D458,'SINAPI ABRIL 2021'!$1:$1048576,4,FALSE),"")</f>
        <v>9.68</v>
      </c>
      <c r="I458" s="371">
        <f t="shared" ref="I458:I460" si="71">TRUNC(G458*H458,2)</f>
        <v>9.68</v>
      </c>
    </row>
    <row r="459" spans="2:9" s="162" customFormat="1" ht="12.75" customHeight="1">
      <c r="B459" s="174" t="s">
        <v>642</v>
      </c>
      <c r="C459" s="174" t="s">
        <v>7</v>
      </c>
      <c r="D459" s="174">
        <v>88248</v>
      </c>
      <c r="E459" s="164" t="str">
        <f>IF($D459&lt;&gt;"",VLOOKUP($D459,'SINAPI ABRIL 2021'!$A$1:G12197,2,FALSE),"")</f>
        <v>AUXILIAR DE ENCANADOR OU BOMBEIRO HIDRÁULICO COM ENCARGOS COMPLEMENTARES</v>
      </c>
      <c r="F459" s="165" t="str">
        <f>IF($D459&lt;&gt;"",VLOOKUP($D459,'SINAPI ABRIL 2021'!$1:$1048576,3,FALSE),"")</f>
        <v>H</v>
      </c>
      <c r="G459" s="356">
        <v>0.2</v>
      </c>
      <c r="H459" s="368">
        <f>IF($D459&lt;&gt;"",VLOOKUP($D459,'SINAPI ABRIL 2021'!$1:$1048576,4,FALSE),"")</f>
        <v>13.48</v>
      </c>
      <c r="I459" s="371">
        <f t="shared" si="71"/>
        <v>2.69</v>
      </c>
    </row>
    <row r="460" spans="2:9" s="162" customFormat="1" ht="12.75" customHeight="1">
      <c r="B460" s="174" t="s">
        <v>642</v>
      </c>
      <c r="C460" s="174" t="s">
        <v>7</v>
      </c>
      <c r="D460" s="174">
        <v>88267</v>
      </c>
      <c r="E460" s="164" t="str">
        <f>IF($D460&lt;&gt;"",VLOOKUP($D460,'SINAPI ABRIL 2021'!$A$1:G12198,2,FALSE),"")</f>
        <v>ENCANADOR OU BOMBEIRO HIDRÁULICO COM ENCARGOS COMPLEMENTARES</v>
      </c>
      <c r="F460" s="165" t="str">
        <f>IF($D460&lt;&gt;"",VLOOKUP($D460,'SINAPI ABRIL 2021'!$1:$1048576,3,FALSE),"")</f>
        <v>H</v>
      </c>
      <c r="G460" s="356">
        <v>0.2</v>
      </c>
      <c r="H460" s="368">
        <f>IF($D460&lt;&gt;"",VLOOKUP($D460,'SINAPI ABRIL 2021'!$1:$1048576,4,FALSE),"")</f>
        <v>17.66</v>
      </c>
      <c r="I460" s="371">
        <f t="shared" si="71"/>
        <v>3.53</v>
      </c>
    </row>
    <row r="461" spans="2:9" s="162" customFormat="1">
      <c r="B461" s="174"/>
      <c r="C461" s="174"/>
      <c r="D461" s="273"/>
      <c r="E461" s="308"/>
      <c r="F461" s="174"/>
      <c r="G461" s="356"/>
      <c r="H461" s="367"/>
      <c r="I461" s="367"/>
    </row>
    <row r="462" spans="2:9" s="162" customFormat="1" ht="38.25">
      <c r="B462" s="271" t="s">
        <v>4485</v>
      </c>
      <c r="C462" s="272"/>
      <c r="D462" s="272"/>
      <c r="E462" s="176" t="s">
        <v>3492</v>
      </c>
      <c r="F462" s="177" t="s">
        <v>41</v>
      </c>
      <c r="G462" s="357">
        <v>1</v>
      </c>
      <c r="H462" s="369"/>
      <c r="I462" s="372">
        <f>TRUNC(SUM(I463:I467),2)</f>
        <v>49.51</v>
      </c>
    </row>
    <row r="463" spans="2:9" s="162" customFormat="1">
      <c r="B463" s="174" t="s">
        <v>610</v>
      </c>
      <c r="C463" s="174" t="s">
        <v>7</v>
      </c>
      <c r="D463" s="174">
        <v>3148</v>
      </c>
      <c r="E463" s="164" t="str">
        <f>IF($D463&lt;&gt;"",VLOOKUP($D463,'SINAPI ABRIL 2021'!$A$1:G12201,2,FALSE),"")</f>
        <v>FITA VEDA ROSCA EM ROLOS DE 18 MM X 50 M (L X C)</v>
      </c>
      <c r="F463" s="165" t="str">
        <f>IF($D463&lt;&gt;"",VLOOKUP($D463,'SINAPI ABRIL 2021'!$1:$1048576,3,FALSE),"")</f>
        <v xml:space="preserve">UN    </v>
      </c>
      <c r="G463" s="353">
        <v>1.6E-2</v>
      </c>
      <c r="H463" s="368">
        <f>IF($D463&lt;&gt;"",VLOOKUP($D463,'SINAPI ABRIL 2021'!$1:$1048576,4,FALSE),"")</f>
        <v>18.329999999999998</v>
      </c>
      <c r="I463" s="371">
        <f t="shared" ref="I463:I467" si="72">TRUNC(G463*H463,2)</f>
        <v>0.28999999999999998</v>
      </c>
    </row>
    <row r="464" spans="2:9" s="162" customFormat="1" ht="25.5">
      <c r="B464" s="174" t="s">
        <v>610</v>
      </c>
      <c r="C464" s="174" t="s">
        <v>7</v>
      </c>
      <c r="D464" s="174">
        <v>11749</v>
      </c>
      <c r="E464" s="164" t="str">
        <f>IF($D464&lt;&gt;"",VLOOKUP($D464,'SINAPI ABRIL 2021'!$A$1:G12202,2,FALSE),"")</f>
        <v>VALVULA DE ESFERA BRUTA EM BRONZE, BITOLA 3/4 " (REF 1552-B)</v>
      </c>
      <c r="F464" s="165" t="str">
        <f>IF($D464&lt;&gt;"",VLOOKUP($D464,'SINAPI ABRIL 2021'!$1:$1048576,3,FALSE),"")</f>
        <v xml:space="preserve">UN    </v>
      </c>
      <c r="G464" s="353">
        <v>1</v>
      </c>
      <c r="H464" s="368">
        <f>IF($D464&lt;&gt;"",VLOOKUP($D464,'SINAPI ABRIL 2021'!$1:$1048576,4,FALSE),"")</f>
        <v>28.52</v>
      </c>
      <c r="I464" s="371">
        <f t="shared" si="72"/>
        <v>28.52</v>
      </c>
    </row>
    <row r="465" spans="2:9" s="162" customFormat="1" ht="12.75" customHeight="1">
      <c r="B465" s="174" t="s">
        <v>610</v>
      </c>
      <c r="C465" s="174" t="s">
        <v>7</v>
      </c>
      <c r="D465" s="174">
        <v>87307</v>
      </c>
      <c r="E465" s="164" t="str">
        <f>IF($D465&lt;&gt;"",VLOOKUP($D465,'SINAPI ABRIL 2021'!$A$1:G12203,2,FALSE),"")</f>
        <v>ARGAMASSA TRAÇO 1:6 (EM VOLUME DE CIMENTO E AREIA MÉDIA ÚMIDA) PARA CONTRAPISO, PREPARO MECÂNICO COM BETONEIRA 400 L. AF_08/2019</v>
      </c>
      <c r="F465" s="165" t="str">
        <f>IF($D465&lt;&gt;"",VLOOKUP($D465,'SINAPI ABRIL 2021'!$1:$1048576,3,FALSE),"")</f>
        <v>M3</v>
      </c>
      <c r="G465" s="356">
        <v>6.0000000000000001E-3</v>
      </c>
      <c r="H465" s="368">
        <f>IF($D465&lt;&gt;"",VLOOKUP($D465,'SINAPI ABRIL 2021'!$1:$1048576,4,FALSE),"")</f>
        <v>373.77</v>
      </c>
      <c r="I465" s="371">
        <f t="shared" si="72"/>
        <v>2.2400000000000002</v>
      </c>
    </row>
    <row r="466" spans="2:9" s="162" customFormat="1" ht="12.75" customHeight="1">
      <c r="B466" s="174" t="s">
        <v>642</v>
      </c>
      <c r="C466" s="174" t="s">
        <v>7</v>
      </c>
      <c r="D466" s="174">
        <v>88248</v>
      </c>
      <c r="E466" s="164" t="str">
        <f>IF($D466&lt;&gt;"",VLOOKUP($D466,'SINAPI ABRIL 2021'!$A$1:G12204,2,FALSE),"")</f>
        <v>AUXILIAR DE ENCANADOR OU BOMBEIRO HIDRÁULICO COM ENCARGOS COMPLEMENTARES</v>
      </c>
      <c r="F466" s="165" t="str">
        <f>IF($D466&lt;&gt;"",VLOOKUP($D466,'SINAPI ABRIL 2021'!$1:$1048576,3,FALSE),"")</f>
        <v>H</v>
      </c>
      <c r="G466" s="356">
        <v>0.59299999999999997</v>
      </c>
      <c r="H466" s="368">
        <f>IF($D466&lt;&gt;"",VLOOKUP($D466,'SINAPI ABRIL 2021'!$1:$1048576,4,FALSE),"")</f>
        <v>13.48</v>
      </c>
      <c r="I466" s="371">
        <f t="shared" si="72"/>
        <v>7.99</v>
      </c>
    </row>
    <row r="467" spans="2:9" s="162" customFormat="1" ht="12.75" customHeight="1">
      <c r="B467" s="174" t="s">
        <v>642</v>
      </c>
      <c r="C467" s="174" t="s">
        <v>7</v>
      </c>
      <c r="D467" s="174">
        <v>88267</v>
      </c>
      <c r="E467" s="164" t="str">
        <f>IF($D467&lt;&gt;"",VLOOKUP($D467,'SINAPI ABRIL 2021'!$A$1:G12205,2,FALSE),"")</f>
        <v>ENCANADOR OU BOMBEIRO HIDRÁULICO COM ENCARGOS COMPLEMENTARES</v>
      </c>
      <c r="F467" s="165" t="str">
        <f>IF($D467&lt;&gt;"",VLOOKUP($D467,'SINAPI ABRIL 2021'!$1:$1048576,3,FALSE),"")</f>
        <v>H</v>
      </c>
      <c r="G467" s="356">
        <v>0.59299999999999997</v>
      </c>
      <c r="H467" s="368">
        <f>IF($D467&lt;&gt;"",VLOOKUP($D467,'SINAPI ABRIL 2021'!$1:$1048576,4,FALSE),"")</f>
        <v>17.66</v>
      </c>
      <c r="I467" s="371">
        <f t="shared" si="72"/>
        <v>10.47</v>
      </c>
    </row>
    <row r="468" spans="2:9" s="162" customFormat="1">
      <c r="B468" s="174"/>
      <c r="C468" s="174"/>
      <c r="D468" s="273"/>
      <c r="E468" s="308"/>
      <c r="F468" s="174"/>
      <c r="G468" s="356"/>
      <c r="H468" s="367"/>
      <c r="I468" s="367"/>
    </row>
    <row r="469" spans="2:9" s="162" customFormat="1" ht="25.5">
      <c r="B469" s="271" t="s">
        <v>4486</v>
      </c>
      <c r="C469" s="272"/>
      <c r="D469" s="272"/>
      <c r="E469" s="176" t="s">
        <v>3487</v>
      </c>
      <c r="F469" s="177" t="s">
        <v>41</v>
      </c>
      <c r="G469" s="357">
        <v>1</v>
      </c>
      <c r="H469" s="369"/>
      <c r="I469" s="372">
        <f>TRUNC(SUM(I470:I474),2)</f>
        <v>28.34</v>
      </c>
    </row>
    <row r="470" spans="2:9" s="162" customFormat="1">
      <c r="B470" s="174" t="s">
        <v>610</v>
      </c>
      <c r="C470" s="174" t="s">
        <v>7</v>
      </c>
      <c r="D470" s="174">
        <v>3148</v>
      </c>
      <c r="E470" s="164" t="str">
        <f>IF($D470&lt;&gt;"",VLOOKUP($D470,'SINAPI ABRIL 2021'!$A$1:G12208,2,FALSE),"")</f>
        <v>FITA VEDA ROSCA EM ROLOS DE 18 MM X 50 M (L X C)</v>
      </c>
      <c r="F470" s="165" t="str">
        <f>IF($D470&lt;&gt;"",VLOOKUP($D470,'SINAPI ABRIL 2021'!$1:$1048576,3,FALSE),"")</f>
        <v xml:space="preserve">UN    </v>
      </c>
      <c r="G470" s="353">
        <v>1.6E-2</v>
      </c>
      <c r="H470" s="368">
        <f>IF($D470&lt;&gt;"",VLOOKUP($D470,'SINAPI ABRIL 2021'!$1:$1048576,4,FALSE),"")</f>
        <v>18.329999999999998</v>
      </c>
      <c r="I470" s="371">
        <f t="shared" ref="I470:I474" si="73">TRUNC(G470*H470,2)</f>
        <v>0.28999999999999998</v>
      </c>
    </row>
    <row r="471" spans="2:9" s="162" customFormat="1" ht="25.5">
      <c r="B471" s="174" t="s">
        <v>610</v>
      </c>
      <c r="C471" s="174" t="s">
        <v>7</v>
      </c>
      <c r="D471" s="174">
        <v>6302</v>
      </c>
      <c r="E471" s="164" t="str">
        <f>IF($D471&lt;&gt;"",VLOOKUP($D471,'SINAPI ABRIL 2021'!$A$1:G12209,2,FALSE),"")</f>
        <v>TE DE REDUCAO DE FERRO GALVANIZADO, COM ROSCA BSP, DE 3/4" X 1/2"</v>
      </c>
      <c r="F471" s="165" t="str">
        <f>IF($D471&lt;&gt;"",VLOOKUP($D471,'SINAPI ABRIL 2021'!$1:$1048576,3,FALSE),"")</f>
        <v xml:space="preserve">UN    </v>
      </c>
      <c r="G471" s="353">
        <v>1</v>
      </c>
      <c r="H471" s="368">
        <f>IF($D471&lt;&gt;"",VLOOKUP($D471,'SINAPI ABRIL 2021'!$1:$1048576,4,FALSE),"")</f>
        <v>9.49</v>
      </c>
      <c r="I471" s="371">
        <f t="shared" si="73"/>
        <v>9.49</v>
      </c>
    </row>
    <row r="472" spans="2:9" s="162" customFormat="1">
      <c r="B472" s="174" t="s">
        <v>610</v>
      </c>
      <c r="C472" s="174" t="s">
        <v>7</v>
      </c>
      <c r="D472" s="174">
        <v>7307</v>
      </c>
      <c r="E472" s="164" t="str">
        <f>IF($D472&lt;&gt;"",VLOOKUP($D472,'SINAPI ABRIL 2021'!$A$1:G12210,2,FALSE),"")</f>
        <v>FUNDO ANTICORROSIVO PARA METAIS FERROSOS (ZARCAO)</v>
      </c>
      <c r="F472" s="165" t="str">
        <f>IF($D472&lt;&gt;"",VLOOKUP($D472,'SINAPI ABRIL 2021'!$1:$1048576,3,FALSE),"")</f>
        <v xml:space="preserve">L     </v>
      </c>
      <c r="G472" s="356">
        <v>4.0000000000000001E-3</v>
      </c>
      <c r="H472" s="368">
        <f>IF($D472&lt;&gt;"",VLOOKUP($D472,'SINAPI ABRIL 2021'!$1:$1048576,4,FALSE),"")</f>
        <v>26.93</v>
      </c>
      <c r="I472" s="371">
        <f t="shared" si="73"/>
        <v>0.1</v>
      </c>
    </row>
    <row r="473" spans="2:9" s="162" customFormat="1" ht="12.75" customHeight="1">
      <c r="B473" s="174" t="s">
        <v>642</v>
      </c>
      <c r="C473" s="174" t="s">
        <v>7</v>
      </c>
      <c r="D473" s="174">
        <v>88248</v>
      </c>
      <c r="E473" s="164" t="str">
        <f>IF($D473&lt;&gt;"",VLOOKUP($D473,'SINAPI ABRIL 2021'!$A$1:G12211,2,FALSE),"")</f>
        <v>AUXILIAR DE ENCANADOR OU BOMBEIRO HIDRÁULICO COM ENCARGOS COMPLEMENTARES</v>
      </c>
      <c r="F473" s="165" t="str">
        <f>IF($D473&lt;&gt;"",VLOOKUP($D473,'SINAPI ABRIL 2021'!$1:$1048576,3,FALSE),"")</f>
        <v>H</v>
      </c>
      <c r="G473" s="356">
        <v>0.59299999999999997</v>
      </c>
      <c r="H473" s="368">
        <f>IF($D473&lt;&gt;"",VLOOKUP($D473,'SINAPI ABRIL 2021'!$1:$1048576,4,FALSE),"")</f>
        <v>13.48</v>
      </c>
      <c r="I473" s="371">
        <f t="shared" si="73"/>
        <v>7.99</v>
      </c>
    </row>
    <row r="474" spans="2:9" s="162" customFormat="1" ht="12.75" customHeight="1">
      <c r="B474" s="174" t="s">
        <v>642</v>
      </c>
      <c r="C474" s="174" t="s">
        <v>7</v>
      </c>
      <c r="D474" s="174">
        <v>88267</v>
      </c>
      <c r="E474" s="164" t="str">
        <f>IF($D474&lt;&gt;"",VLOOKUP($D474,'SINAPI ABRIL 2021'!$A$1:G12212,2,FALSE),"")</f>
        <v>ENCANADOR OU BOMBEIRO HIDRÁULICO COM ENCARGOS COMPLEMENTARES</v>
      </c>
      <c r="F474" s="165" t="str">
        <f>IF($D474&lt;&gt;"",VLOOKUP($D474,'SINAPI ABRIL 2021'!$1:$1048576,3,FALSE),"")</f>
        <v>H</v>
      </c>
      <c r="G474" s="356">
        <v>0.59299999999999997</v>
      </c>
      <c r="H474" s="368">
        <f>IF($D474&lt;&gt;"",VLOOKUP($D474,'SINAPI ABRIL 2021'!$1:$1048576,4,FALSE),"")</f>
        <v>17.66</v>
      </c>
      <c r="I474" s="371">
        <f t="shared" si="73"/>
        <v>10.47</v>
      </c>
    </row>
    <row r="475" spans="2:9" s="162" customFormat="1">
      <c r="B475" s="174"/>
      <c r="C475" s="174"/>
      <c r="D475" s="273"/>
      <c r="E475" s="308"/>
      <c r="F475" s="174"/>
      <c r="G475" s="356"/>
      <c r="H475" s="367"/>
      <c r="I475" s="367"/>
    </row>
    <row r="476" spans="2:9" s="162" customFormat="1" ht="25.5">
      <c r="B476" s="271" t="s">
        <v>4487</v>
      </c>
      <c r="C476" s="272"/>
      <c r="D476" s="272"/>
      <c r="E476" s="176" t="s">
        <v>3490</v>
      </c>
      <c r="F476" s="177" t="s">
        <v>41</v>
      </c>
      <c r="G476" s="357">
        <v>1</v>
      </c>
      <c r="H476" s="369"/>
      <c r="I476" s="372">
        <f>TRUNC(SUM(I477:I480),2)</f>
        <v>82.21</v>
      </c>
    </row>
    <row r="477" spans="2:9" s="162" customFormat="1">
      <c r="B477" s="174" t="s">
        <v>610</v>
      </c>
      <c r="C477" s="174" t="s">
        <v>7</v>
      </c>
      <c r="D477" s="174">
        <v>3146</v>
      </c>
      <c r="E477" s="164" t="str">
        <f>IF($D477&lt;&gt;"",VLOOKUP($D477,'SINAPI ABRIL 2021'!$A$1:G12215,2,FALSE),"")</f>
        <v>FITA VEDA ROSCA EM ROLOS DE 18 MM X 10 M (L X C)</v>
      </c>
      <c r="F477" s="165" t="str">
        <f>IF($D477&lt;&gt;"",VLOOKUP($D477,'SINAPI ABRIL 2021'!$1:$1048576,3,FALSE),"")</f>
        <v xml:space="preserve">UN    </v>
      </c>
      <c r="G477" s="353">
        <v>0.02</v>
      </c>
      <c r="H477" s="368">
        <f>IF($D477&lt;&gt;"",VLOOKUP($D477,'SINAPI ABRIL 2021'!$1:$1048576,4,FALSE),"")</f>
        <v>4.97</v>
      </c>
      <c r="I477" s="371">
        <f t="shared" ref="I477" si="74">TRUNC(G477*H477,2)</f>
        <v>0.09</v>
      </c>
    </row>
    <row r="478" spans="2:9" s="162" customFormat="1">
      <c r="B478" s="174" t="s">
        <v>610</v>
      </c>
      <c r="C478" s="265" t="s">
        <v>611</v>
      </c>
      <c r="D478" s="174"/>
      <c r="E478" s="164" t="s">
        <v>10894</v>
      </c>
      <c r="F478" s="165" t="str">
        <f>IF($D478&lt;&gt;"",VLOOKUP($D478,'SINAPI ABRIL 2021'!$1:$1048576,3,FALSE),"")</f>
        <v/>
      </c>
      <c r="G478" s="356">
        <v>1</v>
      </c>
      <c r="H478" s="368">
        <v>65</v>
      </c>
      <c r="I478" s="371">
        <f t="shared" ref="I478:I480" si="75">TRUNC(G478*H478,2)</f>
        <v>65</v>
      </c>
    </row>
    <row r="479" spans="2:9" s="162" customFormat="1" ht="12.75" customHeight="1">
      <c r="B479" s="174" t="s">
        <v>642</v>
      </c>
      <c r="C479" s="174" t="s">
        <v>7</v>
      </c>
      <c r="D479" s="174">
        <v>88248</v>
      </c>
      <c r="E479" s="164" t="str">
        <f>IF($D479&lt;&gt;"",VLOOKUP($D479,'SINAPI ABRIL 2021'!$A$1:G12217,2,FALSE),"")</f>
        <v>AUXILIAR DE ENCANADOR OU BOMBEIRO HIDRÁULICO COM ENCARGOS COMPLEMENTARES</v>
      </c>
      <c r="F479" s="165" t="str">
        <f>IF($D479&lt;&gt;"",VLOOKUP($D479,'SINAPI ABRIL 2021'!$1:$1048576,3,FALSE),"")</f>
        <v>H</v>
      </c>
      <c r="G479" s="356">
        <v>0.55000000000000004</v>
      </c>
      <c r="H479" s="368">
        <f>IF($D479&lt;&gt;"",VLOOKUP($D479,'SINAPI ABRIL 2021'!$1:$1048576,4,FALSE),"")</f>
        <v>13.48</v>
      </c>
      <c r="I479" s="371">
        <f t="shared" si="75"/>
        <v>7.41</v>
      </c>
    </row>
    <row r="480" spans="2:9" s="162" customFormat="1" ht="12.75" customHeight="1">
      <c r="B480" s="174" t="s">
        <v>642</v>
      </c>
      <c r="C480" s="174" t="s">
        <v>7</v>
      </c>
      <c r="D480" s="174">
        <v>88267</v>
      </c>
      <c r="E480" s="164" t="str">
        <f>IF($D480&lt;&gt;"",VLOOKUP($D480,'SINAPI ABRIL 2021'!$A$1:G12218,2,FALSE),"")</f>
        <v>ENCANADOR OU BOMBEIRO HIDRÁULICO COM ENCARGOS COMPLEMENTARES</v>
      </c>
      <c r="F480" s="165" t="str">
        <f>IF($D480&lt;&gt;"",VLOOKUP($D480,'SINAPI ABRIL 2021'!$1:$1048576,3,FALSE),"")</f>
        <v>H</v>
      </c>
      <c r="G480" s="356">
        <v>0.55000000000000004</v>
      </c>
      <c r="H480" s="368">
        <f>IF($D480&lt;&gt;"",VLOOKUP($D480,'SINAPI ABRIL 2021'!$1:$1048576,4,FALSE),"")</f>
        <v>17.66</v>
      </c>
      <c r="I480" s="371">
        <f t="shared" si="75"/>
        <v>9.7100000000000009</v>
      </c>
    </row>
    <row r="481" spans="2:9" s="162" customFormat="1">
      <c r="B481" s="174"/>
      <c r="C481" s="174"/>
      <c r="D481" s="273"/>
      <c r="E481" s="308"/>
      <c r="F481" s="174"/>
      <c r="G481" s="356"/>
      <c r="H481" s="367"/>
      <c r="I481" s="367"/>
    </row>
    <row r="482" spans="2:9" s="162" customFormat="1" ht="38.25">
      <c r="B482" s="271" t="s">
        <v>4488</v>
      </c>
      <c r="C482" s="272"/>
      <c r="D482" s="272"/>
      <c r="E482" s="176" t="s">
        <v>3489</v>
      </c>
      <c r="F482" s="177" t="s">
        <v>41</v>
      </c>
      <c r="G482" s="357">
        <v>1</v>
      </c>
      <c r="H482" s="369"/>
      <c r="I482" s="372">
        <f>TRUNC(SUM(I483:I486),2)</f>
        <v>161.87</v>
      </c>
    </row>
    <row r="483" spans="2:9" s="162" customFormat="1">
      <c r="B483" s="174" t="s">
        <v>610</v>
      </c>
      <c r="C483" s="174" t="s">
        <v>7</v>
      </c>
      <c r="D483" s="174">
        <v>3146</v>
      </c>
      <c r="E483" s="164" t="str">
        <f>IF($D483&lt;&gt;"",VLOOKUP($D483,'SINAPI ABRIL 2021'!$A$1:G12221,2,FALSE),"")</f>
        <v>FITA VEDA ROSCA EM ROLOS DE 18 MM X 10 M (L X C)</v>
      </c>
      <c r="F483" s="165" t="str">
        <f>IF($D483&lt;&gt;"",VLOOKUP($D483,'SINAPI ABRIL 2021'!$1:$1048576,3,FALSE),"")</f>
        <v xml:space="preserve">UN    </v>
      </c>
      <c r="G483" s="353">
        <v>0.02</v>
      </c>
      <c r="H483" s="368">
        <f>IF($D483&lt;&gt;"",VLOOKUP($D483,'SINAPI ABRIL 2021'!$1:$1048576,4,FALSE),"")</f>
        <v>4.97</v>
      </c>
      <c r="I483" s="371">
        <f t="shared" ref="I483:I486" si="76">TRUNC(G483*H483,2)</f>
        <v>0.09</v>
      </c>
    </row>
    <row r="484" spans="2:9" s="162" customFormat="1" ht="25.5">
      <c r="B484" s="174" t="s">
        <v>610</v>
      </c>
      <c r="C484" s="174" t="s">
        <v>7</v>
      </c>
      <c r="D484" s="174">
        <v>12898</v>
      </c>
      <c r="E484" s="164" t="str">
        <f>IF($D484&lt;&gt;"",VLOOKUP($D484,'SINAPI ABRIL 2021'!$A$1:G12222,2,FALSE),"")</f>
        <v>MANOMETRO COM CAIXA EM ACO PINTADO, ESCALA *10* KGF/CM2 (*10* BAR), DIAMETRO NOMINAL DE 100 MM, CONEXAO DE 1/2"</v>
      </c>
      <c r="F484" s="165" t="str">
        <f>IF($D484&lt;&gt;"",VLOOKUP($D484,'SINAPI ABRIL 2021'!$1:$1048576,3,FALSE),"")</f>
        <v xml:space="preserve">UN    </v>
      </c>
      <c r="G484" s="356">
        <v>1</v>
      </c>
      <c r="H484" s="368">
        <f>IF($D484&lt;&gt;"",VLOOKUP($D484,'SINAPI ABRIL 2021'!$1:$1048576,4,FALSE),"")</f>
        <v>141.55000000000001</v>
      </c>
      <c r="I484" s="371">
        <f t="shared" si="76"/>
        <v>141.55000000000001</v>
      </c>
    </row>
    <row r="485" spans="2:9" s="162" customFormat="1" ht="12.75" customHeight="1">
      <c r="B485" s="174" t="s">
        <v>642</v>
      </c>
      <c r="C485" s="174" t="s">
        <v>7</v>
      </c>
      <c r="D485" s="174">
        <v>88248</v>
      </c>
      <c r="E485" s="164" t="str">
        <f>IF($D485&lt;&gt;"",VLOOKUP($D485,'SINAPI ABRIL 2021'!$A$1:G12223,2,FALSE),"")</f>
        <v>AUXILIAR DE ENCANADOR OU BOMBEIRO HIDRÁULICO COM ENCARGOS COMPLEMENTARES</v>
      </c>
      <c r="F485" s="165" t="str">
        <f>IF($D485&lt;&gt;"",VLOOKUP($D485,'SINAPI ABRIL 2021'!$1:$1048576,3,FALSE),"")</f>
        <v>H</v>
      </c>
      <c r="G485" s="356">
        <v>0.65</v>
      </c>
      <c r="H485" s="368">
        <f>IF($D485&lt;&gt;"",VLOOKUP($D485,'SINAPI ABRIL 2021'!$1:$1048576,4,FALSE),"")</f>
        <v>13.48</v>
      </c>
      <c r="I485" s="371">
        <f t="shared" si="76"/>
        <v>8.76</v>
      </c>
    </row>
    <row r="486" spans="2:9" s="162" customFormat="1" ht="12.75" customHeight="1">
      <c r="B486" s="174" t="s">
        <v>642</v>
      </c>
      <c r="C486" s="174" t="s">
        <v>7</v>
      </c>
      <c r="D486" s="174">
        <v>88267</v>
      </c>
      <c r="E486" s="164" t="str">
        <f>IF($D486&lt;&gt;"",VLOOKUP($D486,'SINAPI ABRIL 2021'!$A$1:G12224,2,FALSE),"")</f>
        <v>ENCANADOR OU BOMBEIRO HIDRÁULICO COM ENCARGOS COMPLEMENTARES</v>
      </c>
      <c r="F486" s="165" t="str">
        <f>IF($D486&lt;&gt;"",VLOOKUP($D486,'SINAPI ABRIL 2021'!$1:$1048576,3,FALSE),"")</f>
        <v>H</v>
      </c>
      <c r="G486" s="356">
        <v>0.65</v>
      </c>
      <c r="H486" s="368">
        <f>IF($D486&lt;&gt;"",VLOOKUP($D486,'SINAPI ABRIL 2021'!$1:$1048576,4,FALSE),"")</f>
        <v>17.66</v>
      </c>
      <c r="I486" s="371">
        <f t="shared" si="76"/>
        <v>11.47</v>
      </c>
    </row>
    <row r="487" spans="2:9" s="162" customFormat="1">
      <c r="B487" s="174"/>
      <c r="C487" s="174"/>
      <c r="D487" s="273"/>
      <c r="E487" s="308"/>
      <c r="F487" s="174"/>
      <c r="G487" s="356"/>
      <c r="H487" s="367"/>
      <c r="I487" s="367"/>
    </row>
    <row r="488" spans="2:9" s="162" customFormat="1" ht="25.5">
      <c r="B488" s="271" t="s">
        <v>4489</v>
      </c>
      <c r="C488" s="272"/>
      <c r="D488" s="272"/>
      <c r="E488" s="176" t="s">
        <v>3488</v>
      </c>
      <c r="F488" s="177" t="s">
        <v>725</v>
      </c>
      <c r="G488" s="357">
        <v>1</v>
      </c>
      <c r="H488" s="369"/>
      <c r="I488" s="372">
        <f>TRUNC(SUM(I489:I491),2)</f>
        <v>20.62</v>
      </c>
    </row>
    <row r="489" spans="2:9" s="162" customFormat="1" ht="25.5">
      <c r="B489" s="174" t="s">
        <v>610</v>
      </c>
      <c r="C489" s="174" t="s">
        <v>7</v>
      </c>
      <c r="D489" s="174">
        <v>38829</v>
      </c>
      <c r="E489" s="164" t="str">
        <f>IF($D489&lt;&gt;"",VLOOKUP($D489,'SINAPI ABRIL 2021'!$A$1:G12227,2,FALSE),"")</f>
        <v>TUBO MULTICAMADA PEX, DN 20 MM, PARA INSTALACOES A GAS (AMARELO)</v>
      </c>
      <c r="F489" s="165" t="str">
        <f>IF($D489&lt;&gt;"",VLOOKUP($D489,'SINAPI ABRIL 2021'!$1:$1048576,3,FALSE),"")</f>
        <v xml:space="preserve">M     </v>
      </c>
      <c r="G489" s="353">
        <v>1.05</v>
      </c>
      <c r="H489" s="368">
        <f>IF($D489&lt;&gt;"",VLOOKUP($D489,'SINAPI ABRIL 2021'!$1:$1048576,4,FALSE),"")</f>
        <v>16.690000000000001</v>
      </c>
      <c r="I489" s="371">
        <f t="shared" ref="I489:I491" si="77">TRUNC(G489*H489,2)</f>
        <v>17.52</v>
      </c>
    </row>
    <row r="490" spans="2:9" s="162" customFormat="1" ht="12.75" customHeight="1">
      <c r="B490" s="174" t="s">
        <v>642</v>
      </c>
      <c r="C490" s="174" t="s">
        <v>7</v>
      </c>
      <c r="D490" s="174">
        <v>88248</v>
      </c>
      <c r="E490" s="164" t="str">
        <f>IF($D490&lt;&gt;"",VLOOKUP($D490,'SINAPI ABRIL 2021'!$A$1:G12228,2,FALSE),"")</f>
        <v>AUXILIAR DE ENCANADOR OU BOMBEIRO HIDRÁULICO COM ENCARGOS COMPLEMENTARES</v>
      </c>
      <c r="F490" s="165" t="str">
        <f>IF($D490&lt;&gt;"",VLOOKUP($D490,'SINAPI ABRIL 2021'!$1:$1048576,3,FALSE),"")</f>
        <v>H</v>
      </c>
      <c r="G490" s="356">
        <v>0.1</v>
      </c>
      <c r="H490" s="368">
        <f>IF($D490&lt;&gt;"",VLOOKUP($D490,'SINAPI ABRIL 2021'!$1:$1048576,4,FALSE),"")</f>
        <v>13.48</v>
      </c>
      <c r="I490" s="371">
        <f t="shared" si="77"/>
        <v>1.34</v>
      </c>
    </row>
    <row r="491" spans="2:9" s="162" customFormat="1" ht="12.75" customHeight="1">
      <c r="B491" s="174" t="s">
        <v>642</v>
      </c>
      <c r="C491" s="174" t="s">
        <v>7</v>
      </c>
      <c r="D491" s="174">
        <v>88267</v>
      </c>
      <c r="E491" s="164" t="str">
        <f>IF($D491&lt;&gt;"",VLOOKUP($D491,'SINAPI ABRIL 2021'!$A$1:G12229,2,FALSE),"")</f>
        <v>ENCANADOR OU BOMBEIRO HIDRÁULICO COM ENCARGOS COMPLEMENTARES</v>
      </c>
      <c r="F491" s="165" t="str">
        <f>IF($D491&lt;&gt;"",VLOOKUP($D491,'SINAPI ABRIL 2021'!$1:$1048576,3,FALSE),"")</f>
        <v>H</v>
      </c>
      <c r="G491" s="356">
        <v>0.1</v>
      </c>
      <c r="H491" s="368">
        <f>IF($D491&lt;&gt;"",VLOOKUP($D491,'SINAPI ABRIL 2021'!$1:$1048576,4,FALSE),"")</f>
        <v>17.66</v>
      </c>
      <c r="I491" s="371">
        <f t="shared" si="77"/>
        <v>1.76</v>
      </c>
    </row>
    <row r="492" spans="2:9" s="162" customFormat="1">
      <c r="B492" s="304"/>
      <c r="C492" s="163"/>
      <c r="D492" s="75"/>
      <c r="E492" s="303"/>
      <c r="F492" s="163"/>
      <c r="G492" s="356"/>
      <c r="H492" s="367"/>
      <c r="I492" s="367"/>
    </row>
    <row r="493" spans="2:9" s="162" customFormat="1" ht="77.25" customHeight="1">
      <c r="B493" s="271" t="s">
        <v>4490</v>
      </c>
      <c r="C493" s="272"/>
      <c r="D493" s="272"/>
      <c r="E493" s="176" t="s">
        <v>4676</v>
      </c>
      <c r="F493" s="177" t="s">
        <v>41</v>
      </c>
      <c r="G493" s="357">
        <v>1</v>
      </c>
      <c r="H493" s="369"/>
      <c r="I493" s="372">
        <f>TRUNC(SUM(I494:I495),2)</f>
        <v>24.1</v>
      </c>
    </row>
    <row r="494" spans="2:9" s="162" customFormat="1" ht="51">
      <c r="B494" s="174" t="s">
        <v>610</v>
      </c>
      <c r="C494" s="174" t="s">
        <v>7</v>
      </c>
      <c r="D494" s="174">
        <v>37558</v>
      </c>
      <c r="E494" s="164" t="str">
        <f>IF($D494&lt;&gt;"",VLOOKUP($D494,'SINAPI ABRIL 2021'!$A$1:G12232,2,FALSE),"")</f>
        <v>PLACA DE SINALIZACAO DE SEGURANCA CONTRA INCENDIO, FOTOLUMINESCENTE, RETANGULAR, *20 X 40* CM, EM PVC *2* MM ANTI-CHAMAS (SIMBOLOS, CORES E PICTOGRAMAS CONFORME NBR 16820)</v>
      </c>
      <c r="F494" s="165" t="str">
        <f>IF($D494&lt;&gt;"",VLOOKUP($D494,'SINAPI ABRIL 2021'!$1:$1048576,3,FALSE),"")</f>
        <v xml:space="preserve">UN    </v>
      </c>
      <c r="G494" s="353">
        <v>1</v>
      </c>
      <c r="H494" s="368">
        <f>IF($D494&lt;&gt;"",VLOOKUP($D494,'SINAPI ABRIL 2021'!$1:$1048576,4,FALSE),"")</f>
        <v>18.64</v>
      </c>
      <c r="I494" s="371">
        <f t="shared" ref="I494:I495" si="78">TRUNC(G494*H494,2)</f>
        <v>18.64</v>
      </c>
    </row>
    <row r="495" spans="2:9" s="162" customFormat="1">
      <c r="B495" s="174" t="s">
        <v>612</v>
      </c>
      <c r="C495" s="174" t="s">
        <v>7</v>
      </c>
      <c r="D495" s="273">
        <v>88316</v>
      </c>
      <c r="E495" s="164" t="str">
        <f>IF($D495&lt;&gt;"",VLOOKUP($D495,'SINAPI ABRIL 2021'!$A$1:G12233,2,FALSE),"")</f>
        <v>SERVENTE COM ENCARGOS COMPLEMENTARES</v>
      </c>
      <c r="F495" s="165" t="str">
        <f>IF($D495&lt;&gt;"",VLOOKUP($D495,'SINAPI ABRIL 2021'!$1:$1048576,3,FALSE),"")</f>
        <v>H</v>
      </c>
      <c r="G495" s="356">
        <v>0.39</v>
      </c>
      <c r="H495" s="368">
        <f>IF($D495&lt;&gt;"",VLOOKUP($D495,'SINAPI ABRIL 2021'!$1:$1048576,4,FALSE),"")</f>
        <v>14.02</v>
      </c>
      <c r="I495" s="371">
        <f t="shared" si="78"/>
        <v>5.46</v>
      </c>
    </row>
    <row r="496" spans="2:9" s="162" customFormat="1">
      <c r="B496" s="304"/>
      <c r="C496" s="163"/>
      <c r="D496" s="75"/>
      <c r="E496" s="303"/>
      <c r="F496" s="163"/>
      <c r="G496" s="356"/>
      <c r="H496" s="367"/>
      <c r="I496" s="367"/>
    </row>
    <row r="497" spans="2:9" s="162" customFormat="1" ht="40.5" customHeight="1">
      <c r="B497" s="271" t="s">
        <v>4491</v>
      </c>
      <c r="C497" s="272"/>
      <c r="D497" s="272"/>
      <c r="E497" s="176" t="s">
        <v>4678</v>
      </c>
      <c r="F497" s="177" t="s">
        <v>41</v>
      </c>
      <c r="G497" s="357">
        <v>1</v>
      </c>
      <c r="H497" s="369"/>
      <c r="I497" s="372">
        <f>TRUNC(SUM(I498:I500),2)</f>
        <v>338.15</v>
      </c>
    </row>
    <row r="498" spans="2:9" s="162" customFormat="1" ht="25.5">
      <c r="B498" s="174" t="s">
        <v>610</v>
      </c>
      <c r="C498" s="265" t="s">
        <v>611</v>
      </c>
      <c r="D498" s="174"/>
      <c r="E498" s="164" t="s">
        <v>10892</v>
      </c>
      <c r="F498" s="165" t="s">
        <v>41</v>
      </c>
      <c r="G498" s="353">
        <v>1</v>
      </c>
      <c r="H498" s="368">
        <v>319</v>
      </c>
      <c r="I498" s="371">
        <f t="shared" ref="I498:I500" si="79">TRUNC(G498*H498,2)</f>
        <v>319</v>
      </c>
    </row>
    <row r="499" spans="2:9" s="162" customFormat="1">
      <c r="B499" s="174" t="s">
        <v>642</v>
      </c>
      <c r="C499" s="174" t="s">
        <v>7</v>
      </c>
      <c r="D499" s="174">
        <v>88264</v>
      </c>
      <c r="E499" s="164" t="str">
        <f>IF($D499&lt;&gt;"",VLOOKUP($D499,'SINAPI ABRIL 2021'!$A$1:G12237,2,FALSE),"")</f>
        <v>ELETRICISTA COM ENCARGOS COMPLEMENTARES</v>
      </c>
      <c r="F499" s="165" t="str">
        <f>IF($D499&lt;&gt;"",VLOOKUP($D499,'SINAPI ABRIL 2021'!$1:$1048576,3,FALSE),"")</f>
        <v>H</v>
      </c>
      <c r="G499" s="356">
        <v>0.59299999999999997</v>
      </c>
      <c r="H499" s="368">
        <f>IF($D499&lt;&gt;"",VLOOKUP($D499,'SINAPI ABRIL 2021'!$1:$1048576,4,FALSE),"")</f>
        <v>18.3</v>
      </c>
      <c r="I499" s="371">
        <f t="shared" si="79"/>
        <v>10.85</v>
      </c>
    </row>
    <row r="500" spans="2:9" s="162" customFormat="1">
      <c r="B500" s="174" t="s">
        <v>642</v>
      </c>
      <c r="C500" s="174" t="s">
        <v>7</v>
      </c>
      <c r="D500" s="174">
        <v>88247</v>
      </c>
      <c r="E500" s="164" t="str">
        <f>IF($D500&lt;&gt;"",VLOOKUP($D500,'SINAPI ABRIL 2021'!$A$1:G12238,2,FALSE),"")</f>
        <v>AUXILIAR DE ELETRICISTA COM ENCARGOS COMPLEMENTARES</v>
      </c>
      <c r="F500" s="165" t="str">
        <f>IF($D500&lt;&gt;"",VLOOKUP($D500,'SINAPI ABRIL 2021'!$1:$1048576,3,FALSE),"")</f>
        <v>H</v>
      </c>
      <c r="G500" s="356">
        <v>0.59299999999999997</v>
      </c>
      <c r="H500" s="368">
        <f>IF($D500&lt;&gt;"",VLOOKUP($D500,'SINAPI ABRIL 2021'!$1:$1048576,4,FALSE),"")</f>
        <v>14</v>
      </c>
      <c r="I500" s="371">
        <f t="shared" si="79"/>
        <v>8.3000000000000007</v>
      </c>
    </row>
    <row r="501" spans="2:9" s="162" customFormat="1">
      <c r="B501" s="174"/>
      <c r="C501" s="174"/>
      <c r="D501" s="273"/>
      <c r="E501" s="308"/>
      <c r="F501" s="174"/>
      <c r="G501" s="356"/>
      <c r="H501" s="367"/>
      <c r="I501" s="367"/>
    </row>
    <row r="502" spans="2:9" s="162" customFormat="1" ht="25.5">
      <c r="B502" s="271" t="s">
        <v>4677</v>
      </c>
      <c r="C502" s="272"/>
      <c r="D502" s="272"/>
      <c r="E502" s="176" t="s">
        <v>4679</v>
      </c>
      <c r="F502" s="177" t="s">
        <v>41</v>
      </c>
      <c r="G502" s="357">
        <v>1</v>
      </c>
      <c r="H502" s="369"/>
      <c r="I502" s="372">
        <f>TRUNC(SUM(I503:I505),2)</f>
        <v>127.05</v>
      </c>
    </row>
    <row r="503" spans="2:9" s="162" customFormat="1" ht="30.75" customHeight="1">
      <c r="B503" s="174" t="s">
        <v>610</v>
      </c>
      <c r="C503" s="265" t="s">
        <v>611</v>
      </c>
      <c r="D503" s="174"/>
      <c r="E503" s="164" t="s">
        <v>10893</v>
      </c>
      <c r="F503" s="165" t="s">
        <v>41</v>
      </c>
      <c r="G503" s="353">
        <v>1</v>
      </c>
      <c r="H503" s="368">
        <v>107.9</v>
      </c>
      <c r="I503" s="371">
        <f t="shared" ref="I503:I505" si="80">TRUNC(G503*H503,2)</f>
        <v>107.9</v>
      </c>
    </row>
    <row r="504" spans="2:9" s="162" customFormat="1">
      <c r="B504" s="174" t="s">
        <v>642</v>
      </c>
      <c r="C504" s="174" t="s">
        <v>7</v>
      </c>
      <c r="D504" s="174">
        <v>88264</v>
      </c>
      <c r="E504" s="164" t="str">
        <f>IF($D504&lt;&gt;"",VLOOKUP($D504,'SINAPI ABRIL 2021'!$A$1:G12242,2,FALSE),"")</f>
        <v>ELETRICISTA COM ENCARGOS COMPLEMENTARES</v>
      </c>
      <c r="F504" s="165" t="str">
        <f>IF($D504&lt;&gt;"",VLOOKUP($D504,'SINAPI ABRIL 2021'!$1:$1048576,3,FALSE),"")</f>
        <v>H</v>
      </c>
      <c r="G504" s="356">
        <v>0.59299999999999997</v>
      </c>
      <c r="H504" s="368">
        <f>IF($D504&lt;&gt;"",VLOOKUP($D504,'SINAPI ABRIL 2021'!$1:$1048576,4,FALSE),"")</f>
        <v>18.3</v>
      </c>
      <c r="I504" s="371">
        <f t="shared" si="80"/>
        <v>10.85</v>
      </c>
    </row>
    <row r="505" spans="2:9" s="162" customFormat="1">
      <c r="B505" s="174" t="s">
        <v>642</v>
      </c>
      <c r="C505" s="174" t="s">
        <v>7</v>
      </c>
      <c r="D505" s="174">
        <v>88247</v>
      </c>
      <c r="E505" s="164" t="str">
        <f>IF($D505&lt;&gt;"",VLOOKUP($D505,'SINAPI ABRIL 2021'!$A$1:G12243,2,FALSE),"")</f>
        <v>AUXILIAR DE ELETRICISTA COM ENCARGOS COMPLEMENTARES</v>
      </c>
      <c r="F505" s="165" t="str">
        <f>IF($D505&lt;&gt;"",VLOOKUP($D505,'SINAPI ABRIL 2021'!$1:$1048576,3,FALSE),"")</f>
        <v>H</v>
      </c>
      <c r="G505" s="356">
        <v>0.59299999999999997</v>
      </c>
      <c r="H505" s="368">
        <f>IF($D505&lt;&gt;"",VLOOKUP($D505,'SINAPI ABRIL 2021'!$1:$1048576,4,FALSE),"")</f>
        <v>14</v>
      </c>
      <c r="I505" s="371">
        <f t="shared" si="80"/>
        <v>8.3000000000000007</v>
      </c>
    </row>
    <row r="506" spans="2:9" s="162" customFormat="1">
      <c r="B506" s="174"/>
      <c r="C506" s="174"/>
      <c r="D506" s="273"/>
      <c r="E506" s="308"/>
      <c r="F506" s="174"/>
      <c r="G506" s="356"/>
      <c r="H506" s="367"/>
      <c r="I506" s="367"/>
    </row>
    <row r="507" spans="2:9" s="162" customFormat="1">
      <c r="B507" s="274" t="s">
        <v>9119</v>
      </c>
      <c r="C507" s="274"/>
      <c r="D507" s="275"/>
      <c r="E507" s="161" t="s">
        <v>9120</v>
      </c>
      <c r="F507" s="173" t="s">
        <v>18</v>
      </c>
      <c r="G507" s="362" t="s">
        <v>40</v>
      </c>
      <c r="H507" s="369"/>
      <c r="I507" s="372">
        <f>TRUNC(SUM(I508:I509),2)</f>
        <v>12.48</v>
      </c>
    </row>
    <row r="508" spans="2:9" s="162" customFormat="1" ht="25.5">
      <c r="B508" s="172" t="s">
        <v>610</v>
      </c>
      <c r="C508" s="172" t="s">
        <v>7</v>
      </c>
      <c r="D508" s="172">
        <v>39634</v>
      </c>
      <c r="E508" s="164" t="str">
        <f>IF($D508&lt;&gt;"",VLOOKUP($D508,'SINAPI ABRIL 2021'!$A$1:G12246,2,FALSE),"")</f>
        <v>FITA ADESIVA ANTICORROSIVA DE PVC FLEXIVEL, COR PRETA, PARA PROTECAO TUBULACAO, 50 MM X 30 M (L X C), E= *0,25* MM</v>
      </c>
      <c r="F508" s="165" t="str">
        <f>IF($D508&lt;&gt;"",VLOOKUP($D508,'SINAPI ABRIL 2021'!$1:$1048576,3,FALSE),"")</f>
        <v xml:space="preserve">M     </v>
      </c>
      <c r="G508" s="363">
        <v>1</v>
      </c>
      <c r="H508" s="368">
        <f>IF($D508&lt;&gt;"",VLOOKUP($D508,'SINAPI ABRIL 2021'!$1:$1048576,4,FALSE),"")</f>
        <v>9.68</v>
      </c>
      <c r="I508" s="371">
        <f t="shared" ref="I508:I509" si="81">TRUNC(G508*H508,2)</f>
        <v>9.68</v>
      </c>
    </row>
    <row r="509" spans="2:9" s="162" customFormat="1">
      <c r="B509" s="172" t="s">
        <v>642</v>
      </c>
      <c r="C509" s="172" t="s">
        <v>7</v>
      </c>
      <c r="D509" s="172">
        <v>88316</v>
      </c>
      <c r="E509" s="164" t="str">
        <f>IF($D509&lt;&gt;"",VLOOKUP($D509,'SINAPI ABRIL 2021'!$A$1:G12247,2,FALSE),"")</f>
        <v>SERVENTE COM ENCARGOS COMPLEMENTARES</v>
      </c>
      <c r="F509" s="165" t="str">
        <f>IF($D509&lt;&gt;"",VLOOKUP($D509,'SINAPI ABRIL 2021'!$1:$1048576,3,FALSE),"")</f>
        <v>H</v>
      </c>
      <c r="G509" s="363">
        <v>0.2</v>
      </c>
      <c r="H509" s="368">
        <f>IF($D509&lt;&gt;"",VLOOKUP($D509,'SINAPI ABRIL 2021'!$1:$1048576,4,FALSE),"")</f>
        <v>14.02</v>
      </c>
      <c r="I509" s="371">
        <f t="shared" si="81"/>
        <v>2.8</v>
      </c>
    </row>
    <row r="510" spans="2:9" s="162" customFormat="1">
      <c r="B510" s="174"/>
      <c r="C510" s="174"/>
      <c r="D510" s="273"/>
      <c r="E510" s="308"/>
      <c r="F510" s="174"/>
      <c r="G510" s="356"/>
      <c r="H510" s="367"/>
      <c r="I510" s="367"/>
    </row>
    <row r="511" spans="2:9" s="162" customFormat="1">
      <c r="B511" s="274" t="s">
        <v>9122</v>
      </c>
      <c r="C511" s="274"/>
      <c r="D511" s="275"/>
      <c r="E511" s="161" t="s">
        <v>9123</v>
      </c>
      <c r="F511" s="173" t="s">
        <v>18</v>
      </c>
      <c r="G511" s="362" t="s">
        <v>40</v>
      </c>
      <c r="H511" s="369"/>
      <c r="I511" s="372">
        <f>TRUNC(SUM(I512:I513),2)</f>
        <v>38.08</v>
      </c>
    </row>
    <row r="512" spans="2:9" s="162" customFormat="1" ht="25.5">
      <c r="B512" s="172" t="s">
        <v>610</v>
      </c>
      <c r="C512" s="172" t="s">
        <v>7</v>
      </c>
      <c r="D512" s="73">
        <v>38600</v>
      </c>
      <c r="E512" s="164" t="str">
        <f>IF($D512&lt;&gt;"",VLOOKUP($D512,'SINAPI ABRIL 2021'!$A$1:G12250,2,FALSE),"")</f>
        <v>CANALETA DE CONCRETO ESTRUTURAL 14 X 19 X 39 CM, FBK 14 MPA (NBR 6136)</v>
      </c>
      <c r="F512" s="165" t="str">
        <f>IF($D512&lt;&gt;"",VLOOKUP($D512,'SINAPI ABRIL 2021'!$1:$1048576,3,FALSE),"")</f>
        <v xml:space="preserve">UN    </v>
      </c>
      <c r="G512" s="363">
        <v>7.14</v>
      </c>
      <c r="H512" s="368">
        <f>IF($D512&lt;&gt;"",VLOOKUP($D512,'SINAPI ABRIL 2021'!$1:$1048576,4,FALSE),"")</f>
        <v>4.55</v>
      </c>
      <c r="I512" s="371">
        <f t="shared" ref="I512:I513" si="82">TRUNC(G512*H512,2)</f>
        <v>32.479999999999997</v>
      </c>
    </row>
    <row r="513" spans="2:9" s="162" customFormat="1">
      <c r="B513" s="172" t="s">
        <v>642</v>
      </c>
      <c r="C513" s="172" t="s">
        <v>7</v>
      </c>
      <c r="D513" s="172">
        <v>88316</v>
      </c>
      <c r="E513" s="164" t="str">
        <f>IF($D513&lt;&gt;"",VLOOKUP($D513,'SINAPI ABRIL 2021'!$A$1:G12251,2,FALSE),"")</f>
        <v>SERVENTE COM ENCARGOS COMPLEMENTARES</v>
      </c>
      <c r="F513" s="165" t="str">
        <f>IF($D513&lt;&gt;"",VLOOKUP($D513,'SINAPI ABRIL 2021'!$1:$1048576,3,FALSE),"")</f>
        <v>H</v>
      </c>
      <c r="G513" s="363">
        <v>0.4</v>
      </c>
      <c r="H513" s="368">
        <f>IF($D513&lt;&gt;"",VLOOKUP($D513,'SINAPI ABRIL 2021'!$1:$1048576,4,FALSE),"")</f>
        <v>14.02</v>
      </c>
      <c r="I513" s="371">
        <f t="shared" si="82"/>
        <v>5.6</v>
      </c>
    </row>
    <row r="514" spans="2:9" s="162" customFormat="1">
      <c r="B514" s="174"/>
      <c r="C514" s="174"/>
      <c r="D514" s="273"/>
      <c r="E514" s="308"/>
      <c r="F514" s="174"/>
      <c r="G514" s="356"/>
      <c r="H514" s="367"/>
      <c r="I514" s="367"/>
    </row>
    <row r="515" spans="2:9" s="162" customFormat="1">
      <c r="B515" s="304" t="str">
        <f>'2-ORÇAMENTO'!E453</f>
        <v>LIMPEZA DE OBRA</v>
      </c>
      <c r="C515" s="163"/>
      <c r="D515" s="75"/>
      <c r="E515" s="303"/>
      <c r="F515" s="163"/>
      <c r="G515" s="356"/>
      <c r="H515" s="367"/>
      <c r="I515" s="367"/>
    </row>
    <row r="516" spans="2:9">
      <c r="B516" s="309"/>
      <c r="C516" s="310"/>
      <c r="D516" s="310"/>
      <c r="E516" s="311"/>
      <c r="F516" s="310"/>
      <c r="G516" s="364"/>
      <c r="H516" s="376"/>
      <c r="I516" s="367"/>
    </row>
    <row r="517" spans="2:9">
      <c r="B517" s="274" t="s">
        <v>4494</v>
      </c>
      <c r="C517" s="274"/>
      <c r="D517" s="275"/>
      <c r="E517" s="161" t="s">
        <v>11371</v>
      </c>
      <c r="F517" s="173" t="s">
        <v>50</v>
      </c>
      <c r="G517" s="362" t="s">
        <v>40</v>
      </c>
      <c r="H517" s="369"/>
      <c r="I517" s="372">
        <f>TRUNC(SUM(I518:I518),2)</f>
        <v>1.96</v>
      </c>
    </row>
    <row r="518" spans="2:9">
      <c r="B518" s="172" t="s">
        <v>642</v>
      </c>
      <c r="C518" s="172" t="s">
        <v>7</v>
      </c>
      <c r="D518" s="172">
        <v>88316</v>
      </c>
      <c r="E518" s="164" t="str">
        <f>IF($D518&lt;&gt;"",VLOOKUP($D518,'SINAPI ABRIL 2021'!$A$1:G12256,2,FALSE),"")</f>
        <v>SERVENTE COM ENCARGOS COMPLEMENTARES</v>
      </c>
      <c r="F518" s="165" t="str">
        <f>IF($D518&lt;&gt;"",VLOOKUP($D518,'SINAPI ABRIL 2021'!$1:$1048576,3,FALSE),"")</f>
        <v>H</v>
      </c>
      <c r="G518" s="363">
        <v>0.14000000000000001</v>
      </c>
      <c r="H518" s="368">
        <f>IF($D518&lt;&gt;"",VLOOKUP($D518,'SINAPI ABRIL 2021'!$1:$1048576,4,FALSE),"")</f>
        <v>14.02</v>
      </c>
      <c r="I518" s="371">
        <f t="shared" ref="I518" si="83">TRUNC(G518*H518,2)</f>
        <v>1.96</v>
      </c>
    </row>
    <row r="519" spans="2:9">
      <c r="B519" s="163"/>
      <c r="C519" s="163"/>
      <c r="D519" s="75"/>
      <c r="E519" s="303"/>
      <c r="F519" s="163"/>
      <c r="G519" s="356"/>
      <c r="H519" s="367"/>
      <c r="I519" s="367"/>
    </row>
  </sheetData>
  <mergeCells count="12">
    <mergeCell ref="B2:I2"/>
    <mergeCell ref="B8:D8"/>
    <mergeCell ref="F8:F9"/>
    <mergeCell ref="G8:G9"/>
    <mergeCell ref="H8:H9"/>
    <mergeCell ref="I8:I9"/>
    <mergeCell ref="E8:E9"/>
    <mergeCell ref="B6:I6"/>
    <mergeCell ref="B3:I3"/>
    <mergeCell ref="B4:I4"/>
    <mergeCell ref="B5:I5"/>
    <mergeCell ref="B7:I7"/>
  </mergeCells>
  <conditionalFormatting sqref="L364:L366 D364:D367">
    <cfRule type="expression" dxfId="5" priority="9" stopIfTrue="1">
      <formula>AND($A364&lt;&gt;"COMPOSICAO",$A364&lt;&gt;"INSUMO",$A364&lt;&gt;"")</formula>
    </cfRule>
    <cfRule type="expression" dxfId="4" priority="10" stopIfTrue="1">
      <formula>AND(OR($A364="COMPOSICAO",$A364="INSUMO",$A364&lt;&gt;""),$A364&lt;&gt;"")</formula>
    </cfRule>
  </conditionalFormatting>
  <conditionalFormatting sqref="D32:D33">
    <cfRule type="expression" dxfId="3" priority="5" stopIfTrue="1">
      <formula>AND($A32&lt;&gt;"COMPOSICAO",$A32&lt;&gt;"INSUMO",$A32&lt;&gt;"")</formula>
    </cfRule>
    <cfRule type="expression" dxfId="2" priority="6" stopIfTrue="1">
      <formula>AND(OR($A32="COMPOSICAO",$A32="INSUMO",$A32&lt;&gt;""),$A32&lt;&gt;"")</formula>
    </cfRule>
  </conditionalFormatting>
  <conditionalFormatting sqref="D62:D64 D66:D67">
    <cfRule type="expression" dxfId="1" priority="3" stopIfTrue="1">
      <formula>AND($A62&lt;&gt;"COMPOSICAO",$A62&lt;&gt;"INSUMO",$A62&lt;&gt;"")</formula>
    </cfRule>
    <cfRule type="expression" dxfId="0" priority="4" stopIfTrue="1">
      <formula>AND(OR($A62="COMPOSICAO",$A62="INSUMO",$A62&lt;&gt;""),$A62&lt;&gt;"")</formula>
    </cfRule>
  </conditionalFormatting>
  <pageMargins left="0.51181102362204722" right="0.51181102362204722" top="0.78740157480314965" bottom="0.78740157480314965" header="0.31496062992125984" footer="0.31496062992125984"/>
  <pageSetup paperSize="9" scale="5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C2A9-42BA-4E83-A4DF-E8166D8884CB}">
  <sheetPr>
    <pageSetUpPr fitToPage="1"/>
  </sheetPr>
  <dimension ref="A1:K5014"/>
  <sheetViews>
    <sheetView showOutlineSymbols="0" showWhiteSpace="0" workbookViewId="0">
      <selection activeCell="C2" sqref="C2:D2"/>
    </sheetView>
  </sheetViews>
  <sheetFormatPr defaultRowHeight="14.25"/>
  <cols>
    <col min="1" max="1" width="11.42578125" style="569" bestFit="1" customWidth="1"/>
    <col min="2" max="2" width="13.7109375" style="569" bestFit="1" customWidth="1"/>
    <col min="3" max="3" width="11.42578125" style="569" bestFit="1" customWidth="1"/>
    <col min="4" max="4" width="68.5703125" style="569" bestFit="1" customWidth="1"/>
    <col min="5" max="5" width="17.140625" style="569" bestFit="1" customWidth="1"/>
    <col min="6" max="9" width="13.7109375" style="569" bestFit="1" customWidth="1"/>
    <col min="10" max="10" width="16" style="569" bestFit="1" customWidth="1"/>
    <col min="11" max="16384" width="9.140625" style="569"/>
  </cols>
  <sheetData>
    <row r="1" spans="1:10" ht="15">
      <c r="A1" s="592"/>
      <c r="B1" s="592"/>
      <c r="C1" s="807" t="s">
        <v>14127</v>
      </c>
      <c r="D1" s="807"/>
      <c r="E1" s="807" t="s">
        <v>14132</v>
      </c>
      <c r="F1" s="807"/>
      <c r="G1" s="807" t="s">
        <v>14131</v>
      </c>
      <c r="H1" s="807"/>
      <c r="I1" s="807"/>
      <c r="J1" s="807"/>
    </row>
    <row r="2" spans="1:10" ht="80.099999999999994" customHeight="1">
      <c r="A2" s="591"/>
      <c r="B2" s="591"/>
      <c r="C2" s="808" t="s">
        <v>14130</v>
      </c>
      <c r="D2" s="808"/>
      <c r="E2" s="808" t="s">
        <v>14129</v>
      </c>
      <c r="F2" s="808"/>
      <c r="G2" s="808" t="s">
        <v>14128</v>
      </c>
      <c r="H2" s="808"/>
      <c r="I2" s="808"/>
      <c r="J2" s="808"/>
    </row>
    <row r="3" spans="1:10" ht="15">
      <c r="A3" s="805" t="s">
        <v>14127</v>
      </c>
      <c r="B3" s="806"/>
      <c r="C3" s="806"/>
      <c r="D3" s="806"/>
      <c r="E3" s="806"/>
      <c r="F3" s="806"/>
      <c r="G3" s="806"/>
      <c r="H3" s="806"/>
      <c r="I3" s="806"/>
      <c r="J3" s="806"/>
    </row>
    <row r="4" spans="1:10" ht="30" customHeight="1">
      <c r="A4" s="805" t="s">
        <v>14126</v>
      </c>
      <c r="B4" s="806"/>
      <c r="C4" s="806"/>
      <c r="D4" s="806"/>
      <c r="E4" s="806"/>
      <c r="F4" s="806"/>
      <c r="G4" s="806"/>
      <c r="H4" s="806"/>
      <c r="I4" s="806"/>
      <c r="J4" s="806"/>
    </row>
    <row r="5" spans="1:10" ht="18" customHeight="1">
      <c r="A5" s="590" t="s">
        <v>14125</v>
      </c>
      <c r="B5" s="588" t="s">
        <v>12942</v>
      </c>
      <c r="C5" s="590" t="s">
        <v>12941</v>
      </c>
      <c r="D5" s="590" t="s">
        <v>12940</v>
      </c>
      <c r="E5" s="802" t="s">
        <v>12939</v>
      </c>
      <c r="F5" s="802"/>
      <c r="G5" s="589" t="s">
        <v>12938</v>
      </c>
      <c r="H5" s="588" t="s">
        <v>12937</v>
      </c>
      <c r="I5" s="588" t="s">
        <v>12936</v>
      </c>
      <c r="J5" s="588" t="s">
        <v>12935</v>
      </c>
    </row>
    <row r="6" spans="1:10" ht="24" customHeight="1">
      <c r="A6" s="586" t="s">
        <v>12934</v>
      </c>
      <c r="B6" s="587" t="s">
        <v>14124</v>
      </c>
      <c r="C6" s="586" t="s">
        <v>7</v>
      </c>
      <c r="D6" s="586" t="s">
        <v>408</v>
      </c>
      <c r="E6" s="803" t="s">
        <v>12928</v>
      </c>
      <c r="F6" s="803"/>
      <c r="G6" s="585" t="s">
        <v>23</v>
      </c>
      <c r="H6" s="584">
        <v>1</v>
      </c>
      <c r="I6" s="583">
        <v>92.66</v>
      </c>
      <c r="J6" s="583">
        <v>92.66</v>
      </c>
    </row>
    <row r="7" spans="1:10" ht="24" customHeight="1">
      <c r="A7" s="581" t="s">
        <v>12930</v>
      </c>
      <c r="B7" s="582" t="s">
        <v>13239</v>
      </c>
      <c r="C7" s="581" t="s">
        <v>7</v>
      </c>
      <c r="D7" s="581" t="s">
        <v>2936</v>
      </c>
      <c r="E7" s="804" t="s">
        <v>12928</v>
      </c>
      <c r="F7" s="804"/>
      <c r="G7" s="580" t="s">
        <v>23</v>
      </c>
      <c r="H7" s="579">
        <v>1</v>
      </c>
      <c r="I7" s="578">
        <v>0.95</v>
      </c>
      <c r="J7" s="578">
        <v>0.95</v>
      </c>
    </row>
    <row r="8" spans="1:10" ht="24" customHeight="1">
      <c r="A8" s="576" t="s">
        <v>12926</v>
      </c>
      <c r="B8" s="577" t="s">
        <v>13238</v>
      </c>
      <c r="C8" s="576" t="s">
        <v>7</v>
      </c>
      <c r="D8" s="576" t="s">
        <v>6416</v>
      </c>
      <c r="E8" s="800" t="s">
        <v>12980</v>
      </c>
      <c r="F8" s="800"/>
      <c r="G8" s="575" t="s">
        <v>23</v>
      </c>
      <c r="H8" s="574">
        <v>1</v>
      </c>
      <c r="I8" s="573">
        <v>90.54</v>
      </c>
      <c r="J8" s="573">
        <v>90.54</v>
      </c>
    </row>
    <row r="9" spans="1:10" ht="24" customHeight="1">
      <c r="A9" s="576" t="s">
        <v>12926</v>
      </c>
      <c r="B9" s="577" t="s">
        <v>14123</v>
      </c>
      <c r="C9" s="576" t="s">
        <v>7</v>
      </c>
      <c r="D9" s="576" t="s">
        <v>6441</v>
      </c>
      <c r="E9" s="800" t="s">
        <v>12947</v>
      </c>
      <c r="F9" s="800"/>
      <c r="G9" s="575" t="s">
        <v>23</v>
      </c>
      <c r="H9" s="574">
        <v>1</v>
      </c>
      <c r="I9" s="573">
        <v>0.55000000000000004</v>
      </c>
      <c r="J9" s="573">
        <v>0.55000000000000004</v>
      </c>
    </row>
    <row r="10" spans="1:10" ht="24" customHeight="1">
      <c r="A10" s="576" t="s">
        <v>12926</v>
      </c>
      <c r="B10" s="577" t="s">
        <v>12985</v>
      </c>
      <c r="C10" s="576" t="s">
        <v>7</v>
      </c>
      <c r="D10" s="576" t="s">
        <v>6514</v>
      </c>
      <c r="E10" s="800" t="s">
        <v>12984</v>
      </c>
      <c r="F10" s="800"/>
      <c r="G10" s="575" t="s">
        <v>23</v>
      </c>
      <c r="H10" s="574">
        <v>1</v>
      </c>
      <c r="I10" s="573">
        <v>0.55000000000000004</v>
      </c>
      <c r="J10" s="573">
        <v>0.55000000000000004</v>
      </c>
    </row>
    <row r="11" spans="1:10" ht="24" customHeight="1">
      <c r="A11" s="576" t="s">
        <v>12926</v>
      </c>
      <c r="B11" s="577" t="s">
        <v>14122</v>
      </c>
      <c r="C11" s="576" t="s">
        <v>7</v>
      </c>
      <c r="D11" s="576" t="s">
        <v>6549</v>
      </c>
      <c r="E11" s="800" t="s">
        <v>12947</v>
      </c>
      <c r="F11" s="800"/>
      <c r="G11" s="575" t="s">
        <v>23</v>
      </c>
      <c r="H11" s="574">
        <v>1</v>
      </c>
      <c r="I11" s="573">
        <v>0.01</v>
      </c>
      <c r="J11" s="573">
        <v>0.01</v>
      </c>
    </row>
    <row r="12" spans="1:10" ht="24" customHeight="1">
      <c r="A12" s="576" t="s">
        <v>12926</v>
      </c>
      <c r="B12" s="577" t="s">
        <v>12983</v>
      </c>
      <c r="C12" s="576" t="s">
        <v>7</v>
      </c>
      <c r="D12" s="576" t="s">
        <v>8150</v>
      </c>
      <c r="E12" s="800" t="s">
        <v>12982</v>
      </c>
      <c r="F12" s="800"/>
      <c r="G12" s="575" t="s">
        <v>23</v>
      </c>
      <c r="H12" s="574">
        <v>1</v>
      </c>
      <c r="I12" s="573">
        <v>0.06</v>
      </c>
      <c r="J12" s="573">
        <v>0.06</v>
      </c>
    </row>
    <row r="13" spans="1:10" ht="25.5">
      <c r="A13" s="572"/>
      <c r="B13" s="572"/>
      <c r="C13" s="572"/>
      <c r="D13" s="572"/>
      <c r="E13" s="572" t="s">
        <v>12923</v>
      </c>
      <c r="F13" s="571">
        <v>49.706617399999999</v>
      </c>
      <c r="G13" s="572" t="s">
        <v>12922</v>
      </c>
      <c r="H13" s="571">
        <v>41.78</v>
      </c>
      <c r="I13" s="572" t="s">
        <v>12921</v>
      </c>
      <c r="J13" s="571">
        <v>91.490000000000009</v>
      </c>
    </row>
    <row r="14" spans="1:10" ht="15" thickBot="1">
      <c r="A14" s="572"/>
      <c r="B14" s="572"/>
      <c r="C14" s="572"/>
      <c r="D14" s="572"/>
      <c r="E14" s="572" t="s">
        <v>12920</v>
      </c>
      <c r="F14" s="571">
        <v>26.16</v>
      </c>
      <c r="G14" s="572"/>
      <c r="H14" s="801" t="s">
        <v>12919</v>
      </c>
      <c r="I14" s="801"/>
      <c r="J14" s="571">
        <v>118.82</v>
      </c>
    </row>
    <row r="15" spans="1:10" ht="0.95" customHeight="1" thickTop="1">
      <c r="A15" s="570"/>
      <c r="B15" s="570"/>
      <c r="C15" s="570"/>
      <c r="D15" s="570"/>
      <c r="E15" s="570"/>
      <c r="F15" s="570"/>
      <c r="G15" s="570"/>
      <c r="H15" s="570"/>
      <c r="I15" s="570"/>
      <c r="J15" s="570"/>
    </row>
    <row r="16" spans="1:10" ht="18" customHeight="1">
      <c r="A16" s="590" t="s">
        <v>14121</v>
      </c>
      <c r="B16" s="588" t="s">
        <v>12942</v>
      </c>
      <c r="C16" s="590" t="s">
        <v>12941</v>
      </c>
      <c r="D16" s="590" t="s">
        <v>12940</v>
      </c>
      <c r="E16" s="802" t="s">
        <v>12939</v>
      </c>
      <c r="F16" s="802"/>
      <c r="G16" s="589" t="s">
        <v>12938</v>
      </c>
      <c r="H16" s="588" t="s">
        <v>12937</v>
      </c>
      <c r="I16" s="588" t="s">
        <v>12936</v>
      </c>
      <c r="J16" s="588" t="s">
        <v>12935</v>
      </c>
    </row>
    <row r="17" spans="1:10" ht="24" customHeight="1">
      <c r="A17" s="586" t="s">
        <v>12934</v>
      </c>
      <c r="B17" s="587" t="s">
        <v>14120</v>
      </c>
      <c r="C17" s="586" t="s">
        <v>7</v>
      </c>
      <c r="D17" s="586" t="s">
        <v>407</v>
      </c>
      <c r="E17" s="803" t="s">
        <v>12928</v>
      </c>
      <c r="F17" s="803"/>
      <c r="G17" s="585" t="s">
        <v>23</v>
      </c>
      <c r="H17" s="584">
        <v>1</v>
      </c>
      <c r="I17" s="583">
        <v>23.11</v>
      </c>
      <c r="J17" s="583">
        <v>23.11</v>
      </c>
    </row>
    <row r="18" spans="1:10" ht="24" customHeight="1">
      <c r="A18" s="581" t="s">
        <v>12930</v>
      </c>
      <c r="B18" s="582" t="s">
        <v>13241</v>
      </c>
      <c r="C18" s="581" t="s">
        <v>7</v>
      </c>
      <c r="D18" s="581" t="s">
        <v>2935</v>
      </c>
      <c r="E18" s="804" t="s">
        <v>12928</v>
      </c>
      <c r="F18" s="804"/>
      <c r="G18" s="580" t="s">
        <v>23</v>
      </c>
      <c r="H18" s="579">
        <v>1</v>
      </c>
      <c r="I18" s="578">
        <v>0.31</v>
      </c>
      <c r="J18" s="578">
        <v>0.31</v>
      </c>
    </row>
    <row r="19" spans="1:10" ht="24" customHeight="1">
      <c r="A19" s="576" t="s">
        <v>12926</v>
      </c>
      <c r="B19" s="577" t="s">
        <v>13240</v>
      </c>
      <c r="C19" s="576" t="s">
        <v>7</v>
      </c>
      <c r="D19" s="576" t="s">
        <v>6408</v>
      </c>
      <c r="E19" s="800" t="s">
        <v>12980</v>
      </c>
      <c r="F19" s="800"/>
      <c r="G19" s="575" t="s">
        <v>23</v>
      </c>
      <c r="H19" s="574">
        <v>1</v>
      </c>
      <c r="I19" s="573">
        <v>21.17</v>
      </c>
      <c r="J19" s="573">
        <v>21.17</v>
      </c>
    </row>
    <row r="20" spans="1:10" ht="24" customHeight="1">
      <c r="A20" s="576" t="s">
        <v>12926</v>
      </c>
      <c r="B20" s="577" t="s">
        <v>14119</v>
      </c>
      <c r="C20" s="576" t="s">
        <v>7</v>
      </c>
      <c r="D20" s="576" t="s">
        <v>6440</v>
      </c>
      <c r="E20" s="800" t="s">
        <v>12947</v>
      </c>
      <c r="F20" s="800"/>
      <c r="G20" s="575" t="s">
        <v>23</v>
      </c>
      <c r="H20" s="574">
        <v>1</v>
      </c>
      <c r="I20" s="573">
        <v>0.94</v>
      </c>
      <c r="J20" s="573">
        <v>0.94</v>
      </c>
    </row>
    <row r="21" spans="1:10" ht="24" customHeight="1">
      <c r="A21" s="576" t="s">
        <v>12926</v>
      </c>
      <c r="B21" s="577" t="s">
        <v>14118</v>
      </c>
      <c r="C21" s="576" t="s">
        <v>7</v>
      </c>
      <c r="D21" s="576" t="s">
        <v>6548</v>
      </c>
      <c r="E21" s="800" t="s">
        <v>12947</v>
      </c>
      <c r="F21" s="800"/>
      <c r="G21" s="575" t="s">
        <v>23</v>
      </c>
      <c r="H21" s="574">
        <v>1</v>
      </c>
      <c r="I21" s="573">
        <v>0.08</v>
      </c>
      <c r="J21" s="573">
        <v>0.08</v>
      </c>
    </row>
    <row r="22" spans="1:10" ht="24" customHeight="1">
      <c r="A22" s="576" t="s">
        <v>12926</v>
      </c>
      <c r="B22" s="577" t="s">
        <v>12985</v>
      </c>
      <c r="C22" s="576" t="s">
        <v>7</v>
      </c>
      <c r="D22" s="576" t="s">
        <v>6514</v>
      </c>
      <c r="E22" s="800" t="s">
        <v>12984</v>
      </c>
      <c r="F22" s="800"/>
      <c r="G22" s="575" t="s">
        <v>23</v>
      </c>
      <c r="H22" s="574">
        <v>1</v>
      </c>
      <c r="I22" s="573">
        <v>0.55000000000000004</v>
      </c>
      <c r="J22" s="573">
        <v>0.55000000000000004</v>
      </c>
    </row>
    <row r="23" spans="1:10" ht="24" customHeight="1">
      <c r="A23" s="576" t="s">
        <v>12926</v>
      </c>
      <c r="B23" s="577" t="s">
        <v>12983</v>
      </c>
      <c r="C23" s="576" t="s">
        <v>7</v>
      </c>
      <c r="D23" s="576" t="s">
        <v>8150</v>
      </c>
      <c r="E23" s="800" t="s">
        <v>12982</v>
      </c>
      <c r="F23" s="800"/>
      <c r="G23" s="575" t="s">
        <v>23</v>
      </c>
      <c r="H23" s="574">
        <v>1</v>
      </c>
      <c r="I23" s="573">
        <v>0.06</v>
      </c>
      <c r="J23" s="573">
        <v>0.06</v>
      </c>
    </row>
    <row r="24" spans="1:10" ht="25.5">
      <c r="A24" s="572"/>
      <c r="B24" s="572"/>
      <c r="C24" s="572"/>
      <c r="D24" s="572"/>
      <c r="E24" s="572" t="s">
        <v>12923</v>
      </c>
      <c r="F24" s="571">
        <v>11.6701076</v>
      </c>
      <c r="G24" s="572" t="s">
        <v>12922</v>
      </c>
      <c r="H24" s="571">
        <v>9.81</v>
      </c>
      <c r="I24" s="572" t="s">
        <v>12921</v>
      </c>
      <c r="J24" s="571">
        <v>21.48</v>
      </c>
    </row>
    <row r="25" spans="1:10" ht="15" thickBot="1">
      <c r="A25" s="572"/>
      <c r="B25" s="572"/>
      <c r="C25" s="572"/>
      <c r="D25" s="572"/>
      <c r="E25" s="572" t="s">
        <v>12920</v>
      </c>
      <c r="F25" s="571">
        <v>6.52</v>
      </c>
      <c r="G25" s="572"/>
      <c r="H25" s="801" t="s">
        <v>12919</v>
      </c>
      <c r="I25" s="801"/>
      <c r="J25" s="571">
        <v>29.63</v>
      </c>
    </row>
    <row r="26" spans="1:10" ht="0.95" customHeight="1" thickTop="1">
      <c r="A26" s="570"/>
      <c r="B26" s="570"/>
      <c r="C26" s="570"/>
      <c r="D26" s="570"/>
      <c r="E26" s="570"/>
      <c r="F26" s="570"/>
      <c r="G26" s="570"/>
      <c r="H26" s="570"/>
      <c r="I26" s="570"/>
      <c r="J26" s="570"/>
    </row>
    <row r="27" spans="1:10" ht="18" customHeight="1">
      <c r="A27" s="590" t="s">
        <v>14117</v>
      </c>
      <c r="B27" s="588" t="s">
        <v>12942</v>
      </c>
      <c r="C27" s="590" t="s">
        <v>12941</v>
      </c>
      <c r="D27" s="590" t="s">
        <v>12940</v>
      </c>
      <c r="E27" s="802" t="s">
        <v>12939</v>
      </c>
      <c r="F27" s="802"/>
      <c r="G27" s="589" t="s">
        <v>12938</v>
      </c>
      <c r="H27" s="588" t="s">
        <v>12937</v>
      </c>
      <c r="I27" s="588" t="s">
        <v>12936</v>
      </c>
      <c r="J27" s="588" t="s">
        <v>12935</v>
      </c>
    </row>
    <row r="28" spans="1:10" ht="24" customHeight="1">
      <c r="A28" s="586" t="s">
        <v>12934</v>
      </c>
      <c r="B28" s="587" t="s">
        <v>14116</v>
      </c>
      <c r="C28" s="586" t="s">
        <v>7</v>
      </c>
      <c r="D28" s="586" t="s">
        <v>4421</v>
      </c>
      <c r="E28" s="803" t="s">
        <v>12928</v>
      </c>
      <c r="F28" s="803"/>
      <c r="G28" s="585" t="s">
        <v>92</v>
      </c>
      <c r="H28" s="584">
        <v>1</v>
      </c>
      <c r="I28" s="583">
        <v>2881.61</v>
      </c>
      <c r="J28" s="583">
        <v>2881.61</v>
      </c>
    </row>
    <row r="29" spans="1:10" ht="24" customHeight="1">
      <c r="A29" s="581" t="s">
        <v>12930</v>
      </c>
      <c r="B29" s="582" t="s">
        <v>13219</v>
      </c>
      <c r="C29" s="581" t="s">
        <v>7</v>
      </c>
      <c r="D29" s="581" t="s">
        <v>10410</v>
      </c>
      <c r="E29" s="804" t="s">
        <v>12928</v>
      </c>
      <c r="F29" s="804"/>
      <c r="G29" s="580" t="s">
        <v>92</v>
      </c>
      <c r="H29" s="579">
        <v>1</v>
      </c>
      <c r="I29" s="578">
        <v>6.09</v>
      </c>
      <c r="J29" s="578">
        <v>6.09</v>
      </c>
    </row>
    <row r="30" spans="1:10" ht="24" customHeight="1">
      <c r="A30" s="576" t="s">
        <v>12926</v>
      </c>
      <c r="B30" s="577" t="s">
        <v>14115</v>
      </c>
      <c r="C30" s="576" t="s">
        <v>7</v>
      </c>
      <c r="D30" s="576" t="s">
        <v>4853</v>
      </c>
      <c r="E30" s="800" t="s">
        <v>12924</v>
      </c>
      <c r="F30" s="800"/>
      <c r="G30" s="575" t="s">
        <v>92</v>
      </c>
      <c r="H30" s="574">
        <v>1</v>
      </c>
      <c r="I30" s="573">
        <v>181.89</v>
      </c>
      <c r="J30" s="573">
        <v>181.89</v>
      </c>
    </row>
    <row r="31" spans="1:10" ht="24" customHeight="1">
      <c r="A31" s="576" t="s">
        <v>12926</v>
      </c>
      <c r="B31" s="577" t="s">
        <v>14114</v>
      </c>
      <c r="C31" s="576" t="s">
        <v>7</v>
      </c>
      <c r="D31" s="576" t="s">
        <v>6450</v>
      </c>
      <c r="E31" s="800" t="s">
        <v>12947</v>
      </c>
      <c r="F31" s="800"/>
      <c r="G31" s="575" t="s">
        <v>92</v>
      </c>
      <c r="H31" s="574">
        <v>1</v>
      </c>
      <c r="I31" s="573">
        <v>191.25</v>
      </c>
      <c r="J31" s="573">
        <v>191.25</v>
      </c>
    </row>
    <row r="32" spans="1:10" ht="24" customHeight="1">
      <c r="A32" s="576" t="s">
        <v>12926</v>
      </c>
      <c r="B32" s="577" t="s">
        <v>14113</v>
      </c>
      <c r="C32" s="576" t="s">
        <v>7</v>
      </c>
      <c r="D32" s="576" t="s">
        <v>6515</v>
      </c>
      <c r="E32" s="800" t="s">
        <v>12924</v>
      </c>
      <c r="F32" s="800"/>
      <c r="G32" s="575" t="s">
        <v>92</v>
      </c>
      <c r="H32" s="574">
        <v>1</v>
      </c>
      <c r="I32" s="573">
        <v>103.7</v>
      </c>
      <c r="J32" s="573">
        <v>103.7</v>
      </c>
    </row>
    <row r="33" spans="1:10" ht="24" customHeight="1">
      <c r="A33" s="576" t="s">
        <v>12926</v>
      </c>
      <c r="B33" s="577" t="s">
        <v>14112</v>
      </c>
      <c r="C33" s="576" t="s">
        <v>7</v>
      </c>
      <c r="D33" s="576" t="s">
        <v>6558</v>
      </c>
      <c r="E33" s="800" t="s">
        <v>12947</v>
      </c>
      <c r="F33" s="800"/>
      <c r="G33" s="575" t="s">
        <v>92</v>
      </c>
      <c r="H33" s="574">
        <v>1</v>
      </c>
      <c r="I33" s="573">
        <v>76.97</v>
      </c>
      <c r="J33" s="573">
        <v>76.97</v>
      </c>
    </row>
    <row r="34" spans="1:10" ht="24" customHeight="1">
      <c r="A34" s="576" t="s">
        <v>12926</v>
      </c>
      <c r="B34" s="577" t="s">
        <v>14111</v>
      </c>
      <c r="C34" s="576" t="s">
        <v>7</v>
      </c>
      <c r="D34" s="576" t="s">
        <v>8151</v>
      </c>
      <c r="E34" s="800" t="s">
        <v>12924</v>
      </c>
      <c r="F34" s="800"/>
      <c r="G34" s="575" t="s">
        <v>92</v>
      </c>
      <c r="H34" s="574">
        <v>1</v>
      </c>
      <c r="I34" s="573">
        <v>11.13</v>
      </c>
      <c r="J34" s="573">
        <v>11.13</v>
      </c>
    </row>
    <row r="35" spans="1:10" ht="24" customHeight="1">
      <c r="A35" s="576" t="s">
        <v>12926</v>
      </c>
      <c r="B35" s="577" t="s">
        <v>14110</v>
      </c>
      <c r="C35" s="576" t="s">
        <v>7</v>
      </c>
      <c r="D35" s="576" t="s">
        <v>8680</v>
      </c>
      <c r="E35" s="800" t="s">
        <v>12924</v>
      </c>
      <c r="F35" s="800"/>
      <c r="G35" s="575" t="s">
        <v>92</v>
      </c>
      <c r="H35" s="574">
        <v>1</v>
      </c>
      <c r="I35" s="573">
        <v>133.68</v>
      </c>
      <c r="J35" s="573">
        <v>133.68</v>
      </c>
    </row>
    <row r="36" spans="1:10" ht="24" customHeight="1">
      <c r="A36" s="576" t="s">
        <v>12926</v>
      </c>
      <c r="B36" s="577" t="s">
        <v>13218</v>
      </c>
      <c r="C36" s="576" t="s">
        <v>7</v>
      </c>
      <c r="D36" s="576" t="s">
        <v>9114</v>
      </c>
      <c r="E36" s="800" t="s">
        <v>12980</v>
      </c>
      <c r="F36" s="800"/>
      <c r="G36" s="575" t="s">
        <v>92</v>
      </c>
      <c r="H36" s="574">
        <v>1</v>
      </c>
      <c r="I36" s="573">
        <v>2176.9</v>
      </c>
      <c r="J36" s="573">
        <v>2176.9</v>
      </c>
    </row>
    <row r="37" spans="1:10" ht="25.5">
      <c r="A37" s="572"/>
      <c r="B37" s="572"/>
      <c r="C37" s="572"/>
      <c r="D37" s="572"/>
      <c r="E37" s="572" t="s">
        <v>12923</v>
      </c>
      <c r="F37" s="571">
        <v>1186.0208628</v>
      </c>
      <c r="G37" s="572" t="s">
        <v>12922</v>
      </c>
      <c r="H37" s="571">
        <v>996.97</v>
      </c>
      <c r="I37" s="572" t="s">
        <v>12921</v>
      </c>
      <c r="J37" s="571">
        <v>2182.9899999999998</v>
      </c>
    </row>
    <row r="38" spans="1:10" ht="15" thickBot="1">
      <c r="A38" s="572"/>
      <c r="B38" s="572"/>
      <c r="C38" s="572"/>
      <c r="D38" s="572"/>
      <c r="E38" s="572" t="s">
        <v>12920</v>
      </c>
      <c r="F38" s="571">
        <v>813.76</v>
      </c>
      <c r="G38" s="572"/>
      <c r="H38" s="801" t="s">
        <v>12919</v>
      </c>
      <c r="I38" s="801"/>
      <c r="J38" s="571">
        <v>3695.37</v>
      </c>
    </row>
    <row r="39" spans="1:10" ht="0.95" customHeight="1" thickTop="1">
      <c r="A39" s="570"/>
      <c r="B39" s="570"/>
      <c r="C39" s="570"/>
      <c r="D39" s="570"/>
      <c r="E39" s="570"/>
      <c r="F39" s="570"/>
      <c r="G39" s="570"/>
      <c r="H39" s="570"/>
      <c r="I39" s="570"/>
      <c r="J39" s="570"/>
    </row>
    <row r="40" spans="1:10" ht="18" customHeight="1">
      <c r="A40" s="590" t="s">
        <v>14109</v>
      </c>
      <c r="B40" s="588" t="s">
        <v>12942</v>
      </c>
      <c r="C40" s="590" t="s">
        <v>12941</v>
      </c>
      <c r="D40" s="590" t="s">
        <v>12940</v>
      </c>
      <c r="E40" s="802" t="s">
        <v>12939</v>
      </c>
      <c r="F40" s="802"/>
      <c r="G40" s="589" t="s">
        <v>12938</v>
      </c>
      <c r="H40" s="588" t="s">
        <v>12937</v>
      </c>
      <c r="I40" s="588" t="s">
        <v>12936</v>
      </c>
      <c r="J40" s="588" t="s">
        <v>12935</v>
      </c>
    </row>
    <row r="41" spans="1:10" ht="24" customHeight="1">
      <c r="A41" s="586" t="s">
        <v>12934</v>
      </c>
      <c r="B41" s="587" t="s">
        <v>14108</v>
      </c>
      <c r="C41" s="586" t="s">
        <v>7</v>
      </c>
      <c r="D41" s="586" t="s">
        <v>198</v>
      </c>
      <c r="E41" s="803" t="s">
        <v>12928</v>
      </c>
      <c r="F41" s="803"/>
      <c r="G41" s="585" t="s">
        <v>23</v>
      </c>
      <c r="H41" s="584">
        <v>1</v>
      </c>
      <c r="I41" s="583">
        <v>20.56</v>
      </c>
      <c r="J41" s="583">
        <v>20.56</v>
      </c>
    </row>
    <row r="42" spans="1:10" ht="24" customHeight="1">
      <c r="A42" s="581" t="s">
        <v>12930</v>
      </c>
      <c r="B42" s="582" t="s">
        <v>13217</v>
      </c>
      <c r="C42" s="581" t="s">
        <v>7</v>
      </c>
      <c r="D42" s="581" t="s">
        <v>2922</v>
      </c>
      <c r="E42" s="804" t="s">
        <v>12928</v>
      </c>
      <c r="F42" s="804"/>
      <c r="G42" s="580" t="s">
        <v>23</v>
      </c>
      <c r="H42" s="579">
        <v>1</v>
      </c>
      <c r="I42" s="578">
        <v>0.06</v>
      </c>
      <c r="J42" s="578">
        <v>0.06</v>
      </c>
    </row>
    <row r="43" spans="1:10" ht="24" customHeight="1">
      <c r="A43" s="576" t="s">
        <v>12926</v>
      </c>
      <c r="B43" s="577" t="s">
        <v>12988</v>
      </c>
      <c r="C43" s="576" t="s">
        <v>7</v>
      </c>
      <c r="D43" s="576" t="s">
        <v>4852</v>
      </c>
      <c r="E43" s="800" t="s">
        <v>12984</v>
      </c>
      <c r="F43" s="800"/>
      <c r="G43" s="575" t="s">
        <v>23</v>
      </c>
      <c r="H43" s="574">
        <v>1</v>
      </c>
      <c r="I43" s="573">
        <v>0.96</v>
      </c>
      <c r="J43" s="573">
        <v>0.96</v>
      </c>
    </row>
    <row r="44" spans="1:10" ht="24" customHeight="1">
      <c r="A44" s="576" t="s">
        <v>12926</v>
      </c>
      <c r="B44" s="577" t="s">
        <v>13378</v>
      </c>
      <c r="C44" s="576" t="s">
        <v>7</v>
      </c>
      <c r="D44" s="576" t="s">
        <v>6557</v>
      </c>
      <c r="E44" s="800" t="s">
        <v>12947</v>
      </c>
      <c r="F44" s="800"/>
      <c r="G44" s="575" t="s">
        <v>23</v>
      </c>
      <c r="H44" s="574">
        <v>1</v>
      </c>
      <c r="I44" s="573">
        <v>0.41</v>
      </c>
      <c r="J44" s="573">
        <v>0.41</v>
      </c>
    </row>
    <row r="45" spans="1:10" ht="24" customHeight="1">
      <c r="A45" s="576" t="s">
        <v>12926</v>
      </c>
      <c r="B45" s="577" t="s">
        <v>13377</v>
      </c>
      <c r="C45" s="576" t="s">
        <v>7</v>
      </c>
      <c r="D45" s="576" t="s">
        <v>6449</v>
      </c>
      <c r="E45" s="800" t="s">
        <v>12947</v>
      </c>
      <c r="F45" s="800"/>
      <c r="G45" s="575" t="s">
        <v>23</v>
      </c>
      <c r="H45" s="574">
        <v>1</v>
      </c>
      <c r="I45" s="573">
        <v>1.01</v>
      </c>
      <c r="J45" s="573">
        <v>1.01</v>
      </c>
    </row>
    <row r="46" spans="1:10" ht="24" customHeight="1">
      <c r="A46" s="576" t="s">
        <v>12926</v>
      </c>
      <c r="B46" s="577" t="s">
        <v>12985</v>
      </c>
      <c r="C46" s="576" t="s">
        <v>7</v>
      </c>
      <c r="D46" s="576" t="s">
        <v>6514</v>
      </c>
      <c r="E46" s="800" t="s">
        <v>12984</v>
      </c>
      <c r="F46" s="800"/>
      <c r="G46" s="575" t="s">
        <v>23</v>
      </c>
      <c r="H46" s="574">
        <v>1</v>
      </c>
      <c r="I46" s="573">
        <v>0.55000000000000004</v>
      </c>
      <c r="J46" s="573">
        <v>0.55000000000000004</v>
      </c>
    </row>
    <row r="47" spans="1:10" ht="24" customHeight="1">
      <c r="A47" s="576" t="s">
        <v>12926</v>
      </c>
      <c r="B47" s="577" t="s">
        <v>12983</v>
      </c>
      <c r="C47" s="576" t="s">
        <v>7</v>
      </c>
      <c r="D47" s="576" t="s">
        <v>8150</v>
      </c>
      <c r="E47" s="800" t="s">
        <v>12982</v>
      </c>
      <c r="F47" s="800"/>
      <c r="G47" s="575" t="s">
        <v>23</v>
      </c>
      <c r="H47" s="574">
        <v>1</v>
      </c>
      <c r="I47" s="573">
        <v>0.06</v>
      </c>
      <c r="J47" s="573">
        <v>0.06</v>
      </c>
    </row>
    <row r="48" spans="1:10" ht="24" customHeight="1">
      <c r="A48" s="576" t="s">
        <v>12926</v>
      </c>
      <c r="B48" s="577" t="s">
        <v>12979</v>
      </c>
      <c r="C48" s="576" t="s">
        <v>7</v>
      </c>
      <c r="D48" s="576" t="s">
        <v>8679</v>
      </c>
      <c r="E48" s="800" t="s">
        <v>12978</v>
      </c>
      <c r="F48" s="800"/>
      <c r="G48" s="575" t="s">
        <v>23</v>
      </c>
      <c r="H48" s="574">
        <v>1</v>
      </c>
      <c r="I48" s="573">
        <v>0.71</v>
      </c>
      <c r="J48" s="573">
        <v>0.71</v>
      </c>
    </row>
    <row r="49" spans="1:10" ht="24" customHeight="1">
      <c r="A49" s="576" t="s">
        <v>12926</v>
      </c>
      <c r="B49" s="577" t="s">
        <v>13216</v>
      </c>
      <c r="C49" s="576" t="s">
        <v>7</v>
      </c>
      <c r="D49" s="576" t="s">
        <v>9115</v>
      </c>
      <c r="E49" s="800" t="s">
        <v>12980</v>
      </c>
      <c r="F49" s="800"/>
      <c r="G49" s="575" t="s">
        <v>23</v>
      </c>
      <c r="H49" s="574">
        <v>1</v>
      </c>
      <c r="I49" s="573">
        <v>16.8</v>
      </c>
      <c r="J49" s="573">
        <v>16.8</v>
      </c>
    </row>
    <row r="50" spans="1:10" ht="25.5">
      <c r="A50" s="572"/>
      <c r="B50" s="572"/>
      <c r="C50" s="572"/>
      <c r="D50" s="572"/>
      <c r="E50" s="572" t="s">
        <v>12923</v>
      </c>
      <c r="F50" s="571">
        <v>9.1600564999999996</v>
      </c>
      <c r="G50" s="572" t="s">
        <v>12922</v>
      </c>
      <c r="H50" s="571">
        <v>7.7</v>
      </c>
      <c r="I50" s="572" t="s">
        <v>12921</v>
      </c>
      <c r="J50" s="571">
        <v>16.86</v>
      </c>
    </row>
    <row r="51" spans="1:10" ht="15" thickBot="1">
      <c r="A51" s="572"/>
      <c r="B51" s="572"/>
      <c r="C51" s="572"/>
      <c r="D51" s="572"/>
      <c r="E51" s="572" t="s">
        <v>12920</v>
      </c>
      <c r="F51" s="571">
        <v>5.8</v>
      </c>
      <c r="G51" s="572"/>
      <c r="H51" s="801" t="s">
        <v>12919</v>
      </c>
      <c r="I51" s="801"/>
      <c r="J51" s="571">
        <v>26.36</v>
      </c>
    </row>
    <row r="52" spans="1:10" ht="0.95" customHeight="1" thickTop="1">
      <c r="A52" s="570"/>
      <c r="B52" s="570"/>
      <c r="C52" s="570"/>
      <c r="D52" s="570"/>
      <c r="E52" s="570"/>
      <c r="F52" s="570"/>
      <c r="G52" s="570"/>
      <c r="H52" s="570"/>
      <c r="I52" s="570"/>
      <c r="J52" s="570"/>
    </row>
    <row r="53" spans="1:10" ht="18" customHeight="1">
      <c r="A53" s="590" t="s">
        <v>14107</v>
      </c>
      <c r="B53" s="588" t="s">
        <v>12942</v>
      </c>
      <c r="C53" s="590" t="s">
        <v>12941</v>
      </c>
      <c r="D53" s="590" t="s">
        <v>12940</v>
      </c>
      <c r="E53" s="802" t="s">
        <v>12939</v>
      </c>
      <c r="F53" s="802"/>
      <c r="G53" s="589" t="s">
        <v>12938</v>
      </c>
      <c r="H53" s="588" t="s">
        <v>12937</v>
      </c>
      <c r="I53" s="588" t="s">
        <v>12936</v>
      </c>
      <c r="J53" s="588" t="s">
        <v>12935</v>
      </c>
    </row>
    <row r="54" spans="1:10" ht="24" customHeight="1">
      <c r="A54" s="586" t="s">
        <v>12934</v>
      </c>
      <c r="B54" s="587" t="s">
        <v>14106</v>
      </c>
      <c r="C54" s="586" t="s">
        <v>7</v>
      </c>
      <c r="D54" s="586" t="s">
        <v>3710</v>
      </c>
      <c r="E54" s="803" t="s">
        <v>14105</v>
      </c>
      <c r="F54" s="803"/>
      <c r="G54" s="585" t="s">
        <v>13042</v>
      </c>
      <c r="H54" s="584">
        <v>1</v>
      </c>
      <c r="I54" s="583">
        <v>82.07</v>
      </c>
      <c r="J54" s="583">
        <v>82.07</v>
      </c>
    </row>
    <row r="55" spans="1:10" ht="36" customHeight="1">
      <c r="A55" s="581" t="s">
        <v>12930</v>
      </c>
      <c r="B55" s="582" t="s">
        <v>13003</v>
      </c>
      <c r="C55" s="581" t="s">
        <v>7</v>
      </c>
      <c r="D55" s="581" t="s">
        <v>2044</v>
      </c>
      <c r="E55" s="804" t="s">
        <v>12945</v>
      </c>
      <c r="F55" s="804"/>
      <c r="G55" s="580" t="s">
        <v>46</v>
      </c>
      <c r="H55" s="579">
        <v>4.4000000000000003E-3</v>
      </c>
      <c r="I55" s="578">
        <v>17.809999999999999</v>
      </c>
      <c r="J55" s="578">
        <v>7.0000000000000007E-2</v>
      </c>
    </row>
    <row r="56" spans="1:10" ht="36" customHeight="1">
      <c r="A56" s="581" t="s">
        <v>12930</v>
      </c>
      <c r="B56" s="582" t="s">
        <v>13004</v>
      </c>
      <c r="C56" s="581" t="s">
        <v>7</v>
      </c>
      <c r="D56" s="581" t="s">
        <v>2045</v>
      </c>
      <c r="E56" s="804" t="s">
        <v>12945</v>
      </c>
      <c r="F56" s="804"/>
      <c r="G56" s="580" t="s">
        <v>61</v>
      </c>
      <c r="H56" s="579">
        <v>1.9099999999999999E-2</v>
      </c>
      <c r="I56" s="578">
        <v>15.16</v>
      </c>
      <c r="J56" s="578">
        <v>0.28000000000000003</v>
      </c>
    </row>
    <row r="57" spans="1:10" ht="36" customHeight="1">
      <c r="A57" s="581" t="s">
        <v>12930</v>
      </c>
      <c r="B57" s="582" t="s">
        <v>13297</v>
      </c>
      <c r="C57" s="581" t="s">
        <v>7</v>
      </c>
      <c r="D57" s="581" t="s">
        <v>2779</v>
      </c>
      <c r="E57" s="804" t="s">
        <v>13070</v>
      </c>
      <c r="F57" s="804"/>
      <c r="G57" s="580" t="s">
        <v>12963</v>
      </c>
      <c r="H57" s="579">
        <v>1.1999999999999999E-3</v>
      </c>
      <c r="I57" s="578">
        <v>396.8</v>
      </c>
      <c r="J57" s="578">
        <v>0.47</v>
      </c>
    </row>
    <row r="58" spans="1:10" ht="24" customHeight="1">
      <c r="A58" s="581" t="s">
        <v>12930</v>
      </c>
      <c r="B58" s="582" t="s">
        <v>13201</v>
      </c>
      <c r="C58" s="581" t="s">
        <v>7</v>
      </c>
      <c r="D58" s="581" t="s">
        <v>48</v>
      </c>
      <c r="E58" s="804" t="s">
        <v>12928</v>
      </c>
      <c r="F58" s="804"/>
      <c r="G58" s="580" t="s">
        <v>23</v>
      </c>
      <c r="H58" s="579">
        <v>0.56910000000000005</v>
      </c>
      <c r="I58" s="578">
        <v>19.649999999999999</v>
      </c>
      <c r="J58" s="578">
        <v>11.18</v>
      </c>
    </row>
    <row r="59" spans="1:10" ht="24" customHeight="1">
      <c r="A59" s="581" t="s">
        <v>12930</v>
      </c>
      <c r="B59" s="582" t="s">
        <v>13068</v>
      </c>
      <c r="C59" s="581" t="s">
        <v>7</v>
      </c>
      <c r="D59" s="581" t="s">
        <v>47</v>
      </c>
      <c r="E59" s="804" t="s">
        <v>12928</v>
      </c>
      <c r="F59" s="804"/>
      <c r="G59" s="580" t="s">
        <v>23</v>
      </c>
      <c r="H59" s="579">
        <v>0.18970000000000001</v>
      </c>
      <c r="I59" s="578">
        <v>16.3</v>
      </c>
      <c r="J59" s="578">
        <v>3.09</v>
      </c>
    </row>
    <row r="60" spans="1:10" ht="24" customHeight="1">
      <c r="A60" s="576" t="s">
        <v>12926</v>
      </c>
      <c r="B60" s="577" t="s">
        <v>14104</v>
      </c>
      <c r="C60" s="576" t="s">
        <v>7</v>
      </c>
      <c r="D60" s="576" t="s">
        <v>12197</v>
      </c>
      <c r="E60" s="800" t="s">
        <v>12924</v>
      </c>
      <c r="F60" s="800"/>
      <c r="G60" s="575" t="s">
        <v>18</v>
      </c>
      <c r="H60" s="574">
        <v>1.2273000000000001</v>
      </c>
      <c r="I60" s="573">
        <v>11.92</v>
      </c>
      <c r="J60" s="573">
        <v>14.62</v>
      </c>
    </row>
    <row r="61" spans="1:10" ht="24" customHeight="1">
      <c r="A61" s="576" t="s">
        <v>12926</v>
      </c>
      <c r="B61" s="577" t="s">
        <v>13943</v>
      </c>
      <c r="C61" s="576" t="s">
        <v>7</v>
      </c>
      <c r="D61" s="576" t="s">
        <v>7962</v>
      </c>
      <c r="E61" s="800" t="s">
        <v>12924</v>
      </c>
      <c r="F61" s="800"/>
      <c r="G61" s="575" t="s">
        <v>21</v>
      </c>
      <c r="H61" s="574">
        <v>4.2799999999999998E-2</v>
      </c>
      <c r="I61" s="573">
        <v>14.2</v>
      </c>
      <c r="J61" s="573">
        <v>0.6</v>
      </c>
    </row>
    <row r="62" spans="1:10" ht="24" customHeight="1">
      <c r="A62" s="576" t="s">
        <v>12926</v>
      </c>
      <c r="B62" s="577" t="s">
        <v>14103</v>
      </c>
      <c r="C62" s="576" t="s">
        <v>7</v>
      </c>
      <c r="D62" s="576" t="s">
        <v>12262</v>
      </c>
      <c r="E62" s="800" t="s">
        <v>12924</v>
      </c>
      <c r="F62" s="800"/>
      <c r="G62" s="575" t="s">
        <v>18</v>
      </c>
      <c r="H62" s="574">
        <v>1</v>
      </c>
      <c r="I62" s="573">
        <v>14.15</v>
      </c>
      <c r="J62" s="573">
        <v>14.15</v>
      </c>
    </row>
    <row r="63" spans="1:10" ht="36" customHeight="1">
      <c r="A63" s="576" t="s">
        <v>12926</v>
      </c>
      <c r="B63" s="577" t="s">
        <v>13920</v>
      </c>
      <c r="C63" s="576" t="s">
        <v>7</v>
      </c>
      <c r="D63" s="576" t="s">
        <v>10800</v>
      </c>
      <c r="E63" s="800" t="s">
        <v>12924</v>
      </c>
      <c r="F63" s="800"/>
      <c r="G63" s="575" t="s">
        <v>13042</v>
      </c>
      <c r="H63" s="574">
        <v>0.58530000000000004</v>
      </c>
      <c r="I63" s="573">
        <v>64.27</v>
      </c>
      <c r="J63" s="573">
        <v>37.61</v>
      </c>
    </row>
    <row r="64" spans="1:10" ht="25.5">
      <c r="A64" s="572"/>
      <c r="B64" s="572"/>
      <c r="C64" s="572"/>
      <c r="D64" s="572"/>
      <c r="E64" s="572" t="s">
        <v>12923</v>
      </c>
      <c r="F64" s="571">
        <v>6.4489840269477341</v>
      </c>
      <c r="G64" s="572" t="s">
        <v>12922</v>
      </c>
      <c r="H64" s="571">
        <v>5.42</v>
      </c>
      <c r="I64" s="572" t="s">
        <v>12921</v>
      </c>
      <c r="J64" s="571">
        <v>11.87</v>
      </c>
    </row>
    <row r="65" spans="1:10" ht="15" thickBot="1">
      <c r="A65" s="572"/>
      <c r="B65" s="572"/>
      <c r="C65" s="572"/>
      <c r="D65" s="572"/>
      <c r="E65" s="572" t="s">
        <v>12920</v>
      </c>
      <c r="F65" s="571">
        <v>23.17</v>
      </c>
      <c r="G65" s="572"/>
      <c r="H65" s="801" t="s">
        <v>12919</v>
      </c>
      <c r="I65" s="801"/>
      <c r="J65" s="571">
        <v>105.24</v>
      </c>
    </row>
    <row r="66" spans="1:10" ht="0.95" customHeight="1" thickTop="1">
      <c r="A66" s="570"/>
      <c r="B66" s="570"/>
      <c r="C66" s="570"/>
      <c r="D66" s="570"/>
      <c r="E66" s="570"/>
      <c r="F66" s="570"/>
      <c r="G66" s="570"/>
      <c r="H66" s="570"/>
      <c r="I66" s="570"/>
      <c r="J66" s="570"/>
    </row>
    <row r="67" spans="1:10" ht="18" customHeight="1">
      <c r="A67" s="590" t="s">
        <v>14102</v>
      </c>
      <c r="B67" s="588" t="s">
        <v>12942</v>
      </c>
      <c r="C67" s="590" t="s">
        <v>12941</v>
      </c>
      <c r="D67" s="590" t="s">
        <v>12940</v>
      </c>
      <c r="E67" s="802" t="s">
        <v>12939</v>
      </c>
      <c r="F67" s="802"/>
      <c r="G67" s="589" t="s">
        <v>12938</v>
      </c>
      <c r="H67" s="588" t="s">
        <v>12937</v>
      </c>
      <c r="I67" s="588" t="s">
        <v>12936</v>
      </c>
      <c r="J67" s="588" t="s">
        <v>12935</v>
      </c>
    </row>
    <row r="68" spans="1:10" ht="36" customHeight="1">
      <c r="A68" s="586" t="s">
        <v>12934</v>
      </c>
      <c r="B68" s="587" t="s">
        <v>14101</v>
      </c>
      <c r="C68" s="586" t="s">
        <v>7</v>
      </c>
      <c r="D68" s="586" t="s">
        <v>3643</v>
      </c>
      <c r="E68" s="803" t="s">
        <v>14062</v>
      </c>
      <c r="F68" s="803"/>
      <c r="G68" s="585" t="s">
        <v>13042</v>
      </c>
      <c r="H68" s="584">
        <v>1</v>
      </c>
      <c r="I68" s="583">
        <v>2.5499999999999998</v>
      </c>
      <c r="J68" s="583">
        <v>2.5499999999999998</v>
      </c>
    </row>
    <row r="69" spans="1:10" ht="24" customHeight="1">
      <c r="A69" s="581" t="s">
        <v>12930</v>
      </c>
      <c r="B69" s="582" t="s">
        <v>12990</v>
      </c>
      <c r="C69" s="581" t="s">
        <v>7</v>
      </c>
      <c r="D69" s="581" t="s">
        <v>195</v>
      </c>
      <c r="E69" s="804" t="s">
        <v>12928</v>
      </c>
      <c r="F69" s="804"/>
      <c r="G69" s="580" t="s">
        <v>23</v>
      </c>
      <c r="H69" s="579">
        <v>4.9399999999999999E-2</v>
      </c>
      <c r="I69" s="578">
        <v>21.12</v>
      </c>
      <c r="J69" s="578">
        <v>1.04</v>
      </c>
    </row>
    <row r="70" spans="1:10" ht="24" customHeight="1">
      <c r="A70" s="581" t="s">
        <v>12930</v>
      </c>
      <c r="B70" s="582" t="s">
        <v>12929</v>
      </c>
      <c r="C70" s="581" t="s">
        <v>7</v>
      </c>
      <c r="D70" s="581" t="s">
        <v>25</v>
      </c>
      <c r="E70" s="804" t="s">
        <v>12928</v>
      </c>
      <c r="F70" s="804"/>
      <c r="G70" s="580" t="s">
        <v>23</v>
      </c>
      <c r="H70" s="579">
        <v>9.7100000000000006E-2</v>
      </c>
      <c r="I70" s="578">
        <v>15.65</v>
      </c>
      <c r="J70" s="578">
        <v>1.51</v>
      </c>
    </row>
    <row r="71" spans="1:10" ht="25.5">
      <c r="A71" s="572"/>
      <c r="B71" s="572"/>
      <c r="C71" s="572"/>
      <c r="D71" s="572"/>
      <c r="E71" s="572" t="s">
        <v>12923</v>
      </c>
      <c r="F71" s="571">
        <v>1.0974682168857981</v>
      </c>
      <c r="G71" s="572" t="s">
        <v>12922</v>
      </c>
      <c r="H71" s="571">
        <v>0.92</v>
      </c>
      <c r="I71" s="572" t="s">
        <v>12921</v>
      </c>
      <c r="J71" s="571">
        <v>2.02</v>
      </c>
    </row>
    <row r="72" spans="1:10" ht="15" thickBot="1">
      <c r="A72" s="572"/>
      <c r="B72" s="572"/>
      <c r="C72" s="572"/>
      <c r="D72" s="572"/>
      <c r="E72" s="572" t="s">
        <v>12920</v>
      </c>
      <c r="F72" s="571">
        <v>0.72</v>
      </c>
      <c r="G72" s="572"/>
      <c r="H72" s="801" t="s">
        <v>12919</v>
      </c>
      <c r="I72" s="801"/>
      <c r="J72" s="571">
        <v>3.27</v>
      </c>
    </row>
    <row r="73" spans="1:10" ht="0.95" customHeight="1" thickTop="1">
      <c r="A73" s="570"/>
      <c r="B73" s="570"/>
      <c r="C73" s="570"/>
      <c r="D73" s="570"/>
      <c r="E73" s="570"/>
      <c r="F73" s="570"/>
      <c r="G73" s="570"/>
      <c r="H73" s="570"/>
      <c r="I73" s="570"/>
      <c r="J73" s="570"/>
    </row>
    <row r="74" spans="1:10" ht="18" customHeight="1">
      <c r="A74" s="590" t="s">
        <v>14100</v>
      </c>
      <c r="B74" s="588" t="s">
        <v>12942</v>
      </c>
      <c r="C74" s="590" t="s">
        <v>12941</v>
      </c>
      <c r="D74" s="590" t="s">
        <v>12940</v>
      </c>
      <c r="E74" s="802" t="s">
        <v>12939</v>
      </c>
      <c r="F74" s="802"/>
      <c r="G74" s="589" t="s">
        <v>12938</v>
      </c>
      <c r="H74" s="588" t="s">
        <v>12937</v>
      </c>
      <c r="I74" s="588" t="s">
        <v>12936</v>
      </c>
      <c r="J74" s="588" t="s">
        <v>12935</v>
      </c>
    </row>
    <row r="75" spans="1:10" ht="24" customHeight="1">
      <c r="A75" s="586" t="s">
        <v>12934</v>
      </c>
      <c r="B75" s="587" t="s">
        <v>14099</v>
      </c>
      <c r="C75" s="586" t="s">
        <v>7</v>
      </c>
      <c r="D75" s="586" t="s">
        <v>3651</v>
      </c>
      <c r="E75" s="803" t="s">
        <v>14062</v>
      </c>
      <c r="F75" s="803"/>
      <c r="G75" s="585" t="s">
        <v>13042</v>
      </c>
      <c r="H75" s="584">
        <v>1</v>
      </c>
      <c r="I75" s="583">
        <v>17.37</v>
      </c>
      <c r="J75" s="583">
        <v>17.37</v>
      </c>
    </row>
    <row r="76" spans="1:10" ht="36" customHeight="1">
      <c r="A76" s="581" t="s">
        <v>12930</v>
      </c>
      <c r="B76" s="582" t="s">
        <v>13453</v>
      </c>
      <c r="C76" s="581" t="s">
        <v>7</v>
      </c>
      <c r="D76" s="581" t="s">
        <v>2257</v>
      </c>
      <c r="E76" s="804" t="s">
        <v>12945</v>
      </c>
      <c r="F76" s="804"/>
      <c r="G76" s="580" t="s">
        <v>46</v>
      </c>
      <c r="H76" s="579">
        <v>0.18459999999999999</v>
      </c>
      <c r="I76" s="578">
        <v>26.27</v>
      </c>
      <c r="J76" s="578">
        <v>4.84</v>
      </c>
    </row>
    <row r="77" spans="1:10" ht="36" customHeight="1">
      <c r="A77" s="581" t="s">
        <v>12930</v>
      </c>
      <c r="B77" s="582" t="s">
        <v>13376</v>
      </c>
      <c r="C77" s="581" t="s">
        <v>7</v>
      </c>
      <c r="D77" s="581" t="s">
        <v>2258</v>
      </c>
      <c r="E77" s="804" t="s">
        <v>12945</v>
      </c>
      <c r="F77" s="804"/>
      <c r="G77" s="580" t="s">
        <v>61</v>
      </c>
      <c r="H77" s="579">
        <v>0.4506</v>
      </c>
      <c r="I77" s="578">
        <v>0.36</v>
      </c>
      <c r="J77" s="578">
        <v>0.16</v>
      </c>
    </row>
    <row r="78" spans="1:10" ht="24" customHeight="1">
      <c r="A78" s="581" t="s">
        <v>12930</v>
      </c>
      <c r="B78" s="582" t="s">
        <v>12929</v>
      </c>
      <c r="C78" s="581" t="s">
        <v>7</v>
      </c>
      <c r="D78" s="581" t="s">
        <v>25</v>
      </c>
      <c r="E78" s="804" t="s">
        <v>12928</v>
      </c>
      <c r="F78" s="804"/>
      <c r="G78" s="580" t="s">
        <v>23</v>
      </c>
      <c r="H78" s="579">
        <v>0.46899999999999997</v>
      </c>
      <c r="I78" s="578">
        <v>15.65</v>
      </c>
      <c r="J78" s="578">
        <v>7.33</v>
      </c>
    </row>
    <row r="79" spans="1:10" ht="24" customHeight="1">
      <c r="A79" s="581" t="s">
        <v>12930</v>
      </c>
      <c r="B79" s="582" t="s">
        <v>12990</v>
      </c>
      <c r="C79" s="581" t="s">
        <v>7</v>
      </c>
      <c r="D79" s="581" t="s">
        <v>195</v>
      </c>
      <c r="E79" s="804" t="s">
        <v>12928</v>
      </c>
      <c r="F79" s="804"/>
      <c r="G79" s="580" t="s">
        <v>23</v>
      </c>
      <c r="H79" s="579">
        <v>0.23880000000000001</v>
      </c>
      <c r="I79" s="578">
        <v>21.12</v>
      </c>
      <c r="J79" s="578">
        <v>5.04</v>
      </c>
    </row>
    <row r="80" spans="1:10" ht="25.5">
      <c r="A80" s="572"/>
      <c r="B80" s="572"/>
      <c r="C80" s="572"/>
      <c r="D80" s="572"/>
      <c r="E80" s="572" t="s">
        <v>12923</v>
      </c>
      <c r="F80" s="571">
        <v>5.297185700315115</v>
      </c>
      <c r="G80" s="572" t="s">
        <v>12922</v>
      </c>
      <c r="H80" s="571">
        <v>4.45</v>
      </c>
      <c r="I80" s="572" t="s">
        <v>12921</v>
      </c>
      <c r="J80" s="571">
        <v>9.75</v>
      </c>
    </row>
    <row r="81" spans="1:10" ht="15" thickBot="1">
      <c r="A81" s="572"/>
      <c r="B81" s="572"/>
      <c r="C81" s="572"/>
      <c r="D81" s="572"/>
      <c r="E81" s="572" t="s">
        <v>12920</v>
      </c>
      <c r="F81" s="571">
        <v>4.9000000000000004</v>
      </c>
      <c r="G81" s="572"/>
      <c r="H81" s="801" t="s">
        <v>12919</v>
      </c>
      <c r="I81" s="801"/>
      <c r="J81" s="571">
        <v>22.27</v>
      </c>
    </row>
    <row r="82" spans="1:10" ht="0.95" customHeight="1" thickTop="1">
      <c r="A82" s="570"/>
      <c r="B82" s="570"/>
      <c r="C82" s="570"/>
      <c r="D82" s="570"/>
      <c r="E82" s="570"/>
      <c r="F82" s="570"/>
      <c r="G82" s="570"/>
      <c r="H82" s="570"/>
      <c r="I82" s="570"/>
      <c r="J82" s="570"/>
    </row>
    <row r="83" spans="1:10" ht="18" customHeight="1">
      <c r="A83" s="590" t="s">
        <v>14098</v>
      </c>
      <c r="B83" s="588" t="s">
        <v>12942</v>
      </c>
      <c r="C83" s="590" t="s">
        <v>12941</v>
      </c>
      <c r="D83" s="590" t="s">
        <v>12940</v>
      </c>
      <c r="E83" s="802" t="s">
        <v>12939</v>
      </c>
      <c r="F83" s="802"/>
      <c r="G83" s="589" t="s">
        <v>12938</v>
      </c>
      <c r="H83" s="588" t="s">
        <v>12937</v>
      </c>
      <c r="I83" s="588" t="s">
        <v>12936</v>
      </c>
      <c r="J83" s="588" t="s">
        <v>12935</v>
      </c>
    </row>
    <row r="84" spans="1:10" ht="24" customHeight="1">
      <c r="A84" s="586" t="s">
        <v>12934</v>
      </c>
      <c r="B84" s="587" t="s">
        <v>14097</v>
      </c>
      <c r="C84" s="586" t="s">
        <v>7</v>
      </c>
      <c r="D84" s="586" t="s">
        <v>3637</v>
      </c>
      <c r="E84" s="803" t="s">
        <v>14062</v>
      </c>
      <c r="F84" s="803"/>
      <c r="G84" s="585" t="s">
        <v>13042</v>
      </c>
      <c r="H84" s="584">
        <v>1</v>
      </c>
      <c r="I84" s="583">
        <v>1.1499999999999999</v>
      </c>
      <c r="J84" s="583">
        <v>1.1499999999999999</v>
      </c>
    </row>
    <row r="85" spans="1:10" ht="24" customHeight="1">
      <c r="A85" s="581" t="s">
        <v>12930</v>
      </c>
      <c r="B85" s="582" t="s">
        <v>12929</v>
      </c>
      <c r="C85" s="581" t="s">
        <v>7</v>
      </c>
      <c r="D85" s="581" t="s">
        <v>25</v>
      </c>
      <c r="E85" s="804" t="s">
        <v>12928</v>
      </c>
      <c r="F85" s="804"/>
      <c r="G85" s="580" t="s">
        <v>23</v>
      </c>
      <c r="H85" s="579">
        <v>5.0700000000000002E-2</v>
      </c>
      <c r="I85" s="578">
        <v>15.65</v>
      </c>
      <c r="J85" s="578">
        <v>0.79</v>
      </c>
    </row>
    <row r="86" spans="1:10" ht="24" customHeight="1">
      <c r="A86" s="581" t="s">
        <v>12930</v>
      </c>
      <c r="B86" s="582" t="s">
        <v>13151</v>
      </c>
      <c r="C86" s="581" t="s">
        <v>7</v>
      </c>
      <c r="D86" s="581" t="s">
        <v>161</v>
      </c>
      <c r="E86" s="804" t="s">
        <v>12928</v>
      </c>
      <c r="F86" s="804"/>
      <c r="G86" s="580" t="s">
        <v>23</v>
      </c>
      <c r="H86" s="579">
        <v>2.58E-2</v>
      </c>
      <c r="I86" s="578">
        <v>14.21</v>
      </c>
      <c r="J86" s="578">
        <v>0.36</v>
      </c>
    </row>
    <row r="87" spans="1:10" ht="25.5">
      <c r="A87" s="572"/>
      <c r="B87" s="572"/>
      <c r="C87" s="572"/>
      <c r="D87" s="572"/>
      <c r="E87" s="572" t="s">
        <v>12923</v>
      </c>
      <c r="F87" s="571">
        <v>0.48353797674671301</v>
      </c>
      <c r="G87" s="572" t="s">
        <v>12922</v>
      </c>
      <c r="H87" s="571">
        <v>0.41</v>
      </c>
      <c r="I87" s="572" t="s">
        <v>12921</v>
      </c>
      <c r="J87" s="571">
        <v>0.89</v>
      </c>
    </row>
    <row r="88" spans="1:10" ht="15" thickBot="1">
      <c r="A88" s="572"/>
      <c r="B88" s="572"/>
      <c r="C88" s="572"/>
      <c r="D88" s="572"/>
      <c r="E88" s="572" t="s">
        <v>12920</v>
      </c>
      <c r="F88" s="571">
        <v>0.32</v>
      </c>
      <c r="G88" s="572"/>
      <c r="H88" s="801" t="s">
        <v>12919</v>
      </c>
      <c r="I88" s="801"/>
      <c r="J88" s="571">
        <v>1.47</v>
      </c>
    </row>
    <row r="89" spans="1:10" ht="0.95" customHeight="1" thickTop="1">
      <c r="A89" s="570"/>
      <c r="B89" s="570"/>
      <c r="C89" s="570"/>
      <c r="D89" s="570"/>
      <c r="E89" s="570"/>
      <c r="F89" s="570"/>
      <c r="G89" s="570"/>
      <c r="H89" s="570"/>
      <c r="I89" s="570"/>
      <c r="J89" s="570"/>
    </row>
    <row r="90" spans="1:10" ht="18" customHeight="1">
      <c r="A90" s="590" t="s">
        <v>14096</v>
      </c>
      <c r="B90" s="588" t="s">
        <v>12942</v>
      </c>
      <c r="C90" s="590" t="s">
        <v>12941</v>
      </c>
      <c r="D90" s="590" t="s">
        <v>12940</v>
      </c>
      <c r="E90" s="802" t="s">
        <v>12939</v>
      </c>
      <c r="F90" s="802"/>
      <c r="G90" s="589" t="s">
        <v>12938</v>
      </c>
      <c r="H90" s="588" t="s">
        <v>12937</v>
      </c>
      <c r="I90" s="588" t="s">
        <v>12936</v>
      </c>
      <c r="J90" s="588" t="s">
        <v>12935</v>
      </c>
    </row>
    <row r="91" spans="1:10" ht="24" customHeight="1">
      <c r="A91" s="586" t="s">
        <v>12934</v>
      </c>
      <c r="B91" s="587" t="s">
        <v>14095</v>
      </c>
      <c r="C91" s="586" t="s">
        <v>7</v>
      </c>
      <c r="D91" s="586" t="s">
        <v>3642</v>
      </c>
      <c r="E91" s="803" t="s">
        <v>14062</v>
      </c>
      <c r="F91" s="803"/>
      <c r="G91" s="585" t="s">
        <v>13042</v>
      </c>
      <c r="H91" s="584">
        <v>1</v>
      </c>
      <c r="I91" s="583">
        <v>24.24</v>
      </c>
      <c r="J91" s="583">
        <v>24.24</v>
      </c>
    </row>
    <row r="92" spans="1:10" ht="24" customHeight="1">
      <c r="A92" s="581" t="s">
        <v>12930</v>
      </c>
      <c r="B92" s="582" t="s">
        <v>12929</v>
      </c>
      <c r="C92" s="581" t="s">
        <v>7</v>
      </c>
      <c r="D92" s="581" t="s">
        <v>25</v>
      </c>
      <c r="E92" s="804" t="s">
        <v>12928</v>
      </c>
      <c r="F92" s="804"/>
      <c r="G92" s="580" t="s">
        <v>23</v>
      </c>
      <c r="H92" s="579">
        <v>0.71560000000000001</v>
      </c>
      <c r="I92" s="578">
        <v>15.65</v>
      </c>
      <c r="J92" s="578">
        <v>11.19</v>
      </c>
    </row>
    <row r="93" spans="1:10" ht="24" customHeight="1">
      <c r="A93" s="581" t="s">
        <v>12930</v>
      </c>
      <c r="B93" s="582" t="s">
        <v>13035</v>
      </c>
      <c r="C93" s="581" t="s">
        <v>7</v>
      </c>
      <c r="D93" s="581" t="s">
        <v>49</v>
      </c>
      <c r="E93" s="804" t="s">
        <v>12928</v>
      </c>
      <c r="F93" s="804"/>
      <c r="G93" s="580" t="s">
        <v>23</v>
      </c>
      <c r="H93" s="579">
        <v>0.36430000000000001</v>
      </c>
      <c r="I93" s="578">
        <v>19.86</v>
      </c>
      <c r="J93" s="578">
        <v>7.23</v>
      </c>
    </row>
    <row r="94" spans="1:10" ht="24" customHeight="1">
      <c r="A94" s="576" t="s">
        <v>12926</v>
      </c>
      <c r="B94" s="577" t="s">
        <v>14082</v>
      </c>
      <c r="C94" s="576" t="s">
        <v>7</v>
      </c>
      <c r="D94" s="576" t="s">
        <v>10598</v>
      </c>
      <c r="E94" s="800" t="s">
        <v>12924</v>
      </c>
      <c r="F94" s="800"/>
      <c r="G94" s="575" t="s">
        <v>21</v>
      </c>
      <c r="H94" s="574">
        <v>9.8400000000000001E-2</v>
      </c>
      <c r="I94" s="573">
        <v>59.16</v>
      </c>
      <c r="J94" s="573">
        <v>5.82</v>
      </c>
    </row>
    <row r="95" spans="1:10" ht="25.5">
      <c r="A95" s="572"/>
      <c r="B95" s="572"/>
      <c r="C95" s="572"/>
      <c r="D95" s="572"/>
      <c r="E95" s="572" t="s">
        <v>12923</v>
      </c>
      <c r="F95" s="571">
        <v>7.8181027925676414</v>
      </c>
      <c r="G95" s="572" t="s">
        <v>12922</v>
      </c>
      <c r="H95" s="571">
        <v>6.57</v>
      </c>
      <c r="I95" s="572" t="s">
        <v>12921</v>
      </c>
      <c r="J95" s="571">
        <v>14.39</v>
      </c>
    </row>
    <row r="96" spans="1:10" ht="15" thickBot="1">
      <c r="A96" s="572"/>
      <c r="B96" s="572"/>
      <c r="C96" s="572"/>
      <c r="D96" s="572"/>
      <c r="E96" s="572" t="s">
        <v>12920</v>
      </c>
      <c r="F96" s="571">
        <v>6.84</v>
      </c>
      <c r="G96" s="572"/>
      <c r="H96" s="801" t="s">
        <v>12919</v>
      </c>
      <c r="I96" s="801"/>
      <c r="J96" s="571">
        <v>31.08</v>
      </c>
    </row>
    <row r="97" spans="1:10" ht="0.95" customHeight="1" thickTop="1">
      <c r="A97" s="570"/>
      <c r="B97" s="570"/>
      <c r="C97" s="570"/>
      <c r="D97" s="570"/>
      <c r="E97" s="570"/>
      <c r="F97" s="570"/>
      <c r="G97" s="570"/>
      <c r="H97" s="570"/>
      <c r="I97" s="570"/>
      <c r="J97" s="570"/>
    </row>
    <row r="98" spans="1:10" ht="18" customHeight="1">
      <c r="A98" s="590" t="s">
        <v>14094</v>
      </c>
      <c r="B98" s="588" t="s">
        <v>12942</v>
      </c>
      <c r="C98" s="590" t="s">
        <v>12941</v>
      </c>
      <c r="D98" s="590" t="s">
        <v>12940</v>
      </c>
      <c r="E98" s="802" t="s">
        <v>12939</v>
      </c>
      <c r="F98" s="802"/>
      <c r="G98" s="589" t="s">
        <v>12938</v>
      </c>
      <c r="H98" s="588" t="s">
        <v>12937</v>
      </c>
      <c r="I98" s="588" t="s">
        <v>12936</v>
      </c>
      <c r="J98" s="588" t="s">
        <v>12935</v>
      </c>
    </row>
    <row r="99" spans="1:10" ht="24" customHeight="1">
      <c r="A99" s="586" t="s">
        <v>12934</v>
      </c>
      <c r="B99" s="587" t="s">
        <v>14093</v>
      </c>
      <c r="C99" s="586" t="s">
        <v>7</v>
      </c>
      <c r="D99" s="586" t="s">
        <v>3641</v>
      </c>
      <c r="E99" s="803" t="s">
        <v>14062</v>
      </c>
      <c r="F99" s="803"/>
      <c r="G99" s="585" t="s">
        <v>13042</v>
      </c>
      <c r="H99" s="584">
        <v>1</v>
      </c>
      <c r="I99" s="583">
        <v>6.65</v>
      </c>
      <c r="J99" s="583">
        <v>6.65</v>
      </c>
    </row>
    <row r="100" spans="1:10" ht="24" customHeight="1">
      <c r="A100" s="581" t="s">
        <v>12930</v>
      </c>
      <c r="B100" s="582" t="s">
        <v>12929</v>
      </c>
      <c r="C100" s="581" t="s">
        <v>7</v>
      </c>
      <c r="D100" s="581" t="s">
        <v>25</v>
      </c>
      <c r="E100" s="804" t="s">
        <v>12928</v>
      </c>
      <c r="F100" s="804"/>
      <c r="G100" s="580" t="s">
        <v>23</v>
      </c>
      <c r="H100" s="579">
        <v>0.25819999999999999</v>
      </c>
      <c r="I100" s="578">
        <v>15.65</v>
      </c>
      <c r="J100" s="578">
        <v>4.04</v>
      </c>
    </row>
    <row r="101" spans="1:10" ht="24" customHeight="1">
      <c r="A101" s="581" t="s">
        <v>12930</v>
      </c>
      <c r="B101" s="582" t="s">
        <v>13035</v>
      </c>
      <c r="C101" s="581" t="s">
        <v>7</v>
      </c>
      <c r="D101" s="581" t="s">
        <v>49</v>
      </c>
      <c r="E101" s="804" t="s">
        <v>12928</v>
      </c>
      <c r="F101" s="804"/>
      <c r="G101" s="580" t="s">
        <v>23</v>
      </c>
      <c r="H101" s="579">
        <v>0.13150000000000001</v>
      </c>
      <c r="I101" s="578">
        <v>19.86</v>
      </c>
      <c r="J101" s="578">
        <v>2.61</v>
      </c>
    </row>
    <row r="102" spans="1:10" ht="25.5">
      <c r="A102" s="572"/>
      <c r="B102" s="572"/>
      <c r="C102" s="572"/>
      <c r="D102" s="572"/>
      <c r="E102" s="572" t="s">
        <v>12923</v>
      </c>
      <c r="F102" s="571">
        <v>2.8197326958600457</v>
      </c>
      <c r="G102" s="572" t="s">
        <v>12922</v>
      </c>
      <c r="H102" s="571">
        <v>2.37</v>
      </c>
      <c r="I102" s="572" t="s">
        <v>12921</v>
      </c>
      <c r="J102" s="571">
        <v>5.19</v>
      </c>
    </row>
    <row r="103" spans="1:10" ht="15" thickBot="1">
      <c r="A103" s="572"/>
      <c r="B103" s="572"/>
      <c r="C103" s="572"/>
      <c r="D103" s="572"/>
      <c r="E103" s="572" t="s">
        <v>12920</v>
      </c>
      <c r="F103" s="571">
        <v>1.87</v>
      </c>
      <c r="G103" s="572"/>
      <c r="H103" s="801" t="s">
        <v>12919</v>
      </c>
      <c r="I103" s="801"/>
      <c r="J103" s="571">
        <v>8.52</v>
      </c>
    </row>
    <row r="104" spans="1:10" ht="0.95" customHeight="1" thickTop="1">
      <c r="A104" s="570"/>
      <c r="B104" s="570"/>
      <c r="C104" s="570"/>
      <c r="D104" s="570"/>
      <c r="E104" s="570"/>
      <c r="F104" s="570"/>
      <c r="G104" s="570"/>
      <c r="H104" s="570"/>
      <c r="I104" s="570"/>
      <c r="J104" s="570"/>
    </row>
    <row r="105" spans="1:10" ht="18" customHeight="1">
      <c r="A105" s="590" t="s">
        <v>14092</v>
      </c>
      <c r="B105" s="588" t="s">
        <v>12942</v>
      </c>
      <c r="C105" s="590" t="s">
        <v>12941</v>
      </c>
      <c r="D105" s="590" t="s">
        <v>12940</v>
      </c>
      <c r="E105" s="802" t="s">
        <v>12939</v>
      </c>
      <c r="F105" s="802"/>
      <c r="G105" s="589" t="s">
        <v>12938</v>
      </c>
      <c r="H105" s="588" t="s">
        <v>12937</v>
      </c>
      <c r="I105" s="588" t="s">
        <v>12936</v>
      </c>
      <c r="J105" s="588" t="s">
        <v>12935</v>
      </c>
    </row>
    <row r="106" spans="1:10" ht="36" customHeight="1">
      <c r="A106" s="586" t="s">
        <v>12934</v>
      </c>
      <c r="B106" s="587" t="s">
        <v>14091</v>
      </c>
      <c r="C106" s="586" t="s">
        <v>7</v>
      </c>
      <c r="D106" s="586" t="s">
        <v>3631</v>
      </c>
      <c r="E106" s="803" t="s">
        <v>14062</v>
      </c>
      <c r="F106" s="803"/>
      <c r="G106" s="585" t="s">
        <v>13042</v>
      </c>
      <c r="H106" s="584">
        <v>1</v>
      </c>
      <c r="I106" s="583">
        <v>8.5399999999999991</v>
      </c>
      <c r="J106" s="583">
        <v>8.5399999999999991</v>
      </c>
    </row>
    <row r="107" spans="1:10" ht="24" customHeight="1">
      <c r="A107" s="581" t="s">
        <v>12930</v>
      </c>
      <c r="B107" s="582" t="s">
        <v>13130</v>
      </c>
      <c r="C107" s="581" t="s">
        <v>7</v>
      </c>
      <c r="D107" s="581" t="s">
        <v>71</v>
      </c>
      <c r="E107" s="804" t="s">
        <v>12945</v>
      </c>
      <c r="F107" s="804"/>
      <c r="G107" s="580" t="s">
        <v>46</v>
      </c>
      <c r="H107" s="579">
        <v>6.9900000000000004E-2</v>
      </c>
      <c r="I107" s="578">
        <v>16.18</v>
      </c>
      <c r="J107" s="578">
        <v>1.1299999999999999</v>
      </c>
    </row>
    <row r="108" spans="1:10" ht="24" customHeight="1">
      <c r="A108" s="581" t="s">
        <v>12930</v>
      </c>
      <c r="B108" s="582" t="s">
        <v>13131</v>
      </c>
      <c r="C108" s="581" t="s">
        <v>7</v>
      </c>
      <c r="D108" s="581" t="s">
        <v>85</v>
      </c>
      <c r="E108" s="804" t="s">
        <v>12945</v>
      </c>
      <c r="F108" s="804"/>
      <c r="G108" s="580" t="s">
        <v>61</v>
      </c>
      <c r="H108" s="579">
        <v>4.82E-2</v>
      </c>
      <c r="I108" s="578">
        <v>14.22</v>
      </c>
      <c r="J108" s="578">
        <v>0.68</v>
      </c>
    </row>
    <row r="109" spans="1:10" ht="24" customHeight="1">
      <c r="A109" s="581" t="s">
        <v>12930</v>
      </c>
      <c r="B109" s="582" t="s">
        <v>13382</v>
      </c>
      <c r="C109" s="581" t="s">
        <v>7</v>
      </c>
      <c r="D109" s="581" t="s">
        <v>24</v>
      </c>
      <c r="E109" s="804" t="s">
        <v>12928</v>
      </c>
      <c r="F109" s="804"/>
      <c r="G109" s="580" t="s">
        <v>23</v>
      </c>
      <c r="H109" s="579">
        <v>0.1055</v>
      </c>
      <c r="I109" s="578">
        <v>19.79</v>
      </c>
      <c r="J109" s="578">
        <v>2.08</v>
      </c>
    </row>
    <row r="110" spans="1:10" ht="24" customHeight="1">
      <c r="A110" s="581" t="s">
        <v>12930</v>
      </c>
      <c r="B110" s="582" t="s">
        <v>12929</v>
      </c>
      <c r="C110" s="581" t="s">
        <v>7</v>
      </c>
      <c r="D110" s="581" t="s">
        <v>25</v>
      </c>
      <c r="E110" s="804" t="s">
        <v>12928</v>
      </c>
      <c r="F110" s="804"/>
      <c r="G110" s="580" t="s">
        <v>23</v>
      </c>
      <c r="H110" s="579">
        <v>0.29720000000000002</v>
      </c>
      <c r="I110" s="578">
        <v>15.65</v>
      </c>
      <c r="J110" s="578">
        <v>4.6500000000000004</v>
      </c>
    </row>
    <row r="111" spans="1:10" ht="25.5">
      <c r="A111" s="572"/>
      <c r="B111" s="572"/>
      <c r="C111" s="572"/>
      <c r="D111" s="572"/>
      <c r="E111" s="572" t="s">
        <v>12923</v>
      </c>
      <c r="F111" s="571">
        <v>3.4499619689231773</v>
      </c>
      <c r="G111" s="572" t="s">
        <v>12922</v>
      </c>
      <c r="H111" s="571">
        <v>2.9</v>
      </c>
      <c r="I111" s="572" t="s">
        <v>12921</v>
      </c>
      <c r="J111" s="571">
        <v>6.35</v>
      </c>
    </row>
    <row r="112" spans="1:10" ht="15" thickBot="1">
      <c r="A112" s="572"/>
      <c r="B112" s="572"/>
      <c r="C112" s="572"/>
      <c r="D112" s="572"/>
      <c r="E112" s="572" t="s">
        <v>12920</v>
      </c>
      <c r="F112" s="571">
        <v>2.41</v>
      </c>
      <c r="G112" s="572"/>
      <c r="H112" s="801" t="s">
        <v>12919</v>
      </c>
      <c r="I112" s="801"/>
      <c r="J112" s="571">
        <v>10.95</v>
      </c>
    </row>
    <row r="113" spans="1:10" ht="0.95" customHeight="1" thickTop="1">
      <c r="A113" s="570"/>
      <c r="B113" s="570"/>
      <c r="C113" s="570"/>
      <c r="D113" s="570"/>
      <c r="E113" s="570"/>
      <c r="F113" s="570"/>
      <c r="G113" s="570"/>
      <c r="H113" s="570"/>
      <c r="I113" s="570"/>
      <c r="J113" s="570"/>
    </row>
    <row r="114" spans="1:10" ht="18" customHeight="1">
      <c r="A114" s="590" t="s">
        <v>14090</v>
      </c>
      <c r="B114" s="588" t="s">
        <v>12942</v>
      </c>
      <c r="C114" s="590" t="s">
        <v>12941</v>
      </c>
      <c r="D114" s="590" t="s">
        <v>12940</v>
      </c>
      <c r="E114" s="802" t="s">
        <v>12939</v>
      </c>
      <c r="F114" s="802"/>
      <c r="G114" s="589" t="s">
        <v>12938</v>
      </c>
      <c r="H114" s="588" t="s">
        <v>12937</v>
      </c>
      <c r="I114" s="588" t="s">
        <v>12936</v>
      </c>
      <c r="J114" s="588" t="s">
        <v>12935</v>
      </c>
    </row>
    <row r="115" spans="1:10" ht="24" customHeight="1">
      <c r="A115" s="586" t="s">
        <v>12934</v>
      </c>
      <c r="B115" s="587" t="s">
        <v>14089</v>
      </c>
      <c r="C115" s="586" t="s">
        <v>7</v>
      </c>
      <c r="D115" s="586" t="s">
        <v>3628</v>
      </c>
      <c r="E115" s="803" t="s">
        <v>14062</v>
      </c>
      <c r="F115" s="803"/>
      <c r="G115" s="585" t="s">
        <v>13042</v>
      </c>
      <c r="H115" s="584">
        <v>1</v>
      </c>
      <c r="I115" s="583">
        <v>2.38</v>
      </c>
      <c r="J115" s="583">
        <v>2.38</v>
      </c>
    </row>
    <row r="116" spans="1:10" ht="24" customHeight="1">
      <c r="A116" s="581" t="s">
        <v>12930</v>
      </c>
      <c r="B116" s="582" t="s">
        <v>12929</v>
      </c>
      <c r="C116" s="581" t="s">
        <v>7</v>
      </c>
      <c r="D116" s="581" t="s">
        <v>25</v>
      </c>
      <c r="E116" s="804" t="s">
        <v>12928</v>
      </c>
      <c r="F116" s="804"/>
      <c r="G116" s="580" t="s">
        <v>23</v>
      </c>
      <c r="H116" s="579">
        <v>0.1053</v>
      </c>
      <c r="I116" s="578">
        <v>15.65</v>
      </c>
      <c r="J116" s="578">
        <v>1.64</v>
      </c>
    </row>
    <row r="117" spans="1:10" ht="24" customHeight="1">
      <c r="A117" s="581" t="s">
        <v>12930</v>
      </c>
      <c r="B117" s="582" t="s">
        <v>13035</v>
      </c>
      <c r="C117" s="581" t="s">
        <v>7</v>
      </c>
      <c r="D117" s="581" t="s">
        <v>49</v>
      </c>
      <c r="E117" s="804" t="s">
        <v>12928</v>
      </c>
      <c r="F117" s="804"/>
      <c r="G117" s="580" t="s">
        <v>23</v>
      </c>
      <c r="H117" s="579">
        <v>3.7400000000000003E-2</v>
      </c>
      <c r="I117" s="578">
        <v>19.86</v>
      </c>
      <c r="J117" s="578">
        <v>0.74</v>
      </c>
    </row>
    <row r="118" spans="1:10" ht="25.5">
      <c r="A118" s="572"/>
      <c r="B118" s="572"/>
      <c r="C118" s="572"/>
      <c r="D118" s="572"/>
      <c r="E118" s="572" t="s">
        <v>12923</v>
      </c>
      <c r="F118" s="571">
        <v>1.0051070303162013</v>
      </c>
      <c r="G118" s="572" t="s">
        <v>12922</v>
      </c>
      <c r="H118" s="571">
        <v>0.84</v>
      </c>
      <c r="I118" s="572" t="s">
        <v>12921</v>
      </c>
      <c r="J118" s="571">
        <v>1.85</v>
      </c>
    </row>
    <row r="119" spans="1:10" ht="15" thickBot="1">
      <c r="A119" s="572"/>
      <c r="B119" s="572"/>
      <c r="C119" s="572"/>
      <c r="D119" s="572"/>
      <c r="E119" s="572" t="s">
        <v>12920</v>
      </c>
      <c r="F119" s="571">
        <v>0.67</v>
      </c>
      <c r="G119" s="572"/>
      <c r="H119" s="801" t="s">
        <v>12919</v>
      </c>
      <c r="I119" s="801"/>
      <c r="J119" s="571">
        <v>3.05</v>
      </c>
    </row>
    <row r="120" spans="1:10" ht="0.95" customHeight="1" thickTop="1">
      <c r="A120" s="570"/>
      <c r="B120" s="570"/>
      <c r="C120" s="570"/>
      <c r="D120" s="570"/>
      <c r="E120" s="570"/>
      <c r="F120" s="570"/>
      <c r="G120" s="570"/>
      <c r="H120" s="570"/>
      <c r="I120" s="570"/>
      <c r="J120" s="570"/>
    </row>
    <row r="121" spans="1:10" ht="18" customHeight="1">
      <c r="A121" s="590" t="s">
        <v>14088</v>
      </c>
      <c r="B121" s="588" t="s">
        <v>12942</v>
      </c>
      <c r="C121" s="590" t="s">
        <v>12941</v>
      </c>
      <c r="D121" s="590" t="s">
        <v>12940</v>
      </c>
      <c r="E121" s="802" t="s">
        <v>12939</v>
      </c>
      <c r="F121" s="802"/>
      <c r="G121" s="589" t="s">
        <v>12938</v>
      </c>
      <c r="H121" s="588" t="s">
        <v>12937</v>
      </c>
      <c r="I121" s="588" t="s">
        <v>12936</v>
      </c>
      <c r="J121" s="588" t="s">
        <v>12935</v>
      </c>
    </row>
    <row r="122" spans="1:10" ht="24" customHeight="1">
      <c r="A122" s="586" t="s">
        <v>12934</v>
      </c>
      <c r="B122" s="587" t="s">
        <v>14087</v>
      </c>
      <c r="C122" s="586" t="s">
        <v>7</v>
      </c>
      <c r="D122" s="586" t="s">
        <v>3629</v>
      </c>
      <c r="E122" s="803" t="s">
        <v>14062</v>
      </c>
      <c r="F122" s="803"/>
      <c r="G122" s="585" t="s">
        <v>18</v>
      </c>
      <c r="H122" s="584">
        <v>1</v>
      </c>
      <c r="I122" s="583">
        <v>1.86</v>
      </c>
      <c r="J122" s="583">
        <v>1.86</v>
      </c>
    </row>
    <row r="123" spans="1:10" ht="24" customHeight="1">
      <c r="A123" s="581" t="s">
        <v>12930</v>
      </c>
      <c r="B123" s="582" t="s">
        <v>13382</v>
      </c>
      <c r="C123" s="581" t="s">
        <v>7</v>
      </c>
      <c r="D123" s="581" t="s">
        <v>24</v>
      </c>
      <c r="E123" s="804" t="s">
        <v>12928</v>
      </c>
      <c r="F123" s="804"/>
      <c r="G123" s="580" t="s">
        <v>23</v>
      </c>
      <c r="H123" s="579">
        <v>2.93E-2</v>
      </c>
      <c r="I123" s="578">
        <v>19.79</v>
      </c>
      <c r="J123" s="578">
        <v>0.56999999999999995</v>
      </c>
    </row>
    <row r="124" spans="1:10" ht="24" customHeight="1">
      <c r="A124" s="581" t="s">
        <v>12930</v>
      </c>
      <c r="B124" s="582" t="s">
        <v>12929</v>
      </c>
      <c r="C124" s="581" t="s">
        <v>7</v>
      </c>
      <c r="D124" s="581" t="s">
        <v>25</v>
      </c>
      <c r="E124" s="804" t="s">
        <v>12928</v>
      </c>
      <c r="F124" s="804"/>
      <c r="G124" s="580" t="s">
        <v>23</v>
      </c>
      <c r="H124" s="579">
        <v>8.2500000000000004E-2</v>
      </c>
      <c r="I124" s="578">
        <v>15.65</v>
      </c>
      <c r="J124" s="578">
        <v>1.29</v>
      </c>
    </row>
    <row r="125" spans="1:10" ht="25.5">
      <c r="A125" s="572"/>
      <c r="B125" s="572"/>
      <c r="C125" s="572"/>
      <c r="D125" s="572"/>
      <c r="E125" s="572" t="s">
        <v>12923</v>
      </c>
      <c r="F125" s="571">
        <v>0.7823535803542323</v>
      </c>
      <c r="G125" s="572" t="s">
        <v>12922</v>
      </c>
      <c r="H125" s="571">
        <v>0.66</v>
      </c>
      <c r="I125" s="572" t="s">
        <v>12921</v>
      </c>
      <c r="J125" s="571">
        <v>1.44</v>
      </c>
    </row>
    <row r="126" spans="1:10" ht="15" thickBot="1">
      <c r="A126" s="572"/>
      <c r="B126" s="572"/>
      <c r="C126" s="572"/>
      <c r="D126" s="572"/>
      <c r="E126" s="572" t="s">
        <v>12920</v>
      </c>
      <c r="F126" s="571">
        <v>0.52</v>
      </c>
      <c r="G126" s="572"/>
      <c r="H126" s="801" t="s">
        <v>12919</v>
      </c>
      <c r="I126" s="801"/>
      <c r="J126" s="571">
        <v>2.38</v>
      </c>
    </row>
    <row r="127" spans="1:10" ht="0.95" customHeight="1" thickTop="1">
      <c r="A127" s="570"/>
      <c r="B127" s="570"/>
      <c r="C127" s="570"/>
      <c r="D127" s="570"/>
      <c r="E127" s="570"/>
      <c r="F127" s="570"/>
      <c r="G127" s="570"/>
      <c r="H127" s="570"/>
      <c r="I127" s="570"/>
      <c r="J127" s="570"/>
    </row>
    <row r="128" spans="1:10" ht="18" customHeight="1">
      <c r="A128" s="590" t="s">
        <v>14086</v>
      </c>
      <c r="B128" s="588" t="s">
        <v>12942</v>
      </c>
      <c r="C128" s="590" t="s">
        <v>12941</v>
      </c>
      <c r="D128" s="590" t="s">
        <v>12940</v>
      </c>
      <c r="E128" s="802" t="s">
        <v>12939</v>
      </c>
      <c r="F128" s="802"/>
      <c r="G128" s="589" t="s">
        <v>12938</v>
      </c>
      <c r="H128" s="588" t="s">
        <v>12937</v>
      </c>
      <c r="I128" s="588" t="s">
        <v>12936</v>
      </c>
      <c r="J128" s="588" t="s">
        <v>12935</v>
      </c>
    </row>
    <row r="129" spans="1:10" ht="24" customHeight="1">
      <c r="A129" s="586" t="s">
        <v>12934</v>
      </c>
      <c r="B129" s="587" t="s">
        <v>14085</v>
      </c>
      <c r="C129" s="586" t="s">
        <v>7</v>
      </c>
      <c r="D129" s="586" t="s">
        <v>3620</v>
      </c>
      <c r="E129" s="803" t="s">
        <v>14062</v>
      </c>
      <c r="F129" s="803"/>
      <c r="G129" s="585" t="s">
        <v>12963</v>
      </c>
      <c r="H129" s="584">
        <v>1</v>
      </c>
      <c r="I129" s="583">
        <v>40.840000000000003</v>
      </c>
      <c r="J129" s="583">
        <v>40.840000000000003</v>
      </c>
    </row>
    <row r="130" spans="1:10" ht="24" customHeight="1">
      <c r="A130" s="581" t="s">
        <v>12930</v>
      </c>
      <c r="B130" s="582" t="s">
        <v>12929</v>
      </c>
      <c r="C130" s="581" t="s">
        <v>7</v>
      </c>
      <c r="D130" s="581" t="s">
        <v>25</v>
      </c>
      <c r="E130" s="804" t="s">
        <v>12928</v>
      </c>
      <c r="F130" s="804"/>
      <c r="G130" s="580" t="s">
        <v>23</v>
      </c>
      <c r="H130" s="579">
        <v>2.3248000000000002</v>
      </c>
      <c r="I130" s="578">
        <v>15.65</v>
      </c>
      <c r="J130" s="578">
        <v>36.380000000000003</v>
      </c>
    </row>
    <row r="131" spans="1:10" ht="24" customHeight="1">
      <c r="A131" s="581" t="s">
        <v>12930</v>
      </c>
      <c r="B131" s="582" t="s">
        <v>13035</v>
      </c>
      <c r="C131" s="581" t="s">
        <v>7</v>
      </c>
      <c r="D131" s="581" t="s">
        <v>49</v>
      </c>
      <c r="E131" s="804" t="s">
        <v>12928</v>
      </c>
      <c r="F131" s="804"/>
      <c r="G131" s="580" t="s">
        <v>23</v>
      </c>
      <c r="H131" s="579">
        <v>0.22500000000000001</v>
      </c>
      <c r="I131" s="578">
        <v>19.86</v>
      </c>
      <c r="J131" s="578">
        <v>4.46</v>
      </c>
    </row>
    <row r="132" spans="1:10" ht="25.5">
      <c r="A132" s="572"/>
      <c r="B132" s="572"/>
      <c r="C132" s="572"/>
      <c r="D132" s="572"/>
      <c r="E132" s="572" t="s">
        <v>12923</v>
      </c>
      <c r="F132" s="571">
        <v>17.054221449527329</v>
      </c>
      <c r="G132" s="572" t="s">
        <v>12922</v>
      </c>
      <c r="H132" s="571">
        <v>14.34</v>
      </c>
      <c r="I132" s="572" t="s">
        <v>12921</v>
      </c>
      <c r="J132" s="571">
        <v>31.39</v>
      </c>
    </row>
    <row r="133" spans="1:10" ht="15" thickBot="1">
      <c r="A133" s="572"/>
      <c r="B133" s="572"/>
      <c r="C133" s="572"/>
      <c r="D133" s="572"/>
      <c r="E133" s="572" t="s">
        <v>12920</v>
      </c>
      <c r="F133" s="571">
        <v>11.53</v>
      </c>
      <c r="G133" s="572"/>
      <c r="H133" s="801" t="s">
        <v>12919</v>
      </c>
      <c r="I133" s="801"/>
      <c r="J133" s="571">
        <v>52.37</v>
      </c>
    </row>
    <row r="134" spans="1:10" ht="0.95" customHeight="1" thickTop="1">
      <c r="A134" s="570"/>
      <c r="B134" s="570"/>
      <c r="C134" s="570"/>
      <c r="D134" s="570"/>
      <c r="E134" s="570"/>
      <c r="F134" s="570"/>
      <c r="G134" s="570"/>
      <c r="H134" s="570"/>
      <c r="I134" s="570"/>
      <c r="J134" s="570"/>
    </row>
    <row r="135" spans="1:10" ht="18" customHeight="1">
      <c r="A135" s="590" t="s">
        <v>14084</v>
      </c>
      <c r="B135" s="588" t="s">
        <v>12942</v>
      </c>
      <c r="C135" s="590" t="s">
        <v>12941</v>
      </c>
      <c r="D135" s="590" t="s">
        <v>12940</v>
      </c>
      <c r="E135" s="802" t="s">
        <v>12939</v>
      </c>
      <c r="F135" s="802"/>
      <c r="G135" s="589" t="s">
        <v>12938</v>
      </c>
      <c r="H135" s="588" t="s">
        <v>12937</v>
      </c>
      <c r="I135" s="588" t="s">
        <v>12936</v>
      </c>
      <c r="J135" s="588" t="s">
        <v>12935</v>
      </c>
    </row>
    <row r="136" spans="1:10" ht="36" customHeight="1">
      <c r="A136" s="586" t="s">
        <v>12934</v>
      </c>
      <c r="B136" s="587" t="s">
        <v>14083</v>
      </c>
      <c r="C136" s="586" t="s">
        <v>7</v>
      </c>
      <c r="D136" s="586" t="s">
        <v>3625</v>
      </c>
      <c r="E136" s="803" t="s">
        <v>14062</v>
      </c>
      <c r="F136" s="803"/>
      <c r="G136" s="585" t="s">
        <v>12963</v>
      </c>
      <c r="H136" s="584">
        <v>1</v>
      </c>
      <c r="I136" s="583">
        <v>197.97</v>
      </c>
      <c r="J136" s="583">
        <v>197.97</v>
      </c>
    </row>
    <row r="137" spans="1:10" ht="24" customHeight="1">
      <c r="A137" s="581" t="s">
        <v>12930</v>
      </c>
      <c r="B137" s="582" t="s">
        <v>13130</v>
      </c>
      <c r="C137" s="581" t="s">
        <v>7</v>
      </c>
      <c r="D137" s="581" t="s">
        <v>71</v>
      </c>
      <c r="E137" s="804" t="s">
        <v>12945</v>
      </c>
      <c r="F137" s="804"/>
      <c r="G137" s="580" t="s">
        <v>46</v>
      </c>
      <c r="H137" s="579">
        <v>3.2467999999999999</v>
      </c>
      <c r="I137" s="578">
        <v>16.18</v>
      </c>
      <c r="J137" s="578">
        <v>52.53</v>
      </c>
    </row>
    <row r="138" spans="1:10" ht="24" customHeight="1">
      <c r="A138" s="581" t="s">
        <v>12930</v>
      </c>
      <c r="B138" s="582" t="s">
        <v>13131</v>
      </c>
      <c r="C138" s="581" t="s">
        <v>7</v>
      </c>
      <c r="D138" s="581" t="s">
        <v>85</v>
      </c>
      <c r="E138" s="804" t="s">
        <v>12945</v>
      </c>
      <c r="F138" s="804"/>
      <c r="G138" s="580" t="s">
        <v>61</v>
      </c>
      <c r="H138" s="579">
        <v>0.92020000000000002</v>
      </c>
      <c r="I138" s="578">
        <v>14.22</v>
      </c>
      <c r="J138" s="578">
        <v>13.08</v>
      </c>
    </row>
    <row r="139" spans="1:10" ht="24" customHeight="1">
      <c r="A139" s="581" t="s">
        <v>12930</v>
      </c>
      <c r="B139" s="582" t="s">
        <v>12929</v>
      </c>
      <c r="C139" s="581" t="s">
        <v>7</v>
      </c>
      <c r="D139" s="581" t="s">
        <v>25</v>
      </c>
      <c r="E139" s="804" t="s">
        <v>12928</v>
      </c>
      <c r="F139" s="804"/>
      <c r="G139" s="580" t="s">
        <v>23</v>
      </c>
      <c r="H139" s="579">
        <v>6.5785</v>
      </c>
      <c r="I139" s="578">
        <v>15.65</v>
      </c>
      <c r="J139" s="578">
        <v>102.95</v>
      </c>
    </row>
    <row r="140" spans="1:10" ht="24" customHeight="1">
      <c r="A140" s="581" t="s">
        <v>12930</v>
      </c>
      <c r="B140" s="582" t="s">
        <v>13035</v>
      </c>
      <c r="C140" s="581" t="s">
        <v>7</v>
      </c>
      <c r="D140" s="581" t="s">
        <v>49</v>
      </c>
      <c r="E140" s="804" t="s">
        <v>12928</v>
      </c>
      <c r="F140" s="804"/>
      <c r="G140" s="580" t="s">
        <v>23</v>
      </c>
      <c r="H140" s="579">
        <v>0.63660000000000005</v>
      </c>
      <c r="I140" s="578">
        <v>19.86</v>
      </c>
      <c r="J140" s="578">
        <v>12.64</v>
      </c>
    </row>
    <row r="141" spans="1:10" ht="24" customHeight="1">
      <c r="A141" s="576" t="s">
        <v>12926</v>
      </c>
      <c r="B141" s="577" t="s">
        <v>14082</v>
      </c>
      <c r="C141" s="576" t="s">
        <v>7</v>
      </c>
      <c r="D141" s="576" t="s">
        <v>10598</v>
      </c>
      <c r="E141" s="800" t="s">
        <v>12924</v>
      </c>
      <c r="F141" s="800"/>
      <c r="G141" s="575" t="s">
        <v>21</v>
      </c>
      <c r="H141" s="574">
        <v>0.28349999999999997</v>
      </c>
      <c r="I141" s="573">
        <v>59.16</v>
      </c>
      <c r="J141" s="573">
        <v>16.77</v>
      </c>
    </row>
    <row r="142" spans="1:10" ht="25.5">
      <c r="A142" s="572"/>
      <c r="B142" s="572"/>
      <c r="C142" s="572"/>
      <c r="D142" s="572"/>
      <c r="E142" s="572" t="s">
        <v>12923</v>
      </c>
      <c r="F142" s="571">
        <v>69.868521134412688</v>
      </c>
      <c r="G142" s="572" t="s">
        <v>12922</v>
      </c>
      <c r="H142" s="571">
        <v>58.73</v>
      </c>
      <c r="I142" s="572" t="s">
        <v>12921</v>
      </c>
      <c r="J142" s="571">
        <v>128.6</v>
      </c>
    </row>
    <row r="143" spans="1:10" ht="15" thickBot="1">
      <c r="A143" s="572"/>
      <c r="B143" s="572"/>
      <c r="C143" s="572"/>
      <c r="D143" s="572"/>
      <c r="E143" s="572" t="s">
        <v>12920</v>
      </c>
      <c r="F143" s="571">
        <v>55.9</v>
      </c>
      <c r="G143" s="572"/>
      <c r="H143" s="801" t="s">
        <v>12919</v>
      </c>
      <c r="I143" s="801"/>
      <c r="J143" s="571">
        <v>253.87</v>
      </c>
    </row>
    <row r="144" spans="1:10" ht="0.95" customHeight="1" thickTop="1">
      <c r="A144" s="570"/>
      <c r="B144" s="570"/>
      <c r="C144" s="570"/>
      <c r="D144" s="570"/>
      <c r="E144" s="570"/>
      <c r="F144" s="570"/>
      <c r="G144" s="570"/>
      <c r="H144" s="570"/>
      <c r="I144" s="570"/>
      <c r="J144" s="570"/>
    </row>
    <row r="145" spans="1:10" ht="18" customHeight="1">
      <c r="A145" s="590" t="s">
        <v>14081</v>
      </c>
      <c r="B145" s="588" t="s">
        <v>12942</v>
      </c>
      <c r="C145" s="590" t="s">
        <v>12941</v>
      </c>
      <c r="D145" s="590" t="s">
        <v>12940</v>
      </c>
      <c r="E145" s="802" t="s">
        <v>12939</v>
      </c>
      <c r="F145" s="802"/>
      <c r="G145" s="589" t="s">
        <v>12938</v>
      </c>
      <c r="H145" s="588" t="s">
        <v>12937</v>
      </c>
      <c r="I145" s="588" t="s">
        <v>12936</v>
      </c>
      <c r="J145" s="588" t="s">
        <v>12935</v>
      </c>
    </row>
    <row r="146" spans="1:10" ht="24" customHeight="1">
      <c r="A146" s="586" t="s">
        <v>12934</v>
      </c>
      <c r="B146" s="587" t="s">
        <v>14080</v>
      </c>
      <c r="C146" s="586" t="s">
        <v>7</v>
      </c>
      <c r="D146" s="586" t="s">
        <v>3659</v>
      </c>
      <c r="E146" s="803" t="s">
        <v>14062</v>
      </c>
      <c r="F146" s="803"/>
      <c r="G146" s="585" t="s">
        <v>41</v>
      </c>
      <c r="H146" s="584">
        <v>1</v>
      </c>
      <c r="I146" s="583">
        <v>8.8800000000000008</v>
      </c>
      <c r="J146" s="583">
        <v>8.8800000000000008</v>
      </c>
    </row>
    <row r="147" spans="1:10" ht="24" customHeight="1">
      <c r="A147" s="581" t="s">
        <v>12930</v>
      </c>
      <c r="B147" s="582" t="s">
        <v>12931</v>
      </c>
      <c r="C147" s="581" t="s">
        <v>7</v>
      </c>
      <c r="D147" s="581" t="s">
        <v>52</v>
      </c>
      <c r="E147" s="804" t="s">
        <v>12928</v>
      </c>
      <c r="F147" s="804"/>
      <c r="G147" s="580" t="s">
        <v>23</v>
      </c>
      <c r="H147" s="579">
        <v>0.17549999999999999</v>
      </c>
      <c r="I147" s="578">
        <v>19.920000000000002</v>
      </c>
      <c r="J147" s="578">
        <v>3.49</v>
      </c>
    </row>
    <row r="148" spans="1:10" ht="24" customHeight="1">
      <c r="A148" s="581" t="s">
        <v>12930</v>
      </c>
      <c r="B148" s="582" t="s">
        <v>12929</v>
      </c>
      <c r="C148" s="581" t="s">
        <v>7</v>
      </c>
      <c r="D148" s="581" t="s">
        <v>25</v>
      </c>
      <c r="E148" s="804" t="s">
        <v>12928</v>
      </c>
      <c r="F148" s="804"/>
      <c r="G148" s="580" t="s">
        <v>23</v>
      </c>
      <c r="H148" s="579">
        <v>0.3448</v>
      </c>
      <c r="I148" s="578">
        <v>15.65</v>
      </c>
      <c r="J148" s="578">
        <v>5.39</v>
      </c>
    </row>
    <row r="149" spans="1:10" ht="25.5">
      <c r="A149" s="572"/>
      <c r="B149" s="572"/>
      <c r="C149" s="572"/>
      <c r="D149" s="572"/>
      <c r="E149" s="572" t="s">
        <v>12923</v>
      </c>
      <c r="F149" s="571">
        <v>3.8139737042268824</v>
      </c>
      <c r="G149" s="572" t="s">
        <v>12922</v>
      </c>
      <c r="H149" s="571">
        <v>3.21</v>
      </c>
      <c r="I149" s="572" t="s">
        <v>12921</v>
      </c>
      <c r="J149" s="571">
        <v>7.02</v>
      </c>
    </row>
    <row r="150" spans="1:10" ht="15" thickBot="1">
      <c r="A150" s="572"/>
      <c r="B150" s="572"/>
      <c r="C150" s="572"/>
      <c r="D150" s="572"/>
      <c r="E150" s="572" t="s">
        <v>12920</v>
      </c>
      <c r="F150" s="571">
        <v>2.5</v>
      </c>
      <c r="G150" s="572"/>
      <c r="H150" s="801" t="s">
        <v>12919</v>
      </c>
      <c r="I150" s="801"/>
      <c r="J150" s="571">
        <v>11.38</v>
      </c>
    </row>
    <row r="151" spans="1:10" ht="0.95" customHeight="1" thickTop="1">
      <c r="A151" s="570"/>
      <c r="B151" s="570"/>
      <c r="C151" s="570"/>
      <c r="D151" s="570"/>
      <c r="E151" s="570"/>
      <c r="F151" s="570"/>
      <c r="G151" s="570"/>
      <c r="H151" s="570"/>
      <c r="I151" s="570"/>
      <c r="J151" s="570"/>
    </row>
    <row r="152" spans="1:10" ht="18" customHeight="1">
      <c r="A152" s="590" t="s">
        <v>14079</v>
      </c>
      <c r="B152" s="588" t="s">
        <v>12942</v>
      </c>
      <c r="C152" s="590" t="s">
        <v>12941</v>
      </c>
      <c r="D152" s="590" t="s">
        <v>12940</v>
      </c>
      <c r="E152" s="802" t="s">
        <v>12939</v>
      </c>
      <c r="F152" s="802"/>
      <c r="G152" s="589" t="s">
        <v>12938</v>
      </c>
      <c r="H152" s="588" t="s">
        <v>12937</v>
      </c>
      <c r="I152" s="588" t="s">
        <v>12936</v>
      </c>
      <c r="J152" s="588" t="s">
        <v>12935</v>
      </c>
    </row>
    <row r="153" spans="1:10" ht="24" customHeight="1">
      <c r="A153" s="586" t="s">
        <v>12934</v>
      </c>
      <c r="B153" s="587" t="s">
        <v>14078</v>
      </c>
      <c r="C153" s="586" t="s">
        <v>7</v>
      </c>
      <c r="D153" s="586" t="s">
        <v>3657</v>
      </c>
      <c r="E153" s="803" t="s">
        <v>14062</v>
      </c>
      <c r="F153" s="803"/>
      <c r="G153" s="585" t="s">
        <v>18</v>
      </c>
      <c r="H153" s="584">
        <v>1</v>
      </c>
      <c r="I153" s="583">
        <v>0.48</v>
      </c>
      <c r="J153" s="583">
        <v>0.48</v>
      </c>
    </row>
    <row r="154" spans="1:10" ht="24" customHeight="1">
      <c r="A154" s="581" t="s">
        <v>12930</v>
      </c>
      <c r="B154" s="582" t="s">
        <v>12970</v>
      </c>
      <c r="C154" s="581" t="s">
        <v>7</v>
      </c>
      <c r="D154" s="581" t="s">
        <v>53</v>
      </c>
      <c r="E154" s="804" t="s">
        <v>12928</v>
      </c>
      <c r="F154" s="804"/>
      <c r="G154" s="580" t="s">
        <v>23</v>
      </c>
      <c r="H154" s="579">
        <v>9.5999999999999992E-3</v>
      </c>
      <c r="I154" s="578">
        <v>20.6</v>
      </c>
      <c r="J154" s="578">
        <v>0.19</v>
      </c>
    </row>
    <row r="155" spans="1:10" ht="24" customHeight="1">
      <c r="A155" s="581" t="s">
        <v>12930</v>
      </c>
      <c r="B155" s="582" t="s">
        <v>12929</v>
      </c>
      <c r="C155" s="581" t="s">
        <v>7</v>
      </c>
      <c r="D155" s="581" t="s">
        <v>25</v>
      </c>
      <c r="E155" s="804" t="s">
        <v>12928</v>
      </c>
      <c r="F155" s="804"/>
      <c r="G155" s="580" t="s">
        <v>23</v>
      </c>
      <c r="H155" s="579">
        <v>1.8800000000000001E-2</v>
      </c>
      <c r="I155" s="578">
        <v>15.65</v>
      </c>
      <c r="J155" s="578">
        <v>0.28999999999999998</v>
      </c>
    </row>
    <row r="156" spans="1:10" ht="25.5">
      <c r="A156" s="572"/>
      <c r="B156" s="572"/>
      <c r="C156" s="572"/>
      <c r="D156" s="572"/>
      <c r="E156" s="572" t="s">
        <v>12923</v>
      </c>
      <c r="F156" s="571">
        <v>0.20645441703792242</v>
      </c>
      <c r="G156" s="572" t="s">
        <v>12922</v>
      </c>
      <c r="H156" s="571">
        <v>0.17</v>
      </c>
      <c r="I156" s="572" t="s">
        <v>12921</v>
      </c>
      <c r="J156" s="571">
        <v>0.38</v>
      </c>
    </row>
    <row r="157" spans="1:10" ht="15" thickBot="1">
      <c r="A157" s="572"/>
      <c r="B157" s="572"/>
      <c r="C157" s="572"/>
      <c r="D157" s="572"/>
      <c r="E157" s="572" t="s">
        <v>12920</v>
      </c>
      <c r="F157" s="571">
        <v>0.13</v>
      </c>
      <c r="G157" s="572"/>
      <c r="H157" s="801" t="s">
        <v>12919</v>
      </c>
      <c r="I157" s="801"/>
      <c r="J157" s="571">
        <v>0.61</v>
      </c>
    </row>
    <row r="158" spans="1:10" ht="0.95" customHeight="1" thickTop="1">
      <c r="A158" s="570"/>
      <c r="B158" s="570"/>
      <c r="C158" s="570"/>
      <c r="D158" s="570"/>
      <c r="E158" s="570"/>
      <c r="F158" s="570"/>
      <c r="G158" s="570"/>
      <c r="H158" s="570"/>
      <c r="I158" s="570"/>
      <c r="J158" s="570"/>
    </row>
    <row r="159" spans="1:10" ht="18" customHeight="1">
      <c r="A159" s="590" t="s">
        <v>14077</v>
      </c>
      <c r="B159" s="588" t="s">
        <v>12942</v>
      </c>
      <c r="C159" s="590" t="s">
        <v>12941</v>
      </c>
      <c r="D159" s="590" t="s">
        <v>12940</v>
      </c>
      <c r="E159" s="802" t="s">
        <v>12939</v>
      </c>
      <c r="F159" s="802"/>
      <c r="G159" s="589" t="s">
        <v>12938</v>
      </c>
      <c r="H159" s="588" t="s">
        <v>12937</v>
      </c>
      <c r="I159" s="588" t="s">
        <v>12936</v>
      </c>
      <c r="J159" s="588" t="s">
        <v>12935</v>
      </c>
    </row>
    <row r="160" spans="1:10" ht="36" customHeight="1">
      <c r="A160" s="586" t="s">
        <v>12934</v>
      </c>
      <c r="B160" s="587" t="s">
        <v>14076</v>
      </c>
      <c r="C160" s="586" t="s">
        <v>7</v>
      </c>
      <c r="D160" s="586" t="s">
        <v>3658</v>
      </c>
      <c r="E160" s="803" t="s">
        <v>14062</v>
      </c>
      <c r="F160" s="803"/>
      <c r="G160" s="585" t="s">
        <v>18</v>
      </c>
      <c r="H160" s="584">
        <v>1</v>
      </c>
      <c r="I160" s="583">
        <v>0.35</v>
      </c>
      <c r="J160" s="583">
        <v>0.35</v>
      </c>
    </row>
    <row r="161" spans="1:10" ht="24" customHeight="1">
      <c r="A161" s="581" t="s">
        <v>12930</v>
      </c>
      <c r="B161" s="582" t="s">
        <v>12931</v>
      </c>
      <c r="C161" s="581" t="s">
        <v>7</v>
      </c>
      <c r="D161" s="581" t="s">
        <v>52</v>
      </c>
      <c r="E161" s="804" t="s">
        <v>12928</v>
      </c>
      <c r="F161" s="804"/>
      <c r="G161" s="580" t="s">
        <v>23</v>
      </c>
      <c r="H161" s="579">
        <v>7.1000000000000004E-3</v>
      </c>
      <c r="I161" s="578">
        <v>19.920000000000002</v>
      </c>
      <c r="J161" s="578">
        <v>0.14000000000000001</v>
      </c>
    </row>
    <row r="162" spans="1:10" ht="24" customHeight="1">
      <c r="A162" s="581" t="s">
        <v>12930</v>
      </c>
      <c r="B162" s="582" t="s">
        <v>12929</v>
      </c>
      <c r="C162" s="581" t="s">
        <v>7</v>
      </c>
      <c r="D162" s="581" t="s">
        <v>25</v>
      </c>
      <c r="E162" s="804" t="s">
        <v>12928</v>
      </c>
      <c r="F162" s="804"/>
      <c r="G162" s="580" t="s">
        <v>23</v>
      </c>
      <c r="H162" s="579">
        <v>1.4E-2</v>
      </c>
      <c r="I162" s="578">
        <v>15.65</v>
      </c>
      <c r="J162" s="578">
        <v>0.21</v>
      </c>
    </row>
    <row r="163" spans="1:10" ht="25.5">
      <c r="A163" s="572"/>
      <c r="B163" s="572"/>
      <c r="C163" s="572"/>
      <c r="D163" s="572"/>
      <c r="E163" s="572" t="s">
        <v>12923</v>
      </c>
      <c r="F163" s="571">
        <v>0.14669129631641856</v>
      </c>
      <c r="G163" s="572" t="s">
        <v>12922</v>
      </c>
      <c r="H163" s="571">
        <v>0.12</v>
      </c>
      <c r="I163" s="572" t="s">
        <v>12921</v>
      </c>
      <c r="J163" s="571">
        <v>0.27</v>
      </c>
    </row>
    <row r="164" spans="1:10" ht="15" thickBot="1">
      <c r="A164" s="572"/>
      <c r="B164" s="572"/>
      <c r="C164" s="572"/>
      <c r="D164" s="572"/>
      <c r="E164" s="572" t="s">
        <v>12920</v>
      </c>
      <c r="F164" s="571">
        <v>0.09</v>
      </c>
      <c r="G164" s="572"/>
      <c r="H164" s="801" t="s">
        <v>12919</v>
      </c>
      <c r="I164" s="801"/>
      <c r="J164" s="571">
        <v>0.44</v>
      </c>
    </row>
    <row r="165" spans="1:10" ht="0.95" customHeight="1" thickTop="1">
      <c r="A165" s="570"/>
      <c r="B165" s="570"/>
      <c r="C165" s="570"/>
      <c r="D165" s="570"/>
      <c r="E165" s="570"/>
      <c r="F165" s="570"/>
      <c r="G165" s="570"/>
      <c r="H165" s="570"/>
      <c r="I165" s="570"/>
      <c r="J165" s="570"/>
    </row>
    <row r="166" spans="1:10" ht="18" customHeight="1">
      <c r="A166" s="590" t="s">
        <v>14075</v>
      </c>
      <c r="B166" s="588" t="s">
        <v>12942</v>
      </c>
      <c r="C166" s="590" t="s">
        <v>12941</v>
      </c>
      <c r="D166" s="590" t="s">
        <v>12940</v>
      </c>
      <c r="E166" s="802" t="s">
        <v>12939</v>
      </c>
      <c r="F166" s="802"/>
      <c r="G166" s="589" t="s">
        <v>12938</v>
      </c>
      <c r="H166" s="588" t="s">
        <v>12937</v>
      </c>
      <c r="I166" s="588" t="s">
        <v>12936</v>
      </c>
      <c r="J166" s="588" t="s">
        <v>12935</v>
      </c>
    </row>
    <row r="167" spans="1:10" ht="36" customHeight="1">
      <c r="A167" s="586" t="s">
        <v>12934</v>
      </c>
      <c r="B167" s="587" t="s">
        <v>14074</v>
      </c>
      <c r="C167" s="586" t="s">
        <v>7</v>
      </c>
      <c r="D167" s="586" t="s">
        <v>446</v>
      </c>
      <c r="E167" s="803" t="s">
        <v>12932</v>
      </c>
      <c r="F167" s="803"/>
      <c r="G167" s="585" t="s">
        <v>18</v>
      </c>
      <c r="H167" s="584">
        <v>1</v>
      </c>
      <c r="I167" s="583">
        <v>10.76</v>
      </c>
      <c r="J167" s="583">
        <v>10.76</v>
      </c>
    </row>
    <row r="168" spans="1:10" ht="24" customHeight="1">
      <c r="A168" s="581" t="s">
        <v>12930</v>
      </c>
      <c r="B168" s="582" t="s">
        <v>12931</v>
      </c>
      <c r="C168" s="581" t="s">
        <v>7</v>
      </c>
      <c r="D168" s="581" t="s">
        <v>52</v>
      </c>
      <c r="E168" s="804" t="s">
        <v>12928</v>
      </c>
      <c r="F168" s="804"/>
      <c r="G168" s="580" t="s">
        <v>23</v>
      </c>
      <c r="H168" s="579">
        <v>0.48299999999999998</v>
      </c>
      <c r="I168" s="578">
        <v>19.920000000000002</v>
      </c>
      <c r="J168" s="578">
        <v>9.6199999999999992</v>
      </c>
    </row>
    <row r="169" spans="1:10" ht="24" customHeight="1">
      <c r="A169" s="581" t="s">
        <v>12930</v>
      </c>
      <c r="B169" s="582" t="s">
        <v>13196</v>
      </c>
      <c r="C169" s="581" t="s">
        <v>7</v>
      </c>
      <c r="D169" s="581" t="s">
        <v>1174</v>
      </c>
      <c r="E169" s="804" t="s">
        <v>12928</v>
      </c>
      <c r="F169" s="804"/>
      <c r="G169" s="580" t="s">
        <v>23</v>
      </c>
      <c r="H169" s="579">
        <v>7.5999999999999998E-2</v>
      </c>
      <c r="I169" s="578">
        <v>15.08</v>
      </c>
      <c r="J169" s="578">
        <v>1.1399999999999999</v>
      </c>
    </row>
    <row r="170" spans="1:10" ht="25.5">
      <c r="A170" s="572"/>
      <c r="B170" s="572"/>
      <c r="C170" s="572"/>
      <c r="D170" s="572"/>
      <c r="E170" s="572" t="s">
        <v>12923</v>
      </c>
      <c r="F170" s="571">
        <v>4.8245137455177662</v>
      </c>
      <c r="G170" s="572" t="s">
        <v>12922</v>
      </c>
      <c r="H170" s="571">
        <v>4.0599999999999996</v>
      </c>
      <c r="I170" s="572" t="s">
        <v>12921</v>
      </c>
      <c r="J170" s="571">
        <v>8.8800000000000008</v>
      </c>
    </row>
    <row r="171" spans="1:10" ht="15" thickBot="1">
      <c r="A171" s="572"/>
      <c r="B171" s="572"/>
      <c r="C171" s="572"/>
      <c r="D171" s="572"/>
      <c r="E171" s="572" t="s">
        <v>12920</v>
      </c>
      <c r="F171" s="571">
        <v>3.03</v>
      </c>
      <c r="G171" s="572"/>
      <c r="H171" s="801" t="s">
        <v>12919</v>
      </c>
      <c r="I171" s="801"/>
      <c r="J171" s="571">
        <v>13.79</v>
      </c>
    </row>
    <row r="172" spans="1:10" ht="0.95" customHeight="1" thickTop="1">
      <c r="A172" s="570"/>
      <c r="B172" s="570"/>
      <c r="C172" s="570"/>
      <c r="D172" s="570"/>
      <c r="E172" s="570"/>
      <c r="F172" s="570"/>
      <c r="G172" s="570"/>
      <c r="H172" s="570"/>
      <c r="I172" s="570"/>
      <c r="J172" s="570"/>
    </row>
    <row r="173" spans="1:10" ht="18" customHeight="1">
      <c r="A173" s="590" t="s">
        <v>14073</v>
      </c>
      <c r="B173" s="588" t="s">
        <v>12942</v>
      </c>
      <c r="C173" s="590" t="s">
        <v>12941</v>
      </c>
      <c r="D173" s="590" t="s">
        <v>12940</v>
      </c>
      <c r="E173" s="802" t="s">
        <v>12939</v>
      </c>
      <c r="F173" s="802"/>
      <c r="G173" s="589" t="s">
        <v>12938</v>
      </c>
      <c r="H173" s="588" t="s">
        <v>12937</v>
      </c>
      <c r="I173" s="588" t="s">
        <v>12936</v>
      </c>
      <c r="J173" s="588" t="s">
        <v>12935</v>
      </c>
    </row>
    <row r="174" spans="1:10" ht="24" customHeight="1">
      <c r="A174" s="586" t="s">
        <v>12934</v>
      </c>
      <c r="B174" s="587" t="s">
        <v>14072</v>
      </c>
      <c r="C174" s="586" t="s">
        <v>7</v>
      </c>
      <c r="D174" s="586" t="s">
        <v>4419</v>
      </c>
      <c r="E174" s="803" t="s">
        <v>14065</v>
      </c>
      <c r="F174" s="803"/>
      <c r="G174" s="585" t="s">
        <v>41</v>
      </c>
      <c r="H174" s="584">
        <v>1</v>
      </c>
      <c r="I174" s="583">
        <v>834.56</v>
      </c>
      <c r="J174" s="583">
        <v>834.56</v>
      </c>
    </row>
    <row r="175" spans="1:10" ht="60" customHeight="1">
      <c r="A175" s="581" t="s">
        <v>12930</v>
      </c>
      <c r="B175" s="582" t="s">
        <v>13165</v>
      </c>
      <c r="C175" s="581" t="s">
        <v>7</v>
      </c>
      <c r="D175" s="581" t="s">
        <v>803</v>
      </c>
      <c r="E175" s="804" t="s">
        <v>12945</v>
      </c>
      <c r="F175" s="804"/>
      <c r="G175" s="580" t="s">
        <v>46</v>
      </c>
      <c r="H175" s="579">
        <v>1.6384000000000001</v>
      </c>
      <c r="I175" s="578">
        <v>174.73</v>
      </c>
      <c r="J175" s="578">
        <v>286.27</v>
      </c>
    </row>
    <row r="176" spans="1:10" ht="60" customHeight="1">
      <c r="A176" s="581" t="s">
        <v>12930</v>
      </c>
      <c r="B176" s="582" t="s">
        <v>13166</v>
      </c>
      <c r="C176" s="581" t="s">
        <v>7</v>
      </c>
      <c r="D176" s="581" t="s">
        <v>804</v>
      </c>
      <c r="E176" s="804" t="s">
        <v>12945</v>
      </c>
      <c r="F176" s="804"/>
      <c r="G176" s="580" t="s">
        <v>61</v>
      </c>
      <c r="H176" s="579">
        <v>7.1581000000000001</v>
      </c>
      <c r="I176" s="578">
        <v>33.81</v>
      </c>
      <c r="J176" s="578">
        <v>242.01</v>
      </c>
    </row>
    <row r="177" spans="1:10" ht="24" customHeight="1">
      <c r="A177" s="581" t="s">
        <v>12930</v>
      </c>
      <c r="B177" s="582" t="s">
        <v>12929</v>
      </c>
      <c r="C177" s="581" t="s">
        <v>7</v>
      </c>
      <c r="D177" s="581" t="s">
        <v>25</v>
      </c>
      <c r="E177" s="804" t="s">
        <v>12928</v>
      </c>
      <c r="F177" s="804"/>
      <c r="G177" s="580" t="s">
        <v>23</v>
      </c>
      <c r="H177" s="579">
        <v>8.7965</v>
      </c>
      <c r="I177" s="578">
        <v>15.65</v>
      </c>
      <c r="J177" s="578">
        <v>137.66</v>
      </c>
    </row>
    <row r="178" spans="1:10" ht="24" customHeight="1">
      <c r="A178" s="581" t="s">
        <v>12930</v>
      </c>
      <c r="B178" s="582" t="s">
        <v>13142</v>
      </c>
      <c r="C178" s="581" t="s">
        <v>7</v>
      </c>
      <c r="D178" s="581" t="s">
        <v>209</v>
      </c>
      <c r="E178" s="804" t="s">
        <v>12928</v>
      </c>
      <c r="F178" s="804"/>
      <c r="G178" s="580" t="s">
        <v>23</v>
      </c>
      <c r="H178" s="579">
        <v>8.7965</v>
      </c>
      <c r="I178" s="578">
        <v>19.170000000000002</v>
      </c>
      <c r="J178" s="578">
        <v>168.62</v>
      </c>
    </row>
    <row r="179" spans="1:10" ht="25.5">
      <c r="A179" s="572"/>
      <c r="B179" s="572"/>
      <c r="C179" s="572"/>
      <c r="D179" s="572"/>
      <c r="E179" s="572" t="s">
        <v>12923</v>
      </c>
      <c r="F179" s="571">
        <v>204.10735629685971</v>
      </c>
      <c r="G179" s="572" t="s">
        <v>12922</v>
      </c>
      <c r="H179" s="571">
        <v>171.57</v>
      </c>
      <c r="I179" s="572" t="s">
        <v>12921</v>
      </c>
      <c r="J179" s="571">
        <v>375.68</v>
      </c>
    </row>
    <row r="180" spans="1:10" ht="15" thickBot="1">
      <c r="A180" s="572"/>
      <c r="B180" s="572"/>
      <c r="C180" s="572"/>
      <c r="D180" s="572"/>
      <c r="E180" s="572" t="s">
        <v>12920</v>
      </c>
      <c r="F180" s="571">
        <v>235.67</v>
      </c>
      <c r="G180" s="572"/>
      <c r="H180" s="801" t="s">
        <v>12919</v>
      </c>
      <c r="I180" s="801"/>
      <c r="J180" s="571">
        <v>1070.23</v>
      </c>
    </row>
    <row r="181" spans="1:10" ht="0.95" customHeight="1" thickTop="1">
      <c r="A181" s="570"/>
      <c r="B181" s="570"/>
      <c r="C181" s="570"/>
      <c r="D181" s="570"/>
      <c r="E181" s="570"/>
      <c r="F181" s="570"/>
      <c r="G181" s="570"/>
      <c r="H181" s="570"/>
      <c r="I181" s="570"/>
      <c r="J181" s="570"/>
    </row>
    <row r="182" spans="1:10" ht="18" customHeight="1">
      <c r="A182" s="590" t="s">
        <v>14071</v>
      </c>
      <c r="B182" s="588" t="s">
        <v>12942</v>
      </c>
      <c r="C182" s="590" t="s">
        <v>12941</v>
      </c>
      <c r="D182" s="590" t="s">
        <v>12940</v>
      </c>
      <c r="E182" s="802" t="s">
        <v>12939</v>
      </c>
      <c r="F182" s="802"/>
      <c r="G182" s="589" t="s">
        <v>12938</v>
      </c>
      <c r="H182" s="588" t="s">
        <v>12937</v>
      </c>
      <c r="I182" s="588" t="s">
        <v>12936</v>
      </c>
      <c r="J182" s="588" t="s">
        <v>12935</v>
      </c>
    </row>
    <row r="183" spans="1:10" ht="24" customHeight="1">
      <c r="A183" s="586" t="s">
        <v>12934</v>
      </c>
      <c r="B183" s="587" t="s">
        <v>14070</v>
      </c>
      <c r="C183" s="586" t="s">
        <v>7</v>
      </c>
      <c r="D183" s="586" t="s">
        <v>4415</v>
      </c>
      <c r="E183" s="803" t="s">
        <v>14065</v>
      </c>
      <c r="F183" s="803"/>
      <c r="G183" s="585" t="s">
        <v>41</v>
      </c>
      <c r="H183" s="584">
        <v>1</v>
      </c>
      <c r="I183" s="583">
        <v>197.07</v>
      </c>
      <c r="J183" s="583">
        <v>197.07</v>
      </c>
    </row>
    <row r="184" spans="1:10" ht="36" customHeight="1">
      <c r="A184" s="581" t="s">
        <v>12930</v>
      </c>
      <c r="B184" s="582" t="s">
        <v>13482</v>
      </c>
      <c r="C184" s="581" t="s">
        <v>7</v>
      </c>
      <c r="D184" s="581" t="s">
        <v>1327</v>
      </c>
      <c r="E184" s="804" t="s">
        <v>12945</v>
      </c>
      <c r="F184" s="804"/>
      <c r="G184" s="580" t="s">
        <v>46</v>
      </c>
      <c r="H184" s="579">
        <v>0.19289999999999999</v>
      </c>
      <c r="I184" s="578">
        <v>130.38</v>
      </c>
      <c r="J184" s="578">
        <v>25.15</v>
      </c>
    </row>
    <row r="185" spans="1:10" ht="36" customHeight="1">
      <c r="A185" s="581" t="s">
        <v>12930</v>
      </c>
      <c r="B185" s="582" t="s">
        <v>13179</v>
      </c>
      <c r="C185" s="581" t="s">
        <v>7</v>
      </c>
      <c r="D185" s="581" t="s">
        <v>1328</v>
      </c>
      <c r="E185" s="804" t="s">
        <v>12945</v>
      </c>
      <c r="F185" s="804"/>
      <c r="G185" s="580" t="s">
        <v>61</v>
      </c>
      <c r="H185" s="579">
        <v>0.78810000000000002</v>
      </c>
      <c r="I185" s="578">
        <v>55.68</v>
      </c>
      <c r="J185" s="578">
        <v>43.88</v>
      </c>
    </row>
    <row r="186" spans="1:10" ht="24" customHeight="1">
      <c r="A186" s="581" t="s">
        <v>12930</v>
      </c>
      <c r="B186" s="582" t="s">
        <v>12929</v>
      </c>
      <c r="C186" s="581" t="s">
        <v>7</v>
      </c>
      <c r="D186" s="581" t="s">
        <v>25</v>
      </c>
      <c r="E186" s="804" t="s">
        <v>12928</v>
      </c>
      <c r="F186" s="804"/>
      <c r="G186" s="580" t="s">
        <v>23</v>
      </c>
      <c r="H186" s="579">
        <v>3.6775000000000002</v>
      </c>
      <c r="I186" s="578">
        <v>15.65</v>
      </c>
      <c r="J186" s="578">
        <v>57.55</v>
      </c>
    </row>
    <row r="187" spans="1:10" ht="24" customHeight="1">
      <c r="A187" s="581" t="s">
        <v>12930</v>
      </c>
      <c r="B187" s="582" t="s">
        <v>13142</v>
      </c>
      <c r="C187" s="581" t="s">
        <v>7</v>
      </c>
      <c r="D187" s="581" t="s">
        <v>209</v>
      </c>
      <c r="E187" s="804" t="s">
        <v>12928</v>
      </c>
      <c r="F187" s="804"/>
      <c r="G187" s="580" t="s">
        <v>23</v>
      </c>
      <c r="H187" s="579">
        <v>3.6775000000000002</v>
      </c>
      <c r="I187" s="578">
        <v>19.170000000000002</v>
      </c>
      <c r="J187" s="578">
        <v>70.489999999999995</v>
      </c>
    </row>
    <row r="188" spans="1:10" ht="25.5">
      <c r="A188" s="572"/>
      <c r="B188" s="572"/>
      <c r="C188" s="572"/>
      <c r="D188" s="572"/>
      <c r="E188" s="572" t="s">
        <v>12923</v>
      </c>
      <c r="F188" s="571">
        <v>60.719330653047919</v>
      </c>
      <c r="G188" s="572" t="s">
        <v>12922</v>
      </c>
      <c r="H188" s="571">
        <v>51.04</v>
      </c>
      <c r="I188" s="572" t="s">
        <v>12921</v>
      </c>
      <c r="J188" s="571">
        <v>111.76</v>
      </c>
    </row>
    <row r="189" spans="1:10" ht="15" thickBot="1">
      <c r="A189" s="572"/>
      <c r="B189" s="572"/>
      <c r="C189" s="572"/>
      <c r="D189" s="572"/>
      <c r="E189" s="572" t="s">
        <v>12920</v>
      </c>
      <c r="F189" s="571">
        <v>55.65</v>
      </c>
      <c r="G189" s="572"/>
      <c r="H189" s="801" t="s">
        <v>12919</v>
      </c>
      <c r="I189" s="801"/>
      <c r="J189" s="571">
        <v>252.72</v>
      </c>
    </row>
    <row r="190" spans="1:10" ht="0.95" customHeight="1" thickTop="1">
      <c r="A190" s="570"/>
      <c r="B190" s="570"/>
      <c r="C190" s="570"/>
      <c r="D190" s="570"/>
      <c r="E190" s="570"/>
      <c r="F190" s="570"/>
      <c r="G190" s="570"/>
      <c r="H190" s="570"/>
      <c r="I190" s="570"/>
      <c r="J190" s="570"/>
    </row>
    <row r="191" spans="1:10" ht="18" customHeight="1">
      <c r="A191" s="590" t="s">
        <v>14069</v>
      </c>
      <c r="B191" s="588" t="s">
        <v>12942</v>
      </c>
      <c r="C191" s="590" t="s">
        <v>12941</v>
      </c>
      <c r="D191" s="590" t="s">
        <v>12940</v>
      </c>
      <c r="E191" s="802" t="s">
        <v>12939</v>
      </c>
      <c r="F191" s="802"/>
      <c r="G191" s="589" t="s">
        <v>12938</v>
      </c>
      <c r="H191" s="588" t="s">
        <v>12937</v>
      </c>
      <c r="I191" s="588" t="s">
        <v>12936</v>
      </c>
      <c r="J191" s="588" t="s">
        <v>12935</v>
      </c>
    </row>
    <row r="192" spans="1:10" ht="24" customHeight="1">
      <c r="A192" s="586" t="s">
        <v>12934</v>
      </c>
      <c r="B192" s="587" t="s">
        <v>14068</v>
      </c>
      <c r="C192" s="586" t="s">
        <v>7</v>
      </c>
      <c r="D192" s="586" t="s">
        <v>4412</v>
      </c>
      <c r="E192" s="803" t="s">
        <v>14065</v>
      </c>
      <c r="F192" s="803"/>
      <c r="G192" s="585" t="s">
        <v>41</v>
      </c>
      <c r="H192" s="584">
        <v>1</v>
      </c>
      <c r="I192" s="583">
        <v>177.84</v>
      </c>
      <c r="J192" s="583">
        <v>177.84</v>
      </c>
    </row>
    <row r="193" spans="1:10" ht="60" customHeight="1">
      <c r="A193" s="581" t="s">
        <v>12930</v>
      </c>
      <c r="B193" s="582" t="s">
        <v>13025</v>
      </c>
      <c r="C193" s="581" t="s">
        <v>7</v>
      </c>
      <c r="D193" s="581" t="s">
        <v>746</v>
      </c>
      <c r="E193" s="804" t="s">
        <v>12945</v>
      </c>
      <c r="F193" s="804"/>
      <c r="G193" s="580" t="s">
        <v>46</v>
      </c>
      <c r="H193" s="579">
        <v>0.41970000000000002</v>
      </c>
      <c r="I193" s="578">
        <v>91.55</v>
      </c>
      <c r="J193" s="578">
        <v>38.42</v>
      </c>
    </row>
    <row r="194" spans="1:10" ht="60" customHeight="1">
      <c r="A194" s="581" t="s">
        <v>12930</v>
      </c>
      <c r="B194" s="582" t="s">
        <v>13037</v>
      </c>
      <c r="C194" s="581" t="s">
        <v>7</v>
      </c>
      <c r="D194" s="581" t="s">
        <v>745</v>
      </c>
      <c r="E194" s="804" t="s">
        <v>12945</v>
      </c>
      <c r="F194" s="804"/>
      <c r="G194" s="580" t="s">
        <v>61</v>
      </c>
      <c r="H194" s="579">
        <v>1.7141999999999999</v>
      </c>
      <c r="I194" s="578">
        <v>38</v>
      </c>
      <c r="J194" s="578">
        <v>65.13</v>
      </c>
    </row>
    <row r="195" spans="1:10" ht="24" customHeight="1">
      <c r="A195" s="581" t="s">
        <v>12930</v>
      </c>
      <c r="B195" s="582" t="s">
        <v>12929</v>
      </c>
      <c r="C195" s="581" t="s">
        <v>7</v>
      </c>
      <c r="D195" s="581" t="s">
        <v>25</v>
      </c>
      <c r="E195" s="804" t="s">
        <v>12928</v>
      </c>
      <c r="F195" s="804"/>
      <c r="G195" s="580" t="s">
        <v>23</v>
      </c>
      <c r="H195" s="579">
        <v>2.1339000000000001</v>
      </c>
      <c r="I195" s="578">
        <v>15.65</v>
      </c>
      <c r="J195" s="578">
        <v>33.39</v>
      </c>
    </row>
    <row r="196" spans="1:10" ht="24" customHeight="1">
      <c r="A196" s="581" t="s">
        <v>12930</v>
      </c>
      <c r="B196" s="582" t="s">
        <v>13142</v>
      </c>
      <c r="C196" s="581" t="s">
        <v>7</v>
      </c>
      <c r="D196" s="581" t="s">
        <v>209</v>
      </c>
      <c r="E196" s="804" t="s">
        <v>12928</v>
      </c>
      <c r="F196" s="804"/>
      <c r="G196" s="580" t="s">
        <v>23</v>
      </c>
      <c r="H196" s="579">
        <v>2.1339000000000001</v>
      </c>
      <c r="I196" s="578">
        <v>19.170000000000002</v>
      </c>
      <c r="J196" s="578">
        <v>40.9</v>
      </c>
    </row>
    <row r="197" spans="1:10" ht="25.5">
      <c r="A197" s="572"/>
      <c r="B197" s="572"/>
      <c r="C197" s="572"/>
      <c r="D197" s="572"/>
      <c r="E197" s="572" t="s">
        <v>12923</v>
      </c>
      <c r="F197" s="571">
        <v>50.135825274367058</v>
      </c>
      <c r="G197" s="572" t="s">
        <v>12922</v>
      </c>
      <c r="H197" s="571">
        <v>42.14</v>
      </c>
      <c r="I197" s="572" t="s">
        <v>12921</v>
      </c>
      <c r="J197" s="571">
        <v>92.28</v>
      </c>
    </row>
    <row r="198" spans="1:10" ht="15" thickBot="1">
      <c r="A198" s="572"/>
      <c r="B198" s="572"/>
      <c r="C198" s="572"/>
      <c r="D198" s="572"/>
      <c r="E198" s="572" t="s">
        <v>12920</v>
      </c>
      <c r="F198" s="571">
        <v>50.22</v>
      </c>
      <c r="G198" s="572"/>
      <c r="H198" s="801" t="s">
        <v>12919</v>
      </c>
      <c r="I198" s="801"/>
      <c r="J198" s="571">
        <v>228.06</v>
      </c>
    </row>
    <row r="199" spans="1:10" ht="0.95" customHeight="1" thickTop="1">
      <c r="A199" s="570"/>
      <c r="B199" s="570"/>
      <c r="C199" s="570"/>
      <c r="D199" s="570"/>
      <c r="E199" s="570"/>
      <c r="F199" s="570"/>
      <c r="G199" s="570"/>
      <c r="H199" s="570"/>
      <c r="I199" s="570"/>
      <c r="J199" s="570"/>
    </row>
    <row r="200" spans="1:10" ht="18" customHeight="1">
      <c r="A200" s="590" t="s">
        <v>14067</v>
      </c>
      <c r="B200" s="588" t="s">
        <v>12942</v>
      </c>
      <c r="C200" s="590" t="s">
        <v>12941</v>
      </c>
      <c r="D200" s="590" t="s">
        <v>12940</v>
      </c>
      <c r="E200" s="802" t="s">
        <v>12939</v>
      </c>
      <c r="F200" s="802"/>
      <c r="G200" s="589" t="s">
        <v>12938</v>
      </c>
      <c r="H200" s="588" t="s">
        <v>12937</v>
      </c>
      <c r="I200" s="588" t="s">
        <v>12936</v>
      </c>
      <c r="J200" s="588" t="s">
        <v>12935</v>
      </c>
    </row>
    <row r="201" spans="1:10" ht="24" customHeight="1">
      <c r="A201" s="586" t="s">
        <v>12934</v>
      </c>
      <c r="B201" s="587" t="s">
        <v>14066</v>
      </c>
      <c r="C201" s="586" t="s">
        <v>7</v>
      </c>
      <c r="D201" s="586" t="s">
        <v>4405</v>
      </c>
      <c r="E201" s="803" t="s">
        <v>14065</v>
      </c>
      <c r="F201" s="803"/>
      <c r="G201" s="585" t="s">
        <v>13042</v>
      </c>
      <c r="H201" s="584">
        <v>1</v>
      </c>
      <c r="I201" s="583">
        <v>2.4900000000000002</v>
      </c>
      <c r="J201" s="583">
        <v>2.4900000000000002</v>
      </c>
    </row>
    <row r="202" spans="1:10" ht="24" customHeight="1">
      <c r="A202" s="581" t="s">
        <v>12930</v>
      </c>
      <c r="B202" s="582" t="s">
        <v>12929</v>
      </c>
      <c r="C202" s="581" t="s">
        <v>7</v>
      </c>
      <c r="D202" s="581" t="s">
        <v>25</v>
      </c>
      <c r="E202" s="804" t="s">
        <v>12928</v>
      </c>
      <c r="F202" s="804"/>
      <c r="G202" s="580" t="s">
        <v>23</v>
      </c>
      <c r="H202" s="579">
        <v>7.1800000000000003E-2</v>
      </c>
      <c r="I202" s="578">
        <v>15.65</v>
      </c>
      <c r="J202" s="578">
        <v>1.1200000000000001</v>
      </c>
    </row>
    <row r="203" spans="1:10" ht="24" customHeight="1">
      <c r="A203" s="581" t="s">
        <v>12930</v>
      </c>
      <c r="B203" s="582" t="s">
        <v>13142</v>
      </c>
      <c r="C203" s="581" t="s">
        <v>7</v>
      </c>
      <c r="D203" s="581" t="s">
        <v>209</v>
      </c>
      <c r="E203" s="804" t="s">
        <v>12928</v>
      </c>
      <c r="F203" s="804"/>
      <c r="G203" s="580" t="s">
        <v>23</v>
      </c>
      <c r="H203" s="579">
        <v>7.1800000000000003E-2</v>
      </c>
      <c r="I203" s="578">
        <v>19.170000000000002</v>
      </c>
      <c r="J203" s="578">
        <v>1.37</v>
      </c>
    </row>
    <row r="204" spans="1:10" ht="25.5">
      <c r="A204" s="572"/>
      <c r="B204" s="572"/>
      <c r="C204" s="572"/>
      <c r="D204" s="572"/>
      <c r="E204" s="572" t="s">
        <v>12923</v>
      </c>
      <c r="F204" s="571">
        <v>1.0594371400630229</v>
      </c>
      <c r="G204" s="572" t="s">
        <v>12922</v>
      </c>
      <c r="H204" s="571">
        <v>0.89</v>
      </c>
      <c r="I204" s="572" t="s">
        <v>12921</v>
      </c>
      <c r="J204" s="571">
        <v>1.95</v>
      </c>
    </row>
    <row r="205" spans="1:10" ht="15" thickBot="1">
      <c r="A205" s="572"/>
      <c r="B205" s="572"/>
      <c r="C205" s="572"/>
      <c r="D205" s="572"/>
      <c r="E205" s="572" t="s">
        <v>12920</v>
      </c>
      <c r="F205" s="571">
        <v>0.7</v>
      </c>
      <c r="G205" s="572"/>
      <c r="H205" s="801" t="s">
        <v>12919</v>
      </c>
      <c r="I205" s="801"/>
      <c r="J205" s="571">
        <v>3.19</v>
      </c>
    </row>
    <row r="206" spans="1:10" ht="0.95" customHeight="1" thickTop="1">
      <c r="A206" s="570"/>
      <c r="B206" s="570"/>
      <c r="C206" s="570"/>
      <c r="D206" s="570"/>
      <c r="E206" s="570"/>
      <c r="F206" s="570"/>
      <c r="G206" s="570"/>
      <c r="H206" s="570"/>
      <c r="I206" s="570"/>
      <c r="J206" s="570"/>
    </row>
    <row r="207" spans="1:10" ht="18" customHeight="1">
      <c r="A207" s="590" t="s">
        <v>14064</v>
      </c>
      <c r="B207" s="588" t="s">
        <v>12942</v>
      </c>
      <c r="C207" s="590" t="s">
        <v>12941</v>
      </c>
      <c r="D207" s="590" t="s">
        <v>12940</v>
      </c>
      <c r="E207" s="802" t="s">
        <v>12939</v>
      </c>
      <c r="F207" s="802"/>
      <c r="G207" s="589" t="s">
        <v>12938</v>
      </c>
      <c r="H207" s="588" t="s">
        <v>12937</v>
      </c>
      <c r="I207" s="588" t="s">
        <v>12936</v>
      </c>
      <c r="J207" s="588" t="s">
        <v>12935</v>
      </c>
    </row>
    <row r="208" spans="1:10" ht="24" customHeight="1">
      <c r="A208" s="586" t="s">
        <v>12934</v>
      </c>
      <c r="B208" s="587" t="s">
        <v>14063</v>
      </c>
      <c r="C208" s="586" t="s">
        <v>7</v>
      </c>
      <c r="D208" s="586" t="s">
        <v>3660</v>
      </c>
      <c r="E208" s="803" t="s">
        <v>14062</v>
      </c>
      <c r="F208" s="803"/>
      <c r="G208" s="585" t="s">
        <v>41</v>
      </c>
      <c r="H208" s="584">
        <v>1</v>
      </c>
      <c r="I208" s="583">
        <v>1.1000000000000001</v>
      </c>
      <c r="J208" s="583">
        <v>1.1000000000000001</v>
      </c>
    </row>
    <row r="209" spans="1:10" ht="24" customHeight="1">
      <c r="A209" s="581" t="s">
        <v>12930</v>
      </c>
      <c r="B209" s="582" t="s">
        <v>12931</v>
      </c>
      <c r="C209" s="581" t="s">
        <v>7</v>
      </c>
      <c r="D209" s="581" t="s">
        <v>52</v>
      </c>
      <c r="E209" s="804" t="s">
        <v>12928</v>
      </c>
      <c r="F209" s="804"/>
      <c r="G209" s="580" t="s">
        <v>23</v>
      </c>
      <c r="H209" s="579">
        <v>2.1899999999999999E-2</v>
      </c>
      <c r="I209" s="578">
        <v>19.920000000000002</v>
      </c>
      <c r="J209" s="578">
        <v>0.43</v>
      </c>
    </row>
    <row r="210" spans="1:10" ht="24" customHeight="1">
      <c r="A210" s="581" t="s">
        <v>12930</v>
      </c>
      <c r="B210" s="582" t="s">
        <v>12929</v>
      </c>
      <c r="C210" s="581" t="s">
        <v>7</v>
      </c>
      <c r="D210" s="581" t="s">
        <v>25</v>
      </c>
      <c r="E210" s="804" t="s">
        <v>12928</v>
      </c>
      <c r="F210" s="804"/>
      <c r="G210" s="580" t="s">
        <v>23</v>
      </c>
      <c r="H210" s="579">
        <v>4.3099999999999999E-2</v>
      </c>
      <c r="I210" s="578">
        <v>15.65</v>
      </c>
      <c r="J210" s="578">
        <v>0.67</v>
      </c>
    </row>
    <row r="211" spans="1:10" ht="25.5">
      <c r="A211" s="572"/>
      <c r="B211" s="572"/>
      <c r="C211" s="572"/>
      <c r="D211" s="572"/>
      <c r="E211" s="572" t="s">
        <v>12923</v>
      </c>
      <c r="F211" s="571">
        <v>0.47267195479734869</v>
      </c>
      <c r="G211" s="572" t="s">
        <v>12922</v>
      </c>
      <c r="H211" s="571">
        <v>0.4</v>
      </c>
      <c r="I211" s="572" t="s">
        <v>12921</v>
      </c>
      <c r="J211" s="571">
        <v>0.87</v>
      </c>
    </row>
    <row r="212" spans="1:10" ht="15" thickBot="1">
      <c r="A212" s="572"/>
      <c r="B212" s="572"/>
      <c r="C212" s="572"/>
      <c r="D212" s="572"/>
      <c r="E212" s="572" t="s">
        <v>12920</v>
      </c>
      <c r="F212" s="571">
        <v>0.31</v>
      </c>
      <c r="G212" s="572"/>
      <c r="H212" s="801" t="s">
        <v>12919</v>
      </c>
      <c r="I212" s="801"/>
      <c r="J212" s="571">
        <v>1.41</v>
      </c>
    </row>
    <row r="213" spans="1:10" ht="0.95" customHeight="1" thickTop="1">
      <c r="A213" s="570"/>
      <c r="B213" s="570"/>
      <c r="C213" s="570"/>
      <c r="D213" s="570"/>
      <c r="E213" s="570"/>
      <c r="F213" s="570"/>
      <c r="G213" s="570"/>
      <c r="H213" s="570"/>
      <c r="I213" s="570"/>
      <c r="J213" s="570"/>
    </row>
    <row r="214" spans="1:10" ht="18" customHeight="1">
      <c r="A214" s="590" t="s">
        <v>14061</v>
      </c>
      <c r="B214" s="588" t="s">
        <v>12942</v>
      </c>
      <c r="C214" s="590" t="s">
        <v>12941</v>
      </c>
      <c r="D214" s="590" t="s">
        <v>12940</v>
      </c>
      <c r="E214" s="802" t="s">
        <v>12939</v>
      </c>
      <c r="F214" s="802"/>
      <c r="G214" s="589" t="s">
        <v>12938</v>
      </c>
      <c r="H214" s="588" t="s">
        <v>12937</v>
      </c>
      <c r="I214" s="588" t="s">
        <v>12936</v>
      </c>
      <c r="J214" s="588" t="s">
        <v>12935</v>
      </c>
    </row>
    <row r="215" spans="1:10" ht="48" customHeight="1">
      <c r="A215" s="586" t="s">
        <v>12934</v>
      </c>
      <c r="B215" s="587" t="s">
        <v>14060</v>
      </c>
      <c r="C215" s="586" t="s">
        <v>7</v>
      </c>
      <c r="D215" s="586" t="s">
        <v>10247</v>
      </c>
      <c r="E215" s="803" t="s">
        <v>13384</v>
      </c>
      <c r="F215" s="803"/>
      <c r="G215" s="585" t="s">
        <v>12963</v>
      </c>
      <c r="H215" s="584">
        <v>1</v>
      </c>
      <c r="I215" s="583">
        <v>5.85</v>
      </c>
      <c r="J215" s="583">
        <v>5.85</v>
      </c>
    </row>
    <row r="216" spans="1:10" ht="36" customHeight="1">
      <c r="A216" s="581" t="s">
        <v>12930</v>
      </c>
      <c r="B216" s="582" t="s">
        <v>13214</v>
      </c>
      <c r="C216" s="581" t="s">
        <v>7</v>
      </c>
      <c r="D216" s="581" t="s">
        <v>737</v>
      </c>
      <c r="E216" s="804" t="s">
        <v>12945</v>
      </c>
      <c r="F216" s="804"/>
      <c r="G216" s="580" t="s">
        <v>46</v>
      </c>
      <c r="H216" s="579">
        <v>8.3000000000000001E-3</v>
      </c>
      <c r="I216" s="578">
        <v>133.9</v>
      </c>
      <c r="J216" s="578">
        <v>1.1100000000000001</v>
      </c>
    </row>
    <row r="217" spans="1:10" ht="48" customHeight="1">
      <c r="A217" s="581" t="s">
        <v>12930</v>
      </c>
      <c r="B217" s="582" t="s">
        <v>13325</v>
      </c>
      <c r="C217" s="581" t="s">
        <v>7</v>
      </c>
      <c r="D217" s="581" t="s">
        <v>865</v>
      </c>
      <c r="E217" s="804" t="s">
        <v>12945</v>
      </c>
      <c r="F217" s="804"/>
      <c r="G217" s="580" t="s">
        <v>46</v>
      </c>
      <c r="H217" s="579">
        <v>2.6700000000000002E-2</v>
      </c>
      <c r="I217" s="578">
        <v>123.23</v>
      </c>
      <c r="J217" s="578">
        <v>3.29</v>
      </c>
    </row>
    <row r="218" spans="1:10" ht="36" customHeight="1">
      <c r="A218" s="581" t="s">
        <v>12930</v>
      </c>
      <c r="B218" s="582" t="s">
        <v>13215</v>
      </c>
      <c r="C218" s="581" t="s">
        <v>7</v>
      </c>
      <c r="D218" s="581" t="s">
        <v>738</v>
      </c>
      <c r="E218" s="804" t="s">
        <v>12945</v>
      </c>
      <c r="F218" s="804"/>
      <c r="G218" s="580" t="s">
        <v>61</v>
      </c>
      <c r="H218" s="579">
        <v>1.5100000000000001E-2</v>
      </c>
      <c r="I218" s="578">
        <v>50.66</v>
      </c>
      <c r="J218" s="578">
        <v>0.76</v>
      </c>
    </row>
    <row r="219" spans="1:10" ht="48" customHeight="1">
      <c r="A219" s="581" t="s">
        <v>12930</v>
      </c>
      <c r="B219" s="582" t="s">
        <v>13326</v>
      </c>
      <c r="C219" s="581" t="s">
        <v>7</v>
      </c>
      <c r="D219" s="581" t="s">
        <v>866</v>
      </c>
      <c r="E219" s="804" t="s">
        <v>12945</v>
      </c>
      <c r="F219" s="804"/>
      <c r="G219" s="580" t="s">
        <v>61</v>
      </c>
      <c r="H219" s="579">
        <v>2.0299999999999999E-2</v>
      </c>
      <c r="I219" s="578">
        <v>34.08</v>
      </c>
      <c r="J219" s="578">
        <v>0.69</v>
      </c>
    </row>
    <row r="220" spans="1:10" ht="25.5">
      <c r="A220" s="572"/>
      <c r="B220" s="572"/>
      <c r="C220" s="572"/>
      <c r="D220" s="572"/>
      <c r="E220" s="572" t="s">
        <v>12923</v>
      </c>
      <c r="F220" s="571">
        <v>0.50527002064544169</v>
      </c>
      <c r="G220" s="572" t="s">
        <v>12922</v>
      </c>
      <c r="H220" s="571">
        <v>0.42</v>
      </c>
      <c r="I220" s="572" t="s">
        <v>12921</v>
      </c>
      <c r="J220" s="571">
        <v>0.93</v>
      </c>
    </row>
    <row r="221" spans="1:10" ht="15" thickBot="1">
      <c r="A221" s="572"/>
      <c r="B221" s="572"/>
      <c r="C221" s="572"/>
      <c r="D221" s="572"/>
      <c r="E221" s="572" t="s">
        <v>12920</v>
      </c>
      <c r="F221" s="571">
        <v>1.65</v>
      </c>
      <c r="G221" s="572"/>
      <c r="H221" s="801" t="s">
        <v>12919</v>
      </c>
      <c r="I221" s="801"/>
      <c r="J221" s="571">
        <v>7.5</v>
      </c>
    </row>
    <row r="222" spans="1:10" ht="0.95" customHeight="1" thickTop="1">
      <c r="A222" s="570"/>
      <c r="B222" s="570"/>
      <c r="C222" s="570"/>
      <c r="D222" s="570"/>
      <c r="E222" s="570"/>
      <c r="F222" s="570"/>
      <c r="G222" s="570"/>
      <c r="H222" s="570"/>
      <c r="I222" s="570"/>
      <c r="J222" s="570"/>
    </row>
    <row r="223" spans="1:10" ht="18" customHeight="1">
      <c r="A223" s="590" t="s">
        <v>14059</v>
      </c>
      <c r="B223" s="588" t="s">
        <v>12942</v>
      </c>
      <c r="C223" s="590" t="s">
        <v>12941</v>
      </c>
      <c r="D223" s="590" t="s">
        <v>12940</v>
      </c>
      <c r="E223" s="802" t="s">
        <v>12939</v>
      </c>
      <c r="F223" s="802"/>
      <c r="G223" s="589" t="s">
        <v>12938</v>
      </c>
      <c r="H223" s="588" t="s">
        <v>12937</v>
      </c>
      <c r="I223" s="588" t="s">
        <v>12936</v>
      </c>
      <c r="J223" s="588" t="s">
        <v>12935</v>
      </c>
    </row>
    <row r="224" spans="1:10" ht="36" customHeight="1">
      <c r="A224" s="586" t="s">
        <v>12934</v>
      </c>
      <c r="B224" s="587" t="s">
        <v>14058</v>
      </c>
      <c r="C224" s="586" t="s">
        <v>7</v>
      </c>
      <c r="D224" s="586" t="s">
        <v>10199</v>
      </c>
      <c r="E224" s="803" t="s">
        <v>13384</v>
      </c>
      <c r="F224" s="803"/>
      <c r="G224" s="585" t="s">
        <v>100</v>
      </c>
      <c r="H224" s="584">
        <v>1</v>
      </c>
      <c r="I224" s="583">
        <v>1.91</v>
      </c>
      <c r="J224" s="583">
        <v>1.91</v>
      </c>
    </row>
    <row r="225" spans="1:10" ht="48" customHeight="1">
      <c r="A225" s="581" t="s">
        <v>12930</v>
      </c>
      <c r="B225" s="582" t="s">
        <v>13325</v>
      </c>
      <c r="C225" s="581" t="s">
        <v>7</v>
      </c>
      <c r="D225" s="581" t="s">
        <v>865</v>
      </c>
      <c r="E225" s="804" t="s">
        <v>12945</v>
      </c>
      <c r="F225" s="804"/>
      <c r="G225" s="580" t="s">
        <v>46</v>
      </c>
      <c r="H225" s="579">
        <v>1.3899999999999999E-2</v>
      </c>
      <c r="I225" s="578">
        <v>123.23</v>
      </c>
      <c r="J225" s="578">
        <v>1.71</v>
      </c>
    </row>
    <row r="226" spans="1:10" ht="48" customHeight="1">
      <c r="A226" s="581" t="s">
        <v>12930</v>
      </c>
      <c r="B226" s="582" t="s">
        <v>13326</v>
      </c>
      <c r="C226" s="581" t="s">
        <v>7</v>
      </c>
      <c r="D226" s="581" t="s">
        <v>866</v>
      </c>
      <c r="E226" s="804" t="s">
        <v>12945</v>
      </c>
      <c r="F226" s="804"/>
      <c r="G226" s="580" t="s">
        <v>61</v>
      </c>
      <c r="H226" s="579">
        <v>6.0000000000000001E-3</v>
      </c>
      <c r="I226" s="578">
        <v>34.08</v>
      </c>
      <c r="J226" s="578">
        <v>0.2</v>
      </c>
    </row>
    <row r="227" spans="1:10" ht="25.5">
      <c r="A227" s="572"/>
      <c r="B227" s="572"/>
      <c r="C227" s="572"/>
      <c r="D227" s="572"/>
      <c r="E227" s="572" t="s">
        <v>12923</v>
      </c>
      <c r="F227" s="571">
        <v>0.13039226339237206</v>
      </c>
      <c r="G227" s="572" t="s">
        <v>12922</v>
      </c>
      <c r="H227" s="571">
        <v>0.11</v>
      </c>
      <c r="I227" s="572" t="s">
        <v>12921</v>
      </c>
      <c r="J227" s="571">
        <v>0.24000000000000002</v>
      </c>
    </row>
    <row r="228" spans="1:10" ht="15" thickBot="1">
      <c r="A228" s="572"/>
      <c r="B228" s="572"/>
      <c r="C228" s="572"/>
      <c r="D228" s="572"/>
      <c r="E228" s="572" t="s">
        <v>12920</v>
      </c>
      <c r="F228" s="571">
        <v>0.53</v>
      </c>
      <c r="G228" s="572"/>
      <c r="H228" s="801" t="s">
        <v>12919</v>
      </c>
      <c r="I228" s="801"/>
      <c r="J228" s="571">
        <v>2.44</v>
      </c>
    </row>
    <row r="229" spans="1:10" ht="0.95" customHeight="1" thickTop="1">
      <c r="A229" s="570"/>
      <c r="B229" s="570"/>
      <c r="C229" s="570"/>
      <c r="D229" s="570"/>
      <c r="E229" s="570"/>
      <c r="F229" s="570"/>
      <c r="G229" s="570"/>
      <c r="H229" s="570"/>
      <c r="I229" s="570"/>
      <c r="J229" s="570"/>
    </row>
    <row r="230" spans="1:10" ht="18" customHeight="1">
      <c r="A230" s="590" t="s">
        <v>14057</v>
      </c>
      <c r="B230" s="588" t="s">
        <v>12942</v>
      </c>
      <c r="C230" s="590" t="s">
        <v>12941</v>
      </c>
      <c r="D230" s="590" t="s">
        <v>12940</v>
      </c>
      <c r="E230" s="802" t="s">
        <v>12939</v>
      </c>
      <c r="F230" s="802"/>
      <c r="G230" s="589" t="s">
        <v>12938</v>
      </c>
      <c r="H230" s="588" t="s">
        <v>12937</v>
      </c>
      <c r="I230" s="588" t="s">
        <v>12936</v>
      </c>
      <c r="J230" s="588" t="s">
        <v>12935</v>
      </c>
    </row>
    <row r="231" spans="1:10" ht="24" customHeight="1">
      <c r="A231" s="586" t="s">
        <v>12934</v>
      </c>
      <c r="B231" s="587" t="s">
        <v>14056</v>
      </c>
      <c r="C231" s="586" t="s">
        <v>7</v>
      </c>
      <c r="D231" s="586" t="s">
        <v>3195</v>
      </c>
      <c r="E231" s="803" t="s">
        <v>12964</v>
      </c>
      <c r="F231" s="803"/>
      <c r="G231" s="585" t="s">
        <v>12963</v>
      </c>
      <c r="H231" s="584">
        <v>1</v>
      </c>
      <c r="I231" s="583">
        <v>71.38</v>
      </c>
      <c r="J231" s="583">
        <v>71.38</v>
      </c>
    </row>
    <row r="232" spans="1:10" ht="24" customHeight="1">
      <c r="A232" s="581" t="s">
        <v>12930</v>
      </c>
      <c r="B232" s="582" t="s">
        <v>12929</v>
      </c>
      <c r="C232" s="581" t="s">
        <v>7</v>
      </c>
      <c r="D232" s="581" t="s">
        <v>25</v>
      </c>
      <c r="E232" s="804" t="s">
        <v>12928</v>
      </c>
      <c r="F232" s="804"/>
      <c r="G232" s="580" t="s">
        <v>23</v>
      </c>
      <c r="H232" s="579">
        <v>3.0529999999999999</v>
      </c>
      <c r="I232" s="578">
        <v>15.65</v>
      </c>
      <c r="J232" s="578">
        <v>47.77</v>
      </c>
    </row>
    <row r="233" spans="1:10" ht="24" customHeight="1">
      <c r="A233" s="581" t="s">
        <v>12930</v>
      </c>
      <c r="B233" s="582" t="s">
        <v>13035</v>
      </c>
      <c r="C233" s="581" t="s">
        <v>7</v>
      </c>
      <c r="D233" s="581" t="s">
        <v>49</v>
      </c>
      <c r="E233" s="804" t="s">
        <v>12928</v>
      </c>
      <c r="F233" s="804"/>
      <c r="G233" s="580" t="s">
        <v>23</v>
      </c>
      <c r="H233" s="579">
        <v>1.1890000000000001</v>
      </c>
      <c r="I233" s="578">
        <v>19.86</v>
      </c>
      <c r="J233" s="578">
        <v>23.61</v>
      </c>
    </row>
    <row r="234" spans="1:10" ht="25.5">
      <c r="A234" s="572"/>
      <c r="B234" s="572"/>
      <c r="C234" s="572"/>
      <c r="D234" s="572"/>
      <c r="E234" s="572" t="s">
        <v>12923</v>
      </c>
      <c r="F234" s="571">
        <v>30.18580897533413</v>
      </c>
      <c r="G234" s="572" t="s">
        <v>12922</v>
      </c>
      <c r="H234" s="571">
        <v>25.37</v>
      </c>
      <c r="I234" s="572" t="s">
        <v>12921</v>
      </c>
      <c r="J234" s="571">
        <v>55.56</v>
      </c>
    </row>
    <row r="235" spans="1:10" ht="15" thickBot="1">
      <c r="A235" s="572"/>
      <c r="B235" s="572"/>
      <c r="C235" s="572"/>
      <c r="D235" s="572"/>
      <c r="E235" s="572" t="s">
        <v>12920</v>
      </c>
      <c r="F235" s="571">
        <v>20.149999999999999</v>
      </c>
      <c r="G235" s="572"/>
      <c r="H235" s="801" t="s">
        <v>12919</v>
      </c>
      <c r="I235" s="801"/>
      <c r="J235" s="571">
        <v>91.53</v>
      </c>
    </row>
    <row r="236" spans="1:10" ht="0.95" customHeight="1" thickTop="1">
      <c r="A236" s="570"/>
      <c r="B236" s="570"/>
      <c r="C236" s="570"/>
      <c r="D236" s="570"/>
      <c r="E236" s="570"/>
      <c r="F236" s="570"/>
      <c r="G236" s="570"/>
      <c r="H236" s="570"/>
      <c r="I236" s="570"/>
      <c r="J236" s="570"/>
    </row>
    <row r="237" spans="1:10" ht="18" customHeight="1">
      <c r="A237" s="590" t="s">
        <v>14055</v>
      </c>
      <c r="B237" s="588" t="s">
        <v>12942</v>
      </c>
      <c r="C237" s="590" t="s">
        <v>12941</v>
      </c>
      <c r="D237" s="590" t="s">
        <v>12940</v>
      </c>
      <c r="E237" s="802" t="s">
        <v>12939</v>
      </c>
      <c r="F237" s="802"/>
      <c r="G237" s="589" t="s">
        <v>12938</v>
      </c>
      <c r="H237" s="588" t="s">
        <v>12937</v>
      </c>
      <c r="I237" s="588" t="s">
        <v>12936</v>
      </c>
      <c r="J237" s="588" t="s">
        <v>12935</v>
      </c>
    </row>
    <row r="238" spans="1:10" ht="36" customHeight="1">
      <c r="A238" s="586" t="s">
        <v>12934</v>
      </c>
      <c r="B238" s="587" t="s">
        <v>14054</v>
      </c>
      <c r="C238" s="586" t="s">
        <v>7</v>
      </c>
      <c r="D238" s="586" t="s">
        <v>3207</v>
      </c>
      <c r="E238" s="803" t="s">
        <v>13070</v>
      </c>
      <c r="F238" s="803"/>
      <c r="G238" s="585" t="s">
        <v>13042</v>
      </c>
      <c r="H238" s="584">
        <v>1</v>
      </c>
      <c r="I238" s="583">
        <v>103.02</v>
      </c>
      <c r="J238" s="583">
        <v>103.02</v>
      </c>
    </row>
    <row r="239" spans="1:10" ht="36" customHeight="1">
      <c r="A239" s="581" t="s">
        <v>12930</v>
      </c>
      <c r="B239" s="582" t="s">
        <v>13003</v>
      </c>
      <c r="C239" s="581" t="s">
        <v>7</v>
      </c>
      <c r="D239" s="581" t="s">
        <v>2044</v>
      </c>
      <c r="E239" s="804" t="s">
        <v>12945</v>
      </c>
      <c r="F239" s="804"/>
      <c r="G239" s="580" t="s">
        <v>46</v>
      </c>
      <c r="H239" s="579">
        <v>7.9000000000000001E-2</v>
      </c>
      <c r="I239" s="578">
        <v>17.809999999999999</v>
      </c>
      <c r="J239" s="578">
        <v>1.4</v>
      </c>
    </row>
    <row r="240" spans="1:10" ht="36" customHeight="1">
      <c r="A240" s="581" t="s">
        <v>12930</v>
      </c>
      <c r="B240" s="582" t="s">
        <v>13004</v>
      </c>
      <c r="C240" s="581" t="s">
        <v>7</v>
      </c>
      <c r="D240" s="581" t="s">
        <v>2045</v>
      </c>
      <c r="E240" s="804" t="s">
        <v>12945</v>
      </c>
      <c r="F240" s="804"/>
      <c r="G240" s="580" t="s">
        <v>61</v>
      </c>
      <c r="H240" s="579">
        <v>3.9E-2</v>
      </c>
      <c r="I240" s="578">
        <v>15.16</v>
      </c>
      <c r="J240" s="578">
        <v>0.59</v>
      </c>
    </row>
    <row r="241" spans="1:10" ht="24" customHeight="1">
      <c r="A241" s="581" t="s">
        <v>12930</v>
      </c>
      <c r="B241" s="582" t="s">
        <v>13201</v>
      </c>
      <c r="C241" s="581" t="s">
        <v>7</v>
      </c>
      <c r="D241" s="581" t="s">
        <v>48</v>
      </c>
      <c r="E241" s="804" t="s">
        <v>12928</v>
      </c>
      <c r="F241" s="804"/>
      <c r="G241" s="580" t="s">
        <v>23</v>
      </c>
      <c r="H241" s="579">
        <v>2.7690000000000001</v>
      </c>
      <c r="I241" s="578">
        <v>19.649999999999999</v>
      </c>
      <c r="J241" s="578">
        <v>54.41</v>
      </c>
    </row>
    <row r="242" spans="1:10" ht="24" customHeight="1">
      <c r="A242" s="581" t="s">
        <v>12930</v>
      </c>
      <c r="B242" s="582" t="s">
        <v>13068</v>
      </c>
      <c r="C242" s="581" t="s">
        <v>7</v>
      </c>
      <c r="D242" s="581" t="s">
        <v>47</v>
      </c>
      <c r="E242" s="804" t="s">
        <v>12928</v>
      </c>
      <c r="F242" s="804"/>
      <c r="G242" s="580" t="s">
        <v>23</v>
      </c>
      <c r="H242" s="579">
        <v>1.0860000000000001</v>
      </c>
      <c r="I242" s="578">
        <v>16.3</v>
      </c>
      <c r="J242" s="578">
        <v>17.7</v>
      </c>
    </row>
    <row r="243" spans="1:10" ht="24" customHeight="1">
      <c r="A243" s="576" t="s">
        <v>12926</v>
      </c>
      <c r="B243" s="577" t="s">
        <v>13066</v>
      </c>
      <c r="C243" s="576" t="s">
        <v>7</v>
      </c>
      <c r="D243" s="576" t="s">
        <v>6225</v>
      </c>
      <c r="E243" s="800" t="s">
        <v>12924</v>
      </c>
      <c r="F243" s="800"/>
      <c r="G243" s="575" t="s">
        <v>58</v>
      </c>
      <c r="H243" s="574">
        <v>1.7000000000000001E-2</v>
      </c>
      <c r="I243" s="573">
        <v>5.24</v>
      </c>
      <c r="J243" s="573">
        <v>0.08</v>
      </c>
    </row>
    <row r="244" spans="1:10" ht="24" customHeight="1">
      <c r="A244" s="576" t="s">
        <v>12926</v>
      </c>
      <c r="B244" s="577" t="s">
        <v>14053</v>
      </c>
      <c r="C244" s="576" t="s">
        <v>7</v>
      </c>
      <c r="D244" s="576" t="s">
        <v>7954</v>
      </c>
      <c r="E244" s="800" t="s">
        <v>12924</v>
      </c>
      <c r="F244" s="800"/>
      <c r="G244" s="575" t="s">
        <v>21</v>
      </c>
      <c r="H244" s="574">
        <v>1.6E-2</v>
      </c>
      <c r="I244" s="573">
        <v>16.18</v>
      </c>
      <c r="J244" s="573">
        <v>0.25</v>
      </c>
    </row>
    <row r="245" spans="1:10" ht="24" customHeight="1">
      <c r="A245" s="576" t="s">
        <v>12926</v>
      </c>
      <c r="B245" s="577" t="s">
        <v>13444</v>
      </c>
      <c r="C245" s="576" t="s">
        <v>7</v>
      </c>
      <c r="D245" s="576" t="s">
        <v>7948</v>
      </c>
      <c r="E245" s="800" t="s">
        <v>12924</v>
      </c>
      <c r="F245" s="800"/>
      <c r="G245" s="575" t="s">
        <v>21</v>
      </c>
      <c r="H245" s="574">
        <v>0.01</v>
      </c>
      <c r="I245" s="573">
        <v>17.829999999999998</v>
      </c>
      <c r="J245" s="573">
        <v>0.17</v>
      </c>
    </row>
    <row r="246" spans="1:10" ht="24" customHeight="1">
      <c r="A246" s="576" t="s">
        <v>12926</v>
      </c>
      <c r="B246" s="577" t="s">
        <v>13431</v>
      </c>
      <c r="C246" s="576" t="s">
        <v>7</v>
      </c>
      <c r="D246" s="576" t="s">
        <v>7958</v>
      </c>
      <c r="E246" s="800" t="s">
        <v>12924</v>
      </c>
      <c r="F246" s="800"/>
      <c r="G246" s="575" t="s">
        <v>21</v>
      </c>
      <c r="H246" s="574">
        <v>4.7E-2</v>
      </c>
      <c r="I246" s="573">
        <v>14.72</v>
      </c>
      <c r="J246" s="573">
        <v>0.69</v>
      </c>
    </row>
    <row r="247" spans="1:10" ht="24" customHeight="1">
      <c r="A247" s="576" t="s">
        <v>12926</v>
      </c>
      <c r="B247" s="577" t="s">
        <v>13064</v>
      </c>
      <c r="C247" s="576" t="s">
        <v>7</v>
      </c>
      <c r="D247" s="576" t="s">
        <v>11365</v>
      </c>
      <c r="E247" s="800" t="s">
        <v>12924</v>
      </c>
      <c r="F247" s="800"/>
      <c r="G247" s="575" t="s">
        <v>18</v>
      </c>
      <c r="H247" s="574">
        <v>4.6120000000000001</v>
      </c>
      <c r="I247" s="573">
        <v>2.5299999999999998</v>
      </c>
      <c r="J247" s="573">
        <v>11.66</v>
      </c>
    </row>
    <row r="248" spans="1:10" ht="24" customHeight="1">
      <c r="A248" s="576" t="s">
        <v>12926</v>
      </c>
      <c r="B248" s="577" t="s">
        <v>13203</v>
      </c>
      <c r="C248" s="576" t="s">
        <v>7</v>
      </c>
      <c r="D248" s="576" t="s">
        <v>12264</v>
      </c>
      <c r="E248" s="800" t="s">
        <v>12924</v>
      </c>
      <c r="F248" s="800"/>
      <c r="G248" s="575" t="s">
        <v>18</v>
      </c>
      <c r="H248" s="574">
        <v>1.278</v>
      </c>
      <c r="I248" s="573">
        <v>12.58</v>
      </c>
      <c r="J248" s="573">
        <v>16.07</v>
      </c>
    </row>
    <row r="249" spans="1:10" ht="25.5">
      <c r="A249" s="572"/>
      <c r="B249" s="572"/>
      <c r="C249" s="572"/>
      <c r="D249" s="572"/>
      <c r="E249" s="572" t="s">
        <v>12923</v>
      </c>
      <c r="F249" s="571">
        <v>32.174290992067803</v>
      </c>
      <c r="G249" s="572" t="s">
        <v>12922</v>
      </c>
      <c r="H249" s="571">
        <v>27.05</v>
      </c>
      <c r="I249" s="572" t="s">
        <v>12921</v>
      </c>
      <c r="J249" s="571">
        <v>59.22</v>
      </c>
    </row>
    <row r="250" spans="1:10" ht="15" thickBot="1">
      <c r="A250" s="572"/>
      <c r="B250" s="572"/>
      <c r="C250" s="572"/>
      <c r="D250" s="572"/>
      <c r="E250" s="572" t="s">
        <v>12920</v>
      </c>
      <c r="F250" s="571">
        <v>29.09</v>
      </c>
      <c r="G250" s="572"/>
      <c r="H250" s="801" t="s">
        <v>12919</v>
      </c>
      <c r="I250" s="801"/>
      <c r="J250" s="571">
        <v>132.11000000000001</v>
      </c>
    </row>
    <row r="251" spans="1:10" ht="0.95" customHeight="1" thickTop="1">
      <c r="A251" s="570"/>
      <c r="B251" s="570"/>
      <c r="C251" s="570"/>
      <c r="D251" s="570"/>
      <c r="E251" s="570"/>
      <c r="F251" s="570"/>
      <c r="G251" s="570"/>
      <c r="H251" s="570"/>
      <c r="I251" s="570"/>
      <c r="J251" s="570"/>
    </row>
    <row r="252" spans="1:10" ht="18" customHeight="1">
      <c r="A252" s="590" t="s">
        <v>14052</v>
      </c>
      <c r="B252" s="588" t="s">
        <v>12942</v>
      </c>
      <c r="C252" s="590" t="s">
        <v>12941</v>
      </c>
      <c r="D252" s="590" t="s">
        <v>12940</v>
      </c>
      <c r="E252" s="802" t="s">
        <v>12939</v>
      </c>
      <c r="F252" s="802"/>
      <c r="G252" s="589" t="s">
        <v>12938</v>
      </c>
      <c r="H252" s="588" t="s">
        <v>12937</v>
      </c>
      <c r="I252" s="588" t="s">
        <v>12936</v>
      </c>
      <c r="J252" s="588" t="s">
        <v>12935</v>
      </c>
    </row>
    <row r="253" spans="1:10" ht="36" customHeight="1">
      <c r="A253" s="586" t="s">
        <v>12934</v>
      </c>
      <c r="B253" s="587" t="s">
        <v>14051</v>
      </c>
      <c r="C253" s="586" t="s">
        <v>7</v>
      </c>
      <c r="D253" s="586" t="s">
        <v>3229</v>
      </c>
      <c r="E253" s="803" t="s">
        <v>13070</v>
      </c>
      <c r="F253" s="803"/>
      <c r="G253" s="585" t="s">
        <v>13042</v>
      </c>
      <c r="H253" s="584">
        <v>1</v>
      </c>
      <c r="I253" s="583">
        <v>23.88</v>
      </c>
      <c r="J253" s="583">
        <v>23.88</v>
      </c>
    </row>
    <row r="254" spans="1:10" ht="36" customHeight="1">
      <c r="A254" s="581" t="s">
        <v>12930</v>
      </c>
      <c r="B254" s="582" t="s">
        <v>13296</v>
      </c>
      <c r="C254" s="581" t="s">
        <v>7</v>
      </c>
      <c r="D254" s="581" t="s">
        <v>2774</v>
      </c>
      <c r="E254" s="804" t="s">
        <v>13070</v>
      </c>
      <c r="F254" s="804"/>
      <c r="G254" s="580" t="s">
        <v>12963</v>
      </c>
      <c r="H254" s="579">
        <v>5.6500000000000002E-2</v>
      </c>
      <c r="I254" s="578">
        <v>290.27999999999997</v>
      </c>
      <c r="J254" s="578">
        <v>16.399999999999999</v>
      </c>
    </row>
    <row r="255" spans="1:10" ht="24" customHeight="1">
      <c r="A255" s="581" t="s">
        <v>12930</v>
      </c>
      <c r="B255" s="582" t="s">
        <v>12929</v>
      </c>
      <c r="C255" s="581" t="s">
        <v>7</v>
      </c>
      <c r="D255" s="581" t="s">
        <v>25</v>
      </c>
      <c r="E255" s="804" t="s">
        <v>12928</v>
      </c>
      <c r="F255" s="804"/>
      <c r="G255" s="580" t="s">
        <v>23</v>
      </c>
      <c r="H255" s="579">
        <v>8.4699999999999998E-2</v>
      </c>
      <c r="I255" s="578">
        <v>15.65</v>
      </c>
      <c r="J255" s="578">
        <v>1.32</v>
      </c>
    </row>
    <row r="256" spans="1:10" ht="24" customHeight="1">
      <c r="A256" s="581" t="s">
        <v>12930</v>
      </c>
      <c r="B256" s="582" t="s">
        <v>13035</v>
      </c>
      <c r="C256" s="581" t="s">
        <v>7</v>
      </c>
      <c r="D256" s="581" t="s">
        <v>49</v>
      </c>
      <c r="E256" s="804" t="s">
        <v>12928</v>
      </c>
      <c r="F256" s="804"/>
      <c r="G256" s="580" t="s">
        <v>23</v>
      </c>
      <c r="H256" s="579">
        <v>0.31059999999999999</v>
      </c>
      <c r="I256" s="578">
        <v>19.86</v>
      </c>
      <c r="J256" s="578">
        <v>6.16</v>
      </c>
    </row>
    <row r="257" spans="1:10" ht="25.5">
      <c r="A257" s="572"/>
      <c r="B257" s="572"/>
      <c r="C257" s="572"/>
      <c r="D257" s="572"/>
      <c r="E257" s="572" t="s">
        <v>12923</v>
      </c>
      <c r="F257" s="571">
        <v>4.4876670650874715</v>
      </c>
      <c r="G257" s="572" t="s">
        <v>12922</v>
      </c>
      <c r="H257" s="571">
        <v>3.77</v>
      </c>
      <c r="I257" s="572" t="s">
        <v>12921</v>
      </c>
      <c r="J257" s="571">
        <v>8.26</v>
      </c>
    </row>
    <row r="258" spans="1:10" ht="15" thickBot="1">
      <c r="A258" s="572"/>
      <c r="B258" s="572"/>
      <c r="C258" s="572"/>
      <c r="D258" s="572"/>
      <c r="E258" s="572" t="s">
        <v>12920</v>
      </c>
      <c r="F258" s="571">
        <v>6.74</v>
      </c>
      <c r="G258" s="572"/>
      <c r="H258" s="801" t="s">
        <v>12919</v>
      </c>
      <c r="I258" s="801"/>
      <c r="J258" s="571">
        <v>30.62</v>
      </c>
    </row>
    <row r="259" spans="1:10" ht="0.95" customHeight="1" thickTop="1">
      <c r="A259" s="570"/>
      <c r="B259" s="570"/>
      <c r="C259" s="570"/>
      <c r="D259" s="570"/>
      <c r="E259" s="570"/>
      <c r="F259" s="570"/>
      <c r="G259" s="570"/>
      <c r="H259" s="570"/>
      <c r="I259" s="570"/>
      <c r="J259" s="570"/>
    </row>
    <row r="260" spans="1:10" ht="18" customHeight="1">
      <c r="A260" s="590" t="s">
        <v>14050</v>
      </c>
      <c r="B260" s="588" t="s">
        <v>12942</v>
      </c>
      <c r="C260" s="590" t="s">
        <v>12941</v>
      </c>
      <c r="D260" s="590" t="s">
        <v>12940</v>
      </c>
      <c r="E260" s="802" t="s">
        <v>12939</v>
      </c>
      <c r="F260" s="802"/>
      <c r="G260" s="589" t="s">
        <v>12938</v>
      </c>
      <c r="H260" s="588" t="s">
        <v>12937</v>
      </c>
      <c r="I260" s="588" t="s">
        <v>12936</v>
      </c>
      <c r="J260" s="588" t="s">
        <v>12935</v>
      </c>
    </row>
    <row r="261" spans="1:10" ht="24" customHeight="1">
      <c r="A261" s="586" t="s">
        <v>12934</v>
      </c>
      <c r="B261" s="587" t="s">
        <v>14049</v>
      </c>
      <c r="C261" s="586" t="s">
        <v>7</v>
      </c>
      <c r="D261" s="586" t="s">
        <v>3218</v>
      </c>
      <c r="E261" s="803" t="s">
        <v>13070</v>
      </c>
      <c r="F261" s="803"/>
      <c r="G261" s="585" t="s">
        <v>21</v>
      </c>
      <c r="H261" s="584">
        <v>1</v>
      </c>
      <c r="I261" s="583">
        <v>16.739999999999998</v>
      </c>
      <c r="J261" s="583">
        <v>16.739999999999998</v>
      </c>
    </row>
    <row r="262" spans="1:10" ht="36" customHeight="1">
      <c r="A262" s="581" t="s">
        <v>12930</v>
      </c>
      <c r="B262" s="582" t="s">
        <v>13284</v>
      </c>
      <c r="C262" s="581" t="s">
        <v>7</v>
      </c>
      <c r="D262" s="581" t="s">
        <v>2320</v>
      </c>
      <c r="E262" s="804" t="s">
        <v>13070</v>
      </c>
      <c r="F262" s="804"/>
      <c r="G262" s="580" t="s">
        <v>21</v>
      </c>
      <c r="H262" s="579">
        <v>1</v>
      </c>
      <c r="I262" s="578">
        <v>14.02</v>
      </c>
      <c r="J262" s="578">
        <v>14.02</v>
      </c>
    </row>
    <row r="263" spans="1:10" ht="24" customHeight="1">
      <c r="A263" s="581" t="s">
        <v>12930</v>
      </c>
      <c r="B263" s="582" t="s">
        <v>13272</v>
      </c>
      <c r="C263" s="581" t="s">
        <v>7</v>
      </c>
      <c r="D263" s="581" t="s">
        <v>137</v>
      </c>
      <c r="E263" s="804" t="s">
        <v>12928</v>
      </c>
      <c r="F263" s="804"/>
      <c r="G263" s="580" t="s">
        <v>23</v>
      </c>
      <c r="H263" s="579">
        <v>2.9000000000000001E-2</v>
      </c>
      <c r="I263" s="578">
        <v>14.93</v>
      </c>
      <c r="J263" s="578">
        <v>0.43</v>
      </c>
    </row>
    <row r="264" spans="1:10" ht="24" customHeight="1">
      <c r="A264" s="581" t="s">
        <v>12930</v>
      </c>
      <c r="B264" s="582" t="s">
        <v>13273</v>
      </c>
      <c r="C264" s="581" t="s">
        <v>7</v>
      </c>
      <c r="D264" s="581" t="s">
        <v>142</v>
      </c>
      <c r="E264" s="804" t="s">
        <v>12928</v>
      </c>
      <c r="F264" s="804"/>
      <c r="G264" s="580" t="s">
        <v>23</v>
      </c>
      <c r="H264" s="579">
        <v>8.8999999999999996E-2</v>
      </c>
      <c r="I264" s="578">
        <v>19.75</v>
      </c>
      <c r="J264" s="578">
        <v>1.75</v>
      </c>
    </row>
    <row r="265" spans="1:10" ht="24" customHeight="1">
      <c r="A265" s="576" t="s">
        <v>12926</v>
      </c>
      <c r="B265" s="577" t="s">
        <v>13354</v>
      </c>
      <c r="C265" s="576" t="s">
        <v>7</v>
      </c>
      <c r="D265" s="576" t="s">
        <v>10543</v>
      </c>
      <c r="E265" s="800" t="s">
        <v>12924</v>
      </c>
      <c r="F265" s="800"/>
      <c r="G265" s="575" t="s">
        <v>21</v>
      </c>
      <c r="H265" s="574">
        <v>2.5000000000000001E-2</v>
      </c>
      <c r="I265" s="573">
        <v>18.7</v>
      </c>
      <c r="J265" s="573">
        <v>0.46</v>
      </c>
    </row>
    <row r="266" spans="1:10" ht="36" customHeight="1">
      <c r="A266" s="576" t="s">
        <v>12926</v>
      </c>
      <c r="B266" s="577" t="s">
        <v>13353</v>
      </c>
      <c r="C266" s="576" t="s">
        <v>7</v>
      </c>
      <c r="D266" s="576" t="s">
        <v>4684</v>
      </c>
      <c r="E266" s="800" t="s">
        <v>12924</v>
      </c>
      <c r="F266" s="800"/>
      <c r="G266" s="575" t="s">
        <v>41</v>
      </c>
      <c r="H266" s="574">
        <v>0.46550000000000002</v>
      </c>
      <c r="I266" s="573">
        <v>0.18</v>
      </c>
      <c r="J266" s="573">
        <v>0.08</v>
      </c>
    </row>
    <row r="267" spans="1:10" ht="25.5">
      <c r="A267" s="572"/>
      <c r="B267" s="572"/>
      <c r="C267" s="572"/>
      <c r="D267" s="572"/>
      <c r="E267" s="572" t="s">
        <v>12923</v>
      </c>
      <c r="F267" s="571">
        <v>1.0540041290883408</v>
      </c>
      <c r="G267" s="572" t="s">
        <v>12922</v>
      </c>
      <c r="H267" s="571">
        <v>0.89</v>
      </c>
      <c r="I267" s="572" t="s">
        <v>12921</v>
      </c>
      <c r="J267" s="571">
        <v>1.94</v>
      </c>
    </row>
    <row r="268" spans="1:10" ht="15" thickBot="1">
      <c r="A268" s="572"/>
      <c r="B268" s="572"/>
      <c r="C268" s="572"/>
      <c r="D268" s="572"/>
      <c r="E268" s="572" t="s">
        <v>12920</v>
      </c>
      <c r="F268" s="571">
        <v>4.72</v>
      </c>
      <c r="G268" s="572"/>
      <c r="H268" s="801" t="s">
        <v>12919</v>
      </c>
      <c r="I268" s="801"/>
      <c r="J268" s="571">
        <v>21.46</v>
      </c>
    </row>
    <row r="269" spans="1:10" ht="0.95" customHeight="1" thickTop="1">
      <c r="A269" s="570"/>
      <c r="B269" s="570"/>
      <c r="C269" s="570"/>
      <c r="D269" s="570"/>
      <c r="E269" s="570"/>
      <c r="F269" s="570"/>
      <c r="G269" s="570"/>
      <c r="H269" s="570"/>
      <c r="I269" s="570"/>
      <c r="J269" s="570"/>
    </row>
    <row r="270" spans="1:10" ht="18" customHeight="1">
      <c r="A270" s="590" t="s">
        <v>14048</v>
      </c>
      <c r="B270" s="588" t="s">
        <v>12942</v>
      </c>
      <c r="C270" s="590" t="s">
        <v>12941</v>
      </c>
      <c r="D270" s="590" t="s">
        <v>12940</v>
      </c>
      <c r="E270" s="802" t="s">
        <v>12939</v>
      </c>
      <c r="F270" s="802"/>
      <c r="G270" s="589" t="s">
        <v>12938</v>
      </c>
      <c r="H270" s="588" t="s">
        <v>12937</v>
      </c>
      <c r="I270" s="588" t="s">
        <v>12936</v>
      </c>
      <c r="J270" s="588" t="s">
        <v>12935</v>
      </c>
    </row>
    <row r="271" spans="1:10" ht="24" customHeight="1">
      <c r="A271" s="586" t="s">
        <v>12934</v>
      </c>
      <c r="B271" s="587" t="s">
        <v>14047</v>
      </c>
      <c r="C271" s="586" t="s">
        <v>7</v>
      </c>
      <c r="D271" s="586" t="s">
        <v>3215</v>
      </c>
      <c r="E271" s="803" t="s">
        <v>13070</v>
      </c>
      <c r="F271" s="803"/>
      <c r="G271" s="585" t="s">
        <v>21</v>
      </c>
      <c r="H271" s="584">
        <v>1</v>
      </c>
      <c r="I271" s="583">
        <v>19.809999999999999</v>
      </c>
      <c r="J271" s="583">
        <v>19.809999999999999</v>
      </c>
    </row>
    <row r="272" spans="1:10" ht="36" customHeight="1">
      <c r="A272" s="581" t="s">
        <v>12930</v>
      </c>
      <c r="B272" s="582" t="s">
        <v>13275</v>
      </c>
      <c r="C272" s="581" t="s">
        <v>7</v>
      </c>
      <c r="D272" s="581" t="s">
        <v>2317</v>
      </c>
      <c r="E272" s="804" t="s">
        <v>13070</v>
      </c>
      <c r="F272" s="804"/>
      <c r="G272" s="580" t="s">
        <v>21</v>
      </c>
      <c r="H272" s="579">
        <v>1</v>
      </c>
      <c r="I272" s="578">
        <v>14.22</v>
      </c>
      <c r="J272" s="578">
        <v>14.22</v>
      </c>
    </row>
    <row r="273" spans="1:10" ht="24" customHeight="1">
      <c r="A273" s="581" t="s">
        <v>12930</v>
      </c>
      <c r="B273" s="582" t="s">
        <v>13273</v>
      </c>
      <c r="C273" s="581" t="s">
        <v>7</v>
      </c>
      <c r="D273" s="581" t="s">
        <v>142</v>
      </c>
      <c r="E273" s="804" t="s">
        <v>12928</v>
      </c>
      <c r="F273" s="804"/>
      <c r="G273" s="580" t="s">
        <v>23</v>
      </c>
      <c r="H273" s="579">
        <v>0.19450000000000001</v>
      </c>
      <c r="I273" s="578">
        <v>19.75</v>
      </c>
      <c r="J273" s="578">
        <v>3.84</v>
      </c>
    </row>
    <row r="274" spans="1:10" ht="24" customHeight="1">
      <c r="A274" s="581" t="s">
        <v>12930</v>
      </c>
      <c r="B274" s="582" t="s">
        <v>13272</v>
      </c>
      <c r="C274" s="581" t="s">
        <v>7</v>
      </c>
      <c r="D274" s="581" t="s">
        <v>137</v>
      </c>
      <c r="E274" s="804" t="s">
        <v>12928</v>
      </c>
      <c r="F274" s="804"/>
      <c r="G274" s="580" t="s">
        <v>23</v>
      </c>
      <c r="H274" s="579">
        <v>6.3500000000000001E-2</v>
      </c>
      <c r="I274" s="578">
        <v>14.93</v>
      </c>
      <c r="J274" s="578">
        <v>0.94</v>
      </c>
    </row>
    <row r="275" spans="1:10" ht="24" customHeight="1">
      <c r="A275" s="576" t="s">
        <v>12926</v>
      </c>
      <c r="B275" s="577" t="s">
        <v>13354</v>
      </c>
      <c r="C275" s="576" t="s">
        <v>7</v>
      </c>
      <c r="D275" s="576" t="s">
        <v>10543</v>
      </c>
      <c r="E275" s="800" t="s">
        <v>12924</v>
      </c>
      <c r="F275" s="800"/>
      <c r="G275" s="575" t="s">
        <v>21</v>
      </c>
      <c r="H275" s="574">
        <v>2.5000000000000001E-2</v>
      </c>
      <c r="I275" s="573">
        <v>18.7</v>
      </c>
      <c r="J275" s="573">
        <v>0.46</v>
      </c>
    </row>
    <row r="276" spans="1:10" ht="36" customHeight="1">
      <c r="A276" s="576" t="s">
        <v>12926</v>
      </c>
      <c r="B276" s="577" t="s">
        <v>13353</v>
      </c>
      <c r="C276" s="576" t="s">
        <v>7</v>
      </c>
      <c r="D276" s="576" t="s">
        <v>4684</v>
      </c>
      <c r="E276" s="800" t="s">
        <v>12924</v>
      </c>
      <c r="F276" s="800"/>
      <c r="G276" s="575" t="s">
        <v>41</v>
      </c>
      <c r="H276" s="574">
        <v>1.9664999999999999</v>
      </c>
      <c r="I276" s="573">
        <v>0.18</v>
      </c>
      <c r="J276" s="573">
        <v>0.35</v>
      </c>
    </row>
    <row r="277" spans="1:10" ht="25.5">
      <c r="A277" s="572"/>
      <c r="B277" s="572"/>
      <c r="C277" s="572"/>
      <c r="D277" s="572"/>
      <c r="E277" s="572" t="s">
        <v>12923</v>
      </c>
      <c r="F277" s="571">
        <v>2.7925676409866349</v>
      </c>
      <c r="G277" s="572" t="s">
        <v>12922</v>
      </c>
      <c r="H277" s="571">
        <v>2.35</v>
      </c>
      <c r="I277" s="572" t="s">
        <v>12921</v>
      </c>
      <c r="J277" s="571">
        <v>5.14</v>
      </c>
    </row>
    <row r="278" spans="1:10" ht="15" thickBot="1">
      <c r="A278" s="572"/>
      <c r="B278" s="572"/>
      <c r="C278" s="572"/>
      <c r="D278" s="572"/>
      <c r="E278" s="572" t="s">
        <v>12920</v>
      </c>
      <c r="F278" s="571">
        <v>5.59</v>
      </c>
      <c r="G278" s="572"/>
      <c r="H278" s="801" t="s">
        <v>12919</v>
      </c>
      <c r="I278" s="801"/>
      <c r="J278" s="571">
        <v>25.4</v>
      </c>
    </row>
    <row r="279" spans="1:10" ht="0.95" customHeight="1" thickTop="1">
      <c r="A279" s="570"/>
      <c r="B279" s="570"/>
      <c r="C279" s="570"/>
      <c r="D279" s="570"/>
      <c r="E279" s="570"/>
      <c r="F279" s="570"/>
      <c r="G279" s="570"/>
      <c r="H279" s="570"/>
      <c r="I279" s="570"/>
      <c r="J279" s="570"/>
    </row>
    <row r="280" spans="1:10" ht="18" customHeight="1">
      <c r="A280" s="590" t="s">
        <v>14046</v>
      </c>
      <c r="B280" s="588" t="s">
        <v>12942</v>
      </c>
      <c r="C280" s="590" t="s">
        <v>12941</v>
      </c>
      <c r="D280" s="590" t="s">
        <v>12940</v>
      </c>
      <c r="E280" s="802" t="s">
        <v>12939</v>
      </c>
      <c r="F280" s="802"/>
      <c r="G280" s="589" t="s">
        <v>12938</v>
      </c>
      <c r="H280" s="588" t="s">
        <v>12937</v>
      </c>
      <c r="I280" s="588" t="s">
        <v>12936</v>
      </c>
      <c r="J280" s="588" t="s">
        <v>12935</v>
      </c>
    </row>
    <row r="281" spans="1:10" ht="36" customHeight="1">
      <c r="A281" s="586" t="s">
        <v>12934</v>
      </c>
      <c r="B281" s="587" t="s">
        <v>14045</v>
      </c>
      <c r="C281" s="586" t="s">
        <v>7</v>
      </c>
      <c r="D281" s="586" t="s">
        <v>3226</v>
      </c>
      <c r="E281" s="803" t="s">
        <v>13070</v>
      </c>
      <c r="F281" s="803"/>
      <c r="G281" s="585" t="s">
        <v>12963</v>
      </c>
      <c r="H281" s="584">
        <v>1</v>
      </c>
      <c r="I281" s="583">
        <v>592.67999999999995</v>
      </c>
      <c r="J281" s="583">
        <v>592.67999999999995</v>
      </c>
    </row>
    <row r="282" spans="1:10" ht="36" customHeight="1">
      <c r="A282" s="581" t="s">
        <v>12930</v>
      </c>
      <c r="B282" s="582" t="s">
        <v>12952</v>
      </c>
      <c r="C282" s="581" t="s">
        <v>7</v>
      </c>
      <c r="D282" s="581" t="s">
        <v>1822</v>
      </c>
      <c r="E282" s="804" t="s">
        <v>12945</v>
      </c>
      <c r="F282" s="804"/>
      <c r="G282" s="580" t="s">
        <v>46</v>
      </c>
      <c r="H282" s="579">
        <v>0.12</v>
      </c>
      <c r="I282" s="578">
        <v>1.77</v>
      </c>
      <c r="J282" s="578">
        <v>0.21</v>
      </c>
    </row>
    <row r="283" spans="1:10" ht="36" customHeight="1">
      <c r="A283" s="581" t="s">
        <v>12930</v>
      </c>
      <c r="B283" s="582" t="s">
        <v>12953</v>
      </c>
      <c r="C283" s="581" t="s">
        <v>7</v>
      </c>
      <c r="D283" s="581" t="s">
        <v>1823</v>
      </c>
      <c r="E283" s="804" t="s">
        <v>12945</v>
      </c>
      <c r="F283" s="804"/>
      <c r="G283" s="580" t="s">
        <v>61</v>
      </c>
      <c r="H283" s="579">
        <v>0.126</v>
      </c>
      <c r="I283" s="578">
        <v>0.44</v>
      </c>
      <c r="J283" s="578">
        <v>0.05</v>
      </c>
    </row>
    <row r="284" spans="1:10" ht="24" customHeight="1">
      <c r="A284" s="581" t="s">
        <v>12930</v>
      </c>
      <c r="B284" s="582" t="s">
        <v>12929</v>
      </c>
      <c r="C284" s="581" t="s">
        <v>7</v>
      </c>
      <c r="D284" s="581" t="s">
        <v>25</v>
      </c>
      <c r="E284" s="804" t="s">
        <v>12928</v>
      </c>
      <c r="F284" s="804"/>
      <c r="G284" s="580" t="s">
        <v>23</v>
      </c>
      <c r="H284" s="579">
        <v>0.74</v>
      </c>
      <c r="I284" s="578">
        <v>15.65</v>
      </c>
      <c r="J284" s="578">
        <v>11.58</v>
      </c>
    </row>
    <row r="285" spans="1:10" ht="24" customHeight="1">
      <c r="A285" s="581" t="s">
        <v>12930</v>
      </c>
      <c r="B285" s="582" t="s">
        <v>13035</v>
      </c>
      <c r="C285" s="581" t="s">
        <v>7</v>
      </c>
      <c r="D285" s="581" t="s">
        <v>49</v>
      </c>
      <c r="E285" s="804" t="s">
        <v>12928</v>
      </c>
      <c r="F285" s="804"/>
      <c r="G285" s="580" t="s">
        <v>23</v>
      </c>
      <c r="H285" s="579">
        <v>0.49299999999999999</v>
      </c>
      <c r="I285" s="578">
        <v>19.86</v>
      </c>
      <c r="J285" s="578">
        <v>9.7899999999999991</v>
      </c>
    </row>
    <row r="286" spans="1:10" ht="36" customHeight="1">
      <c r="A286" s="576" t="s">
        <v>12926</v>
      </c>
      <c r="B286" s="577" t="s">
        <v>14030</v>
      </c>
      <c r="C286" s="576" t="s">
        <v>7</v>
      </c>
      <c r="D286" s="576" t="s">
        <v>5737</v>
      </c>
      <c r="E286" s="800" t="s">
        <v>12924</v>
      </c>
      <c r="F286" s="800"/>
      <c r="G286" s="575" t="s">
        <v>12963</v>
      </c>
      <c r="H286" s="574">
        <v>1.1499999999999999</v>
      </c>
      <c r="I286" s="573">
        <v>496.57</v>
      </c>
      <c r="J286" s="573">
        <v>571.04999999999995</v>
      </c>
    </row>
    <row r="287" spans="1:10" ht="25.5">
      <c r="A287" s="572"/>
      <c r="B287" s="572"/>
      <c r="C287" s="572"/>
      <c r="D287" s="572"/>
      <c r="E287" s="572" t="s">
        <v>12923</v>
      </c>
      <c r="F287" s="571">
        <v>9.100293382592632</v>
      </c>
      <c r="G287" s="572" t="s">
        <v>12922</v>
      </c>
      <c r="H287" s="571">
        <v>7.65</v>
      </c>
      <c r="I287" s="572" t="s">
        <v>12921</v>
      </c>
      <c r="J287" s="571">
        <v>16.75</v>
      </c>
    </row>
    <row r="288" spans="1:10" ht="15" thickBot="1">
      <c r="A288" s="572"/>
      <c r="B288" s="572"/>
      <c r="C288" s="572"/>
      <c r="D288" s="572"/>
      <c r="E288" s="572" t="s">
        <v>12920</v>
      </c>
      <c r="F288" s="571">
        <v>167.37</v>
      </c>
      <c r="G288" s="572"/>
      <c r="H288" s="801" t="s">
        <v>12919</v>
      </c>
      <c r="I288" s="801"/>
      <c r="J288" s="571">
        <v>760.05</v>
      </c>
    </row>
    <row r="289" spans="1:10" ht="0.95" customHeight="1" thickTop="1">
      <c r="A289" s="570"/>
      <c r="B289" s="570"/>
      <c r="C289" s="570"/>
      <c r="D289" s="570"/>
      <c r="E289" s="570"/>
      <c r="F289" s="570"/>
      <c r="G289" s="570"/>
      <c r="H289" s="570"/>
      <c r="I289" s="570"/>
      <c r="J289" s="570"/>
    </row>
    <row r="290" spans="1:10" ht="18" customHeight="1">
      <c r="A290" s="590" t="s">
        <v>14044</v>
      </c>
      <c r="B290" s="588" t="s">
        <v>12942</v>
      </c>
      <c r="C290" s="590" t="s">
        <v>12941</v>
      </c>
      <c r="D290" s="590" t="s">
        <v>12940</v>
      </c>
      <c r="E290" s="802" t="s">
        <v>12939</v>
      </c>
      <c r="F290" s="802"/>
      <c r="G290" s="589" t="s">
        <v>12938</v>
      </c>
      <c r="H290" s="588" t="s">
        <v>12937</v>
      </c>
      <c r="I290" s="588" t="s">
        <v>12936</v>
      </c>
      <c r="J290" s="588" t="s">
        <v>12935</v>
      </c>
    </row>
    <row r="291" spans="1:10" ht="24" customHeight="1">
      <c r="A291" s="586" t="s">
        <v>12934</v>
      </c>
      <c r="B291" s="587" t="s">
        <v>14043</v>
      </c>
      <c r="C291" s="586" t="s">
        <v>7</v>
      </c>
      <c r="D291" s="586" t="s">
        <v>537</v>
      </c>
      <c r="E291" s="803" t="s">
        <v>12964</v>
      </c>
      <c r="F291" s="803"/>
      <c r="G291" s="585" t="s">
        <v>12963</v>
      </c>
      <c r="H291" s="584">
        <v>1</v>
      </c>
      <c r="I291" s="583">
        <v>21.77</v>
      </c>
      <c r="J291" s="583">
        <v>21.77</v>
      </c>
    </row>
    <row r="292" spans="1:10" ht="36" customHeight="1">
      <c r="A292" s="581" t="s">
        <v>12930</v>
      </c>
      <c r="B292" s="582" t="s">
        <v>13038</v>
      </c>
      <c r="C292" s="581" t="s">
        <v>7</v>
      </c>
      <c r="D292" s="581" t="s">
        <v>2024</v>
      </c>
      <c r="E292" s="804" t="s">
        <v>12945</v>
      </c>
      <c r="F292" s="804"/>
      <c r="G292" s="580" t="s">
        <v>46</v>
      </c>
      <c r="H292" s="579">
        <v>0.27400000000000002</v>
      </c>
      <c r="I292" s="578">
        <v>22.26</v>
      </c>
      <c r="J292" s="578">
        <v>6.09</v>
      </c>
    </row>
    <row r="293" spans="1:10" ht="36" customHeight="1">
      <c r="A293" s="581" t="s">
        <v>12930</v>
      </c>
      <c r="B293" s="582" t="s">
        <v>13036</v>
      </c>
      <c r="C293" s="581" t="s">
        <v>7</v>
      </c>
      <c r="D293" s="581" t="s">
        <v>2025</v>
      </c>
      <c r="E293" s="804" t="s">
        <v>12945</v>
      </c>
      <c r="F293" s="804"/>
      <c r="G293" s="580" t="s">
        <v>61</v>
      </c>
      <c r="H293" s="579">
        <v>0.254</v>
      </c>
      <c r="I293" s="578">
        <v>15.83</v>
      </c>
      <c r="J293" s="578">
        <v>4.0199999999999996</v>
      </c>
    </row>
    <row r="294" spans="1:10" ht="24" customHeight="1">
      <c r="A294" s="581" t="s">
        <v>12930</v>
      </c>
      <c r="B294" s="582" t="s">
        <v>12965</v>
      </c>
      <c r="C294" s="581" t="s">
        <v>7</v>
      </c>
      <c r="D294" s="581" t="s">
        <v>2983</v>
      </c>
      <c r="E294" s="804" t="s">
        <v>12964</v>
      </c>
      <c r="F294" s="804"/>
      <c r="G294" s="580" t="s">
        <v>12963</v>
      </c>
      <c r="H294" s="579">
        <v>1</v>
      </c>
      <c r="I294" s="578">
        <v>1.49</v>
      </c>
      <c r="J294" s="578">
        <v>1.49</v>
      </c>
    </row>
    <row r="295" spans="1:10" ht="24" customHeight="1">
      <c r="A295" s="581" t="s">
        <v>12930</v>
      </c>
      <c r="B295" s="582" t="s">
        <v>12929</v>
      </c>
      <c r="C295" s="581" t="s">
        <v>7</v>
      </c>
      <c r="D295" s="581" t="s">
        <v>25</v>
      </c>
      <c r="E295" s="804" t="s">
        <v>12928</v>
      </c>
      <c r="F295" s="804"/>
      <c r="G295" s="580" t="s">
        <v>23</v>
      </c>
      <c r="H295" s="579">
        <v>0.65</v>
      </c>
      <c r="I295" s="578">
        <v>15.65</v>
      </c>
      <c r="J295" s="578">
        <v>10.17</v>
      </c>
    </row>
    <row r="296" spans="1:10" ht="25.5">
      <c r="A296" s="572"/>
      <c r="B296" s="572"/>
      <c r="C296" s="572"/>
      <c r="D296" s="572"/>
      <c r="E296" s="572" t="s">
        <v>12923</v>
      </c>
      <c r="F296" s="571">
        <v>7.8018037596435947</v>
      </c>
      <c r="G296" s="572" t="s">
        <v>12922</v>
      </c>
      <c r="H296" s="571">
        <v>6.56</v>
      </c>
      <c r="I296" s="572" t="s">
        <v>12921</v>
      </c>
      <c r="J296" s="571">
        <v>14.36</v>
      </c>
    </row>
    <row r="297" spans="1:10" ht="15" thickBot="1">
      <c r="A297" s="572"/>
      <c r="B297" s="572"/>
      <c r="C297" s="572"/>
      <c r="D297" s="572"/>
      <c r="E297" s="572" t="s">
        <v>12920</v>
      </c>
      <c r="F297" s="571">
        <v>6.14</v>
      </c>
      <c r="G297" s="572"/>
      <c r="H297" s="801" t="s">
        <v>12919</v>
      </c>
      <c r="I297" s="801"/>
      <c r="J297" s="571">
        <v>27.91</v>
      </c>
    </row>
    <row r="298" spans="1:10" ht="0.95" customHeight="1" thickTop="1">
      <c r="A298" s="570"/>
      <c r="B298" s="570"/>
      <c r="C298" s="570"/>
      <c r="D298" s="570"/>
      <c r="E298" s="570"/>
      <c r="F298" s="570"/>
      <c r="G298" s="570"/>
      <c r="H298" s="570"/>
      <c r="I298" s="570"/>
      <c r="J298" s="570"/>
    </row>
    <row r="299" spans="1:10" ht="18" customHeight="1">
      <c r="A299" s="590" t="s">
        <v>14042</v>
      </c>
      <c r="B299" s="588" t="s">
        <v>12942</v>
      </c>
      <c r="C299" s="590" t="s">
        <v>12941</v>
      </c>
      <c r="D299" s="590" t="s">
        <v>12940</v>
      </c>
      <c r="E299" s="802" t="s">
        <v>12939</v>
      </c>
      <c r="F299" s="802"/>
      <c r="G299" s="589" t="s">
        <v>12938</v>
      </c>
      <c r="H299" s="588" t="s">
        <v>12937</v>
      </c>
      <c r="I299" s="588" t="s">
        <v>12936</v>
      </c>
      <c r="J299" s="588" t="s">
        <v>12935</v>
      </c>
    </row>
    <row r="300" spans="1:10" ht="36" customHeight="1">
      <c r="A300" s="586" t="s">
        <v>12934</v>
      </c>
      <c r="B300" s="587" t="s">
        <v>14041</v>
      </c>
      <c r="C300" s="586" t="s">
        <v>7</v>
      </c>
      <c r="D300" s="586" t="s">
        <v>3228</v>
      </c>
      <c r="E300" s="803" t="s">
        <v>13070</v>
      </c>
      <c r="F300" s="803"/>
      <c r="G300" s="585" t="s">
        <v>13042</v>
      </c>
      <c r="H300" s="584">
        <v>1</v>
      </c>
      <c r="I300" s="583">
        <v>14.32</v>
      </c>
      <c r="J300" s="583">
        <v>14.32</v>
      </c>
    </row>
    <row r="301" spans="1:10" ht="36" customHeight="1">
      <c r="A301" s="581" t="s">
        <v>12930</v>
      </c>
      <c r="B301" s="582" t="s">
        <v>13296</v>
      </c>
      <c r="C301" s="581" t="s">
        <v>7</v>
      </c>
      <c r="D301" s="581" t="s">
        <v>2774</v>
      </c>
      <c r="E301" s="804" t="s">
        <v>13070</v>
      </c>
      <c r="F301" s="804"/>
      <c r="G301" s="580" t="s">
        <v>12963</v>
      </c>
      <c r="H301" s="579">
        <v>3.39E-2</v>
      </c>
      <c r="I301" s="578">
        <v>290.27999999999997</v>
      </c>
      <c r="J301" s="578">
        <v>9.84</v>
      </c>
    </row>
    <row r="302" spans="1:10" ht="24" customHeight="1">
      <c r="A302" s="581" t="s">
        <v>12930</v>
      </c>
      <c r="B302" s="582" t="s">
        <v>12929</v>
      </c>
      <c r="C302" s="581" t="s">
        <v>7</v>
      </c>
      <c r="D302" s="581" t="s">
        <v>25</v>
      </c>
      <c r="E302" s="804" t="s">
        <v>12928</v>
      </c>
      <c r="F302" s="804"/>
      <c r="G302" s="580" t="s">
        <v>23</v>
      </c>
      <c r="H302" s="579">
        <v>5.0799999999999998E-2</v>
      </c>
      <c r="I302" s="578">
        <v>15.65</v>
      </c>
      <c r="J302" s="578">
        <v>0.79</v>
      </c>
    </row>
    <row r="303" spans="1:10" ht="24" customHeight="1">
      <c r="A303" s="581" t="s">
        <v>12930</v>
      </c>
      <c r="B303" s="582" t="s">
        <v>13035</v>
      </c>
      <c r="C303" s="581" t="s">
        <v>7</v>
      </c>
      <c r="D303" s="581" t="s">
        <v>49</v>
      </c>
      <c r="E303" s="804" t="s">
        <v>12928</v>
      </c>
      <c r="F303" s="804"/>
      <c r="G303" s="580" t="s">
        <v>23</v>
      </c>
      <c r="H303" s="579">
        <v>0.18629999999999999</v>
      </c>
      <c r="I303" s="578">
        <v>19.86</v>
      </c>
      <c r="J303" s="578">
        <v>3.69</v>
      </c>
    </row>
    <row r="304" spans="1:10" ht="25.5">
      <c r="A304" s="572"/>
      <c r="B304" s="572"/>
      <c r="C304" s="572"/>
      <c r="D304" s="572"/>
      <c r="E304" s="572" t="s">
        <v>12923</v>
      </c>
      <c r="F304" s="571">
        <v>2.6893404324676737</v>
      </c>
      <c r="G304" s="572" t="s">
        <v>12922</v>
      </c>
      <c r="H304" s="571">
        <v>2.2599999999999998</v>
      </c>
      <c r="I304" s="572" t="s">
        <v>12921</v>
      </c>
      <c r="J304" s="571">
        <v>4.95</v>
      </c>
    </row>
    <row r="305" spans="1:10" ht="15" thickBot="1">
      <c r="A305" s="572"/>
      <c r="B305" s="572"/>
      <c r="C305" s="572"/>
      <c r="D305" s="572"/>
      <c r="E305" s="572" t="s">
        <v>12920</v>
      </c>
      <c r="F305" s="571">
        <v>4.04</v>
      </c>
      <c r="G305" s="572"/>
      <c r="H305" s="801" t="s">
        <v>12919</v>
      </c>
      <c r="I305" s="801"/>
      <c r="J305" s="571">
        <v>18.36</v>
      </c>
    </row>
    <row r="306" spans="1:10" ht="0.95" customHeight="1" thickTop="1">
      <c r="A306" s="570"/>
      <c r="B306" s="570"/>
      <c r="C306" s="570"/>
      <c r="D306" s="570"/>
      <c r="E306" s="570"/>
      <c r="F306" s="570"/>
      <c r="G306" s="570"/>
      <c r="H306" s="570"/>
      <c r="I306" s="570"/>
      <c r="J306" s="570"/>
    </row>
    <row r="307" spans="1:10" ht="18" customHeight="1">
      <c r="A307" s="590" t="s">
        <v>14040</v>
      </c>
      <c r="B307" s="588" t="s">
        <v>12942</v>
      </c>
      <c r="C307" s="590" t="s">
        <v>12941</v>
      </c>
      <c r="D307" s="590" t="s">
        <v>12940</v>
      </c>
      <c r="E307" s="802" t="s">
        <v>12939</v>
      </c>
      <c r="F307" s="802"/>
      <c r="G307" s="589" t="s">
        <v>12938</v>
      </c>
      <c r="H307" s="588" t="s">
        <v>12937</v>
      </c>
      <c r="I307" s="588" t="s">
        <v>12936</v>
      </c>
      <c r="J307" s="588" t="s">
        <v>12935</v>
      </c>
    </row>
    <row r="308" spans="1:10" ht="36" customHeight="1">
      <c r="A308" s="586" t="s">
        <v>12934</v>
      </c>
      <c r="B308" s="587" t="s">
        <v>14039</v>
      </c>
      <c r="C308" s="586" t="s">
        <v>7</v>
      </c>
      <c r="D308" s="586" t="s">
        <v>3208</v>
      </c>
      <c r="E308" s="803" t="s">
        <v>13070</v>
      </c>
      <c r="F308" s="803"/>
      <c r="G308" s="585" t="s">
        <v>13042</v>
      </c>
      <c r="H308" s="584">
        <v>1</v>
      </c>
      <c r="I308" s="583">
        <v>50.21</v>
      </c>
      <c r="J308" s="583">
        <v>50.21</v>
      </c>
    </row>
    <row r="309" spans="1:10" ht="36" customHeight="1">
      <c r="A309" s="581" t="s">
        <v>12930</v>
      </c>
      <c r="B309" s="582" t="s">
        <v>13003</v>
      </c>
      <c r="C309" s="581" t="s">
        <v>7</v>
      </c>
      <c r="D309" s="581" t="s">
        <v>2044</v>
      </c>
      <c r="E309" s="804" t="s">
        <v>12945</v>
      </c>
      <c r="F309" s="804"/>
      <c r="G309" s="580" t="s">
        <v>46</v>
      </c>
      <c r="H309" s="579">
        <v>1.7000000000000001E-2</v>
      </c>
      <c r="I309" s="578">
        <v>17.809999999999999</v>
      </c>
      <c r="J309" s="578">
        <v>0.3</v>
      </c>
    </row>
    <row r="310" spans="1:10" ht="36" customHeight="1">
      <c r="A310" s="581" t="s">
        <v>12930</v>
      </c>
      <c r="B310" s="582" t="s">
        <v>13004</v>
      </c>
      <c r="C310" s="581" t="s">
        <v>7</v>
      </c>
      <c r="D310" s="581" t="s">
        <v>2045</v>
      </c>
      <c r="E310" s="804" t="s">
        <v>12945</v>
      </c>
      <c r="F310" s="804"/>
      <c r="G310" s="580" t="s">
        <v>61</v>
      </c>
      <c r="H310" s="579">
        <v>1.4E-2</v>
      </c>
      <c r="I310" s="578">
        <v>15.16</v>
      </c>
      <c r="J310" s="578">
        <v>0.21</v>
      </c>
    </row>
    <row r="311" spans="1:10" ht="24" customHeight="1">
      <c r="A311" s="581" t="s">
        <v>12930</v>
      </c>
      <c r="B311" s="582" t="s">
        <v>13201</v>
      </c>
      <c r="C311" s="581" t="s">
        <v>7</v>
      </c>
      <c r="D311" s="581" t="s">
        <v>48</v>
      </c>
      <c r="E311" s="804" t="s">
        <v>12928</v>
      </c>
      <c r="F311" s="804"/>
      <c r="G311" s="580" t="s">
        <v>23</v>
      </c>
      <c r="H311" s="579">
        <v>1.145</v>
      </c>
      <c r="I311" s="578">
        <v>19.649999999999999</v>
      </c>
      <c r="J311" s="578">
        <v>22.49</v>
      </c>
    </row>
    <row r="312" spans="1:10" ht="24" customHeight="1">
      <c r="A312" s="581" t="s">
        <v>12930</v>
      </c>
      <c r="B312" s="582" t="s">
        <v>13068</v>
      </c>
      <c r="C312" s="581" t="s">
        <v>7</v>
      </c>
      <c r="D312" s="581" t="s">
        <v>47</v>
      </c>
      <c r="E312" s="804" t="s">
        <v>12928</v>
      </c>
      <c r="F312" s="804"/>
      <c r="G312" s="580" t="s">
        <v>23</v>
      </c>
      <c r="H312" s="579">
        <v>0.47099999999999997</v>
      </c>
      <c r="I312" s="578">
        <v>16.3</v>
      </c>
      <c r="J312" s="578">
        <v>7.67</v>
      </c>
    </row>
    <row r="313" spans="1:10" ht="24" customHeight="1">
      <c r="A313" s="576" t="s">
        <v>12926</v>
      </c>
      <c r="B313" s="577" t="s">
        <v>13066</v>
      </c>
      <c r="C313" s="576" t="s">
        <v>7</v>
      </c>
      <c r="D313" s="576" t="s">
        <v>6225</v>
      </c>
      <c r="E313" s="800" t="s">
        <v>12924</v>
      </c>
      <c r="F313" s="800"/>
      <c r="G313" s="575" t="s">
        <v>58</v>
      </c>
      <c r="H313" s="574">
        <v>1.7000000000000001E-2</v>
      </c>
      <c r="I313" s="573">
        <v>5.24</v>
      </c>
      <c r="J313" s="573">
        <v>0.08</v>
      </c>
    </row>
    <row r="314" spans="1:10" ht="24" customHeight="1">
      <c r="A314" s="576" t="s">
        <v>12926</v>
      </c>
      <c r="B314" s="577" t="s">
        <v>13200</v>
      </c>
      <c r="C314" s="576" t="s">
        <v>7</v>
      </c>
      <c r="D314" s="576" t="s">
        <v>11359</v>
      </c>
      <c r="E314" s="800" t="s">
        <v>12924</v>
      </c>
      <c r="F314" s="800"/>
      <c r="G314" s="575" t="s">
        <v>18</v>
      </c>
      <c r="H314" s="574">
        <v>0.60499999999999998</v>
      </c>
      <c r="I314" s="573">
        <v>7.23</v>
      </c>
      <c r="J314" s="573">
        <v>4.37</v>
      </c>
    </row>
    <row r="315" spans="1:10" ht="24" customHeight="1">
      <c r="A315" s="576" t="s">
        <v>12926</v>
      </c>
      <c r="B315" s="577" t="s">
        <v>13444</v>
      </c>
      <c r="C315" s="576" t="s">
        <v>7</v>
      </c>
      <c r="D315" s="576" t="s">
        <v>7948</v>
      </c>
      <c r="E315" s="800" t="s">
        <v>12924</v>
      </c>
      <c r="F315" s="800"/>
      <c r="G315" s="575" t="s">
        <v>21</v>
      </c>
      <c r="H315" s="574">
        <v>3.4000000000000002E-2</v>
      </c>
      <c r="I315" s="573">
        <v>17.829999999999998</v>
      </c>
      <c r="J315" s="573">
        <v>0.6</v>
      </c>
    </row>
    <row r="316" spans="1:10" ht="24" customHeight="1">
      <c r="A316" s="576" t="s">
        <v>12926</v>
      </c>
      <c r="B316" s="577" t="s">
        <v>13431</v>
      </c>
      <c r="C316" s="576" t="s">
        <v>7</v>
      </c>
      <c r="D316" s="576" t="s">
        <v>7958</v>
      </c>
      <c r="E316" s="800" t="s">
        <v>12924</v>
      </c>
      <c r="F316" s="800"/>
      <c r="G316" s="575" t="s">
        <v>21</v>
      </c>
      <c r="H316" s="574">
        <v>2.5999999999999999E-2</v>
      </c>
      <c r="I316" s="573">
        <v>14.72</v>
      </c>
      <c r="J316" s="573">
        <v>0.38</v>
      </c>
    </row>
    <row r="317" spans="1:10" ht="24" customHeight="1">
      <c r="A317" s="576" t="s">
        <v>12926</v>
      </c>
      <c r="B317" s="577" t="s">
        <v>13064</v>
      </c>
      <c r="C317" s="576" t="s">
        <v>7</v>
      </c>
      <c r="D317" s="576" t="s">
        <v>11365</v>
      </c>
      <c r="E317" s="800" t="s">
        <v>12924</v>
      </c>
      <c r="F317" s="800"/>
      <c r="G317" s="575" t="s">
        <v>18</v>
      </c>
      <c r="H317" s="574">
        <v>0.56699999999999995</v>
      </c>
      <c r="I317" s="573">
        <v>2.5299999999999998</v>
      </c>
      <c r="J317" s="573">
        <v>1.43</v>
      </c>
    </row>
    <row r="318" spans="1:10" ht="24" customHeight="1">
      <c r="A318" s="576" t="s">
        <v>12926</v>
      </c>
      <c r="B318" s="577" t="s">
        <v>13203</v>
      </c>
      <c r="C318" s="576" t="s">
        <v>7</v>
      </c>
      <c r="D318" s="576" t="s">
        <v>12264</v>
      </c>
      <c r="E318" s="800" t="s">
        <v>12924</v>
      </c>
      <c r="F318" s="800"/>
      <c r="G318" s="575" t="s">
        <v>18</v>
      </c>
      <c r="H318" s="574">
        <v>1.008</v>
      </c>
      <c r="I318" s="573">
        <v>12.58</v>
      </c>
      <c r="J318" s="573">
        <v>12.68</v>
      </c>
    </row>
    <row r="319" spans="1:10" ht="25.5">
      <c r="A319" s="572"/>
      <c r="B319" s="572"/>
      <c r="C319" s="572"/>
      <c r="D319" s="572"/>
      <c r="E319" s="572" t="s">
        <v>12923</v>
      </c>
      <c r="F319" s="571">
        <v>13.32717592089536</v>
      </c>
      <c r="G319" s="572" t="s">
        <v>12922</v>
      </c>
      <c r="H319" s="571">
        <v>11.2</v>
      </c>
      <c r="I319" s="572" t="s">
        <v>12921</v>
      </c>
      <c r="J319" s="571">
        <v>24.53</v>
      </c>
    </row>
    <row r="320" spans="1:10" ht="15" thickBot="1">
      <c r="A320" s="572"/>
      <c r="B320" s="572"/>
      <c r="C320" s="572"/>
      <c r="D320" s="572"/>
      <c r="E320" s="572" t="s">
        <v>12920</v>
      </c>
      <c r="F320" s="571">
        <v>14.17</v>
      </c>
      <c r="G320" s="572"/>
      <c r="H320" s="801" t="s">
        <v>12919</v>
      </c>
      <c r="I320" s="801"/>
      <c r="J320" s="571">
        <v>64.38</v>
      </c>
    </row>
    <row r="321" spans="1:10" ht="0.95" customHeight="1" thickTop="1">
      <c r="A321" s="570"/>
      <c r="B321" s="570"/>
      <c r="C321" s="570"/>
      <c r="D321" s="570"/>
      <c r="E321" s="570"/>
      <c r="F321" s="570"/>
      <c r="G321" s="570"/>
      <c r="H321" s="570"/>
      <c r="I321" s="570"/>
      <c r="J321" s="570"/>
    </row>
    <row r="322" spans="1:10" ht="18" customHeight="1">
      <c r="A322" s="590" t="s">
        <v>14038</v>
      </c>
      <c r="B322" s="588" t="s">
        <v>12942</v>
      </c>
      <c r="C322" s="590" t="s">
        <v>12941</v>
      </c>
      <c r="D322" s="590" t="s">
        <v>12940</v>
      </c>
      <c r="E322" s="802" t="s">
        <v>12939</v>
      </c>
      <c r="F322" s="802"/>
      <c r="G322" s="589" t="s">
        <v>12938</v>
      </c>
      <c r="H322" s="588" t="s">
        <v>12937</v>
      </c>
      <c r="I322" s="588" t="s">
        <v>12936</v>
      </c>
      <c r="J322" s="588" t="s">
        <v>12935</v>
      </c>
    </row>
    <row r="323" spans="1:10" ht="24" customHeight="1">
      <c r="A323" s="586" t="s">
        <v>12934</v>
      </c>
      <c r="B323" s="587" t="s">
        <v>14037</v>
      </c>
      <c r="C323" s="586" t="s">
        <v>7</v>
      </c>
      <c r="D323" s="586" t="s">
        <v>3217</v>
      </c>
      <c r="E323" s="803" t="s">
        <v>13070</v>
      </c>
      <c r="F323" s="803"/>
      <c r="G323" s="585" t="s">
        <v>21</v>
      </c>
      <c r="H323" s="584">
        <v>1</v>
      </c>
      <c r="I323" s="583">
        <v>18.5</v>
      </c>
      <c r="J323" s="583">
        <v>18.5</v>
      </c>
    </row>
    <row r="324" spans="1:10" ht="36" customHeight="1">
      <c r="A324" s="581" t="s">
        <v>12930</v>
      </c>
      <c r="B324" s="582" t="s">
        <v>13442</v>
      </c>
      <c r="C324" s="581" t="s">
        <v>7</v>
      </c>
      <c r="D324" s="581" t="s">
        <v>2319</v>
      </c>
      <c r="E324" s="804" t="s">
        <v>13070</v>
      </c>
      <c r="F324" s="804"/>
      <c r="G324" s="580" t="s">
        <v>21</v>
      </c>
      <c r="H324" s="579">
        <v>1</v>
      </c>
      <c r="I324" s="578">
        <v>15.08</v>
      </c>
      <c r="J324" s="578">
        <v>15.08</v>
      </c>
    </row>
    <row r="325" spans="1:10" ht="24" customHeight="1">
      <c r="A325" s="581" t="s">
        <v>12930</v>
      </c>
      <c r="B325" s="582" t="s">
        <v>13272</v>
      </c>
      <c r="C325" s="581" t="s">
        <v>7</v>
      </c>
      <c r="D325" s="581" t="s">
        <v>137</v>
      </c>
      <c r="E325" s="804" t="s">
        <v>12928</v>
      </c>
      <c r="F325" s="804"/>
      <c r="G325" s="580" t="s">
        <v>23</v>
      </c>
      <c r="H325" s="579">
        <v>3.7499999999999999E-2</v>
      </c>
      <c r="I325" s="578">
        <v>14.93</v>
      </c>
      <c r="J325" s="578">
        <v>0.55000000000000004</v>
      </c>
    </row>
    <row r="326" spans="1:10" ht="24" customHeight="1">
      <c r="A326" s="581" t="s">
        <v>12930</v>
      </c>
      <c r="B326" s="582" t="s">
        <v>13273</v>
      </c>
      <c r="C326" s="581" t="s">
        <v>7</v>
      </c>
      <c r="D326" s="581" t="s">
        <v>142</v>
      </c>
      <c r="E326" s="804" t="s">
        <v>12928</v>
      </c>
      <c r="F326" s="804"/>
      <c r="G326" s="580" t="s">
        <v>23</v>
      </c>
      <c r="H326" s="579">
        <v>0.11550000000000001</v>
      </c>
      <c r="I326" s="578">
        <v>19.75</v>
      </c>
      <c r="J326" s="578">
        <v>2.2799999999999998</v>
      </c>
    </row>
    <row r="327" spans="1:10" ht="24" customHeight="1">
      <c r="A327" s="576" t="s">
        <v>12926</v>
      </c>
      <c r="B327" s="577" t="s">
        <v>13354</v>
      </c>
      <c r="C327" s="576" t="s">
        <v>7</v>
      </c>
      <c r="D327" s="576" t="s">
        <v>10543</v>
      </c>
      <c r="E327" s="800" t="s">
        <v>12924</v>
      </c>
      <c r="F327" s="800"/>
      <c r="G327" s="575" t="s">
        <v>21</v>
      </c>
      <c r="H327" s="574">
        <v>2.5000000000000001E-2</v>
      </c>
      <c r="I327" s="573">
        <v>18.7</v>
      </c>
      <c r="J327" s="573">
        <v>0.46</v>
      </c>
    </row>
    <row r="328" spans="1:10" ht="36" customHeight="1">
      <c r="A328" s="576" t="s">
        <v>12926</v>
      </c>
      <c r="B328" s="577" t="s">
        <v>13353</v>
      </c>
      <c r="C328" s="576" t="s">
        <v>7</v>
      </c>
      <c r="D328" s="576" t="s">
        <v>4684</v>
      </c>
      <c r="E328" s="800" t="s">
        <v>12924</v>
      </c>
      <c r="F328" s="800"/>
      <c r="G328" s="575" t="s">
        <v>41</v>
      </c>
      <c r="H328" s="574">
        <v>0.72399999999999998</v>
      </c>
      <c r="I328" s="573">
        <v>0.18</v>
      </c>
      <c r="J328" s="573">
        <v>0.13</v>
      </c>
    </row>
    <row r="329" spans="1:10" ht="25.5">
      <c r="A329" s="572"/>
      <c r="B329" s="572"/>
      <c r="C329" s="572"/>
      <c r="D329" s="572"/>
      <c r="E329" s="572" t="s">
        <v>12923</v>
      </c>
      <c r="F329" s="571">
        <v>1.4288818863414103</v>
      </c>
      <c r="G329" s="572" t="s">
        <v>12922</v>
      </c>
      <c r="H329" s="571">
        <v>1.2</v>
      </c>
      <c r="I329" s="572" t="s">
        <v>12921</v>
      </c>
      <c r="J329" s="571">
        <v>2.63</v>
      </c>
    </row>
    <row r="330" spans="1:10" ht="15" thickBot="1">
      <c r="A330" s="572"/>
      <c r="B330" s="572"/>
      <c r="C330" s="572"/>
      <c r="D330" s="572"/>
      <c r="E330" s="572" t="s">
        <v>12920</v>
      </c>
      <c r="F330" s="571">
        <v>5.22</v>
      </c>
      <c r="G330" s="572"/>
      <c r="H330" s="801" t="s">
        <v>12919</v>
      </c>
      <c r="I330" s="801"/>
      <c r="J330" s="571">
        <v>23.72</v>
      </c>
    </row>
    <row r="331" spans="1:10" ht="0.95" customHeight="1" thickTop="1">
      <c r="A331" s="570"/>
      <c r="B331" s="570"/>
      <c r="C331" s="570"/>
      <c r="D331" s="570"/>
      <c r="E331" s="570"/>
      <c r="F331" s="570"/>
      <c r="G331" s="570"/>
      <c r="H331" s="570"/>
      <c r="I331" s="570"/>
      <c r="J331" s="570"/>
    </row>
    <row r="332" spans="1:10" ht="18" customHeight="1">
      <c r="A332" s="590" t="s">
        <v>14036</v>
      </c>
      <c r="B332" s="588" t="s">
        <v>12942</v>
      </c>
      <c r="C332" s="590" t="s">
        <v>12941</v>
      </c>
      <c r="D332" s="590" t="s">
        <v>12940</v>
      </c>
      <c r="E332" s="802" t="s">
        <v>12939</v>
      </c>
      <c r="F332" s="802"/>
      <c r="G332" s="589" t="s">
        <v>12938</v>
      </c>
      <c r="H332" s="588" t="s">
        <v>12937</v>
      </c>
      <c r="I332" s="588" t="s">
        <v>12936</v>
      </c>
      <c r="J332" s="588" t="s">
        <v>12935</v>
      </c>
    </row>
    <row r="333" spans="1:10" ht="24" customHeight="1">
      <c r="A333" s="586" t="s">
        <v>12934</v>
      </c>
      <c r="B333" s="587" t="s">
        <v>14035</v>
      </c>
      <c r="C333" s="586" t="s">
        <v>7</v>
      </c>
      <c r="D333" s="586" t="s">
        <v>3988</v>
      </c>
      <c r="E333" s="803" t="s">
        <v>14034</v>
      </c>
      <c r="F333" s="803"/>
      <c r="G333" s="585" t="s">
        <v>13042</v>
      </c>
      <c r="H333" s="584">
        <v>1</v>
      </c>
      <c r="I333" s="583">
        <v>35.729999999999997</v>
      </c>
      <c r="J333" s="583">
        <v>35.729999999999997</v>
      </c>
    </row>
    <row r="334" spans="1:10" ht="24" customHeight="1">
      <c r="A334" s="581" t="s">
        <v>12930</v>
      </c>
      <c r="B334" s="582" t="s">
        <v>13379</v>
      </c>
      <c r="C334" s="581" t="s">
        <v>7</v>
      </c>
      <c r="D334" s="581" t="s">
        <v>141</v>
      </c>
      <c r="E334" s="804" t="s">
        <v>12928</v>
      </c>
      <c r="F334" s="804"/>
      <c r="G334" s="580" t="s">
        <v>23</v>
      </c>
      <c r="H334" s="579">
        <v>8.5000000000000006E-2</v>
      </c>
      <c r="I334" s="578">
        <v>19.09</v>
      </c>
      <c r="J334" s="578">
        <v>1.62</v>
      </c>
    </row>
    <row r="335" spans="1:10" ht="24" customHeight="1">
      <c r="A335" s="581" t="s">
        <v>12930</v>
      </c>
      <c r="B335" s="582" t="s">
        <v>13464</v>
      </c>
      <c r="C335" s="581" t="s">
        <v>7</v>
      </c>
      <c r="D335" s="581" t="s">
        <v>155</v>
      </c>
      <c r="E335" s="804" t="s">
        <v>12928</v>
      </c>
      <c r="F335" s="804"/>
      <c r="G335" s="580" t="s">
        <v>23</v>
      </c>
      <c r="H335" s="579">
        <v>0.42199999999999999</v>
      </c>
      <c r="I335" s="578">
        <v>20.82</v>
      </c>
      <c r="J335" s="578">
        <v>8.7799999999999994</v>
      </c>
    </row>
    <row r="336" spans="1:10" ht="48" customHeight="1">
      <c r="A336" s="576" t="s">
        <v>12926</v>
      </c>
      <c r="B336" s="577" t="s">
        <v>14033</v>
      </c>
      <c r="C336" s="576" t="s">
        <v>7</v>
      </c>
      <c r="D336" s="576" t="s">
        <v>7408</v>
      </c>
      <c r="E336" s="800" t="s">
        <v>12924</v>
      </c>
      <c r="F336" s="800"/>
      <c r="G336" s="575" t="s">
        <v>21</v>
      </c>
      <c r="H336" s="574">
        <v>1.5</v>
      </c>
      <c r="I336" s="573">
        <v>16.89</v>
      </c>
      <c r="J336" s="573">
        <v>25.33</v>
      </c>
    </row>
    <row r="337" spans="1:10" ht="25.5">
      <c r="A337" s="572"/>
      <c r="B337" s="572"/>
      <c r="C337" s="572"/>
      <c r="D337" s="572"/>
      <c r="E337" s="572" t="s">
        <v>12923</v>
      </c>
      <c r="F337" s="571">
        <v>4.6017602955557972</v>
      </c>
      <c r="G337" s="572" t="s">
        <v>12922</v>
      </c>
      <c r="H337" s="571">
        <v>3.87</v>
      </c>
      <c r="I337" s="572" t="s">
        <v>12921</v>
      </c>
      <c r="J337" s="571">
        <v>8.4700000000000006</v>
      </c>
    </row>
    <row r="338" spans="1:10" ht="15" thickBot="1">
      <c r="A338" s="572"/>
      <c r="B338" s="572"/>
      <c r="C338" s="572"/>
      <c r="D338" s="572"/>
      <c r="E338" s="572" t="s">
        <v>12920</v>
      </c>
      <c r="F338" s="571">
        <v>10.09</v>
      </c>
      <c r="G338" s="572"/>
      <c r="H338" s="801" t="s">
        <v>12919</v>
      </c>
      <c r="I338" s="801"/>
      <c r="J338" s="571">
        <v>45.82</v>
      </c>
    </row>
    <row r="339" spans="1:10" ht="0.95" customHeight="1" thickTop="1">
      <c r="A339" s="570"/>
      <c r="B339" s="570"/>
      <c r="C339" s="570"/>
      <c r="D339" s="570"/>
      <c r="E339" s="570"/>
      <c r="F339" s="570"/>
      <c r="G339" s="570"/>
      <c r="H339" s="570"/>
      <c r="I339" s="570"/>
      <c r="J339" s="570"/>
    </row>
    <row r="340" spans="1:10" ht="18" customHeight="1">
      <c r="A340" s="590" t="s">
        <v>14032</v>
      </c>
      <c r="B340" s="588" t="s">
        <v>12942</v>
      </c>
      <c r="C340" s="590" t="s">
        <v>12941</v>
      </c>
      <c r="D340" s="590" t="s">
        <v>12940</v>
      </c>
      <c r="E340" s="802" t="s">
        <v>12939</v>
      </c>
      <c r="F340" s="802"/>
      <c r="G340" s="589" t="s">
        <v>12938</v>
      </c>
      <c r="H340" s="588" t="s">
        <v>12937</v>
      </c>
      <c r="I340" s="588" t="s">
        <v>12936</v>
      </c>
      <c r="J340" s="588" t="s">
        <v>12935</v>
      </c>
    </row>
    <row r="341" spans="1:10" ht="36" customHeight="1">
      <c r="A341" s="586" t="s">
        <v>12934</v>
      </c>
      <c r="B341" s="587" t="s">
        <v>14031</v>
      </c>
      <c r="C341" s="586" t="s">
        <v>7</v>
      </c>
      <c r="D341" s="586" t="s">
        <v>3225</v>
      </c>
      <c r="E341" s="803" t="s">
        <v>13070</v>
      </c>
      <c r="F341" s="803"/>
      <c r="G341" s="585" t="s">
        <v>12963</v>
      </c>
      <c r="H341" s="584">
        <v>1</v>
      </c>
      <c r="I341" s="583">
        <v>586.95000000000005</v>
      </c>
      <c r="J341" s="583">
        <v>586.95000000000005</v>
      </c>
    </row>
    <row r="342" spans="1:10" ht="36" customHeight="1">
      <c r="A342" s="581" t="s">
        <v>12930</v>
      </c>
      <c r="B342" s="582" t="s">
        <v>12952</v>
      </c>
      <c r="C342" s="581" t="s">
        <v>7</v>
      </c>
      <c r="D342" s="581" t="s">
        <v>1822</v>
      </c>
      <c r="E342" s="804" t="s">
        <v>12945</v>
      </c>
      <c r="F342" s="804"/>
      <c r="G342" s="580" t="s">
        <v>46</v>
      </c>
      <c r="H342" s="579">
        <v>8.7999999999999995E-2</v>
      </c>
      <c r="I342" s="578">
        <v>1.77</v>
      </c>
      <c r="J342" s="578">
        <v>0.15</v>
      </c>
    </row>
    <row r="343" spans="1:10" ht="36" customHeight="1">
      <c r="A343" s="581" t="s">
        <v>12930</v>
      </c>
      <c r="B343" s="582" t="s">
        <v>12953</v>
      </c>
      <c r="C343" s="581" t="s">
        <v>7</v>
      </c>
      <c r="D343" s="581" t="s">
        <v>1823</v>
      </c>
      <c r="E343" s="804" t="s">
        <v>12945</v>
      </c>
      <c r="F343" s="804"/>
      <c r="G343" s="580" t="s">
        <v>61</v>
      </c>
      <c r="H343" s="579">
        <v>9.2999999999999999E-2</v>
      </c>
      <c r="I343" s="578">
        <v>0.44</v>
      </c>
      <c r="J343" s="578">
        <v>0.04</v>
      </c>
    </row>
    <row r="344" spans="1:10" ht="24" customHeight="1">
      <c r="A344" s="581" t="s">
        <v>12930</v>
      </c>
      <c r="B344" s="582" t="s">
        <v>12929</v>
      </c>
      <c r="C344" s="581" t="s">
        <v>7</v>
      </c>
      <c r="D344" s="581" t="s">
        <v>25</v>
      </c>
      <c r="E344" s="804" t="s">
        <v>12928</v>
      </c>
      <c r="F344" s="804"/>
      <c r="G344" s="580" t="s">
        <v>23</v>
      </c>
      <c r="H344" s="579">
        <v>0.54400000000000004</v>
      </c>
      <c r="I344" s="578">
        <v>15.65</v>
      </c>
      <c r="J344" s="578">
        <v>8.51</v>
      </c>
    </row>
    <row r="345" spans="1:10" ht="24" customHeight="1">
      <c r="A345" s="581" t="s">
        <v>12930</v>
      </c>
      <c r="B345" s="582" t="s">
        <v>13035</v>
      </c>
      <c r="C345" s="581" t="s">
        <v>7</v>
      </c>
      <c r="D345" s="581" t="s">
        <v>49</v>
      </c>
      <c r="E345" s="804" t="s">
        <v>12928</v>
      </c>
      <c r="F345" s="804"/>
      <c r="G345" s="580" t="s">
        <v>23</v>
      </c>
      <c r="H345" s="579">
        <v>0.36299999999999999</v>
      </c>
      <c r="I345" s="578">
        <v>19.86</v>
      </c>
      <c r="J345" s="578">
        <v>7.2</v>
      </c>
    </row>
    <row r="346" spans="1:10" ht="36" customHeight="1">
      <c r="A346" s="576" t="s">
        <v>12926</v>
      </c>
      <c r="B346" s="577" t="s">
        <v>14030</v>
      </c>
      <c r="C346" s="576" t="s">
        <v>7</v>
      </c>
      <c r="D346" s="576" t="s">
        <v>5737</v>
      </c>
      <c r="E346" s="800" t="s">
        <v>12924</v>
      </c>
      <c r="F346" s="800"/>
      <c r="G346" s="575" t="s">
        <v>12963</v>
      </c>
      <c r="H346" s="574">
        <v>1.1499999999999999</v>
      </c>
      <c r="I346" s="573">
        <v>496.57</v>
      </c>
      <c r="J346" s="573">
        <v>571.04999999999995</v>
      </c>
    </row>
    <row r="347" spans="1:10" ht="25.5">
      <c r="A347" s="572"/>
      <c r="B347" s="572"/>
      <c r="C347" s="572"/>
      <c r="D347" s="572"/>
      <c r="E347" s="572" t="s">
        <v>12923</v>
      </c>
      <c r="F347" s="571">
        <v>6.6934695208084323</v>
      </c>
      <c r="G347" s="572" t="s">
        <v>12922</v>
      </c>
      <c r="H347" s="571">
        <v>5.63</v>
      </c>
      <c r="I347" s="572" t="s">
        <v>12921</v>
      </c>
      <c r="J347" s="571">
        <v>12.32</v>
      </c>
    </row>
    <row r="348" spans="1:10" ht="15" thickBot="1">
      <c r="A348" s="572"/>
      <c r="B348" s="572"/>
      <c r="C348" s="572"/>
      <c r="D348" s="572"/>
      <c r="E348" s="572" t="s">
        <v>12920</v>
      </c>
      <c r="F348" s="571">
        <v>165.75</v>
      </c>
      <c r="G348" s="572"/>
      <c r="H348" s="801" t="s">
        <v>12919</v>
      </c>
      <c r="I348" s="801"/>
      <c r="J348" s="571">
        <v>752.7</v>
      </c>
    </row>
    <row r="349" spans="1:10" ht="0.95" customHeight="1" thickTop="1">
      <c r="A349" s="570"/>
      <c r="B349" s="570"/>
      <c r="C349" s="570"/>
      <c r="D349" s="570"/>
      <c r="E349" s="570"/>
      <c r="F349" s="570"/>
      <c r="G349" s="570"/>
      <c r="H349" s="570"/>
      <c r="I349" s="570"/>
      <c r="J349" s="570"/>
    </row>
    <row r="350" spans="1:10" ht="18" customHeight="1">
      <c r="A350" s="590" t="s">
        <v>14029</v>
      </c>
      <c r="B350" s="588" t="s">
        <v>12942</v>
      </c>
      <c r="C350" s="590" t="s">
        <v>12941</v>
      </c>
      <c r="D350" s="590" t="s">
        <v>12940</v>
      </c>
      <c r="E350" s="802" t="s">
        <v>12939</v>
      </c>
      <c r="F350" s="802"/>
      <c r="G350" s="589" t="s">
        <v>12938</v>
      </c>
      <c r="H350" s="588" t="s">
        <v>12937</v>
      </c>
      <c r="I350" s="588" t="s">
        <v>12936</v>
      </c>
      <c r="J350" s="588" t="s">
        <v>12935</v>
      </c>
    </row>
    <row r="351" spans="1:10" ht="24" customHeight="1">
      <c r="A351" s="586" t="s">
        <v>12934</v>
      </c>
      <c r="B351" s="587" t="s">
        <v>14028</v>
      </c>
      <c r="C351" s="586" t="s">
        <v>7</v>
      </c>
      <c r="D351" s="586" t="s">
        <v>3199</v>
      </c>
      <c r="E351" s="803" t="s">
        <v>12964</v>
      </c>
      <c r="F351" s="803"/>
      <c r="G351" s="585" t="s">
        <v>12963</v>
      </c>
      <c r="H351" s="584">
        <v>1</v>
      </c>
      <c r="I351" s="583">
        <v>93.72</v>
      </c>
      <c r="J351" s="583">
        <v>93.72</v>
      </c>
    </row>
    <row r="352" spans="1:10" ht="24" customHeight="1">
      <c r="A352" s="581" t="s">
        <v>12930</v>
      </c>
      <c r="B352" s="582" t="s">
        <v>12929</v>
      </c>
      <c r="C352" s="581" t="s">
        <v>7</v>
      </c>
      <c r="D352" s="581" t="s">
        <v>25</v>
      </c>
      <c r="E352" s="804" t="s">
        <v>12928</v>
      </c>
      <c r="F352" s="804"/>
      <c r="G352" s="580" t="s">
        <v>23</v>
      </c>
      <c r="H352" s="579">
        <v>4.1379999999999999</v>
      </c>
      <c r="I352" s="578">
        <v>15.65</v>
      </c>
      <c r="J352" s="578">
        <v>64.75</v>
      </c>
    </row>
    <row r="353" spans="1:10" ht="24" customHeight="1">
      <c r="A353" s="581" t="s">
        <v>12930</v>
      </c>
      <c r="B353" s="582" t="s">
        <v>13035</v>
      </c>
      <c r="C353" s="581" t="s">
        <v>7</v>
      </c>
      <c r="D353" s="581" t="s">
        <v>49</v>
      </c>
      <c r="E353" s="804" t="s">
        <v>12928</v>
      </c>
      <c r="F353" s="804"/>
      <c r="G353" s="580" t="s">
        <v>23</v>
      </c>
      <c r="H353" s="579">
        <v>1.4590000000000001</v>
      </c>
      <c r="I353" s="578">
        <v>19.86</v>
      </c>
      <c r="J353" s="578">
        <v>28.97</v>
      </c>
    </row>
    <row r="354" spans="1:10" ht="25.5">
      <c r="A354" s="572"/>
      <c r="B354" s="572"/>
      <c r="C354" s="572"/>
      <c r="D354" s="572"/>
      <c r="E354" s="572" t="s">
        <v>12923</v>
      </c>
      <c r="F354" s="571">
        <v>39.579484950559603</v>
      </c>
      <c r="G354" s="572" t="s">
        <v>12922</v>
      </c>
      <c r="H354" s="571">
        <v>33.270000000000003</v>
      </c>
      <c r="I354" s="572" t="s">
        <v>12921</v>
      </c>
      <c r="J354" s="571">
        <v>72.849999999999994</v>
      </c>
    </row>
    <row r="355" spans="1:10" ht="15" thickBot="1">
      <c r="A355" s="572"/>
      <c r="B355" s="572"/>
      <c r="C355" s="572"/>
      <c r="D355" s="572"/>
      <c r="E355" s="572" t="s">
        <v>12920</v>
      </c>
      <c r="F355" s="571">
        <v>26.46</v>
      </c>
      <c r="G355" s="572"/>
      <c r="H355" s="801" t="s">
        <v>12919</v>
      </c>
      <c r="I355" s="801"/>
      <c r="J355" s="571">
        <v>120.18</v>
      </c>
    </row>
    <row r="356" spans="1:10" ht="0.95" customHeight="1" thickTop="1">
      <c r="A356" s="570"/>
      <c r="B356" s="570"/>
      <c r="C356" s="570"/>
      <c r="D356" s="570"/>
      <c r="E356" s="570"/>
      <c r="F356" s="570"/>
      <c r="G356" s="570"/>
      <c r="H356" s="570"/>
      <c r="I356" s="570"/>
      <c r="J356" s="570"/>
    </row>
    <row r="357" spans="1:10" ht="18" customHeight="1">
      <c r="A357" s="590" t="s">
        <v>14027</v>
      </c>
      <c r="B357" s="588" t="s">
        <v>12942</v>
      </c>
      <c r="C357" s="590" t="s">
        <v>12941</v>
      </c>
      <c r="D357" s="590" t="s">
        <v>12940</v>
      </c>
      <c r="E357" s="802" t="s">
        <v>12939</v>
      </c>
      <c r="F357" s="802"/>
      <c r="G357" s="589" t="s">
        <v>12938</v>
      </c>
      <c r="H357" s="588" t="s">
        <v>12937</v>
      </c>
      <c r="I357" s="588" t="s">
        <v>12936</v>
      </c>
      <c r="J357" s="588" t="s">
        <v>12935</v>
      </c>
    </row>
    <row r="358" spans="1:10" ht="24" customHeight="1">
      <c r="A358" s="586" t="s">
        <v>12934</v>
      </c>
      <c r="B358" s="587" t="s">
        <v>14026</v>
      </c>
      <c r="C358" s="586" t="s">
        <v>7</v>
      </c>
      <c r="D358" s="586" t="s">
        <v>3220</v>
      </c>
      <c r="E358" s="803" t="s">
        <v>13070</v>
      </c>
      <c r="F358" s="803"/>
      <c r="G358" s="585" t="s">
        <v>21</v>
      </c>
      <c r="H358" s="584">
        <v>1</v>
      </c>
      <c r="I358" s="583">
        <v>13.68</v>
      </c>
      <c r="J358" s="583">
        <v>13.68</v>
      </c>
    </row>
    <row r="359" spans="1:10" ht="36" customHeight="1">
      <c r="A359" s="581" t="s">
        <v>12930</v>
      </c>
      <c r="B359" s="582" t="s">
        <v>13282</v>
      </c>
      <c r="C359" s="581" t="s">
        <v>7</v>
      </c>
      <c r="D359" s="581" t="s">
        <v>2322</v>
      </c>
      <c r="E359" s="804" t="s">
        <v>13070</v>
      </c>
      <c r="F359" s="804"/>
      <c r="G359" s="580" t="s">
        <v>21</v>
      </c>
      <c r="H359" s="579">
        <v>1</v>
      </c>
      <c r="I359" s="578">
        <v>11.99</v>
      </c>
      <c r="J359" s="578">
        <v>11.99</v>
      </c>
    </row>
    <row r="360" spans="1:10" ht="24" customHeight="1">
      <c r="A360" s="581" t="s">
        <v>12930</v>
      </c>
      <c r="B360" s="582" t="s">
        <v>13272</v>
      </c>
      <c r="C360" s="581" t="s">
        <v>7</v>
      </c>
      <c r="D360" s="581" t="s">
        <v>137</v>
      </c>
      <c r="E360" s="804" t="s">
        <v>12928</v>
      </c>
      <c r="F360" s="804"/>
      <c r="G360" s="580" t="s">
        <v>23</v>
      </c>
      <c r="H360" s="579">
        <v>1.6E-2</v>
      </c>
      <c r="I360" s="578">
        <v>14.93</v>
      </c>
      <c r="J360" s="578">
        <v>0.23</v>
      </c>
    </row>
    <row r="361" spans="1:10" ht="24" customHeight="1">
      <c r="A361" s="581" t="s">
        <v>12930</v>
      </c>
      <c r="B361" s="582" t="s">
        <v>13273</v>
      </c>
      <c r="C361" s="581" t="s">
        <v>7</v>
      </c>
      <c r="D361" s="581" t="s">
        <v>142</v>
      </c>
      <c r="E361" s="804" t="s">
        <v>12928</v>
      </c>
      <c r="F361" s="804"/>
      <c r="G361" s="580" t="s">
        <v>23</v>
      </c>
      <c r="H361" s="579">
        <v>4.9500000000000002E-2</v>
      </c>
      <c r="I361" s="578">
        <v>19.75</v>
      </c>
      <c r="J361" s="578">
        <v>0.97</v>
      </c>
    </row>
    <row r="362" spans="1:10" ht="24" customHeight="1">
      <c r="A362" s="576" t="s">
        <v>12926</v>
      </c>
      <c r="B362" s="577" t="s">
        <v>13354</v>
      </c>
      <c r="C362" s="576" t="s">
        <v>7</v>
      </c>
      <c r="D362" s="576" t="s">
        <v>10543</v>
      </c>
      <c r="E362" s="800" t="s">
        <v>12924</v>
      </c>
      <c r="F362" s="800"/>
      <c r="G362" s="575" t="s">
        <v>21</v>
      </c>
      <c r="H362" s="574">
        <v>2.5000000000000001E-2</v>
      </c>
      <c r="I362" s="573">
        <v>18.7</v>
      </c>
      <c r="J362" s="573">
        <v>0.46</v>
      </c>
    </row>
    <row r="363" spans="1:10" ht="36" customHeight="1">
      <c r="A363" s="576" t="s">
        <v>12926</v>
      </c>
      <c r="B363" s="577" t="s">
        <v>13353</v>
      </c>
      <c r="C363" s="576" t="s">
        <v>7</v>
      </c>
      <c r="D363" s="576" t="s">
        <v>4684</v>
      </c>
      <c r="E363" s="800" t="s">
        <v>12924</v>
      </c>
      <c r="F363" s="800"/>
      <c r="G363" s="575" t="s">
        <v>41</v>
      </c>
      <c r="H363" s="574">
        <v>0.19750000000000001</v>
      </c>
      <c r="I363" s="573">
        <v>0.18</v>
      </c>
      <c r="J363" s="573">
        <v>0.03</v>
      </c>
    </row>
    <row r="364" spans="1:10" ht="25.5">
      <c r="A364" s="572"/>
      <c r="B364" s="572"/>
      <c r="C364" s="572"/>
      <c r="D364" s="572"/>
      <c r="E364" s="572" t="s">
        <v>12923</v>
      </c>
      <c r="F364" s="571">
        <v>0.54330109746821686</v>
      </c>
      <c r="G364" s="572" t="s">
        <v>12922</v>
      </c>
      <c r="H364" s="571">
        <v>0.46</v>
      </c>
      <c r="I364" s="572" t="s">
        <v>12921</v>
      </c>
      <c r="J364" s="571">
        <v>1</v>
      </c>
    </row>
    <row r="365" spans="1:10" ht="15" thickBot="1">
      <c r="A365" s="572"/>
      <c r="B365" s="572"/>
      <c r="C365" s="572"/>
      <c r="D365" s="572"/>
      <c r="E365" s="572" t="s">
        <v>12920</v>
      </c>
      <c r="F365" s="571">
        <v>3.86</v>
      </c>
      <c r="G365" s="572"/>
      <c r="H365" s="801" t="s">
        <v>12919</v>
      </c>
      <c r="I365" s="801"/>
      <c r="J365" s="571">
        <v>17.54</v>
      </c>
    </row>
    <row r="366" spans="1:10" ht="0.95" customHeight="1" thickTop="1">
      <c r="A366" s="570"/>
      <c r="B366" s="570"/>
      <c r="C366" s="570"/>
      <c r="D366" s="570"/>
      <c r="E366" s="570"/>
      <c r="F366" s="570"/>
      <c r="G366" s="570"/>
      <c r="H366" s="570"/>
      <c r="I366" s="570"/>
      <c r="J366" s="570"/>
    </row>
    <row r="367" spans="1:10" ht="18" customHeight="1">
      <c r="A367" s="590" t="s">
        <v>14025</v>
      </c>
      <c r="B367" s="588" t="s">
        <v>12942</v>
      </c>
      <c r="C367" s="590" t="s">
        <v>12941</v>
      </c>
      <c r="D367" s="590" t="s">
        <v>12940</v>
      </c>
      <c r="E367" s="802" t="s">
        <v>12939</v>
      </c>
      <c r="F367" s="802"/>
      <c r="G367" s="589" t="s">
        <v>12938</v>
      </c>
      <c r="H367" s="588" t="s">
        <v>12937</v>
      </c>
      <c r="I367" s="588" t="s">
        <v>12936</v>
      </c>
      <c r="J367" s="588" t="s">
        <v>12935</v>
      </c>
    </row>
    <row r="368" spans="1:10" ht="24" customHeight="1">
      <c r="A368" s="586" t="s">
        <v>12934</v>
      </c>
      <c r="B368" s="587" t="s">
        <v>14024</v>
      </c>
      <c r="C368" s="586" t="s">
        <v>7</v>
      </c>
      <c r="D368" s="586" t="s">
        <v>2476</v>
      </c>
      <c r="E368" s="803" t="s">
        <v>13070</v>
      </c>
      <c r="F368" s="803"/>
      <c r="G368" s="585" t="s">
        <v>18</v>
      </c>
      <c r="H368" s="584">
        <v>1</v>
      </c>
      <c r="I368" s="583">
        <v>34.51</v>
      </c>
      <c r="J368" s="583">
        <v>34.51</v>
      </c>
    </row>
    <row r="369" spans="1:10" ht="36" customHeight="1">
      <c r="A369" s="581" t="s">
        <v>12930</v>
      </c>
      <c r="B369" s="582" t="s">
        <v>13442</v>
      </c>
      <c r="C369" s="581" t="s">
        <v>7</v>
      </c>
      <c r="D369" s="581" t="s">
        <v>2319</v>
      </c>
      <c r="E369" s="804" t="s">
        <v>13070</v>
      </c>
      <c r="F369" s="804"/>
      <c r="G369" s="580" t="s">
        <v>21</v>
      </c>
      <c r="H369" s="579">
        <v>0.79</v>
      </c>
      <c r="I369" s="578">
        <v>15.08</v>
      </c>
      <c r="J369" s="578">
        <v>11.91</v>
      </c>
    </row>
    <row r="370" spans="1:10" ht="36" customHeight="1">
      <c r="A370" s="581" t="s">
        <v>12930</v>
      </c>
      <c r="B370" s="582" t="s">
        <v>13187</v>
      </c>
      <c r="C370" s="581" t="s">
        <v>7</v>
      </c>
      <c r="D370" s="581" t="s">
        <v>1793</v>
      </c>
      <c r="E370" s="804" t="s">
        <v>13070</v>
      </c>
      <c r="F370" s="804"/>
      <c r="G370" s="580" t="s">
        <v>12963</v>
      </c>
      <c r="H370" s="579">
        <v>1.14E-2</v>
      </c>
      <c r="I370" s="578">
        <v>358.5</v>
      </c>
      <c r="J370" s="578">
        <v>4.08</v>
      </c>
    </row>
    <row r="371" spans="1:10" ht="48" customHeight="1">
      <c r="A371" s="581" t="s">
        <v>12930</v>
      </c>
      <c r="B371" s="582" t="s">
        <v>13365</v>
      </c>
      <c r="C371" s="581" t="s">
        <v>7</v>
      </c>
      <c r="D371" s="581" t="s">
        <v>4521</v>
      </c>
      <c r="E371" s="804" t="s">
        <v>12928</v>
      </c>
      <c r="F371" s="804"/>
      <c r="G371" s="580" t="s">
        <v>12963</v>
      </c>
      <c r="H371" s="579">
        <v>1.4E-3</v>
      </c>
      <c r="I371" s="578">
        <v>383.36</v>
      </c>
      <c r="J371" s="578">
        <v>0.53</v>
      </c>
    </row>
    <row r="372" spans="1:10" ht="24" customHeight="1">
      <c r="A372" s="581" t="s">
        <v>12930</v>
      </c>
      <c r="B372" s="582" t="s">
        <v>12929</v>
      </c>
      <c r="C372" s="581" t="s">
        <v>7</v>
      </c>
      <c r="D372" s="581" t="s">
        <v>25</v>
      </c>
      <c r="E372" s="804" t="s">
        <v>12928</v>
      </c>
      <c r="F372" s="804"/>
      <c r="G372" s="580" t="s">
        <v>23</v>
      </c>
      <c r="H372" s="579">
        <v>0.126</v>
      </c>
      <c r="I372" s="578">
        <v>15.65</v>
      </c>
      <c r="J372" s="578">
        <v>1.97</v>
      </c>
    </row>
    <row r="373" spans="1:10" ht="24" customHeight="1">
      <c r="A373" s="581" t="s">
        <v>12930</v>
      </c>
      <c r="B373" s="582" t="s">
        <v>13035</v>
      </c>
      <c r="C373" s="581" t="s">
        <v>7</v>
      </c>
      <c r="D373" s="581" t="s">
        <v>49</v>
      </c>
      <c r="E373" s="804" t="s">
        <v>12928</v>
      </c>
      <c r="F373" s="804"/>
      <c r="G373" s="580" t="s">
        <v>23</v>
      </c>
      <c r="H373" s="579">
        <v>0.253</v>
      </c>
      <c r="I373" s="578">
        <v>19.86</v>
      </c>
      <c r="J373" s="578">
        <v>5.0199999999999996</v>
      </c>
    </row>
    <row r="374" spans="1:10" ht="24" customHeight="1">
      <c r="A374" s="576" t="s">
        <v>12926</v>
      </c>
      <c r="B374" s="577" t="s">
        <v>14023</v>
      </c>
      <c r="C374" s="576" t="s">
        <v>7</v>
      </c>
      <c r="D374" s="576" t="s">
        <v>10659</v>
      </c>
      <c r="E374" s="800" t="s">
        <v>12924</v>
      </c>
      <c r="F374" s="800"/>
      <c r="G374" s="575" t="s">
        <v>41</v>
      </c>
      <c r="H374" s="574">
        <v>5.34</v>
      </c>
      <c r="I374" s="573">
        <v>2.06</v>
      </c>
      <c r="J374" s="573">
        <v>11</v>
      </c>
    </row>
    <row r="375" spans="1:10" ht="25.5">
      <c r="A375" s="572"/>
      <c r="B375" s="572"/>
      <c r="C375" s="572"/>
      <c r="D375" s="572"/>
      <c r="E375" s="572" t="s">
        <v>12923</v>
      </c>
      <c r="F375" s="571">
        <v>3.4227969140497665</v>
      </c>
      <c r="G375" s="572" t="s">
        <v>12922</v>
      </c>
      <c r="H375" s="571">
        <v>2.88</v>
      </c>
      <c r="I375" s="572" t="s">
        <v>12921</v>
      </c>
      <c r="J375" s="571">
        <v>6.3</v>
      </c>
    </row>
    <row r="376" spans="1:10" ht="15" thickBot="1">
      <c r="A376" s="572"/>
      <c r="B376" s="572"/>
      <c r="C376" s="572"/>
      <c r="D376" s="572"/>
      <c r="E376" s="572" t="s">
        <v>12920</v>
      </c>
      <c r="F376" s="571">
        <v>9.74</v>
      </c>
      <c r="G376" s="572"/>
      <c r="H376" s="801" t="s">
        <v>12919</v>
      </c>
      <c r="I376" s="801"/>
      <c r="J376" s="571">
        <v>44.25</v>
      </c>
    </row>
    <row r="377" spans="1:10" ht="0.95" customHeight="1" thickTop="1">
      <c r="A377" s="570"/>
      <c r="B377" s="570"/>
      <c r="C377" s="570"/>
      <c r="D377" s="570"/>
      <c r="E377" s="570"/>
      <c r="F377" s="570"/>
      <c r="G377" s="570"/>
      <c r="H377" s="570"/>
      <c r="I377" s="570"/>
      <c r="J377" s="570"/>
    </row>
    <row r="378" spans="1:10" ht="18" customHeight="1">
      <c r="A378" s="590" t="s">
        <v>14022</v>
      </c>
      <c r="B378" s="588" t="s">
        <v>12942</v>
      </c>
      <c r="C378" s="590" t="s">
        <v>12941</v>
      </c>
      <c r="D378" s="590" t="s">
        <v>12940</v>
      </c>
      <c r="E378" s="802" t="s">
        <v>12939</v>
      </c>
      <c r="F378" s="802"/>
      <c r="G378" s="589" t="s">
        <v>12938</v>
      </c>
      <c r="H378" s="588" t="s">
        <v>12937</v>
      </c>
      <c r="I378" s="588" t="s">
        <v>12936</v>
      </c>
      <c r="J378" s="588" t="s">
        <v>12935</v>
      </c>
    </row>
    <row r="379" spans="1:10" ht="48" customHeight="1">
      <c r="A379" s="586" t="s">
        <v>12934</v>
      </c>
      <c r="B379" s="587" t="s">
        <v>14021</v>
      </c>
      <c r="C379" s="586" t="s">
        <v>7</v>
      </c>
      <c r="D379" s="586" t="s">
        <v>9418</v>
      </c>
      <c r="E379" s="803" t="s">
        <v>13070</v>
      </c>
      <c r="F379" s="803"/>
      <c r="G379" s="585" t="s">
        <v>13042</v>
      </c>
      <c r="H379" s="584">
        <v>1</v>
      </c>
      <c r="I379" s="583">
        <v>98.79</v>
      </c>
      <c r="J379" s="583">
        <v>98.79</v>
      </c>
    </row>
    <row r="380" spans="1:10" ht="36" customHeight="1">
      <c r="A380" s="581" t="s">
        <v>12930</v>
      </c>
      <c r="B380" s="582" t="s">
        <v>13205</v>
      </c>
      <c r="C380" s="581" t="s">
        <v>7</v>
      </c>
      <c r="D380" s="581" t="s">
        <v>9404</v>
      </c>
      <c r="E380" s="804" t="s">
        <v>13070</v>
      </c>
      <c r="F380" s="804"/>
      <c r="G380" s="580" t="s">
        <v>13042</v>
      </c>
      <c r="H380" s="579">
        <v>0.52500000000000002</v>
      </c>
      <c r="I380" s="578">
        <v>115.47</v>
      </c>
      <c r="J380" s="578">
        <v>60.62</v>
      </c>
    </row>
    <row r="381" spans="1:10" ht="24" customHeight="1">
      <c r="A381" s="581" t="s">
        <v>12930</v>
      </c>
      <c r="B381" s="582" t="s">
        <v>13068</v>
      </c>
      <c r="C381" s="581" t="s">
        <v>7</v>
      </c>
      <c r="D381" s="581" t="s">
        <v>47</v>
      </c>
      <c r="E381" s="804" t="s">
        <v>12928</v>
      </c>
      <c r="F381" s="804"/>
      <c r="G381" s="580" t="s">
        <v>23</v>
      </c>
      <c r="H381" s="579">
        <v>0.20599999999999999</v>
      </c>
      <c r="I381" s="578">
        <v>16.3</v>
      </c>
      <c r="J381" s="578">
        <v>3.35</v>
      </c>
    </row>
    <row r="382" spans="1:10" ht="24" customHeight="1">
      <c r="A382" s="581" t="s">
        <v>12930</v>
      </c>
      <c r="B382" s="582" t="s">
        <v>13201</v>
      </c>
      <c r="C382" s="581" t="s">
        <v>7</v>
      </c>
      <c r="D382" s="581" t="s">
        <v>48</v>
      </c>
      <c r="E382" s="804" t="s">
        <v>12928</v>
      </c>
      <c r="F382" s="804"/>
      <c r="G382" s="580" t="s">
        <v>23</v>
      </c>
      <c r="H382" s="579">
        <v>1.125</v>
      </c>
      <c r="I382" s="578">
        <v>19.649999999999999</v>
      </c>
      <c r="J382" s="578">
        <v>22.1</v>
      </c>
    </row>
    <row r="383" spans="1:10" ht="24" customHeight="1">
      <c r="A383" s="576" t="s">
        <v>12926</v>
      </c>
      <c r="B383" s="577" t="s">
        <v>13066</v>
      </c>
      <c r="C383" s="576" t="s">
        <v>7</v>
      </c>
      <c r="D383" s="576" t="s">
        <v>6225</v>
      </c>
      <c r="E383" s="800" t="s">
        <v>12924</v>
      </c>
      <c r="F383" s="800"/>
      <c r="G383" s="575" t="s">
        <v>58</v>
      </c>
      <c r="H383" s="574">
        <v>0.01</v>
      </c>
      <c r="I383" s="573">
        <v>5.24</v>
      </c>
      <c r="J383" s="573">
        <v>0.05</v>
      </c>
    </row>
    <row r="384" spans="1:10" ht="36" customHeight="1">
      <c r="A384" s="576" t="s">
        <v>12926</v>
      </c>
      <c r="B384" s="577" t="s">
        <v>14020</v>
      </c>
      <c r="C384" s="576" t="s">
        <v>7</v>
      </c>
      <c r="D384" s="576" t="s">
        <v>7127</v>
      </c>
      <c r="E384" s="800" t="s">
        <v>12947</v>
      </c>
      <c r="F384" s="800"/>
      <c r="G384" s="575" t="s">
        <v>92</v>
      </c>
      <c r="H384" s="574">
        <v>0.39300000000000002</v>
      </c>
      <c r="I384" s="573">
        <v>17.25</v>
      </c>
      <c r="J384" s="573">
        <v>6.77</v>
      </c>
    </row>
    <row r="385" spans="1:10" ht="36" customHeight="1">
      <c r="A385" s="576" t="s">
        <v>12926</v>
      </c>
      <c r="B385" s="577" t="s">
        <v>14019</v>
      </c>
      <c r="C385" s="576" t="s">
        <v>7</v>
      </c>
      <c r="D385" s="576" t="s">
        <v>7101</v>
      </c>
      <c r="E385" s="800" t="s">
        <v>12947</v>
      </c>
      <c r="F385" s="800"/>
      <c r="G385" s="575" t="s">
        <v>92</v>
      </c>
      <c r="H385" s="574">
        <v>0.19600000000000001</v>
      </c>
      <c r="I385" s="573">
        <v>11.21</v>
      </c>
      <c r="J385" s="573">
        <v>2.19</v>
      </c>
    </row>
    <row r="386" spans="1:10" ht="36" customHeight="1">
      <c r="A386" s="576" t="s">
        <v>12926</v>
      </c>
      <c r="B386" s="577" t="s">
        <v>14018</v>
      </c>
      <c r="C386" s="576" t="s">
        <v>7</v>
      </c>
      <c r="D386" s="576" t="s">
        <v>7102</v>
      </c>
      <c r="E386" s="800" t="s">
        <v>12947</v>
      </c>
      <c r="F386" s="800"/>
      <c r="G386" s="575" t="s">
        <v>92</v>
      </c>
      <c r="H386" s="574">
        <v>0.78500000000000003</v>
      </c>
      <c r="I386" s="573">
        <v>4.3099999999999996</v>
      </c>
      <c r="J386" s="573">
        <v>3.38</v>
      </c>
    </row>
    <row r="387" spans="1:10" ht="24" customHeight="1">
      <c r="A387" s="576" t="s">
        <v>12926</v>
      </c>
      <c r="B387" s="577" t="s">
        <v>13444</v>
      </c>
      <c r="C387" s="576" t="s">
        <v>7</v>
      </c>
      <c r="D387" s="576" t="s">
        <v>7948</v>
      </c>
      <c r="E387" s="800" t="s">
        <v>12924</v>
      </c>
      <c r="F387" s="800"/>
      <c r="G387" s="575" t="s">
        <v>21</v>
      </c>
      <c r="H387" s="574">
        <v>1.9E-2</v>
      </c>
      <c r="I387" s="573">
        <v>17.829999999999998</v>
      </c>
      <c r="J387" s="573">
        <v>0.33</v>
      </c>
    </row>
    <row r="388" spans="1:10" ht="25.5">
      <c r="A388" s="572"/>
      <c r="B388" s="572"/>
      <c r="C388" s="572"/>
      <c r="D388" s="572"/>
      <c r="E388" s="572" t="s">
        <v>12923</v>
      </c>
      <c r="F388" s="571">
        <v>18.575464522438335</v>
      </c>
      <c r="G388" s="572" t="s">
        <v>12922</v>
      </c>
      <c r="H388" s="571">
        <v>15.61</v>
      </c>
      <c r="I388" s="572" t="s">
        <v>12921</v>
      </c>
      <c r="J388" s="571">
        <v>34.19</v>
      </c>
    </row>
    <row r="389" spans="1:10" ht="15" thickBot="1">
      <c r="A389" s="572"/>
      <c r="B389" s="572"/>
      <c r="C389" s="572"/>
      <c r="D389" s="572"/>
      <c r="E389" s="572" t="s">
        <v>12920</v>
      </c>
      <c r="F389" s="571">
        <v>27.89</v>
      </c>
      <c r="G389" s="572"/>
      <c r="H389" s="801" t="s">
        <v>12919</v>
      </c>
      <c r="I389" s="801"/>
      <c r="J389" s="571">
        <v>126.68</v>
      </c>
    </row>
    <row r="390" spans="1:10" ht="0.95" customHeight="1" thickTop="1">
      <c r="A390" s="570"/>
      <c r="B390" s="570"/>
      <c r="C390" s="570"/>
      <c r="D390" s="570"/>
      <c r="E390" s="570"/>
      <c r="F390" s="570"/>
      <c r="G390" s="570"/>
      <c r="H390" s="570"/>
      <c r="I390" s="570"/>
      <c r="J390" s="570"/>
    </row>
    <row r="391" spans="1:10" ht="18" customHeight="1">
      <c r="A391" s="590" t="s">
        <v>14017</v>
      </c>
      <c r="B391" s="588" t="s">
        <v>12942</v>
      </c>
      <c r="C391" s="590" t="s">
        <v>12941</v>
      </c>
      <c r="D391" s="590" t="s">
        <v>12940</v>
      </c>
      <c r="E391" s="802" t="s">
        <v>12939</v>
      </c>
      <c r="F391" s="802"/>
      <c r="G391" s="589" t="s">
        <v>12938</v>
      </c>
      <c r="H391" s="588" t="s">
        <v>12937</v>
      </c>
      <c r="I391" s="588" t="s">
        <v>12936</v>
      </c>
      <c r="J391" s="588" t="s">
        <v>12935</v>
      </c>
    </row>
    <row r="392" spans="1:10" ht="48" customHeight="1">
      <c r="A392" s="586" t="s">
        <v>12934</v>
      </c>
      <c r="B392" s="587" t="s">
        <v>14016</v>
      </c>
      <c r="C392" s="586" t="s">
        <v>7</v>
      </c>
      <c r="D392" s="586" t="s">
        <v>2301</v>
      </c>
      <c r="E392" s="803" t="s">
        <v>13070</v>
      </c>
      <c r="F392" s="803"/>
      <c r="G392" s="585" t="s">
        <v>21</v>
      </c>
      <c r="H392" s="584">
        <v>1</v>
      </c>
      <c r="I392" s="583">
        <v>19.86</v>
      </c>
      <c r="J392" s="583">
        <v>19.86</v>
      </c>
    </row>
    <row r="393" spans="1:10" ht="36" customHeight="1">
      <c r="A393" s="581" t="s">
        <v>12930</v>
      </c>
      <c r="B393" s="582" t="s">
        <v>13275</v>
      </c>
      <c r="C393" s="581" t="s">
        <v>7</v>
      </c>
      <c r="D393" s="581" t="s">
        <v>2317</v>
      </c>
      <c r="E393" s="804" t="s">
        <v>13070</v>
      </c>
      <c r="F393" s="804"/>
      <c r="G393" s="580" t="s">
        <v>21</v>
      </c>
      <c r="H393" s="579">
        <v>1</v>
      </c>
      <c r="I393" s="578">
        <v>14.22</v>
      </c>
      <c r="J393" s="578">
        <v>14.22</v>
      </c>
    </row>
    <row r="394" spans="1:10" ht="24" customHeight="1">
      <c r="A394" s="581" t="s">
        <v>12930</v>
      </c>
      <c r="B394" s="582" t="s">
        <v>13272</v>
      </c>
      <c r="C394" s="581" t="s">
        <v>7</v>
      </c>
      <c r="D394" s="581" t="s">
        <v>137</v>
      </c>
      <c r="E394" s="804" t="s">
        <v>12928</v>
      </c>
      <c r="F394" s="804"/>
      <c r="G394" s="580" t="s">
        <v>23</v>
      </c>
      <c r="H394" s="579">
        <v>3.6700000000000003E-2</v>
      </c>
      <c r="I394" s="578">
        <v>14.93</v>
      </c>
      <c r="J394" s="578">
        <v>0.54</v>
      </c>
    </row>
    <row r="395" spans="1:10" ht="24" customHeight="1">
      <c r="A395" s="581" t="s">
        <v>12930</v>
      </c>
      <c r="B395" s="582" t="s">
        <v>13273</v>
      </c>
      <c r="C395" s="581" t="s">
        <v>7</v>
      </c>
      <c r="D395" s="581" t="s">
        <v>142</v>
      </c>
      <c r="E395" s="804" t="s">
        <v>12928</v>
      </c>
      <c r="F395" s="804"/>
      <c r="G395" s="580" t="s">
        <v>23</v>
      </c>
      <c r="H395" s="579">
        <v>0.22450000000000001</v>
      </c>
      <c r="I395" s="578">
        <v>19.75</v>
      </c>
      <c r="J395" s="578">
        <v>4.43</v>
      </c>
    </row>
    <row r="396" spans="1:10" ht="24" customHeight="1">
      <c r="A396" s="576" t="s">
        <v>12926</v>
      </c>
      <c r="B396" s="577" t="s">
        <v>13354</v>
      </c>
      <c r="C396" s="576" t="s">
        <v>7</v>
      </c>
      <c r="D396" s="576" t="s">
        <v>10543</v>
      </c>
      <c r="E396" s="800" t="s">
        <v>12924</v>
      </c>
      <c r="F396" s="800"/>
      <c r="G396" s="575" t="s">
        <v>21</v>
      </c>
      <c r="H396" s="574">
        <v>2.5000000000000001E-2</v>
      </c>
      <c r="I396" s="573">
        <v>18.7</v>
      </c>
      <c r="J396" s="573">
        <v>0.46</v>
      </c>
    </row>
    <row r="397" spans="1:10" ht="36" customHeight="1">
      <c r="A397" s="576" t="s">
        <v>12926</v>
      </c>
      <c r="B397" s="577" t="s">
        <v>13353</v>
      </c>
      <c r="C397" s="576" t="s">
        <v>7</v>
      </c>
      <c r="D397" s="576" t="s">
        <v>4684</v>
      </c>
      <c r="E397" s="800" t="s">
        <v>12924</v>
      </c>
      <c r="F397" s="800"/>
      <c r="G397" s="575" t="s">
        <v>41</v>
      </c>
      <c r="H397" s="574">
        <v>1.19</v>
      </c>
      <c r="I397" s="573">
        <v>0.18</v>
      </c>
      <c r="J397" s="573">
        <v>0.21</v>
      </c>
    </row>
    <row r="398" spans="1:10" ht="25.5">
      <c r="A398" s="572"/>
      <c r="B398" s="572"/>
      <c r="C398" s="572"/>
      <c r="D398" s="572"/>
      <c r="E398" s="572" t="s">
        <v>12923</v>
      </c>
      <c r="F398" s="571">
        <v>2.8849288275562315</v>
      </c>
      <c r="G398" s="572" t="s">
        <v>12922</v>
      </c>
      <c r="H398" s="571">
        <v>2.4300000000000002</v>
      </c>
      <c r="I398" s="572" t="s">
        <v>12921</v>
      </c>
      <c r="J398" s="571">
        <v>5.31</v>
      </c>
    </row>
    <row r="399" spans="1:10" ht="15" thickBot="1">
      <c r="A399" s="572"/>
      <c r="B399" s="572"/>
      <c r="C399" s="572"/>
      <c r="D399" s="572"/>
      <c r="E399" s="572" t="s">
        <v>12920</v>
      </c>
      <c r="F399" s="571">
        <v>5.6</v>
      </c>
      <c r="G399" s="572"/>
      <c r="H399" s="801" t="s">
        <v>12919</v>
      </c>
      <c r="I399" s="801"/>
      <c r="J399" s="571">
        <v>25.46</v>
      </c>
    </row>
    <row r="400" spans="1:10" ht="0.95" customHeight="1" thickTop="1">
      <c r="A400" s="570"/>
      <c r="B400" s="570"/>
      <c r="C400" s="570"/>
      <c r="D400" s="570"/>
      <c r="E400" s="570"/>
      <c r="F400" s="570"/>
      <c r="G400" s="570"/>
      <c r="H400" s="570"/>
      <c r="I400" s="570"/>
      <c r="J400" s="570"/>
    </row>
    <row r="401" spans="1:10" ht="18" customHeight="1">
      <c r="A401" s="590" t="s">
        <v>14015</v>
      </c>
      <c r="B401" s="588" t="s">
        <v>12942</v>
      </c>
      <c r="C401" s="590" t="s">
        <v>12941</v>
      </c>
      <c r="D401" s="590" t="s">
        <v>12940</v>
      </c>
      <c r="E401" s="802" t="s">
        <v>12939</v>
      </c>
      <c r="F401" s="802"/>
      <c r="G401" s="589" t="s">
        <v>12938</v>
      </c>
      <c r="H401" s="588" t="s">
        <v>12937</v>
      </c>
      <c r="I401" s="588" t="s">
        <v>12936</v>
      </c>
      <c r="J401" s="588" t="s">
        <v>12935</v>
      </c>
    </row>
    <row r="402" spans="1:10" ht="48" customHeight="1">
      <c r="A402" s="586" t="s">
        <v>12934</v>
      </c>
      <c r="B402" s="587" t="s">
        <v>14014</v>
      </c>
      <c r="C402" s="586" t="s">
        <v>7</v>
      </c>
      <c r="D402" s="586" t="s">
        <v>2304</v>
      </c>
      <c r="E402" s="803" t="s">
        <v>13070</v>
      </c>
      <c r="F402" s="803"/>
      <c r="G402" s="585" t="s">
        <v>21</v>
      </c>
      <c r="H402" s="584">
        <v>1</v>
      </c>
      <c r="I402" s="583">
        <v>16.68</v>
      </c>
      <c r="J402" s="583">
        <v>16.68</v>
      </c>
    </row>
    <row r="403" spans="1:10" ht="36" customHeight="1">
      <c r="A403" s="581" t="s">
        <v>12930</v>
      </c>
      <c r="B403" s="582" t="s">
        <v>13284</v>
      </c>
      <c r="C403" s="581" t="s">
        <v>7</v>
      </c>
      <c r="D403" s="581" t="s">
        <v>2320</v>
      </c>
      <c r="E403" s="804" t="s">
        <v>13070</v>
      </c>
      <c r="F403" s="804"/>
      <c r="G403" s="580" t="s">
        <v>21</v>
      </c>
      <c r="H403" s="579">
        <v>1</v>
      </c>
      <c r="I403" s="578">
        <v>14.02</v>
      </c>
      <c r="J403" s="578">
        <v>14.02</v>
      </c>
    </row>
    <row r="404" spans="1:10" ht="24" customHeight="1">
      <c r="A404" s="581" t="s">
        <v>12930</v>
      </c>
      <c r="B404" s="582" t="s">
        <v>13273</v>
      </c>
      <c r="C404" s="581" t="s">
        <v>7</v>
      </c>
      <c r="D404" s="581" t="s">
        <v>142</v>
      </c>
      <c r="E404" s="804" t="s">
        <v>12928</v>
      </c>
      <c r="F404" s="804"/>
      <c r="G404" s="580" t="s">
        <v>23</v>
      </c>
      <c r="H404" s="579">
        <v>9.5600000000000004E-2</v>
      </c>
      <c r="I404" s="578">
        <v>19.75</v>
      </c>
      <c r="J404" s="578">
        <v>1.88</v>
      </c>
    </row>
    <row r="405" spans="1:10" ht="24" customHeight="1">
      <c r="A405" s="581" t="s">
        <v>12930</v>
      </c>
      <c r="B405" s="582" t="s">
        <v>13272</v>
      </c>
      <c r="C405" s="581" t="s">
        <v>7</v>
      </c>
      <c r="D405" s="581" t="s">
        <v>137</v>
      </c>
      <c r="E405" s="804" t="s">
        <v>12928</v>
      </c>
      <c r="F405" s="804"/>
      <c r="G405" s="580" t="s">
        <v>23</v>
      </c>
      <c r="H405" s="579">
        <v>1.5599999999999999E-2</v>
      </c>
      <c r="I405" s="578">
        <v>14.93</v>
      </c>
      <c r="J405" s="578">
        <v>0.23</v>
      </c>
    </row>
    <row r="406" spans="1:10" ht="24" customHeight="1">
      <c r="A406" s="576" t="s">
        <v>12926</v>
      </c>
      <c r="B406" s="577" t="s">
        <v>13354</v>
      </c>
      <c r="C406" s="576" t="s">
        <v>7</v>
      </c>
      <c r="D406" s="576" t="s">
        <v>10543</v>
      </c>
      <c r="E406" s="800" t="s">
        <v>12924</v>
      </c>
      <c r="F406" s="800"/>
      <c r="G406" s="575" t="s">
        <v>21</v>
      </c>
      <c r="H406" s="574">
        <v>2.5000000000000001E-2</v>
      </c>
      <c r="I406" s="573">
        <v>18.7</v>
      </c>
      <c r="J406" s="573">
        <v>0.46</v>
      </c>
    </row>
    <row r="407" spans="1:10" ht="36" customHeight="1">
      <c r="A407" s="576" t="s">
        <v>12926</v>
      </c>
      <c r="B407" s="577" t="s">
        <v>13353</v>
      </c>
      <c r="C407" s="576" t="s">
        <v>7</v>
      </c>
      <c r="D407" s="576" t="s">
        <v>4684</v>
      </c>
      <c r="E407" s="800" t="s">
        <v>12924</v>
      </c>
      <c r="F407" s="800"/>
      <c r="G407" s="575" t="s">
        <v>41</v>
      </c>
      <c r="H407" s="574">
        <v>0.54300000000000004</v>
      </c>
      <c r="I407" s="573">
        <v>0.18</v>
      </c>
      <c r="J407" s="573">
        <v>0.09</v>
      </c>
    </row>
    <row r="408" spans="1:10" ht="25.5">
      <c r="A408" s="572"/>
      <c r="B408" s="572"/>
      <c r="C408" s="572"/>
      <c r="D408" s="572"/>
      <c r="E408" s="572" t="s">
        <v>12923</v>
      </c>
      <c r="F408" s="571">
        <v>1.0322720851896121</v>
      </c>
      <c r="G408" s="572" t="s">
        <v>12922</v>
      </c>
      <c r="H408" s="571">
        <v>0.87</v>
      </c>
      <c r="I408" s="572" t="s">
        <v>12921</v>
      </c>
      <c r="J408" s="571">
        <v>1.9</v>
      </c>
    </row>
    <row r="409" spans="1:10" ht="15" thickBot="1">
      <c r="A409" s="572"/>
      <c r="B409" s="572"/>
      <c r="C409" s="572"/>
      <c r="D409" s="572"/>
      <c r="E409" s="572" t="s">
        <v>12920</v>
      </c>
      <c r="F409" s="571">
        <v>4.71</v>
      </c>
      <c r="G409" s="572"/>
      <c r="H409" s="801" t="s">
        <v>12919</v>
      </c>
      <c r="I409" s="801"/>
      <c r="J409" s="571">
        <v>21.39</v>
      </c>
    </row>
    <row r="410" spans="1:10" ht="0.95" customHeight="1" thickTop="1">
      <c r="A410" s="570"/>
      <c r="B410" s="570"/>
      <c r="C410" s="570"/>
      <c r="D410" s="570"/>
      <c r="E410" s="570"/>
      <c r="F410" s="570"/>
      <c r="G410" s="570"/>
      <c r="H410" s="570"/>
      <c r="I410" s="570"/>
      <c r="J410" s="570"/>
    </row>
    <row r="411" spans="1:10" ht="18" customHeight="1">
      <c r="A411" s="590" t="s">
        <v>14013</v>
      </c>
      <c r="B411" s="588" t="s">
        <v>12942</v>
      </c>
      <c r="C411" s="590" t="s">
        <v>12941</v>
      </c>
      <c r="D411" s="590" t="s">
        <v>12940</v>
      </c>
      <c r="E411" s="802" t="s">
        <v>12939</v>
      </c>
      <c r="F411" s="802"/>
      <c r="G411" s="589" t="s">
        <v>12938</v>
      </c>
      <c r="H411" s="588" t="s">
        <v>12937</v>
      </c>
      <c r="I411" s="588" t="s">
        <v>12936</v>
      </c>
      <c r="J411" s="588" t="s">
        <v>12935</v>
      </c>
    </row>
    <row r="412" spans="1:10" ht="48" customHeight="1">
      <c r="A412" s="586" t="s">
        <v>12934</v>
      </c>
      <c r="B412" s="587" t="s">
        <v>14012</v>
      </c>
      <c r="C412" s="586" t="s">
        <v>7</v>
      </c>
      <c r="D412" s="586" t="s">
        <v>2261</v>
      </c>
      <c r="E412" s="803" t="s">
        <v>13070</v>
      </c>
      <c r="F412" s="803"/>
      <c r="G412" s="585" t="s">
        <v>12963</v>
      </c>
      <c r="H412" s="584">
        <v>1</v>
      </c>
      <c r="I412" s="583">
        <v>558.04999999999995</v>
      </c>
      <c r="J412" s="583">
        <v>558.04999999999995</v>
      </c>
    </row>
    <row r="413" spans="1:10" ht="36" customHeight="1">
      <c r="A413" s="581" t="s">
        <v>12930</v>
      </c>
      <c r="B413" s="582" t="s">
        <v>12952</v>
      </c>
      <c r="C413" s="581" t="s">
        <v>7</v>
      </c>
      <c r="D413" s="581" t="s">
        <v>1822</v>
      </c>
      <c r="E413" s="804" t="s">
        <v>12945</v>
      </c>
      <c r="F413" s="804"/>
      <c r="G413" s="580" t="s">
        <v>46</v>
      </c>
      <c r="H413" s="579">
        <v>6.8000000000000005E-2</v>
      </c>
      <c r="I413" s="578">
        <v>1.77</v>
      </c>
      <c r="J413" s="578">
        <v>0.12</v>
      </c>
    </row>
    <row r="414" spans="1:10" ht="36" customHeight="1">
      <c r="A414" s="581" t="s">
        <v>12930</v>
      </c>
      <c r="B414" s="582" t="s">
        <v>12953</v>
      </c>
      <c r="C414" s="581" t="s">
        <v>7</v>
      </c>
      <c r="D414" s="581" t="s">
        <v>1823</v>
      </c>
      <c r="E414" s="804" t="s">
        <v>12945</v>
      </c>
      <c r="F414" s="804"/>
      <c r="G414" s="580" t="s">
        <v>61</v>
      </c>
      <c r="H414" s="579">
        <v>0.13100000000000001</v>
      </c>
      <c r="I414" s="578">
        <v>0.44</v>
      </c>
      <c r="J414" s="578">
        <v>0.05</v>
      </c>
    </row>
    <row r="415" spans="1:10" ht="24" customHeight="1">
      <c r="A415" s="581" t="s">
        <v>12930</v>
      </c>
      <c r="B415" s="582" t="s">
        <v>13201</v>
      </c>
      <c r="C415" s="581" t="s">
        <v>7</v>
      </c>
      <c r="D415" s="581" t="s">
        <v>48</v>
      </c>
      <c r="E415" s="804" t="s">
        <v>12928</v>
      </c>
      <c r="F415" s="804"/>
      <c r="G415" s="580" t="s">
        <v>23</v>
      </c>
      <c r="H415" s="579">
        <v>0.19900000000000001</v>
      </c>
      <c r="I415" s="578">
        <v>19.649999999999999</v>
      </c>
      <c r="J415" s="578">
        <v>3.91</v>
      </c>
    </row>
    <row r="416" spans="1:10" ht="24" customHeight="1">
      <c r="A416" s="581" t="s">
        <v>12930</v>
      </c>
      <c r="B416" s="582" t="s">
        <v>12929</v>
      </c>
      <c r="C416" s="581" t="s">
        <v>7</v>
      </c>
      <c r="D416" s="581" t="s">
        <v>25</v>
      </c>
      <c r="E416" s="804" t="s">
        <v>12928</v>
      </c>
      <c r="F416" s="804"/>
      <c r="G416" s="580" t="s">
        <v>23</v>
      </c>
      <c r="H416" s="579">
        <v>1.1919999999999999</v>
      </c>
      <c r="I416" s="578">
        <v>15.65</v>
      </c>
      <c r="J416" s="578">
        <v>18.649999999999999</v>
      </c>
    </row>
    <row r="417" spans="1:10" ht="24" customHeight="1">
      <c r="A417" s="581" t="s">
        <v>12930</v>
      </c>
      <c r="B417" s="582" t="s">
        <v>13035</v>
      </c>
      <c r="C417" s="581" t="s">
        <v>7</v>
      </c>
      <c r="D417" s="581" t="s">
        <v>49</v>
      </c>
      <c r="E417" s="804" t="s">
        <v>12928</v>
      </c>
      <c r="F417" s="804"/>
      <c r="G417" s="580" t="s">
        <v>23</v>
      </c>
      <c r="H417" s="579">
        <v>0.19900000000000001</v>
      </c>
      <c r="I417" s="578">
        <v>19.86</v>
      </c>
      <c r="J417" s="578">
        <v>3.95</v>
      </c>
    </row>
    <row r="418" spans="1:10" ht="36" customHeight="1">
      <c r="A418" s="576" t="s">
        <v>12926</v>
      </c>
      <c r="B418" s="577" t="s">
        <v>14011</v>
      </c>
      <c r="C418" s="576" t="s">
        <v>7</v>
      </c>
      <c r="D418" s="576" t="s">
        <v>5733</v>
      </c>
      <c r="E418" s="800" t="s">
        <v>12924</v>
      </c>
      <c r="F418" s="800"/>
      <c r="G418" s="575" t="s">
        <v>12963</v>
      </c>
      <c r="H418" s="574">
        <v>1.103</v>
      </c>
      <c r="I418" s="573">
        <v>481.75</v>
      </c>
      <c r="J418" s="573">
        <v>531.37</v>
      </c>
    </row>
    <row r="419" spans="1:10" ht="25.5">
      <c r="A419" s="572"/>
      <c r="B419" s="572"/>
      <c r="C419" s="572"/>
      <c r="D419" s="572"/>
      <c r="E419" s="572" t="s">
        <v>12923</v>
      </c>
      <c r="F419" s="571">
        <v>11.192002607845268</v>
      </c>
      <c r="G419" s="572" t="s">
        <v>12922</v>
      </c>
      <c r="H419" s="571">
        <v>9.41</v>
      </c>
      <c r="I419" s="572" t="s">
        <v>12921</v>
      </c>
      <c r="J419" s="571">
        <v>20.6</v>
      </c>
    </row>
    <row r="420" spans="1:10" ht="15" thickBot="1">
      <c r="A420" s="572"/>
      <c r="B420" s="572"/>
      <c r="C420" s="572"/>
      <c r="D420" s="572"/>
      <c r="E420" s="572" t="s">
        <v>12920</v>
      </c>
      <c r="F420" s="571">
        <v>157.59</v>
      </c>
      <c r="G420" s="572"/>
      <c r="H420" s="801" t="s">
        <v>12919</v>
      </c>
      <c r="I420" s="801"/>
      <c r="J420" s="571">
        <v>715.64</v>
      </c>
    </row>
    <row r="421" spans="1:10" ht="0.95" customHeight="1" thickTop="1">
      <c r="A421" s="570"/>
      <c r="B421" s="570"/>
      <c r="C421" s="570"/>
      <c r="D421" s="570"/>
      <c r="E421" s="570"/>
      <c r="F421" s="570"/>
      <c r="G421" s="570"/>
      <c r="H421" s="570"/>
      <c r="I421" s="570"/>
      <c r="J421" s="570"/>
    </row>
    <row r="422" spans="1:10" ht="18" customHeight="1">
      <c r="A422" s="590" t="s">
        <v>14010</v>
      </c>
      <c r="B422" s="588" t="s">
        <v>12942</v>
      </c>
      <c r="C422" s="590" t="s">
        <v>12941</v>
      </c>
      <c r="D422" s="590" t="s">
        <v>12940</v>
      </c>
      <c r="E422" s="802" t="s">
        <v>12939</v>
      </c>
      <c r="F422" s="802"/>
      <c r="G422" s="589" t="s">
        <v>12938</v>
      </c>
      <c r="H422" s="588" t="s">
        <v>12937</v>
      </c>
      <c r="I422" s="588" t="s">
        <v>12936</v>
      </c>
      <c r="J422" s="588" t="s">
        <v>12935</v>
      </c>
    </row>
    <row r="423" spans="1:10" ht="48" customHeight="1">
      <c r="A423" s="586" t="s">
        <v>12934</v>
      </c>
      <c r="B423" s="587" t="s">
        <v>14009</v>
      </c>
      <c r="C423" s="586" t="s">
        <v>7</v>
      </c>
      <c r="D423" s="586" t="s">
        <v>9450</v>
      </c>
      <c r="E423" s="803" t="s">
        <v>13070</v>
      </c>
      <c r="F423" s="803"/>
      <c r="G423" s="585" t="s">
        <v>13042</v>
      </c>
      <c r="H423" s="584">
        <v>1</v>
      </c>
      <c r="I423" s="583">
        <v>83.3</v>
      </c>
      <c r="J423" s="583">
        <v>83.3</v>
      </c>
    </row>
    <row r="424" spans="1:10" ht="24" customHeight="1">
      <c r="A424" s="581" t="s">
        <v>12930</v>
      </c>
      <c r="B424" s="582" t="s">
        <v>13202</v>
      </c>
      <c r="C424" s="581" t="s">
        <v>7</v>
      </c>
      <c r="D424" s="581" t="s">
        <v>9406</v>
      </c>
      <c r="E424" s="804" t="s">
        <v>13070</v>
      </c>
      <c r="F424" s="804"/>
      <c r="G424" s="580" t="s">
        <v>13042</v>
      </c>
      <c r="H424" s="579">
        <v>0.23599999999999999</v>
      </c>
      <c r="I424" s="578">
        <v>81.67</v>
      </c>
      <c r="J424" s="578">
        <v>19.27</v>
      </c>
    </row>
    <row r="425" spans="1:10" ht="24" customHeight="1">
      <c r="A425" s="581" t="s">
        <v>12930</v>
      </c>
      <c r="B425" s="582" t="s">
        <v>13208</v>
      </c>
      <c r="C425" s="581" t="s">
        <v>7</v>
      </c>
      <c r="D425" s="581" t="s">
        <v>9413</v>
      </c>
      <c r="E425" s="804" t="s">
        <v>13070</v>
      </c>
      <c r="F425" s="804"/>
      <c r="G425" s="580" t="s">
        <v>18</v>
      </c>
      <c r="H425" s="579">
        <v>1.482</v>
      </c>
      <c r="I425" s="578">
        <v>27.18</v>
      </c>
      <c r="J425" s="578">
        <v>40.28</v>
      </c>
    </row>
    <row r="426" spans="1:10" ht="24" customHeight="1">
      <c r="A426" s="581" t="s">
        <v>12930</v>
      </c>
      <c r="B426" s="582" t="s">
        <v>13201</v>
      </c>
      <c r="C426" s="581" t="s">
        <v>7</v>
      </c>
      <c r="D426" s="581" t="s">
        <v>48</v>
      </c>
      <c r="E426" s="804" t="s">
        <v>12928</v>
      </c>
      <c r="F426" s="804"/>
      <c r="G426" s="580" t="s">
        <v>23</v>
      </c>
      <c r="H426" s="579">
        <v>0.88400000000000001</v>
      </c>
      <c r="I426" s="578">
        <v>19.649999999999999</v>
      </c>
      <c r="J426" s="578">
        <v>17.37</v>
      </c>
    </row>
    <row r="427" spans="1:10" ht="24" customHeight="1">
      <c r="A427" s="581" t="s">
        <v>12930</v>
      </c>
      <c r="B427" s="582" t="s">
        <v>13068</v>
      </c>
      <c r="C427" s="581" t="s">
        <v>7</v>
      </c>
      <c r="D427" s="581" t="s">
        <v>47</v>
      </c>
      <c r="E427" s="804" t="s">
        <v>12928</v>
      </c>
      <c r="F427" s="804"/>
      <c r="G427" s="580" t="s">
        <v>23</v>
      </c>
      <c r="H427" s="579">
        <v>0.16200000000000001</v>
      </c>
      <c r="I427" s="578">
        <v>16.3</v>
      </c>
      <c r="J427" s="578">
        <v>2.64</v>
      </c>
    </row>
    <row r="428" spans="1:10" ht="24" customHeight="1">
      <c r="A428" s="576" t="s">
        <v>12926</v>
      </c>
      <c r="B428" s="577" t="s">
        <v>13066</v>
      </c>
      <c r="C428" s="576" t="s">
        <v>7</v>
      </c>
      <c r="D428" s="576" t="s">
        <v>6225</v>
      </c>
      <c r="E428" s="800" t="s">
        <v>12924</v>
      </c>
      <c r="F428" s="800"/>
      <c r="G428" s="575" t="s">
        <v>58</v>
      </c>
      <c r="H428" s="574">
        <v>0.01</v>
      </c>
      <c r="I428" s="573">
        <v>5.24</v>
      </c>
      <c r="J428" s="573">
        <v>0.05</v>
      </c>
    </row>
    <row r="429" spans="1:10" ht="24" customHeight="1">
      <c r="A429" s="576" t="s">
        <v>12926</v>
      </c>
      <c r="B429" s="577" t="s">
        <v>13444</v>
      </c>
      <c r="C429" s="576" t="s">
        <v>7</v>
      </c>
      <c r="D429" s="576" t="s">
        <v>7948</v>
      </c>
      <c r="E429" s="800" t="s">
        <v>12924</v>
      </c>
      <c r="F429" s="800"/>
      <c r="G429" s="575" t="s">
        <v>21</v>
      </c>
      <c r="H429" s="574">
        <v>4.9000000000000002E-2</v>
      </c>
      <c r="I429" s="573">
        <v>17.829999999999998</v>
      </c>
      <c r="J429" s="573">
        <v>0.87</v>
      </c>
    </row>
    <row r="430" spans="1:10" ht="24" customHeight="1">
      <c r="A430" s="576" t="s">
        <v>12926</v>
      </c>
      <c r="B430" s="577" t="s">
        <v>13443</v>
      </c>
      <c r="C430" s="576" t="s">
        <v>7</v>
      </c>
      <c r="D430" s="576" t="s">
        <v>12259</v>
      </c>
      <c r="E430" s="800" t="s">
        <v>12924</v>
      </c>
      <c r="F430" s="800"/>
      <c r="G430" s="575" t="s">
        <v>18</v>
      </c>
      <c r="H430" s="574">
        <v>0.32800000000000001</v>
      </c>
      <c r="I430" s="573">
        <v>8.6199999999999992</v>
      </c>
      <c r="J430" s="573">
        <v>2.82</v>
      </c>
    </row>
    <row r="431" spans="1:10" ht="25.5">
      <c r="A431" s="572"/>
      <c r="B431" s="572"/>
      <c r="C431" s="572"/>
      <c r="D431" s="572"/>
      <c r="E431" s="572" t="s">
        <v>12923</v>
      </c>
      <c r="F431" s="571">
        <v>14.147560578072367</v>
      </c>
      <c r="G431" s="572" t="s">
        <v>12922</v>
      </c>
      <c r="H431" s="571">
        <v>11.89</v>
      </c>
      <c r="I431" s="572" t="s">
        <v>12921</v>
      </c>
      <c r="J431" s="571">
        <v>26.04</v>
      </c>
    </row>
    <row r="432" spans="1:10" ht="15" thickBot="1">
      <c r="A432" s="572"/>
      <c r="B432" s="572"/>
      <c r="C432" s="572"/>
      <c r="D432" s="572"/>
      <c r="E432" s="572" t="s">
        <v>12920</v>
      </c>
      <c r="F432" s="571">
        <v>23.52</v>
      </c>
      <c r="G432" s="572"/>
      <c r="H432" s="801" t="s">
        <v>12919</v>
      </c>
      <c r="I432" s="801"/>
      <c r="J432" s="571">
        <v>106.82</v>
      </c>
    </row>
    <row r="433" spans="1:10" ht="0.95" customHeight="1" thickTop="1">
      <c r="A433" s="570"/>
      <c r="B433" s="570"/>
      <c r="C433" s="570"/>
      <c r="D433" s="570"/>
      <c r="E433" s="570"/>
      <c r="F433" s="570"/>
      <c r="G433" s="570"/>
      <c r="H433" s="570"/>
      <c r="I433" s="570"/>
      <c r="J433" s="570"/>
    </row>
    <row r="434" spans="1:10" ht="18" customHeight="1">
      <c r="A434" s="590" t="s">
        <v>14008</v>
      </c>
      <c r="B434" s="588" t="s">
        <v>12942</v>
      </c>
      <c r="C434" s="590" t="s">
        <v>12941</v>
      </c>
      <c r="D434" s="590" t="s">
        <v>12940</v>
      </c>
      <c r="E434" s="802" t="s">
        <v>12939</v>
      </c>
      <c r="F434" s="802"/>
      <c r="G434" s="589" t="s">
        <v>12938</v>
      </c>
      <c r="H434" s="588" t="s">
        <v>12937</v>
      </c>
      <c r="I434" s="588" t="s">
        <v>12936</v>
      </c>
      <c r="J434" s="588" t="s">
        <v>12935</v>
      </c>
    </row>
    <row r="435" spans="1:10" ht="48" customHeight="1">
      <c r="A435" s="586" t="s">
        <v>12934</v>
      </c>
      <c r="B435" s="587" t="s">
        <v>14007</v>
      </c>
      <c r="C435" s="586" t="s">
        <v>7</v>
      </c>
      <c r="D435" s="586" t="s">
        <v>2303</v>
      </c>
      <c r="E435" s="803" t="s">
        <v>13070</v>
      </c>
      <c r="F435" s="803"/>
      <c r="G435" s="585" t="s">
        <v>21</v>
      </c>
      <c r="H435" s="584">
        <v>1</v>
      </c>
      <c r="I435" s="583">
        <v>18.5</v>
      </c>
      <c r="J435" s="583">
        <v>18.5</v>
      </c>
    </row>
    <row r="436" spans="1:10" ht="36" customHeight="1">
      <c r="A436" s="581" t="s">
        <v>12930</v>
      </c>
      <c r="B436" s="582" t="s">
        <v>13442</v>
      </c>
      <c r="C436" s="581" t="s">
        <v>7</v>
      </c>
      <c r="D436" s="581" t="s">
        <v>2319</v>
      </c>
      <c r="E436" s="804" t="s">
        <v>13070</v>
      </c>
      <c r="F436" s="804"/>
      <c r="G436" s="580" t="s">
        <v>21</v>
      </c>
      <c r="H436" s="579">
        <v>1</v>
      </c>
      <c r="I436" s="578">
        <v>15.08</v>
      </c>
      <c r="J436" s="578">
        <v>15.08</v>
      </c>
    </row>
    <row r="437" spans="1:10" ht="24" customHeight="1">
      <c r="A437" s="581" t="s">
        <v>12930</v>
      </c>
      <c r="B437" s="582" t="s">
        <v>13273</v>
      </c>
      <c r="C437" s="581" t="s">
        <v>7</v>
      </c>
      <c r="D437" s="581" t="s">
        <v>142</v>
      </c>
      <c r="E437" s="804" t="s">
        <v>12928</v>
      </c>
      <c r="F437" s="804"/>
      <c r="G437" s="580" t="s">
        <v>23</v>
      </c>
      <c r="H437" s="579">
        <v>0.1278</v>
      </c>
      <c r="I437" s="578">
        <v>19.75</v>
      </c>
      <c r="J437" s="578">
        <v>2.52</v>
      </c>
    </row>
    <row r="438" spans="1:10" ht="24" customHeight="1">
      <c r="A438" s="581" t="s">
        <v>12930</v>
      </c>
      <c r="B438" s="582" t="s">
        <v>13272</v>
      </c>
      <c r="C438" s="581" t="s">
        <v>7</v>
      </c>
      <c r="D438" s="581" t="s">
        <v>137</v>
      </c>
      <c r="E438" s="804" t="s">
        <v>12928</v>
      </c>
      <c r="F438" s="804"/>
      <c r="G438" s="580" t="s">
        <v>23</v>
      </c>
      <c r="H438" s="579">
        <v>2.0899999999999998E-2</v>
      </c>
      <c r="I438" s="578">
        <v>14.93</v>
      </c>
      <c r="J438" s="578">
        <v>0.31</v>
      </c>
    </row>
    <row r="439" spans="1:10" ht="24" customHeight="1">
      <c r="A439" s="576" t="s">
        <v>12926</v>
      </c>
      <c r="B439" s="577" t="s">
        <v>13354</v>
      </c>
      <c r="C439" s="576" t="s">
        <v>7</v>
      </c>
      <c r="D439" s="576" t="s">
        <v>10543</v>
      </c>
      <c r="E439" s="800" t="s">
        <v>12924</v>
      </c>
      <c r="F439" s="800"/>
      <c r="G439" s="575" t="s">
        <v>21</v>
      </c>
      <c r="H439" s="574">
        <v>2.5000000000000001E-2</v>
      </c>
      <c r="I439" s="573">
        <v>18.7</v>
      </c>
      <c r="J439" s="573">
        <v>0.46</v>
      </c>
    </row>
    <row r="440" spans="1:10" ht="36" customHeight="1">
      <c r="A440" s="576" t="s">
        <v>12926</v>
      </c>
      <c r="B440" s="577" t="s">
        <v>13353</v>
      </c>
      <c r="C440" s="576" t="s">
        <v>7</v>
      </c>
      <c r="D440" s="576" t="s">
        <v>4684</v>
      </c>
      <c r="E440" s="800" t="s">
        <v>12924</v>
      </c>
      <c r="F440" s="800"/>
      <c r="G440" s="575" t="s">
        <v>41</v>
      </c>
      <c r="H440" s="574">
        <v>0.74299999999999999</v>
      </c>
      <c r="I440" s="573">
        <v>0.18</v>
      </c>
      <c r="J440" s="573">
        <v>0.13</v>
      </c>
    </row>
    <row r="441" spans="1:10" ht="25.5">
      <c r="A441" s="572"/>
      <c r="B441" s="572"/>
      <c r="C441" s="572"/>
      <c r="D441" s="572"/>
      <c r="E441" s="572" t="s">
        <v>12923</v>
      </c>
      <c r="F441" s="571">
        <v>1.4343148973160926</v>
      </c>
      <c r="G441" s="572" t="s">
        <v>12922</v>
      </c>
      <c r="H441" s="571">
        <v>1.21</v>
      </c>
      <c r="I441" s="572" t="s">
        <v>12921</v>
      </c>
      <c r="J441" s="571">
        <v>2.64</v>
      </c>
    </row>
    <row r="442" spans="1:10" ht="15" thickBot="1">
      <c r="A442" s="572"/>
      <c r="B442" s="572"/>
      <c r="C442" s="572"/>
      <c r="D442" s="572"/>
      <c r="E442" s="572" t="s">
        <v>12920</v>
      </c>
      <c r="F442" s="571">
        <v>5.22</v>
      </c>
      <c r="G442" s="572"/>
      <c r="H442" s="801" t="s">
        <v>12919</v>
      </c>
      <c r="I442" s="801"/>
      <c r="J442" s="571">
        <v>23.72</v>
      </c>
    </row>
    <row r="443" spans="1:10" ht="0.95" customHeight="1" thickTop="1">
      <c r="A443" s="570"/>
      <c r="B443" s="570"/>
      <c r="C443" s="570"/>
      <c r="D443" s="570"/>
      <c r="E443" s="570"/>
      <c r="F443" s="570"/>
      <c r="G443" s="570"/>
      <c r="H443" s="570"/>
      <c r="I443" s="570"/>
      <c r="J443" s="570"/>
    </row>
    <row r="444" spans="1:10" ht="18" customHeight="1">
      <c r="A444" s="590" t="s">
        <v>14006</v>
      </c>
      <c r="B444" s="588" t="s">
        <v>12942</v>
      </c>
      <c r="C444" s="590" t="s">
        <v>12941</v>
      </c>
      <c r="D444" s="590" t="s">
        <v>12940</v>
      </c>
      <c r="E444" s="802" t="s">
        <v>12939</v>
      </c>
      <c r="F444" s="802"/>
      <c r="G444" s="589" t="s">
        <v>12938</v>
      </c>
      <c r="H444" s="588" t="s">
        <v>12937</v>
      </c>
      <c r="I444" s="588" t="s">
        <v>12936</v>
      </c>
      <c r="J444" s="588" t="s">
        <v>12935</v>
      </c>
    </row>
    <row r="445" spans="1:10" ht="60" customHeight="1">
      <c r="A445" s="586" t="s">
        <v>12934</v>
      </c>
      <c r="B445" s="587" t="s">
        <v>14005</v>
      </c>
      <c r="C445" s="586" t="s">
        <v>7</v>
      </c>
      <c r="D445" s="586" t="s">
        <v>2266</v>
      </c>
      <c r="E445" s="803" t="s">
        <v>13070</v>
      </c>
      <c r="F445" s="803"/>
      <c r="G445" s="585" t="s">
        <v>12963</v>
      </c>
      <c r="H445" s="584">
        <v>1</v>
      </c>
      <c r="I445" s="583">
        <v>500.22</v>
      </c>
      <c r="J445" s="583">
        <v>500.22</v>
      </c>
    </row>
    <row r="446" spans="1:10" ht="36" customHeight="1">
      <c r="A446" s="581" t="s">
        <v>12930</v>
      </c>
      <c r="B446" s="582" t="s">
        <v>12952</v>
      </c>
      <c r="C446" s="581" t="s">
        <v>7</v>
      </c>
      <c r="D446" s="581" t="s">
        <v>1822</v>
      </c>
      <c r="E446" s="804" t="s">
        <v>12945</v>
      </c>
      <c r="F446" s="804"/>
      <c r="G446" s="580" t="s">
        <v>46</v>
      </c>
      <c r="H446" s="579">
        <v>5.6000000000000001E-2</v>
      </c>
      <c r="I446" s="578">
        <v>1.77</v>
      </c>
      <c r="J446" s="578">
        <v>0.09</v>
      </c>
    </row>
    <row r="447" spans="1:10" ht="36" customHeight="1">
      <c r="A447" s="581" t="s">
        <v>12930</v>
      </c>
      <c r="B447" s="582" t="s">
        <v>12953</v>
      </c>
      <c r="C447" s="581" t="s">
        <v>7</v>
      </c>
      <c r="D447" s="581" t="s">
        <v>1823</v>
      </c>
      <c r="E447" s="804" t="s">
        <v>12945</v>
      </c>
      <c r="F447" s="804"/>
      <c r="G447" s="580" t="s">
        <v>61</v>
      </c>
      <c r="H447" s="579">
        <v>0.13300000000000001</v>
      </c>
      <c r="I447" s="578">
        <v>0.44</v>
      </c>
      <c r="J447" s="578">
        <v>0.05</v>
      </c>
    </row>
    <row r="448" spans="1:10" ht="24" customHeight="1">
      <c r="A448" s="581" t="s">
        <v>12930</v>
      </c>
      <c r="B448" s="582" t="s">
        <v>13201</v>
      </c>
      <c r="C448" s="581" t="s">
        <v>7</v>
      </c>
      <c r="D448" s="581" t="s">
        <v>48</v>
      </c>
      <c r="E448" s="804" t="s">
        <v>12928</v>
      </c>
      <c r="F448" s="804"/>
      <c r="G448" s="580" t="s">
        <v>23</v>
      </c>
      <c r="H448" s="579">
        <v>9.4E-2</v>
      </c>
      <c r="I448" s="578">
        <v>19.649999999999999</v>
      </c>
      <c r="J448" s="578">
        <v>1.84</v>
      </c>
    </row>
    <row r="449" spans="1:10" ht="24" customHeight="1">
      <c r="A449" s="581" t="s">
        <v>12930</v>
      </c>
      <c r="B449" s="582" t="s">
        <v>12929</v>
      </c>
      <c r="C449" s="581" t="s">
        <v>7</v>
      </c>
      <c r="D449" s="581" t="s">
        <v>25</v>
      </c>
      <c r="E449" s="804" t="s">
        <v>12928</v>
      </c>
      <c r="F449" s="804"/>
      <c r="G449" s="580" t="s">
        <v>23</v>
      </c>
      <c r="H449" s="579">
        <v>0.63800000000000001</v>
      </c>
      <c r="I449" s="578">
        <v>15.65</v>
      </c>
      <c r="J449" s="578">
        <v>9.98</v>
      </c>
    </row>
    <row r="450" spans="1:10" ht="24" customHeight="1">
      <c r="A450" s="581" t="s">
        <v>12930</v>
      </c>
      <c r="B450" s="582" t="s">
        <v>13035</v>
      </c>
      <c r="C450" s="581" t="s">
        <v>7</v>
      </c>
      <c r="D450" s="581" t="s">
        <v>49</v>
      </c>
      <c r="E450" s="804" t="s">
        <v>12928</v>
      </c>
      <c r="F450" s="804"/>
      <c r="G450" s="580" t="s">
        <v>23</v>
      </c>
      <c r="H450" s="579">
        <v>0.56499999999999995</v>
      </c>
      <c r="I450" s="578">
        <v>19.86</v>
      </c>
      <c r="J450" s="578">
        <v>11.22</v>
      </c>
    </row>
    <row r="451" spans="1:10" ht="36" customHeight="1">
      <c r="A451" s="576" t="s">
        <v>12926</v>
      </c>
      <c r="B451" s="577" t="s">
        <v>14004</v>
      </c>
      <c r="C451" s="576" t="s">
        <v>7</v>
      </c>
      <c r="D451" s="576" t="s">
        <v>5728</v>
      </c>
      <c r="E451" s="800" t="s">
        <v>12924</v>
      </c>
      <c r="F451" s="800"/>
      <c r="G451" s="575" t="s">
        <v>12963</v>
      </c>
      <c r="H451" s="574">
        <v>1.103</v>
      </c>
      <c r="I451" s="573">
        <v>432.5</v>
      </c>
      <c r="J451" s="573">
        <v>477.04</v>
      </c>
    </row>
    <row r="452" spans="1:10" ht="25.5">
      <c r="A452" s="572"/>
      <c r="B452" s="572"/>
      <c r="C452" s="572"/>
      <c r="D452" s="572"/>
      <c r="E452" s="572" t="s">
        <v>12923</v>
      </c>
      <c r="F452" s="571">
        <v>9.8717809409975015</v>
      </c>
      <c r="G452" s="572" t="s">
        <v>12922</v>
      </c>
      <c r="H452" s="571">
        <v>8.3000000000000007</v>
      </c>
      <c r="I452" s="572" t="s">
        <v>12921</v>
      </c>
      <c r="J452" s="571">
        <v>18.170000000000002</v>
      </c>
    </row>
    <row r="453" spans="1:10" ht="15" thickBot="1">
      <c r="A453" s="572"/>
      <c r="B453" s="572"/>
      <c r="C453" s="572"/>
      <c r="D453" s="572"/>
      <c r="E453" s="572" t="s">
        <v>12920</v>
      </c>
      <c r="F453" s="571">
        <v>141.26</v>
      </c>
      <c r="G453" s="572"/>
      <c r="H453" s="801" t="s">
        <v>12919</v>
      </c>
      <c r="I453" s="801"/>
      <c r="J453" s="571">
        <v>641.48</v>
      </c>
    </row>
    <row r="454" spans="1:10" ht="0.95" customHeight="1" thickTop="1">
      <c r="A454" s="570"/>
      <c r="B454" s="570"/>
      <c r="C454" s="570"/>
      <c r="D454" s="570"/>
      <c r="E454" s="570"/>
      <c r="F454" s="570"/>
      <c r="G454" s="570"/>
      <c r="H454" s="570"/>
      <c r="I454" s="570"/>
      <c r="J454" s="570"/>
    </row>
    <row r="455" spans="1:10" ht="18" customHeight="1">
      <c r="A455" s="590" t="s">
        <v>14003</v>
      </c>
      <c r="B455" s="588" t="s">
        <v>12942</v>
      </c>
      <c r="C455" s="590" t="s">
        <v>12941</v>
      </c>
      <c r="D455" s="590" t="s">
        <v>12940</v>
      </c>
      <c r="E455" s="802" t="s">
        <v>12939</v>
      </c>
      <c r="F455" s="802"/>
      <c r="G455" s="589" t="s">
        <v>12938</v>
      </c>
      <c r="H455" s="588" t="s">
        <v>12937</v>
      </c>
      <c r="I455" s="588" t="s">
        <v>12936</v>
      </c>
      <c r="J455" s="588" t="s">
        <v>12935</v>
      </c>
    </row>
    <row r="456" spans="1:10" ht="60" customHeight="1">
      <c r="A456" s="586" t="s">
        <v>12934</v>
      </c>
      <c r="B456" s="587" t="s">
        <v>14002</v>
      </c>
      <c r="C456" s="586" t="s">
        <v>7</v>
      </c>
      <c r="D456" s="586" t="s">
        <v>1013</v>
      </c>
      <c r="E456" s="803" t="s">
        <v>13411</v>
      </c>
      <c r="F456" s="803"/>
      <c r="G456" s="585" t="s">
        <v>13042</v>
      </c>
      <c r="H456" s="584">
        <v>1</v>
      </c>
      <c r="I456" s="583">
        <v>102.23</v>
      </c>
      <c r="J456" s="583">
        <v>102.23</v>
      </c>
    </row>
    <row r="457" spans="1:10" ht="48" customHeight="1">
      <c r="A457" s="581" t="s">
        <v>12930</v>
      </c>
      <c r="B457" s="582" t="s">
        <v>13366</v>
      </c>
      <c r="C457" s="581" t="s">
        <v>7</v>
      </c>
      <c r="D457" s="581" t="s">
        <v>4520</v>
      </c>
      <c r="E457" s="804" t="s">
        <v>12928</v>
      </c>
      <c r="F457" s="804"/>
      <c r="G457" s="580" t="s">
        <v>12963</v>
      </c>
      <c r="H457" s="579">
        <v>1.06E-2</v>
      </c>
      <c r="I457" s="578">
        <v>401.04</v>
      </c>
      <c r="J457" s="578">
        <v>4.25</v>
      </c>
    </row>
    <row r="458" spans="1:10" ht="24" customHeight="1">
      <c r="A458" s="581" t="s">
        <v>12930</v>
      </c>
      <c r="B458" s="582" t="s">
        <v>12929</v>
      </c>
      <c r="C458" s="581" t="s">
        <v>7</v>
      </c>
      <c r="D458" s="581" t="s">
        <v>25</v>
      </c>
      <c r="E458" s="804" t="s">
        <v>12928</v>
      </c>
      <c r="F458" s="804"/>
      <c r="G458" s="580" t="s">
        <v>23</v>
      </c>
      <c r="H458" s="579">
        <v>1.167</v>
      </c>
      <c r="I458" s="578">
        <v>15.65</v>
      </c>
      <c r="J458" s="578">
        <v>18.260000000000002</v>
      </c>
    </row>
    <row r="459" spans="1:10" ht="24" customHeight="1">
      <c r="A459" s="581" t="s">
        <v>12930</v>
      </c>
      <c r="B459" s="582" t="s">
        <v>13035</v>
      </c>
      <c r="C459" s="581" t="s">
        <v>7</v>
      </c>
      <c r="D459" s="581" t="s">
        <v>49</v>
      </c>
      <c r="E459" s="804" t="s">
        <v>12928</v>
      </c>
      <c r="F459" s="804"/>
      <c r="G459" s="580" t="s">
        <v>23</v>
      </c>
      <c r="H459" s="579">
        <v>2.3340000000000001</v>
      </c>
      <c r="I459" s="578">
        <v>19.86</v>
      </c>
      <c r="J459" s="578">
        <v>46.35</v>
      </c>
    </row>
    <row r="460" spans="1:10" ht="24" customHeight="1">
      <c r="A460" s="576" t="s">
        <v>12926</v>
      </c>
      <c r="B460" s="577" t="s">
        <v>14001</v>
      </c>
      <c r="C460" s="576" t="s">
        <v>7</v>
      </c>
      <c r="D460" s="576" t="s">
        <v>10553</v>
      </c>
      <c r="E460" s="800" t="s">
        <v>12924</v>
      </c>
      <c r="F460" s="800"/>
      <c r="G460" s="575" t="s">
        <v>41</v>
      </c>
      <c r="H460" s="574">
        <v>37.74</v>
      </c>
      <c r="I460" s="573">
        <v>0.78</v>
      </c>
      <c r="J460" s="573">
        <v>29.43</v>
      </c>
    </row>
    <row r="461" spans="1:10" ht="24" customHeight="1">
      <c r="A461" s="576" t="s">
        <v>12926</v>
      </c>
      <c r="B461" s="577" t="s">
        <v>14000</v>
      </c>
      <c r="C461" s="576" t="s">
        <v>7</v>
      </c>
      <c r="D461" s="576" t="s">
        <v>7786</v>
      </c>
      <c r="E461" s="800" t="s">
        <v>12924</v>
      </c>
      <c r="F461" s="800"/>
      <c r="G461" s="575" t="s">
        <v>13956</v>
      </c>
      <c r="H461" s="574">
        <v>1.3100000000000001E-2</v>
      </c>
      <c r="I461" s="573">
        <v>38.46</v>
      </c>
      <c r="J461" s="573">
        <v>0.5</v>
      </c>
    </row>
    <row r="462" spans="1:10" ht="36" customHeight="1">
      <c r="A462" s="576" t="s">
        <v>12926</v>
      </c>
      <c r="B462" s="577" t="s">
        <v>13999</v>
      </c>
      <c r="C462" s="576" t="s">
        <v>7</v>
      </c>
      <c r="D462" s="576" t="s">
        <v>8513</v>
      </c>
      <c r="E462" s="800" t="s">
        <v>12924</v>
      </c>
      <c r="F462" s="800"/>
      <c r="G462" s="575" t="s">
        <v>18</v>
      </c>
      <c r="H462" s="574">
        <v>1.0900000000000001</v>
      </c>
      <c r="I462" s="573">
        <v>3.16</v>
      </c>
      <c r="J462" s="573">
        <v>3.44</v>
      </c>
    </row>
    <row r="463" spans="1:10" ht="25.5">
      <c r="A463" s="572"/>
      <c r="B463" s="572"/>
      <c r="C463" s="572"/>
      <c r="D463" s="572"/>
      <c r="E463" s="572" t="s">
        <v>12923</v>
      </c>
      <c r="F463" s="571">
        <v>28.219059002499186</v>
      </c>
      <c r="G463" s="572" t="s">
        <v>12922</v>
      </c>
      <c r="H463" s="571">
        <v>23.72</v>
      </c>
      <c r="I463" s="572" t="s">
        <v>12921</v>
      </c>
      <c r="J463" s="571">
        <v>51.94</v>
      </c>
    </row>
    <row r="464" spans="1:10" ht="15" thickBot="1">
      <c r="A464" s="572"/>
      <c r="B464" s="572"/>
      <c r="C464" s="572"/>
      <c r="D464" s="572"/>
      <c r="E464" s="572" t="s">
        <v>12920</v>
      </c>
      <c r="F464" s="571">
        <v>28.86</v>
      </c>
      <c r="G464" s="572"/>
      <c r="H464" s="801" t="s">
        <v>12919</v>
      </c>
      <c r="I464" s="801"/>
      <c r="J464" s="571">
        <v>131.09</v>
      </c>
    </row>
    <row r="465" spans="1:10" ht="0.95" customHeight="1" thickTop="1">
      <c r="A465" s="570"/>
      <c r="B465" s="570"/>
      <c r="C465" s="570"/>
      <c r="D465" s="570"/>
      <c r="E465" s="570"/>
      <c r="F465" s="570"/>
      <c r="G465" s="570"/>
      <c r="H465" s="570"/>
      <c r="I465" s="570"/>
      <c r="J465" s="570"/>
    </row>
    <row r="466" spans="1:10" ht="18" customHeight="1">
      <c r="A466" s="590" t="s">
        <v>13998</v>
      </c>
      <c r="B466" s="588" t="s">
        <v>12942</v>
      </c>
      <c r="C466" s="590" t="s">
        <v>12941</v>
      </c>
      <c r="D466" s="590" t="s">
        <v>12940</v>
      </c>
      <c r="E466" s="802" t="s">
        <v>12939</v>
      </c>
      <c r="F466" s="802"/>
      <c r="G466" s="589" t="s">
        <v>12938</v>
      </c>
      <c r="H466" s="588" t="s">
        <v>12937</v>
      </c>
      <c r="I466" s="588" t="s">
        <v>12936</v>
      </c>
      <c r="J466" s="588" t="s">
        <v>12935</v>
      </c>
    </row>
    <row r="467" spans="1:10" ht="36" customHeight="1">
      <c r="A467" s="586" t="s">
        <v>12934</v>
      </c>
      <c r="B467" s="587" t="s">
        <v>13997</v>
      </c>
      <c r="C467" s="586" t="s">
        <v>7</v>
      </c>
      <c r="D467" s="586" t="s">
        <v>12095</v>
      </c>
      <c r="E467" s="803" t="s">
        <v>13411</v>
      </c>
      <c r="F467" s="803"/>
      <c r="G467" s="585" t="s">
        <v>13042</v>
      </c>
      <c r="H467" s="584">
        <v>1</v>
      </c>
      <c r="I467" s="583">
        <v>573.69000000000005</v>
      </c>
      <c r="J467" s="583">
        <v>573.69000000000005</v>
      </c>
    </row>
    <row r="468" spans="1:10" ht="36" customHeight="1">
      <c r="A468" s="581" t="s">
        <v>12930</v>
      </c>
      <c r="B468" s="582" t="s">
        <v>13003</v>
      </c>
      <c r="C468" s="581" t="s">
        <v>7</v>
      </c>
      <c r="D468" s="581" t="s">
        <v>2044</v>
      </c>
      <c r="E468" s="804" t="s">
        <v>12945</v>
      </c>
      <c r="F468" s="804"/>
      <c r="G468" s="580" t="s">
        <v>46</v>
      </c>
      <c r="H468" s="579">
        <v>8.8999999999999996E-2</v>
      </c>
      <c r="I468" s="578">
        <v>17.809999999999999</v>
      </c>
      <c r="J468" s="578">
        <v>1.58</v>
      </c>
    </row>
    <row r="469" spans="1:10" ht="36" customHeight="1">
      <c r="A469" s="581" t="s">
        <v>12930</v>
      </c>
      <c r="B469" s="582" t="s">
        <v>13004</v>
      </c>
      <c r="C469" s="581" t="s">
        <v>7</v>
      </c>
      <c r="D469" s="581" t="s">
        <v>2045</v>
      </c>
      <c r="E469" s="804" t="s">
        <v>12945</v>
      </c>
      <c r="F469" s="804"/>
      <c r="G469" s="580" t="s">
        <v>61</v>
      </c>
      <c r="H469" s="579">
        <v>1.3160000000000001</v>
      </c>
      <c r="I469" s="578">
        <v>15.16</v>
      </c>
      <c r="J469" s="578">
        <v>19.95</v>
      </c>
    </row>
    <row r="470" spans="1:10" ht="24" customHeight="1">
      <c r="A470" s="581" t="s">
        <v>12930</v>
      </c>
      <c r="B470" s="582" t="s">
        <v>12929</v>
      </c>
      <c r="C470" s="581" t="s">
        <v>7</v>
      </c>
      <c r="D470" s="581" t="s">
        <v>25</v>
      </c>
      <c r="E470" s="804" t="s">
        <v>12928</v>
      </c>
      <c r="F470" s="804"/>
      <c r="G470" s="580" t="s">
        <v>23</v>
      </c>
      <c r="H470" s="579">
        <v>0.70199999999999996</v>
      </c>
      <c r="I470" s="578">
        <v>15.65</v>
      </c>
      <c r="J470" s="578">
        <v>10.98</v>
      </c>
    </row>
    <row r="471" spans="1:10" ht="24" customHeight="1">
      <c r="A471" s="581" t="s">
        <v>12930</v>
      </c>
      <c r="B471" s="582" t="s">
        <v>13350</v>
      </c>
      <c r="C471" s="581" t="s">
        <v>7</v>
      </c>
      <c r="D471" s="581" t="s">
        <v>158</v>
      </c>
      <c r="E471" s="804" t="s">
        <v>12928</v>
      </c>
      <c r="F471" s="804"/>
      <c r="G471" s="580" t="s">
        <v>23</v>
      </c>
      <c r="H471" s="579">
        <v>1.405</v>
      </c>
      <c r="I471" s="578">
        <v>20.13</v>
      </c>
      <c r="J471" s="578">
        <v>28.28</v>
      </c>
    </row>
    <row r="472" spans="1:10" ht="24" customHeight="1">
      <c r="A472" s="576" t="s">
        <v>12926</v>
      </c>
      <c r="B472" s="577" t="s">
        <v>13996</v>
      </c>
      <c r="C472" s="576" t="s">
        <v>7</v>
      </c>
      <c r="D472" s="576" t="s">
        <v>4816</v>
      </c>
      <c r="E472" s="800" t="s">
        <v>12924</v>
      </c>
      <c r="F472" s="800"/>
      <c r="G472" s="575" t="s">
        <v>21</v>
      </c>
      <c r="H472" s="574">
        <v>0.53</v>
      </c>
      <c r="I472" s="573">
        <v>34.6</v>
      </c>
      <c r="J472" s="573">
        <v>18.329999999999998</v>
      </c>
    </row>
    <row r="473" spans="1:10" ht="24" customHeight="1">
      <c r="A473" s="576" t="s">
        <v>12926</v>
      </c>
      <c r="B473" s="577" t="s">
        <v>13995</v>
      </c>
      <c r="C473" s="576" t="s">
        <v>7</v>
      </c>
      <c r="D473" s="576" t="s">
        <v>10546</v>
      </c>
      <c r="E473" s="800" t="s">
        <v>12924</v>
      </c>
      <c r="F473" s="800"/>
      <c r="G473" s="575" t="s">
        <v>21</v>
      </c>
      <c r="H473" s="574">
        <v>0.97</v>
      </c>
      <c r="I473" s="573">
        <v>2.82</v>
      </c>
      <c r="J473" s="573">
        <v>2.73</v>
      </c>
    </row>
    <row r="474" spans="1:10" ht="36" customHeight="1">
      <c r="A474" s="576" t="s">
        <v>12926</v>
      </c>
      <c r="B474" s="577" t="s">
        <v>13994</v>
      </c>
      <c r="C474" s="576" t="s">
        <v>7</v>
      </c>
      <c r="D474" s="576" t="s">
        <v>6310</v>
      </c>
      <c r="E474" s="800" t="s">
        <v>12924</v>
      </c>
      <c r="F474" s="800"/>
      <c r="G474" s="575" t="s">
        <v>13042</v>
      </c>
      <c r="H474" s="574">
        <v>1.05</v>
      </c>
      <c r="I474" s="573">
        <v>468.42</v>
      </c>
      <c r="J474" s="573">
        <v>491.84</v>
      </c>
    </row>
    <row r="475" spans="1:10" ht="25.5">
      <c r="A475" s="572"/>
      <c r="B475" s="572"/>
      <c r="C475" s="572"/>
      <c r="D475" s="572"/>
      <c r="E475" s="572" t="s">
        <v>12923</v>
      </c>
      <c r="F475" s="571">
        <v>26.268608062588289</v>
      </c>
      <c r="G475" s="572" t="s">
        <v>12922</v>
      </c>
      <c r="H475" s="571">
        <v>22.08</v>
      </c>
      <c r="I475" s="572" t="s">
        <v>12921</v>
      </c>
      <c r="J475" s="571">
        <v>48.35</v>
      </c>
    </row>
    <row r="476" spans="1:10" ht="15" thickBot="1">
      <c r="A476" s="572"/>
      <c r="B476" s="572"/>
      <c r="C476" s="572"/>
      <c r="D476" s="572"/>
      <c r="E476" s="572" t="s">
        <v>12920</v>
      </c>
      <c r="F476" s="571">
        <v>162.01</v>
      </c>
      <c r="G476" s="572"/>
      <c r="H476" s="801" t="s">
        <v>12919</v>
      </c>
      <c r="I476" s="801"/>
      <c r="J476" s="571">
        <v>735.7</v>
      </c>
    </row>
    <row r="477" spans="1:10" ht="0.95" customHeight="1" thickTop="1">
      <c r="A477" s="570"/>
      <c r="B477" s="570"/>
      <c r="C477" s="570"/>
      <c r="D477" s="570"/>
      <c r="E477" s="570"/>
      <c r="F477" s="570"/>
      <c r="G477" s="570"/>
      <c r="H477" s="570"/>
      <c r="I477" s="570"/>
      <c r="J477" s="570"/>
    </row>
    <row r="478" spans="1:10" ht="18" customHeight="1">
      <c r="A478" s="590" t="s">
        <v>13993</v>
      </c>
      <c r="B478" s="588" t="s">
        <v>12942</v>
      </c>
      <c r="C478" s="590" t="s">
        <v>12941</v>
      </c>
      <c r="D478" s="590" t="s">
        <v>12940</v>
      </c>
      <c r="E478" s="802" t="s">
        <v>12939</v>
      </c>
      <c r="F478" s="802"/>
      <c r="G478" s="589" t="s">
        <v>12938</v>
      </c>
      <c r="H478" s="588" t="s">
        <v>12937</v>
      </c>
      <c r="I478" s="588" t="s">
        <v>12936</v>
      </c>
      <c r="J478" s="588" t="s">
        <v>12935</v>
      </c>
    </row>
    <row r="479" spans="1:10" ht="36" customHeight="1">
      <c r="A479" s="586" t="s">
        <v>12934</v>
      </c>
      <c r="B479" s="587" t="s">
        <v>13992</v>
      </c>
      <c r="C479" s="586" t="s">
        <v>7</v>
      </c>
      <c r="D479" s="586" t="s">
        <v>11502</v>
      </c>
      <c r="E479" s="803" t="s">
        <v>13389</v>
      </c>
      <c r="F479" s="803"/>
      <c r="G479" s="585" t="s">
        <v>18</v>
      </c>
      <c r="H479" s="584">
        <v>1</v>
      </c>
      <c r="I479" s="583">
        <v>104.8</v>
      </c>
      <c r="J479" s="583">
        <v>104.8</v>
      </c>
    </row>
    <row r="480" spans="1:10" ht="36" customHeight="1">
      <c r="A480" s="581" t="s">
        <v>12930</v>
      </c>
      <c r="B480" s="582" t="s">
        <v>13003</v>
      </c>
      <c r="C480" s="581" t="s">
        <v>7</v>
      </c>
      <c r="D480" s="581" t="s">
        <v>2044</v>
      </c>
      <c r="E480" s="804" t="s">
        <v>12945</v>
      </c>
      <c r="F480" s="804"/>
      <c r="G480" s="580" t="s">
        <v>46</v>
      </c>
      <c r="H480" s="579">
        <v>2.1000000000000001E-2</v>
      </c>
      <c r="I480" s="578">
        <v>17.809999999999999</v>
      </c>
      <c r="J480" s="578">
        <v>0.37</v>
      </c>
    </row>
    <row r="481" spans="1:10" ht="36" customHeight="1">
      <c r="A481" s="581" t="s">
        <v>12930</v>
      </c>
      <c r="B481" s="582" t="s">
        <v>13004</v>
      </c>
      <c r="C481" s="581" t="s">
        <v>7</v>
      </c>
      <c r="D481" s="581" t="s">
        <v>2045</v>
      </c>
      <c r="E481" s="804" t="s">
        <v>12945</v>
      </c>
      <c r="F481" s="804"/>
      <c r="G481" s="580" t="s">
        <v>61</v>
      </c>
      <c r="H481" s="579">
        <v>0.39800000000000002</v>
      </c>
      <c r="I481" s="578">
        <v>15.16</v>
      </c>
      <c r="J481" s="578">
        <v>6.03</v>
      </c>
    </row>
    <row r="482" spans="1:10" ht="60" customHeight="1">
      <c r="A482" s="581" t="s">
        <v>12930</v>
      </c>
      <c r="B482" s="582" t="s">
        <v>13358</v>
      </c>
      <c r="C482" s="581" t="s">
        <v>7</v>
      </c>
      <c r="D482" s="581" t="s">
        <v>4514</v>
      </c>
      <c r="E482" s="804" t="s">
        <v>12928</v>
      </c>
      <c r="F482" s="804"/>
      <c r="G482" s="580" t="s">
        <v>12963</v>
      </c>
      <c r="H482" s="579">
        <v>6.0000000000000001E-3</v>
      </c>
      <c r="I482" s="578">
        <v>330.83</v>
      </c>
      <c r="J482" s="578">
        <v>1.98</v>
      </c>
    </row>
    <row r="483" spans="1:10" ht="24" customHeight="1">
      <c r="A483" s="581" t="s">
        <v>12930</v>
      </c>
      <c r="B483" s="582" t="s">
        <v>12929</v>
      </c>
      <c r="C483" s="581" t="s">
        <v>7</v>
      </c>
      <c r="D483" s="581" t="s">
        <v>25</v>
      </c>
      <c r="E483" s="804" t="s">
        <v>12928</v>
      </c>
      <c r="F483" s="804"/>
      <c r="G483" s="580" t="s">
        <v>23</v>
      </c>
      <c r="H483" s="579">
        <v>0.20899999999999999</v>
      </c>
      <c r="I483" s="578">
        <v>15.65</v>
      </c>
      <c r="J483" s="578">
        <v>3.27</v>
      </c>
    </row>
    <row r="484" spans="1:10" ht="24" customHeight="1">
      <c r="A484" s="581" t="s">
        <v>12930</v>
      </c>
      <c r="B484" s="582" t="s">
        <v>13350</v>
      </c>
      <c r="C484" s="581" t="s">
        <v>7</v>
      </c>
      <c r="D484" s="581" t="s">
        <v>158</v>
      </c>
      <c r="E484" s="804" t="s">
        <v>12928</v>
      </c>
      <c r="F484" s="804"/>
      <c r="G484" s="580" t="s">
        <v>23</v>
      </c>
      <c r="H484" s="579">
        <v>0.41899999999999998</v>
      </c>
      <c r="I484" s="578">
        <v>20.13</v>
      </c>
      <c r="J484" s="578">
        <v>8.43</v>
      </c>
    </row>
    <row r="485" spans="1:10" ht="24" customHeight="1">
      <c r="A485" s="576" t="s">
        <v>12926</v>
      </c>
      <c r="B485" s="577" t="s">
        <v>13991</v>
      </c>
      <c r="C485" s="576" t="s">
        <v>7</v>
      </c>
      <c r="D485" s="576" t="s">
        <v>7736</v>
      </c>
      <c r="E485" s="800" t="s">
        <v>12924</v>
      </c>
      <c r="F485" s="800"/>
      <c r="G485" s="575" t="s">
        <v>18</v>
      </c>
      <c r="H485" s="574">
        <v>1.04</v>
      </c>
      <c r="I485" s="573">
        <v>81.47</v>
      </c>
      <c r="J485" s="573">
        <v>84.72</v>
      </c>
    </row>
    <row r="486" spans="1:10" ht="25.5">
      <c r="A486" s="572"/>
      <c r="B486" s="572"/>
      <c r="C486" s="572"/>
      <c r="D486" s="572"/>
      <c r="E486" s="572" t="s">
        <v>12923</v>
      </c>
      <c r="F486" s="571">
        <v>7.9810931218081063</v>
      </c>
      <c r="G486" s="572" t="s">
        <v>12922</v>
      </c>
      <c r="H486" s="571">
        <v>6.71</v>
      </c>
      <c r="I486" s="572" t="s">
        <v>12921</v>
      </c>
      <c r="J486" s="571">
        <v>14.69</v>
      </c>
    </row>
    <row r="487" spans="1:10" ht="15" thickBot="1">
      <c r="A487" s="572"/>
      <c r="B487" s="572"/>
      <c r="C487" s="572"/>
      <c r="D487" s="572"/>
      <c r="E487" s="572" t="s">
        <v>12920</v>
      </c>
      <c r="F487" s="571">
        <v>29.59</v>
      </c>
      <c r="G487" s="572"/>
      <c r="H487" s="801" t="s">
        <v>12919</v>
      </c>
      <c r="I487" s="801"/>
      <c r="J487" s="571">
        <v>134.38999999999999</v>
      </c>
    </row>
    <row r="488" spans="1:10" ht="0.95" customHeight="1" thickTop="1">
      <c r="A488" s="570"/>
      <c r="B488" s="570"/>
      <c r="C488" s="570"/>
      <c r="D488" s="570"/>
      <c r="E488" s="570"/>
      <c r="F488" s="570"/>
      <c r="G488" s="570"/>
      <c r="H488" s="570"/>
      <c r="I488" s="570"/>
      <c r="J488" s="570"/>
    </row>
    <row r="489" spans="1:10" ht="18" customHeight="1">
      <c r="A489" s="590" t="s">
        <v>13990</v>
      </c>
      <c r="B489" s="588" t="s">
        <v>12942</v>
      </c>
      <c r="C489" s="590" t="s">
        <v>12941</v>
      </c>
      <c r="D489" s="590" t="s">
        <v>12940</v>
      </c>
      <c r="E489" s="802" t="s">
        <v>12939</v>
      </c>
      <c r="F489" s="802"/>
      <c r="G489" s="589" t="s">
        <v>12938</v>
      </c>
      <c r="H489" s="588" t="s">
        <v>12937</v>
      </c>
      <c r="I489" s="588" t="s">
        <v>12936</v>
      </c>
      <c r="J489" s="588" t="s">
        <v>12935</v>
      </c>
    </row>
    <row r="490" spans="1:10" ht="48" customHeight="1">
      <c r="A490" s="586" t="s">
        <v>12934</v>
      </c>
      <c r="B490" s="587" t="s">
        <v>13989</v>
      </c>
      <c r="C490" s="586" t="s">
        <v>7</v>
      </c>
      <c r="D490" s="586" t="s">
        <v>9357</v>
      </c>
      <c r="E490" s="803" t="s">
        <v>13449</v>
      </c>
      <c r="F490" s="803"/>
      <c r="G490" s="585" t="s">
        <v>13042</v>
      </c>
      <c r="H490" s="584">
        <v>1</v>
      </c>
      <c r="I490" s="583">
        <v>577.27</v>
      </c>
      <c r="J490" s="583">
        <v>577.27</v>
      </c>
    </row>
    <row r="491" spans="1:10" ht="24" customHeight="1">
      <c r="A491" s="581" t="s">
        <v>12930</v>
      </c>
      <c r="B491" s="582" t="s">
        <v>12929</v>
      </c>
      <c r="C491" s="581" t="s">
        <v>7</v>
      </c>
      <c r="D491" s="581" t="s">
        <v>25</v>
      </c>
      <c r="E491" s="804" t="s">
        <v>12928</v>
      </c>
      <c r="F491" s="804"/>
      <c r="G491" s="580" t="s">
        <v>23</v>
      </c>
      <c r="H491" s="579">
        <v>0.48</v>
      </c>
      <c r="I491" s="578">
        <v>15.65</v>
      </c>
      <c r="J491" s="578">
        <v>7.51</v>
      </c>
    </row>
    <row r="492" spans="1:10" ht="24" customHeight="1">
      <c r="A492" s="581" t="s">
        <v>12930</v>
      </c>
      <c r="B492" s="582" t="s">
        <v>13035</v>
      </c>
      <c r="C492" s="581" t="s">
        <v>7</v>
      </c>
      <c r="D492" s="581" t="s">
        <v>49</v>
      </c>
      <c r="E492" s="804" t="s">
        <v>12928</v>
      </c>
      <c r="F492" s="804"/>
      <c r="G492" s="580" t="s">
        <v>23</v>
      </c>
      <c r="H492" s="579">
        <v>0.96</v>
      </c>
      <c r="I492" s="578">
        <v>19.86</v>
      </c>
      <c r="J492" s="578">
        <v>19.059999999999999</v>
      </c>
    </row>
    <row r="493" spans="1:10" ht="48" customHeight="1">
      <c r="A493" s="576" t="s">
        <v>12926</v>
      </c>
      <c r="B493" s="577" t="s">
        <v>13988</v>
      </c>
      <c r="C493" s="576" t="s">
        <v>7</v>
      </c>
      <c r="D493" s="576" t="s">
        <v>6832</v>
      </c>
      <c r="E493" s="800" t="s">
        <v>12924</v>
      </c>
      <c r="F493" s="800"/>
      <c r="G493" s="575" t="s">
        <v>41</v>
      </c>
      <c r="H493" s="574">
        <v>0.55600000000000005</v>
      </c>
      <c r="I493" s="573">
        <v>971.9</v>
      </c>
      <c r="J493" s="573">
        <v>540.37</v>
      </c>
    </row>
    <row r="494" spans="1:10" ht="36" customHeight="1">
      <c r="A494" s="576" t="s">
        <v>12926</v>
      </c>
      <c r="B494" s="577" t="s">
        <v>13477</v>
      </c>
      <c r="C494" s="576" t="s">
        <v>7</v>
      </c>
      <c r="D494" s="576" t="s">
        <v>7633</v>
      </c>
      <c r="E494" s="800" t="s">
        <v>12924</v>
      </c>
      <c r="F494" s="800"/>
      <c r="G494" s="575" t="s">
        <v>41</v>
      </c>
      <c r="H494" s="574">
        <v>7.3</v>
      </c>
      <c r="I494" s="573">
        <v>0.09</v>
      </c>
      <c r="J494" s="573">
        <v>0.65</v>
      </c>
    </row>
    <row r="495" spans="1:10" ht="24" customHeight="1">
      <c r="A495" s="576" t="s">
        <v>12926</v>
      </c>
      <c r="B495" s="577" t="s">
        <v>13476</v>
      </c>
      <c r="C495" s="576" t="s">
        <v>7</v>
      </c>
      <c r="D495" s="576" t="s">
        <v>8188</v>
      </c>
      <c r="E495" s="800" t="s">
        <v>12924</v>
      </c>
      <c r="F495" s="800"/>
      <c r="G495" s="575" t="s">
        <v>41</v>
      </c>
      <c r="H495" s="574">
        <v>0.56000000000000005</v>
      </c>
      <c r="I495" s="573">
        <v>17.3</v>
      </c>
      <c r="J495" s="573">
        <v>9.68</v>
      </c>
    </row>
    <row r="496" spans="1:10" ht="25.5">
      <c r="A496" s="572"/>
      <c r="B496" s="572"/>
      <c r="C496" s="572"/>
      <c r="D496" s="572"/>
      <c r="E496" s="572" t="s">
        <v>12923</v>
      </c>
      <c r="F496" s="571">
        <v>11.479952189503424</v>
      </c>
      <c r="G496" s="572" t="s">
        <v>12922</v>
      </c>
      <c r="H496" s="571">
        <v>9.65</v>
      </c>
      <c r="I496" s="572" t="s">
        <v>12921</v>
      </c>
      <c r="J496" s="571">
        <v>21.13</v>
      </c>
    </row>
    <row r="497" spans="1:10" ht="15" thickBot="1">
      <c r="A497" s="572"/>
      <c r="B497" s="572"/>
      <c r="C497" s="572"/>
      <c r="D497" s="572"/>
      <c r="E497" s="572" t="s">
        <v>12920</v>
      </c>
      <c r="F497" s="571">
        <v>163.02000000000001</v>
      </c>
      <c r="G497" s="572"/>
      <c r="H497" s="801" t="s">
        <v>12919</v>
      </c>
      <c r="I497" s="801"/>
      <c r="J497" s="571">
        <v>740.29</v>
      </c>
    </row>
    <row r="498" spans="1:10" ht="0.95" customHeight="1" thickTop="1">
      <c r="A498" s="570"/>
      <c r="B498" s="570"/>
      <c r="C498" s="570"/>
      <c r="D498" s="570"/>
      <c r="E498" s="570"/>
      <c r="F498" s="570"/>
      <c r="G498" s="570"/>
      <c r="H498" s="570"/>
      <c r="I498" s="570"/>
      <c r="J498" s="570"/>
    </row>
    <row r="499" spans="1:10" ht="18" customHeight="1">
      <c r="A499" s="590" t="s">
        <v>13987</v>
      </c>
      <c r="B499" s="588" t="s">
        <v>12942</v>
      </c>
      <c r="C499" s="590" t="s">
        <v>12941</v>
      </c>
      <c r="D499" s="590" t="s">
        <v>12940</v>
      </c>
      <c r="E499" s="802" t="s">
        <v>12939</v>
      </c>
      <c r="F499" s="802"/>
      <c r="G499" s="589" t="s">
        <v>12938</v>
      </c>
      <c r="H499" s="588" t="s">
        <v>12937</v>
      </c>
      <c r="I499" s="588" t="s">
        <v>12936</v>
      </c>
      <c r="J499" s="588" t="s">
        <v>12935</v>
      </c>
    </row>
    <row r="500" spans="1:10" ht="36" customHeight="1">
      <c r="A500" s="586" t="s">
        <v>12934</v>
      </c>
      <c r="B500" s="587" t="s">
        <v>13986</v>
      </c>
      <c r="C500" s="586" t="s">
        <v>7</v>
      </c>
      <c r="D500" s="586" t="s">
        <v>9354</v>
      </c>
      <c r="E500" s="803" t="s">
        <v>13449</v>
      </c>
      <c r="F500" s="803"/>
      <c r="G500" s="585" t="s">
        <v>13042</v>
      </c>
      <c r="H500" s="584">
        <v>1</v>
      </c>
      <c r="I500" s="583">
        <v>810.26</v>
      </c>
      <c r="J500" s="583">
        <v>810.26</v>
      </c>
    </row>
    <row r="501" spans="1:10" ht="24" customHeight="1">
      <c r="A501" s="581" t="s">
        <v>12930</v>
      </c>
      <c r="B501" s="582" t="s">
        <v>12929</v>
      </c>
      <c r="C501" s="581" t="s">
        <v>7</v>
      </c>
      <c r="D501" s="581" t="s">
        <v>25</v>
      </c>
      <c r="E501" s="804" t="s">
        <v>12928</v>
      </c>
      <c r="F501" s="804"/>
      <c r="G501" s="580" t="s">
        <v>23</v>
      </c>
      <c r="H501" s="579">
        <v>0.85299999999999998</v>
      </c>
      <c r="I501" s="578">
        <v>15.65</v>
      </c>
      <c r="J501" s="578">
        <v>13.34</v>
      </c>
    </row>
    <row r="502" spans="1:10" ht="24" customHeight="1">
      <c r="A502" s="581" t="s">
        <v>12930</v>
      </c>
      <c r="B502" s="582" t="s">
        <v>13035</v>
      </c>
      <c r="C502" s="581" t="s">
        <v>7</v>
      </c>
      <c r="D502" s="581" t="s">
        <v>49</v>
      </c>
      <c r="E502" s="804" t="s">
        <v>12928</v>
      </c>
      <c r="F502" s="804"/>
      <c r="G502" s="580" t="s">
        <v>23</v>
      </c>
      <c r="H502" s="579">
        <v>1.7070000000000001</v>
      </c>
      <c r="I502" s="578">
        <v>19.86</v>
      </c>
      <c r="J502" s="578">
        <v>33.9</v>
      </c>
    </row>
    <row r="503" spans="1:10" ht="36" customHeight="1">
      <c r="A503" s="576" t="s">
        <v>12926</v>
      </c>
      <c r="B503" s="577" t="s">
        <v>13985</v>
      </c>
      <c r="C503" s="576" t="s">
        <v>7</v>
      </c>
      <c r="D503" s="576" t="s">
        <v>6838</v>
      </c>
      <c r="E503" s="800" t="s">
        <v>12924</v>
      </c>
      <c r="F503" s="800"/>
      <c r="G503" s="575" t="s">
        <v>41</v>
      </c>
      <c r="H503" s="574">
        <v>2.0832999999999999</v>
      </c>
      <c r="I503" s="573">
        <v>354.86</v>
      </c>
      <c r="J503" s="573">
        <v>739.27</v>
      </c>
    </row>
    <row r="504" spans="1:10" ht="36" customHeight="1">
      <c r="A504" s="576" t="s">
        <v>12926</v>
      </c>
      <c r="B504" s="577" t="s">
        <v>13477</v>
      </c>
      <c r="C504" s="576" t="s">
        <v>7</v>
      </c>
      <c r="D504" s="576" t="s">
        <v>7633</v>
      </c>
      <c r="E504" s="800" t="s">
        <v>12924</v>
      </c>
      <c r="F504" s="800"/>
      <c r="G504" s="575" t="s">
        <v>41</v>
      </c>
      <c r="H504" s="574">
        <v>24.4</v>
      </c>
      <c r="I504" s="573">
        <v>0.09</v>
      </c>
      <c r="J504" s="573">
        <v>2.19</v>
      </c>
    </row>
    <row r="505" spans="1:10" ht="24" customHeight="1">
      <c r="A505" s="576" t="s">
        <v>12926</v>
      </c>
      <c r="B505" s="577" t="s">
        <v>13476</v>
      </c>
      <c r="C505" s="576" t="s">
        <v>7</v>
      </c>
      <c r="D505" s="576" t="s">
        <v>8188</v>
      </c>
      <c r="E505" s="800" t="s">
        <v>12924</v>
      </c>
      <c r="F505" s="800"/>
      <c r="G505" s="575" t="s">
        <v>41</v>
      </c>
      <c r="H505" s="574">
        <v>1.2466999999999999</v>
      </c>
      <c r="I505" s="573">
        <v>17.3</v>
      </c>
      <c r="J505" s="573">
        <v>21.56</v>
      </c>
    </row>
    <row r="506" spans="1:10" ht="25.5">
      <c r="A506" s="572"/>
      <c r="B506" s="572"/>
      <c r="C506" s="572"/>
      <c r="D506" s="572"/>
      <c r="E506" s="572" t="s">
        <v>12923</v>
      </c>
      <c r="F506" s="571">
        <v>20.417255242855589</v>
      </c>
      <c r="G506" s="572" t="s">
        <v>12922</v>
      </c>
      <c r="H506" s="571">
        <v>17.16</v>
      </c>
      <c r="I506" s="572" t="s">
        <v>12921</v>
      </c>
      <c r="J506" s="571">
        <v>37.58</v>
      </c>
    </row>
    <row r="507" spans="1:10" ht="15" thickBot="1">
      <c r="A507" s="572"/>
      <c r="B507" s="572"/>
      <c r="C507" s="572"/>
      <c r="D507" s="572"/>
      <c r="E507" s="572" t="s">
        <v>12920</v>
      </c>
      <c r="F507" s="571">
        <v>228.81</v>
      </c>
      <c r="G507" s="572"/>
      <c r="H507" s="801" t="s">
        <v>12919</v>
      </c>
      <c r="I507" s="801"/>
      <c r="J507" s="571">
        <v>1039.07</v>
      </c>
    </row>
    <row r="508" spans="1:10" ht="0.95" customHeight="1" thickTop="1">
      <c r="A508" s="570"/>
      <c r="B508" s="570"/>
      <c r="C508" s="570"/>
      <c r="D508" s="570"/>
      <c r="E508" s="570"/>
      <c r="F508" s="570"/>
      <c r="G508" s="570"/>
      <c r="H508" s="570"/>
      <c r="I508" s="570"/>
      <c r="J508" s="570"/>
    </row>
    <row r="509" spans="1:10" ht="18" customHeight="1">
      <c r="A509" s="590" t="s">
        <v>13984</v>
      </c>
      <c r="B509" s="588" t="s">
        <v>12942</v>
      </c>
      <c r="C509" s="590" t="s">
        <v>12941</v>
      </c>
      <c r="D509" s="590" t="s">
        <v>12940</v>
      </c>
      <c r="E509" s="802" t="s">
        <v>12939</v>
      </c>
      <c r="F509" s="802"/>
      <c r="G509" s="589" t="s">
        <v>12938</v>
      </c>
      <c r="H509" s="588" t="s">
        <v>12937</v>
      </c>
      <c r="I509" s="588" t="s">
        <v>12936</v>
      </c>
      <c r="J509" s="588" t="s">
        <v>12935</v>
      </c>
    </row>
    <row r="510" spans="1:10" ht="36" customHeight="1">
      <c r="A510" s="586" t="s">
        <v>12934</v>
      </c>
      <c r="B510" s="587" t="s">
        <v>13983</v>
      </c>
      <c r="C510" s="586" t="s">
        <v>7</v>
      </c>
      <c r="D510" s="586" t="s">
        <v>9359</v>
      </c>
      <c r="E510" s="803" t="s">
        <v>13449</v>
      </c>
      <c r="F510" s="803"/>
      <c r="G510" s="585" t="s">
        <v>13042</v>
      </c>
      <c r="H510" s="584">
        <v>1</v>
      </c>
      <c r="I510" s="583">
        <v>553.87</v>
      </c>
      <c r="J510" s="583">
        <v>553.87</v>
      </c>
    </row>
    <row r="511" spans="1:10" ht="24" customHeight="1">
      <c r="A511" s="581" t="s">
        <v>12930</v>
      </c>
      <c r="B511" s="582" t="s">
        <v>12929</v>
      </c>
      <c r="C511" s="581" t="s">
        <v>7</v>
      </c>
      <c r="D511" s="581" t="s">
        <v>25</v>
      </c>
      <c r="E511" s="804" t="s">
        <v>12928</v>
      </c>
      <c r="F511" s="804"/>
      <c r="G511" s="580" t="s">
        <v>23</v>
      </c>
      <c r="H511" s="579">
        <v>0.36</v>
      </c>
      <c r="I511" s="578">
        <v>15.65</v>
      </c>
      <c r="J511" s="578">
        <v>5.63</v>
      </c>
    </row>
    <row r="512" spans="1:10" ht="24" customHeight="1">
      <c r="A512" s="581" t="s">
        <v>12930</v>
      </c>
      <c r="B512" s="582" t="s">
        <v>13035</v>
      </c>
      <c r="C512" s="581" t="s">
        <v>7</v>
      </c>
      <c r="D512" s="581" t="s">
        <v>49</v>
      </c>
      <c r="E512" s="804" t="s">
        <v>12928</v>
      </c>
      <c r="F512" s="804"/>
      <c r="G512" s="580" t="s">
        <v>23</v>
      </c>
      <c r="H512" s="579">
        <v>0.72</v>
      </c>
      <c r="I512" s="578">
        <v>19.86</v>
      </c>
      <c r="J512" s="578">
        <v>14.29</v>
      </c>
    </row>
    <row r="513" spans="1:10" ht="36" customHeight="1">
      <c r="A513" s="576" t="s">
        <v>12926</v>
      </c>
      <c r="B513" s="577" t="s">
        <v>13982</v>
      </c>
      <c r="C513" s="576" t="s">
        <v>7</v>
      </c>
      <c r="D513" s="576" t="s">
        <v>6837</v>
      </c>
      <c r="E513" s="800" t="s">
        <v>12924</v>
      </c>
      <c r="F513" s="800"/>
      <c r="G513" s="575" t="s">
        <v>13042</v>
      </c>
      <c r="H513" s="574">
        <v>1</v>
      </c>
      <c r="I513" s="573">
        <v>525.05999999999995</v>
      </c>
      <c r="J513" s="573">
        <v>525.05999999999995</v>
      </c>
    </row>
    <row r="514" spans="1:10" ht="36" customHeight="1">
      <c r="A514" s="576" t="s">
        <v>12926</v>
      </c>
      <c r="B514" s="577" t="s">
        <v>13477</v>
      </c>
      <c r="C514" s="576" t="s">
        <v>7</v>
      </c>
      <c r="D514" s="576" t="s">
        <v>7633</v>
      </c>
      <c r="E514" s="800" t="s">
        <v>12924</v>
      </c>
      <c r="F514" s="800"/>
      <c r="G514" s="575" t="s">
        <v>41</v>
      </c>
      <c r="H514" s="574">
        <v>17.413</v>
      </c>
      <c r="I514" s="573">
        <v>0.09</v>
      </c>
      <c r="J514" s="573">
        <v>1.56</v>
      </c>
    </row>
    <row r="515" spans="1:10" ht="24" customHeight="1">
      <c r="A515" s="576" t="s">
        <v>12926</v>
      </c>
      <c r="B515" s="577" t="s">
        <v>13476</v>
      </c>
      <c r="C515" s="576" t="s">
        <v>7</v>
      </c>
      <c r="D515" s="576" t="s">
        <v>8188</v>
      </c>
      <c r="E515" s="800" t="s">
        <v>12924</v>
      </c>
      <c r="F515" s="800"/>
      <c r="G515" s="575" t="s">
        <v>41</v>
      </c>
      <c r="H515" s="574">
        <v>0.42399999999999999</v>
      </c>
      <c r="I515" s="573">
        <v>17.3</v>
      </c>
      <c r="J515" s="573">
        <v>7.33</v>
      </c>
    </row>
    <row r="516" spans="1:10" ht="25.5">
      <c r="A516" s="572"/>
      <c r="B516" s="572"/>
      <c r="C516" s="572"/>
      <c r="D516" s="572"/>
      <c r="E516" s="572" t="s">
        <v>12923</v>
      </c>
      <c r="F516" s="571">
        <v>8.6113223948712374</v>
      </c>
      <c r="G516" s="572" t="s">
        <v>12922</v>
      </c>
      <c r="H516" s="571">
        <v>7.24</v>
      </c>
      <c r="I516" s="572" t="s">
        <v>12921</v>
      </c>
      <c r="J516" s="571">
        <v>15.85</v>
      </c>
    </row>
    <row r="517" spans="1:10" ht="15" thickBot="1">
      <c r="A517" s="572"/>
      <c r="B517" s="572"/>
      <c r="C517" s="572"/>
      <c r="D517" s="572"/>
      <c r="E517" s="572" t="s">
        <v>12920</v>
      </c>
      <c r="F517" s="571">
        <v>156.41</v>
      </c>
      <c r="G517" s="572"/>
      <c r="H517" s="801" t="s">
        <v>12919</v>
      </c>
      <c r="I517" s="801"/>
      <c r="J517" s="571">
        <v>710.28</v>
      </c>
    </row>
    <row r="518" spans="1:10" ht="0.95" customHeight="1" thickTop="1">
      <c r="A518" s="570"/>
      <c r="B518" s="570"/>
      <c r="C518" s="570"/>
      <c r="D518" s="570"/>
      <c r="E518" s="570"/>
      <c r="F518" s="570"/>
      <c r="G518" s="570"/>
      <c r="H518" s="570"/>
      <c r="I518" s="570"/>
      <c r="J518" s="570"/>
    </row>
    <row r="519" spans="1:10" ht="18" customHeight="1">
      <c r="A519" s="590" t="s">
        <v>13981</v>
      </c>
      <c r="B519" s="588" t="s">
        <v>12942</v>
      </c>
      <c r="C519" s="590" t="s">
        <v>12941</v>
      </c>
      <c r="D519" s="590" t="s">
        <v>12940</v>
      </c>
      <c r="E519" s="802" t="s">
        <v>12939</v>
      </c>
      <c r="F519" s="802"/>
      <c r="G519" s="589" t="s">
        <v>12938</v>
      </c>
      <c r="H519" s="588" t="s">
        <v>12937</v>
      </c>
      <c r="I519" s="588" t="s">
        <v>12936</v>
      </c>
      <c r="J519" s="588" t="s">
        <v>12935</v>
      </c>
    </row>
    <row r="520" spans="1:10" ht="36" customHeight="1">
      <c r="A520" s="586" t="s">
        <v>12934</v>
      </c>
      <c r="B520" s="587" t="s">
        <v>13980</v>
      </c>
      <c r="C520" s="586" t="s">
        <v>7</v>
      </c>
      <c r="D520" s="586" t="s">
        <v>9341</v>
      </c>
      <c r="E520" s="803" t="s">
        <v>13449</v>
      </c>
      <c r="F520" s="803"/>
      <c r="G520" s="585" t="s">
        <v>13042</v>
      </c>
      <c r="H520" s="584">
        <v>1</v>
      </c>
      <c r="I520" s="583">
        <v>711.24</v>
      </c>
      <c r="J520" s="583">
        <v>711.24</v>
      </c>
    </row>
    <row r="521" spans="1:10" ht="24" customHeight="1">
      <c r="A521" s="581" t="s">
        <v>12930</v>
      </c>
      <c r="B521" s="582" t="s">
        <v>12929</v>
      </c>
      <c r="C521" s="581" t="s">
        <v>7</v>
      </c>
      <c r="D521" s="581" t="s">
        <v>25</v>
      </c>
      <c r="E521" s="804" t="s">
        <v>12928</v>
      </c>
      <c r="F521" s="804"/>
      <c r="G521" s="580" t="s">
        <v>23</v>
      </c>
      <c r="H521" s="579">
        <v>0.191</v>
      </c>
      <c r="I521" s="578">
        <v>15.65</v>
      </c>
      <c r="J521" s="578">
        <v>2.98</v>
      </c>
    </row>
    <row r="522" spans="1:10" ht="24" customHeight="1">
      <c r="A522" s="581" t="s">
        <v>12930</v>
      </c>
      <c r="B522" s="582" t="s">
        <v>13035</v>
      </c>
      <c r="C522" s="581" t="s">
        <v>7</v>
      </c>
      <c r="D522" s="581" t="s">
        <v>49</v>
      </c>
      <c r="E522" s="804" t="s">
        <v>12928</v>
      </c>
      <c r="F522" s="804"/>
      <c r="G522" s="580" t="s">
        <v>23</v>
      </c>
      <c r="H522" s="579">
        <v>0.3826</v>
      </c>
      <c r="I522" s="578">
        <v>19.86</v>
      </c>
      <c r="J522" s="578">
        <v>7.59</v>
      </c>
    </row>
    <row r="523" spans="1:10" ht="36" customHeight="1">
      <c r="A523" s="576" t="s">
        <v>12926</v>
      </c>
      <c r="B523" s="577" t="s">
        <v>13349</v>
      </c>
      <c r="C523" s="576" t="s">
        <v>7</v>
      </c>
      <c r="D523" s="576" t="s">
        <v>5144</v>
      </c>
      <c r="E523" s="800" t="s">
        <v>12924</v>
      </c>
      <c r="F523" s="800"/>
      <c r="G523" s="575" t="s">
        <v>41</v>
      </c>
      <c r="H523" s="574">
        <v>4.8166000000000002</v>
      </c>
      <c r="I523" s="573">
        <v>0.67</v>
      </c>
      <c r="J523" s="573">
        <v>3.22</v>
      </c>
    </row>
    <row r="524" spans="1:10" ht="24" customHeight="1">
      <c r="A524" s="576" t="s">
        <v>12926</v>
      </c>
      <c r="B524" s="577" t="s">
        <v>13979</v>
      </c>
      <c r="C524" s="576" t="s">
        <v>7</v>
      </c>
      <c r="D524" s="576" t="s">
        <v>6744</v>
      </c>
      <c r="E524" s="800" t="s">
        <v>12924</v>
      </c>
      <c r="F524" s="800"/>
      <c r="G524" s="575" t="s">
        <v>18</v>
      </c>
      <c r="H524" s="574">
        <v>6.8503999999999996</v>
      </c>
      <c r="I524" s="573">
        <v>15.35</v>
      </c>
      <c r="J524" s="573">
        <v>105.15</v>
      </c>
    </row>
    <row r="525" spans="1:10" ht="36" customHeight="1">
      <c r="A525" s="576" t="s">
        <v>12926</v>
      </c>
      <c r="B525" s="577" t="s">
        <v>13978</v>
      </c>
      <c r="C525" s="576" t="s">
        <v>7</v>
      </c>
      <c r="D525" s="576" t="s">
        <v>7901</v>
      </c>
      <c r="E525" s="800" t="s">
        <v>12924</v>
      </c>
      <c r="F525" s="800"/>
      <c r="G525" s="575" t="s">
        <v>41</v>
      </c>
      <c r="H525" s="574">
        <v>0.54730000000000001</v>
      </c>
      <c r="I525" s="573">
        <v>1040</v>
      </c>
      <c r="J525" s="573">
        <v>569.19000000000005</v>
      </c>
    </row>
    <row r="526" spans="1:10" ht="24" customHeight="1">
      <c r="A526" s="576" t="s">
        <v>12926</v>
      </c>
      <c r="B526" s="577" t="s">
        <v>13942</v>
      </c>
      <c r="C526" s="576" t="s">
        <v>7</v>
      </c>
      <c r="D526" s="576" t="s">
        <v>10758</v>
      </c>
      <c r="E526" s="800" t="s">
        <v>12924</v>
      </c>
      <c r="F526" s="800"/>
      <c r="G526" s="575" t="s">
        <v>13941</v>
      </c>
      <c r="H526" s="574">
        <v>0.88290000000000002</v>
      </c>
      <c r="I526" s="573">
        <v>26.18</v>
      </c>
      <c r="J526" s="573">
        <v>23.11</v>
      </c>
    </row>
    <row r="527" spans="1:10" ht="25.5">
      <c r="A527" s="572"/>
      <c r="B527" s="572"/>
      <c r="C527" s="572"/>
      <c r="D527" s="572"/>
      <c r="E527" s="572" t="s">
        <v>12923</v>
      </c>
      <c r="F527" s="571">
        <v>4.5745952406823864</v>
      </c>
      <c r="G527" s="572" t="s">
        <v>12922</v>
      </c>
      <c r="H527" s="571">
        <v>3.85</v>
      </c>
      <c r="I527" s="572" t="s">
        <v>12921</v>
      </c>
      <c r="J527" s="571">
        <v>8.42</v>
      </c>
    </row>
    <row r="528" spans="1:10" ht="15" thickBot="1">
      <c r="A528" s="572"/>
      <c r="B528" s="572"/>
      <c r="C528" s="572"/>
      <c r="D528" s="572"/>
      <c r="E528" s="572" t="s">
        <v>12920</v>
      </c>
      <c r="F528" s="571">
        <v>200.85</v>
      </c>
      <c r="G528" s="572"/>
      <c r="H528" s="801" t="s">
        <v>12919</v>
      </c>
      <c r="I528" s="801"/>
      <c r="J528" s="571">
        <v>912.09</v>
      </c>
    </row>
    <row r="529" spans="1:10" ht="0.95" customHeight="1" thickTop="1">
      <c r="A529" s="570"/>
      <c r="B529" s="570"/>
      <c r="C529" s="570"/>
      <c r="D529" s="570"/>
      <c r="E529" s="570"/>
      <c r="F529" s="570"/>
      <c r="G529" s="570"/>
      <c r="H529" s="570"/>
      <c r="I529" s="570"/>
      <c r="J529" s="570"/>
    </row>
    <row r="530" spans="1:10" ht="18" customHeight="1">
      <c r="A530" s="590" t="s">
        <v>13977</v>
      </c>
      <c r="B530" s="588" t="s">
        <v>12942</v>
      </c>
      <c r="C530" s="590" t="s">
        <v>12941</v>
      </c>
      <c r="D530" s="590" t="s">
        <v>12940</v>
      </c>
      <c r="E530" s="802" t="s">
        <v>12939</v>
      </c>
      <c r="F530" s="802"/>
      <c r="G530" s="589" t="s">
        <v>12938</v>
      </c>
      <c r="H530" s="588" t="s">
        <v>12937</v>
      </c>
      <c r="I530" s="588" t="s">
        <v>12936</v>
      </c>
      <c r="J530" s="588" t="s">
        <v>12935</v>
      </c>
    </row>
    <row r="531" spans="1:10" ht="48" customHeight="1">
      <c r="A531" s="586" t="s">
        <v>12934</v>
      </c>
      <c r="B531" s="587" t="s">
        <v>13976</v>
      </c>
      <c r="C531" s="586" t="s">
        <v>7</v>
      </c>
      <c r="D531" s="586" t="s">
        <v>10123</v>
      </c>
      <c r="E531" s="803" t="s">
        <v>13394</v>
      </c>
      <c r="F531" s="803"/>
      <c r="G531" s="585" t="s">
        <v>13042</v>
      </c>
      <c r="H531" s="584">
        <v>1</v>
      </c>
      <c r="I531" s="583">
        <v>34.43</v>
      </c>
      <c r="J531" s="583">
        <v>34.43</v>
      </c>
    </row>
    <row r="532" spans="1:10" ht="48" customHeight="1">
      <c r="A532" s="581" t="s">
        <v>12930</v>
      </c>
      <c r="B532" s="582" t="s">
        <v>13303</v>
      </c>
      <c r="C532" s="581" t="s">
        <v>7</v>
      </c>
      <c r="D532" s="581" t="s">
        <v>3165</v>
      </c>
      <c r="E532" s="804" t="s">
        <v>12945</v>
      </c>
      <c r="F532" s="804"/>
      <c r="G532" s="580" t="s">
        <v>46</v>
      </c>
      <c r="H532" s="579">
        <v>0.30680000000000002</v>
      </c>
      <c r="I532" s="578">
        <v>1.38</v>
      </c>
      <c r="J532" s="578">
        <v>0.42</v>
      </c>
    </row>
    <row r="533" spans="1:10" ht="48" customHeight="1">
      <c r="A533" s="581" t="s">
        <v>12930</v>
      </c>
      <c r="B533" s="582" t="s">
        <v>13305</v>
      </c>
      <c r="C533" s="581" t="s">
        <v>7</v>
      </c>
      <c r="D533" s="581" t="s">
        <v>3164</v>
      </c>
      <c r="E533" s="804" t="s">
        <v>12945</v>
      </c>
      <c r="F533" s="804"/>
      <c r="G533" s="580" t="s">
        <v>61</v>
      </c>
      <c r="H533" s="579">
        <v>0.74629999999999996</v>
      </c>
      <c r="I533" s="578">
        <v>0.16</v>
      </c>
      <c r="J533" s="578">
        <v>0.11</v>
      </c>
    </row>
    <row r="534" spans="1:10" ht="24" customHeight="1">
      <c r="A534" s="581" t="s">
        <v>12930</v>
      </c>
      <c r="B534" s="582" t="s">
        <v>13031</v>
      </c>
      <c r="C534" s="581" t="s">
        <v>7</v>
      </c>
      <c r="D534" s="581" t="s">
        <v>186</v>
      </c>
      <c r="E534" s="804" t="s">
        <v>12928</v>
      </c>
      <c r="F534" s="804"/>
      <c r="G534" s="580" t="s">
        <v>23</v>
      </c>
      <c r="H534" s="579">
        <v>1.0530999999999999</v>
      </c>
      <c r="I534" s="578">
        <v>20.86</v>
      </c>
      <c r="J534" s="578">
        <v>21.96</v>
      </c>
    </row>
    <row r="535" spans="1:10" ht="24" customHeight="1">
      <c r="A535" s="576" t="s">
        <v>12926</v>
      </c>
      <c r="B535" s="577" t="s">
        <v>13392</v>
      </c>
      <c r="C535" s="576" t="s">
        <v>7</v>
      </c>
      <c r="D535" s="576" t="s">
        <v>8209</v>
      </c>
      <c r="E535" s="800" t="s">
        <v>12924</v>
      </c>
      <c r="F535" s="800"/>
      <c r="G535" s="575" t="s">
        <v>58</v>
      </c>
      <c r="H535" s="574">
        <v>0.124</v>
      </c>
      <c r="I535" s="573">
        <v>12</v>
      </c>
      <c r="J535" s="573">
        <v>1.48</v>
      </c>
    </row>
    <row r="536" spans="1:10" ht="24" customHeight="1">
      <c r="A536" s="576" t="s">
        <v>12926</v>
      </c>
      <c r="B536" s="577" t="s">
        <v>13975</v>
      </c>
      <c r="C536" s="576" t="s">
        <v>7</v>
      </c>
      <c r="D536" s="576" t="s">
        <v>8613</v>
      </c>
      <c r="E536" s="800" t="s">
        <v>12924</v>
      </c>
      <c r="F536" s="800"/>
      <c r="G536" s="575" t="s">
        <v>58</v>
      </c>
      <c r="H536" s="574">
        <v>0.41339999999999999</v>
      </c>
      <c r="I536" s="573">
        <v>25.31</v>
      </c>
      <c r="J536" s="573">
        <v>10.46</v>
      </c>
    </row>
    <row r="537" spans="1:10" ht="25.5">
      <c r="A537" s="572"/>
      <c r="B537" s="572"/>
      <c r="C537" s="572"/>
      <c r="D537" s="572"/>
      <c r="E537" s="572" t="s">
        <v>12923</v>
      </c>
      <c r="F537" s="571">
        <v>9.1383244594154078</v>
      </c>
      <c r="G537" s="572" t="s">
        <v>12922</v>
      </c>
      <c r="H537" s="571">
        <v>7.68</v>
      </c>
      <c r="I537" s="572" t="s">
        <v>12921</v>
      </c>
      <c r="J537" s="571">
        <v>16.82</v>
      </c>
    </row>
    <row r="538" spans="1:10" ht="15" thickBot="1">
      <c r="A538" s="572"/>
      <c r="B538" s="572"/>
      <c r="C538" s="572"/>
      <c r="D538" s="572"/>
      <c r="E538" s="572" t="s">
        <v>12920</v>
      </c>
      <c r="F538" s="571">
        <v>9.7200000000000006</v>
      </c>
      <c r="G538" s="572"/>
      <c r="H538" s="801" t="s">
        <v>12919</v>
      </c>
      <c r="I538" s="801"/>
      <c r="J538" s="571">
        <v>44.15</v>
      </c>
    </row>
    <row r="539" spans="1:10" ht="0.95" customHeight="1" thickTop="1">
      <c r="A539" s="570"/>
      <c r="B539" s="570"/>
      <c r="C539" s="570"/>
      <c r="D539" s="570"/>
      <c r="E539" s="570"/>
      <c r="F539" s="570"/>
      <c r="G539" s="570"/>
      <c r="H539" s="570"/>
      <c r="I539" s="570"/>
      <c r="J539" s="570"/>
    </row>
    <row r="540" spans="1:10" ht="18" customHeight="1">
      <c r="A540" s="590" t="s">
        <v>13974</v>
      </c>
      <c r="B540" s="588" t="s">
        <v>12942</v>
      </c>
      <c r="C540" s="590" t="s">
        <v>12941</v>
      </c>
      <c r="D540" s="590" t="s">
        <v>12940</v>
      </c>
      <c r="E540" s="802" t="s">
        <v>12939</v>
      </c>
      <c r="F540" s="802"/>
      <c r="G540" s="589" t="s">
        <v>12938</v>
      </c>
      <c r="H540" s="588" t="s">
        <v>12937</v>
      </c>
      <c r="I540" s="588" t="s">
        <v>12936</v>
      </c>
      <c r="J540" s="588" t="s">
        <v>12935</v>
      </c>
    </row>
    <row r="541" spans="1:10" ht="48" customHeight="1">
      <c r="A541" s="586" t="s">
        <v>12934</v>
      </c>
      <c r="B541" s="587" t="s">
        <v>13973</v>
      </c>
      <c r="C541" s="586" t="s">
        <v>7</v>
      </c>
      <c r="D541" s="586" t="s">
        <v>3826</v>
      </c>
      <c r="E541" s="803" t="s">
        <v>13154</v>
      </c>
      <c r="F541" s="803"/>
      <c r="G541" s="585" t="s">
        <v>13042</v>
      </c>
      <c r="H541" s="584">
        <v>1</v>
      </c>
      <c r="I541" s="583">
        <v>46.03</v>
      </c>
      <c r="J541" s="583">
        <v>46.03</v>
      </c>
    </row>
    <row r="542" spans="1:10" ht="36" customHeight="1">
      <c r="A542" s="581" t="s">
        <v>12930</v>
      </c>
      <c r="B542" s="582" t="s">
        <v>13185</v>
      </c>
      <c r="C542" s="581" t="s">
        <v>7</v>
      </c>
      <c r="D542" s="581" t="s">
        <v>2505</v>
      </c>
      <c r="E542" s="804" t="s">
        <v>12945</v>
      </c>
      <c r="F542" s="804"/>
      <c r="G542" s="580" t="s">
        <v>46</v>
      </c>
      <c r="H542" s="579">
        <v>6.7999999999999996E-3</v>
      </c>
      <c r="I542" s="578">
        <v>15.72</v>
      </c>
      <c r="J542" s="578">
        <v>0.1</v>
      </c>
    </row>
    <row r="543" spans="1:10" ht="36" customHeight="1">
      <c r="A543" s="581" t="s">
        <v>12930</v>
      </c>
      <c r="B543" s="582" t="s">
        <v>13186</v>
      </c>
      <c r="C543" s="581" t="s">
        <v>7</v>
      </c>
      <c r="D543" s="581" t="s">
        <v>2506</v>
      </c>
      <c r="E543" s="804" t="s">
        <v>12945</v>
      </c>
      <c r="F543" s="804"/>
      <c r="G543" s="580" t="s">
        <v>61</v>
      </c>
      <c r="H543" s="579">
        <v>9.4000000000000004E-3</v>
      </c>
      <c r="I543" s="578">
        <v>14.78</v>
      </c>
      <c r="J543" s="578">
        <v>0.13</v>
      </c>
    </row>
    <row r="544" spans="1:10" ht="24" customHeight="1">
      <c r="A544" s="581" t="s">
        <v>12930</v>
      </c>
      <c r="B544" s="582" t="s">
        <v>12929</v>
      </c>
      <c r="C544" s="581" t="s">
        <v>7</v>
      </c>
      <c r="D544" s="581" t="s">
        <v>25</v>
      </c>
      <c r="E544" s="804" t="s">
        <v>12928</v>
      </c>
      <c r="F544" s="804"/>
      <c r="G544" s="580" t="s">
        <v>23</v>
      </c>
      <c r="H544" s="579">
        <v>0.106</v>
      </c>
      <c r="I544" s="578">
        <v>15.65</v>
      </c>
      <c r="J544" s="578">
        <v>1.65</v>
      </c>
    </row>
    <row r="545" spans="1:10" ht="24" customHeight="1">
      <c r="A545" s="581" t="s">
        <v>12930</v>
      </c>
      <c r="B545" s="582" t="s">
        <v>13151</v>
      </c>
      <c r="C545" s="581" t="s">
        <v>7</v>
      </c>
      <c r="D545" s="581" t="s">
        <v>161</v>
      </c>
      <c r="E545" s="804" t="s">
        <v>12928</v>
      </c>
      <c r="F545" s="804"/>
      <c r="G545" s="580" t="s">
        <v>23</v>
      </c>
      <c r="H545" s="579">
        <v>0.21299999999999999</v>
      </c>
      <c r="I545" s="578">
        <v>14.21</v>
      </c>
      <c r="J545" s="578">
        <v>3.02</v>
      </c>
    </row>
    <row r="546" spans="1:10" ht="36" customHeight="1">
      <c r="A546" s="576" t="s">
        <v>12926</v>
      </c>
      <c r="B546" s="577" t="s">
        <v>13972</v>
      </c>
      <c r="C546" s="576" t="s">
        <v>7</v>
      </c>
      <c r="D546" s="576" t="s">
        <v>10736</v>
      </c>
      <c r="E546" s="800" t="s">
        <v>12924</v>
      </c>
      <c r="F546" s="800"/>
      <c r="G546" s="575" t="s">
        <v>21</v>
      </c>
      <c r="H546" s="574">
        <v>4.3330000000000002</v>
      </c>
      <c r="I546" s="573">
        <v>9.34</v>
      </c>
      <c r="J546" s="573">
        <v>40.47</v>
      </c>
    </row>
    <row r="547" spans="1:10" ht="24" customHeight="1">
      <c r="A547" s="576" t="s">
        <v>12926</v>
      </c>
      <c r="B547" s="577" t="s">
        <v>13971</v>
      </c>
      <c r="C547" s="576" t="s">
        <v>7</v>
      </c>
      <c r="D547" s="576" t="s">
        <v>7698</v>
      </c>
      <c r="E547" s="800" t="s">
        <v>12924</v>
      </c>
      <c r="F547" s="800"/>
      <c r="G547" s="575" t="s">
        <v>13956</v>
      </c>
      <c r="H547" s="574">
        <v>7.0000000000000001E-3</v>
      </c>
      <c r="I547" s="573">
        <v>95.1</v>
      </c>
      <c r="J547" s="573">
        <v>0.66</v>
      </c>
    </row>
    <row r="548" spans="1:10" ht="25.5">
      <c r="A548" s="572"/>
      <c r="B548" s="572"/>
      <c r="C548" s="572"/>
      <c r="D548" s="572"/>
      <c r="E548" s="572" t="s">
        <v>12923</v>
      </c>
      <c r="F548" s="571">
        <v>2.0808432033032709</v>
      </c>
      <c r="G548" s="572" t="s">
        <v>12922</v>
      </c>
      <c r="H548" s="571">
        <v>1.75</v>
      </c>
      <c r="I548" s="572" t="s">
        <v>12921</v>
      </c>
      <c r="J548" s="571">
        <v>3.83</v>
      </c>
    </row>
    <row r="549" spans="1:10" ht="15" thickBot="1">
      <c r="A549" s="572"/>
      <c r="B549" s="572"/>
      <c r="C549" s="572"/>
      <c r="D549" s="572"/>
      <c r="E549" s="572" t="s">
        <v>12920</v>
      </c>
      <c r="F549" s="571">
        <v>12.99</v>
      </c>
      <c r="G549" s="572"/>
      <c r="H549" s="801" t="s">
        <v>12919</v>
      </c>
      <c r="I549" s="801"/>
      <c r="J549" s="571">
        <v>59.02</v>
      </c>
    </row>
    <row r="550" spans="1:10" ht="0.95" customHeight="1" thickTop="1">
      <c r="A550" s="570"/>
      <c r="B550" s="570"/>
      <c r="C550" s="570"/>
      <c r="D550" s="570"/>
      <c r="E550" s="570"/>
      <c r="F550" s="570"/>
      <c r="G550" s="570"/>
      <c r="H550" s="570"/>
      <c r="I550" s="570"/>
      <c r="J550" s="570"/>
    </row>
    <row r="551" spans="1:10" ht="18" customHeight="1">
      <c r="A551" s="590" t="s">
        <v>13970</v>
      </c>
      <c r="B551" s="588" t="s">
        <v>12942</v>
      </c>
      <c r="C551" s="590" t="s">
        <v>12941</v>
      </c>
      <c r="D551" s="590" t="s">
        <v>12940</v>
      </c>
      <c r="E551" s="802" t="s">
        <v>12939</v>
      </c>
      <c r="F551" s="802"/>
      <c r="G551" s="589" t="s">
        <v>12938</v>
      </c>
      <c r="H551" s="588" t="s">
        <v>12937</v>
      </c>
      <c r="I551" s="588" t="s">
        <v>12936</v>
      </c>
      <c r="J551" s="588" t="s">
        <v>12935</v>
      </c>
    </row>
    <row r="552" spans="1:10" ht="48" customHeight="1">
      <c r="A552" s="586" t="s">
        <v>12934</v>
      </c>
      <c r="B552" s="587" t="s">
        <v>13969</v>
      </c>
      <c r="C552" s="586" t="s">
        <v>7</v>
      </c>
      <c r="D552" s="586" t="s">
        <v>10091</v>
      </c>
      <c r="E552" s="803" t="s">
        <v>13394</v>
      </c>
      <c r="F552" s="803"/>
      <c r="G552" s="585" t="s">
        <v>13042</v>
      </c>
      <c r="H552" s="584">
        <v>1</v>
      </c>
      <c r="I552" s="583">
        <v>7.68</v>
      </c>
      <c r="J552" s="583">
        <v>7.68</v>
      </c>
    </row>
    <row r="553" spans="1:10" ht="48" customHeight="1">
      <c r="A553" s="581" t="s">
        <v>12930</v>
      </c>
      <c r="B553" s="582" t="s">
        <v>13303</v>
      </c>
      <c r="C553" s="581" t="s">
        <v>7</v>
      </c>
      <c r="D553" s="581" t="s">
        <v>3165</v>
      </c>
      <c r="E553" s="804" t="s">
        <v>12945</v>
      </c>
      <c r="F553" s="804"/>
      <c r="G553" s="580" t="s">
        <v>46</v>
      </c>
      <c r="H553" s="579">
        <v>1.8499999999999999E-2</v>
      </c>
      <c r="I553" s="578">
        <v>1.38</v>
      </c>
      <c r="J553" s="578">
        <v>0.02</v>
      </c>
    </row>
    <row r="554" spans="1:10" ht="24" customHeight="1">
      <c r="A554" s="581" t="s">
        <v>12930</v>
      </c>
      <c r="B554" s="582" t="s">
        <v>13031</v>
      </c>
      <c r="C554" s="581" t="s">
        <v>7</v>
      </c>
      <c r="D554" s="581" t="s">
        <v>186</v>
      </c>
      <c r="E554" s="804" t="s">
        <v>12928</v>
      </c>
      <c r="F554" s="804"/>
      <c r="G554" s="580" t="s">
        <v>23</v>
      </c>
      <c r="H554" s="579">
        <v>6.3500000000000001E-2</v>
      </c>
      <c r="I554" s="578">
        <v>20.86</v>
      </c>
      <c r="J554" s="578">
        <v>1.32</v>
      </c>
    </row>
    <row r="555" spans="1:10" ht="24" customHeight="1">
      <c r="A555" s="576" t="s">
        <v>12926</v>
      </c>
      <c r="B555" s="577" t="s">
        <v>13392</v>
      </c>
      <c r="C555" s="576" t="s">
        <v>7</v>
      </c>
      <c r="D555" s="576" t="s">
        <v>8209</v>
      </c>
      <c r="E555" s="800" t="s">
        <v>12924</v>
      </c>
      <c r="F555" s="800"/>
      <c r="G555" s="575" t="s">
        <v>58</v>
      </c>
      <c r="H555" s="574">
        <v>6.0999999999999999E-2</v>
      </c>
      <c r="I555" s="573">
        <v>12</v>
      </c>
      <c r="J555" s="573">
        <v>0.73</v>
      </c>
    </row>
    <row r="556" spans="1:10" ht="24" customHeight="1">
      <c r="A556" s="576" t="s">
        <v>12926</v>
      </c>
      <c r="B556" s="577" t="s">
        <v>13968</v>
      </c>
      <c r="C556" s="576" t="s">
        <v>7</v>
      </c>
      <c r="D556" s="576" t="s">
        <v>11625</v>
      </c>
      <c r="E556" s="800" t="s">
        <v>12924</v>
      </c>
      <c r="F556" s="800"/>
      <c r="G556" s="575" t="s">
        <v>58</v>
      </c>
      <c r="H556" s="574">
        <v>0.20319999999999999</v>
      </c>
      <c r="I556" s="573">
        <v>27.62</v>
      </c>
      <c r="J556" s="573">
        <v>5.61</v>
      </c>
    </row>
    <row r="557" spans="1:10" ht="25.5">
      <c r="A557" s="572"/>
      <c r="B557" s="572"/>
      <c r="C557" s="572"/>
      <c r="D557" s="572"/>
      <c r="E557" s="572" t="s">
        <v>12923</v>
      </c>
      <c r="F557" s="571">
        <v>0.54873410844289905</v>
      </c>
      <c r="G557" s="572" t="s">
        <v>12922</v>
      </c>
      <c r="H557" s="571">
        <v>0.46</v>
      </c>
      <c r="I557" s="572" t="s">
        <v>12921</v>
      </c>
      <c r="J557" s="571">
        <v>1.01</v>
      </c>
    </row>
    <row r="558" spans="1:10" ht="15" thickBot="1">
      <c r="A558" s="572"/>
      <c r="B558" s="572"/>
      <c r="C558" s="572"/>
      <c r="D558" s="572"/>
      <c r="E558" s="572" t="s">
        <v>12920</v>
      </c>
      <c r="F558" s="571">
        <v>2.16</v>
      </c>
      <c r="G558" s="572"/>
      <c r="H558" s="801" t="s">
        <v>12919</v>
      </c>
      <c r="I558" s="801"/>
      <c r="J558" s="571">
        <v>9.84</v>
      </c>
    </row>
    <row r="559" spans="1:10" ht="0.95" customHeight="1" thickTop="1">
      <c r="A559" s="570"/>
      <c r="B559" s="570"/>
      <c r="C559" s="570"/>
      <c r="D559" s="570"/>
      <c r="E559" s="570"/>
      <c r="F559" s="570"/>
      <c r="G559" s="570"/>
      <c r="H559" s="570"/>
      <c r="I559" s="570"/>
      <c r="J559" s="570"/>
    </row>
    <row r="560" spans="1:10" ht="18" customHeight="1">
      <c r="A560" s="590" t="s">
        <v>13967</v>
      </c>
      <c r="B560" s="588" t="s">
        <v>12942</v>
      </c>
      <c r="C560" s="590" t="s">
        <v>12941</v>
      </c>
      <c r="D560" s="590" t="s">
        <v>12940</v>
      </c>
      <c r="E560" s="802" t="s">
        <v>12939</v>
      </c>
      <c r="F560" s="802"/>
      <c r="G560" s="589" t="s">
        <v>12938</v>
      </c>
      <c r="H560" s="588" t="s">
        <v>12937</v>
      </c>
      <c r="I560" s="588" t="s">
        <v>12936</v>
      </c>
      <c r="J560" s="588" t="s">
        <v>12935</v>
      </c>
    </row>
    <row r="561" spans="1:10" ht="48" customHeight="1">
      <c r="A561" s="586" t="s">
        <v>12934</v>
      </c>
      <c r="B561" s="587" t="s">
        <v>13966</v>
      </c>
      <c r="C561" s="586" t="s">
        <v>7</v>
      </c>
      <c r="D561" s="586" t="s">
        <v>3789</v>
      </c>
      <c r="E561" s="803" t="s">
        <v>13154</v>
      </c>
      <c r="F561" s="803"/>
      <c r="G561" s="585" t="s">
        <v>13042</v>
      </c>
      <c r="H561" s="584">
        <v>1</v>
      </c>
      <c r="I561" s="583">
        <v>47.44</v>
      </c>
      <c r="J561" s="583">
        <v>47.44</v>
      </c>
    </row>
    <row r="562" spans="1:10" ht="36" customHeight="1">
      <c r="A562" s="581" t="s">
        <v>12930</v>
      </c>
      <c r="B562" s="582" t="s">
        <v>13185</v>
      </c>
      <c r="C562" s="581" t="s">
        <v>7</v>
      </c>
      <c r="D562" s="581" t="s">
        <v>2505</v>
      </c>
      <c r="E562" s="804" t="s">
        <v>12945</v>
      </c>
      <c r="F562" s="804"/>
      <c r="G562" s="580" t="s">
        <v>46</v>
      </c>
      <c r="H562" s="579">
        <v>5.0000000000000001E-3</v>
      </c>
      <c r="I562" s="578">
        <v>15.72</v>
      </c>
      <c r="J562" s="578">
        <v>7.0000000000000007E-2</v>
      </c>
    </row>
    <row r="563" spans="1:10" ht="36" customHeight="1">
      <c r="A563" s="581" t="s">
        <v>12930</v>
      </c>
      <c r="B563" s="582" t="s">
        <v>13186</v>
      </c>
      <c r="C563" s="581" t="s">
        <v>7</v>
      </c>
      <c r="D563" s="581" t="s">
        <v>2506</v>
      </c>
      <c r="E563" s="804" t="s">
        <v>12945</v>
      </c>
      <c r="F563" s="804"/>
      <c r="G563" s="580" t="s">
        <v>61</v>
      </c>
      <c r="H563" s="579">
        <v>6.8999999999999999E-3</v>
      </c>
      <c r="I563" s="578">
        <v>14.78</v>
      </c>
      <c r="J563" s="578">
        <v>0.1</v>
      </c>
    </row>
    <row r="564" spans="1:10" ht="24" customHeight="1">
      <c r="A564" s="581" t="s">
        <v>12930</v>
      </c>
      <c r="B564" s="582" t="s">
        <v>12990</v>
      </c>
      <c r="C564" s="581" t="s">
        <v>7</v>
      </c>
      <c r="D564" s="581" t="s">
        <v>195</v>
      </c>
      <c r="E564" s="804" t="s">
        <v>12928</v>
      </c>
      <c r="F564" s="804"/>
      <c r="G564" s="580" t="s">
        <v>23</v>
      </c>
      <c r="H564" s="579">
        <v>0.115</v>
      </c>
      <c r="I564" s="578">
        <v>21.12</v>
      </c>
      <c r="J564" s="578">
        <v>2.42</v>
      </c>
    </row>
    <row r="565" spans="1:10" ht="24" customHeight="1">
      <c r="A565" s="581" t="s">
        <v>12930</v>
      </c>
      <c r="B565" s="582" t="s">
        <v>12929</v>
      </c>
      <c r="C565" s="581" t="s">
        <v>7</v>
      </c>
      <c r="D565" s="581" t="s">
        <v>25</v>
      </c>
      <c r="E565" s="804" t="s">
        <v>12928</v>
      </c>
      <c r="F565" s="804"/>
      <c r="G565" s="580" t="s">
        <v>23</v>
      </c>
      <c r="H565" s="579">
        <v>0.15</v>
      </c>
      <c r="I565" s="578">
        <v>15.65</v>
      </c>
      <c r="J565" s="578">
        <v>2.34</v>
      </c>
    </row>
    <row r="566" spans="1:10" ht="36" customHeight="1">
      <c r="A566" s="576" t="s">
        <v>12926</v>
      </c>
      <c r="B566" s="577" t="s">
        <v>13953</v>
      </c>
      <c r="C566" s="576" t="s">
        <v>7</v>
      </c>
      <c r="D566" s="576" t="s">
        <v>5899</v>
      </c>
      <c r="E566" s="800" t="s">
        <v>12924</v>
      </c>
      <c r="F566" s="800"/>
      <c r="G566" s="575" t="s">
        <v>13921</v>
      </c>
      <c r="H566" s="574">
        <v>1.27</v>
      </c>
      <c r="I566" s="573">
        <v>0.22</v>
      </c>
      <c r="J566" s="573">
        <v>0.27</v>
      </c>
    </row>
    <row r="567" spans="1:10" ht="24" customHeight="1">
      <c r="A567" s="576" t="s">
        <v>12926</v>
      </c>
      <c r="B567" s="577" t="s">
        <v>13951</v>
      </c>
      <c r="C567" s="576" t="s">
        <v>7</v>
      </c>
      <c r="D567" s="576" t="s">
        <v>7682</v>
      </c>
      <c r="E567" s="800" t="s">
        <v>12924</v>
      </c>
      <c r="F567" s="800"/>
      <c r="G567" s="575" t="s">
        <v>41</v>
      </c>
      <c r="H567" s="574">
        <v>1.27</v>
      </c>
      <c r="I567" s="573">
        <v>3.4</v>
      </c>
      <c r="J567" s="573">
        <v>4.3099999999999996</v>
      </c>
    </row>
    <row r="568" spans="1:10" ht="24" customHeight="1">
      <c r="A568" s="576" t="s">
        <v>12926</v>
      </c>
      <c r="B568" s="577" t="s">
        <v>13965</v>
      </c>
      <c r="C568" s="576" t="s">
        <v>7</v>
      </c>
      <c r="D568" s="576" t="s">
        <v>8537</v>
      </c>
      <c r="E568" s="800" t="s">
        <v>12924</v>
      </c>
      <c r="F568" s="800"/>
      <c r="G568" s="575" t="s">
        <v>13042</v>
      </c>
      <c r="H568" s="574">
        <v>1.2749999999999999</v>
      </c>
      <c r="I568" s="573">
        <v>29.75</v>
      </c>
      <c r="J568" s="573">
        <v>37.93</v>
      </c>
    </row>
    <row r="569" spans="1:10" ht="25.5">
      <c r="A569" s="572"/>
      <c r="B569" s="572"/>
      <c r="C569" s="572"/>
      <c r="D569" s="572"/>
      <c r="E569" s="572" t="s">
        <v>12923</v>
      </c>
      <c r="F569" s="571">
        <v>2.1243072911007279</v>
      </c>
      <c r="G569" s="572" t="s">
        <v>12922</v>
      </c>
      <c r="H569" s="571">
        <v>1.79</v>
      </c>
      <c r="I569" s="572" t="s">
        <v>12921</v>
      </c>
      <c r="J569" s="571">
        <v>3.91</v>
      </c>
    </row>
    <row r="570" spans="1:10" ht="15" thickBot="1">
      <c r="A570" s="572"/>
      <c r="B570" s="572"/>
      <c r="C570" s="572"/>
      <c r="D570" s="572"/>
      <c r="E570" s="572" t="s">
        <v>12920</v>
      </c>
      <c r="F570" s="571">
        <v>13.39</v>
      </c>
      <c r="G570" s="572"/>
      <c r="H570" s="801" t="s">
        <v>12919</v>
      </c>
      <c r="I570" s="801"/>
      <c r="J570" s="571">
        <v>60.83</v>
      </c>
    </row>
    <row r="571" spans="1:10" ht="0.95" customHeight="1" thickTop="1">
      <c r="A571" s="570"/>
      <c r="B571" s="570"/>
      <c r="C571" s="570"/>
      <c r="D571" s="570"/>
      <c r="E571" s="570"/>
      <c r="F571" s="570"/>
      <c r="G571" s="570"/>
      <c r="H571" s="570"/>
      <c r="I571" s="570"/>
      <c r="J571" s="570"/>
    </row>
    <row r="572" spans="1:10" ht="18" customHeight="1">
      <c r="A572" s="590" t="s">
        <v>13964</v>
      </c>
      <c r="B572" s="588" t="s">
        <v>12942</v>
      </c>
      <c r="C572" s="590" t="s">
        <v>12941</v>
      </c>
      <c r="D572" s="590" t="s">
        <v>12940</v>
      </c>
      <c r="E572" s="802" t="s">
        <v>12939</v>
      </c>
      <c r="F572" s="802"/>
      <c r="G572" s="589" t="s">
        <v>12938</v>
      </c>
      <c r="H572" s="588" t="s">
        <v>12937</v>
      </c>
      <c r="I572" s="588" t="s">
        <v>12936</v>
      </c>
      <c r="J572" s="588" t="s">
        <v>12935</v>
      </c>
    </row>
    <row r="573" spans="1:10" ht="36" customHeight="1">
      <c r="A573" s="586" t="s">
        <v>12934</v>
      </c>
      <c r="B573" s="587" t="s">
        <v>13963</v>
      </c>
      <c r="C573" s="586" t="s">
        <v>7</v>
      </c>
      <c r="D573" s="586" t="s">
        <v>3121</v>
      </c>
      <c r="E573" s="803" t="s">
        <v>13389</v>
      </c>
      <c r="F573" s="803"/>
      <c r="G573" s="585" t="s">
        <v>13042</v>
      </c>
      <c r="H573" s="584">
        <v>1</v>
      </c>
      <c r="I573" s="583">
        <v>48.13</v>
      </c>
      <c r="J573" s="583">
        <v>48.13</v>
      </c>
    </row>
    <row r="574" spans="1:10" ht="24" customHeight="1">
      <c r="A574" s="581" t="s">
        <v>12930</v>
      </c>
      <c r="B574" s="582" t="s">
        <v>13151</v>
      </c>
      <c r="C574" s="581" t="s">
        <v>7</v>
      </c>
      <c r="D574" s="581" t="s">
        <v>161</v>
      </c>
      <c r="E574" s="804" t="s">
        <v>12928</v>
      </c>
      <c r="F574" s="804"/>
      <c r="G574" s="580" t="s">
        <v>23</v>
      </c>
      <c r="H574" s="579">
        <v>0.56720000000000004</v>
      </c>
      <c r="I574" s="578">
        <v>14.21</v>
      </c>
      <c r="J574" s="578">
        <v>8.0500000000000007</v>
      </c>
    </row>
    <row r="575" spans="1:10" ht="36" customHeight="1">
      <c r="A575" s="576" t="s">
        <v>12926</v>
      </c>
      <c r="B575" s="577" t="s">
        <v>13962</v>
      </c>
      <c r="C575" s="576" t="s">
        <v>7</v>
      </c>
      <c r="D575" s="576" t="s">
        <v>10542</v>
      </c>
      <c r="E575" s="800" t="s">
        <v>12924</v>
      </c>
      <c r="F575" s="800"/>
      <c r="G575" s="575" t="s">
        <v>21</v>
      </c>
      <c r="H575" s="574">
        <v>7.1099999999999997E-2</v>
      </c>
      <c r="I575" s="573">
        <v>21.72</v>
      </c>
      <c r="J575" s="573">
        <v>1.54</v>
      </c>
    </row>
    <row r="576" spans="1:10" ht="36" customHeight="1">
      <c r="A576" s="576" t="s">
        <v>12926</v>
      </c>
      <c r="B576" s="577" t="s">
        <v>13961</v>
      </c>
      <c r="C576" s="576" t="s">
        <v>7</v>
      </c>
      <c r="D576" s="576" t="s">
        <v>6630</v>
      </c>
      <c r="E576" s="800" t="s">
        <v>12924</v>
      </c>
      <c r="F576" s="800"/>
      <c r="G576" s="575" t="s">
        <v>13042</v>
      </c>
      <c r="H576" s="574">
        <v>1.0326</v>
      </c>
      <c r="I576" s="573">
        <v>21.4</v>
      </c>
      <c r="J576" s="573">
        <v>22.09</v>
      </c>
    </row>
    <row r="577" spans="1:10" ht="24" customHeight="1">
      <c r="A577" s="576" t="s">
        <v>12926</v>
      </c>
      <c r="B577" s="577" t="s">
        <v>13960</v>
      </c>
      <c r="C577" s="576" t="s">
        <v>7</v>
      </c>
      <c r="D577" s="576" t="s">
        <v>7697</v>
      </c>
      <c r="E577" s="800" t="s">
        <v>12924</v>
      </c>
      <c r="F577" s="800"/>
      <c r="G577" s="575" t="s">
        <v>13956</v>
      </c>
      <c r="H577" s="574">
        <v>3.3300000000000003E-2</v>
      </c>
      <c r="I577" s="573">
        <v>24.02</v>
      </c>
      <c r="J577" s="573">
        <v>0.79</v>
      </c>
    </row>
    <row r="578" spans="1:10" ht="36" customHeight="1">
      <c r="A578" s="576" t="s">
        <v>12926</v>
      </c>
      <c r="B578" s="577" t="s">
        <v>13959</v>
      </c>
      <c r="C578" s="576" t="s">
        <v>7</v>
      </c>
      <c r="D578" s="576" t="s">
        <v>7741</v>
      </c>
      <c r="E578" s="800" t="s">
        <v>12947</v>
      </c>
      <c r="F578" s="800"/>
      <c r="G578" s="575" t="s">
        <v>41</v>
      </c>
      <c r="H578" s="574">
        <v>2.2126999999999999</v>
      </c>
      <c r="I578" s="573">
        <v>1.79</v>
      </c>
      <c r="J578" s="573">
        <v>3.96</v>
      </c>
    </row>
    <row r="579" spans="1:10" ht="36" customHeight="1">
      <c r="A579" s="576" t="s">
        <v>12926</v>
      </c>
      <c r="B579" s="577" t="s">
        <v>13958</v>
      </c>
      <c r="C579" s="576" t="s">
        <v>7</v>
      </c>
      <c r="D579" s="576" t="s">
        <v>7747</v>
      </c>
      <c r="E579" s="800" t="s">
        <v>12924</v>
      </c>
      <c r="F579" s="800"/>
      <c r="G579" s="575" t="s">
        <v>18</v>
      </c>
      <c r="H579" s="574">
        <v>2.4018000000000002</v>
      </c>
      <c r="I579" s="573">
        <v>4.75</v>
      </c>
      <c r="J579" s="573">
        <v>11.4</v>
      </c>
    </row>
    <row r="580" spans="1:10" ht="24" customHeight="1">
      <c r="A580" s="576" t="s">
        <v>12926</v>
      </c>
      <c r="B580" s="577" t="s">
        <v>13957</v>
      </c>
      <c r="C580" s="576" t="s">
        <v>7</v>
      </c>
      <c r="D580" s="576" t="s">
        <v>7687</v>
      </c>
      <c r="E580" s="800" t="s">
        <v>12924</v>
      </c>
      <c r="F580" s="800"/>
      <c r="G580" s="575" t="s">
        <v>13956</v>
      </c>
      <c r="H580" s="574">
        <v>2.2100000000000002E-2</v>
      </c>
      <c r="I580" s="573">
        <v>14.01</v>
      </c>
      <c r="J580" s="573">
        <v>0.3</v>
      </c>
    </row>
    <row r="581" spans="1:10" ht="25.5">
      <c r="A581" s="572"/>
      <c r="B581" s="572"/>
      <c r="C581" s="572"/>
      <c r="D581" s="572"/>
      <c r="E581" s="572" t="s">
        <v>12923</v>
      </c>
      <c r="F581" s="571">
        <v>3.4771270237965881</v>
      </c>
      <c r="G581" s="572" t="s">
        <v>12922</v>
      </c>
      <c r="H581" s="571">
        <v>2.92</v>
      </c>
      <c r="I581" s="572" t="s">
        <v>12921</v>
      </c>
      <c r="J581" s="571">
        <v>6.4</v>
      </c>
    </row>
    <row r="582" spans="1:10" ht="15" thickBot="1">
      <c r="A582" s="572"/>
      <c r="B582" s="572"/>
      <c r="C582" s="572"/>
      <c r="D582" s="572"/>
      <c r="E582" s="572" t="s">
        <v>12920</v>
      </c>
      <c r="F582" s="571">
        <v>13.59</v>
      </c>
      <c r="G582" s="572"/>
      <c r="H582" s="801" t="s">
        <v>12919</v>
      </c>
      <c r="I582" s="801"/>
      <c r="J582" s="571">
        <v>61.72</v>
      </c>
    </row>
    <row r="583" spans="1:10" ht="0.95" customHeight="1" thickTop="1">
      <c r="A583" s="570"/>
      <c r="B583" s="570"/>
      <c r="C583" s="570"/>
      <c r="D583" s="570"/>
      <c r="E583" s="570"/>
      <c r="F583" s="570"/>
      <c r="G583" s="570"/>
      <c r="H583" s="570"/>
      <c r="I583" s="570"/>
      <c r="J583" s="570"/>
    </row>
    <row r="584" spans="1:10" ht="18" customHeight="1">
      <c r="A584" s="590" t="s">
        <v>13955</v>
      </c>
      <c r="B584" s="588" t="s">
        <v>12942</v>
      </c>
      <c r="C584" s="590" t="s">
        <v>12941</v>
      </c>
      <c r="D584" s="590" t="s">
        <v>12940</v>
      </c>
      <c r="E584" s="802" t="s">
        <v>12939</v>
      </c>
      <c r="F584" s="802"/>
      <c r="G584" s="589" t="s">
        <v>12938</v>
      </c>
      <c r="H584" s="588" t="s">
        <v>12937</v>
      </c>
      <c r="I584" s="588" t="s">
        <v>12936</v>
      </c>
      <c r="J584" s="588" t="s">
        <v>12935</v>
      </c>
    </row>
    <row r="585" spans="1:10" ht="36" customHeight="1">
      <c r="A585" s="586" t="s">
        <v>12934</v>
      </c>
      <c r="B585" s="587" t="s">
        <v>13954</v>
      </c>
      <c r="C585" s="586" t="s">
        <v>7</v>
      </c>
      <c r="D585" s="586" t="s">
        <v>3797</v>
      </c>
      <c r="E585" s="803" t="s">
        <v>13154</v>
      </c>
      <c r="F585" s="803"/>
      <c r="G585" s="585" t="s">
        <v>18</v>
      </c>
      <c r="H585" s="584">
        <v>1</v>
      </c>
      <c r="I585" s="583">
        <v>61.13</v>
      </c>
      <c r="J585" s="583">
        <v>61.13</v>
      </c>
    </row>
    <row r="586" spans="1:10" ht="36" customHeight="1">
      <c r="A586" s="581" t="s">
        <v>12930</v>
      </c>
      <c r="B586" s="582" t="s">
        <v>13185</v>
      </c>
      <c r="C586" s="581" t="s">
        <v>7</v>
      </c>
      <c r="D586" s="581" t="s">
        <v>2505</v>
      </c>
      <c r="E586" s="804" t="s">
        <v>12945</v>
      </c>
      <c r="F586" s="804"/>
      <c r="G586" s="580" t="s">
        <v>46</v>
      </c>
      <c r="H586" s="579">
        <v>1.8E-3</v>
      </c>
      <c r="I586" s="578">
        <v>15.72</v>
      </c>
      <c r="J586" s="578">
        <v>0.02</v>
      </c>
    </row>
    <row r="587" spans="1:10" ht="36" customHeight="1">
      <c r="A587" s="581" t="s">
        <v>12930</v>
      </c>
      <c r="B587" s="582" t="s">
        <v>13186</v>
      </c>
      <c r="C587" s="581" t="s">
        <v>7</v>
      </c>
      <c r="D587" s="581" t="s">
        <v>2506</v>
      </c>
      <c r="E587" s="804" t="s">
        <v>12945</v>
      </c>
      <c r="F587" s="804"/>
      <c r="G587" s="580" t="s">
        <v>61</v>
      </c>
      <c r="H587" s="579">
        <v>2.5999999999999999E-3</v>
      </c>
      <c r="I587" s="578">
        <v>14.78</v>
      </c>
      <c r="J587" s="578">
        <v>0.03</v>
      </c>
    </row>
    <row r="588" spans="1:10" ht="24" customHeight="1">
      <c r="A588" s="581" t="s">
        <v>12930</v>
      </c>
      <c r="B588" s="582" t="s">
        <v>12929</v>
      </c>
      <c r="C588" s="581" t="s">
        <v>7</v>
      </c>
      <c r="D588" s="581" t="s">
        <v>25</v>
      </c>
      <c r="E588" s="804" t="s">
        <v>12928</v>
      </c>
      <c r="F588" s="804"/>
      <c r="G588" s="580" t="s">
        <v>23</v>
      </c>
      <c r="H588" s="579">
        <v>7.2999999999999995E-2</v>
      </c>
      <c r="I588" s="578">
        <v>15.65</v>
      </c>
      <c r="J588" s="578">
        <v>1.1399999999999999</v>
      </c>
    </row>
    <row r="589" spans="1:10" ht="24" customHeight="1">
      <c r="A589" s="581" t="s">
        <v>12930</v>
      </c>
      <c r="B589" s="582" t="s">
        <v>12990</v>
      </c>
      <c r="C589" s="581" t="s">
        <v>7</v>
      </c>
      <c r="D589" s="581" t="s">
        <v>195</v>
      </c>
      <c r="E589" s="804" t="s">
        <v>12928</v>
      </c>
      <c r="F589" s="804"/>
      <c r="G589" s="580" t="s">
        <v>23</v>
      </c>
      <c r="H589" s="579">
        <v>0.06</v>
      </c>
      <c r="I589" s="578">
        <v>21.12</v>
      </c>
      <c r="J589" s="578">
        <v>1.26</v>
      </c>
    </row>
    <row r="590" spans="1:10" ht="36" customHeight="1">
      <c r="A590" s="576" t="s">
        <v>12926</v>
      </c>
      <c r="B590" s="577" t="s">
        <v>13953</v>
      </c>
      <c r="C590" s="576" t="s">
        <v>7</v>
      </c>
      <c r="D590" s="576" t="s">
        <v>5899</v>
      </c>
      <c r="E590" s="800" t="s">
        <v>12924</v>
      </c>
      <c r="F590" s="800"/>
      <c r="G590" s="575" t="s">
        <v>13921</v>
      </c>
      <c r="H590" s="574">
        <v>4.2</v>
      </c>
      <c r="I590" s="573">
        <v>0.22</v>
      </c>
      <c r="J590" s="573">
        <v>0.92</v>
      </c>
    </row>
    <row r="591" spans="1:10" ht="36" customHeight="1">
      <c r="A591" s="576" t="s">
        <v>12926</v>
      </c>
      <c r="B591" s="577" t="s">
        <v>13952</v>
      </c>
      <c r="C591" s="576" t="s">
        <v>7</v>
      </c>
      <c r="D591" s="576" t="s">
        <v>6024</v>
      </c>
      <c r="E591" s="800" t="s">
        <v>12924</v>
      </c>
      <c r="F591" s="800"/>
      <c r="G591" s="575" t="s">
        <v>41</v>
      </c>
      <c r="H591" s="574">
        <v>1.0289999999999999</v>
      </c>
      <c r="I591" s="573">
        <v>42.26</v>
      </c>
      <c r="J591" s="573">
        <v>43.48</v>
      </c>
    </row>
    <row r="592" spans="1:10" ht="24" customHeight="1">
      <c r="A592" s="576" t="s">
        <v>12926</v>
      </c>
      <c r="B592" s="577" t="s">
        <v>13951</v>
      </c>
      <c r="C592" s="576" t="s">
        <v>7</v>
      </c>
      <c r="D592" s="576" t="s">
        <v>7682</v>
      </c>
      <c r="E592" s="800" t="s">
        <v>12924</v>
      </c>
      <c r="F592" s="800"/>
      <c r="G592" s="575" t="s">
        <v>41</v>
      </c>
      <c r="H592" s="574">
        <v>4.2</v>
      </c>
      <c r="I592" s="573">
        <v>3.4</v>
      </c>
      <c r="J592" s="573">
        <v>14.28</v>
      </c>
    </row>
    <row r="593" spans="1:10" ht="25.5">
      <c r="A593" s="572"/>
      <c r="B593" s="572"/>
      <c r="C593" s="572"/>
      <c r="D593" s="572"/>
      <c r="E593" s="572" t="s">
        <v>12923</v>
      </c>
      <c r="F593" s="571">
        <v>1.0594371400630229</v>
      </c>
      <c r="G593" s="572" t="s">
        <v>12922</v>
      </c>
      <c r="H593" s="571">
        <v>0.89</v>
      </c>
      <c r="I593" s="572" t="s">
        <v>12921</v>
      </c>
      <c r="J593" s="571">
        <v>1.95</v>
      </c>
    </row>
    <row r="594" spans="1:10" ht="15" thickBot="1">
      <c r="A594" s="572"/>
      <c r="B594" s="572"/>
      <c r="C594" s="572"/>
      <c r="D594" s="572"/>
      <c r="E594" s="572" t="s">
        <v>12920</v>
      </c>
      <c r="F594" s="571">
        <v>17.260000000000002</v>
      </c>
      <c r="G594" s="572"/>
      <c r="H594" s="801" t="s">
        <v>12919</v>
      </c>
      <c r="I594" s="801"/>
      <c r="J594" s="571">
        <v>78.39</v>
      </c>
    </row>
    <row r="595" spans="1:10" ht="0.95" customHeight="1" thickTop="1">
      <c r="A595" s="570"/>
      <c r="B595" s="570"/>
      <c r="C595" s="570"/>
      <c r="D595" s="570"/>
      <c r="E595" s="570"/>
      <c r="F595" s="570"/>
      <c r="G595" s="570"/>
      <c r="H595" s="570"/>
      <c r="I595" s="570"/>
      <c r="J595" s="570"/>
    </row>
    <row r="596" spans="1:10" ht="18" customHeight="1">
      <c r="A596" s="590" t="s">
        <v>13950</v>
      </c>
      <c r="B596" s="588" t="s">
        <v>12942</v>
      </c>
      <c r="C596" s="590" t="s">
        <v>12941</v>
      </c>
      <c r="D596" s="590" t="s">
        <v>12940</v>
      </c>
      <c r="E596" s="802" t="s">
        <v>12939</v>
      </c>
      <c r="F596" s="802"/>
      <c r="G596" s="589" t="s">
        <v>12938</v>
      </c>
      <c r="H596" s="588" t="s">
        <v>12937</v>
      </c>
      <c r="I596" s="588" t="s">
        <v>12936</v>
      </c>
      <c r="J596" s="588" t="s">
        <v>12935</v>
      </c>
    </row>
    <row r="597" spans="1:10" ht="36" customHeight="1">
      <c r="A597" s="586" t="s">
        <v>12934</v>
      </c>
      <c r="B597" s="587" t="s">
        <v>13949</v>
      </c>
      <c r="C597" s="586" t="s">
        <v>7</v>
      </c>
      <c r="D597" s="586" t="s">
        <v>3800</v>
      </c>
      <c r="E597" s="803" t="s">
        <v>13154</v>
      </c>
      <c r="F597" s="803"/>
      <c r="G597" s="585" t="s">
        <v>18</v>
      </c>
      <c r="H597" s="584">
        <v>1</v>
      </c>
      <c r="I597" s="583">
        <v>48.06</v>
      </c>
      <c r="J597" s="583">
        <v>48.06</v>
      </c>
    </row>
    <row r="598" spans="1:10" ht="36" customHeight="1">
      <c r="A598" s="581" t="s">
        <v>12930</v>
      </c>
      <c r="B598" s="582" t="s">
        <v>13185</v>
      </c>
      <c r="C598" s="581" t="s">
        <v>7</v>
      </c>
      <c r="D598" s="581" t="s">
        <v>2505</v>
      </c>
      <c r="E598" s="804" t="s">
        <v>12945</v>
      </c>
      <c r="F598" s="804"/>
      <c r="G598" s="580" t="s">
        <v>46</v>
      </c>
      <c r="H598" s="579">
        <v>1.32E-2</v>
      </c>
      <c r="I598" s="578">
        <v>15.72</v>
      </c>
      <c r="J598" s="578">
        <v>0.2</v>
      </c>
    </row>
    <row r="599" spans="1:10" ht="36" customHeight="1">
      <c r="A599" s="581" t="s">
        <v>12930</v>
      </c>
      <c r="B599" s="582" t="s">
        <v>13186</v>
      </c>
      <c r="C599" s="581" t="s">
        <v>7</v>
      </c>
      <c r="D599" s="581" t="s">
        <v>2506</v>
      </c>
      <c r="E599" s="804" t="s">
        <v>12945</v>
      </c>
      <c r="F599" s="804"/>
      <c r="G599" s="580" t="s">
        <v>61</v>
      </c>
      <c r="H599" s="579">
        <v>1.83E-2</v>
      </c>
      <c r="I599" s="578">
        <v>14.78</v>
      </c>
      <c r="J599" s="578">
        <v>0.27</v>
      </c>
    </row>
    <row r="600" spans="1:10" ht="24" customHeight="1">
      <c r="A600" s="581" t="s">
        <v>12930</v>
      </c>
      <c r="B600" s="582" t="s">
        <v>12929</v>
      </c>
      <c r="C600" s="581" t="s">
        <v>7</v>
      </c>
      <c r="D600" s="581" t="s">
        <v>25</v>
      </c>
      <c r="E600" s="804" t="s">
        <v>12928</v>
      </c>
      <c r="F600" s="804"/>
      <c r="G600" s="580" t="s">
        <v>23</v>
      </c>
      <c r="H600" s="579">
        <v>0.23899999999999999</v>
      </c>
      <c r="I600" s="578">
        <v>15.65</v>
      </c>
      <c r="J600" s="578">
        <v>3.74</v>
      </c>
    </row>
    <row r="601" spans="1:10" ht="24" customHeight="1">
      <c r="A601" s="581" t="s">
        <v>12930</v>
      </c>
      <c r="B601" s="582" t="s">
        <v>12990</v>
      </c>
      <c r="C601" s="581" t="s">
        <v>7</v>
      </c>
      <c r="D601" s="581" t="s">
        <v>195</v>
      </c>
      <c r="E601" s="804" t="s">
        <v>12928</v>
      </c>
      <c r="F601" s="804"/>
      <c r="G601" s="580" t="s">
        <v>23</v>
      </c>
      <c r="H601" s="579">
        <v>0.14499999999999999</v>
      </c>
      <c r="I601" s="578">
        <v>21.12</v>
      </c>
      <c r="J601" s="578">
        <v>3.06</v>
      </c>
    </row>
    <row r="602" spans="1:10" ht="24" customHeight="1">
      <c r="A602" s="576" t="s">
        <v>12926</v>
      </c>
      <c r="B602" s="577" t="s">
        <v>13944</v>
      </c>
      <c r="C602" s="576" t="s">
        <v>7</v>
      </c>
      <c r="D602" s="576" t="s">
        <v>8031</v>
      </c>
      <c r="E602" s="800" t="s">
        <v>12924</v>
      </c>
      <c r="F602" s="800"/>
      <c r="G602" s="575" t="s">
        <v>21</v>
      </c>
      <c r="H602" s="574">
        <v>1.6000000000000001E-3</v>
      </c>
      <c r="I602" s="573">
        <v>62</v>
      </c>
      <c r="J602" s="573">
        <v>0.09</v>
      </c>
    </row>
    <row r="603" spans="1:10" ht="24" customHeight="1">
      <c r="A603" s="576" t="s">
        <v>12926</v>
      </c>
      <c r="B603" s="577" t="s">
        <v>13943</v>
      </c>
      <c r="C603" s="576" t="s">
        <v>7</v>
      </c>
      <c r="D603" s="576" t="s">
        <v>7962</v>
      </c>
      <c r="E603" s="800" t="s">
        <v>12924</v>
      </c>
      <c r="F603" s="800"/>
      <c r="G603" s="575" t="s">
        <v>21</v>
      </c>
      <c r="H603" s="574">
        <v>8.0000000000000002E-3</v>
      </c>
      <c r="I603" s="573">
        <v>14.2</v>
      </c>
      <c r="J603" s="573">
        <v>0.11</v>
      </c>
    </row>
    <row r="604" spans="1:10" ht="24" customHeight="1">
      <c r="A604" s="576" t="s">
        <v>12926</v>
      </c>
      <c r="B604" s="577" t="s">
        <v>13942</v>
      </c>
      <c r="C604" s="576" t="s">
        <v>7</v>
      </c>
      <c r="D604" s="576" t="s">
        <v>10758</v>
      </c>
      <c r="E604" s="800" t="s">
        <v>12924</v>
      </c>
      <c r="F604" s="800"/>
      <c r="G604" s="575" t="s">
        <v>13941</v>
      </c>
      <c r="H604" s="574">
        <v>0.21099999999999999</v>
      </c>
      <c r="I604" s="573">
        <v>26.18</v>
      </c>
      <c r="J604" s="573">
        <v>5.52</v>
      </c>
    </row>
    <row r="605" spans="1:10" ht="24" customHeight="1">
      <c r="A605" s="576" t="s">
        <v>12926</v>
      </c>
      <c r="B605" s="577" t="s">
        <v>13948</v>
      </c>
      <c r="C605" s="576" t="s">
        <v>7</v>
      </c>
      <c r="D605" s="576" t="s">
        <v>8138</v>
      </c>
      <c r="E605" s="800" t="s">
        <v>12924</v>
      </c>
      <c r="F605" s="800"/>
      <c r="G605" s="575" t="s">
        <v>18</v>
      </c>
      <c r="H605" s="574">
        <v>1.05</v>
      </c>
      <c r="I605" s="573">
        <v>28.76</v>
      </c>
      <c r="J605" s="573">
        <v>30.19</v>
      </c>
    </row>
    <row r="606" spans="1:10" ht="24" customHeight="1">
      <c r="A606" s="576" t="s">
        <v>12926</v>
      </c>
      <c r="B606" s="577" t="s">
        <v>13940</v>
      </c>
      <c r="C606" s="576" t="s">
        <v>7</v>
      </c>
      <c r="D606" s="576" t="s">
        <v>8196</v>
      </c>
      <c r="E606" s="800" t="s">
        <v>12924</v>
      </c>
      <c r="F606" s="800"/>
      <c r="G606" s="575" t="s">
        <v>21</v>
      </c>
      <c r="H606" s="574">
        <v>5.8999999999999997E-2</v>
      </c>
      <c r="I606" s="573">
        <v>82.73</v>
      </c>
      <c r="J606" s="573">
        <v>4.88</v>
      </c>
    </row>
    <row r="607" spans="1:10" ht="25.5">
      <c r="A607" s="572"/>
      <c r="B607" s="572"/>
      <c r="C607" s="572"/>
      <c r="D607" s="572"/>
      <c r="E607" s="572" t="s">
        <v>12923</v>
      </c>
      <c r="F607" s="571">
        <v>3.1131152884928825</v>
      </c>
      <c r="G607" s="572" t="s">
        <v>12922</v>
      </c>
      <c r="H607" s="571">
        <v>2.62</v>
      </c>
      <c r="I607" s="572" t="s">
        <v>12921</v>
      </c>
      <c r="J607" s="571">
        <v>5.73</v>
      </c>
    </row>
    <row r="608" spans="1:10" ht="15" thickBot="1">
      <c r="A608" s="572"/>
      <c r="B608" s="572"/>
      <c r="C608" s="572"/>
      <c r="D608" s="572"/>
      <c r="E608" s="572" t="s">
        <v>12920</v>
      </c>
      <c r="F608" s="571">
        <v>13.57</v>
      </c>
      <c r="G608" s="572"/>
      <c r="H608" s="801" t="s">
        <v>12919</v>
      </c>
      <c r="I608" s="801"/>
      <c r="J608" s="571">
        <v>61.63</v>
      </c>
    </row>
    <row r="609" spans="1:10" ht="0.95" customHeight="1" thickTop="1">
      <c r="A609" s="570"/>
      <c r="B609" s="570"/>
      <c r="C609" s="570"/>
      <c r="D609" s="570"/>
      <c r="E609" s="570"/>
      <c r="F609" s="570"/>
      <c r="G609" s="570"/>
      <c r="H609" s="570"/>
      <c r="I609" s="570"/>
      <c r="J609" s="570"/>
    </row>
    <row r="610" spans="1:10" ht="18" customHeight="1">
      <c r="A610" s="590" t="s">
        <v>13947</v>
      </c>
      <c r="B610" s="588" t="s">
        <v>12942</v>
      </c>
      <c r="C610" s="590" t="s">
        <v>12941</v>
      </c>
      <c r="D610" s="590" t="s">
        <v>12940</v>
      </c>
      <c r="E610" s="802" t="s">
        <v>12939</v>
      </c>
      <c r="F610" s="802"/>
      <c r="G610" s="589" t="s">
        <v>12938</v>
      </c>
      <c r="H610" s="588" t="s">
        <v>12937</v>
      </c>
      <c r="I610" s="588" t="s">
        <v>12936</v>
      </c>
      <c r="J610" s="588" t="s">
        <v>12935</v>
      </c>
    </row>
    <row r="611" spans="1:10" ht="36" customHeight="1">
      <c r="A611" s="586" t="s">
        <v>12934</v>
      </c>
      <c r="B611" s="587" t="s">
        <v>13946</v>
      </c>
      <c r="C611" s="586" t="s">
        <v>7</v>
      </c>
      <c r="D611" s="586" t="s">
        <v>3807</v>
      </c>
      <c r="E611" s="803" t="s">
        <v>13154</v>
      </c>
      <c r="F611" s="803"/>
      <c r="G611" s="585" t="s">
        <v>18</v>
      </c>
      <c r="H611" s="584">
        <v>1</v>
      </c>
      <c r="I611" s="583">
        <v>140.72</v>
      </c>
      <c r="J611" s="583">
        <v>140.72</v>
      </c>
    </row>
    <row r="612" spans="1:10" ht="36" customHeight="1">
      <c r="A612" s="581" t="s">
        <v>12930</v>
      </c>
      <c r="B612" s="582" t="s">
        <v>13185</v>
      </c>
      <c r="C612" s="581" t="s">
        <v>7</v>
      </c>
      <c r="D612" s="581" t="s">
        <v>2505</v>
      </c>
      <c r="E612" s="804" t="s">
        <v>12945</v>
      </c>
      <c r="F612" s="804"/>
      <c r="G612" s="580" t="s">
        <v>46</v>
      </c>
      <c r="H612" s="579">
        <v>1.32E-2</v>
      </c>
      <c r="I612" s="578">
        <v>15.72</v>
      </c>
      <c r="J612" s="578">
        <v>0.2</v>
      </c>
    </row>
    <row r="613" spans="1:10" ht="36" customHeight="1">
      <c r="A613" s="581" t="s">
        <v>12930</v>
      </c>
      <c r="B613" s="582" t="s">
        <v>13186</v>
      </c>
      <c r="C613" s="581" t="s">
        <v>7</v>
      </c>
      <c r="D613" s="581" t="s">
        <v>2506</v>
      </c>
      <c r="E613" s="804" t="s">
        <v>12945</v>
      </c>
      <c r="F613" s="804"/>
      <c r="G613" s="580" t="s">
        <v>61</v>
      </c>
      <c r="H613" s="579">
        <v>1.83E-2</v>
      </c>
      <c r="I613" s="578">
        <v>14.78</v>
      </c>
      <c r="J613" s="578">
        <v>0.27</v>
      </c>
    </row>
    <row r="614" spans="1:10" ht="24" customHeight="1">
      <c r="A614" s="581" t="s">
        <v>12930</v>
      </c>
      <c r="B614" s="582" t="s">
        <v>12929</v>
      </c>
      <c r="C614" s="581" t="s">
        <v>7</v>
      </c>
      <c r="D614" s="581" t="s">
        <v>25</v>
      </c>
      <c r="E614" s="804" t="s">
        <v>12928</v>
      </c>
      <c r="F614" s="804"/>
      <c r="G614" s="580" t="s">
        <v>23</v>
      </c>
      <c r="H614" s="579">
        <v>0.63300000000000001</v>
      </c>
      <c r="I614" s="578">
        <v>15.65</v>
      </c>
      <c r="J614" s="578">
        <v>9.9</v>
      </c>
    </row>
    <row r="615" spans="1:10" ht="24" customHeight="1">
      <c r="A615" s="581" t="s">
        <v>12930</v>
      </c>
      <c r="B615" s="582" t="s">
        <v>12990</v>
      </c>
      <c r="C615" s="581" t="s">
        <v>7</v>
      </c>
      <c r="D615" s="581" t="s">
        <v>195</v>
      </c>
      <c r="E615" s="804" t="s">
        <v>12928</v>
      </c>
      <c r="F615" s="804"/>
      <c r="G615" s="580" t="s">
        <v>23</v>
      </c>
      <c r="H615" s="579">
        <v>0.53900000000000003</v>
      </c>
      <c r="I615" s="578">
        <v>21.12</v>
      </c>
      <c r="J615" s="578">
        <v>11.38</v>
      </c>
    </row>
    <row r="616" spans="1:10" ht="24" customHeight="1">
      <c r="A616" s="576" t="s">
        <v>12926</v>
      </c>
      <c r="B616" s="577" t="s">
        <v>13945</v>
      </c>
      <c r="C616" s="576" t="s">
        <v>7</v>
      </c>
      <c r="D616" s="576" t="s">
        <v>10646</v>
      </c>
      <c r="E616" s="800" t="s">
        <v>12924</v>
      </c>
      <c r="F616" s="800"/>
      <c r="G616" s="575" t="s">
        <v>18</v>
      </c>
      <c r="H616" s="574">
        <v>1.05</v>
      </c>
      <c r="I616" s="573">
        <v>94.5</v>
      </c>
      <c r="J616" s="573">
        <v>99.22</v>
      </c>
    </row>
    <row r="617" spans="1:10" ht="24" customHeight="1">
      <c r="A617" s="576" t="s">
        <v>12926</v>
      </c>
      <c r="B617" s="577" t="s">
        <v>13944</v>
      </c>
      <c r="C617" s="576" t="s">
        <v>7</v>
      </c>
      <c r="D617" s="576" t="s">
        <v>8031</v>
      </c>
      <c r="E617" s="800" t="s">
        <v>12924</v>
      </c>
      <c r="F617" s="800"/>
      <c r="G617" s="575" t="s">
        <v>21</v>
      </c>
      <c r="H617" s="574">
        <v>4.8999999999999998E-3</v>
      </c>
      <c r="I617" s="573">
        <v>62</v>
      </c>
      <c r="J617" s="573">
        <v>0.3</v>
      </c>
    </row>
    <row r="618" spans="1:10" ht="24" customHeight="1">
      <c r="A618" s="576" t="s">
        <v>12926</v>
      </c>
      <c r="B618" s="577" t="s">
        <v>13943</v>
      </c>
      <c r="C618" s="576" t="s">
        <v>7</v>
      </c>
      <c r="D618" s="576" t="s">
        <v>7962</v>
      </c>
      <c r="E618" s="800" t="s">
        <v>12924</v>
      </c>
      <c r="F618" s="800"/>
      <c r="G618" s="575" t="s">
        <v>21</v>
      </c>
      <c r="H618" s="574">
        <v>2.5000000000000001E-2</v>
      </c>
      <c r="I618" s="573">
        <v>14.2</v>
      </c>
      <c r="J618" s="573">
        <v>0.35</v>
      </c>
    </row>
    <row r="619" spans="1:10" ht="24" customHeight="1">
      <c r="A619" s="576" t="s">
        <v>12926</v>
      </c>
      <c r="B619" s="577" t="s">
        <v>13942</v>
      </c>
      <c r="C619" s="576" t="s">
        <v>7</v>
      </c>
      <c r="D619" s="576" t="s">
        <v>10758</v>
      </c>
      <c r="E619" s="800" t="s">
        <v>12924</v>
      </c>
      <c r="F619" s="800"/>
      <c r="G619" s="575" t="s">
        <v>13941</v>
      </c>
      <c r="H619" s="574">
        <v>0.161</v>
      </c>
      <c r="I619" s="573">
        <v>26.18</v>
      </c>
      <c r="J619" s="573">
        <v>4.21</v>
      </c>
    </row>
    <row r="620" spans="1:10" ht="24" customHeight="1">
      <c r="A620" s="576" t="s">
        <v>12926</v>
      </c>
      <c r="B620" s="577" t="s">
        <v>13940</v>
      </c>
      <c r="C620" s="576" t="s">
        <v>7</v>
      </c>
      <c r="D620" s="576" t="s">
        <v>8196</v>
      </c>
      <c r="E620" s="800" t="s">
        <v>12924</v>
      </c>
      <c r="F620" s="800"/>
      <c r="G620" s="575" t="s">
        <v>21</v>
      </c>
      <c r="H620" s="574">
        <v>0.18</v>
      </c>
      <c r="I620" s="573">
        <v>82.73</v>
      </c>
      <c r="J620" s="573">
        <v>14.89</v>
      </c>
    </row>
    <row r="621" spans="1:10" ht="25.5">
      <c r="A621" s="572"/>
      <c r="B621" s="572"/>
      <c r="C621" s="572"/>
      <c r="D621" s="572"/>
      <c r="E621" s="572" t="s">
        <v>12923</v>
      </c>
      <c r="F621" s="571">
        <v>9.3991089862001527</v>
      </c>
      <c r="G621" s="572" t="s">
        <v>12922</v>
      </c>
      <c r="H621" s="571">
        <v>7.9</v>
      </c>
      <c r="I621" s="572" t="s">
        <v>12921</v>
      </c>
      <c r="J621" s="571">
        <v>17.3</v>
      </c>
    </row>
    <row r="622" spans="1:10" ht="15" thickBot="1">
      <c r="A622" s="572"/>
      <c r="B622" s="572"/>
      <c r="C622" s="572"/>
      <c r="D622" s="572"/>
      <c r="E622" s="572" t="s">
        <v>12920</v>
      </c>
      <c r="F622" s="571">
        <v>39.729999999999997</v>
      </c>
      <c r="G622" s="572"/>
      <c r="H622" s="801" t="s">
        <v>12919</v>
      </c>
      <c r="I622" s="801"/>
      <c r="J622" s="571">
        <v>180.45</v>
      </c>
    </row>
    <row r="623" spans="1:10" ht="0.95" customHeight="1" thickTop="1">
      <c r="A623" s="570"/>
      <c r="B623" s="570"/>
      <c r="C623" s="570"/>
      <c r="D623" s="570"/>
      <c r="E623" s="570"/>
      <c r="F623" s="570"/>
      <c r="G623" s="570"/>
      <c r="H623" s="570"/>
      <c r="I623" s="570"/>
      <c r="J623" s="570"/>
    </row>
    <row r="624" spans="1:10" ht="18" customHeight="1">
      <c r="A624" s="590" t="s">
        <v>13939</v>
      </c>
      <c r="B624" s="588" t="s">
        <v>12942</v>
      </c>
      <c r="C624" s="590" t="s">
        <v>12941</v>
      </c>
      <c r="D624" s="590" t="s">
        <v>12940</v>
      </c>
      <c r="E624" s="802" t="s">
        <v>12939</v>
      </c>
      <c r="F624" s="802"/>
      <c r="G624" s="589" t="s">
        <v>12938</v>
      </c>
      <c r="H624" s="588" t="s">
        <v>12937</v>
      </c>
      <c r="I624" s="588" t="s">
        <v>12936</v>
      </c>
      <c r="J624" s="588" t="s">
        <v>12935</v>
      </c>
    </row>
    <row r="625" spans="1:10" ht="48" customHeight="1">
      <c r="A625" s="586" t="s">
        <v>12934</v>
      </c>
      <c r="B625" s="587" t="s">
        <v>13938</v>
      </c>
      <c r="C625" s="586" t="s">
        <v>7</v>
      </c>
      <c r="D625" s="586" t="s">
        <v>2252</v>
      </c>
      <c r="E625" s="803" t="s">
        <v>13154</v>
      </c>
      <c r="F625" s="803"/>
      <c r="G625" s="585" t="s">
        <v>41</v>
      </c>
      <c r="H625" s="584">
        <v>1</v>
      </c>
      <c r="I625" s="583">
        <v>1966.9</v>
      </c>
      <c r="J625" s="583">
        <v>1966.9</v>
      </c>
    </row>
    <row r="626" spans="1:10" ht="36" customHeight="1">
      <c r="A626" s="581" t="s">
        <v>12930</v>
      </c>
      <c r="B626" s="582" t="s">
        <v>13157</v>
      </c>
      <c r="C626" s="581" t="s">
        <v>7</v>
      </c>
      <c r="D626" s="581" t="s">
        <v>3813</v>
      </c>
      <c r="E626" s="804" t="s">
        <v>13154</v>
      </c>
      <c r="F626" s="804"/>
      <c r="G626" s="580" t="s">
        <v>41</v>
      </c>
      <c r="H626" s="579">
        <v>1</v>
      </c>
      <c r="I626" s="578">
        <v>226.39</v>
      </c>
      <c r="J626" s="578">
        <v>226.39</v>
      </c>
    </row>
    <row r="627" spans="1:10" ht="24" customHeight="1">
      <c r="A627" s="581" t="s">
        <v>12930</v>
      </c>
      <c r="B627" s="582" t="s">
        <v>12929</v>
      </c>
      <c r="C627" s="581" t="s">
        <v>7</v>
      </c>
      <c r="D627" s="581" t="s">
        <v>25</v>
      </c>
      <c r="E627" s="804" t="s">
        <v>12928</v>
      </c>
      <c r="F627" s="804"/>
      <c r="G627" s="580" t="s">
        <v>23</v>
      </c>
      <c r="H627" s="579">
        <v>0.65600000000000003</v>
      </c>
      <c r="I627" s="578">
        <v>15.65</v>
      </c>
      <c r="J627" s="578">
        <v>10.26</v>
      </c>
    </row>
    <row r="628" spans="1:10" ht="24" customHeight="1">
      <c r="A628" s="581" t="s">
        <v>12930</v>
      </c>
      <c r="B628" s="582" t="s">
        <v>13151</v>
      </c>
      <c r="C628" s="581" t="s">
        <v>7</v>
      </c>
      <c r="D628" s="581" t="s">
        <v>161</v>
      </c>
      <c r="E628" s="804" t="s">
        <v>12928</v>
      </c>
      <c r="F628" s="804"/>
      <c r="G628" s="580" t="s">
        <v>23</v>
      </c>
      <c r="H628" s="579">
        <v>2.8439999999999999</v>
      </c>
      <c r="I628" s="578">
        <v>14.21</v>
      </c>
      <c r="J628" s="578">
        <v>40.409999999999997</v>
      </c>
    </row>
    <row r="629" spans="1:10" ht="24" customHeight="1">
      <c r="A629" s="576" t="s">
        <v>12926</v>
      </c>
      <c r="B629" s="577" t="s">
        <v>13927</v>
      </c>
      <c r="C629" s="576" t="s">
        <v>7</v>
      </c>
      <c r="D629" s="576" t="s">
        <v>5506</v>
      </c>
      <c r="E629" s="800" t="s">
        <v>12924</v>
      </c>
      <c r="F629" s="800"/>
      <c r="G629" s="575" t="s">
        <v>21</v>
      </c>
      <c r="H629" s="574">
        <v>53.86</v>
      </c>
      <c r="I629" s="573">
        <v>8.65</v>
      </c>
      <c r="J629" s="573">
        <v>465.88</v>
      </c>
    </row>
    <row r="630" spans="1:10" ht="24" customHeight="1">
      <c r="A630" s="576" t="s">
        <v>12926</v>
      </c>
      <c r="B630" s="577" t="s">
        <v>13926</v>
      </c>
      <c r="C630" s="576" t="s">
        <v>7</v>
      </c>
      <c r="D630" s="576" t="s">
        <v>6343</v>
      </c>
      <c r="E630" s="800" t="s">
        <v>12924</v>
      </c>
      <c r="F630" s="800"/>
      <c r="G630" s="575" t="s">
        <v>21</v>
      </c>
      <c r="H630" s="574">
        <v>0.52200000000000002</v>
      </c>
      <c r="I630" s="573">
        <v>17</v>
      </c>
      <c r="J630" s="573">
        <v>8.8699999999999992</v>
      </c>
    </row>
    <row r="631" spans="1:10" ht="36" customHeight="1">
      <c r="A631" s="576" t="s">
        <v>12926</v>
      </c>
      <c r="B631" s="577" t="s">
        <v>13925</v>
      </c>
      <c r="C631" s="576" t="s">
        <v>7</v>
      </c>
      <c r="D631" s="576" t="s">
        <v>7768</v>
      </c>
      <c r="E631" s="800" t="s">
        <v>12924</v>
      </c>
      <c r="F631" s="800"/>
      <c r="G631" s="575" t="s">
        <v>21</v>
      </c>
      <c r="H631" s="574">
        <v>133.38</v>
      </c>
      <c r="I631" s="573">
        <v>9.11</v>
      </c>
      <c r="J631" s="573">
        <v>1215.0899999999999</v>
      </c>
    </row>
    <row r="632" spans="1:10" ht="25.5">
      <c r="A632" s="572"/>
      <c r="B632" s="572"/>
      <c r="C632" s="572"/>
      <c r="D632" s="572"/>
      <c r="E632" s="572" t="s">
        <v>12923</v>
      </c>
      <c r="F632" s="571">
        <v>89.248071281103989</v>
      </c>
      <c r="G632" s="572" t="s">
        <v>12922</v>
      </c>
      <c r="H632" s="571">
        <v>75.02</v>
      </c>
      <c r="I632" s="572" t="s">
        <v>12921</v>
      </c>
      <c r="J632" s="571">
        <v>164.27</v>
      </c>
    </row>
    <row r="633" spans="1:10" ht="15" thickBot="1">
      <c r="A633" s="572"/>
      <c r="B633" s="572"/>
      <c r="C633" s="572"/>
      <c r="D633" s="572"/>
      <c r="E633" s="572" t="s">
        <v>12920</v>
      </c>
      <c r="F633" s="571">
        <v>555.45000000000005</v>
      </c>
      <c r="G633" s="572"/>
      <c r="H633" s="801" t="s">
        <v>12919</v>
      </c>
      <c r="I633" s="801"/>
      <c r="J633" s="571">
        <v>2522.35</v>
      </c>
    </row>
    <row r="634" spans="1:10" ht="0.95" customHeight="1" thickTop="1">
      <c r="A634" s="570"/>
      <c r="B634" s="570"/>
      <c r="C634" s="570"/>
      <c r="D634" s="570"/>
      <c r="E634" s="570"/>
      <c r="F634" s="570"/>
      <c r="G634" s="570"/>
      <c r="H634" s="570"/>
      <c r="I634" s="570"/>
      <c r="J634" s="570"/>
    </row>
    <row r="635" spans="1:10" ht="18" customHeight="1">
      <c r="A635" s="590" t="s">
        <v>13937</v>
      </c>
      <c r="B635" s="588" t="s">
        <v>12942</v>
      </c>
      <c r="C635" s="590" t="s">
        <v>12941</v>
      </c>
      <c r="D635" s="590" t="s">
        <v>12940</v>
      </c>
      <c r="E635" s="802" t="s">
        <v>12939</v>
      </c>
      <c r="F635" s="802"/>
      <c r="G635" s="589" t="s">
        <v>12938</v>
      </c>
      <c r="H635" s="588" t="s">
        <v>12937</v>
      </c>
      <c r="I635" s="588" t="s">
        <v>12936</v>
      </c>
      <c r="J635" s="588" t="s">
        <v>12935</v>
      </c>
    </row>
    <row r="636" spans="1:10" ht="48" customHeight="1">
      <c r="A636" s="586" t="s">
        <v>12934</v>
      </c>
      <c r="B636" s="587" t="s">
        <v>13936</v>
      </c>
      <c r="C636" s="586" t="s">
        <v>7</v>
      </c>
      <c r="D636" s="586" t="s">
        <v>2248</v>
      </c>
      <c r="E636" s="803" t="s">
        <v>13154</v>
      </c>
      <c r="F636" s="803"/>
      <c r="G636" s="585" t="s">
        <v>41</v>
      </c>
      <c r="H636" s="584">
        <v>1</v>
      </c>
      <c r="I636" s="583">
        <v>1340.16</v>
      </c>
      <c r="J636" s="583">
        <v>1340.16</v>
      </c>
    </row>
    <row r="637" spans="1:10" ht="36" customHeight="1">
      <c r="A637" s="581" t="s">
        <v>12930</v>
      </c>
      <c r="B637" s="582" t="s">
        <v>13155</v>
      </c>
      <c r="C637" s="581" t="s">
        <v>7</v>
      </c>
      <c r="D637" s="581" t="s">
        <v>3812</v>
      </c>
      <c r="E637" s="804" t="s">
        <v>13154</v>
      </c>
      <c r="F637" s="804"/>
      <c r="G637" s="580" t="s">
        <v>41</v>
      </c>
      <c r="H637" s="579">
        <v>1</v>
      </c>
      <c r="I637" s="578">
        <v>183.97</v>
      </c>
      <c r="J637" s="578">
        <v>183.97</v>
      </c>
    </row>
    <row r="638" spans="1:10" ht="24" customHeight="1">
      <c r="A638" s="581" t="s">
        <v>12930</v>
      </c>
      <c r="B638" s="582" t="s">
        <v>12929</v>
      </c>
      <c r="C638" s="581" t="s">
        <v>7</v>
      </c>
      <c r="D638" s="581" t="s">
        <v>25</v>
      </c>
      <c r="E638" s="804" t="s">
        <v>12928</v>
      </c>
      <c r="F638" s="804"/>
      <c r="G638" s="580" t="s">
        <v>23</v>
      </c>
      <c r="H638" s="579">
        <v>0.49199999999999999</v>
      </c>
      <c r="I638" s="578">
        <v>15.65</v>
      </c>
      <c r="J638" s="578">
        <v>7.69</v>
      </c>
    </row>
    <row r="639" spans="1:10" ht="24" customHeight="1">
      <c r="A639" s="581" t="s">
        <v>12930</v>
      </c>
      <c r="B639" s="582" t="s">
        <v>13151</v>
      </c>
      <c r="C639" s="581" t="s">
        <v>7</v>
      </c>
      <c r="D639" s="581" t="s">
        <v>161</v>
      </c>
      <c r="E639" s="804" t="s">
        <v>12928</v>
      </c>
      <c r="F639" s="804"/>
      <c r="G639" s="580" t="s">
        <v>23</v>
      </c>
      <c r="H639" s="579">
        <v>2.133</v>
      </c>
      <c r="I639" s="578">
        <v>14.21</v>
      </c>
      <c r="J639" s="578">
        <v>30.3</v>
      </c>
    </row>
    <row r="640" spans="1:10" ht="24" customHeight="1">
      <c r="A640" s="576" t="s">
        <v>12926</v>
      </c>
      <c r="B640" s="577" t="s">
        <v>13927</v>
      </c>
      <c r="C640" s="576" t="s">
        <v>7</v>
      </c>
      <c r="D640" s="576" t="s">
        <v>5506</v>
      </c>
      <c r="E640" s="800" t="s">
        <v>12924</v>
      </c>
      <c r="F640" s="800"/>
      <c r="G640" s="575" t="s">
        <v>21</v>
      </c>
      <c r="H640" s="574">
        <v>31.28</v>
      </c>
      <c r="I640" s="573">
        <v>8.65</v>
      </c>
      <c r="J640" s="573">
        <v>270.57</v>
      </c>
    </row>
    <row r="641" spans="1:10" ht="24" customHeight="1">
      <c r="A641" s="576" t="s">
        <v>12926</v>
      </c>
      <c r="B641" s="577" t="s">
        <v>13926</v>
      </c>
      <c r="C641" s="576" t="s">
        <v>7</v>
      </c>
      <c r="D641" s="576" t="s">
        <v>6343</v>
      </c>
      <c r="E641" s="800" t="s">
        <v>12924</v>
      </c>
      <c r="F641" s="800"/>
      <c r="G641" s="575" t="s">
        <v>21</v>
      </c>
      <c r="H641" s="574">
        <v>0.378</v>
      </c>
      <c r="I641" s="573">
        <v>17</v>
      </c>
      <c r="J641" s="573">
        <v>6.42</v>
      </c>
    </row>
    <row r="642" spans="1:10" ht="36" customHeight="1">
      <c r="A642" s="576" t="s">
        <v>12926</v>
      </c>
      <c r="B642" s="577" t="s">
        <v>13925</v>
      </c>
      <c r="C642" s="576" t="s">
        <v>7</v>
      </c>
      <c r="D642" s="576" t="s">
        <v>7768</v>
      </c>
      <c r="E642" s="800" t="s">
        <v>12924</v>
      </c>
      <c r="F642" s="800"/>
      <c r="G642" s="575" t="s">
        <v>21</v>
      </c>
      <c r="H642" s="574">
        <v>92.34</v>
      </c>
      <c r="I642" s="573">
        <v>9.11</v>
      </c>
      <c r="J642" s="573">
        <v>841.21</v>
      </c>
    </row>
    <row r="643" spans="1:10" ht="25.5">
      <c r="A643" s="572"/>
      <c r="B643" s="572"/>
      <c r="C643" s="572"/>
      <c r="D643" s="572"/>
      <c r="E643" s="572" t="s">
        <v>12923</v>
      </c>
      <c r="F643" s="571">
        <v>65.657937629034009</v>
      </c>
      <c r="G643" s="572" t="s">
        <v>12922</v>
      </c>
      <c r="H643" s="571">
        <v>55.19</v>
      </c>
      <c r="I643" s="572" t="s">
        <v>12921</v>
      </c>
      <c r="J643" s="571">
        <v>120.85000000000001</v>
      </c>
    </row>
    <row r="644" spans="1:10" ht="15" thickBot="1">
      <c r="A644" s="572"/>
      <c r="B644" s="572"/>
      <c r="C644" s="572"/>
      <c r="D644" s="572"/>
      <c r="E644" s="572" t="s">
        <v>12920</v>
      </c>
      <c r="F644" s="571">
        <v>378.46</v>
      </c>
      <c r="G644" s="572"/>
      <c r="H644" s="801" t="s">
        <v>12919</v>
      </c>
      <c r="I644" s="801"/>
      <c r="J644" s="571">
        <v>1718.62</v>
      </c>
    </row>
    <row r="645" spans="1:10" ht="0.95" customHeight="1" thickTop="1">
      <c r="A645" s="570"/>
      <c r="B645" s="570"/>
      <c r="C645" s="570"/>
      <c r="D645" s="570"/>
      <c r="E645" s="570"/>
      <c r="F645" s="570"/>
      <c r="G645" s="570"/>
      <c r="H645" s="570"/>
      <c r="I645" s="570"/>
      <c r="J645" s="570"/>
    </row>
    <row r="646" spans="1:10" ht="18" customHeight="1">
      <c r="A646" s="590" t="s">
        <v>13935</v>
      </c>
      <c r="B646" s="588" t="s">
        <v>12942</v>
      </c>
      <c r="C646" s="590" t="s">
        <v>12941</v>
      </c>
      <c r="D646" s="590" t="s">
        <v>12940</v>
      </c>
      <c r="E646" s="802" t="s">
        <v>12939</v>
      </c>
      <c r="F646" s="802"/>
      <c r="G646" s="589" t="s">
        <v>12938</v>
      </c>
      <c r="H646" s="588" t="s">
        <v>12937</v>
      </c>
      <c r="I646" s="588" t="s">
        <v>12936</v>
      </c>
      <c r="J646" s="588" t="s">
        <v>12935</v>
      </c>
    </row>
    <row r="647" spans="1:10" ht="36" customHeight="1">
      <c r="A647" s="586" t="s">
        <v>12934</v>
      </c>
      <c r="B647" s="587" t="s">
        <v>13934</v>
      </c>
      <c r="C647" s="586" t="s">
        <v>7</v>
      </c>
      <c r="D647" s="586" t="s">
        <v>1519</v>
      </c>
      <c r="E647" s="803" t="s">
        <v>12932</v>
      </c>
      <c r="F647" s="803"/>
      <c r="G647" s="585" t="s">
        <v>18</v>
      </c>
      <c r="H647" s="584">
        <v>1</v>
      </c>
      <c r="I647" s="583">
        <v>39.04</v>
      </c>
      <c r="J647" s="583">
        <v>39.04</v>
      </c>
    </row>
    <row r="648" spans="1:10" ht="24" customHeight="1">
      <c r="A648" s="581" t="s">
        <v>12930</v>
      </c>
      <c r="B648" s="582" t="s">
        <v>12931</v>
      </c>
      <c r="C648" s="581" t="s">
        <v>7</v>
      </c>
      <c r="D648" s="581" t="s">
        <v>52</v>
      </c>
      <c r="E648" s="804" t="s">
        <v>12928</v>
      </c>
      <c r="F648" s="804"/>
      <c r="G648" s="580" t="s">
        <v>23</v>
      </c>
      <c r="H648" s="579">
        <v>0.11</v>
      </c>
      <c r="I648" s="578">
        <v>19.920000000000002</v>
      </c>
      <c r="J648" s="578">
        <v>2.19</v>
      </c>
    </row>
    <row r="649" spans="1:10" ht="24" customHeight="1">
      <c r="A649" s="581" t="s">
        <v>12930</v>
      </c>
      <c r="B649" s="582" t="s">
        <v>13196</v>
      </c>
      <c r="C649" s="581" t="s">
        <v>7</v>
      </c>
      <c r="D649" s="581" t="s">
        <v>1174</v>
      </c>
      <c r="E649" s="804" t="s">
        <v>12928</v>
      </c>
      <c r="F649" s="804"/>
      <c r="G649" s="580" t="s">
        <v>23</v>
      </c>
      <c r="H649" s="579">
        <v>0.11</v>
      </c>
      <c r="I649" s="578">
        <v>15.08</v>
      </c>
      <c r="J649" s="578">
        <v>1.65</v>
      </c>
    </row>
    <row r="650" spans="1:10" ht="24" customHeight="1">
      <c r="A650" s="576" t="s">
        <v>12926</v>
      </c>
      <c r="B650" s="577" t="s">
        <v>13672</v>
      </c>
      <c r="C650" s="576" t="s">
        <v>7</v>
      </c>
      <c r="D650" s="576" t="s">
        <v>4821</v>
      </c>
      <c r="E650" s="800" t="s">
        <v>12924</v>
      </c>
      <c r="F650" s="800"/>
      <c r="G650" s="575" t="s">
        <v>41</v>
      </c>
      <c r="H650" s="574">
        <v>5.0000000000000001E-3</v>
      </c>
      <c r="I650" s="573">
        <v>81.209999999999994</v>
      </c>
      <c r="J650" s="573">
        <v>0.4</v>
      </c>
    </row>
    <row r="651" spans="1:10" ht="24" customHeight="1">
      <c r="A651" s="576" t="s">
        <v>12926</v>
      </c>
      <c r="B651" s="577" t="s">
        <v>13671</v>
      </c>
      <c r="C651" s="576" t="s">
        <v>7</v>
      </c>
      <c r="D651" s="576" t="s">
        <v>7094</v>
      </c>
      <c r="E651" s="800" t="s">
        <v>12924</v>
      </c>
      <c r="F651" s="800"/>
      <c r="G651" s="575" t="s">
        <v>41</v>
      </c>
      <c r="H651" s="574">
        <v>2.3E-2</v>
      </c>
      <c r="I651" s="573">
        <v>2.19</v>
      </c>
      <c r="J651" s="573">
        <v>0.05</v>
      </c>
    </row>
    <row r="652" spans="1:10" ht="24" customHeight="1">
      <c r="A652" s="576" t="s">
        <v>12926</v>
      </c>
      <c r="B652" s="577" t="s">
        <v>13670</v>
      </c>
      <c r="C652" s="576" t="s">
        <v>7</v>
      </c>
      <c r="D652" s="576" t="s">
        <v>8208</v>
      </c>
      <c r="E652" s="800" t="s">
        <v>12924</v>
      </c>
      <c r="F652" s="800"/>
      <c r="G652" s="575" t="s">
        <v>41</v>
      </c>
      <c r="H652" s="574">
        <v>8.2000000000000007E-3</v>
      </c>
      <c r="I652" s="573">
        <v>70.52</v>
      </c>
      <c r="J652" s="573">
        <v>0.56999999999999995</v>
      </c>
    </row>
    <row r="653" spans="1:10" ht="24" customHeight="1">
      <c r="A653" s="576" t="s">
        <v>12926</v>
      </c>
      <c r="B653" s="577" t="s">
        <v>13933</v>
      </c>
      <c r="C653" s="576" t="s">
        <v>7</v>
      </c>
      <c r="D653" s="576" t="s">
        <v>12274</v>
      </c>
      <c r="E653" s="800" t="s">
        <v>12924</v>
      </c>
      <c r="F653" s="800"/>
      <c r="G653" s="575" t="s">
        <v>18</v>
      </c>
      <c r="H653" s="574">
        <v>1.04</v>
      </c>
      <c r="I653" s="573">
        <v>32.869999999999997</v>
      </c>
      <c r="J653" s="573">
        <v>34.18</v>
      </c>
    </row>
    <row r="654" spans="1:10" ht="25.5">
      <c r="A654" s="572"/>
      <c r="B654" s="572"/>
      <c r="C654" s="572"/>
      <c r="D654" s="572"/>
      <c r="E654" s="572" t="s">
        <v>12923</v>
      </c>
      <c r="F654" s="571">
        <v>1.6842334021514724</v>
      </c>
      <c r="G654" s="572" t="s">
        <v>12922</v>
      </c>
      <c r="H654" s="571">
        <v>1.42</v>
      </c>
      <c r="I654" s="572" t="s">
        <v>12921</v>
      </c>
      <c r="J654" s="571">
        <v>3.1</v>
      </c>
    </row>
    <row r="655" spans="1:10" ht="15" thickBot="1">
      <c r="A655" s="572"/>
      <c r="B655" s="572"/>
      <c r="C655" s="572"/>
      <c r="D655" s="572"/>
      <c r="E655" s="572" t="s">
        <v>12920</v>
      </c>
      <c r="F655" s="571">
        <v>11.02</v>
      </c>
      <c r="G655" s="572"/>
      <c r="H655" s="801" t="s">
        <v>12919</v>
      </c>
      <c r="I655" s="801"/>
      <c r="J655" s="571">
        <v>50.06</v>
      </c>
    </row>
    <row r="656" spans="1:10" ht="0.95" customHeight="1" thickTop="1">
      <c r="A656" s="570"/>
      <c r="B656" s="570"/>
      <c r="C656" s="570"/>
      <c r="D656" s="570"/>
      <c r="E656" s="570"/>
      <c r="F656" s="570"/>
      <c r="G656" s="570"/>
      <c r="H656" s="570"/>
      <c r="I656" s="570"/>
      <c r="J656" s="570"/>
    </row>
    <row r="657" spans="1:10" ht="18" customHeight="1">
      <c r="A657" s="590" t="s">
        <v>13932</v>
      </c>
      <c r="B657" s="588" t="s">
        <v>12942</v>
      </c>
      <c r="C657" s="590" t="s">
        <v>12941</v>
      </c>
      <c r="D657" s="590" t="s">
        <v>12940</v>
      </c>
      <c r="E657" s="802" t="s">
        <v>12939</v>
      </c>
      <c r="F657" s="802"/>
      <c r="G657" s="589" t="s">
        <v>12938</v>
      </c>
      <c r="H657" s="588" t="s">
        <v>12937</v>
      </c>
      <c r="I657" s="588" t="s">
        <v>12936</v>
      </c>
      <c r="J657" s="588" t="s">
        <v>12935</v>
      </c>
    </row>
    <row r="658" spans="1:10" ht="36" customHeight="1">
      <c r="A658" s="586" t="s">
        <v>12934</v>
      </c>
      <c r="B658" s="587" t="s">
        <v>13931</v>
      </c>
      <c r="C658" s="586" t="s">
        <v>7</v>
      </c>
      <c r="D658" s="586" t="s">
        <v>1525</v>
      </c>
      <c r="E658" s="803" t="s">
        <v>12932</v>
      </c>
      <c r="F658" s="803"/>
      <c r="G658" s="585" t="s">
        <v>41</v>
      </c>
      <c r="H658" s="584">
        <v>1</v>
      </c>
      <c r="I658" s="583">
        <v>37.93</v>
      </c>
      <c r="J658" s="583">
        <v>37.93</v>
      </c>
    </row>
    <row r="659" spans="1:10" ht="24" customHeight="1">
      <c r="A659" s="581" t="s">
        <v>12930</v>
      </c>
      <c r="B659" s="582" t="s">
        <v>12931</v>
      </c>
      <c r="C659" s="581" t="s">
        <v>7</v>
      </c>
      <c r="D659" s="581" t="s">
        <v>52</v>
      </c>
      <c r="E659" s="804" t="s">
        <v>12928</v>
      </c>
      <c r="F659" s="804"/>
      <c r="G659" s="580" t="s">
        <v>23</v>
      </c>
      <c r="H659" s="579">
        <v>0.1</v>
      </c>
      <c r="I659" s="578">
        <v>19.920000000000002</v>
      </c>
      <c r="J659" s="578">
        <v>1.99</v>
      </c>
    </row>
    <row r="660" spans="1:10" ht="24" customHeight="1">
      <c r="A660" s="581" t="s">
        <v>12930</v>
      </c>
      <c r="B660" s="582" t="s">
        <v>13196</v>
      </c>
      <c r="C660" s="581" t="s">
        <v>7</v>
      </c>
      <c r="D660" s="581" t="s">
        <v>1174</v>
      </c>
      <c r="E660" s="804" t="s">
        <v>12928</v>
      </c>
      <c r="F660" s="804"/>
      <c r="G660" s="580" t="s">
        <v>23</v>
      </c>
      <c r="H660" s="579">
        <v>0.1</v>
      </c>
      <c r="I660" s="578">
        <v>15.08</v>
      </c>
      <c r="J660" s="578">
        <v>1.5</v>
      </c>
    </row>
    <row r="661" spans="1:10" ht="24" customHeight="1">
      <c r="A661" s="576" t="s">
        <v>12926</v>
      </c>
      <c r="B661" s="577" t="s">
        <v>13829</v>
      </c>
      <c r="C661" s="576" t="s">
        <v>7</v>
      </c>
      <c r="D661" s="576" t="s">
        <v>4864</v>
      </c>
      <c r="E661" s="800" t="s">
        <v>12924</v>
      </c>
      <c r="F661" s="800"/>
      <c r="G661" s="575" t="s">
        <v>41</v>
      </c>
      <c r="H661" s="574">
        <v>1</v>
      </c>
      <c r="I661" s="573">
        <v>4.7300000000000004</v>
      </c>
      <c r="J661" s="573">
        <v>4.7300000000000004</v>
      </c>
    </row>
    <row r="662" spans="1:10" ht="24" customHeight="1">
      <c r="A662" s="576" t="s">
        <v>12926</v>
      </c>
      <c r="B662" s="577" t="s">
        <v>13930</v>
      </c>
      <c r="C662" s="576" t="s">
        <v>7</v>
      </c>
      <c r="D662" s="576" t="s">
        <v>12216</v>
      </c>
      <c r="E662" s="800" t="s">
        <v>12924</v>
      </c>
      <c r="F662" s="800"/>
      <c r="G662" s="575" t="s">
        <v>41</v>
      </c>
      <c r="H662" s="574">
        <v>1</v>
      </c>
      <c r="I662" s="573">
        <v>28.35</v>
      </c>
      <c r="J662" s="573">
        <v>28.35</v>
      </c>
    </row>
    <row r="663" spans="1:10" ht="36" customHeight="1">
      <c r="A663" s="576" t="s">
        <v>12926</v>
      </c>
      <c r="B663" s="577" t="s">
        <v>13795</v>
      </c>
      <c r="C663" s="576" t="s">
        <v>7</v>
      </c>
      <c r="D663" s="576" t="s">
        <v>7699</v>
      </c>
      <c r="E663" s="800" t="s">
        <v>12924</v>
      </c>
      <c r="F663" s="800"/>
      <c r="G663" s="575" t="s">
        <v>41</v>
      </c>
      <c r="H663" s="574">
        <v>4.5999999999999999E-2</v>
      </c>
      <c r="I663" s="573">
        <v>29.73</v>
      </c>
      <c r="J663" s="573">
        <v>1.36</v>
      </c>
    </row>
    <row r="664" spans="1:10" ht="25.5">
      <c r="A664" s="572"/>
      <c r="B664" s="572"/>
      <c r="C664" s="572"/>
      <c r="D664" s="572"/>
      <c r="E664" s="572" t="s">
        <v>12923</v>
      </c>
      <c r="F664" s="571">
        <v>1.5321090948603717</v>
      </c>
      <c r="G664" s="572" t="s">
        <v>12922</v>
      </c>
      <c r="H664" s="571">
        <v>1.29</v>
      </c>
      <c r="I664" s="572" t="s">
        <v>12921</v>
      </c>
      <c r="J664" s="571">
        <v>2.82</v>
      </c>
    </row>
    <row r="665" spans="1:10" ht="15" thickBot="1">
      <c r="A665" s="572"/>
      <c r="B665" s="572"/>
      <c r="C665" s="572"/>
      <c r="D665" s="572"/>
      <c r="E665" s="572" t="s">
        <v>12920</v>
      </c>
      <c r="F665" s="571">
        <v>10.71</v>
      </c>
      <c r="G665" s="572"/>
      <c r="H665" s="801" t="s">
        <v>12919</v>
      </c>
      <c r="I665" s="801"/>
      <c r="J665" s="571">
        <v>48.64</v>
      </c>
    </row>
    <row r="666" spans="1:10" ht="0.95" customHeight="1" thickTop="1">
      <c r="A666" s="570"/>
      <c r="B666" s="570"/>
      <c r="C666" s="570"/>
      <c r="D666" s="570"/>
      <c r="E666" s="570"/>
      <c r="F666" s="570"/>
      <c r="G666" s="570"/>
      <c r="H666" s="570"/>
      <c r="I666" s="570"/>
      <c r="J666" s="570"/>
    </row>
    <row r="667" spans="1:10" ht="18" customHeight="1">
      <c r="A667" s="590" t="s">
        <v>13929</v>
      </c>
      <c r="B667" s="588" t="s">
        <v>12942</v>
      </c>
      <c r="C667" s="590" t="s">
        <v>12941</v>
      </c>
      <c r="D667" s="590" t="s">
        <v>12940</v>
      </c>
      <c r="E667" s="802" t="s">
        <v>12939</v>
      </c>
      <c r="F667" s="802"/>
      <c r="G667" s="589" t="s">
        <v>12938</v>
      </c>
      <c r="H667" s="588" t="s">
        <v>12937</v>
      </c>
      <c r="I667" s="588" t="s">
        <v>12936</v>
      </c>
      <c r="J667" s="588" t="s">
        <v>12935</v>
      </c>
    </row>
    <row r="668" spans="1:10" ht="48" customHeight="1">
      <c r="A668" s="586" t="s">
        <v>12934</v>
      </c>
      <c r="B668" s="587" t="s">
        <v>13928</v>
      </c>
      <c r="C668" s="586" t="s">
        <v>7</v>
      </c>
      <c r="D668" s="586" t="s">
        <v>2244</v>
      </c>
      <c r="E668" s="803" t="s">
        <v>13154</v>
      </c>
      <c r="F668" s="803"/>
      <c r="G668" s="585" t="s">
        <v>41</v>
      </c>
      <c r="H668" s="584">
        <v>1</v>
      </c>
      <c r="I668" s="583">
        <v>739.92</v>
      </c>
      <c r="J668" s="583">
        <v>739.92</v>
      </c>
    </row>
    <row r="669" spans="1:10" ht="36" customHeight="1">
      <c r="A669" s="581" t="s">
        <v>12930</v>
      </c>
      <c r="B669" s="582" t="s">
        <v>13156</v>
      </c>
      <c r="C669" s="581" t="s">
        <v>7</v>
      </c>
      <c r="D669" s="581" t="s">
        <v>3810</v>
      </c>
      <c r="E669" s="804" t="s">
        <v>13154</v>
      </c>
      <c r="F669" s="804"/>
      <c r="G669" s="580" t="s">
        <v>41</v>
      </c>
      <c r="H669" s="579">
        <v>1</v>
      </c>
      <c r="I669" s="578">
        <v>131.01</v>
      </c>
      <c r="J669" s="578">
        <v>131.01</v>
      </c>
    </row>
    <row r="670" spans="1:10" ht="24" customHeight="1">
      <c r="A670" s="581" t="s">
        <v>12930</v>
      </c>
      <c r="B670" s="582" t="s">
        <v>12929</v>
      </c>
      <c r="C670" s="581" t="s">
        <v>7</v>
      </c>
      <c r="D670" s="581" t="s">
        <v>25</v>
      </c>
      <c r="E670" s="804" t="s">
        <v>12928</v>
      </c>
      <c r="F670" s="804"/>
      <c r="G670" s="580" t="s">
        <v>23</v>
      </c>
      <c r="H670" s="579">
        <v>0.32800000000000001</v>
      </c>
      <c r="I670" s="578">
        <v>15.65</v>
      </c>
      <c r="J670" s="578">
        <v>5.13</v>
      </c>
    </row>
    <row r="671" spans="1:10" ht="24" customHeight="1">
      <c r="A671" s="581" t="s">
        <v>12930</v>
      </c>
      <c r="B671" s="582" t="s">
        <v>13151</v>
      </c>
      <c r="C671" s="581" t="s">
        <v>7</v>
      </c>
      <c r="D671" s="581" t="s">
        <v>161</v>
      </c>
      <c r="E671" s="804" t="s">
        <v>12928</v>
      </c>
      <c r="F671" s="804"/>
      <c r="G671" s="580" t="s">
        <v>23</v>
      </c>
      <c r="H671" s="579">
        <v>1.4219999999999999</v>
      </c>
      <c r="I671" s="578">
        <v>14.21</v>
      </c>
      <c r="J671" s="578">
        <v>20.2</v>
      </c>
    </row>
    <row r="672" spans="1:10" ht="24" customHeight="1">
      <c r="A672" s="576" t="s">
        <v>12926</v>
      </c>
      <c r="B672" s="577" t="s">
        <v>13927</v>
      </c>
      <c r="C672" s="576" t="s">
        <v>7</v>
      </c>
      <c r="D672" s="576" t="s">
        <v>5506</v>
      </c>
      <c r="E672" s="800" t="s">
        <v>12924</v>
      </c>
      <c r="F672" s="800"/>
      <c r="G672" s="575" t="s">
        <v>21</v>
      </c>
      <c r="H672" s="574">
        <v>12.98</v>
      </c>
      <c r="I672" s="573">
        <v>8.65</v>
      </c>
      <c r="J672" s="573">
        <v>112.27</v>
      </c>
    </row>
    <row r="673" spans="1:10" ht="24" customHeight="1">
      <c r="A673" s="576" t="s">
        <v>12926</v>
      </c>
      <c r="B673" s="577" t="s">
        <v>13926</v>
      </c>
      <c r="C673" s="576" t="s">
        <v>7</v>
      </c>
      <c r="D673" s="576" t="s">
        <v>6343</v>
      </c>
      <c r="E673" s="800" t="s">
        <v>12924</v>
      </c>
      <c r="F673" s="800"/>
      <c r="G673" s="575" t="s">
        <v>21</v>
      </c>
      <c r="H673" s="574">
        <v>0.23400000000000001</v>
      </c>
      <c r="I673" s="573">
        <v>17</v>
      </c>
      <c r="J673" s="573">
        <v>3.97</v>
      </c>
    </row>
    <row r="674" spans="1:10" ht="36" customHeight="1">
      <c r="A674" s="576" t="s">
        <v>12926</v>
      </c>
      <c r="B674" s="577" t="s">
        <v>13925</v>
      </c>
      <c r="C674" s="576" t="s">
        <v>7</v>
      </c>
      <c r="D674" s="576" t="s">
        <v>7768</v>
      </c>
      <c r="E674" s="800" t="s">
        <v>12924</v>
      </c>
      <c r="F674" s="800"/>
      <c r="G674" s="575" t="s">
        <v>21</v>
      </c>
      <c r="H674" s="574">
        <v>51.3</v>
      </c>
      <c r="I674" s="573">
        <v>9.11</v>
      </c>
      <c r="J674" s="573">
        <v>467.34</v>
      </c>
    </row>
    <row r="675" spans="1:10" ht="25.5">
      <c r="A675" s="572"/>
      <c r="B675" s="572"/>
      <c r="C675" s="572"/>
      <c r="D675" s="572"/>
      <c r="E675" s="572" t="s">
        <v>12923</v>
      </c>
      <c r="F675" s="571">
        <v>37.542105835053789</v>
      </c>
      <c r="G675" s="572" t="s">
        <v>12922</v>
      </c>
      <c r="H675" s="571">
        <v>31.56</v>
      </c>
      <c r="I675" s="572" t="s">
        <v>12921</v>
      </c>
      <c r="J675" s="571">
        <v>69.099999999999994</v>
      </c>
    </row>
    <row r="676" spans="1:10" ht="15" thickBot="1">
      <c r="A676" s="572"/>
      <c r="B676" s="572"/>
      <c r="C676" s="572"/>
      <c r="D676" s="572"/>
      <c r="E676" s="572" t="s">
        <v>12920</v>
      </c>
      <c r="F676" s="571">
        <v>208.95</v>
      </c>
      <c r="G676" s="572"/>
      <c r="H676" s="801" t="s">
        <v>12919</v>
      </c>
      <c r="I676" s="801"/>
      <c r="J676" s="571">
        <v>948.87</v>
      </c>
    </row>
    <row r="677" spans="1:10" ht="0.95" customHeight="1" thickTop="1">
      <c r="A677" s="570"/>
      <c r="B677" s="570"/>
      <c r="C677" s="570"/>
      <c r="D677" s="570"/>
      <c r="E677" s="570"/>
      <c r="F677" s="570"/>
      <c r="G677" s="570"/>
      <c r="H677" s="570"/>
      <c r="I677" s="570"/>
      <c r="J677" s="570"/>
    </row>
    <row r="678" spans="1:10" ht="18" customHeight="1">
      <c r="A678" s="590" t="s">
        <v>13924</v>
      </c>
      <c r="B678" s="588" t="s">
        <v>12942</v>
      </c>
      <c r="C678" s="590" t="s">
        <v>12941</v>
      </c>
      <c r="D678" s="590" t="s">
        <v>12940</v>
      </c>
      <c r="E678" s="802" t="s">
        <v>12939</v>
      </c>
      <c r="F678" s="802"/>
      <c r="G678" s="589" t="s">
        <v>12938</v>
      </c>
      <c r="H678" s="588" t="s">
        <v>12937</v>
      </c>
      <c r="I678" s="588" t="s">
        <v>12936</v>
      </c>
      <c r="J678" s="588" t="s">
        <v>12935</v>
      </c>
    </row>
    <row r="679" spans="1:10" ht="24" customHeight="1">
      <c r="A679" s="586" t="s">
        <v>12934</v>
      </c>
      <c r="B679" s="587" t="s">
        <v>13923</v>
      </c>
      <c r="C679" s="586" t="s">
        <v>7</v>
      </c>
      <c r="D679" s="586" t="s">
        <v>3791</v>
      </c>
      <c r="E679" s="803" t="s">
        <v>13154</v>
      </c>
      <c r="F679" s="803"/>
      <c r="G679" s="585" t="s">
        <v>13042</v>
      </c>
      <c r="H679" s="584">
        <v>1</v>
      </c>
      <c r="I679" s="583">
        <v>85.35</v>
      </c>
      <c r="J679" s="583">
        <v>85.35</v>
      </c>
    </row>
    <row r="680" spans="1:10" ht="36" customHeight="1">
      <c r="A680" s="581" t="s">
        <v>12930</v>
      </c>
      <c r="B680" s="582" t="s">
        <v>13185</v>
      </c>
      <c r="C680" s="581" t="s">
        <v>7</v>
      </c>
      <c r="D680" s="581" t="s">
        <v>2505</v>
      </c>
      <c r="E680" s="804" t="s">
        <v>12945</v>
      </c>
      <c r="F680" s="804"/>
      <c r="G680" s="580" t="s">
        <v>46</v>
      </c>
      <c r="H680" s="579">
        <v>8.9999999999999998E-4</v>
      </c>
      <c r="I680" s="578">
        <v>15.72</v>
      </c>
      <c r="J680" s="578">
        <v>0.01</v>
      </c>
    </row>
    <row r="681" spans="1:10" ht="36" customHeight="1">
      <c r="A681" s="581" t="s">
        <v>12930</v>
      </c>
      <c r="B681" s="582" t="s">
        <v>13186</v>
      </c>
      <c r="C681" s="581" t="s">
        <v>7</v>
      </c>
      <c r="D681" s="581" t="s">
        <v>2506</v>
      </c>
      <c r="E681" s="804" t="s">
        <v>12945</v>
      </c>
      <c r="F681" s="804"/>
      <c r="G681" s="580" t="s">
        <v>61</v>
      </c>
      <c r="H681" s="579">
        <v>1.2999999999999999E-3</v>
      </c>
      <c r="I681" s="578">
        <v>14.78</v>
      </c>
      <c r="J681" s="578">
        <v>0.01</v>
      </c>
    </row>
    <row r="682" spans="1:10" ht="24" customHeight="1">
      <c r="A682" s="581" t="s">
        <v>12930</v>
      </c>
      <c r="B682" s="582" t="s">
        <v>12990</v>
      </c>
      <c r="C682" s="581" t="s">
        <v>7</v>
      </c>
      <c r="D682" s="581" t="s">
        <v>195</v>
      </c>
      <c r="E682" s="804" t="s">
        <v>12928</v>
      </c>
      <c r="F682" s="804"/>
      <c r="G682" s="580" t="s">
        <v>23</v>
      </c>
      <c r="H682" s="579">
        <v>9.0999999999999998E-2</v>
      </c>
      <c r="I682" s="578">
        <v>21.12</v>
      </c>
      <c r="J682" s="578">
        <v>1.92</v>
      </c>
    </row>
    <row r="683" spans="1:10" ht="24" customHeight="1">
      <c r="A683" s="581" t="s">
        <v>12930</v>
      </c>
      <c r="B683" s="582" t="s">
        <v>12929</v>
      </c>
      <c r="C683" s="581" t="s">
        <v>7</v>
      </c>
      <c r="D683" s="581" t="s">
        <v>25</v>
      </c>
      <c r="E683" s="804" t="s">
        <v>12928</v>
      </c>
      <c r="F683" s="804"/>
      <c r="G683" s="580" t="s">
        <v>23</v>
      </c>
      <c r="H683" s="579">
        <v>9.7000000000000003E-2</v>
      </c>
      <c r="I683" s="578">
        <v>15.65</v>
      </c>
      <c r="J683" s="578">
        <v>1.51</v>
      </c>
    </row>
    <row r="684" spans="1:10" ht="36" customHeight="1">
      <c r="A684" s="576" t="s">
        <v>12926</v>
      </c>
      <c r="B684" s="577" t="s">
        <v>13922</v>
      </c>
      <c r="C684" s="576" t="s">
        <v>7</v>
      </c>
      <c r="D684" s="576" t="s">
        <v>6761</v>
      </c>
      <c r="E684" s="800" t="s">
        <v>12924</v>
      </c>
      <c r="F684" s="800"/>
      <c r="G684" s="575" t="s">
        <v>13921</v>
      </c>
      <c r="H684" s="574">
        <v>4.1500000000000004</v>
      </c>
      <c r="I684" s="573">
        <v>1.68</v>
      </c>
      <c r="J684" s="573">
        <v>6.97</v>
      </c>
    </row>
    <row r="685" spans="1:10" ht="36" customHeight="1">
      <c r="A685" s="576" t="s">
        <v>12926</v>
      </c>
      <c r="B685" s="577" t="s">
        <v>13920</v>
      </c>
      <c r="C685" s="576" t="s">
        <v>7</v>
      </c>
      <c r="D685" s="576" t="s">
        <v>10800</v>
      </c>
      <c r="E685" s="800" t="s">
        <v>12924</v>
      </c>
      <c r="F685" s="800"/>
      <c r="G685" s="575" t="s">
        <v>13042</v>
      </c>
      <c r="H685" s="574">
        <v>1.1659999999999999</v>
      </c>
      <c r="I685" s="573">
        <v>64.27</v>
      </c>
      <c r="J685" s="573">
        <v>74.930000000000007</v>
      </c>
    </row>
    <row r="686" spans="1:10" ht="25.5">
      <c r="A686" s="572"/>
      <c r="B686" s="572"/>
      <c r="C686" s="572"/>
      <c r="D686" s="572"/>
      <c r="E686" s="572" t="s">
        <v>12923</v>
      </c>
      <c r="F686" s="571">
        <v>1.4940780180375965</v>
      </c>
      <c r="G686" s="572" t="s">
        <v>12922</v>
      </c>
      <c r="H686" s="571">
        <v>1.26</v>
      </c>
      <c r="I686" s="572" t="s">
        <v>12921</v>
      </c>
      <c r="J686" s="571">
        <v>2.75</v>
      </c>
    </row>
    <row r="687" spans="1:10" ht="15" thickBot="1">
      <c r="A687" s="572"/>
      <c r="B687" s="572"/>
      <c r="C687" s="572"/>
      <c r="D687" s="572"/>
      <c r="E687" s="572" t="s">
        <v>12920</v>
      </c>
      <c r="F687" s="571">
        <v>24.1</v>
      </c>
      <c r="G687" s="572"/>
      <c r="H687" s="801" t="s">
        <v>12919</v>
      </c>
      <c r="I687" s="801"/>
      <c r="J687" s="571">
        <v>109.45</v>
      </c>
    </row>
    <row r="688" spans="1:10" ht="0.95" customHeight="1" thickTop="1">
      <c r="A688" s="570"/>
      <c r="B688" s="570"/>
      <c r="C688" s="570"/>
      <c r="D688" s="570"/>
      <c r="E688" s="570"/>
      <c r="F688" s="570"/>
      <c r="G688" s="570"/>
      <c r="H688" s="570"/>
      <c r="I688" s="570"/>
      <c r="J688" s="570"/>
    </row>
    <row r="689" spans="1:10" ht="18" customHeight="1">
      <c r="A689" s="590" t="s">
        <v>13919</v>
      </c>
      <c r="B689" s="588" t="s">
        <v>12942</v>
      </c>
      <c r="C689" s="590" t="s">
        <v>12941</v>
      </c>
      <c r="D689" s="590" t="s">
        <v>12940</v>
      </c>
      <c r="E689" s="802" t="s">
        <v>12939</v>
      </c>
      <c r="F689" s="802"/>
      <c r="G689" s="589" t="s">
        <v>12938</v>
      </c>
      <c r="H689" s="588" t="s">
        <v>12937</v>
      </c>
      <c r="I689" s="588" t="s">
        <v>12936</v>
      </c>
      <c r="J689" s="588" t="s">
        <v>12935</v>
      </c>
    </row>
    <row r="690" spans="1:10" ht="24" customHeight="1">
      <c r="A690" s="586" t="s">
        <v>12934</v>
      </c>
      <c r="B690" s="587" t="s">
        <v>13918</v>
      </c>
      <c r="C690" s="586" t="s">
        <v>7</v>
      </c>
      <c r="D690" s="586" t="s">
        <v>12398</v>
      </c>
      <c r="E690" s="803" t="s">
        <v>12964</v>
      </c>
      <c r="F690" s="803"/>
      <c r="G690" s="585" t="s">
        <v>12963</v>
      </c>
      <c r="H690" s="584">
        <v>1</v>
      </c>
      <c r="I690" s="583">
        <v>61.91</v>
      </c>
      <c r="J690" s="583">
        <v>61.91</v>
      </c>
    </row>
    <row r="691" spans="1:10" ht="24" customHeight="1">
      <c r="A691" s="581" t="s">
        <v>12930</v>
      </c>
      <c r="B691" s="582" t="s">
        <v>12929</v>
      </c>
      <c r="C691" s="581" t="s">
        <v>7</v>
      </c>
      <c r="D691" s="581" t="s">
        <v>25</v>
      </c>
      <c r="E691" s="804" t="s">
        <v>12928</v>
      </c>
      <c r="F691" s="804"/>
      <c r="G691" s="580" t="s">
        <v>23</v>
      </c>
      <c r="H691" s="579">
        <v>3.956</v>
      </c>
      <c r="I691" s="578">
        <v>15.65</v>
      </c>
      <c r="J691" s="578">
        <v>61.91</v>
      </c>
    </row>
    <row r="692" spans="1:10" ht="25.5">
      <c r="A692" s="572"/>
      <c r="B692" s="572"/>
      <c r="C692" s="572"/>
      <c r="D692" s="572"/>
      <c r="E692" s="572" t="s">
        <v>12923</v>
      </c>
      <c r="F692" s="571">
        <v>25.681842877322612</v>
      </c>
      <c r="G692" s="572" t="s">
        <v>12922</v>
      </c>
      <c r="H692" s="571">
        <v>21.59</v>
      </c>
      <c r="I692" s="572" t="s">
        <v>12921</v>
      </c>
      <c r="J692" s="571">
        <v>47.27</v>
      </c>
    </row>
    <row r="693" spans="1:10" ht="15" thickBot="1">
      <c r="A693" s="572"/>
      <c r="B693" s="572"/>
      <c r="C693" s="572"/>
      <c r="D693" s="572"/>
      <c r="E693" s="572" t="s">
        <v>12920</v>
      </c>
      <c r="F693" s="571">
        <v>17.48</v>
      </c>
      <c r="G693" s="572"/>
      <c r="H693" s="801" t="s">
        <v>12919</v>
      </c>
      <c r="I693" s="801"/>
      <c r="J693" s="571">
        <v>79.39</v>
      </c>
    </row>
    <row r="694" spans="1:10" ht="0.95" customHeight="1" thickTop="1">
      <c r="A694" s="570"/>
      <c r="B694" s="570"/>
      <c r="C694" s="570"/>
      <c r="D694" s="570"/>
      <c r="E694" s="570"/>
      <c r="F694" s="570"/>
      <c r="G694" s="570"/>
      <c r="H694" s="570"/>
      <c r="I694" s="570"/>
      <c r="J694" s="570"/>
    </row>
    <row r="695" spans="1:10" ht="18" customHeight="1">
      <c r="A695" s="590" t="s">
        <v>13917</v>
      </c>
      <c r="B695" s="588" t="s">
        <v>12942</v>
      </c>
      <c r="C695" s="590" t="s">
        <v>12941</v>
      </c>
      <c r="D695" s="590" t="s">
        <v>12940</v>
      </c>
      <c r="E695" s="802" t="s">
        <v>12939</v>
      </c>
      <c r="F695" s="802"/>
      <c r="G695" s="589" t="s">
        <v>12938</v>
      </c>
      <c r="H695" s="588" t="s">
        <v>12937</v>
      </c>
      <c r="I695" s="588" t="s">
        <v>12936</v>
      </c>
      <c r="J695" s="588" t="s">
        <v>12935</v>
      </c>
    </row>
    <row r="696" spans="1:10" ht="36" customHeight="1">
      <c r="A696" s="586" t="s">
        <v>12934</v>
      </c>
      <c r="B696" s="587" t="s">
        <v>13916</v>
      </c>
      <c r="C696" s="586" t="s">
        <v>7</v>
      </c>
      <c r="D696" s="586" t="s">
        <v>11996</v>
      </c>
      <c r="E696" s="803" t="s">
        <v>12932</v>
      </c>
      <c r="F696" s="803"/>
      <c r="G696" s="585" t="s">
        <v>41</v>
      </c>
      <c r="H696" s="584">
        <v>1</v>
      </c>
      <c r="I696" s="583">
        <v>315.66000000000003</v>
      </c>
      <c r="J696" s="583">
        <v>315.66000000000003</v>
      </c>
    </row>
    <row r="697" spans="1:10" ht="60" customHeight="1">
      <c r="A697" s="581" t="s">
        <v>12930</v>
      </c>
      <c r="B697" s="582" t="s">
        <v>13039</v>
      </c>
      <c r="C697" s="581" t="s">
        <v>7</v>
      </c>
      <c r="D697" s="581" t="s">
        <v>744</v>
      </c>
      <c r="E697" s="804" t="s">
        <v>12945</v>
      </c>
      <c r="F697" s="804"/>
      <c r="G697" s="580" t="s">
        <v>46</v>
      </c>
      <c r="H697" s="579">
        <v>1.7899999999999999E-2</v>
      </c>
      <c r="I697" s="578">
        <v>99.04</v>
      </c>
      <c r="J697" s="578">
        <v>1.77</v>
      </c>
    </row>
    <row r="698" spans="1:10" ht="60" customHeight="1">
      <c r="A698" s="581" t="s">
        <v>12930</v>
      </c>
      <c r="B698" s="582" t="s">
        <v>13037</v>
      </c>
      <c r="C698" s="581" t="s">
        <v>7</v>
      </c>
      <c r="D698" s="581" t="s">
        <v>745</v>
      </c>
      <c r="E698" s="804" t="s">
        <v>12945</v>
      </c>
      <c r="F698" s="804"/>
      <c r="G698" s="580" t="s">
        <v>61</v>
      </c>
      <c r="H698" s="579">
        <v>6.0400000000000002E-2</v>
      </c>
      <c r="I698" s="578">
        <v>38</v>
      </c>
      <c r="J698" s="578">
        <v>2.29</v>
      </c>
    </row>
    <row r="699" spans="1:10" ht="36" customHeight="1">
      <c r="A699" s="581" t="s">
        <v>12930</v>
      </c>
      <c r="B699" s="582" t="s">
        <v>13075</v>
      </c>
      <c r="C699" s="581" t="s">
        <v>7</v>
      </c>
      <c r="D699" s="581" t="s">
        <v>3949</v>
      </c>
      <c r="E699" s="804" t="s">
        <v>13070</v>
      </c>
      <c r="F699" s="804"/>
      <c r="G699" s="580" t="s">
        <v>12963</v>
      </c>
      <c r="H699" s="579">
        <v>1.4800000000000001E-2</v>
      </c>
      <c r="I699" s="578">
        <v>2380.48</v>
      </c>
      <c r="J699" s="578">
        <v>35.229999999999997</v>
      </c>
    </row>
    <row r="700" spans="1:10" ht="36" customHeight="1">
      <c r="A700" s="581" t="s">
        <v>12930</v>
      </c>
      <c r="B700" s="582" t="s">
        <v>13040</v>
      </c>
      <c r="C700" s="581" t="s">
        <v>7</v>
      </c>
      <c r="D700" s="581" t="s">
        <v>10014</v>
      </c>
      <c r="E700" s="804" t="s">
        <v>12964</v>
      </c>
      <c r="F700" s="804"/>
      <c r="G700" s="580" t="s">
        <v>12963</v>
      </c>
      <c r="H700" s="579">
        <v>2.4500000000000001E-2</v>
      </c>
      <c r="I700" s="578">
        <v>146.56</v>
      </c>
      <c r="J700" s="578">
        <v>3.59</v>
      </c>
    </row>
    <row r="701" spans="1:10" ht="24" customHeight="1">
      <c r="A701" s="581" t="s">
        <v>12930</v>
      </c>
      <c r="B701" s="582" t="s">
        <v>12929</v>
      </c>
      <c r="C701" s="581" t="s">
        <v>7</v>
      </c>
      <c r="D701" s="581" t="s">
        <v>25</v>
      </c>
      <c r="E701" s="804" t="s">
        <v>12928</v>
      </c>
      <c r="F701" s="804"/>
      <c r="G701" s="580" t="s">
        <v>23</v>
      </c>
      <c r="H701" s="579">
        <v>7.8600000000000003E-2</v>
      </c>
      <c r="I701" s="578">
        <v>15.65</v>
      </c>
      <c r="J701" s="578">
        <v>1.23</v>
      </c>
    </row>
    <row r="702" spans="1:10" ht="24" customHeight="1">
      <c r="A702" s="581" t="s">
        <v>12930</v>
      </c>
      <c r="B702" s="582" t="s">
        <v>13035</v>
      </c>
      <c r="C702" s="581" t="s">
        <v>7</v>
      </c>
      <c r="D702" s="581" t="s">
        <v>49</v>
      </c>
      <c r="E702" s="804" t="s">
        <v>12928</v>
      </c>
      <c r="F702" s="804"/>
      <c r="G702" s="580" t="s">
        <v>23</v>
      </c>
      <c r="H702" s="579">
        <v>7.8600000000000003E-2</v>
      </c>
      <c r="I702" s="578">
        <v>19.86</v>
      </c>
      <c r="J702" s="578">
        <v>1.56</v>
      </c>
    </row>
    <row r="703" spans="1:10" ht="24" customHeight="1">
      <c r="A703" s="576" t="s">
        <v>12926</v>
      </c>
      <c r="B703" s="577" t="s">
        <v>13915</v>
      </c>
      <c r="C703" s="576" t="s">
        <v>7</v>
      </c>
      <c r="D703" s="576" t="s">
        <v>10606</v>
      </c>
      <c r="E703" s="800" t="s">
        <v>12924</v>
      </c>
      <c r="F703" s="800"/>
      <c r="G703" s="575" t="s">
        <v>41</v>
      </c>
      <c r="H703" s="574">
        <v>1</v>
      </c>
      <c r="I703" s="573">
        <v>269.99</v>
      </c>
      <c r="J703" s="573">
        <v>269.99</v>
      </c>
    </row>
    <row r="704" spans="1:10" ht="25.5">
      <c r="A704" s="572"/>
      <c r="B704" s="572"/>
      <c r="C704" s="572"/>
      <c r="D704" s="572"/>
      <c r="E704" s="572" t="s">
        <v>12923</v>
      </c>
      <c r="F704" s="571">
        <v>12.006954254047594</v>
      </c>
      <c r="G704" s="572" t="s">
        <v>12922</v>
      </c>
      <c r="H704" s="571">
        <v>10.09</v>
      </c>
      <c r="I704" s="572" t="s">
        <v>12921</v>
      </c>
      <c r="J704" s="571">
        <v>22.1</v>
      </c>
    </row>
    <row r="705" spans="1:10" ht="15" thickBot="1">
      <c r="A705" s="572"/>
      <c r="B705" s="572"/>
      <c r="C705" s="572"/>
      <c r="D705" s="572"/>
      <c r="E705" s="572" t="s">
        <v>12920</v>
      </c>
      <c r="F705" s="571">
        <v>89.14</v>
      </c>
      <c r="G705" s="572"/>
      <c r="H705" s="801" t="s">
        <v>12919</v>
      </c>
      <c r="I705" s="801"/>
      <c r="J705" s="571">
        <v>404.8</v>
      </c>
    </row>
    <row r="706" spans="1:10" ht="0.95" customHeight="1" thickTop="1">
      <c r="A706" s="570"/>
      <c r="B706" s="570"/>
      <c r="C706" s="570"/>
      <c r="D706" s="570"/>
      <c r="E706" s="570"/>
      <c r="F706" s="570"/>
      <c r="G706" s="570"/>
      <c r="H706" s="570"/>
      <c r="I706" s="570"/>
      <c r="J706" s="570"/>
    </row>
    <row r="707" spans="1:10" ht="18" customHeight="1">
      <c r="A707" s="590" t="s">
        <v>13914</v>
      </c>
      <c r="B707" s="588" t="s">
        <v>12942</v>
      </c>
      <c r="C707" s="590" t="s">
        <v>12941</v>
      </c>
      <c r="D707" s="590" t="s">
        <v>12940</v>
      </c>
      <c r="E707" s="802" t="s">
        <v>12939</v>
      </c>
      <c r="F707" s="802"/>
      <c r="G707" s="589" t="s">
        <v>12938</v>
      </c>
      <c r="H707" s="588" t="s">
        <v>12937</v>
      </c>
      <c r="I707" s="588" t="s">
        <v>12936</v>
      </c>
      <c r="J707" s="588" t="s">
        <v>12935</v>
      </c>
    </row>
    <row r="708" spans="1:10" ht="36" customHeight="1">
      <c r="A708" s="586" t="s">
        <v>12934</v>
      </c>
      <c r="B708" s="587" t="s">
        <v>13913</v>
      </c>
      <c r="C708" s="586" t="s">
        <v>7</v>
      </c>
      <c r="D708" s="586" t="s">
        <v>11997</v>
      </c>
      <c r="E708" s="803" t="s">
        <v>12932</v>
      </c>
      <c r="F708" s="803"/>
      <c r="G708" s="585" t="s">
        <v>41</v>
      </c>
      <c r="H708" s="584">
        <v>1</v>
      </c>
      <c r="I708" s="583">
        <v>427.91</v>
      </c>
      <c r="J708" s="583">
        <v>427.91</v>
      </c>
    </row>
    <row r="709" spans="1:10" ht="60" customHeight="1">
      <c r="A709" s="581" t="s">
        <v>12930</v>
      </c>
      <c r="B709" s="582" t="s">
        <v>13039</v>
      </c>
      <c r="C709" s="581" t="s">
        <v>7</v>
      </c>
      <c r="D709" s="581" t="s">
        <v>744</v>
      </c>
      <c r="E709" s="804" t="s">
        <v>12945</v>
      </c>
      <c r="F709" s="804"/>
      <c r="G709" s="580" t="s">
        <v>46</v>
      </c>
      <c r="H709" s="579">
        <v>4.36E-2</v>
      </c>
      <c r="I709" s="578">
        <v>99.04</v>
      </c>
      <c r="J709" s="578">
        <v>4.3099999999999996</v>
      </c>
    </row>
    <row r="710" spans="1:10" ht="60" customHeight="1">
      <c r="A710" s="581" t="s">
        <v>12930</v>
      </c>
      <c r="B710" s="582" t="s">
        <v>13037</v>
      </c>
      <c r="C710" s="581" t="s">
        <v>7</v>
      </c>
      <c r="D710" s="581" t="s">
        <v>745</v>
      </c>
      <c r="E710" s="804" t="s">
        <v>12945</v>
      </c>
      <c r="F710" s="804"/>
      <c r="G710" s="580" t="s">
        <v>61</v>
      </c>
      <c r="H710" s="579">
        <v>0.14649999999999999</v>
      </c>
      <c r="I710" s="578">
        <v>38</v>
      </c>
      <c r="J710" s="578">
        <v>5.56</v>
      </c>
    </row>
    <row r="711" spans="1:10" ht="36" customHeight="1">
      <c r="A711" s="581" t="s">
        <v>12930</v>
      </c>
      <c r="B711" s="582" t="s">
        <v>13073</v>
      </c>
      <c r="C711" s="581" t="s">
        <v>7</v>
      </c>
      <c r="D711" s="581" t="s">
        <v>3950</v>
      </c>
      <c r="E711" s="804" t="s">
        <v>13070</v>
      </c>
      <c r="F711" s="804"/>
      <c r="G711" s="580" t="s">
        <v>12963</v>
      </c>
      <c r="H711" s="579">
        <v>3.2399999999999998E-2</v>
      </c>
      <c r="I711" s="578">
        <v>2016.79</v>
      </c>
      <c r="J711" s="578">
        <v>65.34</v>
      </c>
    </row>
    <row r="712" spans="1:10" ht="36" customHeight="1">
      <c r="A712" s="581" t="s">
        <v>12930</v>
      </c>
      <c r="B712" s="582" t="s">
        <v>13040</v>
      </c>
      <c r="C712" s="581" t="s">
        <v>7</v>
      </c>
      <c r="D712" s="581" t="s">
        <v>10014</v>
      </c>
      <c r="E712" s="804" t="s">
        <v>12964</v>
      </c>
      <c r="F712" s="804"/>
      <c r="G712" s="580" t="s">
        <v>12963</v>
      </c>
      <c r="H712" s="579">
        <v>4.0500000000000001E-2</v>
      </c>
      <c r="I712" s="578">
        <v>146.56</v>
      </c>
      <c r="J712" s="578">
        <v>5.93</v>
      </c>
    </row>
    <row r="713" spans="1:10" ht="24" customHeight="1">
      <c r="A713" s="581" t="s">
        <v>12930</v>
      </c>
      <c r="B713" s="582" t="s">
        <v>12929</v>
      </c>
      <c r="C713" s="581" t="s">
        <v>7</v>
      </c>
      <c r="D713" s="581" t="s">
        <v>25</v>
      </c>
      <c r="E713" s="804" t="s">
        <v>12928</v>
      </c>
      <c r="F713" s="804"/>
      <c r="G713" s="580" t="s">
        <v>23</v>
      </c>
      <c r="H713" s="579">
        <v>0.105</v>
      </c>
      <c r="I713" s="578">
        <v>15.65</v>
      </c>
      <c r="J713" s="578">
        <v>1.64</v>
      </c>
    </row>
    <row r="714" spans="1:10" ht="24" customHeight="1">
      <c r="A714" s="581" t="s">
        <v>12930</v>
      </c>
      <c r="B714" s="582" t="s">
        <v>13035</v>
      </c>
      <c r="C714" s="581" t="s">
        <v>7</v>
      </c>
      <c r="D714" s="581" t="s">
        <v>49</v>
      </c>
      <c r="E714" s="804" t="s">
        <v>12928</v>
      </c>
      <c r="F714" s="804"/>
      <c r="G714" s="580" t="s">
        <v>23</v>
      </c>
      <c r="H714" s="579">
        <v>0.105</v>
      </c>
      <c r="I714" s="578">
        <v>19.86</v>
      </c>
      <c r="J714" s="578">
        <v>2.08</v>
      </c>
    </row>
    <row r="715" spans="1:10" ht="24" customHeight="1">
      <c r="A715" s="576" t="s">
        <v>12926</v>
      </c>
      <c r="B715" s="577" t="s">
        <v>13912</v>
      </c>
      <c r="C715" s="576" t="s">
        <v>7</v>
      </c>
      <c r="D715" s="576" t="s">
        <v>10607</v>
      </c>
      <c r="E715" s="800" t="s">
        <v>12924</v>
      </c>
      <c r="F715" s="800"/>
      <c r="G715" s="575" t="s">
        <v>41</v>
      </c>
      <c r="H715" s="574">
        <v>1</v>
      </c>
      <c r="I715" s="573">
        <v>343.05</v>
      </c>
      <c r="J715" s="573">
        <v>343.05</v>
      </c>
    </row>
    <row r="716" spans="1:10" ht="25.5">
      <c r="A716" s="572"/>
      <c r="B716" s="572"/>
      <c r="C716" s="572"/>
      <c r="D716" s="572"/>
      <c r="E716" s="572" t="s">
        <v>12923</v>
      </c>
      <c r="F716" s="571">
        <v>20.096707595349343</v>
      </c>
      <c r="G716" s="572" t="s">
        <v>12922</v>
      </c>
      <c r="H716" s="571">
        <v>16.89</v>
      </c>
      <c r="I716" s="572" t="s">
        <v>12921</v>
      </c>
      <c r="J716" s="571">
        <v>36.99</v>
      </c>
    </row>
    <row r="717" spans="1:10" ht="15" thickBot="1">
      <c r="A717" s="572"/>
      <c r="B717" s="572"/>
      <c r="C717" s="572"/>
      <c r="D717" s="572"/>
      <c r="E717" s="572" t="s">
        <v>12920</v>
      </c>
      <c r="F717" s="571">
        <v>120.84</v>
      </c>
      <c r="G717" s="572"/>
      <c r="H717" s="801" t="s">
        <v>12919</v>
      </c>
      <c r="I717" s="801"/>
      <c r="J717" s="571">
        <v>548.75</v>
      </c>
    </row>
    <row r="718" spans="1:10" ht="0.95" customHeight="1" thickTop="1">
      <c r="A718" s="570"/>
      <c r="B718" s="570"/>
      <c r="C718" s="570"/>
      <c r="D718" s="570"/>
      <c r="E718" s="570"/>
      <c r="F718" s="570"/>
      <c r="G718" s="570"/>
      <c r="H718" s="570"/>
      <c r="I718" s="570"/>
      <c r="J718" s="570"/>
    </row>
    <row r="719" spans="1:10" ht="18" customHeight="1">
      <c r="A719" s="590" t="s">
        <v>13911</v>
      </c>
      <c r="B719" s="588" t="s">
        <v>12942</v>
      </c>
      <c r="C719" s="590" t="s">
        <v>12941</v>
      </c>
      <c r="D719" s="590" t="s">
        <v>12940</v>
      </c>
      <c r="E719" s="802" t="s">
        <v>12939</v>
      </c>
      <c r="F719" s="802"/>
      <c r="G719" s="589" t="s">
        <v>12938</v>
      </c>
      <c r="H719" s="588" t="s">
        <v>12937</v>
      </c>
      <c r="I719" s="588" t="s">
        <v>12936</v>
      </c>
      <c r="J719" s="588" t="s">
        <v>12935</v>
      </c>
    </row>
    <row r="720" spans="1:10" ht="36" customHeight="1">
      <c r="A720" s="586" t="s">
        <v>12934</v>
      </c>
      <c r="B720" s="587" t="s">
        <v>13910</v>
      </c>
      <c r="C720" s="586" t="s">
        <v>7</v>
      </c>
      <c r="D720" s="586" t="s">
        <v>11998</v>
      </c>
      <c r="E720" s="803" t="s">
        <v>12932</v>
      </c>
      <c r="F720" s="803"/>
      <c r="G720" s="585" t="s">
        <v>41</v>
      </c>
      <c r="H720" s="584">
        <v>1</v>
      </c>
      <c r="I720" s="583">
        <v>698.92</v>
      </c>
      <c r="J720" s="583">
        <v>698.92</v>
      </c>
    </row>
    <row r="721" spans="1:10" ht="60" customHeight="1">
      <c r="A721" s="581" t="s">
        <v>12930</v>
      </c>
      <c r="B721" s="582" t="s">
        <v>13039</v>
      </c>
      <c r="C721" s="581" t="s">
        <v>7</v>
      </c>
      <c r="D721" s="581" t="s">
        <v>744</v>
      </c>
      <c r="E721" s="804" t="s">
        <v>12945</v>
      </c>
      <c r="F721" s="804"/>
      <c r="G721" s="580" t="s">
        <v>46</v>
      </c>
      <c r="H721" s="579">
        <v>7.3800000000000004E-2</v>
      </c>
      <c r="I721" s="578">
        <v>99.04</v>
      </c>
      <c r="J721" s="578">
        <v>7.3</v>
      </c>
    </row>
    <row r="722" spans="1:10" ht="60" customHeight="1">
      <c r="A722" s="581" t="s">
        <v>12930</v>
      </c>
      <c r="B722" s="582" t="s">
        <v>13037</v>
      </c>
      <c r="C722" s="581" t="s">
        <v>7</v>
      </c>
      <c r="D722" s="581" t="s">
        <v>745</v>
      </c>
      <c r="E722" s="804" t="s">
        <v>12945</v>
      </c>
      <c r="F722" s="804"/>
      <c r="G722" s="580" t="s">
        <v>61</v>
      </c>
      <c r="H722" s="579">
        <v>0.2482</v>
      </c>
      <c r="I722" s="578">
        <v>38</v>
      </c>
      <c r="J722" s="578">
        <v>9.43</v>
      </c>
    </row>
    <row r="723" spans="1:10" ht="36" customHeight="1">
      <c r="A723" s="581" t="s">
        <v>12930</v>
      </c>
      <c r="B723" s="582" t="s">
        <v>13073</v>
      </c>
      <c r="C723" s="581" t="s">
        <v>7</v>
      </c>
      <c r="D723" s="581" t="s">
        <v>3950</v>
      </c>
      <c r="E723" s="804" t="s">
        <v>13070</v>
      </c>
      <c r="F723" s="804"/>
      <c r="G723" s="580" t="s">
        <v>12963</v>
      </c>
      <c r="H723" s="579">
        <v>5.67E-2</v>
      </c>
      <c r="I723" s="578">
        <v>2016.79</v>
      </c>
      <c r="J723" s="578">
        <v>114.35</v>
      </c>
    </row>
    <row r="724" spans="1:10" ht="36" customHeight="1">
      <c r="A724" s="581" t="s">
        <v>12930</v>
      </c>
      <c r="B724" s="582" t="s">
        <v>13413</v>
      </c>
      <c r="C724" s="581" t="s">
        <v>7</v>
      </c>
      <c r="D724" s="581" t="s">
        <v>10017</v>
      </c>
      <c r="E724" s="804" t="s">
        <v>12964</v>
      </c>
      <c r="F724" s="804"/>
      <c r="G724" s="580" t="s">
        <v>12963</v>
      </c>
      <c r="H724" s="579">
        <v>6.0499999999999998E-2</v>
      </c>
      <c r="I724" s="578">
        <v>119.82</v>
      </c>
      <c r="J724" s="578">
        <v>7.24</v>
      </c>
    </row>
    <row r="725" spans="1:10" ht="24" customHeight="1">
      <c r="A725" s="581" t="s">
        <v>12930</v>
      </c>
      <c r="B725" s="582" t="s">
        <v>12929</v>
      </c>
      <c r="C725" s="581" t="s">
        <v>7</v>
      </c>
      <c r="D725" s="581" t="s">
        <v>25</v>
      </c>
      <c r="E725" s="804" t="s">
        <v>12928</v>
      </c>
      <c r="F725" s="804"/>
      <c r="G725" s="580" t="s">
        <v>23</v>
      </c>
      <c r="H725" s="579">
        <v>0.17780000000000001</v>
      </c>
      <c r="I725" s="578">
        <v>15.65</v>
      </c>
      <c r="J725" s="578">
        <v>2.78</v>
      </c>
    </row>
    <row r="726" spans="1:10" ht="24" customHeight="1">
      <c r="A726" s="581" t="s">
        <v>12930</v>
      </c>
      <c r="B726" s="582" t="s">
        <v>13035</v>
      </c>
      <c r="C726" s="581" t="s">
        <v>7</v>
      </c>
      <c r="D726" s="581" t="s">
        <v>49</v>
      </c>
      <c r="E726" s="804" t="s">
        <v>12928</v>
      </c>
      <c r="F726" s="804"/>
      <c r="G726" s="580" t="s">
        <v>23</v>
      </c>
      <c r="H726" s="579">
        <v>0.17780000000000001</v>
      </c>
      <c r="I726" s="578">
        <v>19.86</v>
      </c>
      <c r="J726" s="578">
        <v>3.53</v>
      </c>
    </row>
    <row r="727" spans="1:10" ht="24" customHeight="1">
      <c r="A727" s="576" t="s">
        <v>12926</v>
      </c>
      <c r="B727" s="577" t="s">
        <v>13909</v>
      </c>
      <c r="C727" s="576" t="s">
        <v>7</v>
      </c>
      <c r="D727" s="576" t="s">
        <v>10603</v>
      </c>
      <c r="E727" s="800" t="s">
        <v>12924</v>
      </c>
      <c r="F727" s="800"/>
      <c r="G727" s="575" t="s">
        <v>41</v>
      </c>
      <c r="H727" s="574">
        <v>1</v>
      </c>
      <c r="I727" s="573">
        <v>554.29</v>
      </c>
      <c r="J727" s="573">
        <v>554.29</v>
      </c>
    </row>
    <row r="728" spans="1:10" ht="25.5">
      <c r="A728" s="572"/>
      <c r="B728" s="572"/>
      <c r="C728" s="572"/>
      <c r="D728" s="572"/>
      <c r="E728" s="572" t="s">
        <v>12923</v>
      </c>
      <c r="F728" s="571">
        <v>34.293165272193853</v>
      </c>
      <c r="G728" s="572" t="s">
        <v>12922</v>
      </c>
      <c r="H728" s="571">
        <v>28.83</v>
      </c>
      <c r="I728" s="572" t="s">
        <v>12921</v>
      </c>
      <c r="J728" s="571">
        <v>63.12</v>
      </c>
    </row>
    <row r="729" spans="1:10" ht="15" thickBot="1">
      <c r="A729" s="572"/>
      <c r="B729" s="572"/>
      <c r="C729" s="572"/>
      <c r="D729" s="572"/>
      <c r="E729" s="572" t="s">
        <v>12920</v>
      </c>
      <c r="F729" s="571">
        <v>197.37</v>
      </c>
      <c r="G729" s="572"/>
      <c r="H729" s="801" t="s">
        <v>12919</v>
      </c>
      <c r="I729" s="801"/>
      <c r="J729" s="571">
        <v>896.29</v>
      </c>
    </row>
    <row r="730" spans="1:10" ht="0.95" customHeight="1" thickTop="1">
      <c r="A730" s="570"/>
      <c r="B730" s="570"/>
      <c r="C730" s="570"/>
      <c r="D730" s="570"/>
      <c r="E730" s="570"/>
      <c r="F730" s="570"/>
      <c r="G730" s="570"/>
      <c r="H730" s="570"/>
      <c r="I730" s="570"/>
      <c r="J730" s="570"/>
    </row>
    <row r="731" spans="1:10" ht="18" customHeight="1">
      <c r="A731" s="590" t="s">
        <v>13908</v>
      </c>
      <c r="B731" s="588" t="s">
        <v>12942</v>
      </c>
      <c r="C731" s="590" t="s">
        <v>12941</v>
      </c>
      <c r="D731" s="590" t="s">
        <v>12940</v>
      </c>
      <c r="E731" s="802" t="s">
        <v>12939</v>
      </c>
      <c r="F731" s="802"/>
      <c r="G731" s="589" t="s">
        <v>12938</v>
      </c>
      <c r="H731" s="588" t="s">
        <v>12937</v>
      </c>
      <c r="I731" s="588" t="s">
        <v>12936</v>
      </c>
      <c r="J731" s="588" t="s">
        <v>12935</v>
      </c>
    </row>
    <row r="732" spans="1:10" ht="36" customHeight="1">
      <c r="A732" s="586" t="s">
        <v>12934</v>
      </c>
      <c r="B732" s="587" t="s">
        <v>13907</v>
      </c>
      <c r="C732" s="586" t="s">
        <v>7</v>
      </c>
      <c r="D732" s="586" t="s">
        <v>1521</v>
      </c>
      <c r="E732" s="803" t="s">
        <v>12932</v>
      </c>
      <c r="F732" s="803"/>
      <c r="G732" s="585" t="s">
        <v>18</v>
      </c>
      <c r="H732" s="584">
        <v>1</v>
      </c>
      <c r="I732" s="583">
        <v>77.06</v>
      </c>
      <c r="J732" s="583">
        <v>77.06</v>
      </c>
    </row>
    <row r="733" spans="1:10" ht="24" customHeight="1">
      <c r="A733" s="581" t="s">
        <v>12930</v>
      </c>
      <c r="B733" s="582" t="s">
        <v>12931</v>
      </c>
      <c r="C733" s="581" t="s">
        <v>7</v>
      </c>
      <c r="D733" s="581" t="s">
        <v>52</v>
      </c>
      <c r="E733" s="804" t="s">
        <v>12928</v>
      </c>
      <c r="F733" s="804"/>
      <c r="G733" s="580" t="s">
        <v>23</v>
      </c>
      <c r="H733" s="579">
        <v>0.18</v>
      </c>
      <c r="I733" s="578">
        <v>19.920000000000002</v>
      </c>
      <c r="J733" s="578">
        <v>3.58</v>
      </c>
    </row>
    <row r="734" spans="1:10" ht="24" customHeight="1">
      <c r="A734" s="581" t="s">
        <v>12930</v>
      </c>
      <c r="B734" s="582" t="s">
        <v>13196</v>
      </c>
      <c r="C734" s="581" t="s">
        <v>7</v>
      </c>
      <c r="D734" s="581" t="s">
        <v>1174</v>
      </c>
      <c r="E734" s="804" t="s">
        <v>12928</v>
      </c>
      <c r="F734" s="804"/>
      <c r="G734" s="580" t="s">
        <v>23</v>
      </c>
      <c r="H734" s="579">
        <v>0.18</v>
      </c>
      <c r="I734" s="578">
        <v>15.08</v>
      </c>
      <c r="J734" s="578">
        <v>2.71</v>
      </c>
    </row>
    <row r="735" spans="1:10" ht="24" customHeight="1">
      <c r="A735" s="576" t="s">
        <v>12926</v>
      </c>
      <c r="B735" s="577" t="s">
        <v>13672</v>
      </c>
      <c r="C735" s="576" t="s">
        <v>7</v>
      </c>
      <c r="D735" s="576" t="s">
        <v>4821</v>
      </c>
      <c r="E735" s="800" t="s">
        <v>12924</v>
      </c>
      <c r="F735" s="800"/>
      <c r="G735" s="575" t="s">
        <v>41</v>
      </c>
      <c r="H735" s="574">
        <v>6.1999999999999998E-3</v>
      </c>
      <c r="I735" s="573">
        <v>81.209999999999994</v>
      </c>
      <c r="J735" s="573">
        <v>0.5</v>
      </c>
    </row>
    <row r="736" spans="1:10" ht="24" customHeight="1">
      <c r="A736" s="576" t="s">
        <v>12926</v>
      </c>
      <c r="B736" s="577" t="s">
        <v>13671</v>
      </c>
      <c r="C736" s="576" t="s">
        <v>7</v>
      </c>
      <c r="D736" s="576" t="s">
        <v>7094</v>
      </c>
      <c r="E736" s="800" t="s">
        <v>12924</v>
      </c>
      <c r="F736" s="800"/>
      <c r="G736" s="575" t="s">
        <v>41</v>
      </c>
      <c r="H736" s="574">
        <v>3.6999999999999998E-2</v>
      </c>
      <c r="I736" s="573">
        <v>2.19</v>
      </c>
      <c r="J736" s="573">
        <v>0.08</v>
      </c>
    </row>
    <row r="737" spans="1:10" ht="24" customHeight="1">
      <c r="A737" s="576" t="s">
        <v>12926</v>
      </c>
      <c r="B737" s="577" t="s">
        <v>13670</v>
      </c>
      <c r="C737" s="576" t="s">
        <v>7</v>
      </c>
      <c r="D737" s="576" t="s">
        <v>8208</v>
      </c>
      <c r="E737" s="800" t="s">
        <v>12924</v>
      </c>
      <c r="F737" s="800"/>
      <c r="G737" s="575" t="s">
        <v>41</v>
      </c>
      <c r="H737" s="574">
        <v>1.0200000000000001E-2</v>
      </c>
      <c r="I737" s="573">
        <v>70.52</v>
      </c>
      <c r="J737" s="573">
        <v>0.71</v>
      </c>
    </row>
    <row r="738" spans="1:10" ht="24" customHeight="1">
      <c r="A738" s="576" t="s">
        <v>12926</v>
      </c>
      <c r="B738" s="577" t="s">
        <v>13906</v>
      </c>
      <c r="C738" s="576" t="s">
        <v>7</v>
      </c>
      <c r="D738" s="576" t="s">
        <v>12275</v>
      </c>
      <c r="E738" s="800" t="s">
        <v>12924</v>
      </c>
      <c r="F738" s="800"/>
      <c r="G738" s="575" t="s">
        <v>18</v>
      </c>
      <c r="H738" s="574">
        <v>1.04</v>
      </c>
      <c r="I738" s="573">
        <v>66.81</v>
      </c>
      <c r="J738" s="573">
        <v>69.48</v>
      </c>
    </row>
    <row r="739" spans="1:10" ht="25.5">
      <c r="A739" s="572"/>
      <c r="B739" s="572"/>
      <c r="C739" s="572"/>
      <c r="D739" s="572"/>
      <c r="E739" s="572" t="s">
        <v>12923</v>
      </c>
      <c r="F739" s="571">
        <v>2.7599695751385416</v>
      </c>
      <c r="G739" s="572" t="s">
        <v>12922</v>
      </c>
      <c r="H739" s="571">
        <v>2.3199999999999998</v>
      </c>
      <c r="I739" s="572" t="s">
        <v>12921</v>
      </c>
      <c r="J739" s="571">
        <v>5.08</v>
      </c>
    </row>
    <row r="740" spans="1:10" ht="15" thickBot="1">
      <c r="A740" s="572"/>
      <c r="B740" s="572"/>
      <c r="C740" s="572"/>
      <c r="D740" s="572"/>
      <c r="E740" s="572" t="s">
        <v>12920</v>
      </c>
      <c r="F740" s="571">
        <v>21.76</v>
      </c>
      <c r="G740" s="572"/>
      <c r="H740" s="801" t="s">
        <v>12919</v>
      </c>
      <c r="I740" s="801"/>
      <c r="J740" s="571">
        <v>98.82</v>
      </c>
    </row>
    <row r="741" spans="1:10" ht="0.95" customHeight="1" thickTop="1">
      <c r="A741" s="570"/>
      <c r="B741" s="570"/>
      <c r="C741" s="570"/>
      <c r="D741" s="570"/>
      <c r="E741" s="570"/>
      <c r="F741" s="570"/>
      <c r="G741" s="570"/>
      <c r="H741" s="570"/>
      <c r="I741" s="570"/>
      <c r="J741" s="570"/>
    </row>
    <row r="742" spans="1:10" ht="18" customHeight="1">
      <c r="A742" s="590" t="s">
        <v>13905</v>
      </c>
      <c r="B742" s="588" t="s">
        <v>12942</v>
      </c>
      <c r="C742" s="590" t="s">
        <v>12941</v>
      </c>
      <c r="D742" s="590" t="s">
        <v>12940</v>
      </c>
      <c r="E742" s="802" t="s">
        <v>12939</v>
      </c>
      <c r="F742" s="802"/>
      <c r="G742" s="589" t="s">
        <v>12938</v>
      </c>
      <c r="H742" s="588" t="s">
        <v>12937</v>
      </c>
      <c r="I742" s="588" t="s">
        <v>12936</v>
      </c>
      <c r="J742" s="588" t="s">
        <v>12935</v>
      </c>
    </row>
    <row r="743" spans="1:10" ht="48" customHeight="1">
      <c r="A743" s="586" t="s">
        <v>12934</v>
      </c>
      <c r="B743" s="587" t="s">
        <v>13904</v>
      </c>
      <c r="C743" s="586" t="s">
        <v>7</v>
      </c>
      <c r="D743" s="586" t="s">
        <v>129</v>
      </c>
      <c r="E743" s="803" t="s">
        <v>13389</v>
      </c>
      <c r="F743" s="803"/>
      <c r="G743" s="585" t="s">
        <v>13042</v>
      </c>
      <c r="H743" s="584">
        <v>1</v>
      </c>
      <c r="I743" s="583">
        <v>5.07</v>
      </c>
      <c r="J743" s="583">
        <v>5.07</v>
      </c>
    </row>
    <row r="744" spans="1:10" ht="36" customHeight="1">
      <c r="A744" s="581" t="s">
        <v>12930</v>
      </c>
      <c r="B744" s="582" t="s">
        <v>13363</v>
      </c>
      <c r="C744" s="581" t="s">
        <v>7</v>
      </c>
      <c r="D744" s="581" t="s">
        <v>4534</v>
      </c>
      <c r="E744" s="804" t="s">
        <v>12928</v>
      </c>
      <c r="F744" s="804"/>
      <c r="G744" s="580" t="s">
        <v>12963</v>
      </c>
      <c r="H744" s="579">
        <v>4.1999999999999997E-3</v>
      </c>
      <c r="I744" s="578">
        <v>392.81</v>
      </c>
      <c r="J744" s="578">
        <v>1.64</v>
      </c>
    </row>
    <row r="745" spans="1:10" ht="24" customHeight="1">
      <c r="A745" s="581" t="s">
        <v>12930</v>
      </c>
      <c r="B745" s="582" t="s">
        <v>12929</v>
      </c>
      <c r="C745" s="581" t="s">
        <v>7</v>
      </c>
      <c r="D745" s="581" t="s">
        <v>25</v>
      </c>
      <c r="E745" s="804" t="s">
        <v>12928</v>
      </c>
      <c r="F745" s="804"/>
      <c r="G745" s="580" t="s">
        <v>23</v>
      </c>
      <c r="H745" s="579">
        <v>6.2E-2</v>
      </c>
      <c r="I745" s="578">
        <v>15.65</v>
      </c>
      <c r="J745" s="578">
        <v>0.97</v>
      </c>
    </row>
    <row r="746" spans="1:10" ht="24" customHeight="1">
      <c r="A746" s="581" t="s">
        <v>12930</v>
      </c>
      <c r="B746" s="582" t="s">
        <v>13035</v>
      </c>
      <c r="C746" s="581" t="s">
        <v>7</v>
      </c>
      <c r="D746" s="581" t="s">
        <v>49</v>
      </c>
      <c r="E746" s="804" t="s">
        <v>12928</v>
      </c>
      <c r="F746" s="804"/>
      <c r="G746" s="580" t="s">
        <v>23</v>
      </c>
      <c r="H746" s="579">
        <v>0.124</v>
      </c>
      <c r="I746" s="578">
        <v>19.86</v>
      </c>
      <c r="J746" s="578">
        <v>2.46</v>
      </c>
    </row>
    <row r="747" spans="1:10" ht="25.5">
      <c r="A747" s="572"/>
      <c r="B747" s="572"/>
      <c r="C747" s="572"/>
      <c r="D747" s="572"/>
      <c r="E747" s="572" t="s">
        <v>12923</v>
      </c>
      <c r="F747" s="571">
        <v>1.5918722155818754</v>
      </c>
      <c r="G747" s="572" t="s">
        <v>12922</v>
      </c>
      <c r="H747" s="571">
        <v>1.34</v>
      </c>
      <c r="I747" s="572" t="s">
        <v>12921</v>
      </c>
      <c r="J747" s="571">
        <v>2.93</v>
      </c>
    </row>
    <row r="748" spans="1:10" ht="15" thickBot="1">
      <c r="A748" s="572"/>
      <c r="B748" s="572"/>
      <c r="C748" s="572"/>
      <c r="D748" s="572"/>
      <c r="E748" s="572" t="s">
        <v>12920</v>
      </c>
      <c r="F748" s="571">
        <v>1.43</v>
      </c>
      <c r="G748" s="572"/>
      <c r="H748" s="801" t="s">
        <v>12919</v>
      </c>
      <c r="I748" s="801"/>
      <c r="J748" s="571">
        <v>6.5</v>
      </c>
    </row>
    <row r="749" spans="1:10" ht="0.95" customHeight="1" thickTop="1">
      <c r="A749" s="570"/>
      <c r="B749" s="570"/>
      <c r="C749" s="570"/>
      <c r="D749" s="570"/>
      <c r="E749" s="570"/>
      <c r="F749" s="570"/>
      <c r="G749" s="570"/>
      <c r="H749" s="570"/>
      <c r="I749" s="570"/>
      <c r="J749" s="570"/>
    </row>
    <row r="750" spans="1:10" ht="18" customHeight="1">
      <c r="A750" s="590" t="s">
        <v>13903</v>
      </c>
      <c r="B750" s="588" t="s">
        <v>12942</v>
      </c>
      <c r="C750" s="590" t="s">
        <v>12941</v>
      </c>
      <c r="D750" s="590" t="s">
        <v>12940</v>
      </c>
      <c r="E750" s="802" t="s">
        <v>12939</v>
      </c>
      <c r="F750" s="802"/>
      <c r="G750" s="589" t="s">
        <v>12938</v>
      </c>
      <c r="H750" s="588" t="s">
        <v>12937</v>
      </c>
      <c r="I750" s="588" t="s">
        <v>12936</v>
      </c>
      <c r="J750" s="588" t="s">
        <v>12935</v>
      </c>
    </row>
    <row r="751" spans="1:10" ht="60" customHeight="1">
      <c r="A751" s="586" t="s">
        <v>12934</v>
      </c>
      <c r="B751" s="587" t="s">
        <v>13902</v>
      </c>
      <c r="C751" s="586" t="s">
        <v>7</v>
      </c>
      <c r="D751" s="586" t="s">
        <v>1039</v>
      </c>
      <c r="E751" s="803" t="s">
        <v>13389</v>
      </c>
      <c r="F751" s="803"/>
      <c r="G751" s="585" t="s">
        <v>13042</v>
      </c>
      <c r="H751" s="584">
        <v>1</v>
      </c>
      <c r="I751" s="583">
        <v>17.489999999999998</v>
      </c>
      <c r="J751" s="583">
        <v>17.489999999999998</v>
      </c>
    </row>
    <row r="752" spans="1:10" ht="48" customHeight="1">
      <c r="A752" s="581" t="s">
        <v>12930</v>
      </c>
      <c r="B752" s="582" t="s">
        <v>13366</v>
      </c>
      <c r="C752" s="581" t="s">
        <v>7</v>
      </c>
      <c r="D752" s="581" t="s">
        <v>4520</v>
      </c>
      <c r="E752" s="804" t="s">
        <v>12928</v>
      </c>
      <c r="F752" s="804"/>
      <c r="G752" s="580" t="s">
        <v>12963</v>
      </c>
      <c r="H752" s="579">
        <v>2.1299999999999999E-2</v>
      </c>
      <c r="I752" s="578">
        <v>401.04</v>
      </c>
      <c r="J752" s="578">
        <v>8.5399999999999991</v>
      </c>
    </row>
    <row r="753" spans="1:10" ht="24" customHeight="1">
      <c r="A753" s="581" t="s">
        <v>12930</v>
      </c>
      <c r="B753" s="582" t="s">
        <v>12929</v>
      </c>
      <c r="C753" s="581" t="s">
        <v>7</v>
      </c>
      <c r="D753" s="581" t="s">
        <v>25</v>
      </c>
      <c r="E753" s="804" t="s">
        <v>12928</v>
      </c>
      <c r="F753" s="804"/>
      <c r="G753" s="580" t="s">
        <v>23</v>
      </c>
      <c r="H753" s="579">
        <v>0.128</v>
      </c>
      <c r="I753" s="578">
        <v>15.65</v>
      </c>
      <c r="J753" s="578">
        <v>2</v>
      </c>
    </row>
    <row r="754" spans="1:10" ht="24" customHeight="1">
      <c r="A754" s="581" t="s">
        <v>12930</v>
      </c>
      <c r="B754" s="582" t="s">
        <v>13035</v>
      </c>
      <c r="C754" s="581" t="s">
        <v>7</v>
      </c>
      <c r="D754" s="581" t="s">
        <v>49</v>
      </c>
      <c r="E754" s="804" t="s">
        <v>12928</v>
      </c>
      <c r="F754" s="804"/>
      <c r="G754" s="580" t="s">
        <v>23</v>
      </c>
      <c r="H754" s="579">
        <v>0.35</v>
      </c>
      <c r="I754" s="578">
        <v>19.86</v>
      </c>
      <c r="J754" s="578">
        <v>6.95</v>
      </c>
    </row>
    <row r="755" spans="1:10" ht="25.5">
      <c r="A755" s="572"/>
      <c r="B755" s="572"/>
      <c r="C755" s="572"/>
      <c r="D755" s="572"/>
      <c r="E755" s="572" t="s">
        <v>12923</v>
      </c>
      <c r="F755" s="571">
        <v>4.4605020102140607</v>
      </c>
      <c r="G755" s="572" t="s">
        <v>12922</v>
      </c>
      <c r="H755" s="571">
        <v>3.75</v>
      </c>
      <c r="I755" s="572" t="s">
        <v>12921</v>
      </c>
      <c r="J755" s="571">
        <v>8.2100000000000009</v>
      </c>
    </row>
    <row r="756" spans="1:10" ht="15" thickBot="1">
      <c r="A756" s="572"/>
      <c r="B756" s="572"/>
      <c r="C756" s="572"/>
      <c r="D756" s="572"/>
      <c r="E756" s="572" t="s">
        <v>12920</v>
      </c>
      <c r="F756" s="571">
        <v>4.93</v>
      </c>
      <c r="G756" s="572"/>
      <c r="H756" s="801" t="s">
        <v>12919</v>
      </c>
      <c r="I756" s="801"/>
      <c r="J756" s="571">
        <v>22.42</v>
      </c>
    </row>
    <row r="757" spans="1:10" ht="0.95" customHeight="1" thickTop="1">
      <c r="A757" s="570"/>
      <c r="B757" s="570"/>
      <c r="C757" s="570"/>
      <c r="D757" s="570"/>
      <c r="E757" s="570"/>
      <c r="F757" s="570"/>
      <c r="G757" s="570"/>
      <c r="H757" s="570"/>
      <c r="I757" s="570"/>
      <c r="J757" s="570"/>
    </row>
    <row r="758" spans="1:10" ht="18" customHeight="1">
      <c r="A758" s="590" t="s">
        <v>13901</v>
      </c>
      <c r="B758" s="588" t="s">
        <v>12942</v>
      </c>
      <c r="C758" s="590" t="s">
        <v>12941</v>
      </c>
      <c r="D758" s="590" t="s">
        <v>12940</v>
      </c>
      <c r="E758" s="802" t="s">
        <v>12939</v>
      </c>
      <c r="F758" s="802"/>
      <c r="G758" s="589" t="s">
        <v>12938</v>
      </c>
      <c r="H758" s="588" t="s">
        <v>12937</v>
      </c>
      <c r="I758" s="588" t="s">
        <v>12936</v>
      </c>
      <c r="J758" s="588" t="s">
        <v>12935</v>
      </c>
    </row>
    <row r="759" spans="1:10" ht="36" customHeight="1">
      <c r="A759" s="586" t="s">
        <v>12934</v>
      </c>
      <c r="B759" s="587" t="s">
        <v>13788</v>
      </c>
      <c r="C759" s="586" t="s">
        <v>7</v>
      </c>
      <c r="D759" s="586" t="s">
        <v>4623</v>
      </c>
      <c r="E759" s="803" t="s">
        <v>12928</v>
      </c>
      <c r="F759" s="803"/>
      <c r="G759" s="585" t="s">
        <v>12963</v>
      </c>
      <c r="H759" s="584">
        <v>1</v>
      </c>
      <c r="I759" s="583">
        <v>420.44</v>
      </c>
      <c r="J759" s="583">
        <v>420.44</v>
      </c>
    </row>
    <row r="760" spans="1:10" ht="48" customHeight="1">
      <c r="A760" s="581" t="s">
        <v>12930</v>
      </c>
      <c r="B760" s="582" t="s">
        <v>13194</v>
      </c>
      <c r="C760" s="581" t="s">
        <v>7</v>
      </c>
      <c r="D760" s="581" t="s">
        <v>1231</v>
      </c>
      <c r="E760" s="804" t="s">
        <v>12945</v>
      </c>
      <c r="F760" s="804"/>
      <c r="G760" s="580" t="s">
        <v>46</v>
      </c>
      <c r="H760" s="579">
        <v>0.8</v>
      </c>
      <c r="I760" s="578">
        <v>1.56</v>
      </c>
      <c r="J760" s="578">
        <v>1.24</v>
      </c>
    </row>
    <row r="761" spans="1:10" ht="48" customHeight="1">
      <c r="A761" s="581" t="s">
        <v>12930</v>
      </c>
      <c r="B761" s="582" t="s">
        <v>13193</v>
      </c>
      <c r="C761" s="581" t="s">
        <v>7</v>
      </c>
      <c r="D761" s="581" t="s">
        <v>1232</v>
      </c>
      <c r="E761" s="804" t="s">
        <v>12945</v>
      </c>
      <c r="F761" s="804"/>
      <c r="G761" s="580" t="s">
        <v>61</v>
      </c>
      <c r="H761" s="579">
        <v>2.62</v>
      </c>
      <c r="I761" s="578">
        <v>0.28999999999999998</v>
      </c>
      <c r="J761" s="578">
        <v>0.75</v>
      </c>
    </row>
    <row r="762" spans="1:10" ht="24" customHeight="1">
      <c r="A762" s="581" t="s">
        <v>12930</v>
      </c>
      <c r="B762" s="582" t="s">
        <v>13102</v>
      </c>
      <c r="C762" s="581" t="s">
        <v>7</v>
      </c>
      <c r="D762" s="581" t="s">
        <v>1178</v>
      </c>
      <c r="E762" s="804" t="s">
        <v>12928</v>
      </c>
      <c r="F762" s="804"/>
      <c r="G762" s="580" t="s">
        <v>23</v>
      </c>
      <c r="H762" s="579">
        <v>3.42</v>
      </c>
      <c r="I762" s="578">
        <v>14.29</v>
      </c>
      <c r="J762" s="578">
        <v>48.87</v>
      </c>
    </row>
    <row r="763" spans="1:10" ht="24" customHeight="1">
      <c r="A763" s="576" t="s">
        <v>12926</v>
      </c>
      <c r="B763" s="577" t="s">
        <v>13034</v>
      </c>
      <c r="C763" s="576" t="s">
        <v>7</v>
      </c>
      <c r="D763" s="576" t="s">
        <v>4681</v>
      </c>
      <c r="E763" s="800" t="s">
        <v>12924</v>
      </c>
      <c r="F763" s="800"/>
      <c r="G763" s="575" t="s">
        <v>12963</v>
      </c>
      <c r="H763" s="574">
        <v>1.07</v>
      </c>
      <c r="I763" s="573">
        <v>74.17</v>
      </c>
      <c r="J763" s="573">
        <v>79.36</v>
      </c>
    </row>
    <row r="764" spans="1:10" ht="24" customHeight="1">
      <c r="A764" s="576" t="s">
        <v>12926</v>
      </c>
      <c r="B764" s="577" t="s">
        <v>13190</v>
      </c>
      <c r="C764" s="576" t="s">
        <v>7</v>
      </c>
      <c r="D764" s="576" t="s">
        <v>4682</v>
      </c>
      <c r="E764" s="800" t="s">
        <v>12924</v>
      </c>
      <c r="F764" s="800"/>
      <c r="G764" s="575" t="s">
        <v>21</v>
      </c>
      <c r="H764" s="574">
        <v>483.7</v>
      </c>
      <c r="I764" s="573">
        <v>0.6</v>
      </c>
      <c r="J764" s="573">
        <v>290.22000000000003</v>
      </c>
    </row>
    <row r="765" spans="1:10" ht="25.5">
      <c r="A765" s="572"/>
      <c r="B765" s="572"/>
      <c r="C765" s="572"/>
      <c r="D765" s="572"/>
      <c r="E765" s="572" t="s">
        <v>12923</v>
      </c>
      <c r="F765" s="571">
        <v>21.123546669564274</v>
      </c>
      <c r="G765" s="572" t="s">
        <v>12922</v>
      </c>
      <c r="H765" s="571">
        <v>17.760000000000002</v>
      </c>
      <c r="I765" s="572" t="s">
        <v>12921</v>
      </c>
      <c r="J765" s="571">
        <v>38.880000000000003</v>
      </c>
    </row>
    <row r="766" spans="1:10" ht="15" thickBot="1">
      <c r="A766" s="572"/>
      <c r="B766" s="572"/>
      <c r="C766" s="572"/>
      <c r="D766" s="572"/>
      <c r="E766" s="572" t="s">
        <v>12920</v>
      </c>
      <c r="F766" s="571">
        <v>118.73</v>
      </c>
      <c r="G766" s="572"/>
      <c r="H766" s="801" t="s">
        <v>12919</v>
      </c>
      <c r="I766" s="801"/>
      <c r="J766" s="571">
        <v>539.16999999999996</v>
      </c>
    </row>
    <row r="767" spans="1:10" ht="0.95" customHeight="1" thickTop="1">
      <c r="A767" s="570"/>
      <c r="B767" s="570"/>
      <c r="C767" s="570"/>
      <c r="D767" s="570"/>
      <c r="E767" s="570"/>
      <c r="F767" s="570"/>
      <c r="G767" s="570"/>
      <c r="H767" s="570"/>
      <c r="I767" s="570"/>
      <c r="J767" s="570"/>
    </row>
    <row r="768" spans="1:10" ht="18" customHeight="1">
      <c r="A768" s="590" t="s">
        <v>13900</v>
      </c>
      <c r="B768" s="588" t="s">
        <v>12942</v>
      </c>
      <c r="C768" s="590" t="s">
        <v>12941</v>
      </c>
      <c r="D768" s="590" t="s">
        <v>12940</v>
      </c>
      <c r="E768" s="802" t="s">
        <v>12939</v>
      </c>
      <c r="F768" s="802"/>
      <c r="G768" s="589" t="s">
        <v>12938</v>
      </c>
      <c r="H768" s="588" t="s">
        <v>12937</v>
      </c>
      <c r="I768" s="588" t="s">
        <v>12936</v>
      </c>
      <c r="J768" s="588" t="s">
        <v>12935</v>
      </c>
    </row>
    <row r="769" spans="1:10" ht="48" customHeight="1">
      <c r="A769" s="586" t="s">
        <v>12934</v>
      </c>
      <c r="B769" s="587" t="s">
        <v>13899</v>
      </c>
      <c r="C769" s="586" t="s">
        <v>7</v>
      </c>
      <c r="D769" s="586" t="s">
        <v>914</v>
      </c>
      <c r="E769" s="803" t="s">
        <v>13389</v>
      </c>
      <c r="F769" s="803"/>
      <c r="G769" s="585" t="s">
        <v>13042</v>
      </c>
      <c r="H769" s="584">
        <v>1</v>
      </c>
      <c r="I769" s="583">
        <v>50.44</v>
      </c>
      <c r="J769" s="583">
        <v>50.44</v>
      </c>
    </row>
    <row r="770" spans="1:10" ht="24" customHeight="1">
      <c r="A770" s="581" t="s">
        <v>12930</v>
      </c>
      <c r="B770" s="582" t="s">
        <v>13382</v>
      </c>
      <c r="C770" s="581" t="s">
        <v>7</v>
      </c>
      <c r="D770" s="581" t="s">
        <v>24</v>
      </c>
      <c r="E770" s="804" t="s">
        <v>12928</v>
      </c>
      <c r="F770" s="804"/>
      <c r="G770" s="580" t="s">
        <v>23</v>
      </c>
      <c r="H770" s="579">
        <v>0.66</v>
      </c>
      <c r="I770" s="578">
        <v>19.79</v>
      </c>
      <c r="J770" s="578">
        <v>13.06</v>
      </c>
    </row>
    <row r="771" spans="1:10" ht="24" customHeight="1">
      <c r="A771" s="581" t="s">
        <v>12930</v>
      </c>
      <c r="B771" s="582" t="s">
        <v>12929</v>
      </c>
      <c r="C771" s="581" t="s">
        <v>7</v>
      </c>
      <c r="D771" s="581" t="s">
        <v>25</v>
      </c>
      <c r="E771" s="804" t="s">
        <v>12928</v>
      </c>
      <c r="F771" s="804"/>
      <c r="G771" s="580" t="s">
        <v>23</v>
      </c>
      <c r="H771" s="579">
        <v>0.36</v>
      </c>
      <c r="I771" s="578">
        <v>15.65</v>
      </c>
      <c r="J771" s="578">
        <v>5.63</v>
      </c>
    </row>
    <row r="772" spans="1:10" ht="24" customHeight="1">
      <c r="A772" s="576" t="s">
        <v>12926</v>
      </c>
      <c r="B772" s="577" t="s">
        <v>13898</v>
      </c>
      <c r="C772" s="576" t="s">
        <v>7</v>
      </c>
      <c r="D772" s="576" t="s">
        <v>4655</v>
      </c>
      <c r="E772" s="800" t="s">
        <v>12924</v>
      </c>
      <c r="F772" s="800"/>
      <c r="G772" s="575" t="s">
        <v>21</v>
      </c>
      <c r="H772" s="574">
        <v>6.14</v>
      </c>
      <c r="I772" s="573">
        <v>0.8</v>
      </c>
      <c r="J772" s="573">
        <v>4.91</v>
      </c>
    </row>
    <row r="773" spans="1:10" ht="24" customHeight="1">
      <c r="A773" s="576" t="s">
        <v>12926</v>
      </c>
      <c r="B773" s="577" t="s">
        <v>13897</v>
      </c>
      <c r="C773" s="576" t="s">
        <v>7</v>
      </c>
      <c r="D773" s="576" t="s">
        <v>10754</v>
      </c>
      <c r="E773" s="800" t="s">
        <v>12924</v>
      </c>
      <c r="F773" s="800"/>
      <c r="G773" s="575" t="s">
        <v>21</v>
      </c>
      <c r="H773" s="574">
        <v>0.22</v>
      </c>
      <c r="I773" s="573">
        <v>4.6900000000000004</v>
      </c>
      <c r="J773" s="573">
        <v>1.03</v>
      </c>
    </row>
    <row r="774" spans="1:10" ht="24" customHeight="1">
      <c r="A774" s="576" t="s">
        <v>12926</v>
      </c>
      <c r="B774" s="577" t="s">
        <v>13896</v>
      </c>
      <c r="C774" s="576" t="s">
        <v>7</v>
      </c>
      <c r="D774" s="576" t="s">
        <v>8103</v>
      </c>
      <c r="E774" s="800" t="s">
        <v>12924</v>
      </c>
      <c r="F774" s="800"/>
      <c r="G774" s="575" t="s">
        <v>13042</v>
      </c>
      <c r="H774" s="574">
        <v>1.08</v>
      </c>
      <c r="I774" s="573">
        <v>23.9</v>
      </c>
      <c r="J774" s="573">
        <v>25.81</v>
      </c>
    </row>
    <row r="775" spans="1:10" ht="25.5">
      <c r="A775" s="572"/>
      <c r="B775" s="572"/>
      <c r="C775" s="572"/>
      <c r="D775" s="572"/>
      <c r="E775" s="572" t="s">
        <v>12923</v>
      </c>
      <c r="F775" s="571">
        <v>8.0625882864283387</v>
      </c>
      <c r="G775" s="572" t="s">
        <v>12922</v>
      </c>
      <c r="H775" s="571">
        <v>6.78</v>
      </c>
      <c r="I775" s="572" t="s">
        <v>12921</v>
      </c>
      <c r="J775" s="571">
        <v>14.84</v>
      </c>
    </row>
    <row r="776" spans="1:10" ht="15" thickBot="1">
      <c r="A776" s="572"/>
      <c r="B776" s="572"/>
      <c r="C776" s="572"/>
      <c r="D776" s="572"/>
      <c r="E776" s="572" t="s">
        <v>12920</v>
      </c>
      <c r="F776" s="571">
        <v>14.24</v>
      </c>
      <c r="G776" s="572"/>
      <c r="H776" s="801" t="s">
        <v>12919</v>
      </c>
      <c r="I776" s="801"/>
      <c r="J776" s="571">
        <v>64.680000000000007</v>
      </c>
    </row>
    <row r="777" spans="1:10" ht="0.95" customHeight="1" thickTop="1">
      <c r="A777" s="570"/>
      <c r="B777" s="570"/>
      <c r="C777" s="570"/>
      <c r="D777" s="570"/>
      <c r="E777" s="570"/>
      <c r="F777" s="570"/>
      <c r="G777" s="570"/>
      <c r="H777" s="570"/>
      <c r="I777" s="570"/>
      <c r="J777" s="570"/>
    </row>
    <row r="778" spans="1:10" ht="18" customHeight="1">
      <c r="A778" s="590" t="s">
        <v>13895</v>
      </c>
      <c r="B778" s="588" t="s">
        <v>12942</v>
      </c>
      <c r="C778" s="590" t="s">
        <v>12941</v>
      </c>
      <c r="D778" s="590" t="s">
        <v>12940</v>
      </c>
      <c r="E778" s="802" t="s">
        <v>12939</v>
      </c>
      <c r="F778" s="802"/>
      <c r="G778" s="589" t="s">
        <v>12938</v>
      </c>
      <c r="H778" s="588" t="s">
        <v>12937</v>
      </c>
      <c r="I778" s="588" t="s">
        <v>12936</v>
      </c>
      <c r="J778" s="588" t="s">
        <v>12935</v>
      </c>
    </row>
    <row r="779" spans="1:10" ht="24" customHeight="1">
      <c r="A779" s="586" t="s">
        <v>12934</v>
      </c>
      <c r="B779" s="587" t="s">
        <v>13894</v>
      </c>
      <c r="C779" s="586" t="s">
        <v>7</v>
      </c>
      <c r="D779" s="586" t="s">
        <v>1218</v>
      </c>
      <c r="E779" s="803" t="s">
        <v>13394</v>
      </c>
      <c r="F779" s="803"/>
      <c r="G779" s="585" t="s">
        <v>13042</v>
      </c>
      <c r="H779" s="584">
        <v>1</v>
      </c>
      <c r="I779" s="583">
        <v>12</v>
      </c>
      <c r="J779" s="583">
        <v>12</v>
      </c>
    </row>
    <row r="780" spans="1:10" ht="24" customHeight="1">
      <c r="A780" s="581" t="s">
        <v>12930</v>
      </c>
      <c r="B780" s="582" t="s">
        <v>12929</v>
      </c>
      <c r="C780" s="581" t="s">
        <v>7</v>
      </c>
      <c r="D780" s="581" t="s">
        <v>25</v>
      </c>
      <c r="E780" s="804" t="s">
        <v>12928</v>
      </c>
      <c r="F780" s="804"/>
      <c r="G780" s="580" t="s">
        <v>23</v>
      </c>
      <c r="H780" s="579">
        <v>0.114</v>
      </c>
      <c r="I780" s="578">
        <v>15.65</v>
      </c>
      <c r="J780" s="578">
        <v>1.78</v>
      </c>
    </row>
    <row r="781" spans="1:10" ht="24" customHeight="1">
      <c r="A781" s="581" t="s">
        <v>12930</v>
      </c>
      <c r="B781" s="582" t="s">
        <v>13031</v>
      </c>
      <c r="C781" s="581" t="s">
        <v>7</v>
      </c>
      <c r="D781" s="581" t="s">
        <v>186</v>
      </c>
      <c r="E781" s="804" t="s">
        <v>12928</v>
      </c>
      <c r="F781" s="804"/>
      <c r="G781" s="580" t="s">
        <v>23</v>
      </c>
      <c r="H781" s="579">
        <v>0.312</v>
      </c>
      <c r="I781" s="578">
        <v>20.86</v>
      </c>
      <c r="J781" s="578">
        <v>6.5</v>
      </c>
    </row>
    <row r="782" spans="1:10" ht="24" customHeight="1">
      <c r="A782" s="576" t="s">
        <v>12926</v>
      </c>
      <c r="B782" s="577" t="s">
        <v>13886</v>
      </c>
      <c r="C782" s="576" t="s">
        <v>7</v>
      </c>
      <c r="D782" s="576" t="s">
        <v>10466</v>
      </c>
      <c r="E782" s="800" t="s">
        <v>12924</v>
      </c>
      <c r="F782" s="800"/>
      <c r="G782" s="575" t="s">
        <v>13397</v>
      </c>
      <c r="H782" s="574">
        <v>0.2445</v>
      </c>
      <c r="I782" s="573">
        <v>14.98</v>
      </c>
      <c r="J782" s="573">
        <v>3.66</v>
      </c>
    </row>
    <row r="783" spans="1:10" ht="24" customHeight="1">
      <c r="A783" s="576" t="s">
        <v>12926</v>
      </c>
      <c r="B783" s="577" t="s">
        <v>13396</v>
      </c>
      <c r="C783" s="576" t="s">
        <v>7</v>
      </c>
      <c r="D783" s="576" t="s">
        <v>3671</v>
      </c>
      <c r="E783" s="800" t="s">
        <v>12924</v>
      </c>
      <c r="F783" s="800"/>
      <c r="G783" s="575" t="s">
        <v>41</v>
      </c>
      <c r="H783" s="574">
        <v>0.1</v>
      </c>
      <c r="I783" s="573">
        <v>0.65</v>
      </c>
      <c r="J783" s="573">
        <v>0.06</v>
      </c>
    </row>
    <row r="784" spans="1:10" ht="25.5">
      <c r="A784" s="572"/>
      <c r="B784" s="572"/>
      <c r="C784" s="572"/>
      <c r="D784" s="572"/>
      <c r="E784" s="572" t="s">
        <v>12923</v>
      </c>
      <c r="F784" s="571">
        <v>3.4445289579484952</v>
      </c>
      <c r="G784" s="572" t="s">
        <v>12922</v>
      </c>
      <c r="H784" s="571">
        <v>2.9</v>
      </c>
      <c r="I784" s="572" t="s">
        <v>12921</v>
      </c>
      <c r="J784" s="571">
        <v>6.34</v>
      </c>
    </row>
    <row r="785" spans="1:10" ht="15" thickBot="1">
      <c r="A785" s="572"/>
      <c r="B785" s="572"/>
      <c r="C785" s="572"/>
      <c r="D785" s="572"/>
      <c r="E785" s="572" t="s">
        <v>12920</v>
      </c>
      <c r="F785" s="571">
        <v>3.38</v>
      </c>
      <c r="G785" s="572"/>
      <c r="H785" s="801" t="s">
        <v>12919</v>
      </c>
      <c r="I785" s="801"/>
      <c r="J785" s="571">
        <v>15.38</v>
      </c>
    </row>
    <row r="786" spans="1:10" ht="0.95" customHeight="1" thickTop="1">
      <c r="A786" s="570"/>
      <c r="B786" s="570"/>
      <c r="C786" s="570"/>
      <c r="D786" s="570"/>
      <c r="E786" s="570"/>
      <c r="F786" s="570"/>
      <c r="G786" s="570"/>
      <c r="H786" s="570"/>
      <c r="I786" s="570"/>
      <c r="J786" s="570"/>
    </row>
    <row r="787" spans="1:10" ht="18" customHeight="1">
      <c r="A787" s="590" t="s">
        <v>13893</v>
      </c>
      <c r="B787" s="588" t="s">
        <v>12942</v>
      </c>
      <c r="C787" s="590" t="s">
        <v>12941</v>
      </c>
      <c r="D787" s="590" t="s">
        <v>12940</v>
      </c>
      <c r="E787" s="802" t="s">
        <v>12939</v>
      </c>
      <c r="F787" s="802"/>
      <c r="G787" s="589" t="s">
        <v>12938</v>
      </c>
      <c r="H787" s="588" t="s">
        <v>12937</v>
      </c>
      <c r="I787" s="588" t="s">
        <v>12936</v>
      </c>
      <c r="J787" s="588" t="s">
        <v>12935</v>
      </c>
    </row>
    <row r="788" spans="1:10" ht="24" customHeight="1">
      <c r="A788" s="586" t="s">
        <v>12934</v>
      </c>
      <c r="B788" s="587" t="s">
        <v>13892</v>
      </c>
      <c r="C788" s="586" t="s">
        <v>7</v>
      </c>
      <c r="D788" s="586" t="s">
        <v>1199</v>
      </c>
      <c r="E788" s="803" t="s">
        <v>13394</v>
      </c>
      <c r="F788" s="803"/>
      <c r="G788" s="585" t="s">
        <v>13042</v>
      </c>
      <c r="H788" s="584">
        <v>1</v>
      </c>
      <c r="I788" s="583">
        <v>1.99</v>
      </c>
      <c r="J788" s="583">
        <v>1.99</v>
      </c>
    </row>
    <row r="789" spans="1:10" ht="24" customHeight="1">
      <c r="A789" s="581" t="s">
        <v>12930</v>
      </c>
      <c r="B789" s="582" t="s">
        <v>12929</v>
      </c>
      <c r="C789" s="581" t="s">
        <v>7</v>
      </c>
      <c r="D789" s="581" t="s">
        <v>25</v>
      </c>
      <c r="E789" s="804" t="s">
        <v>12928</v>
      </c>
      <c r="F789" s="804"/>
      <c r="G789" s="580" t="s">
        <v>23</v>
      </c>
      <c r="H789" s="579">
        <v>1.4E-2</v>
      </c>
      <c r="I789" s="578">
        <v>15.65</v>
      </c>
      <c r="J789" s="578">
        <v>0.21</v>
      </c>
    </row>
    <row r="790" spans="1:10" ht="24" customHeight="1">
      <c r="A790" s="581" t="s">
        <v>12930</v>
      </c>
      <c r="B790" s="582" t="s">
        <v>13031</v>
      </c>
      <c r="C790" s="581" t="s">
        <v>7</v>
      </c>
      <c r="D790" s="581" t="s">
        <v>186</v>
      </c>
      <c r="E790" s="804" t="s">
        <v>12928</v>
      </c>
      <c r="F790" s="804"/>
      <c r="G790" s="580" t="s">
        <v>23</v>
      </c>
      <c r="H790" s="579">
        <v>5.3999999999999999E-2</v>
      </c>
      <c r="I790" s="578">
        <v>20.86</v>
      </c>
      <c r="J790" s="578">
        <v>1.1200000000000001</v>
      </c>
    </row>
    <row r="791" spans="1:10" ht="24" customHeight="1">
      <c r="A791" s="576" t="s">
        <v>12926</v>
      </c>
      <c r="B791" s="577" t="s">
        <v>13891</v>
      </c>
      <c r="C791" s="576" t="s">
        <v>7</v>
      </c>
      <c r="D791" s="576" t="s">
        <v>8153</v>
      </c>
      <c r="E791" s="800" t="s">
        <v>12924</v>
      </c>
      <c r="F791" s="800"/>
      <c r="G791" s="575" t="s">
        <v>58</v>
      </c>
      <c r="H791" s="574">
        <v>0.16</v>
      </c>
      <c r="I791" s="573">
        <v>4.16</v>
      </c>
      <c r="J791" s="573">
        <v>0.66</v>
      </c>
    </row>
    <row r="792" spans="1:10" ht="25.5">
      <c r="A792" s="572"/>
      <c r="B792" s="572"/>
      <c r="C792" s="572"/>
      <c r="D792" s="572"/>
      <c r="E792" s="572" t="s">
        <v>12923</v>
      </c>
      <c r="F792" s="571">
        <v>0.55416711941758123</v>
      </c>
      <c r="G792" s="572" t="s">
        <v>12922</v>
      </c>
      <c r="H792" s="571">
        <v>0.47</v>
      </c>
      <c r="I792" s="572" t="s">
        <v>12921</v>
      </c>
      <c r="J792" s="571">
        <v>1.02</v>
      </c>
    </row>
    <row r="793" spans="1:10" ht="15" thickBot="1">
      <c r="A793" s="572"/>
      <c r="B793" s="572"/>
      <c r="C793" s="572"/>
      <c r="D793" s="572"/>
      <c r="E793" s="572" t="s">
        <v>12920</v>
      </c>
      <c r="F793" s="571">
        <v>0.56000000000000005</v>
      </c>
      <c r="G793" s="572"/>
      <c r="H793" s="801" t="s">
        <v>12919</v>
      </c>
      <c r="I793" s="801"/>
      <c r="J793" s="571">
        <v>2.5499999999999998</v>
      </c>
    </row>
    <row r="794" spans="1:10" ht="0.95" customHeight="1" thickTop="1">
      <c r="A794" s="570"/>
      <c r="B794" s="570"/>
      <c r="C794" s="570"/>
      <c r="D794" s="570"/>
      <c r="E794" s="570"/>
      <c r="F794" s="570"/>
      <c r="G794" s="570"/>
      <c r="H794" s="570"/>
      <c r="I794" s="570"/>
      <c r="J794" s="570"/>
    </row>
    <row r="795" spans="1:10" ht="18" customHeight="1">
      <c r="A795" s="590" t="s">
        <v>13890</v>
      </c>
      <c r="B795" s="588" t="s">
        <v>12942</v>
      </c>
      <c r="C795" s="590" t="s">
        <v>12941</v>
      </c>
      <c r="D795" s="590" t="s">
        <v>12940</v>
      </c>
      <c r="E795" s="802" t="s">
        <v>12939</v>
      </c>
      <c r="F795" s="802"/>
      <c r="G795" s="589" t="s">
        <v>12938</v>
      </c>
      <c r="H795" s="588" t="s">
        <v>12937</v>
      </c>
      <c r="I795" s="588" t="s">
        <v>12936</v>
      </c>
      <c r="J795" s="588" t="s">
        <v>12935</v>
      </c>
    </row>
    <row r="796" spans="1:10" ht="24" customHeight="1">
      <c r="A796" s="586" t="s">
        <v>12934</v>
      </c>
      <c r="B796" s="587" t="s">
        <v>13889</v>
      </c>
      <c r="C796" s="586" t="s">
        <v>7</v>
      </c>
      <c r="D796" s="586" t="s">
        <v>1217</v>
      </c>
      <c r="E796" s="803" t="s">
        <v>13394</v>
      </c>
      <c r="F796" s="803"/>
      <c r="G796" s="585" t="s">
        <v>13042</v>
      </c>
      <c r="H796" s="584">
        <v>1</v>
      </c>
      <c r="I796" s="583">
        <v>9.0500000000000007</v>
      </c>
      <c r="J796" s="583">
        <v>9.0500000000000007</v>
      </c>
    </row>
    <row r="797" spans="1:10" ht="24" customHeight="1">
      <c r="A797" s="581" t="s">
        <v>12930</v>
      </c>
      <c r="B797" s="582" t="s">
        <v>13032</v>
      </c>
      <c r="C797" s="581" t="s">
        <v>7</v>
      </c>
      <c r="D797" s="581" t="s">
        <v>2820</v>
      </c>
      <c r="E797" s="804" t="s">
        <v>12945</v>
      </c>
      <c r="F797" s="804"/>
      <c r="G797" s="580" t="s">
        <v>46</v>
      </c>
      <c r="H797" s="579">
        <v>6.3E-3</v>
      </c>
      <c r="I797" s="578">
        <v>22.01</v>
      </c>
      <c r="J797" s="578">
        <v>0.13</v>
      </c>
    </row>
    <row r="798" spans="1:10" ht="24" customHeight="1">
      <c r="A798" s="581" t="s">
        <v>12930</v>
      </c>
      <c r="B798" s="582" t="s">
        <v>13033</v>
      </c>
      <c r="C798" s="581" t="s">
        <v>7</v>
      </c>
      <c r="D798" s="581" t="s">
        <v>2821</v>
      </c>
      <c r="E798" s="804" t="s">
        <v>12945</v>
      </c>
      <c r="F798" s="804"/>
      <c r="G798" s="580" t="s">
        <v>61</v>
      </c>
      <c r="H798" s="579">
        <v>3.8899999999999997E-2</v>
      </c>
      <c r="I798" s="578">
        <v>21.25</v>
      </c>
      <c r="J798" s="578">
        <v>0.82</v>
      </c>
    </row>
    <row r="799" spans="1:10" ht="24" customHeight="1">
      <c r="A799" s="581" t="s">
        <v>12930</v>
      </c>
      <c r="B799" s="582" t="s">
        <v>12929</v>
      </c>
      <c r="C799" s="581" t="s">
        <v>7</v>
      </c>
      <c r="D799" s="581" t="s">
        <v>25</v>
      </c>
      <c r="E799" s="804" t="s">
        <v>12928</v>
      </c>
      <c r="F799" s="804"/>
      <c r="G799" s="580" t="s">
        <v>23</v>
      </c>
      <c r="H799" s="579">
        <v>1.7000000000000001E-2</v>
      </c>
      <c r="I799" s="578">
        <v>15.65</v>
      </c>
      <c r="J799" s="578">
        <v>0.26</v>
      </c>
    </row>
    <row r="800" spans="1:10" ht="24" customHeight="1">
      <c r="A800" s="576" t="s">
        <v>12926</v>
      </c>
      <c r="B800" s="577" t="s">
        <v>13465</v>
      </c>
      <c r="C800" s="576" t="s">
        <v>7</v>
      </c>
      <c r="D800" s="576" t="s">
        <v>8605</v>
      </c>
      <c r="E800" s="800" t="s">
        <v>12924</v>
      </c>
      <c r="F800" s="800"/>
      <c r="G800" s="575" t="s">
        <v>58</v>
      </c>
      <c r="H800" s="574">
        <v>0.37</v>
      </c>
      <c r="I800" s="573">
        <v>21.2</v>
      </c>
      <c r="J800" s="573">
        <v>7.84</v>
      </c>
    </row>
    <row r="801" spans="1:10" ht="25.5">
      <c r="A801" s="572"/>
      <c r="B801" s="572"/>
      <c r="C801" s="572"/>
      <c r="D801" s="572"/>
      <c r="E801" s="572" t="s">
        <v>12923</v>
      </c>
      <c r="F801" s="571">
        <v>0.49983700967075956</v>
      </c>
      <c r="G801" s="572" t="s">
        <v>12922</v>
      </c>
      <c r="H801" s="571">
        <v>0.42</v>
      </c>
      <c r="I801" s="572" t="s">
        <v>12921</v>
      </c>
      <c r="J801" s="571">
        <v>0.92</v>
      </c>
    </row>
    <row r="802" spans="1:10" ht="15" thickBot="1">
      <c r="A802" s="572"/>
      <c r="B802" s="572"/>
      <c r="C802" s="572"/>
      <c r="D802" s="572"/>
      <c r="E802" s="572" t="s">
        <v>12920</v>
      </c>
      <c r="F802" s="571">
        <v>2.5499999999999998</v>
      </c>
      <c r="G802" s="572"/>
      <c r="H802" s="801" t="s">
        <v>12919</v>
      </c>
      <c r="I802" s="801"/>
      <c r="J802" s="571">
        <v>11.6</v>
      </c>
    </row>
    <row r="803" spans="1:10" ht="0.95" customHeight="1" thickTop="1">
      <c r="A803" s="570"/>
      <c r="B803" s="570"/>
      <c r="C803" s="570"/>
      <c r="D803" s="570"/>
      <c r="E803" s="570"/>
      <c r="F803" s="570"/>
      <c r="G803" s="570"/>
      <c r="H803" s="570"/>
      <c r="I803" s="570"/>
      <c r="J803" s="570"/>
    </row>
    <row r="804" spans="1:10" ht="18" customHeight="1">
      <c r="A804" s="590" t="s">
        <v>13888</v>
      </c>
      <c r="B804" s="588" t="s">
        <v>12942</v>
      </c>
      <c r="C804" s="590" t="s">
        <v>12941</v>
      </c>
      <c r="D804" s="590" t="s">
        <v>12940</v>
      </c>
      <c r="E804" s="802" t="s">
        <v>12939</v>
      </c>
      <c r="F804" s="802"/>
      <c r="G804" s="589" t="s">
        <v>12938</v>
      </c>
      <c r="H804" s="588" t="s">
        <v>12937</v>
      </c>
      <c r="I804" s="588" t="s">
        <v>12936</v>
      </c>
      <c r="J804" s="588" t="s">
        <v>12935</v>
      </c>
    </row>
    <row r="805" spans="1:10" ht="24" customHeight="1">
      <c r="A805" s="586" t="s">
        <v>12934</v>
      </c>
      <c r="B805" s="587" t="s">
        <v>13887</v>
      </c>
      <c r="C805" s="586" t="s">
        <v>7</v>
      </c>
      <c r="D805" s="586" t="s">
        <v>218</v>
      </c>
      <c r="E805" s="803" t="s">
        <v>13394</v>
      </c>
      <c r="F805" s="803"/>
      <c r="G805" s="585" t="s">
        <v>13042</v>
      </c>
      <c r="H805" s="584">
        <v>1</v>
      </c>
      <c r="I805" s="583">
        <v>8.6999999999999993</v>
      </c>
      <c r="J805" s="583">
        <v>8.6999999999999993</v>
      </c>
    </row>
    <row r="806" spans="1:10" ht="24" customHeight="1">
      <c r="A806" s="581" t="s">
        <v>12930</v>
      </c>
      <c r="B806" s="582" t="s">
        <v>12929</v>
      </c>
      <c r="C806" s="581" t="s">
        <v>7</v>
      </c>
      <c r="D806" s="581" t="s">
        <v>25</v>
      </c>
      <c r="E806" s="804" t="s">
        <v>12928</v>
      </c>
      <c r="F806" s="804"/>
      <c r="G806" s="580" t="s">
        <v>23</v>
      </c>
      <c r="H806" s="579">
        <v>8.5999999999999993E-2</v>
      </c>
      <c r="I806" s="578">
        <v>15.65</v>
      </c>
      <c r="J806" s="578">
        <v>1.34</v>
      </c>
    </row>
    <row r="807" spans="1:10" ht="24" customHeight="1">
      <c r="A807" s="581" t="s">
        <v>12930</v>
      </c>
      <c r="B807" s="582" t="s">
        <v>13031</v>
      </c>
      <c r="C807" s="581" t="s">
        <v>7</v>
      </c>
      <c r="D807" s="581" t="s">
        <v>186</v>
      </c>
      <c r="E807" s="804" t="s">
        <v>12928</v>
      </c>
      <c r="F807" s="804"/>
      <c r="G807" s="580" t="s">
        <v>23</v>
      </c>
      <c r="H807" s="579">
        <v>0.23400000000000001</v>
      </c>
      <c r="I807" s="578">
        <v>20.86</v>
      </c>
      <c r="J807" s="578">
        <v>4.88</v>
      </c>
    </row>
    <row r="808" spans="1:10" ht="24" customHeight="1">
      <c r="A808" s="576" t="s">
        <v>12926</v>
      </c>
      <c r="B808" s="577" t="s">
        <v>13886</v>
      </c>
      <c r="C808" s="576" t="s">
        <v>7</v>
      </c>
      <c r="D808" s="576" t="s">
        <v>10466</v>
      </c>
      <c r="E808" s="800" t="s">
        <v>12924</v>
      </c>
      <c r="F808" s="800"/>
      <c r="G808" s="575" t="s">
        <v>13397</v>
      </c>
      <c r="H808" s="574">
        <v>0.16400000000000001</v>
      </c>
      <c r="I808" s="573">
        <v>14.98</v>
      </c>
      <c r="J808" s="573">
        <v>2.4500000000000002</v>
      </c>
    </row>
    <row r="809" spans="1:10" ht="24" customHeight="1">
      <c r="A809" s="576" t="s">
        <v>12926</v>
      </c>
      <c r="B809" s="577" t="s">
        <v>13396</v>
      </c>
      <c r="C809" s="576" t="s">
        <v>7</v>
      </c>
      <c r="D809" s="576" t="s">
        <v>3671</v>
      </c>
      <c r="E809" s="800" t="s">
        <v>12924</v>
      </c>
      <c r="F809" s="800"/>
      <c r="G809" s="575" t="s">
        <v>41</v>
      </c>
      <c r="H809" s="574">
        <v>0.06</v>
      </c>
      <c r="I809" s="573">
        <v>0.65</v>
      </c>
      <c r="J809" s="573">
        <v>0.03</v>
      </c>
    </row>
    <row r="810" spans="1:10" ht="25.5">
      <c r="A810" s="572"/>
      <c r="B810" s="572"/>
      <c r="C810" s="572"/>
      <c r="D810" s="572"/>
      <c r="E810" s="572" t="s">
        <v>12923</v>
      </c>
      <c r="F810" s="571">
        <v>2.5806802129740301</v>
      </c>
      <c r="G810" s="572" t="s">
        <v>12922</v>
      </c>
      <c r="H810" s="571">
        <v>2.17</v>
      </c>
      <c r="I810" s="572" t="s">
        <v>12921</v>
      </c>
      <c r="J810" s="571">
        <v>4.75</v>
      </c>
    </row>
    <row r="811" spans="1:10" ht="15" thickBot="1">
      <c r="A811" s="572"/>
      <c r="B811" s="572"/>
      <c r="C811" s="572"/>
      <c r="D811" s="572"/>
      <c r="E811" s="572" t="s">
        <v>12920</v>
      </c>
      <c r="F811" s="571">
        <v>2.4500000000000002</v>
      </c>
      <c r="G811" s="572"/>
      <c r="H811" s="801" t="s">
        <v>12919</v>
      </c>
      <c r="I811" s="801"/>
      <c r="J811" s="571">
        <v>11.15</v>
      </c>
    </row>
    <row r="812" spans="1:10" ht="0.95" customHeight="1" thickTop="1">
      <c r="A812" s="570"/>
      <c r="B812" s="570"/>
      <c r="C812" s="570"/>
      <c r="D812" s="570"/>
      <c r="E812" s="570"/>
      <c r="F812" s="570"/>
      <c r="G812" s="570"/>
      <c r="H812" s="570"/>
      <c r="I812" s="570"/>
      <c r="J812" s="570"/>
    </row>
    <row r="813" spans="1:10" ht="18" customHeight="1">
      <c r="A813" s="590" t="s">
        <v>13885</v>
      </c>
      <c r="B813" s="588" t="s">
        <v>12942</v>
      </c>
      <c r="C813" s="590" t="s">
        <v>12941</v>
      </c>
      <c r="D813" s="590" t="s">
        <v>12940</v>
      </c>
      <c r="E813" s="802" t="s">
        <v>12939</v>
      </c>
      <c r="F813" s="802"/>
      <c r="G813" s="589" t="s">
        <v>12938</v>
      </c>
      <c r="H813" s="588" t="s">
        <v>12937</v>
      </c>
      <c r="I813" s="588" t="s">
        <v>12936</v>
      </c>
      <c r="J813" s="588" t="s">
        <v>12935</v>
      </c>
    </row>
    <row r="814" spans="1:10" ht="24" customHeight="1">
      <c r="A814" s="586" t="s">
        <v>12934</v>
      </c>
      <c r="B814" s="587" t="s">
        <v>13884</v>
      </c>
      <c r="C814" s="586" t="s">
        <v>7</v>
      </c>
      <c r="D814" s="586" t="s">
        <v>593</v>
      </c>
      <c r="E814" s="803" t="s">
        <v>13394</v>
      </c>
      <c r="F814" s="803"/>
      <c r="G814" s="585" t="s">
        <v>13042</v>
      </c>
      <c r="H814" s="584">
        <v>1</v>
      </c>
      <c r="I814" s="583">
        <v>13.61</v>
      </c>
      <c r="J814" s="583">
        <v>13.61</v>
      </c>
    </row>
    <row r="815" spans="1:10" ht="24" customHeight="1">
      <c r="A815" s="581" t="s">
        <v>12930</v>
      </c>
      <c r="B815" s="582" t="s">
        <v>12929</v>
      </c>
      <c r="C815" s="581" t="s">
        <v>7</v>
      </c>
      <c r="D815" s="581" t="s">
        <v>25</v>
      </c>
      <c r="E815" s="804" t="s">
        <v>12928</v>
      </c>
      <c r="F815" s="804"/>
      <c r="G815" s="580" t="s">
        <v>23</v>
      </c>
      <c r="H815" s="579">
        <v>0.25</v>
      </c>
      <c r="I815" s="578">
        <v>15.65</v>
      </c>
      <c r="J815" s="578">
        <v>3.91</v>
      </c>
    </row>
    <row r="816" spans="1:10" ht="24" customHeight="1">
      <c r="A816" s="581" t="s">
        <v>12930</v>
      </c>
      <c r="B816" s="582" t="s">
        <v>13031</v>
      </c>
      <c r="C816" s="581" t="s">
        <v>7</v>
      </c>
      <c r="D816" s="581" t="s">
        <v>186</v>
      </c>
      <c r="E816" s="804" t="s">
        <v>12928</v>
      </c>
      <c r="F816" s="804"/>
      <c r="G816" s="580" t="s">
        <v>23</v>
      </c>
      <c r="H816" s="579">
        <v>0.35</v>
      </c>
      <c r="I816" s="578">
        <v>20.86</v>
      </c>
      <c r="J816" s="578">
        <v>7.3</v>
      </c>
    </row>
    <row r="817" spans="1:10" ht="24" customHeight="1">
      <c r="A817" s="576" t="s">
        <v>12926</v>
      </c>
      <c r="B817" s="577" t="s">
        <v>13883</v>
      </c>
      <c r="C817" s="576" t="s">
        <v>7</v>
      </c>
      <c r="D817" s="576" t="s">
        <v>8604</v>
      </c>
      <c r="E817" s="800" t="s">
        <v>12924</v>
      </c>
      <c r="F817" s="800"/>
      <c r="G817" s="575" t="s">
        <v>58</v>
      </c>
      <c r="H817" s="574">
        <v>0.17</v>
      </c>
      <c r="I817" s="573">
        <v>14.14</v>
      </c>
      <c r="J817" s="573">
        <v>2.4</v>
      </c>
    </row>
    <row r="818" spans="1:10" ht="25.5">
      <c r="A818" s="572"/>
      <c r="B818" s="572"/>
      <c r="C818" s="572"/>
      <c r="D818" s="572"/>
      <c r="E818" s="572" t="s">
        <v>12923</v>
      </c>
      <c r="F818" s="571">
        <v>4.6560904053026189</v>
      </c>
      <c r="G818" s="572" t="s">
        <v>12922</v>
      </c>
      <c r="H818" s="571">
        <v>3.91</v>
      </c>
      <c r="I818" s="572" t="s">
        <v>12921</v>
      </c>
      <c r="J818" s="571">
        <v>8.57</v>
      </c>
    </row>
    <row r="819" spans="1:10" ht="15" thickBot="1">
      <c r="A819" s="572"/>
      <c r="B819" s="572"/>
      <c r="C819" s="572"/>
      <c r="D819" s="572"/>
      <c r="E819" s="572" t="s">
        <v>12920</v>
      </c>
      <c r="F819" s="571">
        <v>3.84</v>
      </c>
      <c r="G819" s="572"/>
      <c r="H819" s="801" t="s">
        <v>12919</v>
      </c>
      <c r="I819" s="801"/>
      <c r="J819" s="571">
        <v>17.45</v>
      </c>
    </row>
    <row r="820" spans="1:10" ht="0.95" customHeight="1" thickTop="1">
      <c r="A820" s="570"/>
      <c r="B820" s="570"/>
      <c r="C820" s="570"/>
      <c r="D820" s="570"/>
      <c r="E820" s="570"/>
      <c r="F820" s="570"/>
      <c r="G820" s="570"/>
      <c r="H820" s="570"/>
      <c r="I820" s="570"/>
      <c r="J820" s="570"/>
    </row>
    <row r="821" spans="1:10" ht="18" customHeight="1">
      <c r="A821" s="590" t="s">
        <v>13882</v>
      </c>
      <c r="B821" s="588" t="s">
        <v>12942</v>
      </c>
      <c r="C821" s="590" t="s">
        <v>12941</v>
      </c>
      <c r="D821" s="590" t="s">
        <v>12940</v>
      </c>
      <c r="E821" s="802" t="s">
        <v>12939</v>
      </c>
      <c r="F821" s="802"/>
      <c r="G821" s="589" t="s">
        <v>12938</v>
      </c>
      <c r="H821" s="588" t="s">
        <v>12937</v>
      </c>
      <c r="I821" s="588" t="s">
        <v>12936</v>
      </c>
      <c r="J821" s="588" t="s">
        <v>12935</v>
      </c>
    </row>
    <row r="822" spans="1:10" ht="24" customHeight="1">
      <c r="A822" s="586" t="s">
        <v>12934</v>
      </c>
      <c r="B822" s="587" t="s">
        <v>13881</v>
      </c>
      <c r="C822" s="586" t="s">
        <v>7</v>
      </c>
      <c r="D822" s="586" t="s">
        <v>2612</v>
      </c>
      <c r="E822" s="803" t="s">
        <v>12964</v>
      </c>
      <c r="F822" s="803"/>
      <c r="G822" s="585" t="s">
        <v>12963</v>
      </c>
      <c r="H822" s="584">
        <v>1</v>
      </c>
      <c r="I822" s="583">
        <v>33.5</v>
      </c>
      <c r="J822" s="583">
        <v>33.5</v>
      </c>
    </row>
    <row r="823" spans="1:10" ht="60" customHeight="1">
      <c r="A823" s="581" t="s">
        <v>12930</v>
      </c>
      <c r="B823" s="582" t="s">
        <v>12962</v>
      </c>
      <c r="C823" s="581" t="s">
        <v>7</v>
      </c>
      <c r="D823" s="581" t="s">
        <v>799</v>
      </c>
      <c r="E823" s="804" t="s">
        <v>12945</v>
      </c>
      <c r="F823" s="804"/>
      <c r="G823" s="580" t="s">
        <v>46</v>
      </c>
      <c r="H823" s="579">
        <v>6.0000000000000001E-3</v>
      </c>
      <c r="I823" s="578">
        <v>209.41</v>
      </c>
      <c r="J823" s="578">
        <v>1.25</v>
      </c>
    </row>
    <row r="824" spans="1:10" ht="60" customHeight="1">
      <c r="A824" s="581" t="s">
        <v>12930</v>
      </c>
      <c r="B824" s="582" t="s">
        <v>12961</v>
      </c>
      <c r="C824" s="581" t="s">
        <v>7</v>
      </c>
      <c r="D824" s="581" t="s">
        <v>800</v>
      </c>
      <c r="E824" s="804" t="s">
        <v>12945</v>
      </c>
      <c r="F824" s="804"/>
      <c r="G824" s="580" t="s">
        <v>61</v>
      </c>
      <c r="H824" s="579">
        <v>3.0000000000000001E-3</v>
      </c>
      <c r="I824" s="578">
        <v>36.090000000000003</v>
      </c>
      <c r="J824" s="578">
        <v>0.1</v>
      </c>
    </row>
    <row r="825" spans="1:10" ht="36" customHeight="1">
      <c r="A825" s="581" t="s">
        <v>12930</v>
      </c>
      <c r="B825" s="582" t="s">
        <v>13038</v>
      </c>
      <c r="C825" s="581" t="s">
        <v>7</v>
      </c>
      <c r="D825" s="581" t="s">
        <v>2024</v>
      </c>
      <c r="E825" s="804" t="s">
        <v>12945</v>
      </c>
      <c r="F825" s="804"/>
      <c r="G825" s="580" t="s">
        <v>46</v>
      </c>
      <c r="H825" s="579">
        <v>0.27400000000000002</v>
      </c>
      <c r="I825" s="578">
        <v>22.26</v>
      </c>
      <c r="J825" s="578">
        <v>6.09</v>
      </c>
    </row>
    <row r="826" spans="1:10" ht="36" customHeight="1">
      <c r="A826" s="581" t="s">
        <v>12930</v>
      </c>
      <c r="B826" s="582" t="s">
        <v>13036</v>
      </c>
      <c r="C826" s="581" t="s">
        <v>7</v>
      </c>
      <c r="D826" s="581" t="s">
        <v>2025</v>
      </c>
      <c r="E826" s="804" t="s">
        <v>12945</v>
      </c>
      <c r="F826" s="804"/>
      <c r="G826" s="580" t="s">
        <v>61</v>
      </c>
      <c r="H826" s="579">
        <v>0.254</v>
      </c>
      <c r="I826" s="578">
        <v>15.83</v>
      </c>
      <c r="J826" s="578">
        <v>4.0199999999999996</v>
      </c>
    </row>
    <row r="827" spans="1:10" ht="24" customHeight="1">
      <c r="A827" s="581" t="s">
        <v>12930</v>
      </c>
      <c r="B827" s="582" t="s">
        <v>12929</v>
      </c>
      <c r="C827" s="581" t="s">
        <v>7</v>
      </c>
      <c r="D827" s="581" t="s">
        <v>25</v>
      </c>
      <c r="E827" s="804" t="s">
        <v>12928</v>
      </c>
      <c r="F827" s="804"/>
      <c r="G827" s="580" t="s">
        <v>23</v>
      </c>
      <c r="H827" s="579">
        <v>0.65900000000000003</v>
      </c>
      <c r="I827" s="578">
        <v>15.65</v>
      </c>
      <c r="J827" s="578">
        <v>10.31</v>
      </c>
    </row>
    <row r="828" spans="1:10" ht="24" customHeight="1">
      <c r="A828" s="576" t="s">
        <v>12926</v>
      </c>
      <c r="B828" s="577" t="s">
        <v>13880</v>
      </c>
      <c r="C828" s="576" t="s">
        <v>7</v>
      </c>
      <c r="D828" s="576" t="s">
        <v>4963</v>
      </c>
      <c r="E828" s="800" t="s">
        <v>12924</v>
      </c>
      <c r="F828" s="800"/>
      <c r="G828" s="575" t="s">
        <v>12963</v>
      </c>
      <c r="H828" s="574">
        <v>1.25</v>
      </c>
      <c r="I828" s="573">
        <v>9.39</v>
      </c>
      <c r="J828" s="573">
        <v>11.73</v>
      </c>
    </row>
    <row r="829" spans="1:10" ht="25.5">
      <c r="A829" s="572"/>
      <c r="B829" s="572"/>
      <c r="C829" s="572"/>
      <c r="D829" s="572"/>
      <c r="E829" s="572" t="s">
        <v>12923</v>
      </c>
      <c r="F829" s="571">
        <v>7.8072367706182764</v>
      </c>
      <c r="G829" s="572" t="s">
        <v>12922</v>
      </c>
      <c r="H829" s="571">
        <v>6.56</v>
      </c>
      <c r="I829" s="572" t="s">
        <v>12921</v>
      </c>
      <c r="J829" s="571">
        <v>14.37</v>
      </c>
    </row>
    <row r="830" spans="1:10" ht="15" thickBot="1">
      <c r="A830" s="572"/>
      <c r="B830" s="572"/>
      <c r="C830" s="572"/>
      <c r="D830" s="572"/>
      <c r="E830" s="572" t="s">
        <v>12920</v>
      </c>
      <c r="F830" s="571">
        <v>9.4600000000000009</v>
      </c>
      <c r="G830" s="572"/>
      <c r="H830" s="801" t="s">
        <v>12919</v>
      </c>
      <c r="I830" s="801"/>
      <c r="J830" s="571">
        <v>42.96</v>
      </c>
    </row>
    <row r="831" spans="1:10" ht="0.95" customHeight="1" thickTop="1">
      <c r="A831" s="570"/>
      <c r="B831" s="570"/>
      <c r="C831" s="570"/>
      <c r="D831" s="570"/>
      <c r="E831" s="570"/>
      <c r="F831" s="570"/>
      <c r="G831" s="570"/>
      <c r="H831" s="570"/>
      <c r="I831" s="570"/>
      <c r="J831" s="570"/>
    </row>
    <row r="832" spans="1:10" ht="18" customHeight="1">
      <c r="A832" s="590" t="s">
        <v>13879</v>
      </c>
      <c r="B832" s="588" t="s">
        <v>12942</v>
      </c>
      <c r="C832" s="590" t="s">
        <v>12941</v>
      </c>
      <c r="D832" s="590" t="s">
        <v>12940</v>
      </c>
      <c r="E832" s="802" t="s">
        <v>12939</v>
      </c>
      <c r="F832" s="802"/>
      <c r="G832" s="589" t="s">
        <v>12938</v>
      </c>
      <c r="H832" s="588" t="s">
        <v>12937</v>
      </c>
      <c r="I832" s="588" t="s">
        <v>12936</v>
      </c>
      <c r="J832" s="588" t="s">
        <v>12935</v>
      </c>
    </row>
    <row r="833" spans="1:10" ht="48" customHeight="1">
      <c r="A833" s="586" t="s">
        <v>12934</v>
      </c>
      <c r="B833" s="587" t="s">
        <v>13878</v>
      </c>
      <c r="C833" s="586" t="s">
        <v>7</v>
      </c>
      <c r="D833" s="586" t="s">
        <v>1058</v>
      </c>
      <c r="E833" s="803" t="s">
        <v>13870</v>
      </c>
      <c r="F833" s="803"/>
      <c r="G833" s="585" t="s">
        <v>13042</v>
      </c>
      <c r="H833" s="584">
        <v>1</v>
      </c>
      <c r="I833" s="583">
        <v>39.99</v>
      </c>
      <c r="J833" s="583">
        <v>39.99</v>
      </c>
    </row>
    <row r="834" spans="1:10" ht="36" customHeight="1">
      <c r="A834" s="581" t="s">
        <v>12930</v>
      </c>
      <c r="B834" s="582" t="s">
        <v>13359</v>
      </c>
      <c r="C834" s="581" t="s">
        <v>7</v>
      </c>
      <c r="D834" s="581" t="s">
        <v>4526</v>
      </c>
      <c r="E834" s="804" t="s">
        <v>12928</v>
      </c>
      <c r="F834" s="804"/>
      <c r="G834" s="580" t="s">
        <v>12963</v>
      </c>
      <c r="H834" s="579">
        <v>5.2999999999999999E-2</v>
      </c>
      <c r="I834" s="578">
        <v>448.91</v>
      </c>
      <c r="J834" s="578">
        <v>23.79</v>
      </c>
    </row>
    <row r="835" spans="1:10" ht="24" customHeight="1">
      <c r="A835" s="581" t="s">
        <v>12930</v>
      </c>
      <c r="B835" s="582" t="s">
        <v>12929</v>
      </c>
      <c r="C835" s="581" t="s">
        <v>7</v>
      </c>
      <c r="D835" s="581" t="s">
        <v>25</v>
      </c>
      <c r="E835" s="804" t="s">
        <v>12928</v>
      </c>
      <c r="F835" s="804"/>
      <c r="G835" s="580" t="s">
        <v>23</v>
      </c>
      <c r="H835" s="579">
        <v>0.18</v>
      </c>
      <c r="I835" s="578">
        <v>15.65</v>
      </c>
      <c r="J835" s="578">
        <v>2.81</v>
      </c>
    </row>
    <row r="836" spans="1:10" ht="24" customHeight="1">
      <c r="A836" s="581" t="s">
        <v>12930</v>
      </c>
      <c r="B836" s="582" t="s">
        <v>13035</v>
      </c>
      <c r="C836" s="581" t="s">
        <v>7</v>
      </c>
      <c r="D836" s="581" t="s">
        <v>49</v>
      </c>
      <c r="E836" s="804" t="s">
        <v>12928</v>
      </c>
      <c r="F836" s="804"/>
      <c r="G836" s="580" t="s">
        <v>23</v>
      </c>
      <c r="H836" s="579">
        <v>0.36</v>
      </c>
      <c r="I836" s="578">
        <v>19.86</v>
      </c>
      <c r="J836" s="578">
        <v>7.14</v>
      </c>
    </row>
    <row r="837" spans="1:10" ht="24" customHeight="1">
      <c r="A837" s="576" t="s">
        <v>12926</v>
      </c>
      <c r="B837" s="577" t="s">
        <v>13877</v>
      </c>
      <c r="C837" s="576" t="s">
        <v>7</v>
      </c>
      <c r="D837" s="576" t="s">
        <v>4823</v>
      </c>
      <c r="E837" s="800" t="s">
        <v>12924</v>
      </c>
      <c r="F837" s="800"/>
      <c r="G837" s="575" t="s">
        <v>58</v>
      </c>
      <c r="H837" s="574">
        <v>0.435</v>
      </c>
      <c r="I837" s="573">
        <v>13.68</v>
      </c>
      <c r="J837" s="573">
        <v>5.95</v>
      </c>
    </row>
    <row r="838" spans="1:10" ht="24" customHeight="1">
      <c r="A838" s="576" t="s">
        <v>12926</v>
      </c>
      <c r="B838" s="577" t="s">
        <v>13190</v>
      </c>
      <c r="C838" s="576" t="s">
        <v>7</v>
      </c>
      <c r="D838" s="576" t="s">
        <v>4682</v>
      </c>
      <c r="E838" s="800" t="s">
        <v>12924</v>
      </c>
      <c r="F838" s="800"/>
      <c r="G838" s="575" t="s">
        <v>21</v>
      </c>
      <c r="H838" s="574">
        <v>0.5</v>
      </c>
      <c r="I838" s="573">
        <v>0.6</v>
      </c>
      <c r="J838" s="573">
        <v>0.3</v>
      </c>
    </row>
    <row r="839" spans="1:10" ht="25.5">
      <c r="A839" s="572"/>
      <c r="B839" s="572"/>
      <c r="C839" s="572"/>
      <c r="D839" s="572"/>
      <c r="E839" s="572" t="s">
        <v>12923</v>
      </c>
      <c r="F839" s="571">
        <v>5.8893838965554712</v>
      </c>
      <c r="G839" s="572" t="s">
        <v>12922</v>
      </c>
      <c r="H839" s="571">
        <v>4.95</v>
      </c>
      <c r="I839" s="572" t="s">
        <v>12921</v>
      </c>
      <c r="J839" s="571">
        <v>10.84</v>
      </c>
    </row>
    <row r="840" spans="1:10" ht="15" thickBot="1">
      <c r="A840" s="572"/>
      <c r="B840" s="572"/>
      <c r="C840" s="572"/>
      <c r="D840" s="572"/>
      <c r="E840" s="572" t="s">
        <v>12920</v>
      </c>
      <c r="F840" s="571">
        <v>11.29</v>
      </c>
      <c r="G840" s="572"/>
      <c r="H840" s="801" t="s">
        <v>12919</v>
      </c>
      <c r="I840" s="801"/>
      <c r="J840" s="571">
        <v>51.28</v>
      </c>
    </row>
    <row r="841" spans="1:10" ht="0.95" customHeight="1" thickTop="1">
      <c r="A841" s="570"/>
      <c r="B841" s="570"/>
      <c r="C841" s="570"/>
      <c r="D841" s="570"/>
      <c r="E841" s="570"/>
      <c r="F841" s="570"/>
      <c r="G841" s="570"/>
      <c r="H841" s="570"/>
      <c r="I841" s="570"/>
      <c r="J841" s="570"/>
    </row>
    <row r="842" spans="1:10" ht="18" customHeight="1">
      <c r="A842" s="590" t="s">
        <v>13876</v>
      </c>
      <c r="B842" s="588" t="s">
        <v>12942</v>
      </c>
      <c r="C842" s="590" t="s">
        <v>12941</v>
      </c>
      <c r="D842" s="590" t="s">
        <v>12940</v>
      </c>
      <c r="E842" s="802" t="s">
        <v>12939</v>
      </c>
      <c r="F842" s="802"/>
      <c r="G842" s="589" t="s">
        <v>12938</v>
      </c>
      <c r="H842" s="588" t="s">
        <v>12937</v>
      </c>
      <c r="I842" s="588" t="s">
        <v>12936</v>
      </c>
      <c r="J842" s="588" t="s">
        <v>12935</v>
      </c>
    </row>
    <row r="843" spans="1:10" ht="24" customHeight="1">
      <c r="A843" s="586" t="s">
        <v>12934</v>
      </c>
      <c r="B843" s="587" t="s">
        <v>13875</v>
      </c>
      <c r="C843" s="586" t="s">
        <v>7</v>
      </c>
      <c r="D843" s="586" t="s">
        <v>10147</v>
      </c>
      <c r="E843" s="803" t="s">
        <v>13870</v>
      </c>
      <c r="F843" s="803"/>
      <c r="G843" s="585" t="s">
        <v>13042</v>
      </c>
      <c r="H843" s="584">
        <v>1</v>
      </c>
      <c r="I843" s="583">
        <v>36.83</v>
      </c>
      <c r="J843" s="583">
        <v>36.83</v>
      </c>
    </row>
    <row r="844" spans="1:10" ht="36" customHeight="1">
      <c r="A844" s="581" t="s">
        <v>12930</v>
      </c>
      <c r="B844" s="582" t="s">
        <v>13468</v>
      </c>
      <c r="C844" s="581" t="s">
        <v>7</v>
      </c>
      <c r="D844" s="581" t="s">
        <v>2845</v>
      </c>
      <c r="E844" s="804" t="s">
        <v>12945</v>
      </c>
      <c r="F844" s="804"/>
      <c r="G844" s="580" t="s">
        <v>46</v>
      </c>
      <c r="H844" s="579">
        <v>0.123</v>
      </c>
      <c r="I844" s="578">
        <v>2.85</v>
      </c>
      <c r="J844" s="578">
        <v>0.35</v>
      </c>
    </row>
    <row r="845" spans="1:10" ht="36" customHeight="1">
      <c r="A845" s="581" t="s">
        <v>12930</v>
      </c>
      <c r="B845" s="582" t="s">
        <v>13467</v>
      </c>
      <c r="C845" s="581" t="s">
        <v>7</v>
      </c>
      <c r="D845" s="581" t="s">
        <v>2846</v>
      </c>
      <c r="E845" s="804" t="s">
        <v>12945</v>
      </c>
      <c r="F845" s="804"/>
      <c r="G845" s="580" t="s">
        <v>61</v>
      </c>
      <c r="H845" s="579">
        <v>0.42799999999999999</v>
      </c>
      <c r="I845" s="578">
        <v>0.45</v>
      </c>
      <c r="J845" s="578">
        <v>0.19</v>
      </c>
    </row>
    <row r="846" spans="1:10" ht="36" customHeight="1">
      <c r="A846" s="581" t="s">
        <v>12930</v>
      </c>
      <c r="B846" s="582" t="s">
        <v>13362</v>
      </c>
      <c r="C846" s="581" t="s">
        <v>7</v>
      </c>
      <c r="D846" s="581" t="s">
        <v>4524</v>
      </c>
      <c r="E846" s="804" t="s">
        <v>12928</v>
      </c>
      <c r="F846" s="804"/>
      <c r="G846" s="580" t="s">
        <v>12963</v>
      </c>
      <c r="H846" s="579">
        <v>1.66E-2</v>
      </c>
      <c r="I846" s="578">
        <v>504.09</v>
      </c>
      <c r="J846" s="578">
        <v>8.36</v>
      </c>
    </row>
    <row r="847" spans="1:10" ht="24" customHeight="1">
      <c r="A847" s="581" t="s">
        <v>12930</v>
      </c>
      <c r="B847" s="582" t="s">
        <v>12929</v>
      </c>
      <c r="C847" s="581" t="s">
        <v>7</v>
      </c>
      <c r="D847" s="581" t="s">
        <v>25</v>
      </c>
      <c r="E847" s="804" t="s">
        <v>12928</v>
      </c>
      <c r="F847" s="804"/>
      <c r="G847" s="580" t="s">
        <v>23</v>
      </c>
      <c r="H847" s="579">
        <v>0.27500000000000002</v>
      </c>
      <c r="I847" s="578">
        <v>15.65</v>
      </c>
      <c r="J847" s="578">
        <v>4.3</v>
      </c>
    </row>
    <row r="848" spans="1:10" ht="24" customHeight="1">
      <c r="A848" s="581" t="s">
        <v>12930</v>
      </c>
      <c r="B848" s="582" t="s">
        <v>13035</v>
      </c>
      <c r="C848" s="581" t="s">
        <v>7</v>
      </c>
      <c r="D848" s="581" t="s">
        <v>49</v>
      </c>
      <c r="E848" s="804" t="s">
        <v>12928</v>
      </c>
      <c r="F848" s="804"/>
      <c r="G848" s="580" t="s">
        <v>23</v>
      </c>
      <c r="H848" s="579">
        <v>0.55100000000000005</v>
      </c>
      <c r="I848" s="578">
        <v>19.86</v>
      </c>
      <c r="J848" s="578">
        <v>10.94</v>
      </c>
    </row>
    <row r="849" spans="1:10" ht="36" customHeight="1">
      <c r="A849" s="576" t="s">
        <v>12926</v>
      </c>
      <c r="B849" s="577" t="s">
        <v>13874</v>
      </c>
      <c r="C849" s="576" t="s">
        <v>7</v>
      </c>
      <c r="D849" s="576" t="s">
        <v>6709</v>
      </c>
      <c r="E849" s="800" t="s">
        <v>12924</v>
      </c>
      <c r="F849" s="800"/>
      <c r="G849" s="575" t="s">
        <v>21</v>
      </c>
      <c r="H849" s="574">
        <v>23.24</v>
      </c>
      <c r="I849" s="573">
        <v>0.49</v>
      </c>
      <c r="J849" s="573">
        <v>11.38</v>
      </c>
    </row>
    <row r="850" spans="1:10" ht="24" customHeight="1">
      <c r="A850" s="576" t="s">
        <v>12926</v>
      </c>
      <c r="B850" s="577" t="s">
        <v>13873</v>
      </c>
      <c r="C850" s="576" t="s">
        <v>7</v>
      </c>
      <c r="D850" s="576" t="s">
        <v>7017</v>
      </c>
      <c r="E850" s="800" t="s">
        <v>12924</v>
      </c>
      <c r="F850" s="800"/>
      <c r="G850" s="575" t="s">
        <v>18</v>
      </c>
      <c r="H850" s="574">
        <v>1.67</v>
      </c>
      <c r="I850" s="573">
        <v>0.79</v>
      </c>
      <c r="J850" s="573">
        <v>1.31</v>
      </c>
    </row>
    <row r="851" spans="1:10" ht="25.5">
      <c r="A851" s="572"/>
      <c r="B851" s="572"/>
      <c r="C851" s="572"/>
      <c r="D851" s="572"/>
      <c r="E851" s="572" t="s">
        <v>12923</v>
      </c>
      <c r="F851" s="571">
        <v>7.0357492122134087</v>
      </c>
      <c r="G851" s="572" t="s">
        <v>12922</v>
      </c>
      <c r="H851" s="571">
        <v>5.91</v>
      </c>
      <c r="I851" s="572" t="s">
        <v>12921</v>
      </c>
      <c r="J851" s="571">
        <v>12.95</v>
      </c>
    </row>
    <row r="852" spans="1:10" ht="15" thickBot="1">
      <c r="A852" s="572"/>
      <c r="B852" s="572"/>
      <c r="C852" s="572"/>
      <c r="D852" s="572"/>
      <c r="E852" s="572" t="s">
        <v>12920</v>
      </c>
      <c r="F852" s="571">
        <v>10.4</v>
      </c>
      <c r="G852" s="572"/>
      <c r="H852" s="801" t="s">
        <v>12919</v>
      </c>
      <c r="I852" s="801"/>
      <c r="J852" s="571">
        <v>47.23</v>
      </c>
    </row>
    <row r="853" spans="1:10" ht="0.95" customHeight="1" thickTop="1">
      <c r="A853" s="570"/>
      <c r="B853" s="570"/>
      <c r="C853" s="570"/>
      <c r="D853" s="570"/>
      <c r="E853" s="570"/>
      <c r="F853" s="570"/>
      <c r="G853" s="570"/>
      <c r="H853" s="570"/>
      <c r="I853" s="570"/>
      <c r="J853" s="570"/>
    </row>
    <row r="854" spans="1:10" ht="18" customHeight="1">
      <c r="A854" s="590" t="s">
        <v>13872</v>
      </c>
      <c r="B854" s="588" t="s">
        <v>12942</v>
      </c>
      <c r="C854" s="590" t="s">
        <v>12941</v>
      </c>
      <c r="D854" s="590" t="s">
        <v>12940</v>
      </c>
      <c r="E854" s="802" t="s">
        <v>12939</v>
      </c>
      <c r="F854" s="802"/>
      <c r="G854" s="589" t="s">
        <v>12938</v>
      </c>
      <c r="H854" s="588" t="s">
        <v>12937</v>
      </c>
      <c r="I854" s="588" t="s">
        <v>12936</v>
      </c>
      <c r="J854" s="588" t="s">
        <v>12935</v>
      </c>
    </row>
    <row r="855" spans="1:10" ht="48" customHeight="1">
      <c r="A855" s="586" t="s">
        <v>12934</v>
      </c>
      <c r="B855" s="587" t="s">
        <v>13871</v>
      </c>
      <c r="C855" s="586" t="s">
        <v>7</v>
      </c>
      <c r="D855" s="586" t="s">
        <v>123</v>
      </c>
      <c r="E855" s="803" t="s">
        <v>13870</v>
      </c>
      <c r="F855" s="803"/>
      <c r="G855" s="585" t="s">
        <v>13042</v>
      </c>
      <c r="H855" s="584">
        <v>1</v>
      </c>
      <c r="I855" s="583">
        <v>39.9</v>
      </c>
      <c r="J855" s="583">
        <v>39.9</v>
      </c>
    </row>
    <row r="856" spans="1:10" ht="36" customHeight="1">
      <c r="A856" s="581" t="s">
        <v>12930</v>
      </c>
      <c r="B856" s="582" t="s">
        <v>13359</v>
      </c>
      <c r="C856" s="581" t="s">
        <v>7</v>
      </c>
      <c r="D856" s="581" t="s">
        <v>4526</v>
      </c>
      <c r="E856" s="804" t="s">
        <v>12928</v>
      </c>
      <c r="F856" s="804"/>
      <c r="G856" s="580" t="s">
        <v>12963</v>
      </c>
      <c r="H856" s="579">
        <v>6.6100000000000006E-2</v>
      </c>
      <c r="I856" s="578">
        <v>448.91</v>
      </c>
      <c r="J856" s="578">
        <v>29.67</v>
      </c>
    </row>
    <row r="857" spans="1:10" ht="24" customHeight="1">
      <c r="A857" s="581" t="s">
        <v>12930</v>
      </c>
      <c r="B857" s="582" t="s">
        <v>12929</v>
      </c>
      <c r="C857" s="581" t="s">
        <v>7</v>
      </c>
      <c r="D857" s="581" t="s">
        <v>25</v>
      </c>
      <c r="E857" s="804" t="s">
        <v>12928</v>
      </c>
      <c r="F857" s="804"/>
      <c r="G857" s="580" t="s">
        <v>23</v>
      </c>
      <c r="H857" s="579">
        <v>0.185</v>
      </c>
      <c r="I857" s="578">
        <v>15.65</v>
      </c>
      <c r="J857" s="578">
        <v>2.89</v>
      </c>
    </row>
    <row r="858" spans="1:10" ht="24" customHeight="1">
      <c r="A858" s="581" t="s">
        <v>12930</v>
      </c>
      <c r="B858" s="582" t="s">
        <v>13035</v>
      </c>
      <c r="C858" s="581" t="s">
        <v>7</v>
      </c>
      <c r="D858" s="581" t="s">
        <v>49</v>
      </c>
      <c r="E858" s="804" t="s">
        <v>12928</v>
      </c>
      <c r="F858" s="804"/>
      <c r="G858" s="580" t="s">
        <v>23</v>
      </c>
      <c r="H858" s="579">
        <v>0.37</v>
      </c>
      <c r="I858" s="578">
        <v>19.86</v>
      </c>
      <c r="J858" s="578">
        <v>7.34</v>
      </c>
    </row>
    <row r="859" spans="1:10" ht="25.5">
      <c r="A859" s="572"/>
      <c r="B859" s="572"/>
      <c r="C859" s="572"/>
      <c r="D859" s="572"/>
      <c r="E859" s="572" t="s">
        <v>12923</v>
      </c>
      <c r="F859" s="571">
        <v>6.400086928175595</v>
      </c>
      <c r="G859" s="572" t="s">
        <v>12922</v>
      </c>
      <c r="H859" s="571">
        <v>5.38</v>
      </c>
      <c r="I859" s="572" t="s">
        <v>12921</v>
      </c>
      <c r="J859" s="571">
        <v>11.78</v>
      </c>
    </row>
    <row r="860" spans="1:10" ht="15" thickBot="1">
      <c r="A860" s="572"/>
      <c r="B860" s="572"/>
      <c r="C860" s="572"/>
      <c r="D860" s="572"/>
      <c r="E860" s="572" t="s">
        <v>12920</v>
      </c>
      <c r="F860" s="571">
        <v>11.26</v>
      </c>
      <c r="G860" s="572"/>
      <c r="H860" s="801" t="s">
        <v>12919</v>
      </c>
      <c r="I860" s="801"/>
      <c r="J860" s="571">
        <v>51.16</v>
      </c>
    </row>
    <row r="861" spans="1:10" ht="0.95" customHeight="1" thickTop="1">
      <c r="A861" s="570"/>
      <c r="B861" s="570"/>
      <c r="C861" s="570"/>
      <c r="D861" s="570"/>
      <c r="E861" s="570"/>
      <c r="F861" s="570"/>
      <c r="G861" s="570"/>
      <c r="H861" s="570"/>
      <c r="I861" s="570"/>
      <c r="J861" s="570"/>
    </row>
    <row r="862" spans="1:10" ht="18" customHeight="1">
      <c r="A862" s="590" t="s">
        <v>13869</v>
      </c>
      <c r="B862" s="588" t="s">
        <v>12942</v>
      </c>
      <c r="C862" s="590" t="s">
        <v>12941</v>
      </c>
      <c r="D862" s="590" t="s">
        <v>12940</v>
      </c>
      <c r="E862" s="802" t="s">
        <v>12939</v>
      </c>
      <c r="F862" s="802"/>
      <c r="G862" s="589" t="s">
        <v>12938</v>
      </c>
      <c r="H862" s="588" t="s">
        <v>12937</v>
      </c>
      <c r="I862" s="588" t="s">
        <v>12936</v>
      </c>
      <c r="J862" s="588" t="s">
        <v>12935</v>
      </c>
    </row>
    <row r="863" spans="1:10" ht="36" customHeight="1">
      <c r="A863" s="586" t="s">
        <v>12934</v>
      </c>
      <c r="B863" s="587" t="s">
        <v>13868</v>
      </c>
      <c r="C863" s="586" t="s">
        <v>7</v>
      </c>
      <c r="D863" s="586" t="s">
        <v>2221</v>
      </c>
      <c r="E863" s="803" t="s">
        <v>13405</v>
      </c>
      <c r="F863" s="803"/>
      <c r="G863" s="585" t="s">
        <v>13042</v>
      </c>
      <c r="H863" s="584">
        <v>1</v>
      </c>
      <c r="I863" s="583">
        <v>69.42</v>
      </c>
      <c r="J863" s="583">
        <v>69.42</v>
      </c>
    </row>
    <row r="864" spans="1:10" ht="36" customHeight="1">
      <c r="A864" s="581" t="s">
        <v>12930</v>
      </c>
      <c r="B864" s="582" t="s">
        <v>13057</v>
      </c>
      <c r="C864" s="581" t="s">
        <v>7</v>
      </c>
      <c r="D864" s="581" t="s">
        <v>1975</v>
      </c>
      <c r="E864" s="804" t="s">
        <v>12945</v>
      </c>
      <c r="F864" s="804"/>
      <c r="G864" s="580" t="s">
        <v>46</v>
      </c>
      <c r="H864" s="579">
        <v>5.4999999999999997E-3</v>
      </c>
      <c r="I864" s="578">
        <v>8.7899999999999991</v>
      </c>
      <c r="J864" s="578">
        <v>0.04</v>
      </c>
    </row>
    <row r="865" spans="1:10" ht="48" customHeight="1">
      <c r="A865" s="581" t="s">
        <v>12930</v>
      </c>
      <c r="B865" s="582" t="s">
        <v>13291</v>
      </c>
      <c r="C865" s="581" t="s">
        <v>7</v>
      </c>
      <c r="D865" s="581" t="s">
        <v>1981</v>
      </c>
      <c r="E865" s="804" t="s">
        <v>12945</v>
      </c>
      <c r="F865" s="804"/>
      <c r="G865" s="580" t="s">
        <v>46</v>
      </c>
      <c r="H865" s="579">
        <v>3.7000000000000002E-3</v>
      </c>
      <c r="I865" s="578">
        <v>20.38</v>
      </c>
      <c r="J865" s="578">
        <v>7.0000000000000007E-2</v>
      </c>
    </row>
    <row r="866" spans="1:10" ht="48" customHeight="1">
      <c r="A866" s="581" t="s">
        <v>12930</v>
      </c>
      <c r="B866" s="582" t="s">
        <v>13292</v>
      </c>
      <c r="C866" s="581" t="s">
        <v>7</v>
      </c>
      <c r="D866" s="581" t="s">
        <v>1982</v>
      </c>
      <c r="E866" s="804" t="s">
        <v>12945</v>
      </c>
      <c r="F866" s="804"/>
      <c r="G866" s="580" t="s">
        <v>61</v>
      </c>
      <c r="H866" s="579">
        <v>0.12280000000000001</v>
      </c>
      <c r="I866" s="578">
        <v>0.93</v>
      </c>
      <c r="J866" s="578">
        <v>0.11</v>
      </c>
    </row>
    <row r="867" spans="1:10" ht="36" customHeight="1">
      <c r="A867" s="581" t="s">
        <v>12930</v>
      </c>
      <c r="B867" s="582" t="s">
        <v>13058</v>
      </c>
      <c r="C867" s="581" t="s">
        <v>7</v>
      </c>
      <c r="D867" s="581" t="s">
        <v>1976</v>
      </c>
      <c r="E867" s="804" t="s">
        <v>12945</v>
      </c>
      <c r="F867" s="804"/>
      <c r="G867" s="580" t="s">
        <v>61</v>
      </c>
      <c r="H867" s="579">
        <v>0.1211</v>
      </c>
      <c r="I867" s="578">
        <v>0.52</v>
      </c>
      <c r="J867" s="578">
        <v>0.06</v>
      </c>
    </row>
    <row r="868" spans="1:10" ht="24" customHeight="1">
      <c r="A868" s="581" t="s">
        <v>12930</v>
      </c>
      <c r="B868" s="582" t="s">
        <v>13335</v>
      </c>
      <c r="C868" s="581" t="s">
        <v>7</v>
      </c>
      <c r="D868" s="581" t="s">
        <v>151</v>
      </c>
      <c r="E868" s="804" t="s">
        <v>12928</v>
      </c>
      <c r="F868" s="804"/>
      <c r="G868" s="580" t="s">
        <v>23</v>
      </c>
      <c r="H868" s="579">
        <v>0.25309999999999999</v>
      </c>
      <c r="I868" s="578">
        <v>19.559999999999999</v>
      </c>
      <c r="J868" s="578">
        <v>4.95</v>
      </c>
    </row>
    <row r="869" spans="1:10" ht="24" customHeight="1">
      <c r="A869" s="581" t="s">
        <v>12930</v>
      </c>
      <c r="B869" s="582" t="s">
        <v>12929</v>
      </c>
      <c r="C869" s="581" t="s">
        <v>7</v>
      </c>
      <c r="D869" s="581" t="s">
        <v>25</v>
      </c>
      <c r="E869" s="804" t="s">
        <v>12928</v>
      </c>
      <c r="F869" s="804"/>
      <c r="G869" s="580" t="s">
        <v>23</v>
      </c>
      <c r="H869" s="579">
        <v>0.25309999999999999</v>
      </c>
      <c r="I869" s="578">
        <v>15.65</v>
      </c>
      <c r="J869" s="578">
        <v>3.96</v>
      </c>
    </row>
    <row r="870" spans="1:10" ht="24" customHeight="1">
      <c r="A870" s="576" t="s">
        <v>12926</v>
      </c>
      <c r="B870" s="577" t="s">
        <v>13034</v>
      </c>
      <c r="C870" s="576" t="s">
        <v>7</v>
      </c>
      <c r="D870" s="576" t="s">
        <v>4681</v>
      </c>
      <c r="E870" s="800" t="s">
        <v>12924</v>
      </c>
      <c r="F870" s="800"/>
      <c r="G870" s="575" t="s">
        <v>12963</v>
      </c>
      <c r="H870" s="574">
        <v>5.6800000000000003E-2</v>
      </c>
      <c r="I870" s="573">
        <v>74.17</v>
      </c>
      <c r="J870" s="573">
        <v>4.21</v>
      </c>
    </row>
    <row r="871" spans="1:10" ht="48" customHeight="1">
      <c r="A871" s="576" t="s">
        <v>12926</v>
      </c>
      <c r="B871" s="577" t="s">
        <v>13867</v>
      </c>
      <c r="C871" s="576" t="s">
        <v>7</v>
      </c>
      <c r="D871" s="576" t="s">
        <v>5098</v>
      </c>
      <c r="E871" s="800" t="s">
        <v>12924</v>
      </c>
      <c r="F871" s="800"/>
      <c r="G871" s="575" t="s">
        <v>13042</v>
      </c>
      <c r="H871" s="574">
        <v>1.0031000000000001</v>
      </c>
      <c r="I871" s="573">
        <v>55.22</v>
      </c>
      <c r="J871" s="573">
        <v>55.39</v>
      </c>
    </row>
    <row r="872" spans="1:10" ht="24" customHeight="1">
      <c r="A872" s="576" t="s">
        <v>12926</v>
      </c>
      <c r="B872" s="577" t="s">
        <v>13866</v>
      </c>
      <c r="C872" s="576" t="s">
        <v>7</v>
      </c>
      <c r="D872" s="576" t="s">
        <v>7875</v>
      </c>
      <c r="E872" s="800" t="s">
        <v>12924</v>
      </c>
      <c r="F872" s="800"/>
      <c r="G872" s="575" t="s">
        <v>12963</v>
      </c>
      <c r="H872" s="574">
        <v>8.6999999999999994E-3</v>
      </c>
      <c r="I872" s="573">
        <v>72.680000000000007</v>
      </c>
      <c r="J872" s="573">
        <v>0.63</v>
      </c>
    </row>
    <row r="873" spans="1:10" ht="25.5">
      <c r="A873" s="572"/>
      <c r="B873" s="572"/>
      <c r="C873" s="572"/>
      <c r="D873" s="572"/>
      <c r="E873" s="572" t="s">
        <v>12923</v>
      </c>
      <c r="F873" s="571">
        <v>3.8031076822775183</v>
      </c>
      <c r="G873" s="572" t="s">
        <v>12922</v>
      </c>
      <c r="H873" s="571">
        <v>3.2</v>
      </c>
      <c r="I873" s="572" t="s">
        <v>12921</v>
      </c>
      <c r="J873" s="571">
        <v>7</v>
      </c>
    </row>
    <row r="874" spans="1:10" ht="15" thickBot="1">
      <c r="A874" s="572"/>
      <c r="B874" s="572"/>
      <c r="C874" s="572"/>
      <c r="D874" s="572"/>
      <c r="E874" s="572" t="s">
        <v>12920</v>
      </c>
      <c r="F874" s="571">
        <v>19.600000000000001</v>
      </c>
      <c r="G874" s="572"/>
      <c r="H874" s="801" t="s">
        <v>12919</v>
      </c>
      <c r="I874" s="801"/>
      <c r="J874" s="571">
        <v>89.02</v>
      </c>
    </row>
    <row r="875" spans="1:10" ht="0.95" customHeight="1" thickTop="1">
      <c r="A875" s="570"/>
      <c r="B875" s="570"/>
      <c r="C875" s="570"/>
      <c r="D875" s="570"/>
      <c r="E875" s="570"/>
      <c r="F875" s="570"/>
      <c r="G875" s="570"/>
      <c r="H875" s="570"/>
      <c r="I875" s="570"/>
      <c r="J875" s="570"/>
    </row>
    <row r="876" spans="1:10" ht="18" customHeight="1">
      <c r="A876" s="590" t="s">
        <v>13865</v>
      </c>
      <c r="B876" s="588" t="s">
        <v>12942</v>
      </c>
      <c r="C876" s="590" t="s">
        <v>12941</v>
      </c>
      <c r="D876" s="590" t="s">
        <v>12940</v>
      </c>
      <c r="E876" s="802" t="s">
        <v>12939</v>
      </c>
      <c r="F876" s="802"/>
      <c r="G876" s="589" t="s">
        <v>12938</v>
      </c>
      <c r="H876" s="588" t="s">
        <v>12937</v>
      </c>
      <c r="I876" s="588" t="s">
        <v>12936</v>
      </c>
      <c r="J876" s="588" t="s">
        <v>12935</v>
      </c>
    </row>
    <row r="877" spans="1:10" ht="36" customHeight="1">
      <c r="A877" s="586" t="s">
        <v>12934</v>
      </c>
      <c r="B877" s="587" t="s">
        <v>13864</v>
      </c>
      <c r="C877" s="586" t="s">
        <v>7</v>
      </c>
      <c r="D877" s="586" t="s">
        <v>12001</v>
      </c>
      <c r="E877" s="803" t="s">
        <v>12932</v>
      </c>
      <c r="F877" s="803"/>
      <c r="G877" s="585" t="s">
        <v>41</v>
      </c>
      <c r="H877" s="584">
        <v>1</v>
      </c>
      <c r="I877" s="583">
        <v>525.03</v>
      </c>
      <c r="J877" s="583">
        <v>525.03</v>
      </c>
    </row>
    <row r="878" spans="1:10" ht="60" customHeight="1">
      <c r="A878" s="581" t="s">
        <v>12930</v>
      </c>
      <c r="B878" s="582" t="s">
        <v>13039</v>
      </c>
      <c r="C878" s="581" t="s">
        <v>7</v>
      </c>
      <c r="D878" s="581" t="s">
        <v>744</v>
      </c>
      <c r="E878" s="804" t="s">
        <v>12945</v>
      </c>
      <c r="F878" s="804"/>
      <c r="G878" s="580" t="s">
        <v>46</v>
      </c>
      <c r="H878" s="579">
        <v>8.6999999999999994E-3</v>
      </c>
      <c r="I878" s="578">
        <v>99.04</v>
      </c>
      <c r="J878" s="578">
        <v>0.86</v>
      </c>
    </row>
    <row r="879" spans="1:10" ht="60" customHeight="1">
      <c r="A879" s="581" t="s">
        <v>12930</v>
      </c>
      <c r="B879" s="582" t="s">
        <v>13037</v>
      </c>
      <c r="C879" s="581" t="s">
        <v>7</v>
      </c>
      <c r="D879" s="581" t="s">
        <v>745</v>
      </c>
      <c r="E879" s="804" t="s">
        <v>12945</v>
      </c>
      <c r="F879" s="804"/>
      <c r="G879" s="580" t="s">
        <v>61</v>
      </c>
      <c r="H879" s="579">
        <v>2.9399999999999999E-2</v>
      </c>
      <c r="I879" s="578">
        <v>38</v>
      </c>
      <c r="J879" s="578">
        <v>1.1100000000000001</v>
      </c>
    </row>
    <row r="880" spans="1:10" ht="36" customHeight="1">
      <c r="A880" s="581" t="s">
        <v>12930</v>
      </c>
      <c r="B880" s="582" t="s">
        <v>13298</v>
      </c>
      <c r="C880" s="581" t="s">
        <v>7</v>
      </c>
      <c r="D880" s="581" t="s">
        <v>565</v>
      </c>
      <c r="E880" s="804" t="s">
        <v>13070</v>
      </c>
      <c r="F880" s="804"/>
      <c r="G880" s="580" t="s">
        <v>12963</v>
      </c>
      <c r="H880" s="579">
        <v>7.4399999999999994E-2</v>
      </c>
      <c r="I880" s="578">
        <v>350.6</v>
      </c>
      <c r="J880" s="578">
        <v>26.08</v>
      </c>
    </row>
    <row r="881" spans="1:10" ht="36" customHeight="1">
      <c r="A881" s="581" t="s">
        <v>12930</v>
      </c>
      <c r="B881" s="582" t="s">
        <v>13073</v>
      </c>
      <c r="C881" s="581" t="s">
        <v>7</v>
      </c>
      <c r="D881" s="581" t="s">
        <v>3950</v>
      </c>
      <c r="E881" s="804" t="s">
        <v>13070</v>
      </c>
      <c r="F881" s="804"/>
      <c r="G881" s="580" t="s">
        <v>12963</v>
      </c>
      <c r="H881" s="579">
        <v>4.48E-2</v>
      </c>
      <c r="I881" s="578">
        <v>2016.79</v>
      </c>
      <c r="J881" s="578">
        <v>90.35</v>
      </c>
    </row>
    <row r="882" spans="1:10" ht="24" customHeight="1">
      <c r="A882" s="581" t="s">
        <v>12930</v>
      </c>
      <c r="B882" s="582" t="s">
        <v>13043</v>
      </c>
      <c r="C882" s="581" t="s">
        <v>7</v>
      </c>
      <c r="D882" s="581" t="s">
        <v>10008</v>
      </c>
      <c r="E882" s="804" t="s">
        <v>12964</v>
      </c>
      <c r="F882" s="804"/>
      <c r="G882" s="580" t="s">
        <v>13042</v>
      </c>
      <c r="H882" s="579">
        <v>0.81</v>
      </c>
      <c r="I882" s="578">
        <v>4.54</v>
      </c>
      <c r="J882" s="578">
        <v>3.67</v>
      </c>
    </row>
    <row r="883" spans="1:10" ht="36" customHeight="1">
      <c r="A883" s="581" t="s">
        <v>12930</v>
      </c>
      <c r="B883" s="582" t="s">
        <v>13360</v>
      </c>
      <c r="C883" s="581" t="s">
        <v>7</v>
      </c>
      <c r="D883" s="581" t="s">
        <v>4536</v>
      </c>
      <c r="E883" s="804" t="s">
        <v>12928</v>
      </c>
      <c r="F883" s="804"/>
      <c r="G883" s="580" t="s">
        <v>12963</v>
      </c>
      <c r="H883" s="579">
        <v>1.4E-3</v>
      </c>
      <c r="I883" s="578">
        <v>353.15</v>
      </c>
      <c r="J883" s="578">
        <v>0.49</v>
      </c>
    </row>
    <row r="884" spans="1:10" ht="36" customHeight="1">
      <c r="A884" s="581" t="s">
        <v>12930</v>
      </c>
      <c r="B884" s="582" t="s">
        <v>13388</v>
      </c>
      <c r="C884" s="581" t="s">
        <v>7</v>
      </c>
      <c r="D884" s="581" t="s">
        <v>4636</v>
      </c>
      <c r="E884" s="804" t="s">
        <v>12928</v>
      </c>
      <c r="F884" s="804"/>
      <c r="G884" s="580" t="s">
        <v>12963</v>
      </c>
      <c r="H884" s="579">
        <v>0.11559999999999999</v>
      </c>
      <c r="I884" s="578">
        <v>533.6</v>
      </c>
      <c r="J884" s="578">
        <v>61.68</v>
      </c>
    </row>
    <row r="885" spans="1:10" ht="24" customHeight="1">
      <c r="A885" s="581" t="s">
        <v>12930</v>
      </c>
      <c r="B885" s="582" t="s">
        <v>12929</v>
      </c>
      <c r="C885" s="581" t="s">
        <v>7</v>
      </c>
      <c r="D885" s="581" t="s">
        <v>25</v>
      </c>
      <c r="E885" s="804" t="s">
        <v>12928</v>
      </c>
      <c r="F885" s="804"/>
      <c r="G885" s="580" t="s">
        <v>23</v>
      </c>
      <c r="H885" s="579">
        <v>6.0895000000000001</v>
      </c>
      <c r="I885" s="578">
        <v>15.65</v>
      </c>
      <c r="J885" s="578">
        <v>95.3</v>
      </c>
    </row>
    <row r="886" spans="1:10" ht="24" customHeight="1">
      <c r="A886" s="581" t="s">
        <v>12930</v>
      </c>
      <c r="B886" s="582" t="s">
        <v>13035</v>
      </c>
      <c r="C886" s="581" t="s">
        <v>7</v>
      </c>
      <c r="D886" s="581" t="s">
        <v>49</v>
      </c>
      <c r="E886" s="804" t="s">
        <v>12928</v>
      </c>
      <c r="F886" s="804"/>
      <c r="G886" s="580" t="s">
        <v>23</v>
      </c>
      <c r="H886" s="579">
        <v>6.0895000000000001</v>
      </c>
      <c r="I886" s="578">
        <v>19.86</v>
      </c>
      <c r="J886" s="578">
        <v>120.93</v>
      </c>
    </row>
    <row r="887" spans="1:10" ht="24" customHeight="1">
      <c r="A887" s="576" t="s">
        <v>12926</v>
      </c>
      <c r="B887" s="577" t="s">
        <v>13863</v>
      </c>
      <c r="C887" s="576" t="s">
        <v>7</v>
      </c>
      <c r="D887" s="576" t="s">
        <v>10807</v>
      </c>
      <c r="E887" s="800" t="s">
        <v>12924</v>
      </c>
      <c r="F887" s="800"/>
      <c r="G887" s="575" t="s">
        <v>41</v>
      </c>
      <c r="H887" s="574">
        <v>166.0916</v>
      </c>
      <c r="I887" s="573">
        <v>0.75</v>
      </c>
      <c r="J887" s="573">
        <v>124.56</v>
      </c>
    </row>
    <row r="888" spans="1:10" ht="25.5">
      <c r="A888" s="572"/>
      <c r="B888" s="572"/>
      <c r="C888" s="572"/>
      <c r="D888" s="572"/>
      <c r="E888" s="572" t="s">
        <v>12923</v>
      </c>
      <c r="F888" s="571">
        <v>120.97685537324786</v>
      </c>
      <c r="G888" s="572" t="s">
        <v>12922</v>
      </c>
      <c r="H888" s="571">
        <v>101.69</v>
      </c>
      <c r="I888" s="572" t="s">
        <v>12921</v>
      </c>
      <c r="J888" s="571">
        <v>222.67000000000002</v>
      </c>
    </row>
    <row r="889" spans="1:10" ht="15" thickBot="1">
      <c r="A889" s="572"/>
      <c r="B889" s="572"/>
      <c r="C889" s="572"/>
      <c r="D889" s="572"/>
      <c r="E889" s="572" t="s">
        <v>12920</v>
      </c>
      <c r="F889" s="571">
        <v>148.26</v>
      </c>
      <c r="G889" s="572"/>
      <c r="H889" s="801" t="s">
        <v>12919</v>
      </c>
      <c r="I889" s="801"/>
      <c r="J889" s="571">
        <v>673.29</v>
      </c>
    </row>
    <row r="890" spans="1:10" ht="0.95" customHeight="1" thickTop="1">
      <c r="A890" s="570"/>
      <c r="B890" s="570"/>
      <c r="C890" s="570"/>
      <c r="D890" s="570"/>
      <c r="E890" s="570"/>
      <c r="F890" s="570"/>
      <c r="G890" s="570"/>
      <c r="H890" s="570"/>
      <c r="I890" s="570"/>
      <c r="J890" s="570"/>
    </row>
    <row r="891" spans="1:10" ht="18" customHeight="1">
      <c r="A891" s="590" t="s">
        <v>13862</v>
      </c>
      <c r="B891" s="588" t="s">
        <v>12942</v>
      </c>
      <c r="C891" s="590" t="s">
        <v>12941</v>
      </c>
      <c r="D891" s="590" t="s">
        <v>12940</v>
      </c>
      <c r="E891" s="802" t="s">
        <v>12939</v>
      </c>
      <c r="F891" s="802"/>
      <c r="G891" s="589" t="s">
        <v>12938</v>
      </c>
      <c r="H891" s="588" t="s">
        <v>12937</v>
      </c>
      <c r="I891" s="588" t="s">
        <v>12936</v>
      </c>
      <c r="J891" s="588" t="s">
        <v>12935</v>
      </c>
    </row>
    <row r="892" spans="1:10" ht="36" customHeight="1">
      <c r="A892" s="586" t="s">
        <v>12934</v>
      </c>
      <c r="B892" s="587" t="s">
        <v>13861</v>
      </c>
      <c r="C892" s="586" t="s">
        <v>7</v>
      </c>
      <c r="D892" s="586" t="s">
        <v>1481</v>
      </c>
      <c r="E892" s="803" t="s">
        <v>12932</v>
      </c>
      <c r="F892" s="803"/>
      <c r="G892" s="585" t="s">
        <v>41</v>
      </c>
      <c r="H892" s="584">
        <v>1</v>
      </c>
      <c r="I892" s="583">
        <v>9.77</v>
      </c>
      <c r="J892" s="583">
        <v>9.77</v>
      </c>
    </row>
    <row r="893" spans="1:10" ht="24" customHeight="1">
      <c r="A893" s="581" t="s">
        <v>12930</v>
      </c>
      <c r="B893" s="582" t="s">
        <v>12931</v>
      </c>
      <c r="C893" s="581" t="s">
        <v>7</v>
      </c>
      <c r="D893" s="581" t="s">
        <v>52</v>
      </c>
      <c r="E893" s="804" t="s">
        <v>12928</v>
      </c>
      <c r="F893" s="804"/>
      <c r="G893" s="580" t="s">
        <v>23</v>
      </c>
      <c r="H893" s="579">
        <v>3.5000000000000003E-2</v>
      </c>
      <c r="I893" s="578">
        <v>19.920000000000002</v>
      </c>
      <c r="J893" s="578">
        <v>0.69</v>
      </c>
    </row>
    <row r="894" spans="1:10" ht="24" customHeight="1">
      <c r="A894" s="581" t="s">
        <v>12930</v>
      </c>
      <c r="B894" s="582" t="s">
        <v>13196</v>
      </c>
      <c r="C894" s="581" t="s">
        <v>7</v>
      </c>
      <c r="D894" s="581" t="s">
        <v>1174</v>
      </c>
      <c r="E894" s="804" t="s">
        <v>12928</v>
      </c>
      <c r="F894" s="804"/>
      <c r="G894" s="580" t="s">
        <v>23</v>
      </c>
      <c r="H894" s="579">
        <v>3.5000000000000003E-2</v>
      </c>
      <c r="I894" s="578">
        <v>15.08</v>
      </c>
      <c r="J894" s="578">
        <v>0.52</v>
      </c>
    </row>
    <row r="895" spans="1:10" ht="24" customHeight="1">
      <c r="A895" s="576" t="s">
        <v>12926</v>
      </c>
      <c r="B895" s="577" t="s">
        <v>13672</v>
      </c>
      <c r="C895" s="576" t="s">
        <v>7</v>
      </c>
      <c r="D895" s="576" t="s">
        <v>4821</v>
      </c>
      <c r="E895" s="800" t="s">
        <v>12924</v>
      </c>
      <c r="F895" s="800"/>
      <c r="G895" s="575" t="s">
        <v>41</v>
      </c>
      <c r="H895" s="574">
        <v>4.8999999999999998E-3</v>
      </c>
      <c r="I895" s="573">
        <v>81.209999999999994</v>
      </c>
      <c r="J895" s="573">
        <v>0.39</v>
      </c>
    </row>
    <row r="896" spans="1:10" ht="24" customHeight="1">
      <c r="A896" s="576" t="s">
        <v>12926</v>
      </c>
      <c r="B896" s="577" t="s">
        <v>13671</v>
      </c>
      <c r="C896" s="576" t="s">
        <v>7</v>
      </c>
      <c r="D896" s="576" t="s">
        <v>7094</v>
      </c>
      <c r="E896" s="800" t="s">
        <v>12924</v>
      </c>
      <c r="F896" s="800"/>
      <c r="G896" s="575" t="s">
        <v>41</v>
      </c>
      <c r="H896" s="574">
        <v>1.2E-2</v>
      </c>
      <c r="I896" s="573">
        <v>2.19</v>
      </c>
      <c r="J896" s="573">
        <v>0.02</v>
      </c>
    </row>
    <row r="897" spans="1:10" ht="24" customHeight="1">
      <c r="A897" s="576" t="s">
        <v>12926</v>
      </c>
      <c r="B897" s="577" t="s">
        <v>13860</v>
      </c>
      <c r="C897" s="576" t="s">
        <v>7</v>
      </c>
      <c r="D897" s="576" t="s">
        <v>8016</v>
      </c>
      <c r="E897" s="800" t="s">
        <v>12924</v>
      </c>
      <c r="F897" s="800"/>
      <c r="G897" s="575" t="s">
        <v>41</v>
      </c>
      <c r="H897" s="574">
        <v>1</v>
      </c>
      <c r="I897" s="573">
        <v>7.63</v>
      </c>
      <c r="J897" s="573">
        <v>7.63</v>
      </c>
    </row>
    <row r="898" spans="1:10" ht="24" customHeight="1">
      <c r="A898" s="576" t="s">
        <v>12926</v>
      </c>
      <c r="B898" s="577" t="s">
        <v>13670</v>
      </c>
      <c r="C898" s="576" t="s">
        <v>7</v>
      </c>
      <c r="D898" s="576" t="s">
        <v>8208</v>
      </c>
      <c r="E898" s="800" t="s">
        <v>12924</v>
      </c>
      <c r="F898" s="800"/>
      <c r="G898" s="575" t="s">
        <v>41</v>
      </c>
      <c r="H898" s="574">
        <v>7.4999999999999997E-3</v>
      </c>
      <c r="I898" s="573">
        <v>70.52</v>
      </c>
      <c r="J898" s="573">
        <v>0.52</v>
      </c>
    </row>
    <row r="899" spans="1:10" ht="25.5">
      <c r="A899" s="572"/>
      <c r="B899" s="572"/>
      <c r="C899" s="572"/>
      <c r="D899" s="572"/>
      <c r="E899" s="572" t="s">
        <v>12923</v>
      </c>
      <c r="F899" s="571">
        <v>0.5324350755188525</v>
      </c>
      <c r="G899" s="572" t="s">
        <v>12922</v>
      </c>
      <c r="H899" s="571">
        <v>0.45</v>
      </c>
      <c r="I899" s="572" t="s">
        <v>12921</v>
      </c>
      <c r="J899" s="571">
        <v>0.98</v>
      </c>
    </row>
    <row r="900" spans="1:10" ht="15" thickBot="1">
      <c r="A900" s="572"/>
      <c r="B900" s="572"/>
      <c r="C900" s="572"/>
      <c r="D900" s="572"/>
      <c r="E900" s="572" t="s">
        <v>12920</v>
      </c>
      <c r="F900" s="571">
        <v>2.75</v>
      </c>
      <c r="G900" s="572"/>
      <c r="H900" s="801" t="s">
        <v>12919</v>
      </c>
      <c r="I900" s="801"/>
      <c r="J900" s="571">
        <v>12.52</v>
      </c>
    </row>
    <row r="901" spans="1:10" ht="0.95" customHeight="1" thickTop="1">
      <c r="A901" s="570"/>
      <c r="B901" s="570"/>
      <c r="C901" s="570"/>
      <c r="D901" s="570"/>
      <c r="E901" s="570"/>
      <c r="F901" s="570"/>
      <c r="G901" s="570"/>
      <c r="H901" s="570"/>
      <c r="I901" s="570"/>
      <c r="J901" s="570"/>
    </row>
    <row r="902" spans="1:10" ht="18" customHeight="1">
      <c r="A902" s="590" t="s">
        <v>13859</v>
      </c>
      <c r="B902" s="588" t="s">
        <v>12942</v>
      </c>
      <c r="C902" s="590" t="s">
        <v>12941</v>
      </c>
      <c r="D902" s="590" t="s">
        <v>12940</v>
      </c>
      <c r="E902" s="802" t="s">
        <v>12939</v>
      </c>
      <c r="F902" s="802"/>
      <c r="G902" s="589" t="s">
        <v>12938</v>
      </c>
      <c r="H902" s="588" t="s">
        <v>12937</v>
      </c>
      <c r="I902" s="588" t="s">
        <v>12936</v>
      </c>
      <c r="J902" s="588" t="s">
        <v>12935</v>
      </c>
    </row>
    <row r="903" spans="1:10" ht="24" customHeight="1">
      <c r="A903" s="586" t="s">
        <v>12934</v>
      </c>
      <c r="B903" s="587" t="s">
        <v>13268</v>
      </c>
      <c r="C903" s="586" t="s">
        <v>7</v>
      </c>
      <c r="D903" s="586" t="s">
        <v>9792</v>
      </c>
      <c r="E903" s="803" t="s">
        <v>12932</v>
      </c>
      <c r="F903" s="803"/>
      <c r="G903" s="585" t="s">
        <v>41</v>
      </c>
      <c r="H903" s="584">
        <v>1</v>
      </c>
      <c r="I903" s="583">
        <v>10.85</v>
      </c>
      <c r="J903" s="583">
        <v>10.85</v>
      </c>
    </row>
    <row r="904" spans="1:10" ht="24" customHeight="1">
      <c r="A904" s="581" t="s">
        <v>12930</v>
      </c>
      <c r="B904" s="582" t="s">
        <v>12931</v>
      </c>
      <c r="C904" s="581" t="s">
        <v>7</v>
      </c>
      <c r="D904" s="581" t="s">
        <v>52</v>
      </c>
      <c r="E904" s="804" t="s">
        <v>12928</v>
      </c>
      <c r="F904" s="804"/>
      <c r="G904" s="580" t="s">
        <v>23</v>
      </c>
      <c r="H904" s="579">
        <v>8.4500000000000006E-2</v>
      </c>
      <c r="I904" s="578">
        <v>19.920000000000002</v>
      </c>
      <c r="J904" s="578">
        <v>1.68</v>
      </c>
    </row>
    <row r="905" spans="1:10" ht="24" customHeight="1">
      <c r="A905" s="581" t="s">
        <v>12930</v>
      </c>
      <c r="B905" s="582" t="s">
        <v>12929</v>
      </c>
      <c r="C905" s="581" t="s">
        <v>7</v>
      </c>
      <c r="D905" s="581" t="s">
        <v>25</v>
      </c>
      <c r="E905" s="804" t="s">
        <v>12928</v>
      </c>
      <c r="F905" s="804"/>
      <c r="G905" s="580" t="s">
        <v>23</v>
      </c>
      <c r="H905" s="579">
        <v>2.6599999999999999E-2</v>
      </c>
      <c r="I905" s="578">
        <v>15.65</v>
      </c>
      <c r="J905" s="578">
        <v>0.41</v>
      </c>
    </row>
    <row r="906" spans="1:10" ht="24" customHeight="1">
      <c r="A906" s="576" t="s">
        <v>12926</v>
      </c>
      <c r="B906" s="577" t="s">
        <v>12927</v>
      </c>
      <c r="C906" s="576" t="s">
        <v>7</v>
      </c>
      <c r="D906" s="576" t="s">
        <v>3669</v>
      </c>
      <c r="E906" s="800" t="s">
        <v>12924</v>
      </c>
      <c r="F906" s="800"/>
      <c r="G906" s="575" t="s">
        <v>41</v>
      </c>
      <c r="H906" s="574">
        <v>3.32E-2</v>
      </c>
      <c r="I906" s="573">
        <v>4.97</v>
      </c>
      <c r="J906" s="573">
        <v>0.16</v>
      </c>
    </row>
    <row r="907" spans="1:10" ht="24" customHeight="1">
      <c r="A907" s="576" t="s">
        <v>12926</v>
      </c>
      <c r="B907" s="577" t="s">
        <v>13858</v>
      </c>
      <c r="C907" s="576" t="s">
        <v>7</v>
      </c>
      <c r="D907" s="576" t="s">
        <v>8183</v>
      </c>
      <c r="E907" s="800" t="s">
        <v>12924</v>
      </c>
      <c r="F907" s="800"/>
      <c r="G907" s="575" t="s">
        <v>41</v>
      </c>
      <c r="H907" s="574">
        <v>1</v>
      </c>
      <c r="I907" s="573">
        <v>8.6</v>
      </c>
      <c r="J907" s="573">
        <v>8.6</v>
      </c>
    </row>
    <row r="908" spans="1:10" ht="25.5">
      <c r="A908" s="572"/>
      <c r="B908" s="572"/>
      <c r="C908" s="572"/>
      <c r="D908" s="572"/>
      <c r="E908" s="572" t="s">
        <v>12923</v>
      </c>
      <c r="F908" s="571">
        <v>0.92361186569596876</v>
      </c>
      <c r="G908" s="572" t="s">
        <v>12922</v>
      </c>
      <c r="H908" s="571">
        <v>0.78</v>
      </c>
      <c r="I908" s="572" t="s">
        <v>12921</v>
      </c>
      <c r="J908" s="571">
        <v>1.7</v>
      </c>
    </row>
    <row r="909" spans="1:10" ht="15" thickBot="1">
      <c r="A909" s="572"/>
      <c r="B909" s="572"/>
      <c r="C909" s="572"/>
      <c r="D909" s="572"/>
      <c r="E909" s="572" t="s">
        <v>12920</v>
      </c>
      <c r="F909" s="571">
        <v>3.06</v>
      </c>
      <c r="G909" s="572"/>
      <c r="H909" s="801" t="s">
        <v>12919</v>
      </c>
      <c r="I909" s="801"/>
      <c r="J909" s="571">
        <v>13.91</v>
      </c>
    </row>
    <row r="910" spans="1:10" ht="0.95" customHeight="1" thickTop="1">
      <c r="A910" s="570"/>
      <c r="B910" s="570"/>
      <c r="C910" s="570"/>
      <c r="D910" s="570"/>
      <c r="E910" s="570"/>
      <c r="F910" s="570"/>
      <c r="G910" s="570"/>
      <c r="H910" s="570"/>
      <c r="I910" s="570"/>
      <c r="J910" s="570"/>
    </row>
    <row r="911" spans="1:10" ht="18" customHeight="1">
      <c r="A911" s="590" t="s">
        <v>13857</v>
      </c>
      <c r="B911" s="588" t="s">
        <v>12942</v>
      </c>
      <c r="C911" s="590" t="s">
        <v>12941</v>
      </c>
      <c r="D911" s="590" t="s">
        <v>12940</v>
      </c>
      <c r="E911" s="802" t="s">
        <v>12939</v>
      </c>
      <c r="F911" s="802"/>
      <c r="G911" s="589" t="s">
        <v>12938</v>
      </c>
      <c r="H911" s="588" t="s">
        <v>12937</v>
      </c>
      <c r="I911" s="588" t="s">
        <v>12936</v>
      </c>
      <c r="J911" s="588" t="s">
        <v>12935</v>
      </c>
    </row>
    <row r="912" spans="1:10" ht="36" customHeight="1">
      <c r="A912" s="586" t="s">
        <v>12934</v>
      </c>
      <c r="B912" s="587" t="s">
        <v>13856</v>
      </c>
      <c r="C912" s="586" t="s">
        <v>7</v>
      </c>
      <c r="D912" s="586" t="s">
        <v>9788</v>
      </c>
      <c r="E912" s="803" t="s">
        <v>12932</v>
      </c>
      <c r="F912" s="803"/>
      <c r="G912" s="585" t="s">
        <v>41</v>
      </c>
      <c r="H912" s="584">
        <v>1</v>
      </c>
      <c r="I912" s="583">
        <v>6.31</v>
      </c>
      <c r="J912" s="583">
        <v>6.31</v>
      </c>
    </row>
    <row r="913" spans="1:10" ht="24" customHeight="1">
      <c r="A913" s="581" t="s">
        <v>12930</v>
      </c>
      <c r="B913" s="582" t="s">
        <v>12931</v>
      </c>
      <c r="C913" s="581" t="s">
        <v>7</v>
      </c>
      <c r="D913" s="581" t="s">
        <v>52</v>
      </c>
      <c r="E913" s="804" t="s">
        <v>12928</v>
      </c>
      <c r="F913" s="804"/>
      <c r="G913" s="580" t="s">
        <v>23</v>
      </c>
      <c r="H913" s="579">
        <v>0.1232</v>
      </c>
      <c r="I913" s="578">
        <v>19.920000000000002</v>
      </c>
      <c r="J913" s="578">
        <v>2.4500000000000002</v>
      </c>
    </row>
    <row r="914" spans="1:10" ht="24" customHeight="1">
      <c r="A914" s="581" t="s">
        <v>12930</v>
      </c>
      <c r="B914" s="582" t="s">
        <v>12929</v>
      </c>
      <c r="C914" s="581" t="s">
        <v>7</v>
      </c>
      <c r="D914" s="581" t="s">
        <v>25</v>
      </c>
      <c r="E914" s="804" t="s">
        <v>12928</v>
      </c>
      <c r="F914" s="804"/>
      <c r="G914" s="580" t="s">
        <v>23</v>
      </c>
      <c r="H914" s="579">
        <v>3.8800000000000001E-2</v>
      </c>
      <c r="I914" s="578">
        <v>15.65</v>
      </c>
      <c r="J914" s="578">
        <v>0.6</v>
      </c>
    </row>
    <row r="915" spans="1:10" ht="24" customHeight="1">
      <c r="A915" s="576" t="s">
        <v>12926</v>
      </c>
      <c r="B915" s="577" t="s">
        <v>12927</v>
      </c>
      <c r="C915" s="576" t="s">
        <v>7</v>
      </c>
      <c r="D915" s="576" t="s">
        <v>3669</v>
      </c>
      <c r="E915" s="800" t="s">
        <v>12924</v>
      </c>
      <c r="F915" s="800"/>
      <c r="G915" s="575" t="s">
        <v>41</v>
      </c>
      <c r="H915" s="574">
        <v>3.32E-2</v>
      </c>
      <c r="I915" s="573">
        <v>4.97</v>
      </c>
      <c r="J915" s="573">
        <v>0.16</v>
      </c>
    </row>
    <row r="916" spans="1:10" ht="24" customHeight="1">
      <c r="A916" s="576" t="s">
        <v>12926</v>
      </c>
      <c r="B916" s="577" t="s">
        <v>13855</v>
      </c>
      <c r="C916" s="576" t="s">
        <v>7</v>
      </c>
      <c r="D916" s="576" t="s">
        <v>9049</v>
      </c>
      <c r="E916" s="800" t="s">
        <v>12924</v>
      </c>
      <c r="F916" s="800"/>
      <c r="G916" s="575" t="s">
        <v>41</v>
      </c>
      <c r="H916" s="574">
        <v>1</v>
      </c>
      <c r="I916" s="573">
        <v>3.1</v>
      </c>
      <c r="J916" s="573">
        <v>3.1</v>
      </c>
    </row>
    <row r="917" spans="1:10" ht="25.5">
      <c r="A917" s="572"/>
      <c r="B917" s="572"/>
      <c r="C917" s="572"/>
      <c r="D917" s="572"/>
      <c r="E917" s="572" t="s">
        <v>12923</v>
      </c>
      <c r="F917" s="571">
        <v>1.3582527436705423</v>
      </c>
      <c r="G917" s="572" t="s">
        <v>12922</v>
      </c>
      <c r="H917" s="571">
        <v>1.1399999999999999</v>
      </c>
      <c r="I917" s="572" t="s">
        <v>12921</v>
      </c>
      <c r="J917" s="571">
        <v>2.5</v>
      </c>
    </row>
    <row r="918" spans="1:10" ht="15" thickBot="1">
      <c r="A918" s="572"/>
      <c r="B918" s="572"/>
      <c r="C918" s="572"/>
      <c r="D918" s="572"/>
      <c r="E918" s="572" t="s">
        <v>12920</v>
      </c>
      <c r="F918" s="571">
        <v>1.78</v>
      </c>
      <c r="G918" s="572"/>
      <c r="H918" s="801" t="s">
        <v>12919</v>
      </c>
      <c r="I918" s="801"/>
      <c r="J918" s="571">
        <v>8.09</v>
      </c>
    </row>
    <row r="919" spans="1:10" ht="0.95" customHeight="1" thickTop="1">
      <c r="A919" s="570"/>
      <c r="B919" s="570"/>
      <c r="C919" s="570"/>
      <c r="D919" s="570"/>
      <c r="E919" s="570"/>
      <c r="F919" s="570"/>
      <c r="G919" s="570"/>
      <c r="H919" s="570"/>
      <c r="I919" s="570"/>
      <c r="J919" s="570"/>
    </row>
    <row r="920" spans="1:10" ht="18" customHeight="1">
      <c r="A920" s="590" t="s">
        <v>13854</v>
      </c>
      <c r="B920" s="588" t="s">
        <v>12942</v>
      </c>
      <c r="C920" s="590" t="s">
        <v>12941</v>
      </c>
      <c r="D920" s="590" t="s">
        <v>12940</v>
      </c>
      <c r="E920" s="802" t="s">
        <v>12939</v>
      </c>
      <c r="F920" s="802"/>
      <c r="G920" s="589" t="s">
        <v>12938</v>
      </c>
      <c r="H920" s="588" t="s">
        <v>12937</v>
      </c>
      <c r="I920" s="588" t="s">
        <v>12936</v>
      </c>
      <c r="J920" s="588" t="s">
        <v>12935</v>
      </c>
    </row>
    <row r="921" spans="1:10" ht="48" customHeight="1">
      <c r="A921" s="586" t="s">
        <v>12934</v>
      </c>
      <c r="B921" s="587" t="s">
        <v>13853</v>
      </c>
      <c r="C921" s="586" t="s">
        <v>7</v>
      </c>
      <c r="D921" s="586" t="s">
        <v>1639</v>
      </c>
      <c r="E921" s="803" t="s">
        <v>12932</v>
      </c>
      <c r="F921" s="803"/>
      <c r="G921" s="585" t="s">
        <v>41</v>
      </c>
      <c r="H921" s="584">
        <v>1</v>
      </c>
      <c r="I921" s="583">
        <v>9.3000000000000007</v>
      </c>
      <c r="J921" s="583">
        <v>9.3000000000000007</v>
      </c>
    </row>
    <row r="922" spans="1:10" ht="24" customHeight="1">
      <c r="A922" s="581" t="s">
        <v>12930</v>
      </c>
      <c r="B922" s="582" t="s">
        <v>12931</v>
      </c>
      <c r="C922" s="581" t="s">
        <v>7</v>
      </c>
      <c r="D922" s="581" t="s">
        <v>52</v>
      </c>
      <c r="E922" s="804" t="s">
        <v>12928</v>
      </c>
      <c r="F922" s="804"/>
      <c r="G922" s="580" t="s">
        <v>23</v>
      </c>
      <c r="H922" s="579">
        <v>0.1</v>
      </c>
      <c r="I922" s="578">
        <v>19.920000000000002</v>
      </c>
      <c r="J922" s="578">
        <v>1.99</v>
      </c>
    </row>
    <row r="923" spans="1:10" ht="24" customHeight="1">
      <c r="A923" s="581" t="s">
        <v>12930</v>
      </c>
      <c r="B923" s="582" t="s">
        <v>13196</v>
      </c>
      <c r="C923" s="581" t="s">
        <v>7</v>
      </c>
      <c r="D923" s="581" t="s">
        <v>1174</v>
      </c>
      <c r="E923" s="804" t="s">
        <v>12928</v>
      </c>
      <c r="F923" s="804"/>
      <c r="G923" s="580" t="s">
        <v>23</v>
      </c>
      <c r="H923" s="579">
        <v>0.1</v>
      </c>
      <c r="I923" s="578">
        <v>15.08</v>
      </c>
      <c r="J923" s="578">
        <v>1.5</v>
      </c>
    </row>
    <row r="924" spans="1:10" ht="24" customHeight="1">
      <c r="A924" s="576" t="s">
        <v>12926</v>
      </c>
      <c r="B924" s="577" t="s">
        <v>13672</v>
      </c>
      <c r="C924" s="576" t="s">
        <v>7</v>
      </c>
      <c r="D924" s="576" t="s">
        <v>4821</v>
      </c>
      <c r="E924" s="800" t="s">
        <v>12924</v>
      </c>
      <c r="F924" s="800"/>
      <c r="G924" s="575" t="s">
        <v>41</v>
      </c>
      <c r="H924" s="574">
        <v>9.9000000000000008E-3</v>
      </c>
      <c r="I924" s="573">
        <v>81.209999999999994</v>
      </c>
      <c r="J924" s="573">
        <v>0.8</v>
      </c>
    </row>
    <row r="925" spans="1:10" ht="24" customHeight="1">
      <c r="A925" s="576" t="s">
        <v>12926</v>
      </c>
      <c r="B925" s="577" t="s">
        <v>13852</v>
      </c>
      <c r="C925" s="576" t="s">
        <v>7</v>
      </c>
      <c r="D925" s="576" t="s">
        <v>6063</v>
      </c>
      <c r="E925" s="800" t="s">
        <v>12924</v>
      </c>
      <c r="F925" s="800"/>
      <c r="G925" s="575" t="s">
        <v>41</v>
      </c>
      <c r="H925" s="574">
        <v>1</v>
      </c>
      <c r="I925" s="573">
        <v>3.92</v>
      </c>
      <c r="J925" s="573">
        <v>3.92</v>
      </c>
    </row>
    <row r="926" spans="1:10" ht="24" customHeight="1">
      <c r="A926" s="576" t="s">
        <v>12926</v>
      </c>
      <c r="B926" s="577" t="s">
        <v>13671</v>
      </c>
      <c r="C926" s="576" t="s">
        <v>7</v>
      </c>
      <c r="D926" s="576" t="s">
        <v>7094</v>
      </c>
      <c r="E926" s="800" t="s">
        <v>12924</v>
      </c>
      <c r="F926" s="800"/>
      <c r="G926" s="575" t="s">
        <v>41</v>
      </c>
      <c r="H926" s="574">
        <v>2.1000000000000001E-2</v>
      </c>
      <c r="I926" s="573">
        <v>2.19</v>
      </c>
      <c r="J926" s="573">
        <v>0.04</v>
      </c>
    </row>
    <row r="927" spans="1:10" ht="24" customHeight="1">
      <c r="A927" s="576" t="s">
        <v>12926</v>
      </c>
      <c r="B927" s="577" t="s">
        <v>13670</v>
      </c>
      <c r="C927" s="576" t="s">
        <v>7</v>
      </c>
      <c r="D927" s="576" t="s">
        <v>8208</v>
      </c>
      <c r="E927" s="800" t="s">
        <v>12924</v>
      </c>
      <c r="F927" s="800"/>
      <c r="G927" s="575" t="s">
        <v>41</v>
      </c>
      <c r="H927" s="574">
        <v>1.4999999999999999E-2</v>
      </c>
      <c r="I927" s="573">
        <v>70.52</v>
      </c>
      <c r="J927" s="573">
        <v>1.05</v>
      </c>
    </row>
    <row r="928" spans="1:10" ht="25.5">
      <c r="A928" s="572"/>
      <c r="B928" s="572"/>
      <c r="C928" s="572"/>
      <c r="D928" s="572"/>
      <c r="E928" s="572" t="s">
        <v>12923</v>
      </c>
      <c r="F928" s="571">
        <v>1.5321090948603717</v>
      </c>
      <c r="G928" s="572" t="s">
        <v>12922</v>
      </c>
      <c r="H928" s="571">
        <v>1.29</v>
      </c>
      <c r="I928" s="572" t="s">
        <v>12921</v>
      </c>
      <c r="J928" s="571">
        <v>2.82</v>
      </c>
    </row>
    <row r="929" spans="1:10" ht="15" thickBot="1">
      <c r="A929" s="572"/>
      <c r="B929" s="572"/>
      <c r="C929" s="572"/>
      <c r="D929" s="572"/>
      <c r="E929" s="572" t="s">
        <v>12920</v>
      </c>
      <c r="F929" s="571">
        <v>2.62</v>
      </c>
      <c r="G929" s="572"/>
      <c r="H929" s="801" t="s">
        <v>12919</v>
      </c>
      <c r="I929" s="801"/>
      <c r="J929" s="571">
        <v>11.92</v>
      </c>
    </row>
    <row r="930" spans="1:10" ht="0.95" customHeight="1" thickTop="1">
      <c r="A930" s="570"/>
      <c r="B930" s="570"/>
      <c r="C930" s="570"/>
      <c r="D930" s="570"/>
      <c r="E930" s="570"/>
      <c r="F930" s="570"/>
      <c r="G930" s="570"/>
      <c r="H930" s="570"/>
      <c r="I930" s="570"/>
      <c r="J930" s="570"/>
    </row>
    <row r="931" spans="1:10" ht="18" customHeight="1">
      <c r="A931" s="590" t="s">
        <v>13851</v>
      </c>
      <c r="B931" s="588" t="s">
        <v>12942</v>
      </c>
      <c r="C931" s="590" t="s">
        <v>12941</v>
      </c>
      <c r="D931" s="590" t="s">
        <v>12940</v>
      </c>
      <c r="E931" s="802" t="s">
        <v>12939</v>
      </c>
      <c r="F931" s="802"/>
      <c r="G931" s="589" t="s">
        <v>12938</v>
      </c>
      <c r="H931" s="588" t="s">
        <v>12937</v>
      </c>
      <c r="I931" s="588" t="s">
        <v>12936</v>
      </c>
      <c r="J931" s="588" t="s">
        <v>12935</v>
      </c>
    </row>
    <row r="932" spans="1:10" ht="48" customHeight="1">
      <c r="A932" s="586" t="s">
        <v>12934</v>
      </c>
      <c r="B932" s="587" t="s">
        <v>13850</v>
      </c>
      <c r="C932" s="586" t="s">
        <v>7</v>
      </c>
      <c r="D932" s="586" t="s">
        <v>1655</v>
      </c>
      <c r="E932" s="803" t="s">
        <v>12932</v>
      </c>
      <c r="F932" s="803"/>
      <c r="G932" s="585" t="s">
        <v>41</v>
      </c>
      <c r="H932" s="584">
        <v>1</v>
      </c>
      <c r="I932" s="583">
        <v>22.36</v>
      </c>
      <c r="J932" s="583">
        <v>22.36</v>
      </c>
    </row>
    <row r="933" spans="1:10" ht="24" customHeight="1">
      <c r="A933" s="581" t="s">
        <v>12930</v>
      </c>
      <c r="B933" s="582" t="s">
        <v>12931</v>
      </c>
      <c r="C933" s="581" t="s">
        <v>7</v>
      </c>
      <c r="D933" s="581" t="s">
        <v>52</v>
      </c>
      <c r="E933" s="804" t="s">
        <v>12928</v>
      </c>
      <c r="F933" s="804"/>
      <c r="G933" s="580" t="s">
        <v>23</v>
      </c>
      <c r="H933" s="579">
        <v>0.25</v>
      </c>
      <c r="I933" s="578">
        <v>19.920000000000002</v>
      </c>
      <c r="J933" s="578">
        <v>4.9800000000000004</v>
      </c>
    </row>
    <row r="934" spans="1:10" ht="24" customHeight="1">
      <c r="A934" s="581" t="s">
        <v>12930</v>
      </c>
      <c r="B934" s="582" t="s">
        <v>13196</v>
      </c>
      <c r="C934" s="581" t="s">
        <v>7</v>
      </c>
      <c r="D934" s="581" t="s">
        <v>1174</v>
      </c>
      <c r="E934" s="804" t="s">
        <v>12928</v>
      </c>
      <c r="F934" s="804"/>
      <c r="G934" s="580" t="s">
        <v>23</v>
      </c>
      <c r="H934" s="579">
        <v>0.25</v>
      </c>
      <c r="I934" s="578">
        <v>15.08</v>
      </c>
      <c r="J934" s="578">
        <v>3.77</v>
      </c>
    </row>
    <row r="935" spans="1:10" ht="24" customHeight="1">
      <c r="A935" s="576" t="s">
        <v>12926</v>
      </c>
      <c r="B935" s="577" t="s">
        <v>13829</v>
      </c>
      <c r="C935" s="576" t="s">
        <v>7</v>
      </c>
      <c r="D935" s="576" t="s">
        <v>4864</v>
      </c>
      <c r="E935" s="800" t="s">
        <v>12924</v>
      </c>
      <c r="F935" s="800"/>
      <c r="G935" s="575" t="s">
        <v>41</v>
      </c>
      <c r="H935" s="574">
        <v>1</v>
      </c>
      <c r="I935" s="573">
        <v>4.7300000000000004</v>
      </c>
      <c r="J935" s="573">
        <v>4.7300000000000004</v>
      </c>
    </row>
    <row r="936" spans="1:10" ht="24" customHeight="1">
      <c r="A936" s="576" t="s">
        <v>12926</v>
      </c>
      <c r="B936" s="577" t="s">
        <v>13849</v>
      </c>
      <c r="C936" s="576" t="s">
        <v>7</v>
      </c>
      <c r="D936" s="576" t="s">
        <v>6899</v>
      </c>
      <c r="E936" s="800" t="s">
        <v>12924</v>
      </c>
      <c r="F936" s="800"/>
      <c r="G936" s="575" t="s">
        <v>41</v>
      </c>
      <c r="H936" s="574">
        <v>1</v>
      </c>
      <c r="I936" s="573">
        <v>7.52</v>
      </c>
      <c r="J936" s="573">
        <v>7.52</v>
      </c>
    </row>
    <row r="937" spans="1:10" ht="36" customHeight="1">
      <c r="A937" s="576" t="s">
        <v>12926</v>
      </c>
      <c r="B937" s="577" t="s">
        <v>13795</v>
      </c>
      <c r="C937" s="576" t="s">
        <v>7</v>
      </c>
      <c r="D937" s="576" t="s">
        <v>7699</v>
      </c>
      <c r="E937" s="800" t="s">
        <v>12924</v>
      </c>
      <c r="F937" s="800"/>
      <c r="G937" s="575" t="s">
        <v>41</v>
      </c>
      <c r="H937" s="574">
        <v>4.5999999999999999E-2</v>
      </c>
      <c r="I937" s="573">
        <v>29.73</v>
      </c>
      <c r="J937" s="573">
        <v>1.36</v>
      </c>
    </row>
    <row r="938" spans="1:10" ht="25.5">
      <c r="A938" s="572"/>
      <c r="B938" s="572"/>
      <c r="C938" s="572"/>
      <c r="D938" s="572"/>
      <c r="E938" s="572" t="s">
        <v>12923</v>
      </c>
      <c r="F938" s="571">
        <v>3.8411388</v>
      </c>
      <c r="G938" s="572" t="s">
        <v>12922</v>
      </c>
      <c r="H938" s="571">
        <v>3.23</v>
      </c>
      <c r="I938" s="572" t="s">
        <v>12921</v>
      </c>
      <c r="J938" s="571">
        <v>7.07</v>
      </c>
    </row>
    <row r="939" spans="1:10" ht="15" thickBot="1">
      <c r="A939" s="572"/>
      <c r="B939" s="572"/>
      <c r="C939" s="572"/>
      <c r="D939" s="572"/>
      <c r="E939" s="572" t="s">
        <v>12920</v>
      </c>
      <c r="F939" s="571">
        <v>6.31</v>
      </c>
      <c r="G939" s="572"/>
      <c r="H939" s="801" t="s">
        <v>12919</v>
      </c>
      <c r="I939" s="801"/>
      <c r="J939" s="571">
        <v>28.67</v>
      </c>
    </row>
    <row r="940" spans="1:10" ht="0.95" customHeight="1" thickTop="1">
      <c r="A940" s="570"/>
      <c r="B940" s="570"/>
      <c r="C940" s="570"/>
      <c r="D940" s="570"/>
      <c r="E940" s="570"/>
      <c r="F940" s="570"/>
      <c r="G940" s="570"/>
      <c r="H940" s="570"/>
      <c r="I940" s="570"/>
      <c r="J940" s="570"/>
    </row>
    <row r="941" spans="1:10" ht="18" customHeight="1">
      <c r="A941" s="590" t="s">
        <v>13848</v>
      </c>
      <c r="B941" s="588" t="s">
        <v>12942</v>
      </c>
      <c r="C941" s="590" t="s">
        <v>12941</v>
      </c>
      <c r="D941" s="590" t="s">
        <v>12940</v>
      </c>
      <c r="E941" s="802" t="s">
        <v>12939</v>
      </c>
      <c r="F941" s="802"/>
      <c r="G941" s="589" t="s">
        <v>12938</v>
      </c>
      <c r="H941" s="588" t="s">
        <v>12937</v>
      </c>
      <c r="I941" s="588" t="s">
        <v>12936</v>
      </c>
      <c r="J941" s="588" t="s">
        <v>12935</v>
      </c>
    </row>
    <row r="942" spans="1:10" ht="48" customHeight="1">
      <c r="A942" s="586" t="s">
        <v>12934</v>
      </c>
      <c r="B942" s="587" t="s">
        <v>13847</v>
      </c>
      <c r="C942" s="586" t="s">
        <v>7</v>
      </c>
      <c r="D942" s="586" t="s">
        <v>1637</v>
      </c>
      <c r="E942" s="803" t="s">
        <v>12932</v>
      </c>
      <c r="F942" s="803"/>
      <c r="G942" s="585" t="s">
        <v>41</v>
      </c>
      <c r="H942" s="584">
        <v>1</v>
      </c>
      <c r="I942" s="583">
        <v>6.33</v>
      </c>
      <c r="J942" s="583">
        <v>6.33</v>
      </c>
    </row>
    <row r="943" spans="1:10" ht="24" customHeight="1">
      <c r="A943" s="581" t="s">
        <v>12930</v>
      </c>
      <c r="B943" s="582" t="s">
        <v>12931</v>
      </c>
      <c r="C943" s="581" t="s">
        <v>7</v>
      </c>
      <c r="D943" s="581" t="s">
        <v>52</v>
      </c>
      <c r="E943" s="804" t="s">
        <v>12928</v>
      </c>
      <c r="F943" s="804"/>
      <c r="G943" s="580" t="s">
        <v>23</v>
      </c>
      <c r="H943" s="579">
        <v>0.1</v>
      </c>
      <c r="I943" s="578">
        <v>19.920000000000002</v>
      </c>
      <c r="J943" s="578">
        <v>1.99</v>
      </c>
    </row>
    <row r="944" spans="1:10" ht="24" customHeight="1">
      <c r="A944" s="581" t="s">
        <v>12930</v>
      </c>
      <c r="B944" s="582" t="s">
        <v>13196</v>
      </c>
      <c r="C944" s="581" t="s">
        <v>7</v>
      </c>
      <c r="D944" s="581" t="s">
        <v>1174</v>
      </c>
      <c r="E944" s="804" t="s">
        <v>12928</v>
      </c>
      <c r="F944" s="804"/>
      <c r="G944" s="580" t="s">
        <v>23</v>
      </c>
      <c r="H944" s="579">
        <v>0.1</v>
      </c>
      <c r="I944" s="578">
        <v>15.08</v>
      </c>
      <c r="J944" s="578">
        <v>1.5</v>
      </c>
    </row>
    <row r="945" spans="1:10" ht="24" customHeight="1">
      <c r="A945" s="576" t="s">
        <v>12926</v>
      </c>
      <c r="B945" s="577" t="s">
        <v>13672</v>
      </c>
      <c r="C945" s="576" t="s">
        <v>7</v>
      </c>
      <c r="D945" s="576" t="s">
        <v>4821</v>
      </c>
      <c r="E945" s="800" t="s">
        <v>12924</v>
      </c>
      <c r="F945" s="800"/>
      <c r="G945" s="575" t="s">
        <v>41</v>
      </c>
      <c r="H945" s="574">
        <v>9.9000000000000008E-3</v>
      </c>
      <c r="I945" s="573">
        <v>81.209999999999994</v>
      </c>
      <c r="J945" s="573">
        <v>0.8</v>
      </c>
    </row>
    <row r="946" spans="1:10" ht="24" customHeight="1">
      <c r="A946" s="576" t="s">
        <v>12926</v>
      </c>
      <c r="B946" s="577" t="s">
        <v>13846</v>
      </c>
      <c r="C946" s="576" t="s">
        <v>7</v>
      </c>
      <c r="D946" s="576" t="s">
        <v>6893</v>
      </c>
      <c r="E946" s="800" t="s">
        <v>12924</v>
      </c>
      <c r="F946" s="800"/>
      <c r="G946" s="575" t="s">
        <v>41</v>
      </c>
      <c r="H946" s="574">
        <v>1</v>
      </c>
      <c r="I946" s="573">
        <v>0.95</v>
      </c>
      <c r="J946" s="573">
        <v>0.95</v>
      </c>
    </row>
    <row r="947" spans="1:10" ht="24" customHeight="1">
      <c r="A947" s="576" t="s">
        <v>12926</v>
      </c>
      <c r="B947" s="577" t="s">
        <v>13671</v>
      </c>
      <c r="C947" s="576" t="s">
        <v>7</v>
      </c>
      <c r="D947" s="576" t="s">
        <v>7094</v>
      </c>
      <c r="E947" s="800" t="s">
        <v>12924</v>
      </c>
      <c r="F947" s="800"/>
      <c r="G947" s="575" t="s">
        <v>41</v>
      </c>
      <c r="H947" s="574">
        <v>2.1000000000000001E-2</v>
      </c>
      <c r="I947" s="573">
        <v>2.19</v>
      </c>
      <c r="J947" s="573">
        <v>0.04</v>
      </c>
    </row>
    <row r="948" spans="1:10" ht="24" customHeight="1">
      <c r="A948" s="576" t="s">
        <v>12926</v>
      </c>
      <c r="B948" s="577" t="s">
        <v>13670</v>
      </c>
      <c r="C948" s="576" t="s">
        <v>7</v>
      </c>
      <c r="D948" s="576" t="s">
        <v>8208</v>
      </c>
      <c r="E948" s="800" t="s">
        <v>12924</v>
      </c>
      <c r="F948" s="800"/>
      <c r="G948" s="575" t="s">
        <v>41</v>
      </c>
      <c r="H948" s="574">
        <v>1.4999999999999999E-2</v>
      </c>
      <c r="I948" s="573">
        <v>70.52</v>
      </c>
      <c r="J948" s="573">
        <v>1.05</v>
      </c>
    </row>
    <row r="949" spans="1:10" ht="25.5">
      <c r="A949" s="572"/>
      <c r="B949" s="572"/>
      <c r="C949" s="572"/>
      <c r="D949" s="572"/>
      <c r="E949" s="572" t="s">
        <v>12923</v>
      </c>
      <c r="F949" s="571">
        <v>1.5321090948603717</v>
      </c>
      <c r="G949" s="572" t="s">
        <v>12922</v>
      </c>
      <c r="H949" s="571">
        <v>1.29</v>
      </c>
      <c r="I949" s="572" t="s">
        <v>12921</v>
      </c>
      <c r="J949" s="571">
        <v>2.82</v>
      </c>
    </row>
    <row r="950" spans="1:10" ht="15" thickBot="1">
      <c r="A950" s="572"/>
      <c r="B950" s="572"/>
      <c r="C950" s="572"/>
      <c r="D950" s="572"/>
      <c r="E950" s="572" t="s">
        <v>12920</v>
      </c>
      <c r="F950" s="571">
        <v>1.78</v>
      </c>
      <c r="G950" s="572"/>
      <c r="H950" s="801" t="s">
        <v>12919</v>
      </c>
      <c r="I950" s="801"/>
      <c r="J950" s="571">
        <v>8.11</v>
      </c>
    </row>
    <row r="951" spans="1:10" ht="0.95" customHeight="1" thickTop="1">
      <c r="A951" s="570"/>
      <c r="B951" s="570"/>
      <c r="C951" s="570"/>
      <c r="D951" s="570"/>
      <c r="E951" s="570"/>
      <c r="F951" s="570"/>
      <c r="G951" s="570"/>
      <c r="H951" s="570"/>
      <c r="I951" s="570"/>
      <c r="J951" s="570"/>
    </row>
    <row r="952" spans="1:10" ht="18" customHeight="1">
      <c r="A952" s="590" t="s">
        <v>13845</v>
      </c>
      <c r="B952" s="588" t="s">
        <v>12942</v>
      </c>
      <c r="C952" s="590" t="s">
        <v>12941</v>
      </c>
      <c r="D952" s="590" t="s">
        <v>12940</v>
      </c>
      <c r="E952" s="802" t="s">
        <v>12939</v>
      </c>
      <c r="F952" s="802"/>
      <c r="G952" s="589" t="s">
        <v>12938</v>
      </c>
      <c r="H952" s="588" t="s">
        <v>12937</v>
      </c>
      <c r="I952" s="588" t="s">
        <v>12936</v>
      </c>
      <c r="J952" s="588" t="s">
        <v>12935</v>
      </c>
    </row>
    <row r="953" spans="1:10" ht="48" customHeight="1">
      <c r="A953" s="586" t="s">
        <v>12934</v>
      </c>
      <c r="B953" s="587" t="s">
        <v>13844</v>
      </c>
      <c r="C953" s="586" t="s">
        <v>7</v>
      </c>
      <c r="D953" s="586" t="s">
        <v>1643</v>
      </c>
      <c r="E953" s="803" t="s">
        <v>12932</v>
      </c>
      <c r="F953" s="803"/>
      <c r="G953" s="585" t="s">
        <v>41</v>
      </c>
      <c r="H953" s="584">
        <v>1</v>
      </c>
      <c r="I953" s="583">
        <v>10.65</v>
      </c>
      <c r="J953" s="583">
        <v>10.65</v>
      </c>
    </row>
    <row r="954" spans="1:10" ht="24" customHeight="1">
      <c r="A954" s="581" t="s">
        <v>12930</v>
      </c>
      <c r="B954" s="582" t="s">
        <v>12931</v>
      </c>
      <c r="C954" s="581" t="s">
        <v>7</v>
      </c>
      <c r="D954" s="581" t="s">
        <v>52</v>
      </c>
      <c r="E954" s="804" t="s">
        <v>12928</v>
      </c>
      <c r="F954" s="804"/>
      <c r="G954" s="580" t="s">
        <v>23</v>
      </c>
      <c r="H954" s="579">
        <v>0.13</v>
      </c>
      <c r="I954" s="578">
        <v>19.920000000000002</v>
      </c>
      <c r="J954" s="578">
        <v>2.58</v>
      </c>
    </row>
    <row r="955" spans="1:10" ht="24" customHeight="1">
      <c r="A955" s="581" t="s">
        <v>12930</v>
      </c>
      <c r="B955" s="582" t="s">
        <v>13196</v>
      </c>
      <c r="C955" s="581" t="s">
        <v>7</v>
      </c>
      <c r="D955" s="581" t="s">
        <v>1174</v>
      </c>
      <c r="E955" s="804" t="s">
        <v>12928</v>
      </c>
      <c r="F955" s="804"/>
      <c r="G955" s="580" t="s">
        <v>23</v>
      </c>
      <c r="H955" s="579">
        <v>0.13</v>
      </c>
      <c r="I955" s="578">
        <v>15.08</v>
      </c>
      <c r="J955" s="578">
        <v>1.96</v>
      </c>
    </row>
    <row r="956" spans="1:10" ht="24" customHeight="1">
      <c r="A956" s="576" t="s">
        <v>12926</v>
      </c>
      <c r="B956" s="577" t="s">
        <v>13800</v>
      </c>
      <c r="C956" s="576" t="s">
        <v>7</v>
      </c>
      <c r="D956" s="576" t="s">
        <v>4862</v>
      </c>
      <c r="E956" s="800" t="s">
        <v>12924</v>
      </c>
      <c r="F956" s="800"/>
      <c r="G956" s="575" t="s">
        <v>41</v>
      </c>
      <c r="H956" s="574">
        <v>1</v>
      </c>
      <c r="I956" s="573">
        <v>2.67</v>
      </c>
      <c r="J956" s="573">
        <v>2.67</v>
      </c>
    </row>
    <row r="957" spans="1:10" ht="24" customHeight="1">
      <c r="A957" s="576" t="s">
        <v>12926</v>
      </c>
      <c r="B957" s="577" t="s">
        <v>13843</v>
      </c>
      <c r="C957" s="576" t="s">
        <v>7</v>
      </c>
      <c r="D957" s="576" t="s">
        <v>6902</v>
      </c>
      <c r="E957" s="800" t="s">
        <v>12924</v>
      </c>
      <c r="F957" s="800"/>
      <c r="G957" s="575" t="s">
        <v>41</v>
      </c>
      <c r="H957" s="574">
        <v>1</v>
      </c>
      <c r="I957" s="573">
        <v>2.85</v>
      </c>
      <c r="J957" s="573">
        <v>2.85</v>
      </c>
    </row>
    <row r="958" spans="1:10" ht="36" customHeight="1">
      <c r="A958" s="576" t="s">
        <v>12926</v>
      </c>
      <c r="B958" s="577" t="s">
        <v>13795</v>
      </c>
      <c r="C958" s="576" t="s">
        <v>7</v>
      </c>
      <c r="D958" s="576" t="s">
        <v>7699</v>
      </c>
      <c r="E958" s="800" t="s">
        <v>12924</v>
      </c>
      <c r="F958" s="800"/>
      <c r="G958" s="575" t="s">
        <v>41</v>
      </c>
      <c r="H958" s="574">
        <v>0.02</v>
      </c>
      <c r="I958" s="573">
        <v>29.73</v>
      </c>
      <c r="J958" s="573">
        <v>0.59</v>
      </c>
    </row>
    <row r="959" spans="1:10" ht="25.5">
      <c r="A959" s="572"/>
      <c r="B959" s="572"/>
      <c r="C959" s="572"/>
      <c r="D959" s="572"/>
      <c r="E959" s="572" t="s">
        <v>12923</v>
      </c>
      <c r="F959" s="571">
        <v>1.9939150277083559</v>
      </c>
      <c r="G959" s="572" t="s">
        <v>12922</v>
      </c>
      <c r="H959" s="571">
        <v>1.68</v>
      </c>
      <c r="I959" s="572" t="s">
        <v>12921</v>
      </c>
      <c r="J959" s="571">
        <v>3.67</v>
      </c>
    </row>
    <row r="960" spans="1:10" ht="15" thickBot="1">
      <c r="A960" s="572"/>
      <c r="B960" s="572"/>
      <c r="C960" s="572"/>
      <c r="D960" s="572"/>
      <c r="E960" s="572" t="s">
        <v>12920</v>
      </c>
      <c r="F960" s="571">
        <v>3</v>
      </c>
      <c r="G960" s="572"/>
      <c r="H960" s="801" t="s">
        <v>12919</v>
      </c>
      <c r="I960" s="801"/>
      <c r="J960" s="571">
        <v>13.65</v>
      </c>
    </row>
    <row r="961" spans="1:10" ht="0.95" customHeight="1" thickTop="1">
      <c r="A961" s="570"/>
      <c r="B961" s="570"/>
      <c r="C961" s="570"/>
      <c r="D961" s="570"/>
      <c r="E961" s="570"/>
      <c r="F961" s="570"/>
      <c r="G961" s="570"/>
      <c r="H961" s="570"/>
      <c r="I961" s="570"/>
      <c r="J961" s="570"/>
    </row>
    <row r="962" spans="1:10" ht="18" customHeight="1">
      <c r="A962" s="590" t="s">
        <v>13842</v>
      </c>
      <c r="B962" s="588" t="s">
        <v>12942</v>
      </c>
      <c r="C962" s="590" t="s">
        <v>12941</v>
      </c>
      <c r="D962" s="590" t="s">
        <v>12940</v>
      </c>
      <c r="E962" s="802" t="s">
        <v>12939</v>
      </c>
      <c r="F962" s="802"/>
      <c r="G962" s="589" t="s">
        <v>12938</v>
      </c>
      <c r="H962" s="588" t="s">
        <v>12937</v>
      </c>
      <c r="I962" s="588" t="s">
        <v>12936</v>
      </c>
      <c r="J962" s="588" t="s">
        <v>12935</v>
      </c>
    </row>
    <row r="963" spans="1:10" ht="48" customHeight="1">
      <c r="A963" s="586" t="s">
        <v>12934</v>
      </c>
      <c r="B963" s="587" t="s">
        <v>13841</v>
      </c>
      <c r="C963" s="586" t="s">
        <v>7</v>
      </c>
      <c r="D963" s="586" t="s">
        <v>1650</v>
      </c>
      <c r="E963" s="803" t="s">
        <v>12932</v>
      </c>
      <c r="F963" s="803"/>
      <c r="G963" s="585" t="s">
        <v>41</v>
      </c>
      <c r="H963" s="584">
        <v>1</v>
      </c>
      <c r="I963" s="583">
        <v>18.059999999999999</v>
      </c>
      <c r="J963" s="583">
        <v>18.059999999999999</v>
      </c>
    </row>
    <row r="964" spans="1:10" ht="24" customHeight="1">
      <c r="A964" s="581" t="s">
        <v>12930</v>
      </c>
      <c r="B964" s="582" t="s">
        <v>12931</v>
      </c>
      <c r="C964" s="581" t="s">
        <v>7</v>
      </c>
      <c r="D964" s="581" t="s">
        <v>52</v>
      </c>
      <c r="E964" s="804" t="s">
        <v>12928</v>
      </c>
      <c r="F964" s="804"/>
      <c r="G964" s="580" t="s">
        <v>23</v>
      </c>
      <c r="H964" s="579">
        <v>0.19</v>
      </c>
      <c r="I964" s="578">
        <v>19.920000000000002</v>
      </c>
      <c r="J964" s="578">
        <v>3.78</v>
      </c>
    </row>
    <row r="965" spans="1:10" ht="24" customHeight="1">
      <c r="A965" s="581" t="s">
        <v>12930</v>
      </c>
      <c r="B965" s="582" t="s">
        <v>13196</v>
      </c>
      <c r="C965" s="581" t="s">
        <v>7</v>
      </c>
      <c r="D965" s="581" t="s">
        <v>1174</v>
      </c>
      <c r="E965" s="804" t="s">
        <v>12928</v>
      </c>
      <c r="F965" s="804"/>
      <c r="G965" s="580" t="s">
        <v>23</v>
      </c>
      <c r="H965" s="579">
        <v>0.19</v>
      </c>
      <c r="I965" s="578">
        <v>15.08</v>
      </c>
      <c r="J965" s="578">
        <v>2.86</v>
      </c>
    </row>
    <row r="966" spans="1:10" ht="24" customHeight="1">
      <c r="A966" s="576" t="s">
        <v>12926</v>
      </c>
      <c r="B966" s="577" t="s">
        <v>13796</v>
      </c>
      <c r="C966" s="576" t="s">
        <v>7</v>
      </c>
      <c r="D966" s="576" t="s">
        <v>4863</v>
      </c>
      <c r="E966" s="800" t="s">
        <v>12924</v>
      </c>
      <c r="F966" s="800"/>
      <c r="G966" s="575" t="s">
        <v>41</v>
      </c>
      <c r="H966" s="574">
        <v>1</v>
      </c>
      <c r="I966" s="573">
        <v>3.77</v>
      </c>
      <c r="J966" s="573">
        <v>3.77</v>
      </c>
    </row>
    <row r="967" spans="1:10" ht="24" customHeight="1">
      <c r="A967" s="576" t="s">
        <v>12926</v>
      </c>
      <c r="B967" s="577" t="s">
        <v>13840</v>
      </c>
      <c r="C967" s="576" t="s">
        <v>7</v>
      </c>
      <c r="D967" s="576" t="s">
        <v>6903</v>
      </c>
      <c r="E967" s="800" t="s">
        <v>12924</v>
      </c>
      <c r="F967" s="800"/>
      <c r="G967" s="575" t="s">
        <v>41</v>
      </c>
      <c r="H967" s="574">
        <v>1</v>
      </c>
      <c r="I967" s="573">
        <v>6.76</v>
      </c>
      <c r="J967" s="573">
        <v>6.76</v>
      </c>
    </row>
    <row r="968" spans="1:10" ht="36" customHeight="1">
      <c r="A968" s="576" t="s">
        <v>12926</v>
      </c>
      <c r="B968" s="577" t="s">
        <v>13795</v>
      </c>
      <c r="C968" s="576" t="s">
        <v>7</v>
      </c>
      <c r="D968" s="576" t="s">
        <v>7699</v>
      </c>
      <c r="E968" s="800" t="s">
        <v>12924</v>
      </c>
      <c r="F968" s="800"/>
      <c r="G968" s="575" t="s">
        <v>41</v>
      </c>
      <c r="H968" s="574">
        <v>0.03</v>
      </c>
      <c r="I968" s="573">
        <v>29.73</v>
      </c>
      <c r="J968" s="573">
        <v>0.89</v>
      </c>
    </row>
    <row r="969" spans="1:10" ht="25.5">
      <c r="A969" s="572"/>
      <c r="B969" s="572"/>
      <c r="C969" s="572"/>
      <c r="D969" s="572"/>
      <c r="E969" s="572" t="s">
        <v>12923</v>
      </c>
      <c r="F969" s="571">
        <v>2.9120938824296423</v>
      </c>
      <c r="G969" s="572" t="s">
        <v>12922</v>
      </c>
      <c r="H969" s="571">
        <v>2.4500000000000002</v>
      </c>
      <c r="I969" s="572" t="s">
        <v>12921</v>
      </c>
      <c r="J969" s="571">
        <v>5.36</v>
      </c>
    </row>
    <row r="970" spans="1:10" ht="15" thickBot="1">
      <c r="A970" s="572"/>
      <c r="B970" s="572"/>
      <c r="C970" s="572"/>
      <c r="D970" s="572"/>
      <c r="E970" s="572" t="s">
        <v>12920</v>
      </c>
      <c r="F970" s="571">
        <v>5.0999999999999996</v>
      </c>
      <c r="G970" s="572"/>
      <c r="H970" s="801" t="s">
        <v>12919</v>
      </c>
      <c r="I970" s="801"/>
      <c r="J970" s="571">
        <v>23.16</v>
      </c>
    </row>
    <row r="971" spans="1:10" ht="0.95" customHeight="1" thickTop="1">
      <c r="A971" s="570"/>
      <c r="B971" s="570"/>
      <c r="C971" s="570"/>
      <c r="D971" s="570"/>
      <c r="E971" s="570"/>
      <c r="F971" s="570"/>
      <c r="G971" s="570"/>
      <c r="H971" s="570"/>
      <c r="I971" s="570"/>
      <c r="J971" s="570"/>
    </row>
    <row r="972" spans="1:10" ht="18" customHeight="1">
      <c r="A972" s="590" t="s">
        <v>13839</v>
      </c>
      <c r="B972" s="588" t="s">
        <v>12942</v>
      </c>
      <c r="C972" s="590" t="s">
        <v>12941</v>
      </c>
      <c r="D972" s="590" t="s">
        <v>12940</v>
      </c>
      <c r="E972" s="802" t="s">
        <v>12939</v>
      </c>
      <c r="F972" s="802"/>
      <c r="G972" s="589" t="s">
        <v>12938</v>
      </c>
      <c r="H972" s="588" t="s">
        <v>12937</v>
      </c>
      <c r="I972" s="588" t="s">
        <v>12936</v>
      </c>
      <c r="J972" s="588" t="s">
        <v>12935</v>
      </c>
    </row>
    <row r="973" spans="1:10" ht="48" customHeight="1">
      <c r="A973" s="586" t="s">
        <v>12934</v>
      </c>
      <c r="B973" s="587" t="s">
        <v>13838</v>
      </c>
      <c r="C973" s="586" t="s">
        <v>7</v>
      </c>
      <c r="D973" s="586" t="s">
        <v>1711</v>
      </c>
      <c r="E973" s="803" t="s">
        <v>12932</v>
      </c>
      <c r="F973" s="803"/>
      <c r="G973" s="585" t="s">
        <v>41</v>
      </c>
      <c r="H973" s="584">
        <v>1</v>
      </c>
      <c r="I973" s="583">
        <v>17.850000000000001</v>
      </c>
      <c r="J973" s="583">
        <v>17.850000000000001</v>
      </c>
    </row>
    <row r="974" spans="1:10" ht="24" customHeight="1">
      <c r="A974" s="581" t="s">
        <v>12930</v>
      </c>
      <c r="B974" s="582" t="s">
        <v>12931</v>
      </c>
      <c r="C974" s="581" t="s">
        <v>7</v>
      </c>
      <c r="D974" s="581" t="s">
        <v>52</v>
      </c>
      <c r="E974" s="804" t="s">
        <v>12928</v>
      </c>
      <c r="F974" s="804"/>
      <c r="G974" s="580" t="s">
        <v>23</v>
      </c>
      <c r="H974" s="579">
        <v>0.12</v>
      </c>
      <c r="I974" s="578">
        <v>19.920000000000002</v>
      </c>
      <c r="J974" s="578">
        <v>2.39</v>
      </c>
    </row>
    <row r="975" spans="1:10" ht="24" customHeight="1">
      <c r="A975" s="581" t="s">
        <v>12930</v>
      </c>
      <c r="B975" s="582" t="s">
        <v>13196</v>
      </c>
      <c r="C975" s="581" t="s">
        <v>7</v>
      </c>
      <c r="D975" s="581" t="s">
        <v>1174</v>
      </c>
      <c r="E975" s="804" t="s">
        <v>12928</v>
      </c>
      <c r="F975" s="804"/>
      <c r="G975" s="580" t="s">
        <v>23</v>
      </c>
      <c r="H975" s="579">
        <v>0.12</v>
      </c>
      <c r="I975" s="578">
        <v>15.08</v>
      </c>
      <c r="J975" s="578">
        <v>1.8</v>
      </c>
    </row>
    <row r="976" spans="1:10" ht="24" customHeight="1">
      <c r="A976" s="576" t="s">
        <v>12926</v>
      </c>
      <c r="B976" s="577" t="s">
        <v>13829</v>
      </c>
      <c r="C976" s="576" t="s">
        <v>7</v>
      </c>
      <c r="D976" s="576" t="s">
        <v>4864</v>
      </c>
      <c r="E976" s="800" t="s">
        <v>12924</v>
      </c>
      <c r="F976" s="800"/>
      <c r="G976" s="575" t="s">
        <v>41</v>
      </c>
      <c r="H976" s="574">
        <v>1</v>
      </c>
      <c r="I976" s="573">
        <v>4.7300000000000004</v>
      </c>
      <c r="J976" s="573">
        <v>4.7300000000000004</v>
      </c>
    </row>
    <row r="977" spans="1:10" ht="24" customHeight="1">
      <c r="A977" s="576" t="s">
        <v>12926</v>
      </c>
      <c r="B977" s="577" t="s">
        <v>13837</v>
      </c>
      <c r="C977" s="576" t="s">
        <v>7</v>
      </c>
      <c r="D977" s="576" t="s">
        <v>6904</v>
      </c>
      <c r="E977" s="800" t="s">
        <v>12924</v>
      </c>
      <c r="F977" s="800"/>
      <c r="G977" s="575" t="s">
        <v>41</v>
      </c>
      <c r="H977" s="574">
        <v>1</v>
      </c>
      <c r="I977" s="573">
        <v>7.57</v>
      </c>
      <c r="J977" s="573">
        <v>7.57</v>
      </c>
    </row>
    <row r="978" spans="1:10" ht="36" customHeight="1">
      <c r="A978" s="576" t="s">
        <v>12926</v>
      </c>
      <c r="B978" s="577" t="s">
        <v>13795</v>
      </c>
      <c r="C978" s="576" t="s">
        <v>7</v>
      </c>
      <c r="D978" s="576" t="s">
        <v>7699</v>
      </c>
      <c r="E978" s="800" t="s">
        <v>12924</v>
      </c>
      <c r="F978" s="800"/>
      <c r="G978" s="575" t="s">
        <v>41</v>
      </c>
      <c r="H978" s="574">
        <v>4.5999999999999999E-2</v>
      </c>
      <c r="I978" s="573">
        <v>29.73</v>
      </c>
      <c r="J978" s="573">
        <v>1.36</v>
      </c>
    </row>
    <row r="979" spans="1:10" ht="25.5">
      <c r="A979" s="572"/>
      <c r="B979" s="572"/>
      <c r="C979" s="572"/>
      <c r="D979" s="572"/>
      <c r="E979" s="572" t="s">
        <v>12923</v>
      </c>
      <c r="F979" s="571">
        <v>1.8363577094425731</v>
      </c>
      <c r="G979" s="572" t="s">
        <v>12922</v>
      </c>
      <c r="H979" s="571">
        <v>1.54</v>
      </c>
      <c r="I979" s="572" t="s">
        <v>12921</v>
      </c>
      <c r="J979" s="571">
        <v>3.38</v>
      </c>
    </row>
    <row r="980" spans="1:10" ht="15" thickBot="1">
      <c r="A980" s="572"/>
      <c r="B980" s="572"/>
      <c r="C980" s="572"/>
      <c r="D980" s="572"/>
      <c r="E980" s="572" t="s">
        <v>12920</v>
      </c>
      <c r="F980" s="571">
        <v>5.04</v>
      </c>
      <c r="G980" s="572"/>
      <c r="H980" s="801" t="s">
        <v>12919</v>
      </c>
      <c r="I980" s="801"/>
      <c r="J980" s="571">
        <v>22.89</v>
      </c>
    </row>
    <row r="981" spans="1:10" ht="0.95" customHeight="1" thickTop="1">
      <c r="A981" s="570"/>
      <c r="B981" s="570"/>
      <c r="C981" s="570"/>
      <c r="D981" s="570"/>
      <c r="E981" s="570"/>
      <c r="F981" s="570"/>
      <c r="G981" s="570"/>
      <c r="H981" s="570"/>
      <c r="I981" s="570"/>
      <c r="J981" s="570"/>
    </row>
    <row r="982" spans="1:10" ht="18" customHeight="1">
      <c r="A982" s="590" t="s">
        <v>13836</v>
      </c>
      <c r="B982" s="588" t="s">
        <v>12942</v>
      </c>
      <c r="C982" s="590" t="s">
        <v>12941</v>
      </c>
      <c r="D982" s="590" t="s">
        <v>12940</v>
      </c>
      <c r="E982" s="802" t="s">
        <v>12939</v>
      </c>
      <c r="F982" s="802"/>
      <c r="G982" s="589" t="s">
        <v>12938</v>
      </c>
      <c r="H982" s="588" t="s">
        <v>12937</v>
      </c>
      <c r="I982" s="588" t="s">
        <v>12936</v>
      </c>
      <c r="J982" s="588" t="s">
        <v>12935</v>
      </c>
    </row>
    <row r="983" spans="1:10" ht="48" customHeight="1">
      <c r="A983" s="586" t="s">
        <v>12934</v>
      </c>
      <c r="B983" s="587" t="s">
        <v>13835</v>
      </c>
      <c r="C983" s="586" t="s">
        <v>7</v>
      </c>
      <c r="D983" s="586" t="s">
        <v>1703</v>
      </c>
      <c r="E983" s="803" t="s">
        <v>12932</v>
      </c>
      <c r="F983" s="803"/>
      <c r="G983" s="585" t="s">
        <v>41</v>
      </c>
      <c r="H983" s="584">
        <v>1</v>
      </c>
      <c r="I983" s="583">
        <v>6.94</v>
      </c>
      <c r="J983" s="583">
        <v>6.94</v>
      </c>
    </row>
    <row r="984" spans="1:10" ht="24" customHeight="1">
      <c r="A984" s="581" t="s">
        <v>12930</v>
      </c>
      <c r="B984" s="582" t="s">
        <v>12931</v>
      </c>
      <c r="C984" s="581" t="s">
        <v>7</v>
      </c>
      <c r="D984" s="581" t="s">
        <v>52</v>
      </c>
      <c r="E984" s="804" t="s">
        <v>12928</v>
      </c>
      <c r="F984" s="804"/>
      <c r="G984" s="580" t="s">
        <v>23</v>
      </c>
      <c r="H984" s="579">
        <v>0.04</v>
      </c>
      <c r="I984" s="578">
        <v>19.920000000000002</v>
      </c>
      <c r="J984" s="578">
        <v>0.79</v>
      </c>
    </row>
    <row r="985" spans="1:10" ht="24" customHeight="1">
      <c r="A985" s="581" t="s">
        <v>12930</v>
      </c>
      <c r="B985" s="582" t="s">
        <v>13196</v>
      </c>
      <c r="C985" s="581" t="s">
        <v>7</v>
      </c>
      <c r="D985" s="581" t="s">
        <v>1174</v>
      </c>
      <c r="E985" s="804" t="s">
        <v>12928</v>
      </c>
      <c r="F985" s="804"/>
      <c r="G985" s="580" t="s">
        <v>23</v>
      </c>
      <c r="H985" s="579">
        <v>0.04</v>
      </c>
      <c r="I985" s="578">
        <v>15.08</v>
      </c>
      <c r="J985" s="578">
        <v>0.6</v>
      </c>
    </row>
    <row r="986" spans="1:10" ht="24" customHeight="1">
      <c r="A986" s="576" t="s">
        <v>12926</v>
      </c>
      <c r="B986" s="577" t="s">
        <v>13800</v>
      </c>
      <c r="C986" s="576" t="s">
        <v>7</v>
      </c>
      <c r="D986" s="576" t="s">
        <v>4862</v>
      </c>
      <c r="E986" s="800" t="s">
        <v>12924</v>
      </c>
      <c r="F986" s="800"/>
      <c r="G986" s="575" t="s">
        <v>41</v>
      </c>
      <c r="H986" s="574">
        <v>1</v>
      </c>
      <c r="I986" s="573">
        <v>2.67</v>
      </c>
      <c r="J986" s="573">
        <v>2.67</v>
      </c>
    </row>
    <row r="987" spans="1:10" ht="24" customHeight="1">
      <c r="A987" s="576" t="s">
        <v>12926</v>
      </c>
      <c r="B987" s="577" t="s">
        <v>13803</v>
      </c>
      <c r="C987" s="576" t="s">
        <v>7</v>
      </c>
      <c r="D987" s="576" t="s">
        <v>6907</v>
      </c>
      <c r="E987" s="800" t="s">
        <v>12924</v>
      </c>
      <c r="F987" s="800"/>
      <c r="G987" s="575" t="s">
        <v>41</v>
      </c>
      <c r="H987" s="574">
        <v>1</v>
      </c>
      <c r="I987" s="573">
        <v>2.29</v>
      </c>
      <c r="J987" s="573">
        <v>2.29</v>
      </c>
    </row>
    <row r="988" spans="1:10" ht="36" customHeight="1">
      <c r="A988" s="576" t="s">
        <v>12926</v>
      </c>
      <c r="B988" s="577" t="s">
        <v>13795</v>
      </c>
      <c r="C988" s="576" t="s">
        <v>7</v>
      </c>
      <c r="D988" s="576" t="s">
        <v>7699</v>
      </c>
      <c r="E988" s="800" t="s">
        <v>12924</v>
      </c>
      <c r="F988" s="800"/>
      <c r="G988" s="575" t="s">
        <v>41</v>
      </c>
      <c r="H988" s="574">
        <v>0.02</v>
      </c>
      <c r="I988" s="573">
        <v>29.73</v>
      </c>
      <c r="J988" s="573">
        <v>0.59</v>
      </c>
    </row>
    <row r="989" spans="1:10" ht="25.5">
      <c r="A989" s="572"/>
      <c r="B989" s="572"/>
      <c r="C989" s="572"/>
      <c r="D989" s="572"/>
      <c r="E989" s="572" t="s">
        <v>12923</v>
      </c>
      <c r="F989" s="571">
        <v>0.60849722916440296</v>
      </c>
      <c r="G989" s="572" t="s">
        <v>12922</v>
      </c>
      <c r="H989" s="571">
        <v>0.51</v>
      </c>
      <c r="I989" s="572" t="s">
        <v>12921</v>
      </c>
      <c r="J989" s="571">
        <v>1.1200000000000001</v>
      </c>
    </row>
    <row r="990" spans="1:10" ht="15" thickBot="1">
      <c r="A990" s="572"/>
      <c r="B990" s="572"/>
      <c r="C990" s="572"/>
      <c r="D990" s="572"/>
      <c r="E990" s="572" t="s">
        <v>12920</v>
      </c>
      <c r="F990" s="571">
        <v>1.95</v>
      </c>
      <c r="G990" s="572"/>
      <c r="H990" s="801" t="s">
        <v>12919</v>
      </c>
      <c r="I990" s="801"/>
      <c r="J990" s="571">
        <v>8.89</v>
      </c>
    </row>
    <row r="991" spans="1:10" ht="0.95" customHeight="1" thickTop="1">
      <c r="A991" s="570"/>
      <c r="B991" s="570"/>
      <c r="C991" s="570"/>
      <c r="D991" s="570"/>
      <c r="E991" s="570"/>
      <c r="F991" s="570"/>
      <c r="G991" s="570"/>
      <c r="H991" s="570"/>
      <c r="I991" s="570"/>
      <c r="J991" s="570"/>
    </row>
    <row r="992" spans="1:10" ht="18" customHeight="1">
      <c r="A992" s="590" t="s">
        <v>13834</v>
      </c>
      <c r="B992" s="588" t="s">
        <v>12942</v>
      </c>
      <c r="C992" s="590" t="s">
        <v>12941</v>
      </c>
      <c r="D992" s="590" t="s">
        <v>12940</v>
      </c>
      <c r="E992" s="802" t="s">
        <v>12939</v>
      </c>
      <c r="F992" s="802"/>
      <c r="G992" s="589" t="s">
        <v>12938</v>
      </c>
      <c r="H992" s="588" t="s">
        <v>12937</v>
      </c>
      <c r="I992" s="588" t="s">
        <v>12936</v>
      </c>
      <c r="J992" s="588" t="s">
        <v>12935</v>
      </c>
    </row>
    <row r="993" spans="1:10" ht="48" customHeight="1">
      <c r="A993" s="586" t="s">
        <v>12934</v>
      </c>
      <c r="B993" s="587" t="s">
        <v>13833</v>
      </c>
      <c r="C993" s="586" t="s">
        <v>7</v>
      </c>
      <c r="D993" s="586" t="s">
        <v>1635</v>
      </c>
      <c r="E993" s="803" t="s">
        <v>12932</v>
      </c>
      <c r="F993" s="803"/>
      <c r="G993" s="585" t="s">
        <v>41</v>
      </c>
      <c r="H993" s="584">
        <v>1</v>
      </c>
      <c r="I993" s="583">
        <v>8.7100000000000009</v>
      </c>
      <c r="J993" s="583">
        <v>8.7100000000000009</v>
      </c>
    </row>
    <row r="994" spans="1:10" ht="24" customHeight="1">
      <c r="A994" s="581" t="s">
        <v>12930</v>
      </c>
      <c r="B994" s="582" t="s">
        <v>12931</v>
      </c>
      <c r="C994" s="581" t="s">
        <v>7</v>
      </c>
      <c r="D994" s="581" t="s">
        <v>52</v>
      </c>
      <c r="E994" s="804" t="s">
        <v>12928</v>
      </c>
      <c r="F994" s="804"/>
      <c r="G994" s="580" t="s">
        <v>23</v>
      </c>
      <c r="H994" s="579">
        <v>0.1</v>
      </c>
      <c r="I994" s="578">
        <v>19.920000000000002</v>
      </c>
      <c r="J994" s="578">
        <v>1.99</v>
      </c>
    </row>
    <row r="995" spans="1:10" ht="24" customHeight="1">
      <c r="A995" s="581" t="s">
        <v>12930</v>
      </c>
      <c r="B995" s="582" t="s">
        <v>13196</v>
      </c>
      <c r="C995" s="581" t="s">
        <v>7</v>
      </c>
      <c r="D995" s="581" t="s">
        <v>1174</v>
      </c>
      <c r="E995" s="804" t="s">
        <v>12928</v>
      </c>
      <c r="F995" s="804"/>
      <c r="G995" s="580" t="s">
        <v>23</v>
      </c>
      <c r="H995" s="579">
        <v>0.1</v>
      </c>
      <c r="I995" s="578">
        <v>15.08</v>
      </c>
      <c r="J995" s="578">
        <v>1.5</v>
      </c>
    </row>
    <row r="996" spans="1:10" ht="24" customHeight="1">
      <c r="A996" s="576" t="s">
        <v>12926</v>
      </c>
      <c r="B996" s="577" t="s">
        <v>13672</v>
      </c>
      <c r="C996" s="576" t="s">
        <v>7</v>
      </c>
      <c r="D996" s="576" t="s">
        <v>4821</v>
      </c>
      <c r="E996" s="800" t="s">
        <v>12924</v>
      </c>
      <c r="F996" s="800"/>
      <c r="G996" s="575" t="s">
        <v>41</v>
      </c>
      <c r="H996" s="574">
        <v>9.9000000000000008E-3</v>
      </c>
      <c r="I996" s="573">
        <v>81.209999999999994</v>
      </c>
      <c r="J996" s="573">
        <v>0.8</v>
      </c>
    </row>
    <row r="997" spans="1:10" ht="24" customHeight="1">
      <c r="A997" s="576" t="s">
        <v>12926</v>
      </c>
      <c r="B997" s="577" t="s">
        <v>13832</v>
      </c>
      <c r="C997" s="576" t="s">
        <v>7</v>
      </c>
      <c r="D997" s="576" t="s">
        <v>6894</v>
      </c>
      <c r="E997" s="800" t="s">
        <v>12924</v>
      </c>
      <c r="F997" s="800"/>
      <c r="G997" s="575" t="s">
        <v>41</v>
      </c>
      <c r="H997" s="574">
        <v>1</v>
      </c>
      <c r="I997" s="573">
        <v>3.33</v>
      </c>
      <c r="J997" s="573">
        <v>3.33</v>
      </c>
    </row>
    <row r="998" spans="1:10" ht="24" customHeight="1">
      <c r="A998" s="576" t="s">
        <v>12926</v>
      </c>
      <c r="B998" s="577" t="s">
        <v>13671</v>
      </c>
      <c r="C998" s="576" t="s">
        <v>7</v>
      </c>
      <c r="D998" s="576" t="s">
        <v>7094</v>
      </c>
      <c r="E998" s="800" t="s">
        <v>12924</v>
      </c>
      <c r="F998" s="800"/>
      <c r="G998" s="575" t="s">
        <v>41</v>
      </c>
      <c r="H998" s="574">
        <v>2.1000000000000001E-2</v>
      </c>
      <c r="I998" s="573">
        <v>2.19</v>
      </c>
      <c r="J998" s="573">
        <v>0.04</v>
      </c>
    </row>
    <row r="999" spans="1:10" ht="24" customHeight="1">
      <c r="A999" s="576" t="s">
        <v>12926</v>
      </c>
      <c r="B999" s="577" t="s">
        <v>13670</v>
      </c>
      <c r="C999" s="576" t="s">
        <v>7</v>
      </c>
      <c r="D999" s="576" t="s">
        <v>8208</v>
      </c>
      <c r="E999" s="800" t="s">
        <v>12924</v>
      </c>
      <c r="F999" s="800"/>
      <c r="G999" s="575" t="s">
        <v>41</v>
      </c>
      <c r="H999" s="574">
        <v>1.4999999999999999E-2</v>
      </c>
      <c r="I999" s="573">
        <v>70.52</v>
      </c>
      <c r="J999" s="573">
        <v>1.05</v>
      </c>
    </row>
    <row r="1000" spans="1:10" ht="25.5">
      <c r="A1000" s="572"/>
      <c r="B1000" s="572"/>
      <c r="C1000" s="572"/>
      <c r="D1000" s="572"/>
      <c r="E1000" s="572" t="s">
        <v>12923</v>
      </c>
      <c r="F1000" s="571">
        <v>1.5321090948603717</v>
      </c>
      <c r="G1000" s="572" t="s">
        <v>12922</v>
      </c>
      <c r="H1000" s="571">
        <v>1.29</v>
      </c>
      <c r="I1000" s="572" t="s">
        <v>12921</v>
      </c>
      <c r="J1000" s="571">
        <v>2.82</v>
      </c>
    </row>
    <row r="1001" spans="1:10" ht="15" thickBot="1">
      <c r="A1001" s="572"/>
      <c r="B1001" s="572"/>
      <c r="C1001" s="572"/>
      <c r="D1001" s="572"/>
      <c r="E1001" s="572" t="s">
        <v>12920</v>
      </c>
      <c r="F1001" s="571">
        <v>2.4500000000000002</v>
      </c>
      <c r="G1001" s="572"/>
      <c r="H1001" s="801" t="s">
        <v>12919</v>
      </c>
      <c r="I1001" s="801"/>
      <c r="J1001" s="571">
        <v>11.16</v>
      </c>
    </row>
    <row r="1002" spans="1:10" ht="0.95" customHeight="1" thickTop="1">
      <c r="A1002" s="570"/>
      <c r="B1002" s="570"/>
      <c r="C1002" s="570"/>
      <c r="D1002" s="570"/>
      <c r="E1002" s="570"/>
      <c r="F1002" s="570"/>
      <c r="G1002" s="570"/>
      <c r="H1002" s="570"/>
      <c r="I1002" s="570"/>
      <c r="J1002" s="570"/>
    </row>
    <row r="1003" spans="1:10" ht="18" customHeight="1">
      <c r="A1003" s="590" t="s">
        <v>13831</v>
      </c>
      <c r="B1003" s="588" t="s">
        <v>12942</v>
      </c>
      <c r="C1003" s="590" t="s">
        <v>12941</v>
      </c>
      <c r="D1003" s="590" t="s">
        <v>12940</v>
      </c>
      <c r="E1003" s="802" t="s">
        <v>12939</v>
      </c>
      <c r="F1003" s="802"/>
      <c r="G1003" s="589" t="s">
        <v>12938</v>
      </c>
      <c r="H1003" s="588" t="s">
        <v>12937</v>
      </c>
      <c r="I1003" s="588" t="s">
        <v>12936</v>
      </c>
      <c r="J1003" s="588" t="s">
        <v>12935</v>
      </c>
    </row>
    <row r="1004" spans="1:10" ht="48" customHeight="1">
      <c r="A1004" s="586" t="s">
        <v>12934</v>
      </c>
      <c r="B1004" s="587" t="s">
        <v>13830</v>
      </c>
      <c r="C1004" s="586" t="s">
        <v>7</v>
      </c>
      <c r="D1004" s="586" t="s">
        <v>1699</v>
      </c>
      <c r="E1004" s="803" t="s">
        <v>12932</v>
      </c>
      <c r="F1004" s="803"/>
      <c r="G1004" s="585" t="s">
        <v>41</v>
      </c>
      <c r="H1004" s="584">
        <v>1</v>
      </c>
      <c r="I1004" s="583">
        <v>43.43</v>
      </c>
      <c r="J1004" s="583">
        <v>43.43</v>
      </c>
    </row>
    <row r="1005" spans="1:10" ht="24" customHeight="1">
      <c r="A1005" s="581" t="s">
        <v>12930</v>
      </c>
      <c r="B1005" s="582" t="s">
        <v>12931</v>
      </c>
      <c r="C1005" s="581" t="s">
        <v>7</v>
      </c>
      <c r="D1005" s="581" t="s">
        <v>52</v>
      </c>
      <c r="E1005" s="804" t="s">
        <v>12928</v>
      </c>
      <c r="F1005" s="804"/>
      <c r="G1005" s="580" t="s">
        <v>23</v>
      </c>
      <c r="H1005" s="579">
        <v>0.33</v>
      </c>
      <c r="I1005" s="578">
        <v>19.920000000000002</v>
      </c>
      <c r="J1005" s="578">
        <v>6.57</v>
      </c>
    </row>
    <row r="1006" spans="1:10" ht="24" customHeight="1">
      <c r="A1006" s="581" t="s">
        <v>12930</v>
      </c>
      <c r="B1006" s="582" t="s">
        <v>13196</v>
      </c>
      <c r="C1006" s="581" t="s">
        <v>7</v>
      </c>
      <c r="D1006" s="581" t="s">
        <v>1174</v>
      </c>
      <c r="E1006" s="804" t="s">
        <v>12928</v>
      </c>
      <c r="F1006" s="804"/>
      <c r="G1006" s="580" t="s">
        <v>23</v>
      </c>
      <c r="H1006" s="579">
        <v>0.33</v>
      </c>
      <c r="I1006" s="578">
        <v>15.08</v>
      </c>
      <c r="J1006" s="578">
        <v>4.97</v>
      </c>
    </row>
    <row r="1007" spans="1:10" ht="24" customHeight="1">
      <c r="A1007" s="576" t="s">
        <v>12926</v>
      </c>
      <c r="B1007" s="577" t="s">
        <v>13829</v>
      </c>
      <c r="C1007" s="576" t="s">
        <v>7</v>
      </c>
      <c r="D1007" s="576" t="s">
        <v>4864</v>
      </c>
      <c r="E1007" s="800" t="s">
        <v>12924</v>
      </c>
      <c r="F1007" s="800"/>
      <c r="G1007" s="575" t="s">
        <v>41</v>
      </c>
      <c r="H1007" s="574">
        <v>2</v>
      </c>
      <c r="I1007" s="573">
        <v>4.7300000000000004</v>
      </c>
      <c r="J1007" s="573">
        <v>9.4600000000000009</v>
      </c>
    </row>
    <row r="1008" spans="1:10" ht="24" customHeight="1">
      <c r="A1008" s="576" t="s">
        <v>12926</v>
      </c>
      <c r="B1008" s="577" t="s">
        <v>13828</v>
      </c>
      <c r="C1008" s="576" t="s">
        <v>7</v>
      </c>
      <c r="D1008" s="576" t="s">
        <v>6997</v>
      </c>
      <c r="E1008" s="800" t="s">
        <v>12924</v>
      </c>
      <c r="F1008" s="800"/>
      <c r="G1008" s="575" t="s">
        <v>41</v>
      </c>
      <c r="H1008" s="574">
        <v>1</v>
      </c>
      <c r="I1008" s="573">
        <v>19.7</v>
      </c>
      <c r="J1008" s="573">
        <v>19.7</v>
      </c>
    </row>
    <row r="1009" spans="1:10" ht="36" customHeight="1">
      <c r="A1009" s="576" t="s">
        <v>12926</v>
      </c>
      <c r="B1009" s="577" t="s">
        <v>13795</v>
      </c>
      <c r="C1009" s="576" t="s">
        <v>7</v>
      </c>
      <c r="D1009" s="576" t="s">
        <v>7699</v>
      </c>
      <c r="E1009" s="800" t="s">
        <v>12924</v>
      </c>
      <c r="F1009" s="800"/>
      <c r="G1009" s="575" t="s">
        <v>41</v>
      </c>
      <c r="H1009" s="574">
        <v>9.1999999999999998E-2</v>
      </c>
      <c r="I1009" s="573">
        <v>29.73</v>
      </c>
      <c r="J1009" s="573">
        <v>2.73</v>
      </c>
    </row>
    <row r="1010" spans="1:10" ht="25.5">
      <c r="A1010" s="572"/>
      <c r="B1010" s="572"/>
      <c r="C1010" s="572"/>
      <c r="D1010" s="572"/>
      <c r="E1010" s="572" t="s">
        <v>12923</v>
      </c>
      <c r="F1010" s="571">
        <v>5.063566228403781</v>
      </c>
      <c r="G1010" s="572" t="s">
        <v>12922</v>
      </c>
      <c r="H1010" s="571">
        <v>4.26</v>
      </c>
      <c r="I1010" s="572" t="s">
        <v>12921</v>
      </c>
      <c r="J1010" s="571">
        <v>9.32</v>
      </c>
    </row>
    <row r="1011" spans="1:10" ht="15" thickBot="1">
      <c r="A1011" s="572"/>
      <c r="B1011" s="572"/>
      <c r="C1011" s="572"/>
      <c r="D1011" s="572"/>
      <c r="E1011" s="572" t="s">
        <v>12920</v>
      </c>
      <c r="F1011" s="571">
        <v>12.26</v>
      </c>
      <c r="G1011" s="572"/>
      <c r="H1011" s="801" t="s">
        <v>12919</v>
      </c>
      <c r="I1011" s="801"/>
      <c r="J1011" s="571">
        <v>55.69</v>
      </c>
    </row>
    <row r="1012" spans="1:10" ht="0.95" customHeight="1" thickTop="1">
      <c r="A1012" s="570"/>
      <c r="B1012" s="570"/>
      <c r="C1012" s="570"/>
      <c r="D1012" s="570"/>
      <c r="E1012" s="570"/>
      <c r="F1012" s="570"/>
      <c r="G1012" s="570"/>
      <c r="H1012" s="570"/>
      <c r="I1012" s="570"/>
      <c r="J1012" s="570"/>
    </row>
    <row r="1013" spans="1:10" ht="18" customHeight="1">
      <c r="A1013" s="590" t="s">
        <v>13827</v>
      </c>
      <c r="B1013" s="588" t="s">
        <v>12942</v>
      </c>
      <c r="C1013" s="590" t="s">
        <v>12941</v>
      </c>
      <c r="D1013" s="590" t="s">
        <v>12940</v>
      </c>
      <c r="E1013" s="802" t="s">
        <v>12939</v>
      </c>
      <c r="F1013" s="802"/>
      <c r="G1013" s="589" t="s">
        <v>12938</v>
      </c>
      <c r="H1013" s="588" t="s">
        <v>12937</v>
      </c>
      <c r="I1013" s="588" t="s">
        <v>12936</v>
      </c>
      <c r="J1013" s="588" t="s">
        <v>12935</v>
      </c>
    </row>
    <row r="1014" spans="1:10" ht="48" customHeight="1">
      <c r="A1014" s="586" t="s">
        <v>12934</v>
      </c>
      <c r="B1014" s="587" t="s">
        <v>13826</v>
      </c>
      <c r="C1014" s="586" t="s">
        <v>7</v>
      </c>
      <c r="D1014" s="586" t="s">
        <v>1687</v>
      </c>
      <c r="E1014" s="803" t="s">
        <v>12932</v>
      </c>
      <c r="F1014" s="803"/>
      <c r="G1014" s="585" t="s">
        <v>41</v>
      </c>
      <c r="H1014" s="584">
        <v>1</v>
      </c>
      <c r="I1014" s="583">
        <v>20.52</v>
      </c>
      <c r="J1014" s="583">
        <v>20.52</v>
      </c>
    </row>
    <row r="1015" spans="1:10" ht="24" customHeight="1">
      <c r="A1015" s="581" t="s">
        <v>12930</v>
      </c>
      <c r="B1015" s="582" t="s">
        <v>12931</v>
      </c>
      <c r="C1015" s="581" t="s">
        <v>7</v>
      </c>
      <c r="D1015" s="581" t="s">
        <v>52</v>
      </c>
      <c r="E1015" s="804" t="s">
        <v>12928</v>
      </c>
      <c r="F1015" s="804"/>
      <c r="G1015" s="580" t="s">
        <v>23</v>
      </c>
      <c r="H1015" s="579">
        <v>0.17</v>
      </c>
      <c r="I1015" s="578">
        <v>19.920000000000002</v>
      </c>
      <c r="J1015" s="578">
        <v>3.38</v>
      </c>
    </row>
    <row r="1016" spans="1:10" ht="24" customHeight="1">
      <c r="A1016" s="581" t="s">
        <v>12930</v>
      </c>
      <c r="B1016" s="582" t="s">
        <v>13196</v>
      </c>
      <c r="C1016" s="581" t="s">
        <v>7</v>
      </c>
      <c r="D1016" s="581" t="s">
        <v>1174</v>
      </c>
      <c r="E1016" s="804" t="s">
        <v>12928</v>
      </c>
      <c r="F1016" s="804"/>
      <c r="G1016" s="580" t="s">
        <v>23</v>
      </c>
      <c r="H1016" s="579">
        <v>0.17</v>
      </c>
      <c r="I1016" s="578">
        <v>15.08</v>
      </c>
      <c r="J1016" s="578">
        <v>2.56</v>
      </c>
    </row>
    <row r="1017" spans="1:10" ht="24" customHeight="1">
      <c r="A1017" s="576" t="s">
        <v>12926</v>
      </c>
      <c r="B1017" s="577" t="s">
        <v>13800</v>
      </c>
      <c r="C1017" s="576" t="s">
        <v>7</v>
      </c>
      <c r="D1017" s="576" t="s">
        <v>4862</v>
      </c>
      <c r="E1017" s="800" t="s">
        <v>12924</v>
      </c>
      <c r="F1017" s="800"/>
      <c r="G1017" s="575" t="s">
        <v>41</v>
      </c>
      <c r="H1017" s="574">
        <v>2</v>
      </c>
      <c r="I1017" s="573">
        <v>2.67</v>
      </c>
      <c r="J1017" s="573">
        <v>5.34</v>
      </c>
    </row>
    <row r="1018" spans="1:10" ht="24" customHeight="1">
      <c r="A1018" s="576" t="s">
        <v>12926</v>
      </c>
      <c r="B1018" s="577" t="s">
        <v>13825</v>
      </c>
      <c r="C1018" s="576" t="s">
        <v>7</v>
      </c>
      <c r="D1018" s="576" t="s">
        <v>6994</v>
      </c>
      <c r="E1018" s="800" t="s">
        <v>12924</v>
      </c>
      <c r="F1018" s="800"/>
      <c r="G1018" s="575" t="s">
        <v>41</v>
      </c>
      <c r="H1018" s="574">
        <v>1</v>
      </c>
      <c r="I1018" s="573">
        <v>8.06</v>
      </c>
      <c r="J1018" s="573">
        <v>8.06</v>
      </c>
    </row>
    <row r="1019" spans="1:10" ht="36" customHeight="1">
      <c r="A1019" s="576" t="s">
        <v>12926</v>
      </c>
      <c r="B1019" s="577" t="s">
        <v>13795</v>
      </c>
      <c r="C1019" s="576" t="s">
        <v>7</v>
      </c>
      <c r="D1019" s="576" t="s">
        <v>7699</v>
      </c>
      <c r="E1019" s="800" t="s">
        <v>12924</v>
      </c>
      <c r="F1019" s="800"/>
      <c r="G1019" s="575" t="s">
        <v>41</v>
      </c>
      <c r="H1019" s="574">
        <v>0.04</v>
      </c>
      <c r="I1019" s="573">
        <v>29.73</v>
      </c>
      <c r="J1019" s="573">
        <v>1.18</v>
      </c>
    </row>
    <row r="1020" spans="1:10" ht="25.5">
      <c r="A1020" s="572"/>
      <c r="B1020" s="572"/>
      <c r="C1020" s="572"/>
      <c r="D1020" s="572"/>
      <c r="E1020" s="572" t="s">
        <v>12923</v>
      </c>
      <c r="F1020" s="571">
        <v>2.6078452678474409</v>
      </c>
      <c r="G1020" s="572" t="s">
        <v>12922</v>
      </c>
      <c r="H1020" s="571">
        <v>2.19</v>
      </c>
      <c r="I1020" s="572" t="s">
        <v>12921</v>
      </c>
      <c r="J1020" s="571">
        <v>4.8</v>
      </c>
    </row>
    <row r="1021" spans="1:10" ht="15" thickBot="1">
      <c r="A1021" s="572"/>
      <c r="B1021" s="572"/>
      <c r="C1021" s="572"/>
      <c r="D1021" s="572"/>
      <c r="E1021" s="572" t="s">
        <v>12920</v>
      </c>
      <c r="F1021" s="571">
        <v>5.79</v>
      </c>
      <c r="G1021" s="572"/>
      <c r="H1021" s="801" t="s">
        <v>12919</v>
      </c>
      <c r="I1021" s="801"/>
      <c r="J1021" s="571">
        <v>26.31</v>
      </c>
    </row>
    <row r="1022" spans="1:10" ht="0.95" customHeight="1" thickTop="1">
      <c r="A1022" s="570"/>
      <c r="B1022" s="570"/>
      <c r="C1022" s="570"/>
      <c r="D1022" s="570"/>
      <c r="E1022" s="570"/>
      <c r="F1022" s="570"/>
      <c r="G1022" s="570"/>
      <c r="H1022" s="570"/>
      <c r="I1022" s="570"/>
      <c r="J1022" s="570"/>
    </row>
    <row r="1023" spans="1:10" ht="18" customHeight="1">
      <c r="A1023" s="590" t="s">
        <v>13824</v>
      </c>
      <c r="B1023" s="588" t="s">
        <v>12942</v>
      </c>
      <c r="C1023" s="590" t="s">
        <v>12941</v>
      </c>
      <c r="D1023" s="590" t="s">
        <v>12940</v>
      </c>
      <c r="E1023" s="802" t="s">
        <v>12939</v>
      </c>
      <c r="F1023" s="802"/>
      <c r="G1023" s="589" t="s">
        <v>12938</v>
      </c>
      <c r="H1023" s="588" t="s">
        <v>12937</v>
      </c>
      <c r="I1023" s="588" t="s">
        <v>12936</v>
      </c>
      <c r="J1023" s="588" t="s">
        <v>12935</v>
      </c>
    </row>
    <row r="1024" spans="1:10" ht="36" customHeight="1">
      <c r="A1024" s="586" t="s">
        <v>12934</v>
      </c>
      <c r="B1024" s="587" t="s">
        <v>13823</v>
      </c>
      <c r="C1024" s="586" t="s">
        <v>7</v>
      </c>
      <c r="D1024" s="586" t="s">
        <v>1500</v>
      </c>
      <c r="E1024" s="803" t="s">
        <v>12932</v>
      </c>
      <c r="F1024" s="803"/>
      <c r="G1024" s="585" t="s">
        <v>41</v>
      </c>
      <c r="H1024" s="584">
        <v>1</v>
      </c>
      <c r="I1024" s="583">
        <v>14.53</v>
      </c>
      <c r="J1024" s="583">
        <v>14.53</v>
      </c>
    </row>
    <row r="1025" spans="1:10" ht="24" customHeight="1">
      <c r="A1025" s="581" t="s">
        <v>12930</v>
      </c>
      <c r="B1025" s="582" t="s">
        <v>12931</v>
      </c>
      <c r="C1025" s="581" t="s">
        <v>7</v>
      </c>
      <c r="D1025" s="581" t="s">
        <v>52</v>
      </c>
      <c r="E1025" s="804" t="s">
        <v>12928</v>
      </c>
      <c r="F1025" s="804"/>
      <c r="G1025" s="580" t="s">
        <v>23</v>
      </c>
      <c r="H1025" s="579">
        <v>7.0000000000000007E-2</v>
      </c>
      <c r="I1025" s="578">
        <v>19.920000000000002</v>
      </c>
      <c r="J1025" s="578">
        <v>1.39</v>
      </c>
    </row>
    <row r="1026" spans="1:10" ht="24" customHeight="1">
      <c r="A1026" s="581" t="s">
        <v>12930</v>
      </c>
      <c r="B1026" s="582" t="s">
        <v>13196</v>
      </c>
      <c r="C1026" s="581" t="s">
        <v>7</v>
      </c>
      <c r="D1026" s="581" t="s">
        <v>1174</v>
      </c>
      <c r="E1026" s="804" t="s">
        <v>12928</v>
      </c>
      <c r="F1026" s="804"/>
      <c r="G1026" s="580" t="s">
        <v>23</v>
      </c>
      <c r="H1026" s="579">
        <v>7.0000000000000007E-2</v>
      </c>
      <c r="I1026" s="578">
        <v>15.08</v>
      </c>
      <c r="J1026" s="578">
        <v>1.05</v>
      </c>
    </row>
    <row r="1027" spans="1:10" ht="24" customHeight="1">
      <c r="A1027" s="576" t="s">
        <v>12926</v>
      </c>
      <c r="B1027" s="577" t="s">
        <v>13822</v>
      </c>
      <c r="C1027" s="576" t="s">
        <v>7</v>
      </c>
      <c r="D1027" s="576" t="s">
        <v>4860</v>
      </c>
      <c r="E1027" s="800" t="s">
        <v>12924</v>
      </c>
      <c r="F1027" s="800"/>
      <c r="G1027" s="575" t="s">
        <v>41</v>
      </c>
      <c r="H1027" s="574">
        <v>1</v>
      </c>
      <c r="I1027" s="573">
        <v>4.32</v>
      </c>
      <c r="J1027" s="573">
        <v>4.32</v>
      </c>
    </row>
    <row r="1028" spans="1:10" ht="36" customHeight="1">
      <c r="A1028" s="576" t="s">
        <v>12926</v>
      </c>
      <c r="B1028" s="577" t="s">
        <v>13795</v>
      </c>
      <c r="C1028" s="576" t="s">
        <v>7</v>
      </c>
      <c r="D1028" s="576" t="s">
        <v>7699</v>
      </c>
      <c r="E1028" s="800" t="s">
        <v>12924</v>
      </c>
      <c r="F1028" s="800"/>
      <c r="G1028" s="575" t="s">
        <v>41</v>
      </c>
      <c r="H1028" s="574">
        <v>0.03</v>
      </c>
      <c r="I1028" s="573">
        <v>29.73</v>
      </c>
      <c r="J1028" s="573">
        <v>0.89</v>
      </c>
    </row>
    <row r="1029" spans="1:10" ht="24" customHeight="1">
      <c r="A1029" s="576" t="s">
        <v>12926</v>
      </c>
      <c r="B1029" s="577" t="s">
        <v>13821</v>
      </c>
      <c r="C1029" s="576" t="s">
        <v>7</v>
      </c>
      <c r="D1029" s="576" t="s">
        <v>12251</v>
      </c>
      <c r="E1029" s="800" t="s">
        <v>12924</v>
      </c>
      <c r="F1029" s="800"/>
      <c r="G1029" s="575" t="s">
        <v>41</v>
      </c>
      <c r="H1029" s="574">
        <v>1</v>
      </c>
      <c r="I1029" s="573">
        <v>6.88</v>
      </c>
      <c r="J1029" s="573">
        <v>6.88</v>
      </c>
    </row>
    <row r="1030" spans="1:10" ht="25.5">
      <c r="A1030" s="572"/>
      <c r="B1030" s="572"/>
      <c r="C1030" s="572"/>
      <c r="D1030" s="572"/>
      <c r="E1030" s="572" t="s">
        <v>12923</v>
      </c>
      <c r="F1030" s="571">
        <v>1.0703031620123873</v>
      </c>
      <c r="G1030" s="572" t="s">
        <v>12922</v>
      </c>
      <c r="H1030" s="571">
        <v>0.9</v>
      </c>
      <c r="I1030" s="572" t="s">
        <v>12921</v>
      </c>
      <c r="J1030" s="571">
        <v>1.97</v>
      </c>
    </row>
    <row r="1031" spans="1:10" ht="15" thickBot="1">
      <c r="A1031" s="572"/>
      <c r="B1031" s="572"/>
      <c r="C1031" s="572"/>
      <c r="D1031" s="572"/>
      <c r="E1031" s="572" t="s">
        <v>12920</v>
      </c>
      <c r="F1031" s="571">
        <v>4.0999999999999996</v>
      </c>
      <c r="G1031" s="572"/>
      <c r="H1031" s="801" t="s">
        <v>12919</v>
      </c>
      <c r="I1031" s="801"/>
      <c r="J1031" s="571">
        <v>18.63</v>
      </c>
    </row>
    <row r="1032" spans="1:10" ht="0.95" customHeight="1" thickTop="1">
      <c r="A1032" s="570"/>
      <c r="B1032" s="570"/>
      <c r="C1032" s="570"/>
      <c r="D1032" s="570"/>
      <c r="E1032" s="570"/>
      <c r="F1032" s="570"/>
      <c r="G1032" s="570"/>
      <c r="H1032" s="570"/>
      <c r="I1032" s="570"/>
      <c r="J1032" s="570"/>
    </row>
    <row r="1033" spans="1:10" ht="18" customHeight="1">
      <c r="A1033" s="590" t="s">
        <v>13820</v>
      </c>
      <c r="B1033" s="588" t="s">
        <v>12942</v>
      </c>
      <c r="C1033" s="590" t="s">
        <v>12941</v>
      </c>
      <c r="D1033" s="590" t="s">
        <v>12940</v>
      </c>
      <c r="E1033" s="802" t="s">
        <v>12939</v>
      </c>
      <c r="F1033" s="802"/>
      <c r="G1033" s="589" t="s">
        <v>12938</v>
      </c>
      <c r="H1033" s="588" t="s">
        <v>12937</v>
      </c>
      <c r="I1033" s="588" t="s">
        <v>12936</v>
      </c>
      <c r="J1033" s="588" t="s">
        <v>12935</v>
      </c>
    </row>
    <row r="1034" spans="1:10" ht="36" customHeight="1">
      <c r="A1034" s="586" t="s">
        <v>12934</v>
      </c>
      <c r="B1034" s="587" t="s">
        <v>13819</v>
      </c>
      <c r="C1034" s="586" t="s">
        <v>7</v>
      </c>
      <c r="D1034" s="586" t="s">
        <v>1627</v>
      </c>
      <c r="E1034" s="803" t="s">
        <v>12932</v>
      </c>
      <c r="F1034" s="803"/>
      <c r="G1034" s="585" t="s">
        <v>18</v>
      </c>
      <c r="H1034" s="584">
        <v>1</v>
      </c>
      <c r="I1034" s="583">
        <v>47.53</v>
      </c>
      <c r="J1034" s="583">
        <v>47.53</v>
      </c>
    </row>
    <row r="1035" spans="1:10" ht="24" customHeight="1">
      <c r="A1035" s="581" t="s">
        <v>12930</v>
      </c>
      <c r="B1035" s="582" t="s">
        <v>12931</v>
      </c>
      <c r="C1035" s="581" t="s">
        <v>7</v>
      </c>
      <c r="D1035" s="581" t="s">
        <v>52</v>
      </c>
      <c r="E1035" s="804" t="s">
        <v>12928</v>
      </c>
      <c r="F1035" s="804"/>
      <c r="G1035" s="580" t="s">
        <v>23</v>
      </c>
      <c r="H1035" s="579">
        <v>0.74</v>
      </c>
      <c r="I1035" s="578">
        <v>19.920000000000002</v>
      </c>
      <c r="J1035" s="578">
        <v>14.74</v>
      </c>
    </row>
    <row r="1036" spans="1:10" ht="24" customHeight="1">
      <c r="A1036" s="581" t="s">
        <v>12930</v>
      </c>
      <c r="B1036" s="582" t="s">
        <v>13196</v>
      </c>
      <c r="C1036" s="581" t="s">
        <v>7</v>
      </c>
      <c r="D1036" s="581" t="s">
        <v>1174</v>
      </c>
      <c r="E1036" s="804" t="s">
        <v>12928</v>
      </c>
      <c r="F1036" s="804"/>
      <c r="G1036" s="580" t="s">
        <v>23</v>
      </c>
      <c r="H1036" s="579">
        <v>0.74</v>
      </c>
      <c r="I1036" s="578">
        <v>15.08</v>
      </c>
      <c r="J1036" s="578">
        <v>11.15</v>
      </c>
    </row>
    <row r="1037" spans="1:10" ht="24" customHeight="1">
      <c r="A1037" s="576" t="s">
        <v>12926</v>
      </c>
      <c r="B1037" s="577" t="s">
        <v>13672</v>
      </c>
      <c r="C1037" s="576" t="s">
        <v>7</v>
      </c>
      <c r="D1037" s="576" t="s">
        <v>4821</v>
      </c>
      <c r="E1037" s="800" t="s">
        <v>12924</v>
      </c>
      <c r="F1037" s="800"/>
      <c r="G1037" s="575" t="s">
        <v>41</v>
      </c>
      <c r="H1037" s="574">
        <v>3.6299999999999999E-2</v>
      </c>
      <c r="I1037" s="573">
        <v>81.209999999999994</v>
      </c>
      <c r="J1037" s="573">
        <v>2.94</v>
      </c>
    </row>
    <row r="1038" spans="1:10" ht="24" customHeight="1">
      <c r="A1038" s="576" t="s">
        <v>12926</v>
      </c>
      <c r="B1038" s="577" t="s">
        <v>13671</v>
      </c>
      <c r="C1038" s="576" t="s">
        <v>7</v>
      </c>
      <c r="D1038" s="576" t="s">
        <v>7094</v>
      </c>
      <c r="E1038" s="800" t="s">
        <v>12924</v>
      </c>
      <c r="F1038" s="800"/>
      <c r="G1038" s="575" t="s">
        <v>41</v>
      </c>
      <c r="H1038" s="574">
        <v>0.247</v>
      </c>
      <c r="I1038" s="573">
        <v>2.19</v>
      </c>
      <c r="J1038" s="573">
        <v>0.54</v>
      </c>
    </row>
    <row r="1039" spans="1:10" ht="24" customHeight="1">
      <c r="A1039" s="576" t="s">
        <v>12926</v>
      </c>
      <c r="B1039" s="577" t="s">
        <v>13670</v>
      </c>
      <c r="C1039" s="576" t="s">
        <v>7</v>
      </c>
      <c r="D1039" s="576" t="s">
        <v>8208</v>
      </c>
      <c r="E1039" s="800" t="s">
        <v>12924</v>
      </c>
      <c r="F1039" s="800"/>
      <c r="G1039" s="575" t="s">
        <v>41</v>
      </c>
      <c r="H1039" s="574">
        <v>5.9299999999999999E-2</v>
      </c>
      <c r="I1039" s="573">
        <v>70.52</v>
      </c>
      <c r="J1039" s="573">
        <v>4.18</v>
      </c>
    </row>
    <row r="1040" spans="1:10" ht="24" customHeight="1">
      <c r="A1040" s="576" t="s">
        <v>12926</v>
      </c>
      <c r="B1040" s="577" t="s">
        <v>13818</v>
      </c>
      <c r="C1040" s="576" t="s">
        <v>7</v>
      </c>
      <c r="D1040" s="576" t="s">
        <v>8877</v>
      </c>
      <c r="E1040" s="800" t="s">
        <v>12924</v>
      </c>
      <c r="F1040" s="800"/>
      <c r="G1040" s="575" t="s">
        <v>18</v>
      </c>
      <c r="H1040" s="574">
        <v>1.05</v>
      </c>
      <c r="I1040" s="573">
        <v>13.32</v>
      </c>
      <c r="J1040" s="573">
        <v>13.98</v>
      </c>
    </row>
    <row r="1041" spans="1:10" ht="25.5">
      <c r="A1041" s="572"/>
      <c r="B1041" s="572"/>
      <c r="C1041" s="572"/>
      <c r="D1041" s="572"/>
      <c r="E1041" s="572" t="s">
        <v>12923</v>
      </c>
      <c r="F1041" s="571">
        <v>11.365858959035098</v>
      </c>
      <c r="G1041" s="572" t="s">
        <v>12922</v>
      </c>
      <c r="H1041" s="571">
        <v>9.5500000000000007</v>
      </c>
      <c r="I1041" s="572" t="s">
        <v>12921</v>
      </c>
      <c r="J1041" s="571">
        <v>20.92</v>
      </c>
    </row>
    <row r="1042" spans="1:10" ht="15" thickBot="1">
      <c r="A1042" s="572"/>
      <c r="B1042" s="572"/>
      <c r="C1042" s="572"/>
      <c r="D1042" s="572"/>
      <c r="E1042" s="572" t="s">
        <v>12920</v>
      </c>
      <c r="F1042" s="571">
        <v>13.42</v>
      </c>
      <c r="G1042" s="572"/>
      <c r="H1042" s="801" t="s">
        <v>12919</v>
      </c>
      <c r="I1042" s="801"/>
      <c r="J1042" s="571">
        <v>60.95</v>
      </c>
    </row>
    <row r="1043" spans="1:10" ht="0.95" customHeight="1" thickTop="1">
      <c r="A1043" s="570"/>
      <c r="B1043" s="570"/>
      <c r="C1043" s="570"/>
      <c r="D1043" s="570"/>
      <c r="E1043" s="570"/>
      <c r="F1043" s="570"/>
      <c r="G1043" s="570"/>
      <c r="H1043" s="570"/>
      <c r="I1043" s="570"/>
      <c r="J1043" s="570"/>
    </row>
    <row r="1044" spans="1:10" ht="18" customHeight="1">
      <c r="A1044" s="590" t="s">
        <v>13817</v>
      </c>
      <c r="B1044" s="588" t="s">
        <v>12942</v>
      </c>
      <c r="C1044" s="590" t="s">
        <v>12941</v>
      </c>
      <c r="D1044" s="590" t="s">
        <v>12940</v>
      </c>
      <c r="E1044" s="802" t="s">
        <v>12939</v>
      </c>
      <c r="F1044" s="802"/>
      <c r="G1044" s="589" t="s">
        <v>12938</v>
      </c>
      <c r="H1044" s="588" t="s">
        <v>12937</v>
      </c>
      <c r="I1044" s="588" t="s">
        <v>12936</v>
      </c>
      <c r="J1044" s="588" t="s">
        <v>12935</v>
      </c>
    </row>
    <row r="1045" spans="1:10" ht="36" customHeight="1">
      <c r="A1045" s="586" t="s">
        <v>12934</v>
      </c>
      <c r="B1045" s="587" t="s">
        <v>13816</v>
      </c>
      <c r="C1045" s="586" t="s">
        <v>7</v>
      </c>
      <c r="D1045" s="586" t="s">
        <v>1750</v>
      </c>
      <c r="E1045" s="803" t="s">
        <v>12932</v>
      </c>
      <c r="F1045" s="803"/>
      <c r="G1045" s="585" t="s">
        <v>18</v>
      </c>
      <c r="H1045" s="584">
        <v>1</v>
      </c>
      <c r="I1045" s="583">
        <v>52.34</v>
      </c>
      <c r="J1045" s="583">
        <v>52.34</v>
      </c>
    </row>
    <row r="1046" spans="1:10" ht="24" customHeight="1">
      <c r="A1046" s="581" t="s">
        <v>12930</v>
      </c>
      <c r="B1046" s="582" t="s">
        <v>12931</v>
      </c>
      <c r="C1046" s="581" t="s">
        <v>7</v>
      </c>
      <c r="D1046" s="581" t="s">
        <v>52</v>
      </c>
      <c r="E1046" s="804" t="s">
        <v>12928</v>
      </c>
      <c r="F1046" s="804"/>
      <c r="G1046" s="580" t="s">
        <v>23</v>
      </c>
      <c r="H1046" s="579">
        <v>0.37</v>
      </c>
      <c r="I1046" s="578">
        <v>19.920000000000002</v>
      </c>
      <c r="J1046" s="578">
        <v>7.37</v>
      </c>
    </row>
    <row r="1047" spans="1:10" ht="24" customHeight="1">
      <c r="A1047" s="581" t="s">
        <v>12930</v>
      </c>
      <c r="B1047" s="582" t="s">
        <v>13196</v>
      </c>
      <c r="C1047" s="581" t="s">
        <v>7</v>
      </c>
      <c r="D1047" s="581" t="s">
        <v>1174</v>
      </c>
      <c r="E1047" s="804" t="s">
        <v>12928</v>
      </c>
      <c r="F1047" s="804"/>
      <c r="G1047" s="580" t="s">
        <v>23</v>
      </c>
      <c r="H1047" s="579">
        <v>0.37</v>
      </c>
      <c r="I1047" s="578">
        <v>15.08</v>
      </c>
      <c r="J1047" s="578">
        <v>5.57</v>
      </c>
    </row>
    <row r="1048" spans="1:10" ht="24" customHeight="1">
      <c r="A1048" s="576" t="s">
        <v>12926</v>
      </c>
      <c r="B1048" s="577" t="s">
        <v>13672</v>
      </c>
      <c r="C1048" s="576" t="s">
        <v>7</v>
      </c>
      <c r="D1048" s="576" t="s">
        <v>4821</v>
      </c>
      <c r="E1048" s="800" t="s">
        <v>12924</v>
      </c>
      <c r="F1048" s="800"/>
      <c r="G1048" s="575" t="s">
        <v>41</v>
      </c>
      <c r="H1048" s="574">
        <v>1.72E-2</v>
      </c>
      <c r="I1048" s="573">
        <v>81.209999999999994</v>
      </c>
      <c r="J1048" s="573">
        <v>1.39</v>
      </c>
    </row>
    <row r="1049" spans="1:10" ht="24" customHeight="1">
      <c r="A1049" s="576" t="s">
        <v>12926</v>
      </c>
      <c r="B1049" s="577" t="s">
        <v>13671</v>
      </c>
      <c r="C1049" s="576" t="s">
        <v>7</v>
      </c>
      <c r="D1049" s="576" t="s">
        <v>7094</v>
      </c>
      <c r="E1049" s="800" t="s">
        <v>12924</v>
      </c>
      <c r="F1049" s="800"/>
      <c r="G1049" s="575" t="s">
        <v>41</v>
      </c>
      <c r="H1049" s="574">
        <v>0.123</v>
      </c>
      <c r="I1049" s="573">
        <v>2.19</v>
      </c>
      <c r="J1049" s="573">
        <v>0.26</v>
      </c>
    </row>
    <row r="1050" spans="1:10" ht="24" customHeight="1">
      <c r="A1050" s="576" t="s">
        <v>12926</v>
      </c>
      <c r="B1050" s="577" t="s">
        <v>13670</v>
      </c>
      <c r="C1050" s="576" t="s">
        <v>7</v>
      </c>
      <c r="D1050" s="576" t="s">
        <v>8208</v>
      </c>
      <c r="E1050" s="800" t="s">
        <v>12924</v>
      </c>
      <c r="F1050" s="800"/>
      <c r="G1050" s="575" t="s">
        <v>41</v>
      </c>
      <c r="H1050" s="574">
        <v>2.8199999999999999E-2</v>
      </c>
      <c r="I1050" s="573">
        <v>70.52</v>
      </c>
      <c r="J1050" s="573">
        <v>1.98</v>
      </c>
    </row>
    <row r="1051" spans="1:10" ht="24" customHeight="1">
      <c r="A1051" s="576" t="s">
        <v>12926</v>
      </c>
      <c r="B1051" s="577" t="s">
        <v>13815</v>
      </c>
      <c r="C1051" s="576" t="s">
        <v>7</v>
      </c>
      <c r="D1051" s="576" t="s">
        <v>8878</v>
      </c>
      <c r="E1051" s="800" t="s">
        <v>12924</v>
      </c>
      <c r="F1051" s="800"/>
      <c r="G1051" s="575" t="s">
        <v>18</v>
      </c>
      <c r="H1051" s="574">
        <v>1.05</v>
      </c>
      <c r="I1051" s="573">
        <v>34.07</v>
      </c>
      <c r="J1051" s="573">
        <v>35.770000000000003</v>
      </c>
    </row>
    <row r="1052" spans="1:10" ht="25.5">
      <c r="A1052" s="572"/>
      <c r="B1052" s="572"/>
      <c r="C1052" s="572"/>
      <c r="D1052" s="572"/>
      <c r="E1052" s="572" t="s">
        <v>12923</v>
      </c>
      <c r="F1052" s="571">
        <v>5.6774964685428664</v>
      </c>
      <c r="G1052" s="572" t="s">
        <v>12922</v>
      </c>
      <c r="H1052" s="571">
        <v>4.7699999999999996</v>
      </c>
      <c r="I1052" s="572" t="s">
        <v>12921</v>
      </c>
      <c r="J1052" s="571">
        <v>10.45</v>
      </c>
    </row>
    <row r="1053" spans="1:10" ht="15" thickBot="1">
      <c r="A1053" s="572"/>
      <c r="B1053" s="572"/>
      <c r="C1053" s="572"/>
      <c r="D1053" s="572"/>
      <c r="E1053" s="572" t="s">
        <v>12920</v>
      </c>
      <c r="F1053" s="571">
        <v>14.78</v>
      </c>
      <c r="G1053" s="572"/>
      <c r="H1053" s="801" t="s">
        <v>12919</v>
      </c>
      <c r="I1053" s="801"/>
      <c r="J1053" s="571">
        <v>67.12</v>
      </c>
    </row>
    <row r="1054" spans="1:10" ht="0.95" customHeight="1" thickTop="1">
      <c r="A1054" s="570"/>
      <c r="B1054" s="570"/>
      <c r="C1054" s="570"/>
      <c r="D1054" s="570"/>
      <c r="E1054" s="570"/>
      <c r="F1054" s="570"/>
      <c r="G1054" s="570"/>
      <c r="H1054" s="570"/>
      <c r="I1054" s="570"/>
      <c r="J1054" s="570"/>
    </row>
    <row r="1055" spans="1:10" ht="18" customHeight="1">
      <c r="A1055" s="590" t="s">
        <v>13814</v>
      </c>
      <c r="B1055" s="588" t="s">
        <v>12942</v>
      </c>
      <c r="C1055" s="590" t="s">
        <v>12941</v>
      </c>
      <c r="D1055" s="590" t="s">
        <v>12940</v>
      </c>
      <c r="E1055" s="802" t="s">
        <v>12939</v>
      </c>
      <c r="F1055" s="802"/>
      <c r="G1055" s="589" t="s">
        <v>12938</v>
      </c>
      <c r="H1055" s="588" t="s">
        <v>12937</v>
      </c>
      <c r="I1055" s="588" t="s">
        <v>12936</v>
      </c>
      <c r="J1055" s="588" t="s">
        <v>12935</v>
      </c>
    </row>
    <row r="1056" spans="1:10" ht="36" customHeight="1">
      <c r="A1056" s="586" t="s">
        <v>12934</v>
      </c>
      <c r="B1056" s="587" t="s">
        <v>13813</v>
      </c>
      <c r="C1056" s="586" t="s">
        <v>7</v>
      </c>
      <c r="D1056" s="586" t="s">
        <v>1624</v>
      </c>
      <c r="E1056" s="803" t="s">
        <v>12932</v>
      </c>
      <c r="F1056" s="803"/>
      <c r="G1056" s="585" t="s">
        <v>18</v>
      </c>
      <c r="H1056" s="584">
        <v>1</v>
      </c>
      <c r="I1056" s="583">
        <v>15.74</v>
      </c>
      <c r="J1056" s="583">
        <v>15.74</v>
      </c>
    </row>
    <row r="1057" spans="1:10" ht="24" customHeight="1">
      <c r="A1057" s="581" t="s">
        <v>12930</v>
      </c>
      <c r="B1057" s="582" t="s">
        <v>12931</v>
      </c>
      <c r="C1057" s="581" t="s">
        <v>7</v>
      </c>
      <c r="D1057" s="581" t="s">
        <v>52</v>
      </c>
      <c r="E1057" s="804" t="s">
        <v>12928</v>
      </c>
      <c r="F1057" s="804"/>
      <c r="G1057" s="580" t="s">
        <v>23</v>
      </c>
      <c r="H1057" s="579">
        <v>0.3</v>
      </c>
      <c r="I1057" s="578">
        <v>19.920000000000002</v>
      </c>
      <c r="J1057" s="578">
        <v>5.97</v>
      </c>
    </row>
    <row r="1058" spans="1:10" ht="24" customHeight="1">
      <c r="A1058" s="581" t="s">
        <v>12930</v>
      </c>
      <c r="B1058" s="582" t="s">
        <v>13196</v>
      </c>
      <c r="C1058" s="581" t="s">
        <v>7</v>
      </c>
      <c r="D1058" s="581" t="s">
        <v>1174</v>
      </c>
      <c r="E1058" s="804" t="s">
        <v>12928</v>
      </c>
      <c r="F1058" s="804"/>
      <c r="G1058" s="580" t="s">
        <v>23</v>
      </c>
      <c r="H1058" s="579">
        <v>0.3</v>
      </c>
      <c r="I1058" s="578">
        <v>15.08</v>
      </c>
      <c r="J1058" s="578">
        <v>4.5199999999999996</v>
      </c>
    </row>
    <row r="1059" spans="1:10" ht="24" customHeight="1">
      <c r="A1059" s="576" t="s">
        <v>12926</v>
      </c>
      <c r="B1059" s="577" t="s">
        <v>13671</v>
      </c>
      <c r="C1059" s="576" t="s">
        <v>7</v>
      </c>
      <c r="D1059" s="576" t="s">
        <v>7094</v>
      </c>
      <c r="E1059" s="800" t="s">
        <v>12924</v>
      </c>
      <c r="F1059" s="800"/>
      <c r="G1059" s="575" t="s">
        <v>41</v>
      </c>
      <c r="H1059" s="574">
        <v>0.1</v>
      </c>
      <c r="I1059" s="573">
        <v>2.19</v>
      </c>
      <c r="J1059" s="573">
        <v>0.21</v>
      </c>
    </row>
    <row r="1060" spans="1:10" ht="24" customHeight="1">
      <c r="A1060" s="576" t="s">
        <v>12926</v>
      </c>
      <c r="B1060" s="577" t="s">
        <v>13812</v>
      </c>
      <c r="C1060" s="576" t="s">
        <v>7</v>
      </c>
      <c r="D1060" s="576" t="s">
        <v>8879</v>
      </c>
      <c r="E1060" s="800" t="s">
        <v>12924</v>
      </c>
      <c r="F1060" s="800"/>
      <c r="G1060" s="575" t="s">
        <v>18</v>
      </c>
      <c r="H1060" s="574">
        <v>1.05</v>
      </c>
      <c r="I1060" s="573">
        <v>4.8</v>
      </c>
      <c r="J1060" s="573">
        <v>5.04</v>
      </c>
    </row>
    <row r="1061" spans="1:10" ht="25.5">
      <c r="A1061" s="572"/>
      <c r="B1061" s="572"/>
      <c r="C1061" s="572"/>
      <c r="D1061" s="572"/>
      <c r="E1061" s="572" t="s">
        <v>12923</v>
      </c>
      <c r="F1061" s="571">
        <v>4.6017602955557972</v>
      </c>
      <c r="G1061" s="572" t="s">
        <v>12922</v>
      </c>
      <c r="H1061" s="571">
        <v>3.87</v>
      </c>
      <c r="I1061" s="572" t="s">
        <v>12921</v>
      </c>
      <c r="J1061" s="571">
        <v>8.4700000000000006</v>
      </c>
    </row>
    <row r="1062" spans="1:10" ht="15" thickBot="1">
      <c r="A1062" s="572"/>
      <c r="B1062" s="572"/>
      <c r="C1062" s="572"/>
      <c r="D1062" s="572"/>
      <c r="E1062" s="572" t="s">
        <v>12920</v>
      </c>
      <c r="F1062" s="571">
        <v>4.4400000000000004</v>
      </c>
      <c r="G1062" s="572"/>
      <c r="H1062" s="801" t="s">
        <v>12919</v>
      </c>
      <c r="I1062" s="801"/>
      <c r="J1062" s="571">
        <v>20.18</v>
      </c>
    </row>
    <row r="1063" spans="1:10" ht="0.95" customHeight="1" thickTop="1">
      <c r="A1063" s="570"/>
      <c r="B1063" s="570"/>
      <c r="C1063" s="570"/>
      <c r="D1063" s="570"/>
      <c r="E1063" s="570"/>
      <c r="F1063" s="570"/>
      <c r="G1063" s="570"/>
      <c r="H1063" s="570"/>
      <c r="I1063" s="570"/>
      <c r="J1063" s="570"/>
    </row>
    <row r="1064" spans="1:10" ht="18" customHeight="1">
      <c r="A1064" s="590" t="s">
        <v>13811</v>
      </c>
      <c r="B1064" s="588" t="s">
        <v>12942</v>
      </c>
      <c r="C1064" s="590" t="s">
        <v>12941</v>
      </c>
      <c r="D1064" s="590" t="s">
        <v>12940</v>
      </c>
      <c r="E1064" s="802" t="s">
        <v>12939</v>
      </c>
      <c r="F1064" s="802"/>
      <c r="G1064" s="589" t="s">
        <v>12938</v>
      </c>
      <c r="H1064" s="588" t="s">
        <v>12937</v>
      </c>
      <c r="I1064" s="588" t="s">
        <v>12936</v>
      </c>
      <c r="J1064" s="588" t="s">
        <v>12935</v>
      </c>
    </row>
    <row r="1065" spans="1:10" ht="36" customHeight="1">
      <c r="A1065" s="586" t="s">
        <v>12934</v>
      </c>
      <c r="B1065" s="587" t="s">
        <v>13810</v>
      </c>
      <c r="C1065" s="586" t="s">
        <v>7</v>
      </c>
      <c r="D1065" s="586" t="s">
        <v>1625</v>
      </c>
      <c r="E1065" s="803" t="s">
        <v>12932</v>
      </c>
      <c r="F1065" s="803"/>
      <c r="G1065" s="585" t="s">
        <v>18</v>
      </c>
      <c r="H1065" s="584">
        <v>1</v>
      </c>
      <c r="I1065" s="583">
        <v>24.15</v>
      </c>
      <c r="J1065" s="583">
        <v>24.15</v>
      </c>
    </row>
    <row r="1066" spans="1:10" ht="24" customHeight="1">
      <c r="A1066" s="581" t="s">
        <v>12930</v>
      </c>
      <c r="B1066" s="582" t="s">
        <v>12931</v>
      </c>
      <c r="C1066" s="581" t="s">
        <v>7</v>
      </c>
      <c r="D1066" s="581" t="s">
        <v>52</v>
      </c>
      <c r="E1066" s="804" t="s">
        <v>12928</v>
      </c>
      <c r="F1066" s="804"/>
      <c r="G1066" s="580" t="s">
        <v>23</v>
      </c>
      <c r="H1066" s="579">
        <v>0.38</v>
      </c>
      <c r="I1066" s="578">
        <v>19.920000000000002</v>
      </c>
      <c r="J1066" s="578">
        <v>7.56</v>
      </c>
    </row>
    <row r="1067" spans="1:10" ht="24" customHeight="1">
      <c r="A1067" s="581" t="s">
        <v>12930</v>
      </c>
      <c r="B1067" s="582" t="s">
        <v>13196</v>
      </c>
      <c r="C1067" s="581" t="s">
        <v>7</v>
      </c>
      <c r="D1067" s="581" t="s">
        <v>1174</v>
      </c>
      <c r="E1067" s="804" t="s">
        <v>12928</v>
      </c>
      <c r="F1067" s="804"/>
      <c r="G1067" s="580" t="s">
        <v>23</v>
      </c>
      <c r="H1067" s="579">
        <v>0.38</v>
      </c>
      <c r="I1067" s="578">
        <v>15.08</v>
      </c>
      <c r="J1067" s="578">
        <v>5.73</v>
      </c>
    </row>
    <row r="1068" spans="1:10" ht="24" customHeight="1">
      <c r="A1068" s="576" t="s">
        <v>12926</v>
      </c>
      <c r="B1068" s="577" t="s">
        <v>13672</v>
      </c>
      <c r="C1068" s="576" t="s">
        <v>7</v>
      </c>
      <c r="D1068" s="576" t="s">
        <v>4821</v>
      </c>
      <c r="E1068" s="800" t="s">
        <v>12924</v>
      </c>
      <c r="F1068" s="800"/>
      <c r="G1068" s="575" t="s">
        <v>41</v>
      </c>
      <c r="H1068" s="574">
        <v>1.0800000000000001E-2</v>
      </c>
      <c r="I1068" s="573">
        <v>81.209999999999994</v>
      </c>
      <c r="J1068" s="573">
        <v>0.87</v>
      </c>
    </row>
    <row r="1069" spans="1:10" ht="24" customHeight="1">
      <c r="A1069" s="576" t="s">
        <v>12926</v>
      </c>
      <c r="B1069" s="577" t="s">
        <v>13671</v>
      </c>
      <c r="C1069" s="576" t="s">
        <v>7</v>
      </c>
      <c r="D1069" s="576" t="s">
        <v>7094</v>
      </c>
      <c r="E1069" s="800" t="s">
        <v>12924</v>
      </c>
      <c r="F1069" s="800"/>
      <c r="G1069" s="575" t="s">
        <v>41</v>
      </c>
      <c r="H1069" s="574">
        <v>0.127</v>
      </c>
      <c r="I1069" s="573">
        <v>2.19</v>
      </c>
      <c r="J1069" s="573">
        <v>0.27</v>
      </c>
    </row>
    <row r="1070" spans="1:10" ht="24" customHeight="1">
      <c r="A1070" s="576" t="s">
        <v>12926</v>
      </c>
      <c r="B1070" s="577" t="s">
        <v>13670</v>
      </c>
      <c r="C1070" s="576" t="s">
        <v>7</v>
      </c>
      <c r="D1070" s="576" t="s">
        <v>8208</v>
      </c>
      <c r="E1070" s="800" t="s">
        <v>12924</v>
      </c>
      <c r="F1070" s="800"/>
      <c r="G1070" s="575" t="s">
        <v>41</v>
      </c>
      <c r="H1070" s="574">
        <v>1.6299999999999999E-2</v>
      </c>
      <c r="I1070" s="573">
        <v>70.52</v>
      </c>
      <c r="J1070" s="573">
        <v>1.1399999999999999</v>
      </c>
    </row>
    <row r="1071" spans="1:10" ht="24" customHeight="1">
      <c r="A1071" s="576" t="s">
        <v>12926</v>
      </c>
      <c r="B1071" s="577" t="s">
        <v>13809</v>
      </c>
      <c r="C1071" s="576" t="s">
        <v>7</v>
      </c>
      <c r="D1071" s="576" t="s">
        <v>8906</v>
      </c>
      <c r="E1071" s="800" t="s">
        <v>12924</v>
      </c>
      <c r="F1071" s="800"/>
      <c r="G1071" s="575" t="s">
        <v>18</v>
      </c>
      <c r="H1071" s="574">
        <v>1.05</v>
      </c>
      <c r="I1071" s="573">
        <v>8.18</v>
      </c>
      <c r="J1071" s="573">
        <v>8.58</v>
      </c>
    </row>
    <row r="1072" spans="1:10" ht="25.5">
      <c r="A1072" s="572"/>
      <c r="B1072" s="572"/>
      <c r="C1072" s="572"/>
      <c r="D1072" s="572"/>
      <c r="E1072" s="572" t="s">
        <v>12923</v>
      </c>
      <c r="F1072" s="571">
        <v>5.8350537868086496</v>
      </c>
      <c r="G1072" s="572" t="s">
        <v>12922</v>
      </c>
      <c r="H1072" s="571">
        <v>4.9000000000000004</v>
      </c>
      <c r="I1072" s="572" t="s">
        <v>12921</v>
      </c>
      <c r="J1072" s="571">
        <v>10.74</v>
      </c>
    </row>
    <row r="1073" spans="1:10" ht="15" thickBot="1">
      <c r="A1073" s="572"/>
      <c r="B1073" s="572"/>
      <c r="C1073" s="572"/>
      <c r="D1073" s="572"/>
      <c r="E1073" s="572" t="s">
        <v>12920</v>
      </c>
      <c r="F1073" s="571">
        <v>6.81</v>
      </c>
      <c r="G1073" s="572"/>
      <c r="H1073" s="801" t="s">
        <v>12919</v>
      </c>
      <c r="I1073" s="801"/>
      <c r="J1073" s="571">
        <v>30.96</v>
      </c>
    </row>
    <row r="1074" spans="1:10" ht="0.95" customHeight="1" thickTop="1">
      <c r="A1074" s="570"/>
      <c r="B1074" s="570"/>
      <c r="C1074" s="570"/>
      <c r="D1074" s="570"/>
      <c r="E1074" s="570"/>
      <c r="F1074" s="570"/>
      <c r="G1074" s="570"/>
      <c r="H1074" s="570"/>
      <c r="I1074" s="570"/>
      <c r="J1074" s="570"/>
    </row>
    <row r="1075" spans="1:10" ht="18" customHeight="1">
      <c r="A1075" s="590" t="s">
        <v>13808</v>
      </c>
      <c r="B1075" s="588" t="s">
        <v>12942</v>
      </c>
      <c r="C1075" s="590" t="s">
        <v>12941</v>
      </c>
      <c r="D1075" s="590" t="s">
        <v>12940</v>
      </c>
      <c r="E1075" s="802" t="s">
        <v>12939</v>
      </c>
      <c r="F1075" s="802"/>
      <c r="G1075" s="589" t="s">
        <v>12938</v>
      </c>
      <c r="H1075" s="588" t="s">
        <v>12937</v>
      </c>
      <c r="I1075" s="588" t="s">
        <v>12936</v>
      </c>
      <c r="J1075" s="588" t="s">
        <v>12935</v>
      </c>
    </row>
    <row r="1076" spans="1:10" ht="36" customHeight="1">
      <c r="A1076" s="586" t="s">
        <v>12934</v>
      </c>
      <c r="B1076" s="587" t="s">
        <v>13807</v>
      </c>
      <c r="C1076" s="586" t="s">
        <v>7</v>
      </c>
      <c r="D1076" s="586" t="s">
        <v>1626</v>
      </c>
      <c r="E1076" s="803" t="s">
        <v>12932</v>
      </c>
      <c r="F1076" s="803"/>
      <c r="G1076" s="585" t="s">
        <v>18</v>
      </c>
      <c r="H1076" s="584">
        <v>1</v>
      </c>
      <c r="I1076" s="583">
        <v>37.090000000000003</v>
      </c>
      <c r="J1076" s="583">
        <v>37.090000000000003</v>
      </c>
    </row>
    <row r="1077" spans="1:10" ht="24" customHeight="1">
      <c r="A1077" s="581" t="s">
        <v>12930</v>
      </c>
      <c r="B1077" s="582" t="s">
        <v>12931</v>
      </c>
      <c r="C1077" s="581" t="s">
        <v>7</v>
      </c>
      <c r="D1077" s="581" t="s">
        <v>52</v>
      </c>
      <c r="E1077" s="804" t="s">
        <v>12928</v>
      </c>
      <c r="F1077" s="804"/>
      <c r="G1077" s="580" t="s">
        <v>23</v>
      </c>
      <c r="H1077" s="579">
        <v>0.56000000000000005</v>
      </c>
      <c r="I1077" s="578">
        <v>19.920000000000002</v>
      </c>
      <c r="J1077" s="578">
        <v>11.15</v>
      </c>
    </row>
    <row r="1078" spans="1:10" ht="24" customHeight="1">
      <c r="A1078" s="581" t="s">
        <v>12930</v>
      </c>
      <c r="B1078" s="582" t="s">
        <v>13196</v>
      </c>
      <c r="C1078" s="581" t="s">
        <v>7</v>
      </c>
      <c r="D1078" s="581" t="s">
        <v>1174</v>
      </c>
      <c r="E1078" s="804" t="s">
        <v>12928</v>
      </c>
      <c r="F1078" s="804"/>
      <c r="G1078" s="580" t="s">
        <v>23</v>
      </c>
      <c r="H1078" s="579">
        <v>0.56000000000000005</v>
      </c>
      <c r="I1078" s="578">
        <v>15.08</v>
      </c>
      <c r="J1078" s="578">
        <v>8.44</v>
      </c>
    </row>
    <row r="1079" spans="1:10" ht="24" customHeight="1">
      <c r="A1079" s="576" t="s">
        <v>12926</v>
      </c>
      <c r="B1079" s="577" t="s">
        <v>13672</v>
      </c>
      <c r="C1079" s="576" t="s">
        <v>7</v>
      </c>
      <c r="D1079" s="576" t="s">
        <v>4821</v>
      </c>
      <c r="E1079" s="800" t="s">
        <v>12924</v>
      </c>
      <c r="F1079" s="800"/>
      <c r="G1079" s="575" t="s">
        <v>41</v>
      </c>
      <c r="H1079" s="574">
        <v>2.47E-2</v>
      </c>
      <c r="I1079" s="573">
        <v>81.209999999999994</v>
      </c>
      <c r="J1079" s="573">
        <v>2</v>
      </c>
    </row>
    <row r="1080" spans="1:10" ht="24" customHeight="1">
      <c r="A1080" s="576" t="s">
        <v>12926</v>
      </c>
      <c r="B1080" s="577" t="s">
        <v>13671</v>
      </c>
      <c r="C1080" s="576" t="s">
        <v>7</v>
      </c>
      <c r="D1080" s="576" t="s">
        <v>7094</v>
      </c>
      <c r="E1080" s="800" t="s">
        <v>12924</v>
      </c>
      <c r="F1080" s="800"/>
      <c r="G1080" s="575" t="s">
        <v>41</v>
      </c>
      <c r="H1080" s="574">
        <v>0.187</v>
      </c>
      <c r="I1080" s="573">
        <v>2.19</v>
      </c>
      <c r="J1080" s="573">
        <v>0.4</v>
      </c>
    </row>
    <row r="1081" spans="1:10" ht="24" customHeight="1">
      <c r="A1081" s="576" t="s">
        <v>12926</v>
      </c>
      <c r="B1081" s="577" t="s">
        <v>13670</v>
      </c>
      <c r="C1081" s="576" t="s">
        <v>7</v>
      </c>
      <c r="D1081" s="576" t="s">
        <v>8208</v>
      </c>
      <c r="E1081" s="800" t="s">
        <v>12924</v>
      </c>
      <c r="F1081" s="800"/>
      <c r="G1081" s="575" t="s">
        <v>41</v>
      </c>
      <c r="H1081" s="574">
        <v>3.85E-2</v>
      </c>
      <c r="I1081" s="573">
        <v>70.52</v>
      </c>
      <c r="J1081" s="573">
        <v>2.71</v>
      </c>
    </row>
    <row r="1082" spans="1:10" ht="24" customHeight="1">
      <c r="A1082" s="576" t="s">
        <v>12926</v>
      </c>
      <c r="B1082" s="577" t="s">
        <v>13806</v>
      </c>
      <c r="C1082" s="576" t="s">
        <v>7</v>
      </c>
      <c r="D1082" s="576" t="s">
        <v>8907</v>
      </c>
      <c r="E1082" s="800" t="s">
        <v>12924</v>
      </c>
      <c r="F1082" s="800"/>
      <c r="G1082" s="575" t="s">
        <v>18</v>
      </c>
      <c r="H1082" s="574">
        <v>1.05</v>
      </c>
      <c r="I1082" s="573">
        <v>11.8</v>
      </c>
      <c r="J1082" s="573">
        <v>12.39</v>
      </c>
    </row>
    <row r="1083" spans="1:10" ht="25.5">
      <c r="A1083" s="572"/>
      <c r="B1083" s="572"/>
      <c r="C1083" s="572"/>
      <c r="D1083" s="572"/>
      <c r="E1083" s="572" t="s">
        <v>12923</v>
      </c>
      <c r="F1083" s="571">
        <v>8.6004563729218741</v>
      </c>
      <c r="G1083" s="572" t="s">
        <v>12922</v>
      </c>
      <c r="H1083" s="571">
        <v>7.23</v>
      </c>
      <c r="I1083" s="572" t="s">
        <v>12921</v>
      </c>
      <c r="J1083" s="571">
        <v>15.83</v>
      </c>
    </row>
    <row r="1084" spans="1:10" ht="15" thickBot="1">
      <c r="A1084" s="572"/>
      <c r="B1084" s="572"/>
      <c r="C1084" s="572"/>
      <c r="D1084" s="572"/>
      <c r="E1084" s="572" t="s">
        <v>12920</v>
      </c>
      <c r="F1084" s="571">
        <v>10.47</v>
      </c>
      <c r="G1084" s="572"/>
      <c r="H1084" s="801" t="s">
        <v>12919</v>
      </c>
      <c r="I1084" s="801"/>
      <c r="J1084" s="571">
        <v>47.56</v>
      </c>
    </row>
    <row r="1085" spans="1:10" ht="0.95" customHeight="1" thickTop="1">
      <c r="A1085" s="570"/>
      <c r="B1085" s="570"/>
      <c r="C1085" s="570"/>
      <c r="D1085" s="570"/>
      <c r="E1085" s="570"/>
      <c r="F1085" s="570"/>
      <c r="G1085" s="570"/>
      <c r="H1085" s="570"/>
      <c r="I1085" s="570"/>
      <c r="J1085" s="570"/>
    </row>
    <row r="1086" spans="1:10" ht="18" customHeight="1">
      <c r="A1086" s="590" t="s">
        <v>13805</v>
      </c>
      <c r="B1086" s="588" t="s">
        <v>12942</v>
      </c>
      <c r="C1086" s="590" t="s">
        <v>12941</v>
      </c>
      <c r="D1086" s="590" t="s">
        <v>12940</v>
      </c>
      <c r="E1086" s="802" t="s">
        <v>12939</v>
      </c>
      <c r="F1086" s="802"/>
      <c r="G1086" s="589" t="s">
        <v>12938</v>
      </c>
      <c r="H1086" s="588" t="s">
        <v>12937</v>
      </c>
      <c r="I1086" s="588" t="s">
        <v>12936</v>
      </c>
      <c r="J1086" s="588" t="s">
        <v>12935</v>
      </c>
    </row>
    <row r="1087" spans="1:10" ht="48" customHeight="1">
      <c r="A1087" s="586" t="s">
        <v>12934</v>
      </c>
      <c r="B1087" s="587" t="s">
        <v>13804</v>
      </c>
      <c r="C1087" s="586" t="s">
        <v>7</v>
      </c>
      <c r="D1087" s="586" t="s">
        <v>1642</v>
      </c>
      <c r="E1087" s="803" t="s">
        <v>12932</v>
      </c>
      <c r="F1087" s="803"/>
      <c r="G1087" s="585" t="s">
        <v>41</v>
      </c>
      <c r="H1087" s="584">
        <v>1</v>
      </c>
      <c r="I1087" s="583">
        <v>10.09</v>
      </c>
      <c r="J1087" s="583">
        <v>10.09</v>
      </c>
    </row>
    <row r="1088" spans="1:10" ht="24" customHeight="1">
      <c r="A1088" s="581" t="s">
        <v>12930</v>
      </c>
      <c r="B1088" s="582" t="s">
        <v>12931</v>
      </c>
      <c r="C1088" s="581" t="s">
        <v>7</v>
      </c>
      <c r="D1088" s="581" t="s">
        <v>52</v>
      </c>
      <c r="E1088" s="804" t="s">
        <v>12928</v>
      </c>
      <c r="F1088" s="804"/>
      <c r="G1088" s="580" t="s">
        <v>23</v>
      </c>
      <c r="H1088" s="579">
        <v>0.13</v>
      </c>
      <c r="I1088" s="578">
        <v>19.920000000000002</v>
      </c>
      <c r="J1088" s="578">
        <v>2.58</v>
      </c>
    </row>
    <row r="1089" spans="1:10" ht="24" customHeight="1">
      <c r="A1089" s="581" t="s">
        <v>12930</v>
      </c>
      <c r="B1089" s="582" t="s">
        <v>13196</v>
      </c>
      <c r="C1089" s="581" t="s">
        <v>7</v>
      </c>
      <c r="D1089" s="581" t="s">
        <v>1174</v>
      </c>
      <c r="E1089" s="804" t="s">
        <v>12928</v>
      </c>
      <c r="F1089" s="804"/>
      <c r="G1089" s="580" t="s">
        <v>23</v>
      </c>
      <c r="H1089" s="579">
        <v>0.13</v>
      </c>
      <c r="I1089" s="578">
        <v>15.08</v>
      </c>
      <c r="J1089" s="578">
        <v>1.96</v>
      </c>
    </row>
    <row r="1090" spans="1:10" ht="24" customHeight="1">
      <c r="A1090" s="576" t="s">
        <v>12926</v>
      </c>
      <c r="B1090" s="577" t="s">
        <v>13800</v>
      </c>
      <c r="C1090" s="576" t="s">
        <v>7</v>
      </c>
      <c r="D1090" s="576" t="s">
        <v>4862</v>
      </c>
      <c r="E1090" s="800" t="s">
        <v>12924</v>
      </c>
      <c r="F1090" s="800"/>
      <c r="G1090" s="575" t="s">
        <v>41</v>
      </c>
      <c r="H1090" s="574">
        <v>1</v>
      </c>
      <c r="I1090" s="573">
        <v>2.67</v>
      </c>
      <c r="J1090" s="573">
        <v>2.67</v>
      </c>
    </row>
    <row r="1091" spans="1:10" ht="24" customHeight="1">
      <c r="A1091" s="576" t="s">
        <v>12926</v>
      </c>
      <c r="B1091" s="577" t="s">
        <v>13803</v>
      </c>
      <c r="C1091" s="576" t="s">
        <v>7</v>
      </c>
      <c r="D1091" s="576" t="s">
        <v>6907</v>
      </c>
      <c r="E1091" s="800" t="s">
        <v>12924</v>
      </c>
      <c r="F1091" s="800"/>
      <c r="G1091" s="575" t="s">
        <v>41</v>
      </c>
      <c r="H1091" s="574">
        <v>1</v>
      </c>
      <c r="I1091" s="573">
        <v>2.29</v>
      </c>
      <c r="J1091" s="573">
        <v>2.29</v>
      </c>
    </row>
    <row r="1092" spans="1:10" ht="36" customHeight="1">
      <c r="A1092" s="576" t="s">
        <v>12926</v>
      </c>
      <c r="B1092" s="577" t="s">
        <v>13795</v>
      </c>
      <c r="C1092" s="576" t="s">
        <v>7</v>
      </c>
      <c r="D1092" s="576" t="s">
        <v>7699</v>
      </c>
      <c r="E1092" s="800" t="s">
        <v>12924</v>
      </c>
      <c r="F1092" s="800"/>
      <c r="G1092" s="575" t="s">
        <v>41</v>
      </c>
      <c r="H1092" s="574">
        <v>0.02</v>
      </c>
      <c r="I1092" s="573">
        <v>29.73</v>
      </c>
      <c r="J1092" s="573">
        <v>0.59</v>
      </c>
    </row>
    <row r="1093" spans="1:10" ht="25.5">
      <c r="A1093" s="572"/>
      <c r="B1093" s="572"/>
      <c r="C1093" s="572"/>
      <c r="D1093" s="572"/>
      <c r="E1093" s="572" t="s">
        <v>12923</v>
      </c>
      <c r="F1093" s="571">
        <v>1.9939150277083559</v>
      </c>
      <c r="G1093" s="572" t="s">
        <v>12922</v>
      </c>
      <c r="H1093" s="571">
        <v>1.68</v>
      </c>
      <c r="I1093" s="572" t="s">
        <v>12921</v>
      </c>
      <c r="J1093" s="571">
        <v>3.67</v>
      </c>
    </row>
    <row r="1094" spans="1:10" ht="15" thickBot="1">
      <c r="A1094" s="572"/>
      <c r="B1094" s="572"/>
      <c r="C1094" s="572"/>
      <c r="D1094" s="572"/>
      <c r="E1094" s="572" t="s">
        <v>12920</v>
      </c>
      <c r="F1094" s="571">
        <v>2.84</v>
      </c>
      <c r="G1094" s="572"/>
      <c r="H1094" s="801" t="s">
        <v>12919</v>
      </c>
      <c r="I1094" s="801"/>
      <c r="J1094" s="571">
        <v>12.93</v>
      </c>
    </row>
    <row r="1095" spans="1:10" ht="0.95" customHeight="1" thickTop="1">
      <c r="A1095" s="570"/>
      <c r="B1095" s="570"/>
      <c r="C1095" s="570"/>
      <c r="D1095" s="570"/>
      <c r="E1095" s="570"/>
      <c r="F1095" s="570"/>
      <c r="G1095" s="570"/>
      <c r="H1095" s="570"/>
      <c r="I1095" s="570"/>
      <c r="J1095" s="570"/>
    </row>
    <row r="1096" spans="1:10" ht="18" customHeight="1">
      <c r="A1096" s="590" t="s">
        <v>13802</v>
      </c>
      <c r="B1096" s="588" t="s">
        <v>12942</v>
      </c>
      <c r="C1096" s="590" t="s">
        <v>12941</v>
      </c>
      <c r="D1096" s="590" t="s">
        <v>12940</v>
      </c>
      <c r="E1096" s="802" t="s">
        <v>12939</v>
      </c>
      <c r="F1096" s="802"/>
      <c r="G1096" s="589" t="s">
        <v>12938</v>
      </c>
      <c r="H1096" s="588" t="s">
        <v>12937</v>
      </c>
      <c r="I1096" s="588" t="s">
        <v>12936</v>
      </c>
      <c r="J1096" s="588" t="s">
        <v>12935</v>
      </c>
    </row>
    <row r="1097" spans="1:10" ht="36" customHeight="1">
      <c r="A1097" s="586" t="s">
        <v>12934</v>
      </c>
      <c r="B1097" s="587" t="s">
        <v>13801</v>
      </c>
      <c r="C1097" s="586" t="s">
        <v>7</v>
      </c>
      <c r="D1097" s="586" t="s">
        <v>1727</v>
      </c>
      <c r="E1097" s="803" t="s">
        <v>12932</v>
      </c>
      <c r="F1097" s="803"/>
      <c r="G1097" s="585" t="s">
        <v>41</v>
      </c>
      <c r="H1097" s="584">
        <v>1</v>
      </c>
      <c r="I1097" s="583">
        <v>15.07</v>
      </c>
      <c r="J1097" s="583">
        <v>15.07</v>
      </c>
    </row>
    <row r="1098" spans="1:10" ht="24" customHeight="1">
      <c r="A1098" s="581" t="s">
        <v>12930</v>
      </c>
      <c r="B1098" s="582" t="s">
        <v>12931</v>
      </c>
      <c r="C1098" s="581" t="s">
        <v>7</v>
      </c>
      <c r="D1098" s="581" t="s">
        <v>52</v>
      </c>
      <c r="E1098" s="804" t="s">
        <v>12928</v>
      </c>
      <c r="F1098" s="804"/>
      <c r="G1098" s="580" t="s">
        <v>23</v>
      </c>
      <c r="H1098" s="579">
        <v>0.06</v>
      </c>
      <c r="I1098" s="578">
        <v>19.920000000000002</v>
      </c>
      <c r="J1098" s="578">
        <v>1.19</v>
      </c>
    </row>
    <row r="1099" spans="1:10" ht="24" customHeight="1">
      <c r="A1099" s="581" t="s">
        <v>12930</v>
      </c>
      <c r="B1099" s="582" t="s">
        <v>13196</v>
      </c>
      <c r="C1099" s="581" t="s">
        <v>7</v>
      </c>
      <c r="D1099" s="581" t="s">
        <v>1174</v>
      </c>
      <c r="E1099" s="804" t="s">
        <v>12928</v>
      </c>
      <c r="F1099" s="804"/>
      <c r="G1099" s="580" t="s">
        <v>23</v>
      </c>
      <c r="H1099" s="579">
        <v>0.06</v>
      </c>
      <c r="I1099" s="578">
        <v>15.08</v>
      </c>
      <c r="J1099" s="578">
        <v>0.9</v>
      </c>
    </row>
    <row r="1100" spans="1:10" ht="24" customHeight="1">
      <c r="A1100" s="576" t="s">
        <v>12926</v>
      </c>
      <c r="B1100" s="577" t="s">
        <v>13800</v>
      </c>
      <c r="C1100" s="576" t="s">
        <v>7</v>
      </c>
      <c r="D1100" s="576" t="s">
        <v>4862</v>
      </c>
      <c r="E1100" s="800" t="s">
        <v>12924</v>
      </c>
      <c r="F1100" s="800"/>
      <c r="G1100" s="575" t="s">
        <v>41</v>
      </c>
      <c r="H1100" s="574">
        <v>2</v>
      </c>
      <c r="I1100" s="573">
        <v>2.67</v>
      </c>
      <c r="J1100" s="573">
        <v>5.34</v>
      </c>
    </row>
    <row r="1101" spans="1:10" ht="36" customHeight="1">
      <c r="A1101" s="576" t="s">
        <v>12926</v>
      </c>
      <c r="B1101" s="577" t="s">
        <v>13795</v>
      </c>
      <c r="C1101" s="576" t="s">
        <v>7</v>
      </c>
      <c r="D1101" s="576" t="s">
        <v>7699</v>
      </c>
      <c r="E1101" s="800" t="s">
        <v>12924</v>
      </c>
      <c r="F1101" s="800"/>
      <c r="G1101" s="575" t="s">
        <v>41</v>
      </c>
      <c r="H1101" s="574">
        <v>0.04</v>
      </c>
      <c r="I1101" s="573">
        <v>29.73</v>
      </c>
      <c r="J1101" s="573">
        <v>1.18</v>
      </c>
    </row>
    <row r="1102" spans="1:10" ht="24" customHeight="1">
      <c r="A1102" s="576" t="s">
        <v>12926</v>
      </c>
      <c r="B1102" s="577" t="s">
        <v>13799</v>
      </c>
      <c r="C1102" s="576" t="s">
        <v>7</v>
      </c>
      <c r="D1102" s="576" t="s">
        <v>8454</v>
      </c>
      <c r="E1102" s="800" t="s">
        <v>12924</v>
      </c>
      <c r="F1102" s="800"/>
      <c r="G1102" s="575" t="s">
        <v>41</v>
      </c>
      <c r="H1102" s="574">
        <v>1</v>
      </c>
      <c r="I1102" s="573">
        <v>6.46</v>
      </c>
      <c r="J1102" s="573">
        <v>6.46</v>
      </c>
    </row>
    <row r="1103" spans="1:10" ht="25.5">
      <c r="A1103" s="572"/>
      <c r="B1103" s="572"/>
      <c r="C1103" s="572"/>
      <c r="D1103" s="572"/>
      <c r="E1103" s="572" t="s">
        <v>12923</v>
      </c>
      <c r="F1103" s="571">
        <v>0.91817885472128657</v>
      </c>
      <c r="G1103" s="572" t="s">
        <v>12922</v>
      </c>
      <c r="H1103" s="571">
        <v>0.77</v>
      </c>
      <c r="I1103" s="572" t="s">
        <v>12921</v>
      </c>
      <c r="J1103" s="571">
        <v>1.69</v>
      </c>
    </row>
    <row r="1104" spans="1:10" ht="15" thickBot="1">
      <c r="A1104" s="572"/>
      <c r="B1104" s="572"/>
      <c r="C1104" s="572"/>
      <c r="D1104" s="572"/>
      <c r="E1104" s="572" t="s">
        <v>12920</v>
      </c>
      <c r="F1104" s="571">
        <v>4.25</v>
      </c>
      <c r="G1104" s="572"/>
      <c r="H1104" s="801" t="s">
        <v>12919</v>
      </c>
      <c r="I1104" s="801"/>
      <c r="J1104" s="571">
        <v>19.32</v>
      </c>
    </row>
    <row r="1105" spans="1:10" ht="0.95" customHeight="1" thickTop="1">
      <c r="A1105" s="570"/>
      <c r="B1105" s="570"/>
      <c r="C1105" s="570"/>
      <c r="D1105" s="570"/>
      <c r="E1105" s="570"/>
      <c r="F1105" s="570"/>
      <c r="G1105" s="570"/>
      <c r="H1105" s="570"/>
      <c r="I1105" s="570"/>
      <c r="J1105" s="570"/>
    </row>
    <row r="1106" spans="1:10" ht="18" customHeight="1">
      <c r="A1106" s="590" t="s">
        <v>13798</v>
      </c>
      <c r="B1106" s="588" t="s">
        <v>12942</v>
      </c>
      <c r="C1106" s="590" t="s">
        <v>12941</v>
      </c>
      <c r="D1106" s="590" t="s">
        <v>12940</v>
      </c>
      <c r="E1106" s="802" t="s">
        <v>12939</v>
      </c>
      <c r="F1106" s="802"/>
      <c r="G1106" s="589" t="s">
        <v>12938</v>
      </c>
      <c r="H1106" s="588" t="s">
        <v>12937</v>
      </c>
      <c r="I1106" s="588" t="s">
        <v>12936</v>
      </c>
      <c r="J1106" s="588" t="s">
        <v>12935</v>
      </c>
    </row>
    <row r="1107" spans="1:10" ht="36" customHeight="1">
      <c r="A1107" s="586" t="s">
        <v>12934</v>
      </c>
      <c r="B1107" s="587" t="s">
        <v>13797</v>
      </c>
      <c r="C1107" s="586" t="s">
        <v>7</v>
      </c>
      <c r="D1107" s="586" t="s">
        <v>1731</v>
      </c>
      <c r="E1107" s="803" t="s">
        <v>12932</v>
      </c>
      <c r="F1107" s="803"/>
      <c r="G1107" s="585" t="s">
        <v>41</v>
      </c>
      <c r="H1107" s="584">
        <v>1</v>
      </c>
      <c r="I1107" s="583">
        <v>26.06</v>
      </c>
      <c r="J1107" s="583">
        <v>26.06</v>
      </c>
    </row>
    <row r="1108" spans="1:10" ht="24" customHeight="1">
      <c r="A1108" s="581" t="s">
        <v>12930</v>
      </c>
      <c r="B1108" s="582" t="s">
        <v>12931</v>
      </c>
      <c r="C1108" s="581" t="s">
        <v>7</v>
      </c>
      <c r="D1108" s="581" t="s">
        <v>52</v>
      </c>
      <c r="E1108" s="804" t="s">
        <v>12928</v>
      </c>
      <c r="F1108" s="804"/>
      <c r="G1108" s="580" t="s">
        <v>23</v>
      </c>
      <c r="H1108" s="579">
        <v>0.11</v>
      </c>
      <c r="I1108" s="578">
        <v>19.920000000000002</v>
      </c>
      <c r="J1108" s="578">
        <v>2.19</v>
      </c>
    </row>
    <row r="1109" spans="1:10" ht="24" customHeight="1">
      <c r="A1109" s="581" t="s">
        <v>12930</v>
      </c>
      <c r="B1109" s="582" t="s">
        <v>13196</v>
      </c>
      <c r="C1109" s="581" t="s">
        <v>7</v>
      </c>
      <c r="D1109" s="581" t="s">
        <v>1174</v>
      </c>
      <c r="E1109" s="804" t="s">
        <v>12928</v>
      </c>
      <c r="F1109" s="804"/>
      <c r="G1109" s="580" t="s">
        <v>23</v>
      </c>
      <c r="H1109" s="579">
        <v>0.11</v>
      </c>
      <c r="I1109" s="578">
        <v>15.08</v>
      </c>
      <c r="J1109" s="578">
        <v>1.65</v>
      </c>
    </row>
    <row r="1110" spans="1:10" ht="24" customHeight="1">
      <c r="A1110" s="576" t="s">
        <v>12926</v>
      </c>
      <c r="B1110" s="577" t="s">
        <v>13796</v>
      </c>
      <c r="C1110" s="576" t="s">
        <v>7</v>
      </c>
      <c r="D1110" s="576" t="s">
        <v>4863</v>
      </c>
      <c r="E1110" s="800" t="s">
        <v>12924</v>
      </c>
      <c r="F1110" s="800"/>
      <c r="G1110" s="575" t="s">
        <v>41</v>
      </c>
      <c r="H1110" s="574">
        <v>2</v>
      </c>
      <c r="I1110" s="573">
        <v>3.77</v>
      </c>
      <c r="J1110" s="573">
        <v>7.54</v>
      </c>
    </row>
    <row r="1111" spans="1:10" ht="36" customHeight="1">
      <c r="A1111" s="576" t="s">
        <v>12926</v>
      </c>
      <c r="B1111" s="577" t="s">
        <v>13795</v>
      </c>
      <c r="C1111" s="576" t="s">
        <v>7</v>
      </c>
      <c r="D1111" s="576" t="s">
        <v>7699</v>
      </c>
      <c r="E1111" s="800" t="s">
        <v>12924</v>
      </c>
      <c r="F1111" s="800"/>
      <c r="G1111" s="575" t="s">
        <v>41</v>
      </c>
      <c r="H1111" s="574">
        <v>0.06</v>
      </c>
      <c r="I1111" s="573">
        <v>29.73</v>
      </c>
      <c r="J1111" s="573">
        <v>1.78</v>
      </c>
    </row>
    <row r="1112" spans="1:10" ht="24" customHeight="1">
      <c r="A1112" s="576" t="s">
        <v>12926</v>
      </c>
      <c r="B1112" s="577" t="s">
        <v>13794</v>
      </c>
      <c r="C1112" s="576" t="s">
        <v>7</v>
      </c>
      <c r="D1112" s="576" t="s">
        <v>8456</v>
      </c>
      <c r="E1112" s="800" t="s">
        <v>12924</v>
      </c>
      <c r="F1112" s="800"/>
      <c r="G1112" s="575" t="s">
        <v>41</v>
      </c>
      <c r="H1112" s="574">
        <v>1</v>
      </c>
      <c r="I1112" s="573">
        <v>12.9</v>
      </c>
      <c r="J1112" s="573">
        <v>12.9</v>
      </c>
    </row>
    <row r="1113" spans="1:10" ht="25.5">
      <c r="A1113" s="572"/>
      <c r="B1113" s="572"/>
      <c r="C1113" s="572"/>
      <c r="D1113" s="572"/>
      <c r="E1113" s="572" t="s">
        <v>12923</v>
      </c>
      <c r="F1113" s="571">
        <v>1.6842334021514724</v>
      </c>
      <c r="G1113" s="572" t="s">
        <v>12922</v>
      </c>
      <c r="H1113" s="571">
        <v>1.42</v>
      </c>
      <c r="I1113" s="572" t="s">
        <v>12921</v>
      </c>
      <c r="J1113" s="571">
        <v>3.1</v>
      </c>
    </row>
    <row r="1114" spans="1:10" ht="15" thickBot="1">
      <c r="A1114" s="572"/>
      <c r="B1114" s="572"/>
      <c r="C1114" s="572"/>
      <c r="D1114" s="572"/>
      <c r="E1114" s="572" t="s">
        <v>12920</v>
      </c>
      <c r="F1114" s="571">
        <v>7.35</v>
      </c>
      <c r="G1114" s="572"/>
      <c r="H1114" s="801" t="s">
        <v>12919</v>
      </c>
      <c r="I1114" s="801"/>
      <c r="J1114" s="571">
        <v>33.409999999999997</v>
      </c>
    </row>
    <row r="1115" spans="1:10" ht="0.95" customHeight="1" thickTop="1">
      <c r="A1115" s="570"/>
      <c r="B1115" s="570"/>
      <c r="C1115" s="570"/>
      <c r="D1115" s="570"/>
      <c r="E1115" s="570"/>
      <c r="F1115" s="570"/>
      <c r="G1115" s="570"/>
      <c r="H1115" s="570"/>
      <c r="I1115" s="570"/>
      <c r="J1115" s="570"/>
    </row>
    <row r="1116" spans="1:10" ht="18" customHeight="1">
      <c r="A1116" s="590" t="s">
        <v>13793</v>
      </c>
      <c r="B1116" s="588" t="s">
        <v>12942</v>
      </c>
      <c r="C1116" s="590" t="s">
        <v>12941</v>
      </c>
      <c r="D1116" s="590" t="s">
        <v>12940</v>
      </c>
      <c r="E1116" s="802" t="s">
        <v>12939</v>
      </c>
      <c r="F1116" s="802"/>
      <c r="G1116" s="589" t="s">
        <v>12938</v>
      </c>
      <c r="H1116" s="588" t="s">
        <v>12937</v>
      </c>
      <c r="I1116" s="588" t="s">
        <v>12936</v>
      </c>
      <c r="J1116" s="588" t="s">
        <v>12935</v>
      </c>
    </row>
    <row r="1117" spans="1:10" ht="48" customHeight="1">
      <c r="A1117" s="586" t="s">
        <v>12934</v>
      </c>
      <c r="B1117" s="587" t="s">
        <v>13792</v>
      </c>
      <c r="C1117" s="586" t="s">
        <v>7</v>
      </c>
      <c r="D1117" s="586" t="s">
        <v>12028</v>
      </c>
      <c r="E1117" s="803" t="s">
        <v>12932</v>
      </c>
      <c r="F1117" s="803"/>
      <c r="G1117" s="585" t="s">
        <v>41</v>
      </c>
      <c r="H1117" s="584">
        <v>1</v>
      </c>
      <c r="I1117" s="583">
        <v>7380.57</v>
      </c>
      <c r="J1117" s="583">
        <v>7380.57</v>
      </c>
    </row>
    <row r="1118" spans="1:10" ht="60" customHeight="1">
      <c r="A1118" s="581" t="s">
        <v>12930</v>
      </c>
      <c r="B1118" s="582" t="s">
        <v>13039</v>
      </c>
      <c r="C1118" s="581" t="s">
        <v>7</v>
      </c>
      <c r="D1118" s="581" t="s">
        <v>744</v>
      </c>
      <c r="E1118" s="804" t="s">
        <v>12945</v>
      </c>
      <c r="F1118" s="804"/>
      <c r="G1118" s="580" t="s">
        <v>46</v>
      </c>
      <c r="H1118" s="579">
        <v>0.70040000000000002</v>
      </c>
      <c r="I1118" s="578">
        <v>99.04</v>
      </c>
      <c r="J1118" s="578">
        <v>69.36</v>
      </c>
    </row>
    <row r="1119" spans="1:10" ht="60" customHeight="1">
      <c r="A1119" s="581" t="s">
        <v>12930</v>
      </c>
      <c r="B1119" s="582" t="s">
        <v>13037</v>
      </c>
      <c r="C1119" s="581" t="s">
        <v>7</v>
      </c>
      <c r="D1119" s="581" t="s">
        <v>745</v>
      </c>
      <c r="E1119" s="804" t="s">
        <v>12945</v>
      </c>
      <c r="F1119" s="804"/>
      <c r="G1119" s="580" t="s">
        <v>61</v>
      </c>
      <c r="H1119" s="579">
        <v>2.3557000000000001</v>
      </c>
      <c r="I1119" s="578">
        <v>38</v>
      </c>
      <c r="J1119" s="578">
        <v>89.51</v>
      </c>
    </row>
    <row r="1120" spans="1:10" ht="36" customHeight="1">
      <c r="A1120" s="581" t="s">
        <v>12930</v>
      </c>
      <c r="B1120" s="582" t="s">
        <v>13437</v>
      </c>
      <c r="C1120" s="581" t="s">
        <v>7</v>
      </c>
      <c r="D1120" s="581" t="s">
        <v>3953</v>
      </c>
      <c r="E1120" s="804" t="s">
        <v>13070</v>
      </c>
      <c r="F1120" s="804"/>
      <c r="G1120" s="580" t="s">
        <v>12963</v>
      </c>
      <c r="H1120" s="579">
        <v>1.54E-2</v>
      </c>
      <c r="I1120" s="578">
        <v>3426.5</v>
      </c>
      <c r="J1120" s="578">
        <v>52.76</v>
      </c>
    </row>
    <row r="1121" spans="1:10" ht="36" customHeight="1">
      <c r="A1121" s="581" t="s">
        <v>12930</v>
      </c>
      <c r="B1121" s="582" t="s">
        <v>13434</v>
      </c>
      <c r="C1121" s="581" t="s">
        <v>7</v>
      </c>
      <c r="D1121" s="581" t="s">
        <v>3955</v>
      </c>
      <c r="E1121" s="804" t="s">
        <v>13070</v>
      </c>
      <c r="F1121" s="804"/>
      <c r="G1121" s="580" t="s">
        <v>12963</v>
      </c>
      <c r="H1121" s="579">
        <v>0.55420000000000003</v>
      </c>
      <c r="I1121" s="578">
        <v>1760.84</v>
      </c>
      <c r="J1121" s="578">
        <v>975.85</v>
      </c>
    </row>
    <row r="1122" spans="1:10" ht="36" customHeight="1">
      <c r="A1122" s="581" t="s">
        <v>12930</v>
      </c>
      <c r="B1122" s="582" t="s">
        <v>13413</v>
      </c>
      <c r="C1122" s="581" t="s">
        <v>7</v>
      </c>
      <c r="D1122" s="581" t="s">
        <v>10017</v>
      </c>
      <c r="E1122" s="804" t="s">
        <v>12964</v>
      </c>
      <c r="F1122" s="804"/>
      <c r="G1122" s="580" t="s">
        <v>12963</v>
      </c>
      <c r="H1122" s="579">
        <v>0.79420000000000002</v>
      </c>
      <c r="I1122" s="578">
        <v>119.82</v>
      </c>
      <c r="J1122" s="578">
        <v>95.16</v>
      </c>
    </row>
    <row r="1123" spans="1:10" ht="36" customHeight="1">
      <c r="A1123" s="581" t="s">
        <v>12930</v>
      </c>
      <c r="B1123" s="582" t="s">
        <v>13388</v>
      </c>
      <c r="C1123" s="581" t="s">
        <v>7</v>
      </c>
      <c r="D1123" s="581" t="s">
        <v>4636</v>
      </c>
      <c r="E1123" s="804" t="s">
        <v>12928</v>
      </c>
      <c r="F1123" s="804"/>
      <c r="G1123" s="580" t="s">
        <v>12963</v>
      </c>
      <c r="H1123" s="579">
        <v>0.53569999999999995</v>
      </c>
      <c r="I1123" s="578">
        <v>533.6</v>
      </c>
      <c r="J1123" s="578">
        <v>285.83999999999997</v>
      </c>
    </row>
    <row r="1124" spans="1:10" ht="24" customHeight="1">
      <c r="A1124" s="581" t="s">
        <v>12930</v>
      </c>
      <c r="B1124" s="582" t="s">
        <v>12929</v>
      </c>
      <c r="C1124" s="581" t="s">
        <v>7</v>
      </c>
      <c r="D1124" s="581" t="s">
        <v>25</v>
      </c>
      <c r="E1124" s="804" t="s">
        <v>12928</v>
      </c>
      <c r="F1124" s="804"/>
      <c r="G1124" s="580" t="s">
        <v>23</v>
      </c>
      <c r="H1124" s="579">
        <v>7.1330999999999998</v>
      </c>
      <c r="I1124" s="578">
        <v>15.65</v>
      </c>
      <c r="J1124" s="578">
        <v>111.63</v>
      </c>
    </row>
    <row r="1125" spans="1:10" ht="24" customHeight="1">
      <c r="A1125" s="581" t="s">
        <v>12930</v>
      </c>
      <c r="B1125" s="582" t="s">
        <v>13035</v>
      </c>
      <c r="C1125" s="581" t="s">
        <v>7</v>
      </c>
      <c r="D1125" s="581" t="s">
        <v>49</v>
      </c>
      <c r="E1125" s="804" t="s">
        <v>12928</v>
      </c>
      <c r="F1125" s="804"/>
      <c r="G1125" s="580" t="s">
        <v>23</v>
      </c>
      <c r="H1125" s="579">
        <v>7.1330999999999998</v>
      </c>
      <c r="I1125" s="578">
        <v>19.86</v>
      </c>
      <c r="J1125" s="578">
        <v>141.66</v>
      </c>
    </row>
    <row r="1126" spans="1:10" ht="36" customHeight="1">
      <c r="A1126" s="576" t="s">
        <v>12926</v>
      </c>
      <c r="B1126" s="577" t="s">
        <v>13791</v>
      </c>
      <c r="C1126" s="576" t="s">
        <v>7</v>
      </c>
      <c r="D1126" s="576" t="s">
        <v>10505</v>
      </c>
      <c r="E1126" s="800" t="s">
        <v>12924</v>
      </c>
      <c r="F1126" s="800"/>
      <c r="G1126" s="575" t="s">
        <v>41</v>
      </c>
      <c r="H1126" s="574">
        <v>5</v>
      </c>
      <c r="I1126" s="573">
        <v>1111.76</v>
      </c>
      <c r="J1126" s="573">
        <v>5558.8</v>
      </c>
    </row>
    <row r="1127" spans="1:10" ht="25.5">
      <c r="A1127" s="572"/>
      <c r="B1127" s="572"/>
      <c r="C1127" s="572"/>
      <c r="D1127" s="572"/>
      <c r="E1127" s="572" t="s">
        <v>12923</v>
      </c>
      <c r="F1127" s="571">
        <v>312.84363794414867</v>
      </c>
      <c r="G1127" s="572" t="s">
        <v>12922</v>
      </c>
      <c r="H1127" s="571">
        <v>262.98</v>
      </c>
      <c r="I1127" s="572" t="s">
        <v>12921</v>
      </c>
      <c r="J1127" s="571">
        <v>575.81999999999994</v>
      </c>
    </row>
    <row r="1128" spans="1:10" ht="15" thickBot="1">
      <c r="A1128" s="572"/>
      <c r="B1128" s="572"/>
      <c r="C1128" s="572"/>
      <c r="D1128" s="572"/>
      <c r="E1128" s="572" t="s">
        <v>12920</v>
      </c>
      <c r="F1128" s="571">
        <v>2084.27</v>
      </c>
      <c r="G1128" s="572"/>
      <c r="H1128" s="801" t="s">
        <v>12919</v>
      </c>
      <c r="I1128" s="801"/>
      <c r="J1128" s="571">
        <v>9464.84</v>
      </c>
    </row>
    <row r="1129" spans="1:10" ht="0.95" customHeight="1" thickTop="1">
      <c r="A1129" s="570"/>
      <c r="B1129" s="570"/>
      <c r="C1129" s="570"/>
      <c r="D1129" s="570"/>
      <c r="E1129" s="570"/>
      <c r="F1129" s="570"/>
      <c r="G1129" s="570"/>
      <c r="H1129" s="570"/>
      <c r="I1129" s="570"/>
      <c r="J1129" s="570"/>
    </row>
    <row r="1130" spans="1:10" ht="18" customHeight="1">
      <c r="A1130" s="590" t="s">
        <v>13790</v>
      </c>
      <c r="B1130" s="588" t="s">
        <v>12942</v>
      </c>
      <c r="C1130" s="590" t="s">
        <v>12941</v>
      </c>
      <c r="D1130" s="590" t="s">
        <v>12940</v>
      </c>
      <c r="E1130" s="802" t="s">
        <v>12939</v>
      </c>
      <c r="F1130" s="802"/>
      <c r="G1130" s="589" t="s">
        <v>12938</v>
      </c>
      <c r="H1130" s="588" t="s">
        <v>12937</v>
      </c>
      <c r="I1130" s="588" t="s">
        <v>12936</v>
      </c>
      <c r="J1130" s="588" t="s">
        <v>12935</v>
      </c>
    </row>
    <row r="1131" spans="1:10" ht="48" customHeight="1">
      <c r="A1131" s="586" t="s">
        <v>12934</v>
      </c>
      <c r="B1131" s="587" t="s">
        <v>13789</v>
      </c>
      <c r="C1131" s="586" t="s">
        <v>7</v>
      </c>
      <c r="D1131" s="586" t="s">
        <v>12068</v>
      </c>
      <c r="E1131" s="803" t="s">
        <v>12932</v>
      </c>
      <c r="F1131" s="803"/>
      <c r="G1131" s="585" t="s">
        <v>41</v>
      </c>
      <c r="H1131" s="584">
        <v>1</v>
      </c>
      <c r="I1131" s="583">
        <v>7651.47</v>
      </c>
      <c r="J1131" s="583">
        <v>7651.47</v>
      </c>
    </row>
    <row r="1132" spans="1:10" ht="60" customHeight="1">
      <c r="A1132" s="581" t="s">
        <v>12930</v>
      </c>
      <c r="B1132" s="582" t="s">
        <v>13039</v>
      </c>
      <c r="C1132" s="581" t="s">
        <v>7</v>
      </c>
      <c r="D1132" s="581" t="s">
        <v>744</v>
      </c>
      <c r="E1132" s="804" t="s">
        <v>12945</v>
      </c>
      <c r="F1132" s="804"/>
      <c r="G1132" s="580" t="s">
        <v>46</v>
      </c>
      <c r="H1132" s="579">
        <v>0.84089999999999998</v>
      </c>
      <c r="I1132" s="578">
        <v>99.04</v>
      </c>
      <c r="J1132" s="578">
        <v>83.28</v>
      </c>
    </row>
    <row r="1133" spans="1:10" ht="60" customHeight="1">
      <c r="A1133" s="581" t="s">
        <v>12930</v>
      </c>
      <c r="B1133" s="582" t="s">
        <v>13037</v>
      </c>
      <c r="C1133" s="581" t="s">
        <v>7</v>
      </c>
      <c r="D1133" s="581" t="s">
        <v>745</v>
      </c>
      <c r="E1133" s="804" t="s">
        <v>12945</v>
      </c>
      <c r="F1133" s="804"/>
      <c r="G1133" s="580" t="s">
        <v>61</v>
      </c>
      <c r="H1133" s="579">
        <v>2.8283999999999998</v>
      </c>
      <c r="I1133" s="578">
        <v>38</v>
      </c>
      <c r="J1133" s="578">
        <v>107.47</v>
      </c>
    </row>
    <row r="1134" spans="1:10" ht="24" customHeight="1">
      <c r="A1134" s="581" t="s">
        <v>12930</v>
      </c>
      <c r="B1134" s="582" t="s">
        <v>13356</v>
      </c>
      <c r="C1134" s="581" t="s">
        <v>7</v>
      </c>
      <c r="D1134" s="581" t="s">
        <v>1788</v>
      </c>
      <c r="E1134" s="804" t="s">
        <v>13070</v>
      </c>
      <c r="F1134" s="804"/>
      <c r="G1134" s="580" t="s">
        <v>21</v>
      </c>
      <c r="H1134" s="579">
        <v>9.1316000000000006</v>
      </c>
      <c r="I1134" s="578">
        <v>13.91</v>
      </c>
      <c r="J1134" s="578">
        <v>127.02</v>
      </c>
    </row>
    <row r="1135" spans="1:10" ht="24" customHeight="1">
      <c r="A1135" s="581" t="s">
        <v>12930</v>
      </c>
      <c r="B1135" s="582" t="s">
        <v>13352</v>
      </c>
      <c r="C1135" s="581" t="s">
        <v>7</v>
      </c>
      <c r="D1135" s="581" t="s">
        <v>1786</v>
      </c>
      <c r="E1135" s="804" t="s">
        <v>13070</v>
      </c>
      <c r="F1135" s="804"/>
      <c r="G1135" s="580" t="s">
        <v>21</v>
      </c>
      <c r="H1135" s="579">
        <v>7.4039999999999999</v>
      </c>
      <c r="I1135" s="578">
        <v>14.33</v>
      </c>
      <c r="J1135" s="578">
        <v>106.09</v>
      </c>
    </row>
    <row r="1136" spans="1:10" ht="24" customHeight="1">
      <c r="A1136" s="581" t="s">
        <v>12930</v>
      </c>
      <c r="B1136" s="582" t="s">
        <v>13189</v>
      </c>
      <c r="C1136" s="581" t="s">
        <v>7</v>
      </c>
      <c r="D1136" s="581" t="s">
        <v>1785</v>
      </c>
      <c r="E1136" s="804" t="s">
        <v>13070</v>
      </c>
      <c r="F1136" s="804"/>
      <c r="G1136" s="580" t="s">
        <v>12963</v>
      </c>
      <c r="H1136" s="579">
        <v>0.22770000000000001</v>
      </c>
      <c r="I1136" s="578">
        <v>655.14</v>
      </c>
      <c r="J1136" s="578">
        <v>149.16999999999999</v>
      </c>
    </row>
    <row r="1137" spans="1:10" ht="24" customHeight="1">
      <c r="A1137" s="581" t="s">
        <v>12930</v>
      </c>
      <c r="B1137" s="582" t="s">
        <v>13188</v>
      </c>
      <c r="C1137" s="581" t="s">
        <v>7</v>
      </c>
      <c r="D1137" s="581" t="s">
        <v>361</v>
      </c>
      <c r="E1137" s="804" t="s">
        <v>13070</v>
      </c>
      <c r="F1137" s="804"/>
      <c r="G1137" s="580" t="s">
        <v>12963</v>
      </c>
      <c r="H1137" s="579">
        <v>0.22420000000000001</v>
      </c>
      <c r="I1137" s="578">
        <v>681.79</v>
      </c>
      <c r="J1137" s="578">
        <v>152.85</v>
      </c>
    </row>
    <row r="1138" spans="1:10" ht="36" customHeight="1">
      <c r="A1138" s="581" t="s">
        <v>12930</v>
      </c>
      <c r="B1138" s="582" t="s">
        <v>13073</v>
      </c>
      <c r="C1138" s="581" t="s">
        <v>7</v>
      </c>
      <c r="D1138" s="581" t="s">
        <v>3950</v>
      </c>
      <c r="E1138" s="804" t="s">
        <v>13070</v>
      </c>
      <c r="F1138" s="804"/>
      <c r="G1138" s="580" t="s">
        <v>12963</v>
      </c>
      <c r="H1138" s="579">
        <v>0.86799999999999999</v>
      </c>
      <c r="I1138" s="578">
        <v>2016.79</v>
      </c>
      <c r="J1138" s="578">
        <v>1750.57</v>
      </c>
    </row>
    <row r="1139" spans="1:10" ht="36" customHeight="1">
      <c r="A1139" s="581" t="s">
        <v>12930</v>
      </c>
      <c r="B1139" s="582" t="s">
        <v>13045</v>
      </c>
      <c r="C1139" s="581" t="s">
        <v>7</v>
      </c>
      <c r="D1139" s="581" t="s">
        <v>10016</v>
      </c>
      <c r="E1139" s="804" t="s">
        <v>12964</v>
      </c>
      <c r="F1139" s="804"/>
      <c r="G1139" s="580" t="s">
        <v>12963</v>
      </c>
      <c r="H1139" s="579">
        <v>1.159</v>
      </c>
      <c r="I1139" s="578">
        <v>146.62</v>
      </c>
      <c r="J1139" s="578">
        <v>169.93</v>
      </c>
    </row>
    <row r="1140" spans="1:10" ht="36" customHeight="1">
      <c r="A1140" s="581" t="s">
        <v>12930</v>
      </c>
      <c r="B1140" s="582" t="s">
        <v>13788</v>
      </c>
      <c r="C1140" s="581" t="s">
        <v>7</v>
      </c>
      <c r="D1140" s="581" t="s">
        <v>4623</v>
      </c>
      <c r="E1140" s="804" t="s">
        <v>12928</v>
      </c>
      <c r="F1140" s="804"/>
      <c r="G1140" s="580" t="s">
        <v>12963</v>
      </c>
      <c r="H1140" s="579">
        <v>0.70520000000000005</v>
      </c>
      <c r="I1140" s="578">
        <v>420.44</v>
      </c>
      <c r="J1140" s="578">
        <v>296.49</v>
      </c>
    </row>
    <row r="1141" spans="1:10" ht="24" customHeight="1">
      <c r="A1141" s="581" t="s">
        <v>12930</v>
      </c>
      <c r="B1141" s="582" t="s">
        <v>12929</v>
      </c>
      <c r="C1141" s="581" t="s">
        <v>7</v>
      </c>
      <c r="D1141" s="581" t="s">
        <v>25</v>
      </c>
      <c r="E1141" s="804" t="s">
        <v>12928</v>
      </c>
      <c r="F1141" s="804"/>
      <c r="G1141" s="580" t="s">
        <v>23</v>
      </c>
      <c r="H1141" s="579">
        <v>59.191800000000001</v>
      </c>
      <c r="I1141" s="578">
        <v>15.65</v>
      </c>
      <c r="J1141" s="578">
        <v>926.35</v>
      </c>
    </row>
    <row r="1142" spans="1:10" ht="24" customHeight="1">
      <c r="A1142" s="581" t="s">
        <v>12930</v>
      </c>
      <c r="B1142" s="582" t="s">
        <v>13035</v>
      </c>
      <c r="C1142" s="581" t="s">
        <v>7</v>
      </c>
      <c r="D1142" s="581" t="s">
        <v>49</v>
      </c>
      <c r="E1142" s="804" t="s">
        <v>12928</v>
      </c>
      <c r="F1142" s="804"/>
      <c r="G1142" s="580" t="s">
        <v>23</v>
      </c>
      <c r="H1142" s="579">
        <v>59.191800000000001</v>
      </c>
      <c r="I1142" s="578">
        <v>19.86</v>
      </c>
      <c r="J1142" s="578">
        <v>1175.54</v>
      </c>
    </row>
    <row r="1143" spans="1:10" ht="24" customHeight="1">
      <c r="A1143" s="576" t="s">
        <v>12926</v>
      </c>
      <c r="B1143" s="577" t="s">
        <v>13787</v>
      </c>
      <c r="C1143" s="576" t="s">
        <v>7</v>
      </c>
      <c r="D1143" s="576" t="s">
        <v>10576</v>
      </c>
      <c r="E1143" s="800" t="s">
        <v>12924</v>
      </c>
      <c r="F1143" s="800"/>
      <c r="G1143" s="575" t="s">
        <v>41</v>
      </c>
      <c r="H1143" s="574">
        <v>538.38599999999997</v>
      </c>
      <c r="I1143" s="573">
        <v>3.98</v>
      </c>
      <c r="J1143" s="573">
        <v>2142.77</v>
      </c>
    </row>
    <row r="1144" spans="1:10" ht="24" customHeight="1">
      <c r="A1144" s="576" t="s">
        <v>12926</v>
      </c>
      <c r="B1144" s="577" t="s">
        <v>13786</v>
      </c>
      <c r="C1144" s="576" t="s">
        <v>7</v>
      </c>
      <c r="D1144" s="576" t="s">
        <v>10660</v>
      </c>
      <c r="E1144" s="800" t="s">
        <v>12924</v>
      </c>
      <c r="F1144" s="800"/>
      <c r="G1144" s="575" t="s">
        <v>41</v>
      </c>
      <c r="H1144" s="574">
        <v>77.7</v>
      </c>
      <c r="I1144" s="573">
        <v>2.4700000000000002</v>
      </c>
      <c r="J1144" s="573">
        <v>191.91</v>
      </c>
    </row>
    <row r="1145" spans="1:10" ht="24" customHeight="1">
      <c r="A1145" s="576" t="s">
        <v>12926</v>
      </c>
      <c r="B1145" s="577" t="s">
        <v>13044</v>
      </c>
      <c r="C1145" s="576" t="s">
        <v>7</v>
      </c>
      <c r="D1145" s="576" t="s">
        <v>7720</v>
      </c>
      <c r="E1145" s="800" t="s">
        <v>12924</v>
      </c>
      <c r="F1145" s="800"/>
      <c r="G1145" s="575" t="s">
        <v>12963</v>
      </c>
      <c r="H1145" s="574">
        <v>3.0623999999999998</v>
      </c>
      <c r="I1145" s="573">
        <v>88.83</v>
      </c>
      <c r="J1145" s="573">
        <v>272.02999999999997</v>
      </c>
    </row>
    <row r="1146" spans="1:10" ht="25.5">
      <c r="A1146" s="572"/>
      <c r="B1146" s="572"/>
      <c r="C1146" s="572"/>
      <c r="D1146" s="572"/>
      <c r="E1146" s="572" t="s">
        <v>12923</v>
      </c>
      <c r="F1146" s="571">
        <v>1462.5556883624904</v>
      </c>
      <c r="G1146" s="572" t="s">
        <v>12922</v>
      </c>
      <c r="H1146" s="571">
        <v>1229.42</v>
      </c>
      <c r="I1146" s="572" t="s">
        <v>12921</v>
      </c>
      <c r="J1146" s="571">
        <v>2691.98</v>
      </c>
    </row>
    <row r="1147" spans="1:10" ht="15" thickBot="1">
      <c r="A1147" s="572"/>
      <c r="B1147" s="572"/>
      <c r="C1147" s="572"/>
      <c r="D1147" s="572"/>
      <c r="E1147" s="572" t="s">
        <v>12920</v>
      </c>
      <c r="F1147" s="571">
        <v>2160.77</v>
      </c>
      <c r="G1147" s="572"/>
      <c r="H1147" s="801" t="s">
        <v>12919</v>
      </c>
      <c r="I1147" s="801"/>
      <c r="J1147" s="571">
        <v>9812.24</v>
      </c>
    </row>
    <row r="1148" spans="1:10" ht="0.95" customHeight="1" thickTop="1">
      <c r="A1148" s="570"/>
      <c r="B1148" s="570"/>
      <c r="C1148" s="570"/>
      <c r="D1148" s="570"/>
      <c r="E1148" s="570"/>
      <c r="F1148" s="570"/>
      <c r="G1148" s="570"/>
      <c r="H1148" s="570"/>
      <c r="I1148" s="570"/>
      <c r="J1148" s="570"/>
    </row>
    <row r="1149" spans="1:10" ht="18" customHeight="1">
      <c r="A1149" s="590" t="s">
        <v>13785</v>
      </c>
      <c r="B1149" s="588" t="s">
        <v>12942</v>
      </c>
      <c r="C1149" s="590" t="s">
        <v>12941</v>
      </c>
      <c r="D1149" s="590" t="s">
        <v>12940</v>
      </c>
      <c r="E1149" s="802" t="s">
        <v>12939</v>
      </c>
      <c r="F1149" s="802"/>
      <c r="G1149" s="589" t="s">
        <v>12938</v>
      </c>
      <c r="H1149" s="588" t="s">
        <v>12937</v>
      </c>
      <c r="I1149" s="588" t="s">
        <v>12936</v>
      </c>
      <c r="J1149" s="588" t="s">
        <v>12935</v>
      </c>
    </row>
    <row r="1150" spans="1:10" ht="48" customHeight="1">
      <c r="A1150" s="586" t="s">
        <v>12934</v>
      </c>
      <c r="B1150" s="587" t="s">
        <v>13784</v>
      </c>
      <c r="C1150" s="586" t="s">
        <v>7</v>
      </c>
      <c r="D1150" s="586" t="s">
        <v>2656</v>
      </c>
      <c r="E1150" s="803" t="s">
        <v>12932</v>
      </c>
      <c r="F1150" s="803"/>
      <c r="G1150" s="585" t="s">
        <v>41</v>
      </c>
      <c r="H1150" s="584">
        <v>1</v>
      </c>
      <c r="I1150" s="583">
        <v>165.72</v>
      </c>
      <c r="J1150" s="583">
        <v>165.72</v>
      </c>
    </row>
    <row r="1151" spans="1:10" ht="24" customHeight="1">
      <c r="A1151" s="581" t="s">
        <v>12930</v>
      </c>
      <c r="B1151" s="582" t="s">
        <v>12931</v>
      </c>
      <c r="C1151" s="581" t="s">
        <v>7</v>
      </c>
      <c r="D1151" s="581" t="s">
        <v>52</v>
      </c>
      <c r="E1151" s="804" t="s">
        <v>12928</v>
      </c>
      <c r="F1151" s="804"/>
      <c r="G1151" s="580" t="s">
        <v>23</v>
      </c>
      <c r="H1151" s="579">
        <v>0.81799999999999995</v>
      </c>
      <c r="I1151" s="578">
        <v>19.920000000000002</v>
      </c>
      <c r="J1151" s="578">
        <v>16.29</v>
      </c>
    </row>
    <row r="1152" spans="1:10" ht="24" customHeight="1">
      <c r="A1152" s="581" t="s">
        <v>12930</v>
      </c>
      <c r="B1152" s="582" t="s">
        <v>13196</v>
      </c>
      <c r="C1152" s="581" t="s">
        <v>7</v>
      </c>
      <c r="D1152" s="581" t="s">
        <v>1174</v>
      </c>
      <c r="E1152" s="804" t="s">
        <v>12928</v>
      </c>
      <c r="F1152" s="804"/>
      <c r="G1152" s="580" t="s">
        <v>23</v>
      </c>
      <c r="H1152" s="579">
        <v>0.81799999999999995</v>
      </c>
      <c r="I1152" s="578">
        <v>15.08</v>
      </c>
      <c r="J1152" s="578">
        <v>12.33</v>
      </c>
    </row>
    <row r="1153" spans="1:10" ht="24" customHeight="1">
      <c r="A1153" s="576" t="s">
        <v>12926</v>
      </c>
      <c r="B1153" s="577" t="s">
        <v>13506</v>
      </c>
      <c r="C1153" s="576" t="s">
        <v>7</v>
      </c>
      <c r="D1153" s="576" t="s">
        <v>3670</v>
      </c>
      <c r="E1153" s="800" t="s">
        <v>12924</v>
      </c>
      <c r="F1153" s="800"/>
      <c r="G1153" s="575" t="s">
        <v>41</v>
      </c>
      <c r="H1153" s="574">
        <v>3.7999999999999999E-2</v>
      </c>
      <c r="I1153" s="573">
        <v>18.329999999999998</v>
      </c>
      <c r="J1153" s="573">
        <v>0.69</v>
      </c>
    </row>
    <row r="1154" spans="1:10" ht="24" customHeight="1">
      <c r="A1154" s="576" t="s">
        <v>12926</v>
      </c>
      <c r="B1154" s="577" t="s">
        <v>13783</v>
      </c>
      <c r="C1154" s="576" t="s">
        <v>7</v>
      </c>
      <c r="D1154" s="576" t="s">
        <v>8073</v>
      </c>
      <c r="E1154" s="800" t="s">
        <v>12924</v>
      </c>
      <c r="F1154" s="800"/>
      <c r="G1154" s="575" t="s">
        <v>41</v>
      </c>
      <c r="H1154" s="574">
        <v>1</v>
      </c>
      <c r="I1154" s="573">
        <v>136.41</v>
      </c>
      <c r="J1154" s="573">
        <v>136.41</v>
      </c>
    </row>
    <row r="1155" spans="1:10" ht="25.5">
      <c r="A1155" s="572"/>
      <c r="B1155" s="572"/>
      <c r="C1155" s="572"/>
      <c r="D1155" s="572"/>
      <c r="E1155" s="572" t="s">
        <v>12923</v>
      </c>
      <c r="F1155" s="571">
        <v>12.561121373465175</v>
      </c>
      <c r="G1155" s="572" t="s">
        <v>12922</v>
      </c>
      <c r="H1155" s="571">
        <v>10.56</v>
      </c>
      <c r="I1155" s="572" t="s">
        <v>12921</v>
      </c>
      <c r="J1155" s="571">
        <v>23.12</v>
      </c>
    </row>
    <row r="1156" spans="1:10" ht="15" thickBot="1">
      <c r="A1156" s="572"/>
      <c r="B1156" s="572"/>
      <c r="C1156" s="572"/>
      <c r="D1156" s="572"/>
      <c r="E1156" s="572" t="s">
        <v>12920</v>
      </c>
      <c r="F1156" s="571">
        <v>46.79</v>
      </c>
      <c r="G1156" s="572"/>
      <c r="H1156" s="801" t="s">
        <v>12919</v>
      </c>
      <c r="I1156" s="801"/>
      <c r="J1156" s="571">
        <v>212.51</v>
      </c>
    </row>
    <row r="1157" spans="1:10" ht="0.95" customHeight="1" thickTop="1">
      <c r="A1157" s="570"/>
      <c r="B1157" s="570"/>
      <c r="C1157" s="570"/>
      <c r="D1157" s="570"/>
      <c r="E1157" s="570"/>
      <c r="F1157" s="570"/>
      <c r="G1157" s="570"/>
      <c r="H1157" s="570"/>
      <c r="I1157" s="570"/>
      <c r="J1157" s="570"/>
    </row>
    <row r="1158" spans="1:10" ht="18" customHeight="1">
      <c r="A1158" s="590" t="s">
        <v>13782</v>
      </c>
      <c r="B1158" s="588" t="s">
        <v>12942</v>
      </c>
      <c r="C1158" s="590" t="s">
        <v>12941</v>
      </c>
      <c r="D1158" s="590" t="s">
        <v>12940</v>
      </c>
      <c r="E1158" s="802" t="s">
        <v>12939</v>
      </c>
      <c r="F1158" s="802"/>
      <c r="G1158" s="589" t="s">
        <v>12938</v>
      </c>
      <c r="H1158" s="588" t="s">
        <v>12937</v>
      </c>
      <c r="I1158" s="588" t="s">
        <v>12936</v>
      </c>
      <c r="J1158" s="588" t="s">
        <v>12935</v>
      </c>
    </row>
    <row r="1159" spans="1:10" ht="48" customHeight="1">
      <c r="A1159" s="586" t="s">
        <v>12934</v>
      </c>
      <c r="B1159" s="587" t="s">
        <v>13781</v>
      </c>
      <c r="C1159" s="586" t="s">
        <v>7</v>
      </c>
      <c r="D1159" s="586" t="s">
        <v>2654</v>
      </c>
      <c r="E1159" s="803" t="s">
        <v>12932</v>
      </c>
      <c r="F1159" s="803"/>
      <c r="G1159" s="585" t="s">
        <v>41</v>
      </c>
      <c r="H1159" s="584">
        <v>1</v>
      </c>
      <c r="I1159" s="583">
        <v>75.16</v>
      </c>
      <c r="J1159" s="583">
        <v>75.16</v>
      </c>
    </row>
    <row r="1160" spans="1:10" ht="24" customHeight="1">
      <c r="A1160" s="581" t="s">
        <v>12930</v>
      </c>
      <c r="B1160" s="582" t="s">
        <v>12931</v>
      </c>
      <c r="C1160" s="581" t="s">
        <v>7</v>
      </c>
      <c r="D1160" s="581" t="s">
        <v>52</v>
      </c>
      <c r="E1160" s="804" t="s">
        <v>12928</v>
      </c>
      <c r="F1160" s="804"/>
      <c r="G1160" s="580" t="s">
        <v>23</v>
      </c>
      <c r="H1160" s="579">
        <v>0.78900000000000003</v>
      </c>
      <c r="I1160" s="578">
        <v>19.920000000000002</v>
      </c>
      <c r="J1160" s="578">
        <v>15.71</v>
      </c>
    </row>
    <row r="1161" spans="1:10" ht="24" customHeight="1">
      <c r="A1161" s="581" t="s">
        <v>12930</v>
      </c>
      <c r="B1161" s="582" t="s">
        <v>13196</v>
      </c>
      <c r="C1161" s="581" t="s">
        <v>7</v>
      </c>
      <c r="D1161" s="581" t="s">
        <v>1174</v>
      </c>
      <c r="E1161" s="804" t="s">
        <v>12928</v>
      </c>
      <c r="F1161" s="804"/>
      <c r="G1161" s="580" t="s">
        <v>23</v>
      </c>
      <c r="H1161" s="579">
        <v>0.78900000000000003</v>
      </c>
      <c r="I1161" s="578">
        <v>15.08</v>
      </c>
      <c r="J1161" s="578">
        <v>11.89</v>
      </c>
    </row>
    <row r="1162" spans="1:10" ht="24" customHeight="1">
      <c r="A1162" s="576" t="s">
        <v>12926</v>
      </c>
      <c r="B1162" s="577" t="s">
        <v>13506</v>
      </c>
      <c r="C1162" s="576" t="s">
        <v>7</v>
      </c>
      <c r="D1162" s="576" t="s">
        <v>3670</v>
      </c>
      <c r="E1162" s="800" t="s">
        <v>12924</v>
      </c>
      <c r="F1162" s="800"/>
      <c r="G1162" s="575" t="s">
        <v>41</v>
      </c>
      <c r="H1162" s="574">
        <v>1.9E-2</v>
      </c>
      <c r="I1162" s="573">
        <v>18.329999999999998</v>
      </c>
      <c r="J1162" s="573">
        <v>0.34</v>
      </c>
    </row>
    <row r="1163" spans="1:10" ht="24" customHeight="1">
      <c r="A1163" s="576" t="s">
        <v>12926</v>
      </c>
      <c r="B1163" s="577" t="s">
        <v>13780</v>
      </c>
      <c r="C1163" s="576" t="s">
        <v>7</v>
      </c>
      <c r="D1163" s="576" t="s">
        <v>8069</v>
      </c>
      <c r="E1163" s="800" t="s">
        <v>12924</v>
      </c>
      <c r="F1163" s="800"/>
      <c r="G1163" s="575" t="s">
        <v>41</v>
      </c>
      <c r="H1163" s="574">
        <v>1</v>
      </c>
      <c r="I1163" s="573">
        <v>47.22</v>
      </c>
      <c r="J1163" s="573">
        <v>47.22</v>
      </c>
    </row>
    <row r="1164" spans="1:10" ht="25.5">
      <c r="A1164" s="572"/>
      <c r="B1164" s="572"/>
      <c r="C1164" s="572"/>
      <c r="D1164" s="572"/>
      <c r="E1164" s="572" t="s">
        <v>12923</v>
      </c>
      <c r="F1164" s="571">
        <v>12.115614473541237</v>
      </c>
      <c r="G1164" s="572" t="s">
        <v>12922</v>
      </c>
      <c r="H1164" s="571">
        <v>10.18</v>
      </c>
      <c r="I1164" s="572" t="s">
        <v>12921</v>
      </c>
      <c r="J1164" s="571">
        <v>22.3</v>
      </c>
    </row>
    <row r="1165" spans="1:10" ht="15" thickBot="1">
      <c r="A1165" s="572"/>
      <c r="B1165" s="572"/>
      <c r="C1165" s="572"/>
      <c r="D1165" s="572"/>
      <c r="E1165" s="572" t="s">
        <v>12920</v>
      </c>
      <c r="F1165" s="571">
        <v>21.22</v>
      </c>
      <c r="G1165" s="572"/>
      <c r="H1165" s="801" t="s">
        <v>12919</v>
      </c>
      <c r="I1165" s="801"/>
      <c r="J1165" s="571">
        <v>96.38</v>
      </c>
    </row>
    <row r="1166" spans="1:10" ht="0.95" customHeight="1" thickTop="1">
      <c r="A1166" s="570"/>
      <c r="B1166" s="570"/>
      <c r="C1166" s="570"/>
      <c r="D1166" s="570"/>
      <c r="E1166" s="570"/>
      <c r="F1166" s="570"/>
      <c r="G1166" s="570"/>
      <c r="H1166" s="570"/>
      <c r="I1166" s="570"/>
      <c r="J1166" s="570"/>
    </row>
    <row r="1167" spans="1:10" ht="18" customHeight="1">
      <c r="A1167" s="590" t="s">
        <v>13779</v>
      </c>
      <c r="B1167" s="588" t="s">
        <v>12942</v>
      </c>
      <c r="C1167" s="590" t="s">
        <v>12941</v>
      </c>
      <c r="D1167" s="590" t="s">
        <v>12940</v>
      </c>
      <c r="E1167" s="802" t="s">
        <v>12939</v>
      </c>
      <c r="F1167" s="802"/>
      <c r="G1167" s="589" t="s">
        <v>12938</v>
      </c>
      <c r="H1167" s="588" t="s">
        <v>12937</v>
      </c>
      <c r="I1167" s="588" t="s">
        <v>12936</v>
      </c>
      <c r="J1167" s="588" t="s">
        <v>12935</v>
      </c>
    </row>
    <row r="1168" spans="1:10" ht="48" customHeight="1">
      <c r="A1168" s="586" t="s">
        <v>12934</v>
      </c>
      <c r="B1168" s="587" t="s">
        <v>13778</v>
      </c>
      <c r="C1168" s="586" t="s">
        <v>7</v>
      </c>
      <c r="D1168" s="586" t="s">
        <v>2655</v>
      </c>
      <c r="E1168" s="803" t="s">
        <v>12932</v>
      </c>
      <c r="F1168" s="803"/>
      <c r="G1168" s="585" t="s">
        <v>41</v>
      </c>
      <c r="H1168" s="584">
        <v>1</v>
      </c>
      <c r="I1168" s="583">
        <v>95.08</v>
      </c>
      <c r="J1168" s="583">
        <v>95.08</v>
      </c>
    </row>
    <row r="1169" spans="1:10" ht="24" customHeight="1">
      <c r="A1169" s="581" t="s">
        <v>12930</v>
      </c>
      <c r="B1169" s="582" t="s">
        <v>12931</v>
      </c>
      <c r="C1169" s="581" t="s">
        <v>7</v>
      </c>
      <c r="D1169" s="581" t="s">
        <v>52</v>
      </c>
      <c r="E1169" s="804" t="s">
        <v>12928</v>
      </c>
      <c r="F1169" s="804"/>
      <c r="G1169" s="580" t="s">
        <v>23</v>
      </c>
      <c r="H1169" s="579">
        <v>0.81799999999999995</v>
      </c>
      <c r="I1169" s="578">
        <v>19.920000000000002</v>
      </c>
      <c r="J1169" s="578">
        <v>16.29</v>
      </c>
    </row>
    <row r="1170" spans="1:10" ht="24" customHeight="1">
      <c r="A1170" s="581" t="s">
        <v>12930</v>
      </c>
      <c r="B1170" s="582" t="s">
        <v>13196</v>
      </c>
      <c r="C1170" s="581" t="s">
        <v>7</v>
      </c>
      <c r="D1170" s="581" t="s">
        <v>1174</v>
      </c>
      <c r="E1170" s="804" t="s">
        <v>12928</v>
      </c>
      <c r="F1170" s="804"/>
      <c r="G1170" s="580" t="s">
        <v>23</v>
      </c>
      <c r="H1170" s="579">
        <v>0.81799999999999995</v>
      </c>
      <c r="I1170" s="578">
        <v>15.08</v>
      </c>
      <c r="J1170" s="578">
        <v>12.33</v>
      </c>
    </row>
    <row r="1171" spans="1:10" ht="24" customHeight="1">
      <c r="A1171" s="576" t="s">
        <v>12926</v>
      </c>
      <c r="B1171" s="577" t="s">
        <v>13506</v>
      </c>
      <c r="C1171" s="576" t="s">
        <v>7</v>
      </c>
      <c r="D1171" s="576" t="s">
        <v>3670</v>
      </c>
      <c r="E1171" s="800" t="s">
        <v>12924</v>
      </c>
      <c r="F1171" s="800"/>
      <c r="G1171" s="575" t="s">
        <v>41</v>
      </c>
      <c r="H1171" s="574">
        <v>3.7999999999999999E-2</v>
      </c>
      <c r="I1171" s="573">
        <v>18.329999999999998</v>
      </c>
      <c r="J1171" s="573">
        <v>0.69</v>
      </c>
    </row>
    <row r="1172" spans="1:10" ht="24" customHeight="1">
      <c r="A1172" s="576" t="s">
        <v>12926</v>
      </c>
      <c r="B1172" s="577" t="s">
        <v>13777</v>
      </c>
      <c r="C1172" s="576" t="s">
        <v>7</v>
      </c>
      <c r="D1172" s="576" t="s">
        <v>8072</v>
      </c>
      <c r="E1172" s="800" t="s">
        <v>12924</v>
      </c>
      <c r="F1172" s="800"/>
      <c r="G1172" s="575" t="s">
        <v>41</v>
      </c>
      <c r="H1172" s="574">
        <v>1</v>
      </c>
      <c r="I1172" s="573">
        <v>65.77</v>
      </c>
      <c r="J1172" s="573">
        <v>65.77</v>
      </c>
    </row>
    <row r="1173" spans="1:10" ht="25.5">
      <c r="A1173" s="572"/>
      <c r="B1173" s="572"/>
      <c r="C1173" s="572"/>
      <c r="D1173" s="572"/>
      <c r="E1173" s="572" t="s">
        <v>12923</v>
      </c>
      <c r="F1173" s="571">
        <v>12.561121373465175</v>
      </c>
      <c r="G1173" s="572" t="s">
        <v>12922</v>
      </c>
      <c r="H1173" s="571">
        <v>10.56</v>
      </c>
      <c r="I1173" s="572" t="s">
        <v>12921</v>
      </c>
      <c r="J1173" s="571">
        <v>23.12</v>
      </c>
    </row>
    <row r="1174" spans="1:10" ht="15" thickBot="1">
      <c r="A1174" s="572"/>
      <c r="B1174" s="572"/>
      <c r="C1174" s="572"/>
      <c r="D1174" s="572"/>
      <c r="E1174" s="572" t="s">
        <v>12920</v>
      </c>
      <c r="F1174" s="571">
        <v>26.85</v>
      </c>
      <c r="G1174" s="572"/>
      <c r="H1174" s="801" t="s">
        <v>12919</v>
      </c>
      <c r="I1174" s="801"/>
      <c r="J1174" s="571">
        <v>121.93</v>
      </c>
    </row>
    <row r="1175" spans="1:10" ht="0.95" customHeight="1" thickTop="1">
      <c r="A1175" s="570"/>
      <c r="B1175" s="570"/>
      <c r="C1175" s="570"/>
      <c r="D1175" s="570"/>
      <c r="E1175" s="570"/>
      <c r="F1175" s="570"/>
      <c r="G1175" s="570"/>
      <c r="H1175" s="570"/>
      <c r="I1175" s="570"/>
      <c r="J1175" s="570"/>
    </row>
    <row r="1176" spans="1:10" ht="18" customHeight="1">
      <c r="A1176" s="590" t="s">
        <v>13776</v>
      </c>
      <c r="B1176" s="588" t="s">
        <v>12942</v>
      </c>
      <c r="C1176" s="590" t="s">
        <v>12941</v>
      </c>
      <c r="D1176" s="590" t="s">
        <v>12940</v>
      </c>
      <c r="E1176" s="802" t="s">
        <v>12939</v>
      </c>
      <c r="F1176" s="802"/>
      <c r="G1176" s="589" t="s">
        <v>12938</v>
      </c>
      <c r="H1176" s="588" t="s">
        <v>12937</v>
      </c>
      <c r="I1176" s="588" t="s">
        <v>12936</v>
      </c>
      <c r="J1176" s="588" t="s">
        <v>12935</v>
      </c>
    </row>
    <row r="1177" spans="1:10" ht="48" customHeight="1">
      <c r="A1177" s="586" t="s">
        <v>12934</v>
      </c>
      <c r="B1177" s="587" t="s">
        <v>13775</v>
      </c>
      <c r="C1177" s="586" t="s">
        <v>7</v>
      </c>
      <c r="D1177" s="586" t="s">
        <v>2651</v>
      </c>
      <c r="E1177" s="803" t="s">
        <v>12932</v>
      </c>
      <c r="F1177" s="803"/>
      <c r="G1177" s="585" t="s">
        <v>41</v>
      </c>
      <c r="H1177" s="584">
        <v>1</v>
      </c>
      <c r="I1177" s="583">
        <v>44.64</v>
      </c>
      <c r="J1177" s="583">
        <v>44.64</v>
      </c>
    </row>
    <row r="1178" spans="1:10" ht="24" customHeight="1">
      <c r="A1178" s="581" t="s">
        <v>12930</v>
      </c>
      <c r="B1178" s="582" t="s">
        <v>12931</v>
      </c>
      <c r="C1178" s="581" t="s">
        <v>7</v>
      </c>
      <c r="D1178" s="581" t="s">
        <v>52</v>
      </c>
      <c r="E1178" s="804" t="s">
        <v>12928</v>
      </c>
      <c r="F1178" s="804"/>
      <c r="G1178" s="580" t="s">
        <v>23</v>
      </c>
      <c r="H1178" s="579">
        <v>0.77449999999999997</v>
      </c>
      <c r="I1178" s="578">
        <v>19.920000000000002</v>
      </c>
      <c r="J1178" s="578">
        <v>15.42</v>
      </c>
    </row>
    <row r="1179" spans="1:10" ht="24" customHeight="1">
      <c r="A1179" s="581" t="s">
        <v>12930</v>
      </c>
      <c r="B1179" s="582" t="s">
        <v>13196</v>
      </c>
      <c r="C1179" s="581" t="s">
        <v>7</v>
      </c>
      <c r="D1179" s="581" t="s">
        <v>1174</v>
      </c>
      <c r="E1179" s="804" t="s">
        <v>12928</v>
      </c>
      <c r="F1179" s="804"/>
      <c r="G1179" s="580" t="s">
        <v>23</v>
      </c>
      <c r="H1179" s="579">
        <v>0.77449999999999997</v>
      </c>
      <c r="I1179" s="578">
        <v>15.08</v>
      </c>
      <c r="J1179" s="578">
        <v>11.67</v>
      </c>
    </row>
    <row r="1180" spans="1:10" ht="24" customHeight="1">
      <c r="A1180" s="576" t="s">
        <v>12926</v>
      </c>
      <c r="B1180" s="577" t="s">
        <v>13506</v>
      </c>
      <c r="C1180" s="576" t="s">
        <v>7</v>
      </c>
      <c r="D1180" s="576" t="s">
        <v>3670</v>
      </c>
      <c r="E1180" s="800" t="s">
        <v>12924</v>
      </c>
      <c r="F1180" s="800"/>
      <c r="G1180" s="575" t="s">
        <v>41</v>
      </c>
      <c r="H1180" s="574">
        <v>9.4999999999999998E-3</v>
      </c>
      <c r="I1180" s="573">
        <v>18.329999999999998</v>
      </c>
      <c r="J1180" s="573">
        <v>0.17</v>
      </c>
    </row>
    <row r="1181" spans="1:10" ht="24" customHeight="1">
      <c r="A1181" s="576" t="s">
        <v>12926</v>
      </c>
      <c r="B1181" s="577" t="s">
        <v>13774</v>
      </c>
      <c r="C1181" s="576" t="s">
        <v>7</v>
      </c>
      <c r="D1181" s="576" t="s">
        <v>8075</v>
      </c>
      <c r="E1181" s="800" t="s">
        <v>12924</v>
      </c>
      <c r="F1181" s="800"/>
      <c r="G1181" s="575" t="s">
        <v>41</v>
      </c>
      <c r="H1181" s="574">
        <v>1</v>
      </c>
      <c r="I1181" s="573">
        <v>17.38</v>
      </c>
      <c r="J1181" s="573">
        <v>17.38</v>
      </c>
    </row>
    <row r="1182" spans="1:10" ht="25.5">
      <c r="A1182" s="572"/>
      <c r="B1182" s="572"/>
      <c r="C1182" s="572"/>
      <c r="D1182" s="572"/>
      <c r="E1182" s="572" t="s">
        <v>12923</v>
      </c>
      <c r="F1182" s="571">
        <v>11.892861023579268</v>
      </c>
      <c r="G1182" s="572" t="s">
        <v>12922</v>
      </c>
      <c r="H1182" s="571">
        <v>10</v>
      </c>
      <c r="I1182" s="572" t="s">
        <v>12921</v>
      </c>
      <c r="J1182" s="571">
        <v>21.89</v>
      </c>
    </row>
    <row r="1183" spans="1:10" ht="15" thickBot="1">
      <c r="A1183" s="572"/>
      <c r="B1183" s="572"/>
      <c r="C1183" s="572"/>
      <c r="D1183" s="572"/>
      <c r="E1183" s="572" t="s">
        <v>12920</v>
      </c>
      <c r="F1183" s="571">
        <v>12.6</v>
      </c>
      <c r="G1183" s="572"/>
      <c r="H1183" s="801" t="s">
        <v>12919</v>
      </c>
      <c r="I1183" s="801"/>
      <c r="J1183" s="571">
        <v>57.24</v>
      </c>
    </row>
    <row r="1184" spans="1:10" ht="0.95" customHeight="1" thickTop="1">
      <c r="A1184" s="570"/>
      <c r="B1184" s="570"/>
      <c r="C1184" s="570"/>
      <c r="D1184" s="570"/>
      <c r="E1184" s="570"/>
      <c r="F1184" s="570"/>
      <c r="G1184" s="570"/>
      <c r="H1184" s="570"/>
      <c r="I1184" s="570"/>
      <c r="J1184" s="570"/>
    </row>
    <row r="1185" spans="1:10" ht="18" customHeight="1">
      <c r="A1185" s="590" t="s">
        <v>13773</v>
      </c>
      <c r="B1185" s="588" t="s">
        <v>12942</v>
      </c>
      <c r="C1185" s="590" t="s">
        <v>12941</v>
      </c>
      <c r="D1185" s="590" t="s">
        <v>12940</v>
      </c>
      <c r="E1185" s="802" t="s">
        <v>12939</v>
      </c>
      <c r="F1185" s="802"/>
      <c r="G1185" s="589" t="s">
        <v>12938</v>
      </c>
      <c r="H1185" s="588" t="s">
        <v>12937</v>
      </c>
      <c r="I1185" s="588" t="s">
        <v>12936</v>
      </c>
      <c r="J1185" s="588" t="s">
        <v>12935</v>
      </c>
    </row>
    <row r="1186" spans="1:10" ht="36" customHeight="1">
      <c r="A1186" s="586" t="s">
        <v>12934</v>
      </c>
      <c r="B1186" s="587" t="s">
        <v>13772</v>
      </c>
      <c r="C1186" s="586" t="s">
        <v>7</v>
      </c>
      <c r="D1186" s="586" t="s">
        <v>4224</v>
      </c>
      <c r="E1186" s="803" t="s">
        <v>12932</v>
      </c>
      <c r="F1186" s="803"/>
      <c r="G1186" s="585" t="s">
        <v>41</v>
      </c>
      <c r="H1186" s="584">
        <v>1</v>
      </c>
      <c r="I1186" s="583">
        <v>21.16</v>
      </c>
      <c r="J1186" s="583">
        <v>21.16</v>
      </c>
    </row>
    <row r="1187" spans="1:10" ht="24" customHeight="1">
      <c r="A1187" s="581" t="s">
        <v>12930</v>
      </c>
      <c r="B1187" s="582" t="s">
        <v>12931</v>
      </c>
      <c r="C1187" s="581" t="s">
        <v>7</v>
      </c>
      <c r="D1187" s="581" t="s">
        <v>52</v>
      </c>
      <c r="E1187" s="804" t="s">
        <v>12928</v>
      </c>
      <c r="F1187" s="804"/>
      <c r="G1187" s="580" t="s">
        <v>23</v>
      </c>
      <c r="H1187" s="579">
        <v>0.2</v>
      </c>
      <c r="I1187" s="578">
        <v>19.920000000000002</v>
      </c>
      <c r="J1187" s="578">
        <v>3.98</v>
      </c>
    </row>
    <row r="1188" spans="1:10" ht="24" customHeight="1">
      <c r="A1188" s="581" t="s">
        <v>12930</v>
      </c>
      <c r="B1188" s="582" t="s">
        <v>13196</v>
      </c>
      <c r="C1188" s="581" t="s">
        <v>7</v>
      </c>
      <c r="D1188" s="581" t="s">
        <v>1174</v>
      </c>
      <c r="E1188" s="804" t="s">
        <v>12928</v>
      </c>
      <c r="F1188" s="804"/>
      <c r="G1188" s="580" t="s">
        <v>23</v>
      </c>
      <c r="H1188" s="579">
        <v>0.2</v>
      </c>
      <c r="I1188" s="578">
        <v>15.08</v>
      </c>
      <c r="J1188" s="578">
        <v>3.01</v>
      </c>
    </row>
    <row r="1189" spans="1:10" ht="24" customHeight="1">
      <c r="A1189" s="576" t="s">
        <v>12926</v>
      </c>
      <c r="B1189" s="577" t="s">
        <v>13506</v>
      </c>
      <c r="C1189" s="576" t="s">
        <v>7</v>
      </c>
      <c r="D1189" s="576" t="s">
        <v>3670</v>
      </c>
      <c r="E1189" s="800" t="s">
        <v>12924</v>
      </c>
      <c r="F1189" s="800"/>
      <c r="G1189" s="575" t="s">
        <v>41</v>
      </c>
      <c r="H1189" s="574">
        <v>1.2999999999999999E-2</v>
      </c>
      <c r="I1189" s="573">
        <v>18.329999999999998</v>
      </c>
      <c r="J1189" s="573">
        <v>0.23</v>
      </c>
    </row>
    <row r="1190" spans="1:10" ht="24" customHeight="1">
      <c r="A1190" s="576" t="s">
        <v>12926</v>
      </c>
      <c r="B1190" s="577" t="s">
        <v>13771</v>
      </c>
      <c r="C1190" s="576" t="s">
        <v>7</v>
      </c>
      <c r="D1190" s="576" t="s">
        <v>8085</v>
      </c>
      <c r="E1190" s="800" t="s">
        <v>12924</v>
      </c>
      <c r="F1190" s="800"/>
      <c r="G1190" s="575" t="s">
        <v>41</v>
      </c>
      <c r="H1190" s="574">
        <v>1</v>
      </c>
      <c r="I1190" s="573">
        <v>13.94</v>
      </c>
      <c r="J1190" s="573">
        <v>13.94</v>
      </c>
    </row>
    <row r="1191" spans="1:10" ht="25.5">
      <c r="A1191" s="572"/>
      <c r="B1191" s="572"/>
      <c r="C1191" s="572"/>
      <c r="D1191" s="572"/>
      <c r="E1191" s="572" t="s">
        <v>12923</v>
      </c>
      <c r="F1191" s="571">
        <v>3.0696512006954255</v>
      </c>
      <c r="G1191" s="572" t="s">
        <v>12922</v>
      </c>
      <c r="H1191" s="571">
        <v>2.58</v>
      </c>
      <c r="I1191" s="572" t="s">
        <v>12921</v>
      </c>
      <c r="J1191" s="571">
        <v>5.65</v>
      </c>
    </row>
    <row r="1192" spans="1:10" ht="15" thickBot="1">
      <c r="A1192" s="572"/>
      <c r="B1192" s="572"/>
      <c r="C1192" s="572"/>
      <c r="D1192" s="572"/>
      <c r="E1192" s="572" t="s">
        <v>12920</v>
      </c>
      <c r="F1192" s="571">
        <v>5.97</v>
      </c>
      <c r="G1192" s="572"/>
      <c r="H1192" s="801" t="s">
        <v>12919</v>
      </c>
      <c r="I1192" s="801"/>
      <c r="J1192" s="571">
        <v>27.13</v>
      </c>
    </row>
    <row r="1193" spans="1:10" ht="0.95" customHeight="1" thickTop="1">
      <c r="A1193" s="570"/>
      <c r="B1193" s="570"/>
      <c r="C1193" s="570"/>
      <c r="D1193" s="570"/>
      <c r="E1193" s="570"/>
      <c r="F1193" s="570"/>
      <c r="G1193" s="570"/>
      <c r="H1193" s="570"/>
      <c r="I1193" s="570"/>
      <c r="J1193" s="570"/>
    </row>
    <row r="1194" spans="1:10" ht="18" customHeight="1">
      <c r="A1194" s="590" t="s">
        <v>13770</v>
      </c>
      <c r="B1194" s="588" t="s">
        <v>12942</v>
      </c>
      <c r="C1194" s="590" t="s">
        <v>12941</v>
      </c>
      <c r="D1194" s="590" t="s">
        <v>12940</v>
      </c>
      <c r="E1194" s="802" t="s">
        <v>12939</v>
      </c>
      <c r="F1194" s="802"/>
      <c r="G1194" s="589" t="s">
        <v>12938</v>
      </c>
      <c r="H1194" s="588" t="s">
        <v>12937</v>
      </c>
      <c r="I1194" s="588" t="s">
        <v>12936</v>
      </c>
      <c r="J1194" s="588" t="s">
        <v>12935</v>
      </c>
    </row>
    <row r="1195" spans="1:10" ht="36" customHeight="1">
      <c r="A1195" s="586" t="s">
        <v>12934</v>
      </c>
      <c r="B1195" s="587" t="s">
        <v>13769</v>
      </c>
      <c r="C1195" s="586" t="s">
        <v>7</v>
      </c>
      <c r="D1195" s="586" t="s">
        <v>4247</v>
      </c>
      <c r="E1195" s="803" t="s">
        <v>12932</v>
      </c>
      <c r="F1195" s="803"/>
      <c r="G1195" s="585" t="s">
        <v>41</v>
      </c>
      <c r="H1195" s="584">
        <v>1</v>
      </c>
      <c r="I1195" s="583">
        <v>171.88</v>
      </c>
      <c r="J1195" s="583">
        <v>171.88</v>
      </c>
    </row>
    <row r="1196" spans="1:10" ht="24" customHeight="1">
      <c r="A1196" s="581" t="s">
        <v>12930</v>
      </c>
      <c r="B1196" s="582" t="s">
        <v>12931</v>
      </c>
      <c r="C1196" s="581" t="s">
        <v>7</v>
      </c>
      <c r="D1196" s="581" t="s">
        <v>52</v>
      </c>
      <c r="E1196" s="804" t="s">
        <v>12928</v>
      </c>
      <c r="F1196" s="804"/>
      <c r="G1196" s="580" t="s">
        <v>23</v>
      </c>
      <c r="H1196" s="579">
        <v>0.78900000000000003</v>
      </c>
      <c r="I1196" s="578">
        <v>19.920000000000002</v>
      </c>
      <c r="J1196" s="578">
        <v>15.71</v>
      </c>
    </row>
    <row r="1197" spans="1:10" ht="24" customHeight="1">
      <c r="A1197" s="581" t="s">
        <v>12930</v>
      </c>
      <c r="B1197" s="582" t="s">
        <v>13196</v>
      </c>
      <c r="C1197" s="581" t="s">
        <v>7</v>
      </c>
      <c r="D1197" s="581" t="s">
        <v>1174</v>
      </c>
      <c r="E1197" s="804" t="s">
        <v>12928</v>
      </c>
      <c r="F1197" s="804"/>
      <c r="G1197" s="580" t="s">
        <v>23</v>
      </c>
      <c r="H1197" s="579">
        <v>0.78900000000000003</v>
      </c>
      <c r="I1197" s="578">
        <v>15.08</v>
      </c>
      <c r="J1197" s="578">
        <v>11.89</v>
      </c>
    </row>
    <row r="1198" spans="1:10" ht="24" customHeight="1">
      <c r="A1198" s="576" t="s">
        <v>12926</v>
      </c>
      <c r="B1198" s="577" t="s">
        <v>13506</v>
      </c>
      <c r="C1198" s="576" t="s">
        <v>7</v>
      </c>
      <c r="D1198" s="576" t="s">
        <v>3670</v>
      </c>
      <c r="E1198" s="800" t="s">
        <v>12924</v>
      </c>
      <c r="F1198" s="800"/>
      <c r="G1198" s="575" t="s">
        <v>41</v>
      </c>
      <c r="H1198" s="574">
        <v>1.9E-2</v>
      </c>
      <c r="I1198" s="573">
        <v>18.329999999999998</v>
      </c>
      <c r="J1198" s="573">
        <v>0.34</v>
      </c>
    </row>
    <row r="1199" spans="1:10" ht="24" customHeight="1">
      <c r="A1199" s="576" t="s">
        <v>12926</v>
      </c>
      <c r="B1199" s="577" t="s">
        <v>13768</v>
      </c>
      <c r="C1199" s="576" t="s">
        <v>7</v>
      </c>
      <c r="D1199" s="576" t="s">
        <v>9011</v>
      </c>
      <c r="E1199" s="800" t="s">
        <v>12924</v>
      </c>
      <c r="F1199" s="800"/>
      <c r="G1199" s="575" t="s">
        <v>41</v>
      </c>
      <c r="H1199" s="574">
        <v>1</v>
      </c>
      <c r="I1199" s="573">
        <v>143.94</v>
      </c>
      <c r="J1199" s="573">
        <v>143.94</v>
      </c>
    </row>
    <row r="1200" spans="1:10" ht="25.5">
      <c r="A1200" s="572"/>
      <c r="B1200" s="572"/>
      <c r="C1200" s="572"/>
      <c r="D1200" s="572"/>
      <c r="E1200" s="572" t="s">
        <v>12923</v>
      </c>
      <c r="F1200" s="571">
        <v>12.115614473541237</v>
      </c>
      <c r="G1200" s="572" t="s">
        <v>12922</v>
      </c>
      <c r="H1200" s="571">
        <v>10.18</v>
      </c>
      <c r="I1200" s="572" t="s">
        <v>12921</v>
      </c>
      <c r="J1200" s="571">
        <v>22.3</v>
      </c>
    </row>
    <row r="1201" spans="1:10" ht="15" thickBot="1">
      <c r="A1201" s="572"/>
      <c r="B1201" s="572"/>
      <c r="C1201" s="572"/>
      <c r="D1201" s="572"/>
      <c r="E1201" s="572" t="s">
        <v>12920</v>
      </c>
      <c r="F1201" s="571">
        <v>48.53</v>
      </c>
      <c r="G1201" s="572"/>
      <c r="H1201" s="801" t="s">
        <v>12919</v>
      </c>
      <c r="I1201" s="801"/>
      <c r="J1201" s="571">
        <v>220.41</v>
      </c>
    </row>
    <row r="1202" spans="1:10" ht="0.95" customHeight="1" thickTop="1">
      <c r="A1202" s="570"/>
      <c r="B1202" s="570"/>
      <c r="C1202" s="570"/>
      <c r="D1202" s="570"/>
      <c r="E1202" s="570"/>
      <c r="F1202" s="570"/>
      <c r="G1202" s="570"/>
      <c r="H1202" s="570"/>
      <c r="I1202" s="570"/>
      <c r="J1202" s="570"/>
    </row>
    <row r="1203" spans="1:10" ht="18" customHeight="1">
      <c r="A1203" s="590" t="s">
        <v>13767</v>
      </c>
      <c r="B1203" s="588" t="s">
        <v>12942</v>
      </c>
      <c r="C1203" s="590" t="s">
        <v>12941</v>
      </c>
      <c r="D1203" s="590" t="s">
        <v>12940</v>
      </c>
      <c r="E1203" s="802" t="s">
        <v>12939</v>
      </c>
      <c r="F1203" s="802"/>
      <c r="G1203" s="589" t="s">
        <v>12938</v>
      </c>
      <c r="H1203" s="588" t="s">
        <v>12937</v>
      </c>
      <c r="I1203" s="588" t="s">
        <v>12936</v>
      </c>
      <c r="J1203" s="588" t="s">
        <v>12935</v>
      </c>
    </row>
    <row r="1204" spans="1:10" ht="24" customHeight="1">
      <c r="A1204" s="586" t="s">
        <v>12934</v>
      </c>
      <c r="B1204" s="587" t="s">
        <v>13654</v>
      </c>
      <c r="C1204" s="586" t="s">
        <v>7</v>
      </c>
      <c r="D1204" s="586" t="s">
        <v>9793</v>
      </c>
      <c r="E1204" s="803" t="s">
        <v>12932</v>
      </c>
      <c r="F1204" s="803"/>
      <c r="G1204" s="585" t="s">
        <v>41</v>
      </c>
      <c r="H1204" s="584">
        <v>1</v>
      </c>
      <c r="I1204" s="583">
        <v>7.75</v>
      </c>
      <c r="J1204" s="583">
        <v>7.75</v>
      </c>
    </row>
    <row r="1205" spans="1:10" ht="24" customHeight="1">
      <c r="A1205" s="581" t="s">
        <v>12930</v>
      </c>
      <c r="B1205" s="582" t="s">
        <v>12931</v>
      </c>
      <c r="C1205" s="581" t="s">
        <v>7</v>
      </c>
      <c r="D1205" s="581" t="s">
        <v>52</v>
      </c>
      <c r="E1205" s="804" t="s">
        <v>12928</v>
      </c>
      <c r="F1205" s="804"/>
      <c r="G1205" s="580" t="s">
        <v>23</v>
      </c>
      <c r="H1205" s="579">
        <v>0.1525</v>
      </c>
      <c r="I1205" s="578">
        <v>19.920000000000002</v>
      </c>
      <c r="J1205" s="578">
        <v>3.03</v>
      </c>
    </row>
    <row r="1206" spans="1:10" ht="24" customHeight="1">
      <c r="A1206" s="581" t="s">
        <v>12930</v>
      </c>
      <c r="B1206" s="582" t="s">
        <v>12929</v>
      </c>
      <c r="C1206" s="581" t="s">
        <v>7</v>
      </c>
      <c r="D1206" s="581" t="s">
        <v>25</v>
      </c>
      <c r="E1206" s="804" t="s">
        <v>12928</v>
      </c>
      <c r="F1206" s="804"/>
      <c r="G1206" s="580" t="s">
        <v>23</v>
      </c>
      <c r="H1206" s="579">
        <v>4.8099999999999997E-2</v>
      </c>
      <c r="I1206" s="578">
        <v>15.65</v>
      </c>
      <c r="J1206" s="578">
        <v>0.75</v>
      </c>
    </row>
    <row r="1207" spans="1:10" ht="24" customHeight="1">
      <c r="A1207" s="576" t="s">
        <v>12926</v>
      </c>
      <c r="B1207" s="577" t="s">
        <v>13766</v>
      </c>
      <c r="C1207" s="576" t="s">
        <v>7</v>
      </c>
      <c r="D1207" s="576" t="s">
        <v>6414</v>
      </c>
      <c r="E1207" s="800" t="s">
        <v>12924</v>
      </c>
      <c r="F1207" s="800"/>
      <c r="G1207" s="575" t="s">
        <v>41</v>
      </c>
      <c r="H1207" s="574">
        <v>1</v>
      </c>
      <c r="I1207" s="573">
        <v>3.87</v>
      </c>
      <c r="J1207" s="573">
        <v>3.87</v>
      </c>
    </row>
    <row r="1208" spans="1:10" ht="24" customHeight="1">
      <c r="A1208" s="576" t="s">
        <v>12926</v>
      </c>
      <c r="B1208" s="577" t="s">
        <v>12927</v>
      </c>
      <c r="C1208" s="576" t="s">
        <v>7</v>
      </c>
      <c r="D1208" s="576" t="s">
        <v>3669</v>
      </c>
      <c r="E1208" s="800" t="s">
        <v>12924</v>
      </c>
      <c r="F1208" s="800"/>
      <c r="G1208" s="575" t="s">
        <v>41</v>
      </c>
      <c r="H1208" s="574">
        <v>2.1000000000000001E-2</v>
      </c>
      <c r="I1208" s="573">
        <v>4.97</v>
      </c>
      <c r="J1208" s="573">
        <v>0.1</v>
      </c>
    </row>
    <row r="1209" spans="1:10" ht="25.5">
      <c r="A1209" s="572"/>
      <c r="B1209" s="572"/>
      <c r="C1209" s="572"/>
      <c r="D1209" s="572"/>
      <c r="E1209" s="572" t="s">
        <v>12923</v>
      </c>
      <c r="F1209" s="571">
        <v>1.6788003911767901</v>
      </c>
      <c r="G1209" s="572" t="s">
        <v>12922</v>
      </c>
      <c r="H1209" s="571">
        <v>1.41</v>
      </c>
      <c r="I1209" s="572" t="s">
        <v>12921</v>
      </c>
      <c r="J1209" s="571">
        <v>3.09</v>
      </c>
    </row>
    <row r="1210" spans="1:10" ht="15" thickBot="1">
      <c r="A1210" s="572"/>
      <c r="B1210" s="572"/>
      <c r="C1210" s="572"/>
      <c r="D1210" s="572"/>
      <c r="E1210" s="572" t="s">
        <v>12920</v>
      </c>
      <c r="F1210" s="571">
        <v>2.1800000000000002</v>
      </c>
      <c r="G1210" s="572"/>
      <c r="H1210" s="801" t="s">
        <v>12919</v>
      </c>
      <c r="I1210" s="801"/>
      <c r="J1210" s="571">
        <v>9.93</v>
      </c>
    </row>
    <row r="1211" spans="1:10" ht="0.95" customHeight="1" thickTop="1">
      <c r="A1211" s="570"/>
      <c r="B1211" s="570"/>
      <c r="C1211" s="570"/>
      <c r="D1211" s="570"/>
      <c r="E1211" s="570"/>
      <c r="F1211" s="570"/>
      <c r="G1211" s="570"/>
      <c r="H1211" s="570"/>
      <c r="I1211" s="570"/>
      <c r="J1211" s="570"/>
    </row>
    <row r="1212" spans="1:10" ht="18" customHeight="1">
      <c r="A1212" s="590" t="s">
        <v>13765</v>
      </c>
      <c r="B1212" s="588" t="s">
        <v>12942</v>
      </c>
      <c r="C1212" s="590" t="s">
        <v>12941</v>
      </c>
      <c r="D1212" s="590" t="s">
        <v>12940</v>
      </c>
      <c r="E1212" s="802" t="s">
        <v>12939</v>
      </c>
      <c r="F1212" s="802"/>
      <c r="G1212" s="589" t="s">
        <v>12938</v>
      </c>
      <c r="H1212" s="588" t="s">
        <v>12937</v>
      </c>
      <c r="I1212" s="588" t="s">
        <v>12936</v>
      </c>
      <c r="J1212" s="588" t="s">
        <v>12935</v>
      </c>
    </row>
    <row r="1213" spans="1:10" ht="36" customHeight="1">
      <c r="A1213" s="586" t="s">
        <v>12934</v>
      </c>
      <c r="B1213" s="587" t="s">
        <v>13764</v>
      </c>
      <c r="C1213" s="586" t="s">
        <v>7</v>
      </c>
      <c r="D1213" s="586" t="s">
        <v>1391</v>
      </c>
      <c r="E1213" s="803" t="s">
        <v>12932</v>
      </c>
      <c r="F1213" s="803"/>
      <c r="G1213" s="585" t="s">
        <v>41</v>
      </c>
      <c r="H1213" s="584">
        <v>1</v>
      </c>
      <c r="I1213" s="583">
        <v>6.31</v>
      </c>
      <c r="J1213" s="583">
        <v>6.31</v>
      </c>
    </row>
    <row r="1214" spans="1:10" ht="24" customHeight="1">
      <c r="A1214" s="581" t="s">
        <v>12930</v>
      </c>
      <c r="B1214" s="582" t="s">
        <v>12931</v>
      </c>
      <c r="C1214" s="581" t="s">
        <v>7</v>
      </c>
      <c r="D1214" s="581" t="s">
        <v>52</v>
      </c>
      <c r="E1214" s="804" t="s">
        <v>12928</v>
      </c>
      <c r="F1214" s="804"/>
      <c r="G1214" s="580" t="s">
        <v>23</v>
      </c>
      <c r="H1214" s="579">
        <v>0.1</v>
      </c>
      <c r="I1214" s="578">
        <v>19.920000000000002</v>
      </c>
      <c r="J1214" s="578">
        <v>1.99</v>
      </c>
    </row>
    <row r="1215" spans="1:10" ht="24" customHeight="1">
      <c r="A1215" s="581" t="s">
        <v>12930</v>
      </c>
      <c r="B1215" s="582" t="s">
        <v>13196</v>
      </c>
      <c r="C1215" s="581" t="s">
        <v>7</v>
      </c>
      <c r="D1215" s="581" t="s">
        <v>1174</v>
      </c>
      <c r="E1215" s="804" t="s">
        <v>12928</v>
      </c>
      <c r="F1215" s="804"/>
      <c r="G1215" s="580" t="s">
        <v>23</v>
      </c>
      <c r="H1215" s="579">
        <v>0.1</v>
      </c>
      <c r="I1215" s="578">
        <v>15.08</v>
      </c>
      <c r="J1215" s="578">
        <v>1.5</v>
      </c>
    </row>
    <row r="1216" spans="1:10" ht="24" customHeight="1">
      <c r="A1216" s="576" t="s">
        <v>12926</v>
      </c>
      <c r="B1216" s="577" t="s">
        <v>13672</v>
      </c>
      <c r="C1216" s="576" t="s">
        <v>7</v>
      </c>
      <c r="D1216" s="576" t="s">
        <v>4821</v>
      </c>
      <c r="E1216" s="800" t="s">
        <v>12924</v>
      </c>
      <c r="F1216" s="800"/>
      <c r="G1216" s="575" t="s">
        <v>41</v>
      </c>
      <c r="H1216" s="574">
        <v>7.0000000000000001E-3</v>
      </c>
      <c r="I1216" s="573">
        <v>81.209999999999994</v>
      </c>
      <c r="J1216" s="573">
        <v>0.56000000000000005</v>
      </c>
    </row>
    <row r="1217" spans="1:10" ht="24" customHeight="1">
      <c r="A1217" s="576" t="s">
        <v>12926</v>
      </c>
      <c r="B1217" s="577" t="s">
        <v>13671</v>
      </c>
      <c r="C1217" s="576" t="s">
        <v>7</v>
      </c>
      <c r="D1217" s="576" t="s">
        <v>7094</v>
      </c>
      <c r="E1217" s="800" t="s">
        <v>12924</v>
      </c>
      <c r="F1217" s="800"/>
      <c r="G1217" s="575" t="s">
        <v>41</v>
      </c>
      <c r="H1217" s="574">
        <v>0.05</v>
      </c>
      <c r="I1217" s="573">
        <v>2.19</v>
      </c>
      <c r="J1217" s="573">
        <v>0.1</v>
      </c>
    </row>
    <row r="1218" spans="1:10" ht="24" customHeight="1">
      <c r="A1218" s="576" t="s">
        <v>12926</v>
      </c>
      <c r="B1218" s="577" t="s">
        <v>13763</v>
      </c>
      <c r="C1218" s="576" t="s">
        <v>7</v>
      </c>
      <c r="D1218" s="576" t="s">
        <v>7355</v>
      </c>
      <c r="E1218" s="800" t="s">
        <v>12924</v>
      </c>
      <c r="F1218" s="800"/>
      <c r="G1218" s="575" t="s">
        <v>41</v>
      </c>
      <c r="H1218" s="574">
        <v>1</v>
      </c>
      <c r="I1218" s="573">
        <v>1.6</v>
      </c>
      <c r="J1218" s="573">
        <v>1.6</v>
      </c>
    </row>
    <row r="1219" spans="1:10" ht="24" customHeight="1">
      <c r="A1219" s="576" t="s">
        <v>12926</v>
      </c>
      <c r="B1219" s="577" t="s">
        <v>13670</v>
      </c>
      <c r="C1219" s="576" t="s">
        <v>7</v>
      </c>
      <c r="D1219" s="576" t="s">
        <v>8208</v>
      </c>
      <c r="E1219" s="800" t="s">
        <v>12924</v>
      </c>
      <c r="F1219" s="800"/>
      <c r="G1219" s="575" t="s">
        <v>41</v>
      </c>
      <c r="H1219" s="574">
        <v>8.0000000000000002E-3</v>
      </c>
      <c r="I1219" s="573">
        <v>70.52</v>
      </c>
      <c r="J1219" s="573">
        <v>0.56000000000000005</v>
      </c>
    </row>
    <row r="1220" spans="1:10" ht="25.5">
      <c r="A1220" s="572"/>
      <c r="B1220" s="572"/>
      <c r="C1220" s="572"/>
      <c r="D1220" s="572"/>
      <c r="E1220" s="572" t="s">
        <v>12923</v>
      </c>
      <c r="F1220" s="571">
        <v>1.5321090948603717</v>
      </c>
      <c r="G1220" s="572" t="s">
        <v>12922</v>
      </c>
      <c r="H1220" s="571">
        <v>1.29</v>
      </c>
      <c r="I1220" s="572" t="s">
        <v>12921</v>
      </c>
      <c r="J1220" s="571">
        <v>2.82</v>
      </c>
    </row>
    <row r="1221" spans="1:10" ht="15" thickBot="1">
      <c r="A1221" s="572"/>
      <c r="B1221" s="572"/>
      <c r="C1221" s="572"/>
      <c r="D1221" s="572"/>
      <c r="E1221" s="572" t="s">
        <v>12920</v>
      </c>
      <c r="F1221" s="571">
        <v>1.78</v>
      </c>
      <c r="G1221" s="572"/>
      <c r="H1221" s="801" t="s">
        <v>12919</v>
      </c>
      <c r="I1221" s="801"/>
      <c r="J1221" s="571">
        <v>8.09</v>
      </c>
    </row>
    <row r="1222" spans="1:10" ht="0.95" customHeight="1" thickTop="1">
      <c r="A1222" s="570"/>
      <c r="B1222" s="570"/>
      <c r="C1222" s="570"/>
      <c r="D1222" s="570"/>
      <c r="E1222" s="570"/>
      <c r="F1222" s="570"/>
      <c r="G1222" s="570"/>
      <c r="H1222" s="570"/>
      <c r="I1222" s="570"/>
      <c r="J1222" s="570"/>
    </row>
    <row r="1223" spans="1:10" ht="18" customHeight="1">
      <c r="A1223" s="590" t="s">
        <v>13762</v>
      </c>
      <c r="B1223" s="588" t="s">
        <v>12942</v>
      </c>
      <c r="C1223" s="590" t="s">
        <v>12941</v>
      </c>
      <c r="D1223" s="590" t="s">
        <v>12940</v>
      </c>
      <c r="E1223" s="802" t="s">
        <v>12939</v>
      </c>
      <c r="F1223" s="802"/>
      <c r="G1223" s="589" t="s">
        <v>12938</v>
      </c>
      <c r="H1223" s="588" t="s">
        <v>12937</v>
      </c>
      <c r="I1223" s="588" t="s">
        <v>12936</v>
      </c>
      <c r="J1223" s="588" t="s">
        <v>12935</v>
      </c>
    </row>
    <row r="1224" spans="1:10" ht="48" customHeight="1">
      <c r="A1224" s="586" t="s">
        <v>12934</v>
      </c>
      <c r="B1224" s="587" t="s">
        <v>13761</v>
      </c>
      <c r="C1224" s="586" t="s">
        <v>7</v>
      </c>
      <c r="D1224" s="586" t="s">
        <v>2720</v>
      </c>
      <c r="E1224" s="803" t="s">
        <v>12932</v>
      </c>
      <c r="F1224" s="803"/>
      <c r="G1224" s="585" t="s">
        <v>41</v>
      </c>
      <c r="H1224" s="584">
        <v>1</v>
      </c>
      <c r="I1224" s="583">
        <v>54.63</v>
      </c>
      <c r="J1224" s="583">
        <v>54.63</v>
      </c>
    </row>
    <row r="1225" spans="1:10" ht="24" customHeight="1">
      <c r="A1225" s="581" t="s">
        <v>12930</v>
      </c>
      <c r="B1225" s="582" t="s">
        <v>12931</v>
      </c>
      <c r="C1225" s="581" t="s">
        <v>7</v>
      </c>
      <c r="D1225" s="581" t="s">
        <v>52</v>
      </c>
      <c r="E1225" s="804" t="s">
        <v>12928</v>
      </c>
      <c r="F1225" s="804"/>
      <c r="G1225" s="580" t="s">
        <v>23</v>
      </c>
      <c r="H1225" s="579">
        <v>0.308</v>
      </c>
      <c r="I1225" s="578">
        <v>19.920000000000002</v>
      </c>
      <c r="J1225" s="578">
        <v>6.13</v>
      </c>
    </row>
    <row r="1226" spans="1:10" ht="24" customHeight="1">
      <c r="A1226" s="581" t="s">
        <v>12930</v>
      </c>
      <c r="B1226" s="582" t="s">
        <v>13196</v>
      </c>
      <c r="C1226" s="581" t="s">
        <v>7</v>
      </c>
      <c r="D1226" s="581" t="s">
        <v>1174</v>
      </c>
      <c r="E1226" s="804" t="s">
        <v>12928</v>
      </c>
      <c r="F1226" s="804"/>
      <c r="G1226" s="580" t="s">
        <v>23</v>
      </c>
      <c r="H1226" s="579">
        <v>0.308</v>
      </c>
      <c r="I1226" s="578">
        <v>15.08</v>
      </c>
      <c r="J1226" s="578">
        <v>4.6399999999999997</v>
      </c>
    </row>
    <row r="1227" spans="1:10" ht="24" customHeight="1">
      <c r="A1227" s="576" t="s">
        <v>12926</v>
      </c>
      <c r="B1227" s="577" t="s">
        <v>13760</v>
      </c>
      <c r="C1227" s="576" t="s">
        <v>7</v>
      </c>
      <c r="D1227" s="576" t="s">
        <v>4784</v>
      </c>
      <c r="E1227" s="800" t="s">
        <v>12924</v>
      </c>
      <c r="F1227" s="800"/>
      <c r="G1227" s="575" t="s">
        <v>41</v>
      </c>
      <c r="H1227" s="574">
        <v>1</v>
      </c>
      <c r="I1227" s="573">
        <v>35.15</v>
      </c>
      <c r="J1227" s="573">
        <v>35.15</v>
      </c>
    </row>
    <row r="1228" spans="1:10" ht="24" customHeight="1">
      <c r="A1228" s="576" t="s">
        <v>12926</v>
      </c>
      <c r="B1228" s="577" t="s">
        <v>13744</v>
      </c>
      <c r="C1228" s="576" t="s">
        <v>7</v>
      </c>
      <c r="D1228" s="576" t="s">
        <v>4820</v>
      </c>
      <c r="E1228" s="800" t="s">
        <v>12924</v>
      </c>
      <c r="F1228" s="800"/>
      <c r="G1228" s="575" t="s">
        <v>41</v>
      </c>
      <c r="H1228" s="574">
        <v>0.19400000000000001</v>
      </c>
      <c r="I1228" s="573">
        <v>25.77</v>
      </c>
      <c r="J1228" s="573">
        <v>4.99</v>
      </c>
    </row>
    <row r="1229" spans="1:10" ht="24" customHeight="1">
      <c r="A1229" s="576" t="s">
        <v>12926</v>
      </c>
      <c r="B1229" s="577" t="s">
        <v>13671</v>
      </c>
      <c r="C1229" s="576" t="s">
        <v>7</v>
      </c>
      <c r="D1229" s="576" t="s">
        <v>7094</v>
      </c>
      <c r="E1229" s="800" t="s">
        <v>12924</v>
      </c>
      <c r="F1229" s="800"/>
      <c r="G1229" s="575" t="s">
        <v>41</v>
      </c>
      <c r="H1229" s="574">
        <v>3.1E-2</v>
      </c>
      <c r="I1229" s="573">
        <v>2.19</v>
      </c>
      <c r="J1229" s="573">
        <v>0.06</v>
      </c>
    </row>
    <row r="1230" spans="1:10" ht="24" customHeight="1">
      <c r="A1230" s="576" t="s">
        <v>12926</v>
      </c>
      <c r="B1230" s="577" t="s">
        <v>13670</v>
      </c>
      <c r="C1230" s="576" t="s">
        <v>7</v>
      </c>
      <c r="D1230" s="576" t="s">
        <v>8208</v>
      </c>
      <c r="E1230" s="800" t="s">
        <v>12924</v>
      </c>
      <c r="F1230" s="800"/>
      <c r="G1230" s="575" t="s">
        <v>41</v>
      </c>
      <c r="H1230" s="574">
        <v>5.1999999999999998E-2</v>
      </c>
      <c r="I1230" s="573">
        <v>70.52</v>
      </c>
      <c r="J1230" s="573">
        <v>3.66</v>
      </c>
    </row>
    <row r="1231" spans="1:10" ht="25.5">
      <c r="A1231" s="572"/>
      <c r="B1231" s="572"/>
      <c r="C1231" s="572"/>
      <c r="D1231" s="572"/>
      <c r="E1231" s="572" t="s">
        <v>12923</v>
      </c>
      <c r="F1231" s="571">
        <v>4.7267195479734871</v>
      </c>
      <c r="G1231" s="572" t="s">
        <v>12922</v>
      </c>
      <c r="H1231" s="571">
        <v>3.97</v>
      </c>
      <c r="I1231" s="572" t="s">
        <v>12921</v>
      </c>
      <c r="J1231" s="571">
        <v>8.6999999999999993</v>
      </c>
    </row>
    <row r="1232" spans="1:10" ht="15" thickBot="1">
      <c r="A1232" s="572"/>
      <c r="B1232" s="572"/>
      <c r="C1232" s="572"/>
      <c r="D1232" s="572"/>
      <c r="E1232" s="572" t="s">
        <v>12920</v>
      </c>
      <c r="F1232" s="571">
        <v>15.42</v>
      </c>
      <c r="G1232" s="572"/>
      <c r="H1232" s="801" t="s">
        <v>12919</v>
      </c>
      <c r="I1232" s="801"/>
      <c r="J1232" s="571">
        <v>70.05</v>
      </c>
    </row>
    <row r="1233" spans="1:10" ht="0.95" customHeight="1" thickTop="1">
      <c r="A1233" s="570"/>
      <c r="B1233" s="570"/>
      <c r="C1233" s="570"/>
      <c r="D1233" s="570"/>
      <c r="E1233" s="570"/>
      <c r="F1233" s="570"/>
      <c r="G1233" s="570"/>
      <c r="H1233" s="570"/>
      <c r="I1233" s="570"/>
      <c r="J1233" s="570"/>
    </row>
    <row r="1234" spans="1:10" ht="18" customHeight="1">
      <c r="A1234" s="590" t="s">
        <v>13759</v>
      </c>
      <c r="B1234" s="588" t="s">
        <v>12942</v>
      </c>
      <c r="C1234" s="590" t="s">
        <v>12941</v>
      </c>
      <c r="D1234" s="590" t="s">
        <v>12940</v>
      </c>
      <c r="E1234" s="802" t="s">
        <v>12939</v>
      </c>
      <c r="F1234" s="802"/>
      <c r="G1234" s="589" t="s">
        <v>12938</v>
      </c>
      <c r="H1234" s="588" t="s">
        <v>12937</v>
      </c>
      <c r="I1234" s="588" t="s">
        <v>12936</v>
      </c>
      <c r="J1234" s="588" t="s">
        <v>12935</v>
      </c>
    </row>
    <row r="1235" spans="1:10" ht="60" customHeight="1">
      <c r="A1235" s="586" t="s">
        <v>12934</v>
      </c>
      <c r="B1235" s="587" t="s">
        <v>13758</v>
      </c>
      <c r="C1235" s="586" t="s">
        <v>7</v>
      </c>
      <c r="D1235" s="586" t="s">
        <v>560</v>
      </c>
      <c r="E1235" s="803" t="s">
        <v>12932</v>
      </c>
      <c r="F1235" s="803"/>
      <c r="G1235" s="585" t="s">
        <v>41</v>
      </c>
      <c r="H1235" s="584">
        <v>1</v>
      </c>
      <c r="I1235" s="583">
        <v>47.44</v>
      </c>
      <c r="J1235" s="583">
        <v>47.44</v>
      </c>
    </row>
    <row r="1236" spans="1:10" ht="24" customHeight="1">
      <c r="A1236" s="581" t="s">
        <v>12930</v>
      </c>
      <c r="B1236" s="582" t="s">
        <v>12931</v>
      </c>
      <c r="C1236" s="581" t="s">
        <v>7</v>
      </c>
      <c r="D1236" s="581" t="s">
        <v>52</v>
      </c>
      <c r="E1236" s="804" t="s">
        <v>12928</v>
      </c>
      <c r="F1236" s="804"/>
      <c r="G1236" s="580" t="s">
        <v>23</v>
      </c>
      <c r="H1236" s="579">
        <v>0.18099999999999999</v>
      </c>
      <c r="I1236" s="578">
        <v>19.920000000000002</v>
      </c>
      <c r="J1236" s="578">
        <v>3.6</v>
      </c>
    </row>
    <row r="1237" spans="1:10" ht="24" customHeight="1">
      <c r="A1237" s="581" t="s">
        <v>12930</v>
      </c>
      <c r="B1237" s="582" t="s">
        <v>13196</v>
      </c>
      <c r="C1237" s="581" t="s">
        <v>7</v>
      </c>
      <c r="D1237" s="581" t="s">
        <v>1174</v>
      </c>
      <c r="E1237" s="804" t="s">
        <v>12928</v>
      </c>
      <c r="F1237" s="804"/>
      <c r="G1237" s="580" t="s">
        <v>23</v>
      </c>
      <c r="H1237" s="579">
        <v>0.18099999999999999</v>
      </c>
      <c r="I1237" s="578">
        <v>15.08</v>
      </c>
      <c r="J1237" s="578">
        <v>2.72</v>
      </c>
    </row>
    <row r="1238" spans="1:10" ht="24" customHeight="1">
      <c r="A1238" s="576" t="s">
        <v>12926</v>
      </c>
      <c r="B1238" s="577" t="s">
        <v>13757</v>
      </c>
      <c r="C1238" s="576" t="s">
        <v>7</v>
      </c>
      <c r="D1238" s="576" t="s">
        <v>4779</v>
      </c>
      <c r="E1238" s="800" t="s">
        <v>12924</v>
      </c>
      <c r="F1238" s="800"/>
      <c r="G1238" s="575" t="s">
        <v>41</v>
      </c>
      <c r="H1238" s="574">
        <v>1</v>
      </c>
      <c r="I1238" s="573">
        <v>32.44</v>
      </c>
      <c r="J1238" s="573">
        <v>32.44</v>
      </c>
    </row>
    <row r="1239" spans="1:10" ht="24" customHeight="1">
      <c r="A1239" s="576" t="s">
        <v>12926</v>
      </c>
      <c r="B1239" s="577" t="s">
        <v>13744</v>
      </c>
      <c r="C1239" s="576" t="s">
        <v>7</v>
      </c>
      <c r="D1239" s="576" t="s">
        <v>4820</v>
      </c>
      <c r="E1239" s="800" t="s">
        <v>12924</v>
      </c>
      <c r="F1239" s="800"/>
      <c r="G1239" s="575" t="s">
        <v>41</v>
      </c>
      <c r="H1239" s="574">
        <v>0.19400000000000001</v>
      </c>
      <c r="I1239" s="573">
        <v>25.77</v>
      </c>
      <c r="J1239" s="573">
        <v>4.99</v>
      </c>
    </row>
    <row r="1240" spans="1:10" ht="24" customHeight="1">
      <c r="A1240" s="576" t="s">
        <v>12926</v>
      </c>
      <c r="B1240" s="577" t="s">
        <v>13671</v>
      </c>
      <c r="C1240" s="576" t="s">
        <v>7</v>
      </c>
      <c r="D1240" s="576" t="s">
        <v>7094</v>
      </c>
      <c r="E1240" s="800" t="s">
        <v>12924</v>
      </c>
      <c r="F1240" s="800"/>
      <c r="G1240" s="575" t="s">
        <v>41</v>
      </c>
      <c r="H1240" s="574">
        <v>1.7999999999999999E-2</v>
      </c>
      <c r="I1240" s="573">
        <v>2.19</v>
      </c>
      <c r="J1240" s="573">
        <v>0.03</v>
      </c>
    </row>
    <row r="1241" spans="1:10" ht="24" customHeight="1">
      <c r="A1241" s="576" t="s">
        <v>12926</v>
      </c>
      <c r="B1241" s="577" t="s">
        <v>13670</v>
      </c>
      <c r="C1241" s="576" t="s">
        <v>7</v>
      </c>
      <c r="D1241" s="576" t="s">
        <v>8208</v>
      </c>
      <c r="E1241" s="800" t="s">
        <v>12924</v>
      </c>
      <c r="F1241" s="800"/>
      <c r="G1241" s="575" t="s">
        <v>41</v>
      </c>
      <c r="H1241" s="574">
        <v>5.1999999999999998E-2</v>
      </c>
      <c r="I1241" s="573">
        <v>70.52</v>
      </c>
      <c r="J1241" s="573">
        <v>3.66</v>
      </c>
    </row>
    <row r="1242" spans="1:10" ht="25.5">
      <c r="A1242" s="572"/>
      <c r="B1242" s="572"/>
      <c r="C1242" s="572"/>
      <c r="D1242" s="572"/>
      <c r="E1242" s="572" t="s">
        <v>12923</v>
      </c>
      <c r="F1242" s="571">
        <v>2.7762686080625882</v>
      </c>
      <c r="G1242" s="572" t="s">
        <v>12922</v>
      </c>
      <c r="H1242" s="571">
        <v>2.33</v>
      </c>
      <c r="I1242" s="572" t="s">
        <v>12921</v>
      </c>
      <c r="J1242" s="571">
        <v>5.1100000000000003</v>
      </c>
    </row>
    <row r="1243" spans="1:10" ht="15" thickBot="1">
      <c r="A1243" s="572"/>
      <c r="B1243" s="572"/>
      <c r="C1243" s="572"/>
      <c r="D1243" s="572"/>
      <c r="E1243" s="572" t="s">
        <v>12920</v>
      </c>
      <c r="F1243" s="571">
        <v>13.39</v>
      </c>
      <c r="G1243" s="572"/>
      <c r="H1243" s="801" t="s">
        <v>12919</v>
      </c>
      <c r="I1243" s="801"/>
      <c r="J1243" s="571">
        <v>60.83</v>
      </c>
    </row>
    <row r="1244" spans="1:10" ht="0.95" customHeight="1" thickTop="1">
      <c r="A1244" s="570"/>
      <c r="B1244" s="570"/>
      <c r="C1244" s="570"/>
      <c r="D1244" s="570"/>
      <c r="E1244" s="570"/>
      <c r="F1244" s="570"/>
      <c r="G1244" s="570"/>
      <c r="H1244" s="570"/>
      <c r="I1244" s="570"/>
      <c r="J1244" s="570"/>
    </row>
    <row r="1245" spans="1:10" ht="18" customHeight="1">
      <c r="A1245" s="590" t="s">
        <v>13756</v>
      </c>
      <c r="B1245" s="588" t="s">
        <v>12942</v>
      </c>
      <c r="C1245" s="590" t="s">
        <v>12941</v>
      </c>
      <c r="D1245" s="590" t="s">
        <v>12940</v>
      </c>
      <c r="E1245" s="802" t="s">
        <v>12939</v>
      </c>
      <c r="F1245" s="802"/>
      <c r="G1245" s="589" t="s">
        <v>12938</v>
      </c>
      <c r="H1245" s="588" t="s">
        <v>12937</v>
      </c>
      <c r="I1245" s="588" t="s">
        <v>12936</v>
      </c>
      <c r="J1245" s="588" t="s">
        <v>12935</v>
      </c>
    </row>
    <row r="1246" spans="1:10" ht="48" customHeight="1">
      <c r="A1246" s="586" t="s">
        <v>12934</v>
      </c>
      <c r="B1246" s="587" t="s">
        <v>13755</v>
      </c>
      <c r="C1246" s="586" t="s">
        <v>7</v>
      </c>
      <c r="D1246" s="586" t="s">
        <v>2721</v>
      </c>
      <c r="E1246" s="803" t="s">
        <v>12932</v>
      </c>
      <c r="F1246" s="803"/>
      <c r="G1246" s="585" t="s">
        <v>41</v>
      </c>
      <c r="H1246" s="584">
        <v>1</v>
      </c>
      <c r="I1246" s="583">
        <v>73.209999999999994</v>
      </c>
      <c r="J1246" s="583">
        <v>73.209999999999994</v>
      </c>
    </row>
    <row r="1247" spans="1:10" ht="24" customHeight="1">
      <c r="A1247" s="581" t="s">
        <v>12930</v>
      </c>
      <c r="B1247" s="582" t="s">
        <v>12931</v>
      </c>
      <c r="C1247" s="581" t="s">
        <v>7</v>
      </c>
      <c r="D1247" s="581" t="s">
        <v>52</v>
      </c>
      <c r="E1247" s="804" t="s">
        <v>12928</v>
      </c>
      <c r="F1247" s="804"/>
      <c r="G1247" s="580" t="s">
        <v>23</v>
      </c>
      <c r="H1247" s="579">
        <v>0.308</v>
      </c>
      <c r="I1247" s="578">
        <v>19.920000000000002</v>
      </c>
      <c r="J1247" s="578">
        <v>6.13</v>
      </c>
    </row>
    <row r="1248" spans="1:10" ht="24" customHeight="1">
      <c r="A1248" s="581" t="s">
        <v>12930</v>
      </c>
      <c r="B1248" s="582" t="s">
        <v>13196</v>
      </c>
      <c r="C1248" s="581" t="s">
        <v>7</v>
      </c>
      <c r="D1248" s="581" t="s">
        <v>1174</v>
      </c>
      <c r="E1248" s="804" t="s">
        <v>12928</v>
      </c>
      <c r="F1248" s="804"/>
      <c r="G1248" s="580" t="s">
        <v>23</v>
      </c>
      <c r="H1248" s="579">
        <v>0.308</v>
      </c>
      <c r="I1248" s="578">
        <v>15.08</v>
      </c>
      <c r="J1248" s="578">
        <v>4.6399999999999997</v>
      </c>
    </row>
    <row r="1249" spans="1:10" ht="24" customHeight="1">
      <c r="A1249" s="576" t="s">
        <v>12926</v>
      </c>
      <c r="B1249" s="577" t="s">
        <v>13744</v>
      </c>
      <c r="C1249" s="576" t="s">
        <v>7</v>
      </c>
      <c r="D1249" s="576" t="s">
        <v>4820</v>
      </c>
      <c r="E1249" s="800" t="s">
        <v>12924</v>
      </c>
      <c r="F1249" s="800"/>
      <c r="G1249" s="575" t="s">
        <v>41</v>
      </c>
      <c r="H1249" s="574">
        <v>0.19400000000000001</v>
      </c>
      <c r="I1249" s="573">
        <v>25.77</v>
      </c>
      <c r="J1249" s="573">
        <v>4.99</v>
      </c>
    </row>
    <row r="1250" spans="1:10" ht="24" customHeight="1">
      <c r="A1250" s="576" t="s">
        <v>12926</v>
      </c>
      <c r="B1250" s="577" t="s">
        <v>13754</v>
      </c>
      <c r="C1250" s="576" t="s">
        <v>7</v>
      </c>
      <c r="D1250" s="576" t="s">
        <v>4785</v>
      </c>
      <c r="E1250" s="800" t="s">
        <v>12924</v>
      </c>
      <c r="F1250" s="800"/>
      <c r="G1250" s="575" t="s">
        <v>41</v>
      </c>
      <c r="H1250" s="574">
        <v>1</v>
      </c>
      <c r="I1250" s="573">
        <v>53.73</v>
      </c>
      <c r="J1250" s="573">
        <v>53.73</v>
      </c>
    </row>
    <row r="1251" spans="1:10" ht="24" customHeight="1">
      <c r="A1251" s="576" t="s">
        <v>12926</v>
      </c>
      <c r="B1251" s="577" t="s">
        <v>13671</v>
      </c>
      <c r="C1251" s="576" t="s">
        <v>7</v>
      </c>
      <c r="D1251" s="576" t="s">
        <v>7094</v>
      </c>
      <c r="E1251" s="800" t="s">
        <v>12924</v>
      </c>
      <c r="F1251" s="800"/>
      <c r="G1251" s="575" t="s">
        <v>41</v>
      </c>
      <c r="H1251" s="574">
        <v>3.1E-2</v>
      </c>
      <c r="I1251" s="573">
        <v>2.19</v>
      </c>
      <c r="J1251" s="573">
        <v>0.06</v>
      </c>
    </row>
    <row r="1252" spans="1:10" ht="24" customHeight="1">
      <c r="A1252" s="576" t="s">
        <v>12926</v>
      </c>
      <c r="B1252" s="577" t="s">
        <v>13670</v>
      </c>
      <c r="C1252" s="576" t="s">
        <v>7</v>
      </c>
      <c r="D1252" s="576" t="s">
        <v>8208</v>
      </c>
      <c r="E1252" s="800" t="s">
        <v>12924</v>
      </c>
      <c r="F1252" s="800"/>
      <c r="G1252" s="575" t="s">
        <v>41</v>
      </c>
      <c r="H1252" s="574">
        <v>5.1999999999999998E-2</v>
      </c>
      <c r="I1252" s="573">
        <v>70.52</v>
      </c>
      <c r="J1252" s="573">
        <v>3.66</v>
      </c>
    </row>
    <row r="1253" spans="1:10" ht="25.5">
      <c r="A1253" s="572"/>
      <c r="B1253" s="572"/>
      <c r="C1253" s="572"/>
      <c r="D1253" s="572"/>
      <c r="E1253" s="572" t="s">
        <v>12923</v>
      </c>
      <c r="F1253" s="571">
        <v>4.7267195479734871</v>
      </c>
      <c r="G1253" s="572" t="s">
        <v>12922</v>
      </c>
      <c r="H1253" s="571">
        <v>3.97</v>
      </c>
      <c r="I1253" s="572" t="s">
        <v>12921</v>
      </c>
      <c r="J1253" s="571">
        <v>8.6999999999999993</v>
      </c>
    </row>
    <row r="1254" spans="1:10" ht="15" thickBot="1">
      <c r="A1254" s="572"/>
      <c r="B1254" s="572"/>
      <c r="C1254" s="572"/>
      <c r="D1254" s="572"/>
      <c r="E1254" s="572" t="s">
        <v>12920</v>
      </c>
      <c r="F1254" s="571">
        <v>20.67</v>
      </c>
      <c r="G1254" s="572"/>
      <c r="H1254" s="801" t="s">
        <v>12919</v>
      </c>
      <c r="I1254" s="801"/>
      <c r="J1254" s="571">
        <v>93.88</v>
      </c>
    </row>
    <row r="1255" spans="1:10" ht="0.95" customHeight="1" thickTop="1">
      <c r="A1255" s="570"/>
      <c r="B1255" s="570"/>
      <c r="C1255" s="570"/>
      <c r="D1255" s="570"/>
      <c r="E1255" s="570"/>
      <c r="F1255" s="570"/>
      <c r="G1255" s="570"/>
      <c r="H1255" s="570"/>
      <c r="I1255" s="570"/>
      <c r="J1255" s="570"/>
    </row>
    <row r="1256" spans="1:10" ht="18" customHeight="1">
      <c r="A1256" s="590" t="s">
        <v>13753</v>
      </c>
      <c r="B1256" s="588" t="s">
        <v>12942</v>
      </c>
      <c r="C1256" s="590" t="s">
        <v>12941</v>
      </c>
      <c r="D1256" s="590" t="s">
        <v>12940</v>
      </c>
      <c r="E1256" s="802" t="s">
        <v>12939</v>
      </c>
      <c r="F1256" s="802"/>
      <c r="G1256" s="589" t="s">
        <v>12938</v>
      </c>
      <c r="H1256" s="588" t="s">
        <v>12937</v>
      </c>
      <c r="I1256" s="588" t="s">
        <v>12936</v>
      </c>
      <c r="J1256" s="588" t="s">
        <v>12935</v>
      </c>
    </row>
    <row r="1257" spans="1:10" ht="48" customHeight="1">
      <c r="A1257" s="586" t="s">
        <v>12934</v>
      </c>
      <c r="B1257" s="587" t="s">
        <v>13752</v>
      </c>
      <c r="C1257" s="586" t="s">
        <v>7</v>
      </c>
      <c r="D1257" s="586" t="s">
        <v>2722</v>
      </c>
      <c r="E1257" s="803" t="s">
        <v>12932</v>
      </c>
      <c r="F1257" s="803"/>
      <c r="G1257" s="585" t="s">
        <v>41</v>
      </c>
      <c r="H1257" s="584">
        <v>1</v>
      </c>
      <c r="I1257" s="583">
        <v>191.09</v>
      </c>
      <c r="J1257" s="583">
        <v>191.09</v>
      </c>
    </row>
    <row r="1258" spans="1:10" ht="24" customHeight="1">
      <c r="A1258" s="581" t="s">
        <v>12930</v>
      </c>
      <c r="B1258" s="582" t="s">
        <v>12931</v>
      </c>
      <c r="C1258" s="581" t="s">
        <v>7</v>
      </c>
      <c r="D1258" s="581" t="s">
        <v>52</v>
      </c>
      <c r="E1258" s="804" t="s">
        <v>12928</v>
      </c>
      <c r="F1258" s="804"/>
      <c r="G1258" s="580" t="s">
        <v>23</v>
      </c>
      <c r="H1258" s="579">
        <v>0.308</v>
      </c>
      <c r="I1258" s="578">
        <v>19.920000000000002</v>
      </c>
      <c r="J1258" s="578">
        <v>6.13</v>
      </c>
    </row>
    <row r="1259" spans="1:10" ht="24" customHeight="1">
      <c r="A1259" s="581" t="s">
        <v>12930</v>
      </c>
      <c r="B1259" s="582" t="s">
        <v>13196</v>
      </c>
      <c r="C1259" s="581" t="s">
        <v>7</v>
      </c>
      <c r="D1259" s="581" t="s">
        <v>1174</v>
      </c>
      <c r="E1259" s="804" t="s">
        <v>12928</v>
      </c>
      <c r="F1259" s="804"/>
      <c r="G1259" s="580" t="s">
        <v>23</v>
      </c>
      <c r="H1259" s="579">
        <v>0.308</v>
      </c>
      <c r="I1259" s="578">
        <v>15.08</v>
      </c>
      <c r="J1259" s="578">
        <v>4.6399999999999997</v>
      </c>
    </row>
    <row r="1260" spans="1:10" ht="24" customHeight="1">
      <c r="A1260" s="576" t="s">
        <v>12926</v>
      </c>
      <c r="B1260" s="577" t="s">
        <v>13751</v>
      </c>
      <c r="C1260" s="576" t="s">
        <v>7</v>
      </c>
      <c r="D1260" s="576" t="s">
        <v>4786</v>
      </c>
      <c r="E1260" s="800" t="s">
        <v>12924</v>
      </c>
      <c r="F1260" s="800"/>
      <c r="G1260" s="575" t="s">
        <v>41</v>
      </c>
      <c r="H1260" s="574">
        <v>1</v>
      </c>
      <c r="I1260" s="573">
        <v>171.61</v>
      </c>
      <c r="J1260" s="573">
        <v>171.61</v>
      </c>
    </row>
    <row r="1261" spans="1:10" ht="24" customHeight="1">
      <c r="A1261" s="576" t="s">
        <v>12926</v>
      </c>
      <c r="B1261" s="577" t="s">
        <v>13744</v>
      </c>
      <c r="C1261" s="576" t="s">
        <v>7</v>
      </c>
      <c r="D1261" s="576" t="s">
        <v>4820</v>
      </c>
      <c r="E1261" s="800" t="s">
        <v>12924</v>
      </c>
      <c r="F1261" s="800"/>
      <c r="G1261" s="575" t="s">
        <v>41</v>
      </c>
      <c r="H1261" s="574">
        <v>0.19400000000000001</v>
      </c>
      <c r="I1261" s="573">
        <v>25.77</v>
      </c>
      <c r="J1261" s="573">
        <v>4.99</v>
      </c>
    </row>
    <row r="1262" spans="1:10" ht="24" customHeight="1">
      <c r="A1262" s="576" t="s">
        <v>12926</v>
      </c>
      <c r="B1262" s="577" t="s">
        <v>13671</v>
      </c>
      <c r="C1262" s="576" t="s">
        <v>7</v>
      </c>
      <c r="D1262" s="576" t="s">
        <v>7094</v>
      </c>
      <c r="E1262" s="800" t="s">
        <v>12924</v>
      </c>
      <c r="F1262" s="800"/>
      <c r="G1262" s="575" t="s">
        <v>41</v>
      </c>
      <c r="H1262" s="574">
        <v>3.1E-2</v>
      </c>
      <c r="I1262" s="573">
        <v>2.19</v>
      </c>
      <c r="J1262" s="573">
        <v>0.06</v>
      </c>
    </row>
    <row r="1263" spans="1:10" ht="24" customHeight="1">
      <c r="A1263" s="576" t="s">
        <v>12926</v>
      </c>
      <c r="B1263" s="577" t="s">
        <v>13670</v>
      </c>
      <c r="C1263" s="576" t="s">
        <v>7</v>
      </c>
      <c r="D1263" s="576" t="s">
        <v>8208</v>
      </c>
      <c r="E1263" s="800" t="s">
        <v>12924</v>
      </c>
      <c r="F1263" s="800"/>
      <c r="G1263" s="575" t="s">
        <v>41</v>
      </c>
      <c r="H1263" s="574">
        <v>5.1999999999999998E-2</v>
      </c>
      <c r="I1263" s="573">
        <v>70.52</v>
      </c>
      <c r="J1263" s="573">
        <v>3.66</v>
      </c>
    </row>
    <row r="1264" spans="1:10" ht="25.5">
      <c r="A1264" s="572"/>
      <c r="B1264" s="572"/>
      <c r="C1264" s="572"/>
      <c r="D1264" s="572"/>
      <c r="E1264" s="572" t="s">
        <v>12923</v>
      </c>
      <c r="F1264" s="571">
        <v>4.7267195479734871</v>
      </c>
      <c r="G1264" s="572" t="s">
        <v>12922</v>
      </c>
      <c r="H1264" s="571">
        <v>3.97</v>
      </c>
      <c r="I1264" s="572" t="s">
        <v>12921</v>
      </c>
      <c r="J1264" s="571">
        <v>8.6999999999999993</v>
      </c>
    </row>
    <row r="1265" spans="1:10" ht="15" thickBot="1">
      <c r="A1265" s="572"/>
      <c r="B1265" s="572"/>
      <c r="C1265" s="572"/>
      <c r="D1265" s="572"/>
      <c r="E1265" s="572" t="s">
        <v>12920</v>
      </c>
      <c r="F1265" s="571">
        <v>53.96</v>
      </c>
      <c r="G1265" s="572"/>
      <c r="H1265" s="801" t="s">
        <v>12919</v>
      </c>
      <c r="I1265" s="801"/>
      <c r="J1265" s="571">
        <v>245.05</v>
      </c>
    </row>
    <row r="1266" spans="1:10" ht="0.95" customHeight="1" thickTop="1">
      <c r="A1266" s="570"/>
      <c r="B1266" s="570"/>
      <c r="C1266" s="570"/>
      <c r="D1266" s="570"/>
      <c r="E1266" s="570"/>
      <c r="F1266" s="570"/>
      <c r="G1266" s="570"/>
      <c r="H1266" s="570"/>
      <c r="I1266" s="570"/>
      <c r="J1266" s="570"/>
    </row>
    <row r="1267" spans="1:10" ht="18" customHeight="1">
      <c r="A1267" s="590" t="s">
        <v>13750</v>
      </c>
      <c r="B1267" s="588" t="s">
        <v>12942</v>
      </c>
      <c r="C1267" s="590" t="s">
        <v>12941</v>
      </c>
      <c r="D1267" s="590" t="s">
        <v>12940</v>
      </c>
      <c r="E1267" s="802" t="s">
        <v>12939</v>
      </c>
      <c r="F1267" s="802"/>
      <c r="G1267" s="589" t="s">
        <v>12938</v>
      </c>
      <c r="H1267" s="588" t="s">
        <v>12937</v>
      </c>
      <c r="I1267" s="588" t="s">
        <v>12936</v>
      </c>
      <c r="J1267" s="588" t="s">
        <v>12935</v>
      </c>
    </row>
    <row r="1268" spans="1:10" ht="48" customHeight="1">
      <c r="A1268" s="586" t="s">
        <v>12934</v>
      </c>
      <c r="B1268" s="587" t="s">
        <v>13749</v>
      </c>
      <c r="C1268" s="586" t="s">
        <v>7</v>
      </c>
      <c r="D1268" s="586" t="s">
        <v>1427</v>
      </c>
      <c r="E1268" s="803" t="s">
        <v>12932</v>
      </c>
      <c r="F1268" s="803"/>
      <c r="G1268" s="585" t="s">
        <v>41</v>
      </c>
      <c r="H1268" s="584">
        <v>1</v>
      </c>
      <c r="I1268" s="583">
        <v>4.13</v>
      </c>
      <c r="J1268" s="583">
        <v>4.13</v>
      </c>
    </row>
    <row r="1269" spans="1:10" ht="24" customHeight="1">
      <c r="A1269" s="581" t="s">
        <v>12930</v>
      </c>
      <c r="B1269" s="582" t="s">
        <v>12931</v>
      </c>
      <c r="C1269" s="581" t="s">
        <v>7</v>
      </c>
      <c r="D1269" s="581" t="s">
        <v>52</v>
      </c>
      <c r="E1269" s="804" t="s">
        <v>12928</v>
      </c>
      <c r="F1269" s="804"/>
      <c r="G1269" s="580" t="s">
        <v>23</v>
      </c>
      <c r="H1269" s="579">
        <v>0.06</v>
      </c>
      <c r="I1269" s="578">
        <v>19.920000000000002</v>
      </c>
      <c r="J1269" s="578">
        <v>1.19</v>
      </c>
    </row>
    <row r="1270" spans="1:10" ht="24" customHeight="1">
      <c r="A1270" s="581" t="s">
        <v>12930</v>
      </c>
      <c r="B1270" s="582" t="s">
        <v>13196</v>
      </c>
      <c r="C1270" s="581" t="s">
        <v>7</v>
      </c>
      <c r="D1270" s="581" t="s">
        <v>1174</v>
      </c>
      <c r="E1270" s="804" t="s">
        <v>12928</v>
      </c>
      <c r="F1270" s="804"/>
      <c r="G1270" s="580" t="s">
        <v>23</v>
      </c>
      <c r="H1270" s="579">
        <v>0.06</v>
      </c>
      <c r="I1270" s="578">
        <v>15.08</v>
      </c>
      <c r="J1270" s="578">
        <v>0.9</v>
      </c>
    </row>
    <row r="1271" spans="1:10" ht="24" customHeight="1">
      <c r="A1271" s="576" t="s">
        <v>12926</v>
      </c>
      <c r="B1271" s="577" t="s">
        <v>13748</v>
      </c>
      <c r="C1271" s="576" t="s">
        <v>7</v>
      </c>
      <c r="D1271" s="576" t="s">
        <v>4765</v>
      </c>
      <c r="E1271" s="800" t="s">
        <v>12924</v>
      </c>
      <c r="F1271" s="800"/>
      <c r="G1271" s="575" t="s">
        <v>41</v>
      </c>
      <c r="H1271" s="574">
        <v>1</v>
      </c>
      <c r="I1271" s="573">
        <v>0.86</v>
      </c>
      <c r="J1271" s="573">
        <v>0.86</v>
      </c>
    </row>
    <row r="1272" spans="1:10" ht="24" customHeight="1">
      <c r="A1272" s="576" t="s">
        <v>12926</v>
      </c>
      <c r="B1272" s="577" t="s">
        <v>13672</v>
      </c>
      <c r="C1272" s="576" t="s">
        <v>7</v>
      </c>
      <c r="D1272" s="576" t="s">
        <v>4821</v>
      </c>
      <c r="E1272" s="800" t="s">
        <v>12924</v>
      </c>
      <c r="F1272" s="800"/>
      <c r="G1272" s="575" t="s">
        <v>41</v>
      </c>
      <c r="H1272" s="574">
        <v>7.0000000000000001E-3</v>
      </c>
      <c r="I1272" s="573">
        <v>81.209999999999994</v>
      </c>
      <c r="J1272" s="573">
        <v>0.56000000000000005</v>
      </c>
    </row>
    <row r="1273" spans="1:10" ht="24" customHeight="1">
      <c r="A1273" s="576" t="s">
        <v>12926</v>
      </c>
      <c r="B1273" s="577" t="s">
        <v>13671</v>
      </c>
      <c r="C1273" s="576" t="s">
        <v>7</v>
      </c>
      <c r="D1273" s="576" t="s">
        <v>7094</v>
      </c>
      <c r="E1273" s="800" t="s">
        <v>12924</v>
      </c>
      <c r="F1273" s="800"/>
      <c r="G1273" s="575" t="s">
        <v>41</v>
      </c>
      <c r="H1273" s="574">
        <v>0.03</v>
      </c>
      <c r="I1273" s="573">
        <v>2.19</v>
      </c>
      <c r="J1273" s="573">
        <v>0.06</v>
      </c>
    </row>
    <row r="1274" spans="1:10" ht="24" customHeight="1">
      <c r="A1274" s="576" t="s">
        <v>12926</v>
      </c>
      <c r="B1274" s="577" t="s">
        <v>13670</v>
      </c>
      <c r="C1274" s="576" t="s">
        <v>7</v>
      </c>
      <c r="D1274" s="576" t="s">
        <v>8208</v>
      </c>
      <c r="E1274" s="800" t="s">
        <v>12924</v>
      </c>
      <c r="F1274" s="800"/>
      <c r="G1274" s="575" t="s">
        <v>41</v>
      </c>
      <c r="H1274" s="574">
        <v>8.0000000000000002E-3</v>
      </c>
      <c r="I1274" s="573">
        <v>70.52</v>
      </c>
      <c r="J1274" s="573">
        <v>0.56000000000000005</v>
      </c>
    </row>
    <row r="1275" spans="1:10" ht="25.5">
      <c r="A1275" s="572"/>
      <c r="B1275" s="572"/>
      <c r="C1275" s="572"/>
      <c r="D1275" s="572"/>
      <c r="E1275" s="572" t="s">
        <v>12923</v>
      </c>
      <c r="F1275" s="571">
        <v>0.91817885472128657</v>
      </c>
      <c r="G1275" s="572" t="s">
        <v>12922</v>
      </c>
      <c r="H1275" s="571">
        <v>0.77</v>
      </c>
      <c r="I1275" s="572" t="s">
        <v>12921</v>
      </c>
      <c r="J1275" s="571">
        <v>1.69</v>
      </c>
    </row>
    <row r="1276" spans="1:10" ht="15" thickBot="1">
      <c r="A1276" s="572"/>
      <c r="B1276" s="572"/>
      <c r="C1276" s="572"/>
      <c r="D1276" s="572"/>
      <c r="E1276" s="572" t="s">
        <v>12920</v>
      </c>
      <c r="F1276" s="571">
        <v>1.1599999999999999</v>
      </c>
      <c r="G1276" s="572"/>
      <c r="H1276" s="801" t="s">
        <v>12919</v>
      </c>
      <c r="I1276" s="801"/>
      <c r="J1276" s="571">
        <v>5.29</v>
      </c>
    </row>
    <row r="1277" spans="1:10" ht="0.95" customHeight="1" thickTop="1">
      <c r="A1277" s="570"/>
      <c r="B1277" s="570"/>
      <c r="C1277" s="570"/>
      <c r="D1277" s="570"/>
      <c r="E1277" s="570"/>
      <c r="F1277" s="570"/>
      <c r="G1277" s="570"/>
      <c r="H1277" s="570"/>
      <c r="I1277" s="570"/>
      <c r="J1277" s="570"/>
    </row>
    <row r="1278" spans="1:10" ht="18" customHeight="1">
      <c r="A1278" s="590" t="s">
        <v>13747</v>
      </c>
      <c r="B1278" s="588" t="s">
        <v>12942</v>
      </c>
      <c r="C1278" s="590" t="s">
        <v>12941</v>
      </c>
      <c r="D1278" s="590" t="s">
        <v>12940</v>
      </c>
      <c r="E1278" s="802" t="s">
        <v>12939</v>
      </c>
      <c r="F1278" s="802"/>
      <c r="G1278" s="589" t="s">
        <v>12938</v>
      </c>
      <c r="H1278" s="588" t="s">
        <v>12937</v>
      </c>
      <c r="I1278" s="588" t="s">
        <v>12936</v>
      </c>
      <c r="J1278" s="588" t="s">
        <v>12935</v>
      </c>
    </row>
    <row r="1279" spans="1:10" ht="60" customHeight="1">
      <c r="A1279" s="586" t="s">
        <v>12934</v>
      </c>
      <c r="B1279" s="587" t="s">
        <v>13746</v>
      </c>
      <c r="C1279" s="586" t="s">
        <v>7</v>
      </c>
      <c r="D1279" s="586" t="s">
        <v>2673</v>
      </c>
      <c r="E1279" s="803" t="s">
        <v>12932</v>
      </c>
      <c r="F1279" s="803"/>
      <c r="G1279" s="585" t="s">
        <v>41</v>
      </c>
      <c r="H1279" s="584">
        <v>1</v>
      </c>
      <c r="I1279" s="583">
        <v>11.42</v>
      </c>
      <c r="J1279" s="583">
        <v>11.42</v>
      </c>
    </row>
    <row r="1280" spans="1:10" ht="24" customHeight="1">
      <c r="A1280" s="581" t="s">
        <v>12930</v>
      </c>
      <c r="B1280" s="582" t="s">
        <v>12931</v>
      </c>
      <c r="C1280" s="581" t="s">
        <v>7</v>
      </c>
      <c r="D1280" s="581" t="s">
        <v>52</v>
      </c>
      <c r="E1280" s="804" t="s">
        <v>12928</v>
      </c>
      <c r="F1280" s="804"/>
      <c r="G1280" s="580" t="s">
        <v>23</v>
      </c>
      <c r="H1280" s="579">
        <v>0.114</v>
      </c>
      <c r="I1280" s="578">
        <v>19.920000000000002</v>
      </c>
      <c r="J1280" s="578">
        <v>2.27</v>
      </c>
    </row>
    <row r="1281" spans="1:10" ht="24" customHeight="1">
      <c r="A1281" s="581" t="s">
        <v>12930</v>
      </c>
      <c r="B1281" s="582" t="s">
        <v>13196</v>
      </c>
      <c r="C1281" s="581" t="s">
        <v>7</v>
      </c>
      <c r="D1281" s="581" t="s">
        <v>1174</v>
      </c>
      <c r="E1281" s="804" t="s">
        <v>12928</v>
      </c>
      <c r="F1281" s="804"/>
      <c r="G1281" s="580" t="s">
        <v>23</v>
      </c>
      <c r="H1281" s="579">
        <v>0.114</v>
      </c>
      <c r="I1281" s="578">
        <v>15.08</v>
      </c>
      <c r="J1281" s="578">
        <v>1.71</v>
      </c>
    </row>
    <row r="1282" spans="1:10" ht="24" customHeight="1">
      <c r="A1282" s="576" t="s">
        <v>12926</v>
      </c>
      <c r="B1282" s="577" t="s">
        <v>13745</v>
      </c>
      <c r="C1282" s="576" t="s">
        <v>7</v>
      </c>
      <c r="D1282" s="576" t="s">
        <v>4770</v>
      </c>
      <c r="E1282" s="800" t="s">
        <v>12924</v>
      </c>
      <c r="F1282" s="800"/>
      <c r="G1282" s="575" t="s">
        <v>41</v>
      </c>
      <c r="H1282" s="574">
        <v>1</v>
      </c>
      <c r="I1282" s="573">
        <v>4.34</v>
      </c>
      <c r="J1282" s="573">
        <v>4.34</v>
      </c>
    </row>
    <row r="1283" spans="1:10" ht="24" customHeight="1">
      <c r="A1283" s="576" t="s">
        <v>12926</v>
      </c>
      <c r="B1283" s="577" t="s">
        <v>13744</v>
      </c>
      <c r="C1283" s="576" t="s">
        <v>7</v>
      </c>
      <c r="D1283" s="576" t="s">
        <v>4820</v>
      </c>
      <c r="E1283" s="800" t="s">
        <v>12924</v>
      </c>
      <c r="F1283" s="800"/>
      <c r="G1283" s="575" t="s">
        <v>41</v>
      </c>
      <c r="H1283" s="574">
        <v>7.0999999999999994E-2</v>
      </c>
      <c r="I1283" s="573">
        <v>25.77</v>
      </c>
      <c r="J1283" s="573">
        <v>1.82</v>
      </c>
    </row>
    <row r="1284" spans="1:10" ht="24" customHeight="1">
      <c r="A1284" s="576" t="s">
        <v>12926</v>
      </c>
      <c r="B1284" s="577" t="s">
        <v>13671</v>
      </c>
      <c r="C1284" s="576" t="s">
        <v>7</v>
      </c>
      <c r="D1284" s="576" t="s">
        <v>7094</v>
      </c>
      <c r="E1284" s="800" t="s">
        <v>12924</v>
      </c>
      <c r="F1284" s="800"/>
      <c r="G1284" s="575" t="s">
        <v>41</v>
      </c>
      <c r="H1284" s="574">
        <v>1.0999999999999999E-2</v>
      </c>
      <c r="I1284" s="573">
        <v>2.19</v>
      </c>
      <c r="J1284" s="573">
        <v>0.02</v>
      </c>
    </row>
    <row r="1285" spans="1:10" ht="24" customHeight="1">
      <c r="A1285" s="576" t="s">
        <v>12926</v>
      </c>
      <c r="B1285" s="577" t="s">
        <v>13670</v>
      </c>
      <c r="C1285" s="576" t="s">
        <v>7</v>
      </c>
      <c r="D1285" s="576" t="s">
        <v>8208</v>
      </c>
      <c r="E1285" s="800" t="s">
        <v>12924</v>
      </c>
      <c r="F1285" s="800"/>
      <c r="G1285" s="575" t="s">
        <v>41</v>
      </c>
      <c r="H1285" s="574">
        <v>1.7999999999999999E-2</v>
      </c>
      <c r="I1285" s="573">
        <v>70.52</v>
      </c>
      <c r="J1285" s="573">
        <v>1.26</v>
      </c>
    </row>
    <row r="1286" spans="1:10" ht="25.5">
      <c r="A1286" s="572"/>
      <c r="B1286" s="572"/>
      <c r="C1286" s="572"/>
      <c r="D1286" s="572"/>
      <c r="E1286" s="572" t="s">
        <v>12923</v>
      </c>
      <c r="F1286" s="571">
        <v>1.7439965228729761</v>
      </c>
      <c r="G1286" s="572" t="s">
        <v>12922</v>
      </c>
      <c r="H1286" s="571">
        <v>1.47</v>
      </c>
      <c r="I1286" s="572" t="s">
        <v>12921</v>
      </c>
      <c r="J1286" s="571">
        <v>3.21</v>
      </c>
    </row>
    <row r="1287" spans="1:10" ht="15" thickBot="1">
      <c r="A1287" s="572"/>
      <c r="B1287" s="572"/>
      <c r="C1287" s="572"/>
      <c r="D1287" s="572"/>
      <c r="E1287" s="572" t="s">
        <v>12920</v>
      </c>
      <c r="F1287" s="571">
        <v>3.22</v>
      </c>
      <c r="G1287" s="572"/>
      <c r="H1287" s="801" t="s">
        <v>12919</v>
      </c>
      <c r="I1287" s="801"/>
      <c r="J1287" s="571">
        <v>14.64</v>
      </c>
    </row>
    <row r="1288" spans="1:10" ht="0.95" customHeight="1" thickTop="1">
      <c r="A1288" s="570"/>
      <c r="B1288" s="570"/>
      <c r="C1288" s="570"/>
      <c r="D1288" s="570"/>
      <c r="E1288" s="570"/>
      <c r="F1288" s="570"/>
      <c r="G1288" s="570"/>
      <c r="H1288" s="570"/>
      <c r="I1288" s="570"/>
      <c r="J1288" s="570"/>
    </row>
    <row r="1289" spans="1:10" ht="18" customHeight="1">
      <c r="A1289" s="590" t="s">
        <v>13743</v>
      </c>
      <c r="B1289" s="588" t="s">
        <v>12942</v>
      </c>
      <c r="C1289" s="590" t="s">
        <v>12941</v>
      </c>
      <c r="D1289" s="590" t="s">
        <v>12940</v>
      </c>
      <c r="E1289" s="802" t="s">
        <v>12939</v>
      </c>
      <c r="F1289" s="802"/>
      <c r="G1289" s="589" t="s">
        <v>12938</v>
      </c>
      <c r="H1289" s="588" t="s">
        <v>12937</v>
      </c>
      <c r="I1289" s="588" t="s">
        <v>12936</v>
      </c>
      <c r="J1289" s="588" t="s">
        <v>12935</v>
      </c>
    </row>
    <row r="1290" spans="1:10" ht="36" customHeight="1">
      <c r="A1290" s="586" t="s">
        <v>12934</v>
      </c>
      <c r="B1290" s="587" t="s">
        <v>13742</v>
      </c>
      <c r="C1290" s="586" t="s">
        <v>7</v>
      </c>
      <c r="D1290" s="586" t="s">
        <v>1542</v>
      </c>
      <c r="E1290" s="803" t="s">
        <v>12932</v>
      </c>
      <c r="F1290" s="803"/>
      <c r="G1290" s="585" t="s">
        <v>41</v>
      </c>
      <c r="H1290" s="584">
        <v>1</v>
      </c>
      <c r="I1290" s="583">
        <v>18.87</v>
      </c>
      <c r="J1290" s="583">
        <v>18.87</v>
      </c>
    </row>
    <row r="1291" spans="1:10" ht="24" customHeight="1">
      <c r="A1291" s="581" t="s">
        <v>12930</v>
      </c>
      <c r="B1291" s="582" t="s">
        <v>12931</v>
      </c>
      <c r="C1291" s="581" t="s">
        <v>7</v>
      </c>
      <c r="D1291" s="581" t="s">
        <v>52</v>
      </c>
      <c r="E1291" s="804" t="s">
        <v>12928</v>
      </c>
      <c r="F1291" s="804"/>
      <c r="G1291" s="580" t="s">
        <v>23</v>
      </c>
      <c r="H1291" s="579">
        <v>8.5000000000000006E-2</v>
      </c>
      <c r="I1291" s="578">
        <v>19.920000000000002</v>
      </c>
      <c r="J1291" s="578">
        <v>1.69</v>
      </c>
    </row>
    <row r="1292" spans="1:10" ht="24" customHeight="1">
      <c r="A1292" s="581" t="s">
        <v>12930</v>
      </c>
      <c r="B1292" s="582" t="s">
        <v>13196</v>
      </c>
      <c r="C1292" s="581" t="s">
        <v>7</v>
      </c>
      <c r="D1292" s="581" t="s">
        <v>1174</v>
      </c>
      <c r="E1292" s="804" t="s">
        <v>12928</v>
      </c>
      <c r="F1292" s="804"/>
      <c r="G1292" s="580" t="s">
        <v>23</v>
      </c>
      <c r="H1292" s="579">
        <v>8.5000000000000006E-2</v>
      </c>
      <c r="I1292" s="578">
        <v>15.08</v>
      </c>
      <c r="J1292" s="578">
        <v>1.28</v>
      </c>
    </row>
    <row r="1293" spans="1:10" ht="24" customHeight="1">
      <c r="A1293" s="576" t="s">
        <v>12926</v>
      </c>
      <c r="B1293" s="577" t="s">
        <v>13741</v>
      </c>
      <c r="C1293" s="576" t="s">
        <v>7</v>
      </c>
      <c r="D1293" s="576" t="s">
        <v>4771</v>
      </c>
      <c r="E1293" s="800" t="s">
        <v>12924</v>
      </c>
      <c r="F1293" s="800"/>
      <c r="G1293" s="575" t="s">
        <v>41</v>
      </c>
      <c r="H1293" s="574">
        <v>1</v>
      </c>
      <c r="I1293" s="573">
        <v>11.79</v>
      </c>
      <c r="J1293" s="573">
        <v>11.79</v>
      </c>
    </row>
    <row r="1294" spans="1:10" ht="24" customHeight="1">
      <c r="A1294" s="576" t="s">
        <v>12926</v>
      </c>
      <c r="B1294" s="577" t="s">
        <v>13672</v>
      </c>
      <c r="C1294" s="576" t="s">
        <v>7</v>
      </c>
      <c r="D1294" s="576" t="s">
        <v>4821</v>
      </c>
      <c r="E1294" s="800" t="s">
        <v>12924</v>
      </c>
      <c r="F1294" s="800"/>
      <c r="G1294" s="575" t="s">
        <v>41</v>
      </c>
      <c r="H1294" s="574">
        <v>2.4E-2</v>
      </c>
      <c r="I1294" s="573">
        <v>81.209999999999994</v>
      </c>
      <c r="J1294" s="573">
        <v>1.94</v>
      </c>
    </row>
    <row r="1295" spans="1:10" ht="24" customHeight="1">
      <c r="A1295" s="576" t="s">
        <v>12926</v>
      </c>
      <c r="B1295" s="577" t="s">
        <v>13671</v>
      </c>
      <c r="C1295" s="576" t="s">
        <v>7</v>
      </c>
      <c r="D1295" s="576" t="s">
        <v>7094</v>
      </c>
      <c r="E1295" s="800" t="s">
        <v>12924</v>
      </c>
      <c r="F1295" s="800"/>
      <c r="G1295" s="575" t="s">
        <v>41</v>
      </c>
      <c r="H1295" s="574">
        <v>2.8000000000000001E-2</v>
      </c>
      <c r="I1295" s="573">
        <v>2.19</v>
      </c>
      <c r="J1295" s="573">
        <v>0.06</v>
      </c>
    </row>
    <row r="1296" spans="1:10" ht="24" customHeight="1">
      <c r="A1296" s="576" t="s">
        <v>12926</v>
      </c>
      <c r="B1296" s="577" t="s">
        <v>13670</v>
      </c>
      <c r="C1296" s="576" t="s">
        <v>7</v>
      </c>
      <c r="D1296" s="576" t="s">
        <v>8208</v>
      </c>
      <c r="E1296" s="800" t="s">
        <v>12924</v>
      </c>
      <c r="F1296" s="800"/>
      <c r="G1296" s="575" t="s">
        <v>41</v>
      </c>
      <c r="H1296" s="574">
        <v>0.03</v>
      </c>
      <c r="I1296" s="573">
        <v>70.52</v>
      </c>
      <c r="J1296" s="573">
        <v>2.11</v>
      </c>
    </row>
    <row r="1297" spans="1:10" ht="25.5">
      <c r="A1297" s="572"/>
      <c r="B1297" s="572"/>
      <c r="C1297" s="572"/>
      <c r="D1297" s="572"/>
      <c r="E1297" s="572" t="s">
        <v>12923</v>
      </c>
      <c r="F1297" s="571">
        <v>1.2984896229490384</v>
      </c>
      <c r="G1297" s="572" t="s">
        <v>12922</v>
      </c>
      <c r="H1297" s="571">
        <v>1.0900000000000001</v>
      </c>
      <c r="I1297" s="572" t="s">
        <v>12921</v>
      </c>
      <c r="J1297" s="571">
        <v>2.39</v>
      </c>
    </row>
    <row r="1298" spans="1:10" ht="15" thickBot="1">
      <c r="A1298" s="572"/>
      <c r="B1298" s="572"/>
      <c r="C1298" s="572"/>
      <c r="D1298" s="572"/>
      <c r="E1298" s="572" t="s">
        <v>12920</v>
      </c>
      <c r="F1298" s="571">
        <v>5.32</v>
      </c>
      <c r="G1298" s="572"/>
      <c r="H1298" s="801" t="s">
        <v>12919</v>
      </c>
      <c r="I1298" s="801"/>
      <c r="J1298" s="571">
        <v>24.19</v>
      </c>
    </row>
    <row r="1299" spans="1:10" ht="0.95" customHeight="1" thickTop="1">
      <c r="A1299" s="570"/>
      <c r="B1299" s="570"/>
      <c r="C1299" s="570"/>
      <c r="D1299" s="570"/>
      <c r="E1299" s="570"/>
      <c r="F1299" s="570"/>
      <c r="G1299" s="570"/>
      <c r="H1299" s="570"/>
      <c r="I1299" s="570"/>
      <c r="J1299" s="570"/>
    </row>
    <row r="1300" spans="1:10" ht="18" customHeight="1">
      <c r="A1300" s="590" t="s">
        <v>13740</v>
      </c>
      <c r="B1300" s="588" t="s">
        <v>12942</v>
      </c>
      <c r="C1300" s="590" t="s">
        <v>12941</v>
      </c>
      <c r="D1300" s="590" t="s">
        <v>12940</v>
      </c>
      <c r="E1300" s="802" t="s">
        <v>12939</v>
      </c>
      <c r="F1300" s="802"/>
      <c r="G1300" s="589" t="s">
        <v>12938</v>
      </c>
      <c r="H1300" s="588" t="s">
        <v>12937</v>
      </c>
      <c r="I1300" s="588" t="s">
        <v>12936</v>
      </c>
      <c r="J1300" s="588" t="s">
        <v>12935</v>
      </c>
    </row>
    <row r="1301" spans="1:10" ht="48" customHeight="1">
      <c r="A1301" s="586" t="s">
        <v>12934</v>
      </c>
      <c r="B1301" s="587" t="s">
        <v>13739</v>
      </c>
      <c r="C1301" s="586" t="s">
        <v>7</v>
      </c>
      <c r="D1301" s="586" t="s">
        <v>1545</v>
      </c>
      <c r="E1301" s="803" t="s">
        <v>12932</v>
      </c>
      <c r="F1301" s="803"/>
      <c r="G1301" s="585" t="s">
        <v>41</v>
      </c>
      <c r="H1301" s="584">
        <v>1</v>
      </c>
      <c r="I1301" s="583">
        <v>27.74</v>
      </c>
      <c r="J1301" s="583">
        <v>27.74</v>
      </c>
    </row>
    <row r="1302" spans="1:10" ht="24" customHeight="1">
      <c r="A1302" s="581" t="s">
        <v>12930</v>
      </c>
      <c r="B1302" s="582" t="s">
        <v>12931</v>
      </c>
      <c r="C1302" s="581" t="s">
        <v>7</v>
      </c>
      <c r="D1302" s="581" t="s">
        <v>52</v>
      </c>
      <c r="E1302" s="804" t="s">
        <v>12928</v>
      </c>
      <c r="F1302" s="804"/>
      <c r="G1302" s="580" t="s">
        <v>23</v>
      </c>
      <c r="H1302" s="579">
        <v>0.104</v>
      </c>
      <c r="I1302" s="578">
        <v>19.920000000000002</v>
      </c>
      <c r="J1302" s="578">
        <v>2.0699999999999998</v>
      </c>
    </row>
    <row r="1303" spans="1:10" ht="24" customHeight="1">
      <c r="A1303" s="581" t="s">
        <v>12930</v>
      </c>
      <c r="B1303" s="582" t="s">
        <v>13196</v>
      </c>
      <c r="C1303" s="581" t="s">
        <v>7</v>
      </c>
      <c r="D1303" s="581" t="s">
        <v>1174</v>
      </c>
      <c r="E1303" s="804" t="s">
        <v>12928</v>
      </c>
      <c r="F1303" s="804"/>
      <c r="G1303" s="580" t="s">
        <v>23</v>
      </c>
      <c r="H1303" s="579">
        <v>0.104</v>
      </c>
      <c r="I1303" s="578">
        <v>15.08</v>
      </c>
      <c r="J1303" s="578">
        <v>1.56</v>
      </c>
    </row>
    <row r="1304" spans="1:10" ht="24" customHeight="1">
      <c r="A1304" s="576" t="s">
        <v>12926</v>
      </c>
      <c r="B1304" s="577" t="s">
        <v>13738</v>
      </c>
      <c r="C1304" s="576" t="s">
        <v>7</v>
      </c>
      <c r="D1304" s="576" t="s">
        <v>4772</v>
      </c>
      <c r="E1304" s="800" t="s">
        <v>12924</v>
      </c>
      <c r="F1304" s="800"/>
      <c r="G1304" s="575" t="s">
        <v>41</v>
      </c>
      <c r="H1304" s="574">
        <v>1</v>
      </c>
      <c r="I1304" s="573">
        <v>17.14</v>
      </c>
      <c r="J1304" s="573">
        <v>17.14</v>
      </c>
    </row>
    <row r="1305" spans="1:10" ht="24" customHeight="1">
      <c r="A1305" s="576" t="s">
        <v>12926</v>
      </c>
      <c r="B1305" s="577" t="s">
        <v>13672</v>
      </c>
      <c r="C1305" s="576" t="s">
        <v>7</v>
      </c>
      <c r="D1305" s="576" t="s">
        <v>4821</v>
      </c>
      <c r="E1305" s="800" t="s">
        <v>12924</v>
      </c>
      <c r="F1305" s="800"/>
      <c r="G1305" s="575" t="s">
        <v>41</v>
      </c>
      <c r="H1305" s="574">
        <v>0.04</v>
      </c>
      <c r="I1305" s="573">
        <v>81.209999999999994</v>
      </c>
      <c r="J1305" s="573">
        <v>3.24</v>
      </c>
    </row>
    <row r="1306" spans="1:10" ht="24" customHeight="1">
      <c r="A1306" s="576" t="s">
        <v>12926</v>
      </c>
      <c r="B1306" s="577" t="s">
        <v>13671</v>
      </c>
      <c r="C1306" s="576" t="s">
        <v>7</v>
      </c>
      <c r="D1306" s="576" t="s">
        <v>7094</v>
      </c>
      <c r="E1306" s="800" t="s">
        <v>12924</v>
      </c>
      <c r="F1306" s="800"/>
      <c r="G1306" s="575" t="s">
        <v>41</v>
      </c>
      <c r="H1306" s="574">
        <v>3.5000000000000003E-2</v>
      </c>
      <c r="I1306" s="573">
        <v>2.19</v>
      </c>
      <c r="J1306" s="573">
        <v>7.0000000000000007E-2</v>
      </c>
    </row>
    <row r="1307" spans="1:10" ht="24" customHeight="1">
      <c r="A1307" s="576" t="s">
        <v>12926</v>
      </c>
      <c r="B1307" s="577" t="s">
        <v>13670</v>
      </c>
      <c r="C1307" s="576" t="s">
        <v>7</v>
      </c>
      <c r="D1307" s="576" t="s">
        <v>8208</v>
      </c>
      <c r="E1307" s="800" t="s">
        <v>12924</v>
      </c>
      <c r="F1307" s="800"/>
      <c r="G1307" s="575" t="s">
        <v>41</v>
      </c>
      <c r="H1307" s="574">
        <v>5.1999999999999998E-2</v>
      </c>
      <c r="I1307" s="573">
        <v>70.52</v>
      </c>
      <c r="J1307" s="573">
        <v>3.66</v>
      </c>
    </row>
    <row r="1308" spans="1:10" ht="25.5">
      <c r="A1308" s="572"/>
      <c r="B1308" s="572"/>
      <c r="C1308" s="572"/>
      <c r="D1308" s="572"/>
      <c r="E1308" s="572" t="s">
        <v>12923</v>
      </c>
      <c r="F1308" s="571">
        <v>1.5918722155818754</v>
      </c>
      <c r="G1308" s="572" t="s">
        <v>12922</v>
      </c>
      <c r="H1308" s="571">
        <v>1.34</v>
      </c>
      <c r="I1308" s="572" t="s">
        <v>12921</v>
      </c>
      <c r="J1308" s="571">
        <v>2.93</v>
      </c>
    </row>
    <row r="1309" spans="1:10" ht="15" thickBot="1">
      <c r="A1309" s="572"/>
      <c r="B1309" s="572"/>
      <c r="C1309" s="572"/>
      <c r="D1309" s="572"/>
      <c r="E1309" s="572" t="s">
        <v>12920</v>
      </c>
      <c r="F1309" s="571">
        <v>7.83</v>
      </c>
      <c r="G1309" s="572"/>
      <c r="H1309" s="801" t="s">
        <v>12919</v>
      </c>
      <c r="I1309" s="801"/>
      <c r="J1309" s="571">
        <v>35.57</v>
      </c>
    </row>
    <row r="1310" spans="1:10" ht="0.95" customHeight="1" thickTop="1">
      <c r="A1310" s="570"/>
      <c r="B1310" s="570"/>
      <c r="C1310" s="570"/>
      <c r="D1310" s="570"/>
      <c r="E1310" s="570"/>
      <c r="F1310" s="570"/>
      <c r="G1310" s="570"/>
      <c r="H1310" s="570"/>
      <c r="I1310" s="570"/>
      <c r="J1310" s="570"/>
    </row>
    <row r="1311" spans="1:10" ht="18" customHeight="1">
      <c r="A1311" s="590" t="s">
        <v>13737</v>
      </c>
      <c r="B1311" s="588" t="s">
        <v>12942</v>
      </c>
      <c r="C1311" s="590" t="s">
        <v>12941</v>
      </c>
      <c r="D1311" s="590" t="s">
        <v>12940</v>
      </c>
      <c r="E1311" s="802" t="s">
        <v>12939</v>
      </c>
      <c r="F1311" s="802"/>
      <c r="G1311" s="589" t="s">
        <v>12938</v>
      </c>
      <c r="H1311" s="588" t="s">
        <v>12937</v>
      </c>
      <c r="I1311" s="588" t="s">
        <v>12936</v>
      </c>
      <c r="J1311" s="588" t="s">
        <v>12935</v>
      </c>
    </row>
    <row r="1312" spans="1:10" ht="36" customHeight="1">
      <c r="A1312" s="586" t="s">
        <v>12934</v>
      </c>
      <c r="B1312" s="587" t="s">
        <v>13736</v>
      </c>
      <c r="C1312" s="586" t="s">
        <v>7</v>
      </c>
      <c r="D1312" s="586" t="s">
        <v>291</v>
      </c>
      <c r="E1312" s="803" t="s">
        <v>12932</v>
      </c>
      <c r="F1312" s="803"/>
      <c r="G1312" s="585" t="s">
        <v>41</v>
      </c>
      <c r="H1312" s="584">
        <v>1</v>
      </c>
      <c r="I1312" s="583">
        <v>29.45</v>
      </c>
      <c r="J1312" s="583">
        <v>29.45</v>
      </c>
    </row>
    <row r="1313" spans="1:10" ht="24" customHeight="1">
      <c r="A1313" s="581" t="s">
        <v>12930</v>
      </c>
      <c r="B1313" s="582" t="s">
        <v>12931</v>
      </c>
      <c r="C1313" s="581" t="s">
        <v>7</v>
      </c>
      <c r="D1313" s="581" t="s">
        <v>52</v>
      </c>
      <c r="E1313" s="804" t="s">
        <v>12928</v>
      </c>
      <c r="F1313" s="804"/>
      <c r="G1313" s="580" t="s">
        <v>23</v>
      </c>
      <c r="H1313" s="579">
        <v>0.128</v>
      </c>
      <c r="I1313" s="578">
        <v>19.920000000000002</v>
      </c>
      <c r="J1313" s="578">
        <v>2.54</v>
      </c>
    </row>
    <row r="1314" spans="1:10" ht="24" customHeight="1">
      <c r="A1314" s="581" t="s">
        <v>12930</v>
      </c>
      <c r="B1314" s="582" t="s">
        <v>13196</v>
      </c>
      <c r="C1314" s="581" t="s">
        <v>7</v>
      </c>
      <c r="D1314" s="581" t="s">
        <v>1174</v>
      </c>
      <c r="E1314" s="804" t="s">
        <v>12928</v>
      </c>
      <c r="F1314" s="804"/>
      <c r="G1314" s="580" t="s">
        <v>23</v>
      </c>
      <c r="H1314" s="579">
        <v>0.128</v>
      </c>
      <c r="I1314" s="578">
        <v>15.08</v>
      </c>
      <c r="J1314" s="578">
        <v>1.93</v>
      </c>
    </row>
    <row r="1315" spans="1:10" ht="24" customHeight="1">
      <c r="A1315" s="576" t="s">
        <v>12926</v>
      </c>
      <c r="B1315" s="577" t="s">
        <v>13672</v>
      </c>
      <c r="C1315" s="576" t="s">
        <v>7</v>
      </c>
      <c r="D1315" s="576" t="s">
        <v>4821</v>
      </c>
      <c r="E1315" s="800" t="s">
        <v>12924</v>
      </c>
      <c r="F1315" s="800"/>
      <c r="G1315" s="575" t="s">
        <v>41</v>
      </c>
      <c r="H1315" s="574">
        <v>2.4E-2</v>
      </c>
      <c r="I1315" s="573">
        <v>81.209999999999994</v>
      </c>
      <c r="J1315" s="573">
        <v>1.94</v>
      </c>
    </row>
    <row r="1316" spans="1:10" ht="24" customHeight="1">
      <c r="A1316" s="576" t="s">
        <v>12926</v>
      </c>
      <c r="B1316" s="577" t="s">
        <v>13735</v>
      </c>
      <c r="C1316" s="576" t="s">
        <v>7</v>
      </c>
      <c r="D1316" s="576" t="s">
        <v>6036</v>
      </c>
      <c r="E1316" s="800" t="s">
        <v>12924</v>
      </c>
      <c r="F1316" s="800"/>
      <c r="G1316" s="575" t="s">
        <v>41</v>
      </c>
      <c r="H1316" s="574">
        <v>1</v>
      </c>
      <c r="I1316" s="573">
        <v>20.87</v>
      </c>
      <c r="J1316" s="573">
        <v>20.87</v>
      </c>
    </row>
    <row r="1317" spans="1:10" ht="24" customHeight="1">
      <c r="A1317" s="576" t="s">
        <v>12926</v>
      </c>
      <c r="B1317" s="577" t="s">
        <v>13671</v>
      </c>
      <c r="C1317" s="576" t="s">
        <v>7</v>
      </c>
      <c r="D1317" s="576" t="s">
        <v>7094</v>
      </c>
      <c r="E1317" s="800" t="s">
        <v>12924</v>
      </c>
      <c r="F1317" s="800"/>
      <c r="G1317" s="575" t="s">
        <v>41</v>
      </c>
      <c r="H1317" s="574">
        <v>2.8000000000000001E-2</v>
      </c>
      <c r="I1317" s="573">
        <v>2.19</v>
      </c>
      <c r="J1317" s="573">
        <v>0.06</v>
      </c>
    </row>
    <row r="1318" spans="1:10" ht="24" customHeight="1">
      <c r="A1318" s="576" t="s">
        <v>12926</v>
      </c>
      <c r="B1318" s="577" t="s">
        <v>13670</v>
      </c>
      <c r="C1318" s="576" t="s">
        <v>7</v>
      </c>
      <c r="D1318" s="576" t="s">
        <v>8208</v>
      </c>
      <c r="E1318" s="800" t="s">
        <v>12924</v>
      </c>
      <c r="F1318" s="800"/>
      <c r="G1318" s="575" t="s">
        <v>41</v>
      </c>
      <c r="H1318" s="574">
        <v>0.03</v>
      </c>
      <c r="I1318" s="573">
        <v>70.52</v>
      </c>
      <c r="J1318" s="573">
        <v>2.11</v>
      </c>
    </row>
    <row r="1319" spans="1:10" ht="25.5">
      <c r="A1319" s="572"/>
      <c r="B1319" s="572"/>
      <c r="C1319" s="572"/>
      <c r="D1319" s="572"/>
      <c r="E1319" s="572" t="s">
        <v>12923</v>
      </c>
      <c r="F1319" s="571">
        <v>1.9613169618602631</v>
      </c>
      <c r="G1319" s="572" t="s">
        <v>12922</v>
      </c>
      <c r="H1319" s="571">
        <v>1.65</v>
      </c>
      <c r="I1319" s="572" t="s">
        <v>12921</v>
      </c>
      <c r="J1319" s="571">
        <v>3.61</v>
      </c>
    </row>
    <row r="1320" spans="1:10" ht="15" thickBot="1">
      <c r="A1320" s="572"/>
      <c r="B1320" s="572"/>
      <c r="C1320" s="572"/>
      <c r="D1320" s="572"/>
      <c r="E1320" s="572" t="s">
        <v>12920</v>
      </c>
      <c r="F1320" s="571">
        <v>8.31</v>
      </c>
      <c r="G1320" s="572"/>
      <c r="H1320" s="801" t="s">
        <v>12919</v>
      </c>
      <c r="I1320" s="801"/>
      <c r="J1320" s="571">
        <v>37.76</v>
      </c>
    </row>
    <row r="1321" spans="1:10" ht="0.95" customHeight="1" thickTop="1">
      <c r="A1321" s="570"/>
      <c r="B1321" s="570"/>
      <c r="C1321" s="570"/>
      <c r="D1321" s="570"/>
      <c r="E1321" s="570"/>
      <c r="F1321" s="570"/>
      <c r="G1321" s="570"/>
      <c r="H1321" s="570"/>
      <c r="I1321" s="570"/>
      <c r="J1321" s="570"/>
    </row>
    <row r="1322" spans="1:10" ht="18" customHeight="1">
      <c r="A1322" s="590" t="s">
        <v>13734</v>
      </c>
      <c r="B1322" s="588" t="s">
        <v>12942</v>
      </c>
      <c r="C1322" s="590" t="s">
        <v>12941</v>
      </c>
      <c r="D1322" s="590" t="s">
        <v>12940</v>
      </c>
      <c r="E1322" s="802" t="s">
        <v>12939</v>
      </c>
      <c r="F1322" s="802"/>
      <c r="G1322" s="589" t="s">
        <v>12938</v>
      </c>
      <c r="H1322" s="588" t="s">
        <v>12937</v>
      </c>
      <c r="I1322" s="588" t="s">
        <v>12936</v>
      </c>
      <c r="J1322" s="588" t="s">
        <v>12935</v>
      </c>
    </row>
    <row r="1323" spans="1:10" ht="36" customHeight="1">
      <c r="A1323" s="586" t="s">
        <v>12934</v>
      </c>
      <c r="B1323" s="587" t="s">
        <v>13733</v>
      </c>
      <c r="C1323" s="586" t="s">
        <v>7</v>
      </c>
      <c r="D1323" s="586" t="s">
        <v>292</v>
      </c>
      <c r="E1323" s="803" t="s">
        <v>12932</v>
      </c>
      <c r="F1323" s="803"/>
      <c r="G1323" s="585" t="s">
        <v>41</v>
      </c>
      <c r="H1323" s="584">
        <v>1</v>
      </c>
      <c r="I1323" s="583">
        <v>102.31</v>
      </c>
      <c r="J1323" s="583">
        <v>102.31</v>
      </c>
    </row>
    <row r="1324" spans="1:10" ht="24" customHeight="1">
      <c r="A1324" s="581" t="s">
        <v>12930</v>
      </c>
      <c r="B1324" s="582" t="s">
        <v>12931</v>
      </c>
      <c r="C1324" s="581" t="s">
        <v>7</v>
      </c>
      <c r="D1324" s="581" t="s">
        <v>52</v>
      </c>
      <c r="E1324" s="804" t="s">
        <v>12928</v>
      </c>
      <c r="F1324" s="804"/>
      <c r="G1324" s="580" t="s">
        <v>23</v>
      </c>
      <c r="H1324" s="579">
        <v>0.157</v>
      </c>
      <c r="I1324" s="578">
        <v>19.920000000000002</v>
      </c>
      <c r="J1324" s="578">
        <v>3.12</v>
      </c>
    </row>
    <row r="1325" spans="1:10" ht="24" customHeight="1">
      <c r="A1325" s="581" t="s">
        <v>12930</v>
      </c>
      <c r="B1325" s="582" t="s">
        <v>13196</v>
      </c>
      <c r="C1325" s="581" t="s">
        <v>7</v>
      </c>
      <c r="D1325" s="581" t="s">
        <v>1174</v>
      </c>
      <c r="E1325" s="804" t="s">
        <v>12928</v>
      </c>
      <c r="F1325" s="804"/>
      <c r="G1325" s="580" t="s">
        <v>23</v>
      </c>
      <c r="H1325" s="579">
        <v>0.157</v>
      </c>
      <c r="I1325" s="578">
        <v>15.08</v>
      </c>
      <c r="J1325" s="578">
        <v>2.36</v>
      </c>
    </row>
    <row r="1326" spans="1:10" ht="24" customHeight="1">
      <c r="A1326" s="576" t="s">
        <v>12926</v>
      </c>
      <c r="B1326" s="577" t="s">
        <v>13672</v>
      </c>
      <c r="C1326" s="576" t="s">
        <v>7</v>
      </c>
      <c r="D1326" s="576" t="s">
        <v>4821</v>
      </c>
      <c r="E1326" s="800" t="s">
        <v>12924</v>
      </c>
      <c r="F1326" s="800"/>
      <c r="G1326" s="575" t="s">
        <v>41</v>
      </c>
      <c r="H1326" s="574">
        <v>0.04</v>
      </c>
      <c r="I1326" s="573">
        <v>81.209999999999994</v>
      </c>
      <c r="J1326" s="573">
        <v>3.24</v>
      </c>
    </row>
    <row r="1327" spans="1:10" ht="24" customHeight="1">
      <c r="A1327" s="576" t="s">
        <v>12926</v>
      </c>
      <c r="B1327" s="577" t="s">
        <v>13732</v>
      </c>
      <c r="C1327" s="576" t="s">
        <v>7</v>
      </c>
      <c r="D1327" s="576" t="s">
        <v>6971</v>
      </c>
      <c r="E1327" s="800" t="s">
        <v>12924</v>
      </c>
      <c r="F1327" s="800"/>
      <c r="G1327" s="575" t="s">
        <v>41</v>
      </c>
      <c r="H1327" s="574">
        <v>1</v>
      </c>
      <c r="I1327" s="573">
        <v>89.86</v>
      </c>
      <c r="J1327" s="573">
        <v>89.86</v>
      </c>
    </row>
    <row r="1328" spans="1:10" ht="24" customHeight="1">
      <c r="A1328" s="576" t="s">
        <v>12926</v>
      </c>
      <c r="B1328" s="577" t="s">
        <v>13671</v>
      </c>
      <c r="C1328" s="576" t="s">
        <v>7</v>
      </c>
      <c r="D1328" s="576" t="s">
        <v>7094</v>
      </c>
      <c r="E1328" s="800" t="s">
        <v>12924</v>
      </c>
      <c r="F1328" s="800"/>
      <c r="G1328" s="575" t="s">
        <v>41</v>
      </c>
      <c r="H1328" s="574">
        <v>3.5000000000000003E-2</v>
      </c>
      <c r="I1328" s="573">
        <v>2.19</v>
      </c>
      <c r="J1328" s="573">
        <v>7.0000000000000007E-2</v>
      </c>
    </row>
    <row r="1329" spans="1:10" ht="24" customHeight="1">
      <c r="A1329" s="576" t="s">
        <v>12926</v>
      </c>
      <c r="B1329" s="577" t="s">
        <v>13670</v>
      </c>
      <c r="C1329" s="576" t="s">
        <v>7</v>
      </c>
      <c r="D1329" s="576" t="s">
        <v>8208</v>
      </c>
      <c r="E1329" s="800" t="s">
        <v>12924</v>
      </c>
      <c r="F1329" s="800"/>
      <c r="G1329" s="575" t="s">
        <v>41</v>
      </c>
      <c r="H1329" s="574">
        <v>5.1999999999999998E-2</v>
      </c>
      <c r="I1329" s="573">
        <v>70.52</v>
      </c>
      <c r="J1329" s="573">
        <v>3.66</v>
      </c>
    </row>
    <row r="1330" spans="1:10" ht="25.5">
      <c r="A1330" s="572"/>
      <c r="B1330" s="572"/>
      <c r="C1330" s="572"/>
      <c r="D1330" s="572"/>
      <c r="E1330" s="572" t="s">
        <v>12923</v>
      </c>
      <c r="F1330" s="571">
        <v>2.4068238617842006</v>
      </c>
      <c r="G1330" s="572" t="s">
        <v>12922</v>
      </c>
      <c r="H1330" s="571">
        <v>2.02</v>
      </c>
      <c r="I1330" s="572" t="s">
        <v>12921</v>
      </c>
      <c r="J1330" s="571">
        <v>4.43</v>
      </c>
    </row>
    <row r="1331" spans="1:10" ht="15" thickBot="1">
      <c r="A1331" s="572"/>
      <c r="B1331" s="572"/>
      <c r="C1331" s="572"/>
      <c r="D1331" s="572"/>
      <c r="E1331" s="572" t="s">
        <v>12920</v>
      </c>
      <c r="F1331" s="571">
        <v>28.89</v>
      </c>
      <c r="G1331" s="572"/>
      <c r="H1331" s="801" t="s">
        <v>12919</v>
      </c>
      <c r="I1331" s="801"/>
      <c r="J1331" s="571">
        <v>131.19999999999999</v>
      </c>
    </row>
    <row r="1332" spans="1:10" ht="0.95" customHeight="1" thickTop="1">
      <c r="A1332" s="570"/>
      <c r="B1332" s="570"/>
      <c r="C1332" s="570"/>
      <c r="D1332" s="570"/>
      <c r="E1332" s="570"/>
      <c r="F1332" s="570"/>
      <c r="G1332" s="570"/>
      <c r="H1332" s="570"/>
      <c r="I1332" s="570"/>
      <c r="J1332" s="570"/>
    </row>
    <row r="1333" spans="1:10" ht="18" customHeight="1">
      <c r="A1333" s="590" t="s">
        <v>13731</v>
      </c>
      <c r="B1333" s="588" t="s">
        <v>12942</v>
      </c>
      <c r="C1333" s="590" t="s">
        <v>12941</v>
      </c>
      <c r="D1333" s="590" t="s">
        <v>12940</v>
      </c>
      <c r="E1333" s="802" t="s">
        <v>12939</v>
      </c>
      <c r="F1333" s="802"/>
      <c r="G1333" s="589" t="s">
        <v>12938</v>
      </c>
      <c r="H1333" s="588" t="s">
        <v>12937</v>
      </c>
      <c r="I1333" s="588" t="s">
        <v>12936</v>
      </c>
      <c r="J1333" s="588" t="s">
        <v>12935</v>
      </c>
    </row>
    <row r="1334" spans="1:10" ht="36" customHeight="1">
      <c r="A1334" s="586" t="s">
        <v>12934</v>
      </c>
      <c r="B1334" s="587" t="s">
        <v>13730</v>
      </c>
      <c r="C1334" s="586" t="s">
        <v>7</v>
      </c>
      <c r="D1334" s="586" t="s">
        <v>286</v>
      </c>
      <c r="E1334" s="803" t="s">
        <v>12932</v>
      </c>
      <c r="F1334" s="803"/>
      <c r="G1334" s="585" t="s">
        <v>41</v>
      </c>
      <c r="H1334" s="584">
        <v>1</v>
      </c>
      <c r="I1334" s="583">
        <v>21.7</v>
      </c>
      <c r="J1334" s="583">
        <v>21.7</v>
      </c>
    </row>
    <row r="1335" spans="1:10" ht="24" customHeight="1">
      <c r="A1335" s="581" t="s">
        <v>12930</v>
      </c>
      <c r="B1335" s="582" t="s">
        <v>12931</v>
      </c>
      <c r="C1335" s="581" t="s">
        <v>7</v>
      </c>
      <c r="D1335" s="581" t="s">
        <v>52</v>
      </c>
      <c r="E1335" s="804" t="s">
        <v>12928</v>
      </c>
      <c r="F1335" s="804"/>
      <c r="G1335" s="580" t="s">
        <v>23</v>
      </c>
      <c r="H1335" s="579">
        <v>0.108</v>
      </c>
      <c r="I1335" s="578">
        <v>19.920000000000002</v>
      </c>
      <c r="J1335" s="578">
        <v>2.15</v>
      </c>
    </row>
    <row r="1336" spans="1:10" ht="24" customHeight="1">
      <c r="A1336" s="581" t="s">
        <v>12930</v>
      </c>
      <c r="B1336" s="582" t="s">
        <v>13196</v>
      </c>
      <c r="C1336" s="581" t="s">
        <v>7</v>
      </c>
      <c r="D1336" s="581" t="s">
        <v>1174</v>
      </c>
      <c r="E1336" s="804" t="s">
        <v>12928</v>
      </c>
      <c r="F1336" s="804"/>
      <c r="G1336" s="580" t="s">
        <v>23</v>
      </c>
      <c r="H1336" s="579">
        <v>0.108</v>
      </c>
      <c r="I1336" s="578">
        <v>15.08</v>
      </c>
      <c r="J1336" s="578">
        <v>1.62</v>
      </c>
    </row>
    <row r="1337" spans="1:10" ht="24" customHeight="1">
      <c r="A1337" s="576" t="s">
        <v>12926</v>
      </c>
      <c r="B1337" s="577" t="s">
        <v>13672</v>
      </c>
      <c r="C1337" s="576" t="s">
        <v>7</v>
      </c>
      <c r="D1337" s="576" t="s">
        <v>4821</v>
      </c>
      <c r="E1337" s="800" t="s">
        <v>12924</v>
      </c>
      <c r="F1337" s="800"/>
      <c r="G1337" s="575" t="s">
        <v>41</v>
      </c>
      <c r="H1337" s="574">
        <v>1.7999999999999999E-2</v>
      </c>
      <c r="I1337" s="573">
        <v>81.209999999999994</v>
      </c>
      <c r="J1337" s="573">
        <v>1.46</v>
      </c>
    </row>
    <row r="1338" spans="1:10" ht="24" customHeight="1">
      <c r="A1338" s="576" t="s">
        <v>12926</v>
      </c>
      <c r="B1338" s="577" t="s">
        <v>13729</v>
      </c>
      <c r="C1338" s="576" t="s">
        <v>7</v>
      </c>
      <c r="D1338" s="576" t="s">
        <v>6044</v>
      </c>
      <c r="E1338" s="800" t="s">
        <v>12924</v>
      </c>
      <c r="F1338" s="800"/>
      <c r="G1338" s="575" t="s">
        <v>41</v>
      </c>
      <c r="H1338" s="574">
        <v>1</v>
      </c>
      <c r="I1338" s="573">
        <v>14.87</v>
      </c>
      <c r="J1338" s="573">
        <v>14.87</v>
      </c>
    </row>
    <row r="1339" spans="1:10" ht="24" customHeight="1">
      <c r="A1339" s="576" t="s">
        <v>12926</v>
      </c>
      <c r="B1339" s="577" t="s">
        <v>13671</v>
      </c>
      <c r="C1339" s="576" t="s">
        <v>7</v>
      </c>
      <c r="D1339" s="576" t="s">
        <v>7094</v>
      </c>
      <c r="E1339" s="800" t="s">
        <v>12924</v>
      </c>
      <c r="F1339" s="800"/>
      <c r="G1339" s="575" t="s">
        <v>41</v>
      </c>
      <c r="H1339" s="574">
        <v>2.4E-2</v>
      </c>
      <c r="I1339" s="573">
        <v>2.19</v>
      </c>
      <c r="J1339" s="573">
        <v>0.05</v>
      </c>
    </row>
    <row r="1340" spans="1:10" ht="24" customHeight="1">
      <c r="A1340" s="576" t="s">
        <v>12926</v>
      </c>
      <c r="B1340" s="577" t="s">
        <v>13670</v>
      </c>
      <c r="C1340" s="576" t="s">
        <v>7</v>
      </c>
      <c r="D1340" s="576" t="s">
        <v>8208</v>
      </c>
      <c r="E1340" s="800" t="s">
        <v>12924</v>
      </c>
      <c r="F1340" s="800"/>
      <c r="G1340" s="575" t="s">
        <v>41</v>
      </c>
      <c r="H1340" s="574">
        <v>2.1999999999999999E-2</v>
      </c>
      <c r="I1340" s="573">
        <v>70.52</v>
      </c>
      <c r="J1340" s="573">
        <v>1.55</v>
      </c>
    </row>
    <row r="1341" spans="1:10" ht="25.5">
      <c r="A1341" s="572"/>
      <c r="B1341" s="572"/>
      <c r="C1341" s="572"/>
      <c r="D1341" s="572"/>
      <c r="E1341" s="572" t="s">
        <v>12923</v>
      </c>
      <c r="F1341" s="571">
        <v>1.6516353363033793</v>
      </c>
      <c r="G1341" s="572" t="s">
        <v>12922</v>
      </c>
      <c r="H1341" s="571">
        <v>1.39</v>
      </c>
      <c r="I1341" s="572" t="s">
        <v>12921</v>
      </c>
      <c r="J1341" s="571">
        <v>3.04</v>
      </c>
    </row>
    <row r="1342" spans="1:10" ht="15" thickBot="1">
      <c r="A1342" s="572"/>
      <c r="B1342" s="572"/>
      <c r="C1342" s="572"/>
      <c r="D1342" s="572"/>
      <c r="E1342" s="572" t="s">
        <v>12920</v>
      </c>
      <c r="F1342" s="571">
        <v>6.12</v>
      </c>
      <c r="G1342" s="572"/>
      <c r="H1342" s="801" t="s">
        <v>12919</v>
      </c>
      <c r="I1342" s="801"/>
      <c r="J1342" s="571">
        <v>27.82</v>
      </c>
    </row>
    <row r="1343" spans="1:10" ht="0.95" customHeight="1" thickTop="1">
      <c r="A1343" s="570"/>
      <c r="B1343" s="570"/>
      <c r="C1343" s="570"/>
      <c r="D1343" s="570"/>
      <c r="E1343" s="570"/>
      <c r="F1343" s="570"/>
      <c r="G1343" s="570"/>
      <c r="H1343" s="570"/>
      <c r="I1343" s="570"/>
      <c r="J1343" s="570"/>
    </row>
    <row r="1344" spans="1:10" ht="18" customHeight="1">
      <c r="A1344" s="590" t="s">
        <v>13728</v>
      </c>
      <c r="B1344" s="588" t="s">
        <v>12942</v>
      </c>
      <c r="C1344" s="590" t="s">
        <v>12941</v>
      </c>
      <c r="D1344" s="590" t="s">
        <v>12940</v>
      </c>
      <c r="E1344" s="802" t="s">
        <v>12939</v>
      </c>
      <c r="F1344" s="802"/>
      <c r="G1344" s="589" t="s">
        <v>12938</v>
      </c>
      <c r="H1344" s="588" t="s">
        <v>12937</v>
      </c>
      <c r="I1344" s="588" t="s">
        <v>12936</v>
      </c>
      <c r="J1344" s="588" t="s">
        <v>12935</v>
      </c>
    </row>
    <row r="1345" spans="1:10" ht="36" customHeight="1">
      <c r="A1345" s="586" t="s">
        <v>12934</v>
      </c>
      <c r="B1345" s="587" t="s">
        <v>13727</v>
      </c>
      <c r="C1345" s="586" t="s">
        <v>7</v>
      </c>
      <c r="D1345" s="586" t="s">
        <v>290</v>
      </c>
      <c r="E1345" s="803" t="s">
        <v>12932</v>
      </c>
      <c r="F1345" s="803"/>
      <c r="G1345" s="585" t="s">
        <v>41</v>
      </c>
      <c r="H1345" s="584">
        <v>1</v>
      </c>
      <c r="I1345" s="583">
        <v>45.33</v>
      </c>
      <c r="J1345" s="583">
        <v>45.33</v>
      </c>
    </row>
    <row r="1346" spans="1:10" ht="24" customHeight="1">
      <c r="A1346" s="581" t="s">
        <v>12930</v>
      </c>
      <c r="B1346" s="582" t="s">
        <v>12931</v>
      </c>
      <c r="C1346" s="581" t="s">
        <v>7</v>
      </c>
      <c r="D1346" s="581" t="s">
        <v>52</v>
      </c>
      <c r="E1346" s="804" t="s">
        <v>12928</v>
      </c>
      <c r="F1346" s="804"/>
      <c r="G1346" s="580" t="s">
        <v>23</v>
      </c>
      <c r="H1346" s="579">
        <v>0.128</v>
      </c>
      <c r="I1346" s="578">
        <v>19.920000000000002</v>
      </c>
      <c r="J1346" s="578">
        <v>2.54</v>
      </c>
    </row>
    <row r="1347" spans="1:10" ht="24" customHeight="1">
      <c r="A1347" s="581" t="s">
        <v>12930</v>
      </c>
      <c r="B1347" s="582" t="s">
        <v>13196</v>
      </c>
      <c r="C1347" s="581" t="s">
        <v>7</v>
      </c>
      <c r="D1347" s="581" t="s">
        <v>1174</v>
      </c>
      <c r="E1347" s="804" t="s">
        <v>12928</v>
      </c>
      <c r="F1347" s="804"/>
      <c r="G1347" s="580" t="s">
        <v>23</v>
      </c>
      <c r="H1347" s="579">
        <v>0.128</v>
      </c>
      <c r="I1347" s="578">
        <v>15.08</v>
      </c>
      <c r="J1347" s="578">
        <v>1.93</v>
      </c>
    </row>
    <row r="1348" spans="1:10" ht="24" customHeight="1">
      <c r="A1348" s="576" t="s">
        <v>12926</v>
      </c>
      <c r="B1348" s="577" t="s">
        <v>13672</v>
      </c>
      <c r="C1348" s="576" t="s">
        <v>7</v>
      </c>
      <c r="D1348" s="576" t="s">
        <v>4821</v>
      </c>
      <c r="E1348" s="800" t="s">
        <v>12924</v>
      </c>
      <c r="F1348" s="800"/>
      <c r="G1348" s="575" t="s">
        <v>41</v>
      </c>
      <c r="H1348" s="574">
        <v>2.4E-2</v>
      </c>
      <c r="I1348" s="573">
        <v>81.209999999999994</v>
      </c>
      <c r="J1348" s="573">
        <v>1.94</v>
      </c>
    </row>
    <row r="1349" spans="1:10" ht="24" customHeight="1">
      <c r="A1349" s="576" t="s">
        <v>12926</v>
      </c>
      <c r="B1349" s="577" t="s">
        <v>13726</v>
      </c>
      <c r="C1349" s="576" t="s">
        <v>7</v>
      </c>
      <c r="D1349" s="576" t="s">
        <v>6045</v>
      </c>
      <c r="E1349" s="800" t="s">
        <v>12924</v>
      </c>
      <c r="F1349" s="800"/>
      <c r="G1349" s="575" t="s">
        <v>41</v>
      </c>
      <c r="H1349" s="574">
        <v>1</v>
      </c>
      <c r="I1349" s="573">
        <v>36.75</v>
      </c>
      <c r="J1349" s="573">
        <v>36.75</v>
      </c>
    </row>
    <row r="1350" spans="1:10" ht="24" customHeight="1">
      <c r="A1350" s="576" t="s">
        <v>12926</v>
      </c>
      <c r="B1350" s="577" t="s">
        <v>13671</v>
      </c>
      <c r="C1350" s="576" t="s">
        <v>7</v>
      </c>
      <c r="D1350" s="576" t="s">
        <v>7094</v>
      </c>
      <c r="E1350" s="800" t="s">
        <v>12924</v>
      </c>
      <c r="F1350" s="800"/>
      <c r="G1350" s="575" t="s">
        <v>41</v>
      </c>
      <c r="H1350" s="574">
        <v>2.8000000000000001E-2</v>
      </c>
      <c r="I1350" s="573">
        <v>2.19</v>
      </c>
      <c r="J1350" s="573">
        <v>0.06</v>
      </c>
    </row>
    <row r="1351" spans="1:10" ht="24" customHeight="1">
      <c r="A1351" s="576" t="s">
        <v>12926</v>
      </c>
      <c r="B1351" s="577" t="s">
        <v>13670</v>
      </c>
      <c r="C1351" s="576" t="s">
        <v>7</v>
      </c>
      <c r="D1351" s="576" t="s">
        <v>8208</v>
      </c>
      <c r="E1351" s="800" t="s">
        <v>12924</v>
      </c>
      <c r="F1351" s="800"/>
      <c r="G1351" s="575" t="s">
        <v>41</v>
      </c>
      <c r="H1351" s="574">
        <v>0.03</v>
      </c>
      <c r="I1351" s="573">
        <v>70.52</v>
      </c>
      <c r="J1351" s="573">
        <v>2.11</v>
      </c>
    </row>
    <row r="1352" spans="1:10" ht="25.5">
      <c r="A1352" s="572"/>
      <c r="B1352" s="572"/>
      <c r="C1352" s="572"/>
      <c r="D1352" s="572"/>
      <c r="E1352" s="572" t="s">
        <v>12923</v>
      </c>
      <c r="F1352" s="571">
        <v>1.9613169618602631</v>
      </c>
      <c r="G1352" s="572" t="s">
        <v>12922</v>
      </c>
      <c r="H1352" s="571">
        <v>1.65</v>
      </c>
      <c r="I1352" s="572" t="s">
        <v>12921</v>
      </c>
      <c r="J1352" s="571">
        <v>3.61</v>
      </c>
    </row>
    <row r="1353" spans="1:10" ht="15" thickBot="1">
      <c r="A1353" s="572"/>
      <c r="B1353" s="572"/>
      <c r="C1353" s="572"/>
      <c r="D1353" s="572"/>
      <c r="E1353" s="572" t="s">
        <v>12920</v>
      </c>
      <c r="F1353" s="571">
        <v>12.8</v>
      </c>
      <c r="G1353" s="572"/>
      <c r="H1353" s="801" t="s">
        <v>12919</v>
      </c>
      <c r="I1353" s="801"/>
      <c r="J1353" s="571">
        <v>58.13</v>
      </c>
    </row>
    <row r="1354" spans="1:10" ht="0.95" customHeight="1" thickTop="1">
      <c r="A1354" s="570"/>
      <c r="B1354" s="570"/>
      <c r="C1354" s="570"/>
      <c r="D1354" s="570"/>
      <c r="E1354" s="570"/>
      <c r="F1354" s="570"/>
      <c r="G1354" s="570"/>
      <c r="H1354" s="570"/>
      <c r="I1354" s="570"/>
      <c r="J1354" s="570"/>
    </row>
    <row r="1355" spans="1:10" ht="18" customHeight="1">
      <c r="A1355" s="590" t="s">
        <v>13725</v>
      </c>
      <c r="B1355" s="588" t="s">
        <v>12942</v>
      </c>
      <c r="C1355" s="590" t="s">
        <v>12941</v>
      </c>
      <c r="D1355" s="590" t="s">
        <v>12940</v>
      </c>
      <c r="E1355" s="802" t="s">
        <v>12939</v>
      </c>
      <c r="F1355" s="802"/>
      <c r="G1355" s="589" t="s">
        <v>12938</v>
      </c>
      <c r="H1355" s="588" t="s">
        <v>12937</v>
      </c>
      <c r="I1355" s="588" t="s">
        <v>12936</v>
      </c>
      <c r="J1355" s="588" t="s">
        <v>12935</v>
      </c>
    </row>
    <row r="1356" spans="1:10" ht="36" customHeight="1">
      <c r="A1356" s="586" t="s">
        <v>12934</v>
      </c>
      <c r="B1356" s="587" t="s">
        <v>13724</v>
      </c>
      <c r="C1356" s="586" t="s">
        <v>7</v>
      </c>
      <c r="D1356" s="586" t="s">
        <v>296</v>
      </c>
      <c r="E1356" s="803" t="s">
        <v>12932</v>
      </c>
      <c r="F1356" s="803"/>
      <c r="G1356" s="585" t="s">
        <v>41</v>
      </c>
      <c r="H1356" s="584">
        <v>1</v>
      </c>
      <c r="I1356" s="583">
        <v>64.7</v>
      </c>
      <c r="J1356" s="583">
        <v>64.7</v>
      </c>
    </row>
    <row r="1357" spans="1:10" ht="24" customHeight="1">
      <c r="A1357" s="581" t="s">
        <v>12930</v>
      </c>
      <c r="B1357" s="582" t="s">
        <v>12931</v>
      </c>
      <c r="C1357" s="581" t="s">
        <v>7</v>
      </c>
      <c r="D1357" s="581" t="s">
        <v>52</v>
      </c>
      <c r="E1357" s="804" t="s">
        <v>12928</v>
      </c>
      <c r="F1357" s="804"/>
      <c r="G1357" s="580" t="s">
        <v>23</v>
      </c>
      <c r="H1357" s="579">
        <v>0.157</v>
      </c>
      <c r="I1357" s="578">
        <v>19.920000000000002</v>
      </c>
      <c r="J1357" s="578">
        <v>3.12</v>
      </c>
    </row>
    <row r="1358" spans="1:10" ht="24" customHeight="1">
      <c r="A1358" s="581" t="s">
        <v>12930</v>
      </c>
      <c r="B1358" s="582" t="s">
        <v>13196</v>
      </c>
      <c r="C1358" s="581" t="s">
        <v>7</v>
      </c>
      <c r="D1358" s="581" t="s">
        <v>1174</v>
      </c>
      <c r="E1358" s="804" t="s">
        <v>12928</v>
      </c>
      <c r="F1358" s="804"/>
      <c r="G1358" s="580" t="s">
        <v>23</v>
      </c>
      <c r="H1358" s="579">
        <v>0.157</v>
      </c>
      <c r="I1358" s="578">
        <v>15.08</v>
      </c>
      <c r="J1358" s="578">
        <v>2.36</v>
      </c>
    </row>
    <row r="1359" spans="1:10" ht="24" customHeight="1">
      <c r="A1359" s="576" t="s">
        <v>12926</v>
      </c>
      <c r="B1359" s="577" t="s">
        <v>13672</v>
      </c>
      <c r="C1359" s="576" t="s">
        <v>7</v>
      </c>
      <c r="D1359" s="576" t="s">
        <v>4821</v>
      </c>
      <c r="E1359" s="800" t="s">
        <v>12924</v>
      </c>
      <c r="F1359" s="800"/>
      <c r="G1359" s="575" t="s">
        <v>41</v>
      </c>
      <c r="H1359" s="574">
        <v>0.04</v>
      </c>
      <c r="I1359" s="573">
        <v>81.209999999999994</v>
      </c>
      <c r="J1359" s="573">
        <v>3.24</v>
      </c>
    </row>
    <row r="1360" spans="1:10" ht="24" customHeight="1">
      <c r="A1360" s="576" t="s">
        <v>12926</v>
      </c>
      <c r="B1360" s="577" t="s">
        <v>13723</v>
      </c>
      <c r="C1360" s="576" t="s">
        <v>7</v>
      </c>
      <c r="D1360" s="576" t="s">
        <v>6046</v>
      </c>
      <c r="E1360" s="800" t="s">
        <v>12924</v>
      </c>
      <c r="F1360" s="800"/>
      <c r="G1360" s="575" t="s">
        <v>41</v>
      </c>
      <c r="H1360" s="574">
        <v>1</v>
      </c>
      <c r="I1360" s="573">
        <v>52.25</v>
      </c>
      <c r="J1360" s="573">
        <v>52.25</v>
      </c>
    </row>
    <row r="1361" spans="1:10" ht="24" customHeight="1">
      <c r="A1361" s="576" t="s">
        <v>12926</v>
      </c>
      <c r="B1361" s="577" t="s">
        <v>13671</v>
      </c>
      <c r="C1361" s="576" t="s">
        <v>7</v>
      </c>
      <c r="D1361" s="576" t="s">
        <v>7094</v>
      </c>
      <c r="E1361" s="800" t="s">
        <v>12924</v>
      </c>
      <c r="F1361" s="800"/>
      <c r="G1361" s="575" t="s">
        <v>41</v>
      </c>
      <c r="H1361" s="574">
        <v>3.5000000000000003E-2</v>
      </c>
      <c r="I1361" s="573">
        <v>2.19</v>
      </c>
      <c r="J1361" s="573">
        <v>7.0000000000000007E-2</v>
      </c>
    </row>
    <row r="1362" spans="1:10" ht="24" customHeight="1">
      <c r="A1362" s="576" t="s">
        <v>12926</v>
      </c>
      <c r="B1362" s="577" t="s">
        <v>13670</v>
      </c>
      <c r="C1362" s="576" t="s">
        <v>7</v>
      </c>
      <c r="D1362" s="576" t="s">
        <v>8208</v>
      </c>
      <c r="E1362" s="800" t="s">
        <v>12924</v>
      </c>
      <c r="F1362" s="800"/>
      <c r="G1362" s="575" t="s">
        <v>41</v>
      </c>
      <c r="H1362" s="574">
        <v>5.1999999999999998E-2</v>
      </c>
      <c r="I1362" s="573">
        <v>70.52</v>
      </c>
      <c r="J1362" s="573">
        <v>3.66</v>
      </c>
    </row>
    <row r="1363" spans="1:10" ht="25.5">
      <c r="A1363" s="572"/>
      <c r="B1363" s="572"/>
      <c r="C1363" s="572"/>
      <c r="D1363" s="572"/>
      <c r="E1363" s="572" t="s">
        <v>12923</v>
      </c>
      <c r="F1363" s="571">
        <v>2.4068238617842006</v>
      </c>
      <c r="G1363" s="572" t="s">
        <v>12922</v>
      </c>
      <c r="H1363" s="571">
        <v>2.02</v>
      </c>
      <c r="I1363" s="572" t="s">
        <v>12921</v>
      </c>
      <c r="J1363" s="571">
        <v>4.43</v>
      </c>
    </row>
    <row r="1364" spans="1:10" ht="15" thickBot="1">
      <c r="A1364" s="572"/>
      <c r="B1364" s="572"/>
      <c r="C1364" s="572"/>
      <c r="D1364" s="572"/>
      <c r="E1364" s="572" t="s">
        <v>12920</v>
      </c>
      <c r="F1364" s="571">
        <v>18.27</v>
      </c>
      <c r="G1364" s="572"/>
      <c r="H1364" s="801" t="s">
        <v>12919</v>
      </c>
      <c r="I1364" s="801"/>
      <c r="J1364" s="571">
        <v>82.97</v>
      </c>
    </row>
    <row r="1365" spans="1:10" ht="0.95" customHeight="1" thickTop="1">
      <c r="A1365" s="570"/>
      <c r="B1365" s="570"/>
      <c r="C1365" s="570"/>
      <c r="D1365" s="570"/>
      <c r="E1365" s="570"/>
      <c r="F1365" s="570"/>
      <c r="G1365" s="570"/>
      <c r="H1365" s="570"/>
      <c r="I1365" s="570"/>
      <c r="J1365" s="570"/>
    </row>
    <row r="1366" spans="1:10" ht="18" customHeight="1">
      <c r="A1366" s="590" t="s">
        <v>13722</v>
      </c>
      <c r="B1366" s="588" t="s">
        <v>12942</v>
      </c>
      <c r="C1366" s="590" t="s">
        <v>12941</v>
      </c>
      <c r="D1366" s="590" t="s">
        <v>12940</v>
      </c>
      <c r="E1366" s="802" t="s">
        <v>12939</v>
      </c>
      <c r="F1366" s="802"/>
      <c r="G1366" s="589" t="s">
        <v>12938</v>
      </c>
      <c r="H1366" s="588" t="s">
        <v>12937</v>
      </c>
      <c r="I1366" s="588" t="s">
        <v>12936</v>
      </c>
      <c r="J1366" s="588" t="s">
        <v>12935</v>
      </c>
    </row>
    <row r="1367" spans="1:10" ht="36" customHeight="1">
      <c r="A1367" s="586" t="s">
        <v>12934</v>
      </c>
      <c r="B1367" s="587" t="s">
        <v>13721</v>
      </c>
      <c r="C1367" s="586" t="s">
        <v>7</v>
      </c>
      <c r="D1367" s="586" t="s">
        <v>294</v>
      </c>
      <c r="E1367" s="803" t="s">
        <v>12932</v>
      </c>
      <c r="F1367" s="803"/>
      <c r="G1367" s="585" t="s">
        <v>41</v>
      </c>
      <c r="H1367" s="584">
        <v>1</v>
      </c>
      <c r="I1367" s="583">
        <v>77</v>
      </c>
      <c r="J1367" s="583">
        <v>77</v>
      </c>
    </row>
    <row r="1368" spans="1:10" ht="24" customHeight="1">
      <c r="A1368" s="581" t="s">
        <v>12930</v>
      </c>
      <c r="B1368" s="582" t="s">
        <v>12931</v>
      </c>
      <c r="C1368" s="581" t="s">
        <v>7</v>
      </c>
      <c r="D1368" s="581" t="s">
        <v>52</v>
      </c>
      <c r="E1368" s="804" t="s">
        <v>12928</v>
      </c>
      <c r="F1368" s="804"/>
      <c r="G1368" s="580" t="s">
        <v>23</v>
      </c>
      <c r="H1368" s="579">
        <v>0.157</v>
      </c>
      <c r="I1368" s="578">
        <v>19.920000000000002</v>
      </c>
      <c r="J1368" s="578">
        <v>3.12</v>
      </c>
    </row>
    <row r="1369" spans="1:10" ht="24" customHeight="1">
      <c r="A1369" s="581" t="s">
        <v>12930</v>
      </c>
      <c r="B1369" s="582" t="s">
        <v>13196</v>
      </c>
      <c r="C1369" s="581" t="s">
        <v>7</v>
      </c>
      <c r="D1369" s="581" t="s">
        <v>1174</v>
      </c>
      <c r="E1369" s="804" t="s">
        <v>12928</v>
      </c>
      <c r="F1369" s="804"/>
      <c r="G1369" s="580" t="s">
        <v>23</v>
      </c>
      <c r="H1369" s="579">
        <v>0.157</v>
      </c>
      <c r="I1369" s="578">
        <v>15.08</v>
      </c>
      <c r="J1369" s="578">
        <v>2.36</v>
      </c>
    </row>
    <row r="1370" spans="1:10" ht="24" customHeight="1">
      <c r="A1370" s="576" t="s">
        <v>12926</v>
      </c>
      <c r="B1370" s="577" t="s">
        <v>13672</v>
      </c>
      <c r="C1370" s="576" t="s">
        <v>7</v>
      </c>
      <c r="D1370" s="576" t="s">
        <v>4821</v>
      </c>
      <c r="E1370" s="800" t="s">
        <v>12924</v>
      </c>
      <c r="F1370" s="800"/>
      <c r="G1370" s="575" t="s">
        <v>41</v>
      </c>
      <c r="H1370" s="574">
        <v>0.04</v>
      </c>
      <c r="I1370" s="573">
        <v>81.209999999999994</v>
      </c>
      <c r="J1370" s="573">
        <v>3.24</v>
      </c>
    </row>
    <row r="1371" spans="1:10" ht="24" customHeight="1">
      <c r="A1371" s="576" t="s">
        <v>12926</v>
      </c>
      <c r="B1371" s="577" t="s">
        <v>13720</v>
      </c>
      <c r="C1371" s="576" t="s">
        <v>7</v>
      </c>
      <c r="D1371" s="576" t="s">
        <v>6969</v>
      </c>
      <c r="E1371" s="800" t="s">
        <v>12924</v>
      </c>
      <c r="F1371" s="800"/>
      <c r="G1371" s="575" t="s">
        <v>41</v>
      </c>
      <c r="H1371" s="574">
        <v>1</v>
      </c>
      <c r="I1371" s="573">
        <v>64.55</v>
      </c>
      <c r="J1371" s="573">
        <v>64.55</v>
      </c>
    </row>
    <row r="1372" spans="1:10" ht="24" customHeight="1">
      <c r="A1372" s="576" t="s">
        <v>12926</v>
      </c>
      <c r="B1372" s="577" t="s">
        <v>13671</v>
      </c>
      <c r="C1372" s="576" t="s">
        <v>7</v>
      </c>
      <c r="D1372" s="576" t="s">
        <v>7094</v>
      </c>
      <c r="E1372" s="800" t="s">
        <v>12924</v>
      </c>
      <c r="F1372" s="800"/>
      <c r="G1372" s="575" t="s">
        <v>41</v>
      </c>
      <c r="H1372" s="574">
        <v>3.5000000000000003E-2</v>
      </c>
      <c r="I1372" s="573">
        <v>2.19</v>
      </c>
      <c r="J1372" s="573">
        <v>7.0000000000000007E-2</v>
      </c>
    </row>
    <row r="1373" spans="1:10" ht="24" customHeight="1">
      <c r="A1373" s="576" t="s">
        <v>12926</v>
      </c>
      <c r="B1373" s="577" t="s">
        <v>13670</v>
      </c>
      <c r="C1373" s="576" t="s">
        <v>7</v>
      </c>
      <c r="D1373" s="576" t="s">
        <v>8208</v>
      </c>
      <c r="E1373" s="800" t="s">
        <v>12924</v>
      </c>
      <c r="F1373" s="800"/>
      <c r="G1373" s="575" t="s">
        <v>41</v>
      </c>
      <c r="H1373" s="574">
        <v>5.1999999999999998E-2</v>
      </c>
      <c r="I1373" s="573">
        <v>70.52</v>
      </c>
      <c r="J1373" s="573">
        <v>3.66</v>
      </c>
    </row>
    <row r="1374" spans="1:10" ht="25.5">
      <c r="A1374" s="572"/>
      <c r="B1374" s="572"/>
      <c r="C1374" s="572"/>
      <c r="D1374" s="572"/>
      <c r="E1374" s="572" t="s">
        <v>12923</v>
      </c>
      <c r="F1374" s="571">
        <v>2.4068238617842006</v>
      </c>
      <c r="G1374" s="572" t="s">
        <v>12922</v>
      </c>
      <c r="H1374" s="571">
        <v>2.02</v>
      </c>
      <c r="I1374" s="572" t="s">
        <v>12921</v>
      </c>
      <c r="J1374" s="571">
        <v>4.43</v>
      </c>
    </row>
    <row r="1375" spans="1:10" ht="15" thickBot="1">
      <c r="A1375" s="572"/>
      <c r="B1375" s="572"/>
      <c r="C1375" s="572"/>
      <c r="D1375" s="572"/>
      <c r="E1375" s="572" t="s">
        <v>12920</v>
      </c>
      <c r="F1375" s="571">
        <v>21.74</v>
      </c>
      <c r="G1375" s="572"/>
      <c r="H1375" s="801" t="s">
        <v>12919</v>
      </c>
      <c r="I1375" s="801"/>
      <c r="J1375" s="571">
        <v>98.74</v>
      </c>
    </row>
    <row r="1376" spans="1:10" ht="0.95" customHeight="1" thickTop="1">
      <c r="A1376" s="570"/>
      <c r="B1376" s="570"/>
      <c r="C1376" s="570"/>
      <c r="D1376" s="570"/>
      <c r="E1376" s="570"/>
      <c r="F1376" s="570"/>
      <c r="G1376" s="570"/>
      <c r="H1376" s="570"/>
      <c r="I1376" s="570"/>
      <c r="J1376" s="570"/>
    </row>
    <row r="1377" spans="1:10" ht="18" customHeight="1">
      <c r="A1377" s="590" t="s">
        <v>13719</v>
      </c>
      <c r="B1377" s="588" t="s">
        <v>12942</v>
      </c>
      <c r="C1377" s="590" t="s">
        <v>12941</v>
      </c>
      <c r="D1377" s="590" t="s">
        <v>12940</v>
      </c>
      <c r="E1377" s="802" t="s">
        <v>12939</v>
      </c>
      <c r="F1377" s="802"/>
      <c r="G1377" s="589" t="s">
        <v>12938</v>
      </c>
      <c r="H1377" s="588" t="s">
        <v>12937</v>
      </c>
      <c r="I1377" s="588" t="s">
        <v>12936</v>
      </c>
      <c r="J1377" s="588" t="s">
        <v>12935</v>
      </c>
    </row>
    <row r="1378" spans="1:10" ht="36" customHeight="1">
      <c r="A1378" s="586" t="s">
        <v>12934</v>
      </c>
      <c r="B1378" s="587" t="s">
        <v>13718</v>
      </c>
      <c r="C1378" s="586" t="s">
        <v>7</v>
      </c>
      <c r="D1378" s="586" t="s">
        <v>1408</v>
      </c>
      <c r="E1378" s="803" t="s">
        <v>12932</v>
      </c>
      <c r="F1378" s="803"/>
      <c r="G1378" s="585" t="s">
        <v>41</v>
      </c>
      <c r="H1378" s="584">
        <v>1</v>
      </c>
      <c r="I1378" s="583">
        <v>5.04</v>
      </c>
      <c r="J1378" s="583">
        <v>5.04</v>
      </c>
    </row>
    <row r="1379" spans="1:10" ht="24" customHeight="1">
      <c r="A1379" s="581" t="s">
        <v>12930</v>
      </c>
      <c r="B1379" s="582" t="s">
        <v>12931</v>
      </c>
      <c r="C1379" s="581" t="s">
        <v>7</v>
      </c>
      <c r="D1379" s="581" t="s">
        <v>52</v>
      </c>
      <c r="E1379" s="804" t="s">
        <v>12928</v>
      </c>
      <c r="F1379" s="804"/>
      <c r="G1379" s="580" t="s">
        <v>23</v>
      </c>
      <c r="H1379" s="579">
        <v>0.09</v>
      </c>
      <c r="I1379" s="578">
        <v>19.920000000000002</v>
      </c>
      <c r="J1379" s="578">
        <v>1.79</v>
      </c>
    </row>
    <row r="1380" spans="1:10" ht="24" customHeight="1">
      <c r="A1380" s="581" t="s">
        <v>12930</v>
      </c>
      <c r="B1380" s="582" t="s">
        <v>13196</v>
      </c>
      <c r="C1380" s="581" t="s">
        <v>7</v>
      </c>
      <c r="D1380" s="581" t="s">
        <v>1174</v>
      </c>
      <c r="E1380" s="804" t="s">
        <v>12928</v>
      </c>
      <c r="F1380" s="804"/>
      <c r="G1380" s="580" t="s">
        <v>23</v>
      </c>
      <c r="H1380" s="579">
        <v>0.09</v>
      </c>
      <c r="I1380" s="578">
        <v>15.08</v>
      </c>
      <c r="J1380" s="578">
        <v>1.35</v>
      </c>
    </row>
    <row r="1381" spans="1:10" ht="24" customHeight="1">
      <c r="A1381" s="576" t="s">
        <v>12926</v>
      </c>
      <c r="B1381" s="577" t="s">
        <v>13672</v>
      </c>
      <c r="C1381" s="576" t="s">
        <v>7</v>
      </c>
      <c r="D1381" s="576" t="s">
        <v>4821</v>
      </c>
      <c r="E1381" s="800" t="s">
        <v>12924</v>
      </c>
      <c r="F1381" s="800"/>
      <c r="G1381" s="575" t="s">
        <v>41</v>
      </c>
      <c r="H1381" s="574">
        <v>7.0000000000000001E-3</v>
      </c>
      <c r="I1381" s="573">
        <v>81.209999999999994</v>
      </c>
      <c r="J1381" s="573">
        <v>0.56000000000000005</v>
      </c>
    </row>
    <row r="1382" spans="1:10" ht="24" customHeight="1">
      <c r="A1382" s="576" t="s">
        <v>12926</v>
      </c>
      <c r="B1382" s="577" t="s">
        <v>13717</v>
      </c>
      <c r="C1382" s="576" t="s">
        <v>7</v>
      </c>
      <c r="D1382" s="576" t="s">
        <v>6911</v>
      </c>
      <c r="E1382" s="800" t="s">
        <v>12924</v>
      </c>
      <c r="F1382" s="800"/>
      <c r="G1382" s="575" t="s">
        <v>41</v>
      </c>
      <c r="H1382" s="574">
        <v>1</v>
      </c>
      <c r="I1382" s="573">
        <v>0.72</v>
      </c>
      <c r="J1382" s="573">
        <v>0.72</v>
      </c>
    </row>
    <row r="1383" spans="1:10" ht="24" customHeight="1">
      <c r="A1383" s="576" t="s">
        <v>12926</v>
      </c>
      <c r="B1383" s="577" t="s">
        <v>13671</v>
      </c>
      <c r="C1383" s="576" t="s">
        <v>7</v>
      </c>
      <c r="D1383" s="576" t="s">
        <v>7094</v>
      </c>
      <c r="E1383" s="800" t="s">
        <v>12924</v>
      </c>
      <c r="F1383" s="800"/>
      <c r="G1383" s="575" t="s">
        <v>41</v>
      </c>
      <c r="H1383" s="574">
        <v>0.03</v>
      </c>
      <c r="I1383" s="573">
        <v>2.19</v>
      </c>
      <c r="J1383" s="573">
        <v>0.06</v>
      </c>
    </row>
    <row r="1384" spans="1:10" ht="24" customHeight="1">
      <c r="A1384" s="576" t="s">
        <v>12926</v>
      </c>
      <c r="B1384" s="577" t="s">
        <v>13670</v>
      </c>
      <c r="C1384" s="576" t="s">
        <v>7</v>
      </c>
      <c r="D1384" s="576" t="s">
        <v>8208</v>
      </c>
      <c r="E1384" s="800" t="s">
        <v>12924</v>
      </c>
      <c r="F1384" s="800"/>
      <c r="G1384" s="575" t="s">
        <v>41</v>
      </c>
      <c r="H1384" s="574">
        <v>8.0000000000000002E-3</v>
      </c>
      <c r="I1384" s="573">
        <v>70.52</v>
      </c>
      <c r="J1384" s="573">
        <v>0.56000000000000005</v>
      </c>
    </row>
    <row r="1385" spans="1:10" ht="25.5">
      <c r="A1385" s="572"/>
      <c r="B1385" s="572"/>
      <c r="C1385" s="572"/>
      <c r="D1385" s="572"/>
      <c r="E1385" s="572" t="s">
        <v>12923</v>
      </c>
      <c r="F1385" s="571">
        <v>1.3799847875692708</v>
      </c>
      <c r="G1385" s="572" t="s">
        <v>12922</v>
      </c>
      <c r="H1385" s="571">
        <v>1.1599999999999999</v>
      </c>
      <c r="I1385" s="572" t="s">
        <v>12921</v>
      </c>
      <c r="J1385" s="571">
        <v>2.54</v>
      </c>
    </row>
    <row r="1386" spans="1:10" ht="15" thickBot="1">
      <c r="A1386" s="572"/>
      <c r="B1386" s="572"/>
      <c r="C1386" s="572"/>
      <c r="D1386" s="572"/>
      <c r="E1386" s="572" t="s">
        <v>12920</v>
      </c>
      <c r="F1386" s="571">
        <v>1.42</v>
      </c>
      <c r="G1386" s="572"/>
      <c r="H1386" s="801" t="s">
        <v>12919</v>
      </c>
      <c r="I1386" s="801"/>
      <c r="J1386" s="571">
        <v>6.46</v>
      </c>
    </row>
    <row r="1387" spans="1:10" ht="0.95" customHeight="1" thickTop="1">
      <c r="A1387" s="570"/>
      <c r="B1387" s="570"/>
      <c r="C1387" s="570"/>
      <c r="D1387" s="570"/>
      <c r="E1387" s="570"/>
      <c r="F1387" s="570"/>
      <c r="G1387" s="570"/>
      <c r="H1387" s="570"/>
      <c r="I1387" s="570"/>
      <c r="J1387" s="570"/>
    </row>
    <row r="1388" spans="1:10" ht="18" customHeight="1">
      <c r="A1388" s="590" t="s">
        <v>13716</v>
      </c>
      <c r="B1388" s="588" t="s">
        <v>12942</v>
      </c>
      <c r="C1388" s="590" t="s">
        <v>12941</v>
      </c>
      <c r="D1388" s="590" t="s">
        <v>12940</v>
      </c>
      <c r="E1388" s="802" t="s">
        <v>12939</v>
      </c>
      <c r="F1388" s="802"/>
      <c r="G1388" s="589" t="s">
        <v>12938</v>
      </c>
      <c r="H1388" s="588" t="s">
        <v>12937</v>
      </c>
      <c r="I1388" s="588" t="s">
        <v>12936</v>
      </c>
      <c r="J1388" s="588" t="s">
        <v>12935</v>
      </c>
    </row>
    <row r="1389" spans="1:10" ht="36" customHeight="1">
      <c r="A1389" s="586" t="s">
        <v>12934</v>
      </c>
      <c r="B1389" s="587" t="s">
        <v>13715</v>
      </c>
      <c r="C1389" s="586" t="s">
        <v>7</v>
      </c>
      <c r="D1389" s="586" t="s">
        <v>284</v>
      </c>
      <c r="E1389" s="803" t="s">
        <v>12932</v>
      </c>
      <c r="F1389" s="803"/>
      <c r="G1389" s="585" t="s">
        <v>41</v>
      </c>
      <c r="H1389" s="584">
        <v>1</v>
      </c>
      <c r="I1389" s="583">
        <v>12.34</v>
      </c>
      <c r="J1389" s="583">
        <v>12.34</v>
      </c>
    </row>
    <row r="1390" spans="1:10" ht="24" customHeight="1">
      <c r="A1390" s="581" t="s">
        <v>12930</v>
      </c>
      <c r="B1390" s="582" t="s">
        <v>12931</v>
      </c>
      <c r="C1390" s="581" t="s">
        <v>7</v>
      </c>
      <c r="D1390" s="581" t="s">
        <v>52</v>
      </c>
      <c r="E1390" s="804" t="s">
        <v>12928</v>
      </c>
      <c r="F1390" s="804"/>
      <c r="G1390" s="580" t="s">
        <v>23</v>
      </c>
      <c r="H1390" s="579">
        <v>0.108</v>
      </c>
      <c r="I1390" s="578">
        <v>19.920000000000002</v>
      </c>
      <c r="J1390" s="578">
        <v>2.15</v>
      </c>
    </row>
    <row r="1391" spans="1:10" ht="24" customHeight="1">
      <c r="A1391" s="581" t="s">
        <v>12930</v>
      </c>
      <c r="B1391" s="582" t="s">
        <v>13196</v>
      </c>
      <c r="C1391" s="581" t="s">
        <v>7</v>
      </c>
      <c r="D1391" s="581" t="s">
        <v>1174</v>
      </c>
      <c r="E1391" s="804" t="s">
        <v>12928</v>
      </c>
      <c r="F1391" s="804"/>
      <c r="G1391" s="580" t="s">
        <v>23</v>
      </c>
      <c r="H1391" s="579">
        <v>0.108</v>
      </c>
      <c r="I1391" s="578">
        <v>15.08</v>
      </c>
      <c r="J1391" s="578">
        <v>1.62</v>
      </c>
    </row>
    <row r="1392" spans="1:10" ht="24" customHeight="1">
      <c r="A1392" s="576" t="s">
        <v>12926</v>
      </c>
      <c r="B1392" s="577" t="s">
        <v>13672</v>
      </c>
      <c r="C1392" s="576" t="s">
        <v>7</v>
      </c>
      <c r="D1392" s="576" t="s">
        <v>4821</v>
      </c>
      <c r="E1392" s="800" t="s">
        <v>12924</v>
      </c>
      <c r="F1392" s="800"/>
      <c r="G1392" s="575" t="s">
        <v>41</v>
      </c>
      <c r="H1392" s="574">
        <v>1.7999999999999999E-2</v>
      </c>
      <c r="I1392" s="573">
        <v>81.209999999999994</v>
      </c>
      <c r="J1392" s="573">
        <v>1.46</v>
      </c>
    </row>
    <row r="1393" spans="1:10" ht="24" customHeight="1">
      <c r="A1393" s="576" t="s">
        <v>12926</v>
      </c>
      <c r="B1393" s="577" t="s">
        <v>13714</v>
      </c>
      <c r="C1393" s="576" t="s">
        <v>7</v>
      </c>
      <c r="D1393" s="576" t="s">
        <v>6914</v>
      </c>
      <c r="E1393" s="800" t="s">
        <v>12924</v>
      </c>
      <c r="F1393" s="800"/>
      <c r="G1393" s="575" t="s">
        <v>41</v>
      </c>
      <c r="H1393" s="574">
        <v>1</v>
      </c>
      <c r="I1393" s="573">
        <v>5.51</v>
      </c>
      <c r="J1393" s="573">
        <v>5.51</v>
      </c>
    </row>
    <row r="1394" spans="1:10" ht="24" customHeight="1">
      <c r="A1394" s="576" t="s">
        <v>12926</v>
      </c>
      <c r="B1394" s="577" t="s">
        <v>13671</v>
      </c>
      <c r="C1394" s="576" t="s">
        <v>7</v>
      </c>
      <c r="D1394" s="576" t="s">
        <v>7094</v>
      </c>
      <c r="E1394" s="800" t="s">
        <v>12924</v>
      </c>
      <c r="F1394" s="800"/>
      <c r="G1394" s="575" t="s">
        <v>41</v>
      </c>
      <c r="H1394" s="574">
        <v>2.4E-2</v>
      </c>
      <c r="I1394" s="573">
        <v>2.19</v>
      </c>
      <c r="J1394" s="573">
        <v>0.05</v>
      </c>
    </row>
    <row r="1395" spans="1:10" ht="24" customHeight="1">
      <c r="A1395" s="576" t="s">
        <v>12926</v>
      </c>
      <c r="B1395" s="577" t="s">
        <v>13670</v>
      </c>
      <c r="C1395" s="576" t="s">
        <v>7</v>
      </c>
      <c r="D1395" s="576" t="s">
        <v>8208</v>
      </c>
      <c r="E1395" s="800" t="s">
        <v>12924</v>
      </c>
      <c r="F1395" s="800"/>
      <c r="G1395" s="575" t="s">
        <v>41</v>
      </c>
      <c r="H1395" s="574">
        <v>2.1999999999999999E-2</v>
      </c>
      <c r="I1395" s="573">
        <v>70.52</v>
      </c>
      <c r="J1395" s="573">
        <v>1.55</v>
      </c>
    </row>
    <row r="1396" spans="1:10" ht="25.5">
      <c r="A1396" s="572"/>
      <c r="B1396" s="572"/>
      <c r="C1396" s="572"/>
      <c r="D1396" s="572"/>
      <c r="E1396" s="572" t="s">
        <v>12923</v>
      </c>
      <c r="F1396" s="571">
        <v>1.6516353363033793</v>
      </c>
      <c r="G1396" s="572" t="s">
        <v>12922</v>
      </c>
      <c r="H1396" s="571">
        <v>1.39</v>
      </c>
      <c r="I1396" s="572" t="s">
        <v>12921</v>
      </c>
      <c r="J1396" s="571">
        <v>3.04</v>
      </c>
    </row>
    <row r="1397" spans="1:10" ht="15" thickBot="1">
      <c r="A1397" s="572"/>
      <c r="B1397" s="572"/>
      <c r="C1397" s="572"/>
      <c r="D1397" s="572"/>
      <c r="E1397" s="572" t="s">
        <v>12920</v>
      </c>
      <c r="F1397" s="571">
        <v>3.48</v>
      </c>
      <c r="G1397" s="572"/>
      <c r="H1397" s="801" t="s">
        <v>12919</v>
      </c>
      <c r="I1397" s="801"/>
      <c r="J1397" s="571">
        <v>15.82</v>
      </c>
    </row>
    <row r="1398" spans="1:10" ht="0.95" customHeight="1" thickTop="1">
      <c r="A1398" s="570"/>
      <c r="B1398" s="570"/>
      <c r="C1398" s="570"/>
      <c r="D1398" s="570"/>
      <c r="E1398" s="570"/>
      <c r="F1398" s="570"/>
      <c r="G1398" s="570"/>
      <c r="H1398" s="570"/>
      <c r="I1398" s="570"/>
      <c r="J1398" s="570"/>
    </row>
    <row r="1399" spans="1:10" ht="18" customHeight="1">
      <c r="A1399" s="590" t="s">
        <v>13713</v>
      </c>
      <c r="B1399" s="588" t="s">
        <v>12942</v>
      </c>
      <c r="C1399" s="590" t="s">
        <v>12941</v>
      </c>
      <c r="D1399" s="590" t="s">
        <v>12940</v>
      </c>
      <c r="E1399" s="802" t="s">
        <v>12939</v>
      </c>
      <c r="F1399" s="802"/>
      <c r="G1399" s="589" t="s">
        <v>12938</v>
      </c>
      <c r="H1399" s="588" t="s">
        <v>12937</v>
      </c>
      <c r="I1399" s="588" t="s">
        <v>12936</v>
      </c>
      <c r="J1399" s="588" t="s">
        <v>12935</v>
      </c>
    </row>
    <row r="1400" spans="1:10" ht="36" customHeight="1">
      <c r="A1400" s="586" t="s">
        <v>12934</v>
      </c>
      <c r="B1400" s="587" t="s">
        <v>13712</v>
      </c>
      <c r="C1400" s="586" t="s">
        <v>7</v>
      </c>
      <c r="D1400" s="586" t="s">
        <v>288</v>
      </c>
      <c r="E1400" s="803" t="s">
        <v>12932</v>
      </c>
      <c r="F1400" s="803"/>
      <c r="G1400" s="585" t="s">
        <v>41</v>
      </c>
      <c r="H1400" s="584">
        <v>1</v>
      </c>
      <c r="I1400" s="583">
        <v>32.520000000000003</v>
      </c>
      <c r="J1400" s="583">
        <v>32.520000000000003</v>
      </c>
    </row>
    <row r="1401" spans="1:10" ht="24" customHeight="1">
      <c r="A1401" s="581" t="s">
        <v>12930</v>
      </c>
      <c r="B1401" s="582" t="s">
        <v>12931</v>
      </c>
      <c r="C1401" s="581" t="s">
        <v>7</v>
      </c>
      <c r="D1401" s="581" t="s">
        <v>52</v>
      </c>
      <c r="E1401" s="804" t="s">
        <v>12928</v>
      </c>
      <c r="F1401" s="804"/>
      <c r="G1401" s="580" t="s">
        <v>23</v>
      </c>
      <c r="H1401" s="579">
        <v>0.128</v>
      </c>
      <c r="I1401" s="578">
        <v>19.920000000000002</v>
      </c>
      <c r="J1401" s="578">
        <v>2.54</v>
      </c>
    </row>
    <row r="1402" spans="1:10" ht="24" customHeight="1">
      <c r="A1402" s="581" t="s">
        <v>12930</v>
      </c>
      <c r="B1402" s="582" t="s">
        <v>13196</v>
      </c>
      <c r="C1402" s="581" t="s">
        <v>7</v>
      </c>
      <c r="D1402" s="581" t="s">
        <v>1174</v>
      </c>
      <c r="E1402" s="804" t="s">
        <v>12928</v>
      </c>
      <c r="F1402" s="804"/>
      <c r="G1402" s="580" t="s">
        <v>23</v>
      </c>
      <c r="H1402" s="579">
        <v>0.128</v>
      </c>
      <c r="I1402" s="578">
        <v>15.08</v>
      </c>
      <c r="J1402" s="578">
        <v>1.93</v>
      </c>
    </row>
    <row r="1403" spans="1:10" ht="24" customHeight="1">
      <c r="A1403" s="576" t="s">
        <v>12926</v>
      </c>
      <c r="B1403" s="577" t="s">
        <v>13672</v>
      </c>
      <c r="C1403" s="576" t="s">
        <v>7</v>
      </c>
      <c r="D1403" s="576" t="s">
        <v>4821</v>
      </c>
      <c r="E1403" s="800" t="s">
        <v>12924</v>
      </c>
      <c r="F1403" s="800"/>
      <c r="G1403" s="575" t="s">
        <v>41</v>
      </c>
      <c r="H1403" s="574">
        <v>2.4E-2</v>
      </c>
      <c r="I1403" s="573">
        <v>81.209999999999994</v>
      </c>
      <c r="J1403" s="573">
        <v>1.94</v>
      </c>
    </row>
    <row r="1404" spans="1:10" ht="24" customHeight="1">
      <c r="A1404" s="576" t="s">
        <v>12926</v>
      </c>
      <c r="B1404" s="577" t="s">
        <v>13711</v>
      </c>
      <c r="C1404" s="576" t="s">
        <v>7</v>
      </c>
      <c r="D1404" s="576" t="s">
        <v>6915</v>
      </c>
      <c r="E1404" s="800" t="s">
        <v>12924</v>
      </c>
      <c r="F1404" s="800"/>
      <c r="G1404" s="575" t="s">
        <v>41</v>
      </c>
      <c r="H1404" s="574">
        <v>1</v>
      </c>
      <c r="I1404" s="573">
        <v>23.94</v>
      </c>
      <c r="J1404" s="573">
        <v>23.94</v>
      </c>
    </row>
    <row r="1405" spans="1:10" ht="24" customHeight="1">
      <c r="A1405" s="576" t="s">
        <v>12926</v>
      </c>
      <c r="B1405" s="577" t="s">
        <v>13671</v>
      </c>
      <c r="C1405" s="576" t="s">
        <v>7</v>
      </c>
      <c r="D1405" s="576" t="s">
        <v>7094</v>
      </c>
      <c r="E1405" s="800" t="s">
        <v>12924</v>
      </c>
      <c r="F1405" s="800"/>
      <c r="G1405" s="575" t="s">
        <v>41</v>
      </c>
      <c r="H1405" s="574">
        <v>2.8000000000000001E-2</v>
      </c>
      <c r="I1405" s="573">
        <v>2.19</v>
      </c>
      <c r="J1405" s="573">
        <v>0.06</v>
      </c>
    </row>
    <row r="1406" spans="1:10" ht="24" customHeight="1">
      <c r="A1406" s="576" t="s">
        <v>12926</v>
      </c>
      <c r="B1406" s="577" t="s">
        <v>13670</v>
      </c>
      <c r="C1406" s="576" t="s">
        <v>7</v>
      </c>
      <c r="D1406" s="576" t="s">
        <v>8208</v>
      </c>
      <c r="E1406" s="800" t="s">
        <v>12924</v>
      </c>
      <c r="F1406" s="800"/>
      <c r="G1406" s="575" t="s">
        <v>41</v>
      </c>
      <c r="H1406" s="574">
        <v>0.03</v>
      </c>
      <c r="I1406" s="573">
        <v>70.52</v>
      </c>
      <c r="J1406" s="573">
        <v>2.11</v>
      </c>
    </row>
    <row r="1407" spans="1:10" ht="25.5">
      <c r="A1407" s="572"/>
      <c r="B1407" s="572"/>
      <c r="C1407" s="572"/>
      <c r="D1407" s="572"/>
      <c r="E1407" s="572" t="s">
        <v>12923</v>
      </c>
      <c r="F1407" s="571">
        <v>1.9613169618602631</v>
      </c>
      <c r="G1407" s="572" t="s">
        <v>12922</v>
      </c>
      <c r="H1407" s="571">
        <v>1.65</v>
      </c>
      <c r="I1407" s="572" t="s">
        <v>12921</v>
      </c>
      <c r="J1407" s="571">
        <v>3.61</v>
      </c>
    </row>
    <row r="1408" spans="1:10" ht="15" thickBot="1">
      <c r="A1408" s="572"/>
      <c r="B1408" s="572"/>
      <c r="C1408" s="572"/>
      <c r="D1408" s="572"/>
      <c r="E1408" s="572" t="s">
        <v>12920</v>
      </c>
      <c r="F1408" s="571">
        <v>9.18</v>
      </c>
      <c r="G1408" s="572"/>
      <c r="H1408" s="801" t="s">
        <v>12919</v>
      </c>
      <c r="I1408" s="801"/>
      <c r="J1408" s="571">
        <v>41.7</v>
      </c>
    </row>
    <row r="1409" spans="1:10" ht="0.95" customHeight="1" thickTop="1">
      <c r="A1409" s="570"/>
      <c r="B1409" s="570"/>
      <c r="C1409" s="570"/>
      <c r="D1409" s="570"/>
      <c r="E1409" s="570"/>
      <c r="F1409" s="570"/>
      <c r="G1409" s="570"/>
      <c r="H1409" s="570"/>
      <c r="I1409" s="570"/>
      <c r="J1409" s="570"/>
    </row>
    <row r="1410" spans="1:10" ht="18" customHeight="1">
      <c r="A1410" s="590" t="s">
        <v>13710</v>
      </c>
      <c r="B1410" s="588" t="s">
        <v>12942</v>
      </c>
      <c r="C1410" s="590" t="s">
        <v>12941</v>
      </c>
      <c r="D1410" s="590" t="s">
        <v>12940</v>
      </c>
      <c r="E1410" s="802" t="s">
        <v>12939</v>
      </c>
      <c r="F1410" s="802"/>
      <c r="G1410" s="589" t="s">
        <v>12938</v>
      </c>
      <c r="H1410" s="588" t="s">
        <v>12937</v>
      </c>
      <c r="I1410" s="588" t="s">
        <v>12936</v>
      </c>
      <c r="J1410" s="588" t="s">
        <v>12935</v>
      </c>
    </row>
    <row r="1411" spans="1:10" ht="36" customHeight="1">
      <c r="A1411" s="586" t="s">
        <v>12934</v>
      </c>
      <c r="B1411" s="587" t="s">
        <v>13709</v>
      </c>
      <c r="C1411" s="586" t="s">
        <v>7</v>
      </c>
      <c r="D1411" s="586" t="s">
        <v>1540</v>
      </c>
      <c r="E1411" s="803" t="s">
        <v>12932</v>
      </c>
      <c r="F1411" s="803"/>
      <c r="G1411" s="585" t="s">
        <v>41</v>
      </c>
      <c r="H1411" s="584">
        <v>1</v>
      </c>
      <c r="I1411" s="583">
        <v>18.399999999999999</v>
      </c>
      <c r="J1411" s="583">
        <v>18.399999999999999</v>
      </c>
    </row>
    <row r="1412" spans="1:10" ht="24" customHeight="1">
      <c r="A1412" s="581" t="s">
        <v>12930</v>
      </c>
      <c r="B1412" s="582" t="s">
        <v>12931</v>
      </c>
      <c r="C1412" s="581" t="s">
        <v>7</v>
      </c>
      <c r="D1412" s="581" t="s">
        <v>52</v>
      </c>
      <c r="E1412" s="804" t="s">
        <v>12928</v>
      </c>
      <c r="F1412" s="804"/>
      <c r="G1412" s="580" t="s">
        <v>23</v>
      </c>
      <c r="H1412" s="579">
        <v>8.5000000000000006E-2</v>
      </c>
      <c r="I1412" s="578">
        <v>19.920000000000002</v>
      </c>
      <c r="J1412" s="578">
        <v>1.69</v>
      </c>
    </row>
    <row r="1413" spans="1:10" ht="24" customHeight="1">
      <c r="A1413" s="581" t="s">
        <v>12930</v>
      </c>
      <c r="B1413" s="582" t="s">
        <v>13196</v>
      </c>
      <c r="C1413" s="581" t="s">
        <v>7</v>
      </c>
      <c r="D1413" s="581" t="s">
        <v>1174</v>
      </c>
      <c r="E1413" s="804" t="s">
        <v>12928</v>
      </c>
      <c r="F1413" s="804"/>
      <c r="G1413" s="580" t="s">
        <v>23</v>
      </c>
      <c r="H1413" s="579">
        <v>8.5000000000000006E-2</v>
      </c>
      <c r="I1413" s="578">
        <v>15.08</v>
      </c>
      <c r="J1413" s="578">
        <v>1.28</v>
      </c>
    </row>
    <row r="1414" spans="1:10" ht="24" customHeight="1">
      <c r="A1414" s="576" t="s">
        <v>12926</v>
      </c>
      <c r="B1414" s="577" t="s">
        <v>13672</v>
      </c>
      <c r="C1414" s="576" t="s">
        <v>7</v>
      </c>
      <c r="D1414" s="576" t="s">
        <v>4821</v>
      </c>
      <c r="E1414" s="800" t="s">
        <v>12924</v>
      </c>
      <c r="F1414" s="800"/>
      <c r="G1414" s="575" t="s">
        <v>41</v>
      </c>
      <c r="H1414" s="574">
        <v>2.4E-2</v>
      </c>
      <c r="I1414" s="573">
        <v>81.209999999999994</v>
      </c>
      <c r="J1414" s="573">
        <v>1.94</v>
      </c>
    </row>
    <row r="1415" spans="1:10" ht="24" customHeight="1">
      <c r="A1415" s="576" t="s">
        <v>12926</v>
      </c>
      <c r="B1415" s="577" t="s">
        <v>13671</v>
      </c>
      <c r="C1415" s="576" t="s">
        <v>7</v>
      </c>
      <c r="D1415" s="576" t="s">
        <v>7094</v>
      </c>
      <c r="E1415" s="800" t="s">
        <v>12924</v>
      </c>
      <c r="F1415" s="800"/>
      <c r="G1415" s="575" t="s">
        <v>41</v>
      </c>
      <c r="H1415" s="574">
        <v>2.8000000000000001E-2</v>
      </c>
      <c r="I1415" s="573">
        <v>2.19</v>
      </c>
      <c r="J1415" s="573">
        <v>0.06</v>
      </c>
    </row>
    <row r="1416" spans="1:10" ht="24" customHeight="1">
      <c r="A1416" s="576" t="s">
        <v>12926</v>
      </c>
      <c r="B1416" s="577" t="s">
        <v>13708</v>
      </c>
      <c r="C1416" s="576" t="s">
        <v>7</v>
      </c>
      <c r="D1416" s="576" t="s">
        <v>7265</v>
      </c>
      <c r="E1416" s="800" t="s">
        <v>12924</v>
      </c>
      <c r="F1416" s="800"/>
      <c r="G1416" s="575" t="s">
        <v>41</v>
      </c>
      <c r="H1416" s="574">
        <v>1</v>
      </c>
      <c r="I1416" s="573">
        <v>11.32</v>
      </c>
      <c r="J1416" s="573">
        <v>11.32</v>
      </c>
    </row>
    <row r="1417" spans="1:10" ht="24" customHeight="1">
      <c r="A1417" s="576" t="s">
        <v>12926</v>
      </c>
      <c r="B1417" s="577" t="s">
        <v>13670</v>
      </c>
      <c r="C1417" s="576" t="s">
        <v>7</v>
      </c>
      <c r="D1417" s="576" t="s">
        <v>8208</v>
      </c>
      <c r="E1417" s="800" t="s">
        <v>12924</v>
      </c>
      <c r="F1417" s="800"/>
      <c r="G1417" s="575" t="s">
        <v>41</v>
      </c>
      <c r="H1417" s="574">
        <v>0.03</v>
      </c>
      <c r="I1417" s="573">
        <v>70.52</v>
      </c>
      <c r="J1417" s="573">
        <v>2.11</v>
      </c>
    </row>
    <row r="1418" spans="1:10" ht="25.5">
      <c r="A1418" s="572"/>
      <c r="B1418" s="572"/>
      <c r="C1418" s="572"/>
      <c r="D1418" s="572"/>
      <c r="E1418" s="572" t="s">
        <v>12923</v>
      </c>
      <c r="F1418" s="571">
        <v>1.2984896229490384</v>
      </c>
      <c r="G1418" s="572" t="s">
        <v>12922</v>
      </c>
      <c r="H1418" s="571">
        <v>1.0900000000000001</v>
      </c>
      <c r="I1418" s="572" t="s">
        <v>12921</v>
      </c>
      <c r="J1418" s="571">
        <v>2.39</v>
      </c>
    </row>
    <row r="1419" spans="1:10" ht="15" thickBot="1">
      <c r="A1419" s="572"/>
      <c r="B1419" s="572"/>
      <c r="C1419" s="572"/>
      <c r="D1419" s="572"/>
      <c r="E1419" s="572" t="s">
        <v>12920</v>
      </c>
      <c r="F1419" s="571">
        <v>5.19</v>
      </c>
      <c r="G1419" s="572"/>
      <c r="H1419" s="801" t="s">
        <v>12919</v>
      </c>
      <c r="I1419" s="801"/>
      <c r="J1419" s="571">
        <v>23.59</v>
      </c>
    </row>
    <row r="1420" spans="1:10" ht="0.95" customHeight="1" thickTop="1">
      <c r="A1420" s="570"/>
      <c r="B1420" s="570"/>
      <c r="C1420" s="570"/>
      <c r="D1420" s="570"/>
      <c r="E1420" s="570"/>
      <c r="F1420" s="570"/>
      <c r="G1420" s="570"/>
      <c r="H1420" s="570"/>
      <c r="I1420" s="570"/>
      <c r="J1420" s="570"/>
    </row>
    <row r="1421" spans="1:10" ht="18" customHeight="1">
      <c r="A1421" s="590" t="s">
        <v>13707</v>
      </c>
      <c r="B1421" s="588" t="s">
        <v>12942</v>
      </c>
      <c r="C1421" s="590" t="s">
        <v>12941</v>
      </c>
      <c r="D1421" s="590" t="s">
        <v>12940</v>
      </c>
      <c r="E1421" s="802" t="s">
        <v>12939</v>
      </c>
      <c r="F1421" s="802"/>
      <c r="G1421" s="589" t="s">
        <v>12938</v>
      </c>
      <c r="H1421" s="588" t="s">
        <v>12937</v>
      </c>
      <c r="I1421" s="588" t="s">
        <v>12936</v>
      </c>
      <c r="J1421" s="588" t="s">
        <v>12935</v>
      </c>
    </row>
    <row r="1422" spans="1:10" ht="24" customHeight="1">
      <c r="A1422" s="586" t="s">
        <v>12934</v>
      </c>
      <c r="B1422" s="587" t="s">
        <v>13706</v>
      </c>
      <c r="C1422" s="586" t="s">
        <v>7</v>
      </c>
      <c r="D1422" s="586" t="s">
        <v>1440</v>
      </c>
      <c r="E1422" s="803" t="s">
        <v>12932</v>
      </c>
      <c r="F1422" s="803"/>
      <c r="G1422" s="585" t="s">
        <v>18</v>
      </c>
      <c r="H1422" s="584">
        <v>1</v>
      </c>
      <c r="I1422" s="583">
        <v>4.42</v>
      </c>
      <c r="J1422" s="583">
        <v>4.42</v>
      </c>
    </row>
    <row r="1423" spans="1:10" ht="24" customHeight="1">
      <c r="A1423" s="581" t="s">
        <v>12930</v>
      </c>
      <c r="B1423" s="582" t="s">
        <v>12931</v>
      </c>
      <c r="C1423" s="581" t="s">
        <v>7</v>
      </c>
      <c r="D1423" s="581" t="s">
        <v>52</v>
      </c>
      <c r="E1423" s="804" t="s">
        <v>12928</v>
      </c>
      <c r="F1423" s="804"/>
      <c r="G1423" s="580" t="s">
        <v>23</v>
      </c>
      <c r="H1423" s="579">
        <v>1.6E-2</v>
      </c>
      <c r="I1423" s="578">
        <v>19.920000000000002</v>
      </c>
      <c r="J1423" s="578">
        <v>0.31</v>
      </c>
    </row>
    <row r="1424" spans="1:10" ht="24" customHeight="1">
      <c r="A1424" s="581" t="s">
        <v>12930</v>
      </c>
      <c r="B1424" s="582" t="s">
        <v>13196</v>
      </c>
      <c r="C1424" s="581" t="s">
        <v>7</v>
      </c>
      <c r="D1424" s="581" t="s">
        <v>1174</v>
      </c>
      <c r="E1424" s="804" t="s">
        <v>12928</v>
      </c>
      <c r="F1424" s="804"/>
      <c r="G1424" s="580" t="s">
        <v>23</v>
      </c>
      <c r="H1424" s="579">
        <v>1.6E-2</v>
      </c>
      <c r="I1424" s="578">
        <v>15.08</v>
      </c>
      <c r="J1424" s="578">
        <v>0.24</v>
      </c>
    </row>
    <row r="1425" spans="1:10" ht="24" customHeight="1">
      <c r="A1425" s="576" t="s">
        <v>12926</v>
      </c>
      <c r="B1425" s="577" t="s">
        <v>13705</v>
      </c>
      <c r="C1425" s="576" t="s">
        <v>7</v>
      </c>
      <c r="D1425" s="576" t="s">
        <v>8923</v>
      </c>
      <c r="E1425" s="800" t="s">
        <v>12924</v>
      </c>
      <c r="F1425" s="800"/>
      <c r="G1425" s="575" t="s">
        <v>18</v>
      </c>
      <c r="H1425" s="574">
        <v>1.0609999999999999</v>
      </c>
      <c r="I1425" s="573">
        <v>3.65</v>
      </c>
      <c r="J1425" s="573">
        <v>3.87</v>
      </c>
    </row>
    <row r="1426" spans="1:10" ht="25.5">
      <c r="A1426" s="572"/>
      <c r="B1426" s="572"/>
      <c r="C1426" s="572"/>
      <c r="D1426" s="572"/>
      <c r="E1426" s="572" t="s">
        <v>12923</v>
      </c>
      <c r="F1426" s="571">
        <v>0.23905248288601544</v>
      </c>
      <c r="G1426" s="572" t="s">
        <v>12922</v>
      </c>
      <c r="H1426" s="571">
        <v>0.2</v>
      </c>
      <c r="I1426" s="572" t="s">
        <v>12921</v>
      </c>
      <c r="J1426" s="571">
        <v>0.44</v>
      </c>
    </row>
    <row r="1427" spans="1:10" ht="15" thickBot="1">
      <c r="A1427" s="572"/>
      <c r="B1427" s="572"/>
      <c r="C1427" s="572"/>
      <c r="D1427" s="572"/>
      <c r="E1427" s="572" t="s">
        <v>12920</v>
      </c>
      <c r="F1427" s="571">
        <v>1.24</v>
      </c>
      <c r="G1427" s="572"/>
      <c r="H1427" s="801" t="s">
        <v>12919</v>
      </c>
      <c r="I1427" s="801"/>
      <c r="J1427" s="571">
        <v>5.66</v>
      </c>
    </row>
    <row r="1428" spans="1:10" ht="0.95" customHeight="1" thickTop="1">
      <c r="A1428" s="570"/>
      <c r="B1428" s="570"/>
      <c r="C1428" s="570"/>
      <c r="D1428" s="570"/>
      <c r="E1428" s="570"/>
      <c r="F1428" s="570"/>
      <c r="G1428" s="570"/>
      <c r="H1428" s="570"/>
      <c r="I1428" s="570"/>
      <c r="J1428" s="570"/>
    </row>
    <row r="1429" spans="1:10" ht="18" customHeight="1">
      <c r="A1429" s="590" t="s">
        <v>13704</v>
      </c>
      <c r="B1429" s="588" t="s">
        <v>12942</v>
      </c>
      <c r="C1429" s="590" t="s">
        <v>12941</v>
      </c>
      <c r="D1429" s="590" t="s">
        <v>12940</v>
      </c>
      <c r="E1429" s="802" t="s">
        <v>12939</v>
      </c>
      <c r="F1429" s="802"/>
      <c r="G1429" s="589" t="s">
        <v>12938</v>
      </c>
      <c r="H1429" s="588" t="s">
        <v>12937</v>
      </c>
      <c r="I1429" s="588" t="s">
        <v>12936</v>
      </c>
      <c r="J1429" s="588" t="s">
        <v>12935</v>
      </c>
    </row>
    <row r="1430" spans="1:10" ht="24" customHeight="1">
      <c r="A1430" s="586" t="s">
        <v>12934</v>
      </c>
      <c r="B1430" s="587" t="s">
        <v>13703</v>
      </c>
      <c r="C1430" s="586" t="s">
        <v>7</v>
      </c>
      <c r="D1430" s="586" t="s">
        <v>1443</v>
      </c>
      <c r="E1430" s="803" t="s">
        <v>12932</v>
      </c>
      <c r="F1430" s="803"/>
      <c r="G1430" s="585" t="s">
        <v>18</v>
      </c>
      <c r="H1430" s="584">
        <v>1</v>
      </c>
      <c r="I1430" s="583">
        <v>15.52</v>
      </c>
      <c r="J1430" s="583">
        <v>15.52</v>
      </c>
    </row>
    <row r="1431" spans="1:10" ht="24" customHeight="1">
      <c r="A1431" s="581" t="s">
        <v>12930</v>
      </c>
      <c r="B1431" s="582" t="s">
        <v>12931</v>
      </c>
      <c r="C1431" s="581" t="s">
        <v>7</v>
      </c>
      <c r="D1431" s="581" t="s">
        <v>52</v>
      </c>
      <c r="E1431" s="804" t="s">
        <v>12928</v>
      </c>
      <c r="F1431" s="804"/>
      <c r="G1431" s="580" t="s">
        <v>23</v>
      </c>
      <c r="H1431" s="579">
        <v>2.9000000000000001E-2</v>
      </c>
      <c r="I1431" s="578">
        <v>19.920000000000002</v>
      </c>
      <c r="J1431" s="578">
        <v>0.56999999999999995</v>
      </c>
    </row>
    <row r="1432" spans="1:10" ht="24" customHeight="1">
      <c r="A1432" s="581" t="s">
        <v>12930</v>
      </c>
      <c r="B1432" s="582" t="s">
        <v>13196</v>
      </c>
      <c r="C1432" s="581" t="s">
        <v>7</v>
      </c>
      <c r="D1432" s="581" t="s">
        <v>1174</v>
      </c>
      <c r="E1432" s="804" t="s">
        <v>12928</v>
      </c>
      <c r="F1432" s="804"/>
      <c r="G1432" s="580" t="s">
        <v>23</v>
      </c>
      <c r="H1432" s="579">
        <v>2.9000000000000001E-2</v>
      </c>
      <c r="I1432" s="578">
        <v>15.08</v>
      </c>
      <c r="J1432" s="578">
        <v>0.43</v>
      </c>
    </row>
    <row r="1433" spans="1:10" ht="24" customHeight="1">
      <c r="A1433" s="576" t="s">
        <v>12926</v>
      </c>
      <c r="B1433" s="577" t="s">
        <v>13671</v>
      </c>
      <c r="C1433" s="576" t="s">
        <v>7</v>
      </c>
      <c r="D1433" s="576" t="s">
        <v>7094</v>
      </c>
      <c r="E1433" s="800" t="s">
        <v>12924</v>
      </c>
      <c r="F1433" s="800"/>
      <c r="G1433" s="575" t="s">
        <v>41</v>
      </c>
      <c r="H1433" s="574">
        <v>0.01</v>
      </c>
      <c r="I1433" s="573">
        <v>2.19</v>
      </c>
      <c r="J1433" s="573">
        <v>0.02</v>
      </c>
    </row>
    <row r="1434" spans="1:10" ht="24" customHeight="1">
      <c r="A1434" s="576" t="s">
        <v>12926</v>
      </c>
      <c r="B1434" s="577" t="s">
        <v>13702</v>
      </c>
      <c r="C1434" s="576" t="s">
        <v>7</v>
      </c>
      <c r="D1434" s="576" t="s">
        <v>8926</v>
      </c>
      <c r="E1434" s="800" t="s">
        <v>12924</v>
      </c>
      <c r="F1434" s="800"/>
      <c r="G1434" s="575" t="s">
        <v>18</v>
      </c>
      <c r="H1434" s="574">
        <v>1.0609999999999999</v>
      </c>
      <c r="I1434" s="573">
        <v>13.67</v>
      </c>
      <c r="J1434" s="573">
        <v>14.5</v>
      </c>
    </row>
    <row r="1435" spans="1:10" ht="25.5">
      <c r="A1435" s="572"/>
      <c r="B1435" s="572"/>
      <c r="C1435" s="572"/>
      <c r="D1435" s="572"/>
      <c r="E1435" s="572" t="s">
        <v>12923</v>
      </c>
      <c r="F1435" s="571">
        <v>0.4400738889492557</v>
      </c>
      <c r="G1435" s="572" t="s">
        <v>12922</v>
      </c>
      <c r="H1435" s="571">
        <v>0.37</v>
      </c>
      <c r="I1435" s="572" t="s">
        <v>12921</v>
      </c>
      <c r="J1435" s="571">
        <v>0.81</v>
      </c>
    </row>
    <row r="1436" spans="1:10" ht="15" thickBot="1">
      <c r="A1436" s="572"/>
      <c r="B1436" s="572"/>
      <c r="C1436" s="572"/>
      <c r="D1436" s="572"/>
      <c r="E1436" s="572" t="s">
        <v>12920</v>
      </c>
      <c r="F1436" s="571">
        <v>4.38</v>
      </c>
      <c r="G1436" s="572"/>
      <c r="H1436" s="801" t="s">
        <v>12919</v>
      </c>
      <c r="I1436" s="801"/>
      <c r="J1436" s="571">
        <v>19.899999999999999</v>
      </c>
    </row>
    <row r="1437" spans="1:10" ht="0.95" customHeight="1" thickTop="1">
      <c r="A1437" s="570"/>
      <c r="B1437" s="570"/>
      <c r="C1437" s="570"/>
      <c r="D1437" s="570"/>
      <c r="E1437" s="570"/>
      <c r="F1437" s="570"/>
      <c r="G1437" s="570"/>
      <c r="H1437" s="570"/>
      <c r="I1437" s="570"/>
      <c r="J1437" s="570"/>
    </row>
    <row r="1438" spans="1:10" ht="18" customHeight="1">
      <c r="A1438" s="590" t="s">
        <v>13701</v>
      </c>
      <c r="B1438" s="588" t="s">
        <v>12942</v>
      </c>
      <c r="C1438" s="590" t="s">
        <v>12941</v>
      </c>
      <c r="D1438" s="590" t="s">
        <v>12940</v>
      </c>
      <c r="E1438" s="802" t="s">
        <v>12939</v>
      </c>
      <c r="F1438" s="802"/>
      <c r="G1438" s="589" t="s">
        <v>12938</v>
      </c>
      <c r="H1438" s="588" t="s">
        <v>12937</v>
      </c>
      <c r="I1438" s="588" t="s">
        <v>12936</v>
      </c>
      <c r="J1438" s="588" t="s">
        <v>12935</v>
      </c>
    </row>
    <row r="1439" spans="1:10" ht="24" customHeight="1">
      <c r="A1439" s="586" t="s">
        <v>12934</v>
      </c>
      <c r="B1439" s="587" t="s">
        <v>13700</v>
      </c>
      <c r="C1439" s="586" t="s">
        <v>7</v>
      </c>
      <c r="D1439" s="586" t="s">
        <v>1444</v>
      </c>
      <c r="E1439" s="803" t="s">
        <v>12932</v>
      </c>
      <c r="F1439" s="803"/>
      <c r="G1439" s="585" t="s">
        <v>18</v>
      </c>
      <c r="H1439" s="584">
        <v>1</v>
      </c>
      <c r="I1439" s="583">
        <v>25.66</v>
      </c>
      <c r="J1439" s="583">
        <v>25.66</v>
      </c>
    </row>
    <row r="1440" spans="1:10" ht="24" customHeight="1">
      <c r="A1440" s="581" t="s">
        <v>12930</v>
      </c>
      <c r="B1440" s="582" t="s">
        <v>12931</v>
      </c>
      <c r="C1440" s="581" t="s">
        <v>7</v>
      </c>
      <c r="D1440" s="581" t="s">
        <v>52</v>
      </c>
      <c r="E1440" s="804" t="s">
        <v>12928</v>
      </c>
      <c r="F1440" s="804"/>
      <c r="G1440" s="580" t="s">
        <v>23</v>
      </c>
      <c r="H1440" s="579">
        <v>3.4000000000000002E-2</v>
      </c>
      <c r="I1440" s="578">
        <v>19.920000000000002</v>
      </c>
      <c r="J1440" s="578">
        <v>0.67</v>
      </c>
    </row>
    <row r="1441" spans="1:10" ht="24" customHeight="1">
      <c r="A1441" s="581" t="s">
        <v>12930</v>
      </c>
      <c r="B1441" s="582" t="s">
        <v>13196</v>
      </c>
      <c r="C1441" s="581" t="s">
        <v>7</v>
      </c>
      <c r="D1441" s="581" t="s">
        <v>1174</v>
      </c>
      <c r="E1441" s="804" t="s">
        <v>12928</v>
      </c>
      <c r="F1441" s="804"/>
      <c r="G1441" s="580" t="s">
        <v>23</v>
      </c>
      <c r="H1441" s="579">
        <v>3.4000000000000002E-2</v>
      </c>
      <c r="I1441" s="578">
        <v>15.08</v>
      </c>
      <c r="J1441" s="578">
        <v>0.51</v>
      </c>
    </row>
    <row r="1442" spans="1:10" ht="24" customHeight="1">
      <c r="A1442" s="576" t="s">
        <v>12926</v>
      </c>
      <c r="B1442" s="577" t="s">
        <v>13671</v>
      </c>
      <c r="C1442" s="576" t="s">
        <v>7</v>
      </c>
      <c r="D1442" s="576" t="s">
        <v>7094</v>
      </c>
      <c r="E1442" s="800" t="s">
        <v>12924</v>
      </c>
      <c r="F1442" s="800"/>
      <c r="G1442" s="575" t="s">
        <v>41</v>
      </c>
      <c r="H1442" s="574">
        <v>1.0999999999999999E-2</v>
      </c>
      <c r="I1442" s="573">
        <v>2.19</v>
      </c>
      <c r="J1442" s="573">
        <v>0.02</v>
      </c>
    </row>
    <row r="1443" spans="1:10" ht="24" customHeight="1">
      <c r="A1443" s="576" t="s">
        <v>12926</v>
      </c>
      <c r="B1443" s="577" t="s">
        <v>13699</v>
      </c>
      <c r="C1443" s="576" t="s">
        <v>7</v>
      </c>
      <c r="D1443" s="576" t="s">
        <v>8927</v>
      </c>
      <c r="E1443" s="800" t="s">
        <v>12924</v>
      </c>
      <c r="F1443" s="800"/>
      <c r="G1443" s="575" t="s">
        <v>18</v>
      </c>
      <c r="H1443" s="574">
        <v>1.0609999999999999</v>
      </c>
      <c r="I1443" s="573">
        <v>23.06</v>
      </c>
      <c r="J1443" s="573">
        <v>24.46</v>
      </c>
    </row>
    <row r="1444" spans="1:10" ht="25.5">
      <c r="A1444" s="572"/>
      <c r="B1444" s="572"/>
      <c r="C1444" s="572"/>
      <c r="D1444" s="572"/>
      <c r="E1444" s="572" t="s">
        <v>12923</v>
      </c>
      <c r="F1444" s="571">
        <v>0.51613604259480605</v>
      </c>
      <c r="G1444" s="572" t="s">
        <v>12922</v>
      </c>
      <c r="H1444" s="571">
        <v>0.43</v>
      </c>
      <c r="I1444" s="572" t="s">
        <v>12921</v>
      </c>
      <c r="J1444" s="571">
        <v>0.95000000000000007</v>
      </c>
    </row>
    <row r="1445" spans="1:10" ht="15" thickBot="1">
      <c r="A1445" s="572"/>
      <c r="B1445" s="572"/>
      <c r="C1445" s="572"/>
      <c r="D1445" s="572"/>
      <c r="E1445" s="572" t="s">
        <v>12920</v>
      </c>
      <c r="F1445" s="571">
        <v>7.24</v>
      </c>
      <c r="G1445" s="572"/>
      <c r="H1445" s="801" t="s">
        <v>12919</v>
      </c>
      <c r="I1445" s="801"/>
      <c r="J1445" s="571">
        <v>32.9</v>
      </c>
    </row>
    <row r="1446" spans="1:10" ht="0.95" customHeight="1" thickTop="1">
      <c r="A1446" s="570"/>
      <c r="B1446" s="570"/>
      <c r="C1446" s="570"/>
      <c r="D1446" s="570"/>
      <c r="E1446" s="570"/>
      <c r="F1446" s="570"/>
      <c r="G1446" s="570"/>
      <c r="H1446" s="570"/>
      <c r="I1446" s="570"/>
      <c r="J1446" s="570"/>
    </row>
    <row r="1447" spans="1:10" ht="18" customHeight="1">
      <c r="A1447" s="590" t="s">
        <v>13698</v>
      </c>
      <c r="B1447" s="588" t="s">
        <v>12942</v>
      </c>
      <c r="C1447" s="590" t="s">
        <v>12941</v>
      </c>
      <c r="D1447" s="590" t="s">
        <v>12940</v>
      </c>
      <c r="E1447" s="802" t="s">
        <v>12939</v>
      </c>
      <c r="F1447" s="802"/>
      <c r="G1447" s="589" t="s">
        <v>12938</v>
      </c>
      <c r="H1447" s="588" t="s">
        <v>12937</v>
      </c>
      <c r="I1447" s="588" t="s">
        <v>12936</v>
      </c>
      <c r="J1447" s="588" t="s">
        <v>12935</v>
      </c>
    </row>
    <row r="1448" spans="1:10" ht="24" customHeight="1">
      <c r="A1448" s="586" t="s">
        <v>12934</v>
      </c>
      <c r="B1448" s="587" t="s">
        <v>13697</v>
      </c>
      <c r="C1448" s="586" t="s">
        <v>7</v>
      </c>
      <c r="D1448" s="586" t="s">
        <v>1445</v>
      </c>
      <c r="E1448" s="803" t="s">
        <v>12932</v>
      </c>
      <c r="F1448" s="803"/>
      <c r="G1448" s="585" t="s">
        <v>18</v>
      </c>
      <c r="H1448" s="584">
        <v>1</v>
      </c>
      <c r="I1448" s="583">
        <v>42.47</v>
      </c>
      <c r="J1448" s="583">
        <v>42.47</v>
      </c>
    </row>
    <row r="1449" spans="1:10" ht="24" customHeight="1">
      <c r="A1449" s="581" t="s">
        <v>12930</v>
      </c>
      <c r="B1449" s="582" t="s">
        <v>12931</v>
      </c>
      <c r="C1449" s="581" t="s">
        <v>7</v>
      </c>
      <c r="D1449" s="581" t="s">
        <v>52</v>
      </c>
      <c r="E1449" s="804" t="s">
        <v>12928</v>
      </c>
      <c r="F1449" s="804"/>
      <c r="G1449" s="580" t="s">
        <v>23</v>
      </c>
      <c r="H1449" s="579">
        <v>4.2000000000000003E-2</v>
      </c>
      <c r="I1449" s="578">
        <v>19.920000000000002</v>
      </c>
      <c r="J1449" s="578">
        <v>0.83</v>
      </c>
    </row>
    <row r="1450" spans="1:10" ht="24" customHeight="1">
      <c r="A1450" s="581" t="s">
        <v>12930</v>
      </c>
      <c r="B1450" s="582" t="s">
        <v>13196</v>
      </c>
      <c r="C1450" s="581" t="s">
        <v>7</v>
      </c>
      <c r="D1450" s="581" t="s">
        <v>1174</v>
      </c>
      <c r="E1450" s="804" t="s">
        <v>12928</v>
      </c>
      <c r="F1450" s="804"/>
      <c r="G1450" s="580" t="s">
        <v>23</v>
      </c>
      <c r="H1450" s="579">
        <v>4.2000000000000003E-2</v>
      </c>
      <c r="I1450" s="578">
        <v>15.08</v>
      </c>
      <c r="J1450" s="578">
        <v>0.63</v>
      </c>
    </row>
    <row r="1451" spans="1:10" ht="24" customHeight="1">
      <c r="A1451" s="576" t="s">
        <v>12926</v>
      </c>
      <c r="B1451" s="577" t="s">
        <v>13671</v>
      </c>
      <c r="C1451" s="576" t="s">
        <v>7</v>
      </c>
      <c r="D1451" s="576" t="s">
        <v>7094</v>
      </c>
      <c r="E1451" s="800" t="s">
        <v>12924</v>
      </c>
      <c r="F1451" s="800"/>
      <c r="G1451" s="575" t="s">
        <v>41</v>
      </c>
      <c r="H1451" s="574">
        <v>1.4E-2</v>
      </c>
      <c r="I1451" s="573">
        <v>2.19</v>
      </c>
      <c r="J1451" s="573">
        <v>0.03</v>
      </c>
    </row>
    <row r="1452" spans="1:10" ht="24" customHeight="1">
      <c r="A1452" s="576" t="s">
        <v>12926</v>
      </c>
      <c r="B1452" s="577" t="s">
        <v>13696</v>
      </c>
      <c r="C1452" s="576" t="s">
        <v>7</v>
      </c>
      <c r="D1452" s="576" t="s">
        <v>8928</v>
      </c>
      <c r="E1452" s="800" t="s">
        <v>12924</v>
      </c>
      <c r="F1452" s="800"/>
      <c r="G1452" s="575" t="s">
        <v>18</v>
      </c>
      <c r="H1452" s="574">
        <v>1.0609999999999999</v>
      </c>
      <c r="I1452" s="573">
        <v>38.630000000000003</v>
      </c>
      <c r="J1452" s="573">
        <v>40.98</v>
      </c>
    </row>
    <row r="1453" spans="1:10" ht="25.5">
      <c r="A1453" s="572"/>
      <c r="B1453" s="572"/>
      <c r="C1453" s="572"/>
      <c r="D1453" s="572"/>
      <c r="E1453" s="572" t="s">
        <v>12923</v>
      </c>
      <c r="F1453" s="571">
        <v>0.64109529501249585</v>
      </c>
      <c r="G1453" s="572" t="s">
        <v>12922</v>
      </c>
      <c r="H1453" s="571">
        <v>0.54</v>
      </c>
      <c r="I1453" s="572" t="s">
        <v>12921</v>
      </c>
      <c r="J1453" s="571">
        <v>1.18</v>
      </c>
    </row>
    <row r="1454" spans="1:10" ht="15" thickBot="1">
      <c r="A1454" s="572"/>
      <c r="B1454" s="572"/>
      <c r="C1454" s="572"/>
      <c r="D1454" s="572"/>
      <c r="E1454" s="572" t="s">
        <v>12920</v>
      </c>
      <c r="F1454" s="571">
        <v>11.99</v>
      </c>
      <c r="G1454" s="572"/>
      <c r="H1454" s="801" t="s">
        <v>12919</v>
      </c>
      <c r="I1454" s="801"/>
      <c r="J1454" s="571">
        <v>54.46</v>
      </c>
    </row>
    <row r="1455" spans="1:10" ht="0.95" customHeight="1" thickTop="1">
      <c r="A1455" s="570"/>
      <c r="B1455" s="570"/>
      <c r="C1455" s="570"/>
      <c r="D1455" s="570"/>
      <c r="E1455" s="570"/>
      <c r="F1455" s="570"/>
      <c r="G1455" s="570"/>
      <c r="H1455" s="570"/>
      <c r="I1455" s="570"/>
      <c r="J1455" s="570"/>
    </row>
    <row r="1456" spans="1:10" ht="18" customHeight="1">
      <c r="A1456" s="590" t="s">
        <v>13695</v>
      </c>
      <c r="B1456" s="588" t="s">
        <v>12942</v>
      </c>
      <c r="C1456" s="590" t="s">
        <v>12941</v>
      </c>
      <c r="D1456" s="590" t="s">
        <v>12940</v>
      </c>
      <c r="E1456" s="802" t="s">
        <v>12939</v>
      </c>
      <c r="F1456" s="802"/>
      <c r="G1456" s="589" t="s">
        <v>12938</v>
      </c>
      <c r="H1456" s="588" t="s">
        <v>12937</v>
      </c>
      <c r="I1456" s="588" t="s">
        <v>12936</v>
      </c>
      <c r="J1456" s="588" t="s">
        <v>12935</v>
      </c>
    </row>
    <row r="1457" spans="1:10" ht="36" customHeight="1">
      <c r="A1457" s="586" t="s">
        <v>12934</v>
      </c>
      <c r="B1457" s="587" t="s">
        <v>13694</v>
      </c>
      <c r="C1457" s="586" t="s">
        <v>7</v>
      </c>
      <c r="D1457" s="586" t="s">
        <v>270</v>
      </c>
      <c r="E1457" s="803" t="s">
        <v>12932</v>
      </c>
      <c r="F1457" s="803"/>
      <c r="G1457" s="585" t="s">
        <v>41</v>
      </c>
      <c r="H1457" s="584">
        <v>1</v>
      </c>
      <c r="I1457" s="583">
        <v>7.23</v>
      </c>
      <c r="J1457" s="583">
        <v>7.23</v>
      </c>
    </row>
    <row r="1458" spans="1:10" ht="24" customHeight="1">
      <c r="A1458" s="581" t="s">
        <v>12930</v>
      </c>
      <c r="B1458" s="582" t="s">
        <v>12931</v>
      </c>
      <c r="C1458" s="581" t="s">
        <v>7</v>
      </c>
      <c r="D1458" s="581" t="s">
        <v>52</v>
      </c>
      <c r="E1458" s="804" t="s">
        <v>12928</v>
      </c>
      <c r="F1458" s="804"/>
      <c r="G1458" s="580" t="s">
        <v>23</v>
      </c>
      <c r="H1458" s="579">
        <v>0.12</v>
      </c>
      <c r="I1458" s="578">
        <v>19.920000000000002</v>
      </c>
      <c r="J1458" s="578">
        <v>2.39</v>
      </c>
    </row>
    <row r="1459" spans="1:10" ht="24" customHeight="1">
      <c r="A1459" s="581" t="s">
        <v>12930</v>
      </c>
      <c r="B1459" s="582" t="s">
        <v>13196</v>
      </c>
      <c r="C1459" s="581" t="s">
        <v>7</v>
      </c>
      <c r="D1459" s="581" t="s">
        <v>1174</v>
      </c>
      <c r="E1459" s="804" t="s">
        <v>12928</v>
      </c>
      <c r="F1459" s="804"/>
      <c r="G1459" s="580" t="s">
        <v>23</v>
      </c>
      <c r="H1459" s="579">
        <v>0.12</v>
      </c>
      <c r="I1459" s="578">
        <v>15.08</v>
      </c>
      <c r="J1459" s="578">
        <v>1.8</v>
      </c>
    </row>
    <row r="1460" spans="1:10" ht="24" customHeight="1">
      <c r="A1460" s="576" t="s">
        <v>12926</v>
      </c>
      <c r="B1460" s="577" t="s">
        <v>13672</v>
      </c>
      <c r="C1460" s="576" t="s">
        <v>7</v>
      </c>
      <c r="D1460" s="576" t="s">
        <v>4821</v>
      </c>
      <c r="E1460" s="800" t="s">
        <v>12924</v>
      </c>
      <c r="F1460" s="800"/>
      <c r="G1460" s="575" t="s">
        <v>41</v>
      </c>
      <c r="H1460" s="574">
        <v>1.0999999999999999E-2</v>
      </c>
      <c r="I1460" s="573">
        <v>81.209999999999994</v>
      </c>
      <c r="J1460" s="573">
        <v>0.89</v>
      </c>
    </row>
    <row r="1461" spans="1:10" ht="24" customHeight="1">
      <c r="A1461" s="576" t="s">
        <v>12926</v>
      </c>
      <c r="B1461" s="577" t="s">
        <v>13671</v>
      </c>
      <c r="C1461" s="576" t="s">
        <v>7</v>
      </c>
      <c r="D1461" s="576" t="s">
        <v>7094</v>
      </c>
      <c r="E1461" s="800" t="s">
        <v>12924</v>
      </c>
      <c r="F1461" s="800"/>
      <c r="G1461" s="575" t="s">
        <v>41</v>
      </c>
      <c r="H1461" s="574">
        <v>4.4999999999999998E-2</v>
      </c>
      <c r="I1461" s="573">
        <v>2.19</v>
      </c>
      <c r="J1461" s="573">
        <v>0.09</v>
      </c>
    </row>
    <row r="1462" spans="1:10" ht="24" customHeight="1">
      <c r="A1462" s="576" t="s">
        <v>12926</v>
      </c>
      <c r="B1462" s="577" t="s">
        <v>13670</v>
      </c>
      <c r="C1462" s="576" t="s">
        <v>7</v>
      </c>
      <c r="D1462" s="576" t="s">
        <v>8208</v>
      </c>
      <c r="E1462" s="800" t="s">
        <v>12924</v>
      </c>
      <c r="F1462" s="800"/>
      <c r="G1462" s="575" t="s">
        <v>41</v>
      </c>
      <c r="H1462" s="574">
        <v>1.2E-2</v>
      </c>
      <c r="I1462" s="573">
        <v>70.52</v>
      </c>
      <c r="J1462" s="573">
        <v>0.84</v>
      </c>
    </row>
    <row r="1463" spans="1:10" ht="24" customHeight="1">
      <c r="A1463" s="576" t="s">
        <v>12926</v>
      </c>
      <c r="B1463" s="577" t="s">
        <v>13693</v>
      </c>
      <c r="C1463" s="576" t="s">
        <v>7</v>
      </c>
      <c r="D1463" s="576" t="s">
        <v>8459</v>
      </c>
      <c r="E1463" s="800" t="s">
        <v>12924</v>
      </c>
      <c r="F1463" s="800"/>
      <c r="G1463" s="575" t="s">
        <v>41</v>
      </c>
      <c r="H1463" s="574">
        <v>1</v>
      </c>
      <c r="I1463" s="573">
        <v>1.22</v>
      </c>
      <c r="J1463" s="573">
        <v>1.22</v>
      </c>
    </row>
    <row r="1464" spans="1:10" ht="25.5">
      <c r="A1464" s="572"/>
      <c r="B1464" s="572"/>
      <c r="C1464" s="572"/>
      <c r="D1464" s="572"/>
      <c r="E1464" s="572" t="s">
        <v>12923</v>
      </c>
      <c r="F1464" s="571">
        <v>1.8363577094425731</v>
      </c>
      <c r="G1464" s="572" t="s">
        <v>12922</v>
      </c>
      <c r="H1464" s="571">
        <v>1.54</v>
      </c>
      <c r="I1464" s="572" t="s">
        <v>12921</v>
      </c>
      <c r="J1464" s="571">
        <v>3.38</v>
      </c>
    </row>
    <row r="1465" spans="1:10" ht="15" thickBot="1">
      <c r="A1465" s="572"/>
      <c r="B1465" s="572"/>
      <c r="C1465" s="572"/>
      <c r="D1465" s="572"/>
      <c r="E1465" s="572" t="s">
        <v>12920</v>
      </c>
      <c r="F1465" s="571">
        <v>2.04</v>
      </c>
      <c r="G1465" s="572"/>
      <c r="H1465" s="801" t="s">
        <v>12919</v>
      </c>
      <c r="I1465" s="801"/>
      <c r="J1465" s="571">
        <v>9.27</v>
      </c>
    </row>
    <row r="1466" spans="1:10" ht="0.95" customHeight="1" thickTop="1">
      <c r="A1466" s="570"/>
      <c r="B1466" s="570"/>
      <c r="C1466" s="570"/>
      <c r="D1466" s="570"/>
      <c r="E1466" s="570"/>
      <c r="F1466" s="570"/>
      <c r="G1466" s="570"/>
      <c r="H1466" s="570"/>
      <c r="I1466" s="570"/>
      <c r="J1466" s="570"/>
    </row>
    <row r="1467" spans="1:10" ht="18" customHeight="1">
      <c r="A1467" s="590" t="s">
        <v>13692</v>
      </c>
      <c r="B1467" s="588" t="s">
        <v>12942</v>
      </c>
      <c r="C1467" s="590" t="s">
        <v>12941</v>
      </c>
      <c r="D1467" s="590" t="s">
        <v>12940</v>
      </c>
      <c r="E1467" s="802" t="s">
        <v>12939</v>
      </c>
      <c r="F1467" s="802"/>
      <c r="G1467" s="589" t="s">
        <v>12938</v>
      </c>
      <c r="H1467" s="588" t="s">
        <v>12937</v>
      </c>
      <c r="I1467" s="588" t="s">
        <v>12936</v>
      </c>
      <c r="J1467" s="588" t="s">
        <v>12935</v>
      </c>
    </row>
    <row r="1468" spans="1:10" ht="24" customHeight="1">
      <c r="A1468" s="586" t="s">
        <v>12934</v>
      </c>
      <c r="B1468" s="587" t="s">
        <v>13691</v>
      </c>
      <c r="C1468" s="586" t="s">
        <v>7</v>
      </c>
      <c r="D1468" s="586" t="s">
        <v>1554</v>
      </c>
      <c r="E1468" s="803" t="s">
        <v>12932</v>
      </c>
      <c r="F1468" s="803"/>
      <c r="G1468" s="585" t="s">
        <v>41</v>
      </c>
      <c r="H1468" s="584">
        <v>1</v>
      </c>
      <c r="I1468" s="583">
        <v>19.46</v>
      </c>
      <c r="J1468" s="583">
        <v>19.46</v>
      </c>
    </row>
    <row r="1469" spans="1:10" ht="24" customHeight="1">
      <c r="A1469" s="581" t="s">
        <v>12930</v>
      </c>
      <c r="B1469" s="582" t="s">
        <v>12931</v>
      </c>
      <c r="C1469" s="581" t="s">
        <v>7</v>
      </c>
      <c r="D1469" s="581" t="s">
        <v>52</v>
      </c>
      <c r="E1469" s="804" t="s">
        <v>12928</v>
      </c>
      <c r="F1469" s="804"/>
      <c r="G1469" s="580" t="s">
        <v>23</v>
      </c>
      <c r="H1469" s="579">
        <v>0.14399999999999999</v>
      </c>
      <c r="I1469" s="578">
        <v>19.920000000000002</v>
      </c>
      <c r="J1469" s="578">
        <v>2.86</v>
      </c>
    </row>
    <row r="1470" spans="1:10" ht="24" customHeight="1">
      <c r="A1470" s="581" t="s">
        <v>12930</v>
      </c>
      <c r="B1470" s="582" t="s">
        <v>13196</v>
      </c>
      <c r="C1470" s="581" t="s">
        <v>7</v>
      </c>
      <c r="D1470" s="581" t="s">
        <v>1174</v>
      </c>
      <c r="E1470" s="804" t="s">
        <v>12928</v>
      </c>
      <c r="F1470" s="804"/>
      <c r="G1470" s="580" t="s">
        <v>23</v>
      </c>
      <c r="H1470" s="579">
        <v>0.14399999999999999</v>
      </c>
      <c r="I1470" s="578">
        <v>15.08</v>
      </c>
      <c r="J1470" s="578">
        <v>2.17</v>
      </c>
    </row>
    <row r="1471" spans="1:10" ht="24" customHeight="1">
      <c r="A1471" s="576" t="s">
        <v>12926</v>
      </c>
      <c r="B1471" s="577" t="s">
        <v>13672</v>
      </c>
      <c r="C1471" s="576" t="s">
        <v>7</v>
      </c>
      <c r="D1471" s="576" t="s">
        <v>4821</v>
      </c>
      <c r="E1471" s="800" t="s">
        <v>12924</v>
      </c>
      <c r="F1471" s="800"/>
      <c r="G1471" s="575" t="s">
        <v>41</v>
      </c>
      <c r="H1471" s="574">
        <v>2.5999999999999999E-2</v>
      </c>
      <c r="I1471" s="573">
        <v>81.209999999999994</v>
      </c>
      <c r="J1471" s="573">
        <v>2.11</v>
      </c>
    </row>
    <row r="1472" spans="1:10" ht="24" customHeight="1">
      <c r="A1472" s="576" t="s">
        <v>12926</v>
      </c>
      <c r="B1472" s="577" t="s">
        <v>13671</v>
      </c>
      <c r="C1472" s="576" t="s">
        <v>7</v>
      </c>
      <c r="D1472" s="576" t="s">
        <v>7094</v>
      </c>
      <c r="E1472" s="800" t="s">
        <v>12924</v>
      </c>
      <c r="F1472" s="800"/>
      <c r="G1472" s="575" t="s">
        <v>41</v>
      </c>
      <c r="H1472" s="574">
        <v>3.5999999999999997E-2</v>
      </c>
      <c r="I1472" s="573">
        <v>2.19</v>
      </c>
      <c r="J1472" s="573">
        <v>7.0000000000000007E-2</v>
      </c>
    </row>
    <row r="1473" spans="1:10" ht="24" customHeight="1">
      <c r="A1473" s="576" t="s">
        <v>12926</v>
      </c>
      <c r="B1473" s="577" t="s">
        <v>13670</v>
      </c>
      <c r="C1473" s="576" t="s">
        <v>7</v>
      </c>
      <c r="D1473" s="576" t="s">
        <v>8208</v>
      </c>
      <c r="E1473" s="800" t="s">
        <v>12924</v>
      </c>
      <c r="F1473" s="800"/>
      <c r="G1473" s="575" t="s">
        <v>41</v>
      </c>
      <c r="H1473" s="574">
        <v>3.3000000000000002E-2</v>
      </c>
      <c r="I1473" s="573">
        <v>70.52</v>
      </c>
      <c r="J1473" s="573">
        <v>2.3199999999999998</v>
      </c>
    </row>
    <row r="1474" spans="1:10" ht="24" customHeight="1">
      <c r="A1474" s="576" t="s">
        <v>12926</v>
      </c>
      <c r="B1474" s="577" t="s">
        <v>13690</v>
      </c>
      <c r="C1474" s="576" t="s">
        <v>7</v>
      </c>
      <c r="D1474" s="576" t="s">
        <v>8465</v>
      </c>
      <c r="E1474" s="800" t="s">
        <v>12924</v>
      </c>
      <c r="F1474" s="800"/>
      <c r="G1474" s="575" t="s">
        <v>41</v>
      </c>
      <c r="H1474" s="574">
        <v>1</v>
      </c>
      <c r="I1474" s="573">
        <v>9.93</v>
      </c>
      <c r="J1474" s="573">
        <v>9.93</v>
      </c>
    </row>
    <row r="1475" spans="1:10" ht="25.5">
      <c r="A1475" s="572"/>
      <c r="B1475" s="572"/>
      <c r="C1475" s="572"/>
      <c r="D1475" s="572"/>
      <c r="E1475" s="572" t="s">
        <v>12923</v>
      </c>
      <c r="F1475" s="571">
        <v>2.2058024557209603</v>
      </c>
      <c r="G1475" s="572" t="s">
        <v>12922</v>
      </c>
      <c r="H1475" s="571">
        <v>1.85</v>
      </c>
      <c r="I1475" s="572" t="s">
        <v>12921</v>
      </c>
      <c r="J1475" s="571">
        <v>4.0599999999999996</v>
      </c>
    </row>
    <row r="1476" spans="1:10" ht="15" thickBot="1">
      <c r="A1476" s="572"/>
      <c r="B1476" s="572"/>
      <c r="C1476" s="572"/>
      <c r="D1476" s="572"/>
      <c r="E1476" s="572" t="s">
        <v>12920</v>
      </c>
      <c r="F1476" s="571">
        <v>5.49</v>
      </c>
      <c r="G1476" s="572"/>
      <c r="H1476" s="801" t="s">
        <v>12919</v>
      </c>
      <c r="I1476" s="801"/>
      <c r="J1476" s="571">
        <v>24.95</v>
      </c>
    </row>
    <row r="1477" spans="1:10" ht="0.95" customHeight="1" thickTop="1">
      <c r="A1477" s="570"/>
      <c r="B1477" s="570"/>
      <c r="C1477" s="570"/>
      <c r="D1477" s="570"/>
      <c r="E1477" s="570"/>
      <c r="F1477" s="570"/>
      <c r="G1477" s="570"/>
      <c r="H1477" s="570"/>
      <c r="I1477" s="570"/>
      <c r="J1477" s="570"/>
    </row>
    <row r="1478" spans="1:10" ht="18" customHeight="1">
      <c r="A1478" s="590" t="s">
        <v>13689</v>
      </c>
      <c r="B1478" s="588" t="s">
        <v>12942</v>
      </c>
      <c r="C1478" s="590" t="s">
        <v>12941</v>
      </c>
      <c r="D1478" s="590" t="s">
        <v>12940</v>
      </c>
      <c r="E1478" s="802" t="s">
        <v>12939</v>
      </c>
      <c r="F1478" s="802"/>
      <c r="G1478" s="589" t="s">
        <v>12938</v>
      </c>
      <c r="H1478" s="588" t="s">
        <v>12937</v>
      </c>
      <c r="I1478" s="588" t="s">
        <v>12936</v>
      </c>
      <c r="J1478" s="588" t="s">
        <v>12935</v>
      </c>
    </row>
    <row r="1479" spans="1:10" ht="24" customHeight="1">
      <c r="A1479" s="586" t="s">
        <v>12934</v>
      </c>
      <c r="B1479" s="587" t="s">
        <v>13688</v>
      </c>
      <c r="C1479" s="586" t="s">
        <v>7</v>
      </c>
      <c r="D1479" s="586" t="s">
        <v>1555</v>
      </c>
      <c r="E1479" s="803" t="s">
        <v>12932</v>
      </c>
      <c r="F1479" s="803"/>
      <c r="G1479" s="585" t="s">
        <v>41</v>
      </c>
      <c r="H1479" s="584">
        <v>1</v>
      </c>
      <c r="I1479" s="583">
        <v>41.63</v>
      </c>
      <c r="J1479" s="583">
        <v>41.63</v>
      </c>
    </row>
    <row r="1480" spans="1:10" ht="24" customHeight="1">
      <c r="A1480" s="581" t="s">
        <v>12930</v>
      </c>
      <c r="B1480" s="582" t="s">
        <v>12931</v>
      </c>
      <c r="C1480" s="581" t="s">
        <v>7</v>
      </c>
      <c r="D1480" s="581" t="s">
        <v>52</v>
      </c>
      <c r="E1480" s="804" t="s">
        <v>12928</v>
      </c>
      <c r="F1480" s="804"/>
      <c r="G1480" s="580" t="s">
        <v>23</v>
      </c>
      <c r="H1480" s="579">
        <v>0.17</v>
      </c>
      <c r="I1480" s="578">
        <v>19.920000000000002</v>
      </c>
      <c r="J1480" s="578">
        <v>3.38</v>
      </c>
    </row>
    <row r="1481" spans="1:10" ht="24" customHeight="1">
      <c r="A1481" s="581" t="s">
        <v>12930</v>
      </c>
      <c r="B1481" s="582" t="s">
        <v>13196</v>
      </c>
      <c r="C1481" s="581" t="s">
        <v>7</v>
      </c>
      <c r="D1481" s="581" t="s">
        <v>1174</v>
      </c>
      <c r="E1481" s="804" t="s">
        <v>12928</v>
      </c>
      <c r="F1481" s="804"/>
      <c r="G1481" s="580" t="s">
        <v>23</v>
      </c>
      <c r="H1481" s="579">
        <v>0.17</v>
      </c>
      <c r="I1481" s="578">
        <v>15.08</v>
      </c>
      <c r="J1481" s="578">
        <v>2.56</v>
      </c>
    </row>
    <row r="1482" spans="1:10" ht="24" customHeight="1">
      <c r="A1482" s="576" t="s">
        <v>12926</v>
      </c>
      <c r="B1482" s="577" t="s">
        <v>13672</v>
      </c>
      <c r="C1482" s="576" t="s">
        <v>7</v>
      </c>
      <c r="D1482" s="576" t="s">
        <v>4821</v>
      </c>
      <c r="E1482" s="800" t="s">
        <v>12924</v>
      </c>
      <c r="F1482" s="800"/>
      <c r="G1482" s="575" t="s">
        <v>41</v>
      </c>
      <c r="H1482" s="574">
        <v>3.5000000000000003E-2</v>
      </c>
      <c r="I1482" s="573">
        <v>81.209999999999994</v>
      </c>
      <c r="J1482" s="573">
        <v>2.84</v>
      </c>
    </row>
    <row r="1483" spans="1:10" ht="24" customHeight="1">
      <c r="A1483" s="576" t="s">
        <v>12926</v>
      </c>
      <c r="B1483" s="577" t="s">
        <v>13671</v>
      </c>
      <c r="C1483" s="576" t="s">
        <v>7</v>
      </c>
      <c r="D1483" s="576" t="s">
        <v>7094</v>
      </c>
      <c r="E1483" s="800" t="s">
        <v>12924</v>
      </c>
      <c r="F1483" s="800"/>
      <c r="G1483" s="575" t="s">
        <v>41</v>
      </c>
      <c r="H1483" s="574">
        <v>4.2999999999999997E-2</v>
      </c>
      <c r="I1483" s="573">
        <v>2.19</v>
      </c>
      <c r="J1483" s="573">
        <v>0.09</v>
      </c>
    </row>
    <row r="1484" spans="1:10" ht="24" customHeight="1">
      <c r="A1484" s="576" t="s">
        <v>12926</v>
      </c>
      <c r="B1484" s="577" t="s">
        <v>13670</v>
      </c>
      <c r="C1484" s="576" t="s">
        <v>7</v>
      </c>
      <c r="D1484" s="576" t="s">
        <v>8208</v>
      </c>
      <c r="E1484" s="800" t="s">
        <v>12924</v>
      </c>
      <c r="F1484" s="800"/>
      <c r="G1484" s="575" t="s">
        <v>41</v>
      </c>
      <c r="H1484" s="574">
        <v>4.4999999999999998E-2</v>
      </c>
      <c r="I1484" s="573">
        <v>70.52</v>
      </c>
      <c r="J1484" s="573">
        <v>3.17</v>
      </c>
    </row>
    <row r="1485" spans="1:10" ht="24" customHeight="1">
      <c r="A1485" s="576" t="s">
        <v>12926</v>
      </c>
      <c r="B1485" s="577" t="s">
        <v>13687</v>
      </c>
      <c r="C1485" s="576" t="s">
        <v>7</v>
      </c>
      <c r="D1485" s="576" t="s">
        <v>8462</v>
      </c>
      <c r="E1485" s="800" t="s">
        <v>12924</v>
      </c>
      <c r="F1485" s="800"/>
      <c r="G1485" s="575" t="s">
        <v>41</v>
      </c>
      <c r="H1485" s="574">
        <v>1</v>
      </c>
      <c r="I1485" s="573">
        <v>29.59</v>
      </c>
      <c r="J1485" s="573">
        <v>29.59</v>
      </c>
    </row>
    <row r="1486" spans="1:10" ht="25.5">
      <c r="A1486" s="572"/>
      <c r="B1486" s="572"/>
      <c r="C1486" s="572"/>
      <c r="D1486" s="572"/>
      <c r="E1486" s="572" t="s">
        <v>12923</v>
      </c>
      <c r="F1486" s="571">
        <v>2.6078452678474409</v>
      </c>
      <c r="G1486" s="572" t="s">
        <v>12922</v>
      </c>
      <c r="H1486" s="571">
        <v>2.19</v>
      </c>
      <c r="I1486" s="572" t="s">
        <v>12921</v>
      </c>
      <c r="J1486" s="571">
        <v>4.8</v>
      </c>
    </row>
    <row r="1487" spans="1:10" ht="15" thickBot="1">
      <c r="A1487" s="572"/>
      <c r="B1487" s="572"/>
      <c r="C1487" s="572"/>
      <c r="D1487" s="572"/>
      <c r="E1487" s="572" t="s">
        <v>12920</v>
      </c>
      <c r="F1487" s="571">
        <v>11.75</v>
      </c>
      <c r="G1487" s="572"/>
      <c r="H1487" s="801" t="s">
        <v>12919</v>
      </c>
      <c r="I1487" s="801"/>
      <c r="J1487" s="571">
        <v>53.38</v>
      </c>
    </row>
    <row r="1488" spans="1:10" ht="0.95" customHeight="1" thickTop="1">
      <c r="A1488" s="570"/>
      <c r="B1488" s="570"/>
      <c r="C1488" s="570"/>
      <c r="D1488" s="570"/>
      <c r="E1488" s="570"/>
      <c r="F1488" s="570"/>
      <c r="G1488" s="570"/>
      <c r="H1488" s="570"/>
      <c r="I1488" s="570"/>
      <c r="J1488" s="570"/>
    </row>
    <row r="1489" spans="1:10" ht="18" customHeight="1">
      <c r="A1489" s="590" t="s">
        <v>13686</v>
      </c>
      <c r="B1489" s="588" t="s">
        <v>12942</v>
      </c>
      <c r="C1489" s="590" t="s">
        <v>12941</v>
      </c>
      <c r="D1489" s="590" t="s">
        <v>12940</v>
      </c>
      <c r="E1489" s="802" t="s">
        <v>12939</v>
      </c>
      <c r="F1489" s="802"/>
      <c r="G1489" s="589" t="s">
        <v>12938</v>
      </c>
      <c r="H1489" s="588" t="s">
        <v>12937</v>
      </c>
      <c r="I1489" s="588" t="s">
        <v>12936</v>
      </c>
      <c r="J1489" s="588" t="s">
        <v>12935</v>
      </c>
    </row>
    <row r="1490" spans="1:10" ht="36" customHeight="1">
      <c r="A1490" s="586" t="s">
        <v>12934</v>
      </c>
      <c r="B1490" s="587" t="s">
        <v>13685</v>
      </c>
      <c r="C1490" s="586" t="s">
        <v>7</v>
      </c>
      <c r="D1490" s="586" t="s">
        <v>325</v>
      </c>
      <c r="E1490" s="803" t="s">
        <v>12932</v>
      </c>
      <c r="F1490" s="803"/>
      <c r="G1490" s="585" t="s">
        <v>41</v>
      </c>
      <c r="H1490" s="584">
        <v>1</v>
      </c>
      <c r="I1490" s="583">
        <v>66.58</v>
      </c>
      <c r="J1490" s="583">
        <v>66.58</v>
      </c>
    </row>
    <row r="1491" spans="1:10" ht="24" customHeight="1">
      <c r="A1491" s="581" t="s">
        <v>12930</v>
      </c>
      <c r="B1491" s="582" t="s">
        <v>12931</v>
      </c>
      <c r="C1491" s="581" t="s">
        <v>7</v>
      </c>
      <c r="D1491" s="581" t="s">
        <v>52</v>
      </c>
      <c r="E1491" s="804" t="s">
        <v>12928</v>
      </c>
      <c r="F1491" s="804"/>
      <c r="G1491" s="580" t="s">
        <v>23</v>
      </c>
      <c r="H1491" s="579">
        <v>0.20899999999999999</v>
      </c>
      <c r="I1491" s="578">
        <v>19.920000000000002</v>
      </c>
      <c r="J1491" s="578">
        <v>4.16</v>
      </c>
    </row>
    <row r="1492" spans="1:10" ht="24" customHeight="1">
      <c r="A1492" s="581" t="s">
        <v>12930</v>
      </c>
      <c r="B1492" s="582" t="s">
        <v>13196</v>
      </c>
      <c r="C1492" s="581" t="s">
        <v>7</v>
      </c>
      <c r="D1492" s="581" t="s">
        <v>1174</v>
      </c>
      <c r="E1492" s="804" t="s">
        <v>12928</v>
      </c>
      <c r="F1492" s="804"/>
      <c r="G1492" s="580" t="s">
        <v>23</v>
      </c>
      <c r="H1492" s="579">
        <v>0.20899999999999999</v>
      </c>
      <c r="I1492" s="578">
        <v>15.08</v>
      </c>
      <c r="J1492" s="578">
        <v>3.15</v>
      </c>
    </row>
    <row r="1493" spans="1:10" ht="24" customHeight="1">
      <c r="A1493" s="576" t="s">
        <v>12926</v>
      </c>
      <c r="B1493" s="577" t="s">
        <v>13672</v>
      </c>
      <c r="C1493" s="576" t="s">
        <v>7</v>
      </c>
      <c r="D1493" s="576" t="s">
        <v>4821</v>
      </c>
      <c r="E1493" s="800" t="s">
        <v>12924</v>
      </c>
      <c r="F1493" s="800"/>
      <c r="G1493" s="575" t="s">
        <v>41</v>
      </c>
      <c r="H1493" s="574">
        <v>0.06</v>
      </c>
      <c r="I1493" s="573">
        <v>81.209999999999994</v>
      </c>
      <c r="J1493" s="573">
        <v>4.87</v>
      </c>
    </row>
    <row r="1494" spans="1:10" ht="24" customHeight="1">
      <c r="A1494" s="576" t="s">
        <v>12926</v>
      </c>
      <c r="B1494" s="577" t="s">
        <v>13671</v>
      </c>
      <c r="C1494" s="576" t="s">
        <v>7</v>
      </c>
      <c r="D1494" s="576" t="s">
        <v>7094</v>
      </c>
      <c r="E1494" s="800" t="s">
        <v>12924</v>
      </c>
      <c r="F1494" s="800"/>
      <c r="G1494" s="575" t="s">
        <v>41</v>
      </c>
      <c r="H1494" s="574">
        <v>5.2999999999999999E-2</v>
      </c>
      <c r="I1494" s="573">
        <v>2.19</v>
      </c>
      <c r="J1494" s="573">
        <v>0.11</v>
      </c>
    </row>
    <row r="1495" spans="1:10" ht="24" customHeight="1">
      <c r="A1495" s="576" t="s">
        <v>12926</v>
      </c>
      <c r="B1495" s="577" t="s">
        <v>13670</v>
      </c>
      <c r="C1495" s="576" t="s">
        <v>7</v>
      </c>
      <c r="D1495" s="576" t="s">
        <v>8208</v>
      </c>
      <c r="E1495" s="800" t="s">
        <v>12924</v>
      </c>
      <c r="F1495" s="800"/>
      <c r="G1495" s="575" t="s">
        <v>41</v>
      </c>
      <c r="H1495" s="574">
        <v>7.8E-2</v>
      </c>
      <c r="I1495" s="573">
        <v>70.52</v>
      </c>
      <c r="J1495" s="573">
        <v>5.5</v>
      </c>
    </row>
    <row r="1496" spans="1:10" ht="24" customHeight="1">
      <c r="A1496" s="576" t="s">
        <v>12926</v>
      </c>
      <c r="B1496" s="577" t="s">
        <v>13684</v>
      </c>
      <c r="C1496" s="576" t="s">
        <v>7</v>
      </c>
      <c r="D1496" s="576" t="s">
        <v>8381</v>
      </c>
      <c r="E1496" s="800" t="s">
        <v>12924</v>
      </c>
      <c r="F1496" s="800"/>
      <c r="G1496" s="575" t="s">
        <v>41</v>
      </c>
      <c r="H1496" s="574">
        <v>1</v>
      </c>
      <c r="I1496" s="573">
        <v>48.79</v>
      </c>
      <c r="J1496" s="573">
        <v>48.79</v>
      </c>
    </row>
    <row r="1497" spans="1:10" ht="25.5">
      <c r="A1497" s="572"/>
      <c r="B1497" s="572"/>
      <c r="C1497" s="572"/>
      <c r="D1497" s="572"/>
      <c r="E1497" s="572" t="s">
        <v>12923</v>
      </c>
      <c r="F1497" s="571">
        <v>3.2054764750624796</v>
      </c>
      <c r="G1497" s="572" t="s">
        <v>12922</v>
      </c>
      <c r="H1497" s="571">
        <v>2.69</v>
      </c>
      <c r="I1497" s="572" t="s">
        <v>12921</v>
      </c>
      <c r="J1497" s="571">
        <v>5.9</v>
      </c>
    </row>
    <row r="1498" spans="1:10" ht="15" thickBot="1">
      <c r="A1498" s="572"/>
      <c r="B1498" s="572"/>
      <c r="C1498" s="572"/>
      <c r="D1498" s="572"/>
      <c r="E1498" s="572" t="s">
        <v>12920</v>
      </c>
      <c r="F1498" s="571">
        <v>18.8</v>
      </c>
      <c r="G1498" s="572"/>
      <c r="H1498" s="801" t="s">
        <v>12919</v>
      </c>
      <c r="I1498" s="801"/>
      <c r="J1498" s="571">
        <v>85.38</v>
      </c>
    </row>
    <row r="1499" spans="1:10" ht="0.95" customHeight="1" thickTop="1">
      <c r="A1499" s="570"/>
      <c r="B1499" s="570"/>
      <c r="C1499" s="570"/>
      <c r="D1499" s="570"/>
      <c r="E1499" s="570"/>
      <c r="F1499" s="570"/>
      <c r="G1499" s="570"/>
      <c r="H1499" s="570"/>
      <c r="I1499" s="570"/>
      <c r="J1499" s="570"/>
    </row>
    <row r="1500" spans="1:10" ht="18" customHeight="1">
      <c r="A1500" s="590" t="s">
        <v>13683</v>
      </c>
      <c r="B1500" s="588" t="s">
        <v>12942</v>
      </c>
      <c r="C1500" s="590" t="s">
        <v>12941</v>
      </c>
      <c r="D1500" s="590" t="s">
        <v>12940</v>
      </c>
      <c r="E1500" s="802" t="s">
        <v>12939</v>
      </c>
      <c r="F1500" s="802"/>
      <c r="G1500" s="589" t="s">
        <v>12938</v>
      </c>
      <c r="H1500" s="588" t="s">
        <v>12937</v>
      </c>
      <c r="I1500" s="588" t="s">
        <v>12936</v>
      </c>
      <c r="J1500" s="588" t="s">
        <v>12935</v>
      </c>
    </row>
    <row r="1501" spans="1:10" ht="36" customHeight="1">
      <c r="A1501" s="586" t="s">
        <v>12934</v>
      </c>
      <c r="B1501" s="587" t="s">
        <v>13682</v>
      </c>
      <c r="C1501" s="586" t="s">
        <v>7</v>
      </c>
      <c r="D1501" s="586" t="s">
        <v>1378</v>
      </c>
      <c r="E1501" s="803" t="s">
        <v>12932</v>
      </c>
      <c r="F1501" s="803"/>
      <c r="G1501" s="585" t="s">
        <v>41</v>
      </c>
      <c r="H1501" s="584">
        <v>1</v>
      </c>
      <c r="I1501" s="583">
        <v>13.58</v>
      </c>
      <c r="J1501" s="583">
        <v>13.58</v>
      </c>
    </row>
    <row r="1502" spans="1:10" ht="24" customHeight="1">
      <c r="A1502" s="581" t="s">
        <v>12930</v>
      </c>
      <c r="B1502" s="582" t="s">
        <v>12931</v>
      </c>
      <c r="C1502" s="581" t="s">
        <v>7</v>
      </c>
      <c r="D1502" s="581" t="s">
        <v>52</v>
      </c>
      <c r="E1502" s="804" t="s">
        <v>12928</v>
      </c>
      <c r="F1502" s="804"/>
      <c r="G1502" s="580" t="s">
        <v>23</v>
      </c>
      <c r="H1502" s="579">
        <v>0.15</v>
      </c>
      <c r="I1502" s="578">
        <v>19.920000000000002</v>
      </c>
      <c r="J1502" s="578">
        <v>2.98</v>
      </c>
    </row>
    <row r="1503" spans="1:10" ht="24" customHeight="1">
      <c r="A1503" s="581" t="s">
        <v>12930</v>
      </c>
      <c r="B1503" s="582" t="s">
        <v>13196</v>
      </c>
      <c r="C1503" s="581" t="s">
        <v>7</v>
      </c>
      <c r="D1503" s="581" t="s">
        <v>1174</v>
      </c>
      <c r="E1503" s="804" t="s">
        <v>12928</v>
      </c>
      <c r="F1503" s="804"/>
      <c r="G1503" s="580" t="s">
        <v>23</v>
      </c>
      <c r="H1503" s="579">
        <v>0.15</v>
      </c>
      <c r="I1503" s="578">
        <v>15.08</v>
      </c>
      <c r="J1503" s="578">
        <v>2.2599999999999998</v>
      </c>
    </row>
    <row r="1504" spans="1:10" ht="24" customHeight="1">
      <c r="A1504" s="576" t="s">
        <v>12926</v>
      </c>
      <c r="B1504" s="577" t="s">
        <v>13672</v>
      </c>
      <c r="C1504" s="576" t="s">
        <v>7</v>
      </c>
      <c r="D1504" s="576" t="s">
        <v>4821</v>
      </c>
      <c r="E1504" s="800" t="s">
        <v>12924</v>
      </c>
      <c r="F1504" s="800"/>
      <c r="G1504" s="575" t="s">
        <v>41</v>
      </c>
      <c r="H1504" s="574">
        <v>7.0000000000000001E-3</v>
      </c>
      <c r="I1504" s="573">
        <v>81.209999999999994</v>
      </c>
      <c r="J1504" s="573">
        <v>0.56000000000000005</v>
      </c>
    </row>
    <row r="1505" spans="1:10" ht="24" customHeight="1">
      <c r="A1505" s="576" t="s">
        <v>12926</v>
      </c>
      <c r="B1505" s="577" t="s">
        <v>13681</v>
      </c>
      <c r="C1505" s="576" t="s">
        <v>7</v>
      </c>
      <c r="D1505" s="576" t="s">
        <v>6897</v>
      </c>
      <c r="E1505" s="800" t="s">
        <v>12924</v>
      </c>
      <c r="F1505" s="800"/>
      <c r="G1505" s="575" t="s">
        <v>41</v>
      </c>
      <c r="H1505" s="574">
        <v>1</v>
      </c>
      <c r="I1505" s="573">
        <v>7.12</v>
      </c>
      <c r="J1505" s="573">
        <v>7.12</v>
      </c>
    </row>
    <row r="1506" spans="1:10" ht="24" customHeight="1">
      <c r="A1506" s="576" t="s">
        <v>12926</v>
      </c>
      <c r="B1506" s="577" t="s">
        <v>13671</v>
      </c>
      <c r="C1506" s="576" t="s">
        <v>7</v>
      </c>
      <c r="D1506" s="576" t="s">
        <v>7094</v>
      </c>
      <c r="E1506" s="800" t="s">
        <v>12924</v>
      </c>
      <c r="F1506" s="800"/>
      <c r="G1506" s="575" t="s">
        <v>41</v>
      </c>
      <c r="H1506" s="574">
        <v>0.05</v>
      </c>
      <c r="I1506" s="573">
        <v>2.19</v>
      </c>
      <c r="J1506" s="573">
        <v>0.1</v>
      </c>
    </row>
    <row r="1507" spans="1:10" ht="24" customHeight="1">
      <c r="A1507" s="576" t="s">
        <v>12926</v>
      </c>
      <c r="B1507" s="577" t="s">
        <v>13670</v>
      </c>
      <c r="C1507" s="576" t="s">
        <v>7</v>
      </c>
      <c r="D1507" s="576" t="s">
        <v>8208</v>
      </c>
      <c r="E1507" s="800" t="s">
        <v>12924</v>
      </c>
      <c r="F1507" s="800"/>
      <c r="G1507" s="575" t="s">
        <v>41</v>
      </c>
      <c r="H1507" s="574">
        <v>8.0000000000000002E-3</v>
      </c>
      <c r="I1507" s="573">
        <v>70.52</v>
      </c>
      <c r="J1507" s="573">
        <v>0.56000000000000005</v>
      </c>
    </row>
    <row r="1508" spans="1:10" ht="25.5">
      <c r="A1508" s="572"/>
      <c r="B1508" s="572"/>
      <c r="C1508" s="572"/>
      <c r="D1508" s="572"/>
      <c r="E1508" s="572" t="s">
        <v>12923</v>
      </c>
      <c r="F1508" s="571">
        <v>2.2981636422905574</v>
      </c>
      <c r="G1508" s="572" t="s">
        <v>12922</v>
      </c>
      <c r="H1508" s="571">
        <v>1.93</v>
      </c>
      <c r="I1508" s="572" t="s">
        <v>12921</v>
      </c>
      <c r="J1508" s="571">
        <v>4.2300000000000004</v>
      </c>
    </row>
    <row r="1509" spans="1:10" ht="15" thickBot="1">
      <c r="A1509" s="572"/>
      <c r="B1509" s="572"/>
      <c r="C1509" s="572"/>
      <c r="D1509" s="572"/>
      <c r="E1509" s="572" t="s">
        <v>12920</v>
      </c>
      <c r="F1509" s="571">
        <v>3.83</v>
      </c>
      <c r="G1509" s="572"/>
      <c r="H1509" s="801" t="s">
        <v>12919</v>
      </c>
      <c r="I1509" s="801"/>
      <c r="J1509" s="571">
        <v>17.41</v>
      </c>
    </row>
    <row r="1510" spans="1:10" ht="0.95" customHeight="1" thickTop="1">
      <c r="A1510" s="570"/>
      <c r="B1510" s="570"/>
      <c r="C1510" s="570"/>
      <c r="D1510" s="570"/>
      <c r="E1510" s="570"/>
      <c r="F1510" s="570"/>
      <c r="G1510" s="570"/>
      <c r="H1510" s="570"/>
      <c r="I1510" s="570"/>
      <c r="J1510" s="570"/>
    </row>
    <row r="1511" spans="1:10" ht="18" customHeight="1">
      <c r="A1511" s="590" t="s">
        <v>13680</v>
      </c>
      <c r="B1511" s="588" t="s">
        <v>12942</v>
      </c>
      <c r="C1511" s="590" t="s">
        <v>12941</v>
      </c>
      <c r="D1511" s="590" t="s">
        <v>12940</v>
      </c>
      <c r="E1511" s="802" t="s">
        <v>12939</v>
      </c>
      <c r="F1511" s="802"/>
      <c r="G1511" s="589" t="s">
        <v>12938</v>
      </c>
      <c r="H1511" s="588" t="s">
        <v>12937</v>
      </c>
      <c r="I1511" s="588" t="s">
        <v>12936</v>
      </c>
      <c r="J1511" s="588" t="s">
        <v>12935</v>
      </c>
    </row>
    <row r="1512" spans="1:10" ht="36" customHeight="1">
      <c r="A1512" s="586" t="s">
        <v>12934</v>
      </c>
      <c r="B1512" s="587" t="s">
        <v>13679</v>
      </c>
      <c r="C1512" s="586" t="s">
        <v>7</v>
      </c>
      <c r="D1512" s="586" t="s">
        <v>1801</v>
      </c>
      <c r="E1512" s="803" t="s">
        <v>12932</v>
      </c>
      <c r="F1512" s="803"/>
      <c r="G1512" s="585" t="s">
        <v>41</v>
      </c>
      <c r="H1512" s="584">
        <v>1</v>
      </c>
      <c r="I1512" s="583">
        <v>12.47</v>
      </c>
      <c r="J1512" s="583">
        <v>12.47</v>
      </c>
    </row>
    <row r="1513" spans="1:10" ht="24" customHeight="1">
      <c r="A1513" s="581" t="s">
        <v>12930</v>
      </c>
      <c r="B1513" s="582" t="s">
        <v>12931</v>
      </c>
      <c r="C1513" s="581" t="s">
        <v>7</v>
      </c>
      <c r="D1513" s="581" t="s">
        <v>52</v>
      </c>
      <c r="E1513" s="804" t="s">
        <v>12928</v>
      </c>
      <c r="F1513" s="804"/>
      <c r="G1513" s="580" t="s">
        <v>23</v>
      </c>
      <c r="H1513" s="579">
        <v>0.15</v>
      </c>
      <c r="I1513" s="578">
        <v>19.920000000000002</v>
      </c>
      <c r="J1513" s="578">
        <v>2.98</v>
      </c>
    </row>
    <row r="1514" spans="1:10" ht="24" customHeight="1">
      <c r="A1514" s="581" t="s">
        <v>12930</v>
      </c>
      <c r="B1514" s="582" t="s">
        <v>13196</v>
      </c>
      <c r="C1514" s="581" t="s">
        <v>7</v>
      </c>
      <c r="D1514" s="581" t="s">
        <v>1174</v>
      </c>
      <c r="E1514" s="804" t="s">
        <v>12928</v>
      </c>
      <c r="F1514" s="804"/>
      <c r="G1514" s="580" t="s">
        <v>23</v>
      </c>
      <c r="H1514" s="579">
        <v>0.15</v>
      </c>
      <c r="I1514" s="578">
        <v>15.08</v>
      </c>
      <c r="J1514" s="578">
        <v>2.2599999999999998</v>
      </c>
    </row>
    <row r="1515" spans="1:10" ht="24" customHeight="1">
      <c r="A1515" s="576" t="s">
        <v>12926</v>
      </c>
      <c r="B1515" s="577" t="s">
        <v>13672</v>
      </c>
      <c r="C1515" s="576" t="s">
        <v>7</v>
      </c>
      <c r="D1515" s="576" t="s">
        <v>4821</v>
      </c>
      <c r="E1515" s="800" t="s">
        <v>12924</v>
      </c>
      <c r="F1515" s="800"/>
      <c r="G1515" s="575" t="s">
        <v>41</v>
      </c>
      <c r="H1515" s="574">
        <v>7.0000000000000001E-3</v>
      </c>
      <c r="I1515" s="573">
        <v>81.209999999999994</v>
      </c>
      <c r="J1515" s="573">
        <v>0.56000000000000005</v>
      </c>
    </row>
    <row r="1516" spans="1:10" ht="24" customHeight="1">
      <c r="A1516" s="576" t="s">
        <v>12926</v>
      </c>
      <c r="B1516" s="577" t="s">
        <v>13678</v>
      </c>
      <c r="C1516" s="576" t="s">
        <v>7</v>
      </c>
      <c r="D1516" s="576" t="s">
        <v>6896</v>
      </c>
      <c r="E1516" s="800" t="s">
        <v>12924</v>
      </c>
      <c r="F1516" s="800"/>
      <c r="G1516" s="575" t="s">
        <v>41</v>
      </c>
      <c r="H1516" s="574">
        <v>1</v>
      </c>
      <c r="I1516" s="573">
        <v>6.01</v>
      </c>
      <c r="J1516" s="573">
        <v>6.01</v>
      </c>
    </row>
    <row r="1517" spans="1:10" ht="24" customHeight="1">
      <c r="A1517" s="576" t="s">
        <v>12926</v>
      </c>
      <c r="B1517" s="577" t="s">
        <v>13671</v>
      </c>
      <c r="C1517" s="576" t="s">
        <v>7</v>
      </c>
      <c r="D1517" s="576" t="s">
        <v>7094</v>
      </c>
      <c r="E1517" s="800" t="s">
        <v>12924</v>
      </c>
      <c r="F1517" s="800"/>
      <c r="G1517" s="575" t="s">
        <v>41</v>
      </c>
      <c r="H1517" s="574">
        <v>0.05</v>
      </c>
      <c r="I1517" s="573">
        <v>2.19</v>
      </c>
      <c r="J1517" s="573">
        <v>0.1</v>
      </c>
    </row>
    <row r="1518" spans="1:10" ht="24" customHeight="1">
      <c r="A1518" s="576" t="s">
        <v>12926</v>
      </c>
      <c r="B1518" s="577" t="s">
        <v>13670</v>
      </c>
      <c r="C1518" s="576" t="s">
        <v>7</v>
      </c>
      <c r="D1518" s="576" t="s">
        <v>8208</v>
      </c>
      <c r="E1518" s="800" t="s">
        <v>12924</v>
      </c>
      <c r="F1518" s="800"/>
      <c r="G1518" s="575" t="s">
        <v>41</v>
      </c>
      <c r="H1518" s="574">
        <v>8.0000000000000002E-3</v>
      </c>
      <c r="I1518" s="573">
        <v>70.52</v>
      </c>
      <c r="J1518" s="573">
        <v>0.56000000000000005</v>
      </c>
    </row>
    <row r="1519" spans="1:10" ht="25.5">
      <c r="A1519" s="572"/>
      <c r="B1519" s="572"/>
      <c r="C1519" s="572"/>
      <c r="D1519" s="572"/>
      <c r="E1519" s="572" t="s">
        <v>12923</v>
      </c>
      <c r="F1519" s="571">
        <v>2.2981636422905574</v>
      </c>
      <c r="G1519" s="572" t="s">
        <v>12922</v>
      </c>
      <c r="H1519" s="571">
        <v>1.93</v>
      </c>
      <c r="I1519" s="572" t="s">
        <v>12921</v>
      </c>
      <c r="J1519" s="571">
        <v>4.2300000000000004</v>
      </c>
    </row>
    <row r="1520" spans="1:10" ht="15" thickBot="1">
      <c r="A1520" s="572"/>
      <c r="B1520" s="572"/>
      <c r="C1520" s="572"/>
      <c r="D1520" s="572"/>
      <c r="E1520" s="572" t="s">
        <v>12920</v>
      </c>
      <c r="F1520" s="571">
        <v>3.52</v>
      </c>
      <c r="G1520" s="572"/>
      <c r="H1520" s="801" t="s">
        <v>12919</v>
      </c>
      <c r="I1520" s="801"/>
      <c r="J1520" s="571">
        <v>15.99</v>
      </c>
    </row>
    <row r="1521" spans="1:10" ht="0.95" customHeight="1" thickTop="1">
      <c r="A1521" s="570"/>
      <c r="B1521" s="570"/>
      <c r="C1521" s="570"/>
      <c r="D1521" s="570"/>
      <c r="E1521" s="570"/>
      <c r="F1521" s="570"/>
      <c r="G1521" s="570"/>
      <c r="H1521" s="570"/>
      <c r="I1521" s="570"/>
      <c r="J1521" s="570"/>
    </row>
    <row r="1522" spans="1:10" ht="18" customHeight="1">
      <c r="A1522" s="590" t="s">
        <v>13677</v>
      </c>
      <c r="B1522" s="588" t="s">
        <v>12942</v>
      </c>
      <c r="C1522" s="590" t="s">
        <v>12941</v>
      </c>
      <c r="D1522" s="590" t="s">
        <v>12940</v>
      </c>
      <c r="E1522" s="802" t="s">
        <v>12939</v>
      </c>
      <c r="F1522" s="802"/>
      <c r="G1522" s="589" t="s">
        <v>12938</v>
      </c>
      <c r="H1522" s="588" t="s">
        <v>12937</v>
      </c>
      <c r="I1522" s="588" t="s">
        <v>12936</v>
      </c>
      <c r="J1522" s="588" t="s">
        <v>12935</v>
      </c>
    </row>
    <row r="1523" spans="1:10" ht="48" customHeight="1">
      <c r="A1523" s="586" t="s">
        <v>12934</v>
      </c>
      <c r="B1523" s="587" t="s">
        <v>13676</v>
      </c>
      <c r="C1523" s="586" t="s">
        <v>7</v>
      </c>
      <c r="D1523" s="586" t="s">
        <v>1397</v>
      </c>
      <c r="E1523" s="803" t="s">
        <v>12932</v>
      </c>
      <c r="F1523" s="803"/>
      <c r="G1523" s="585" t="s">
        <v>41</v>
      </c>
      <c r="H1523" s="584">
        <v>1</v>
      </c>
      <c r="I1523" s="583">
        <v>17.53</v>
      </c>
      <c r="J1523" s="583">
        <v>17.53</v>
      </c>
    </row>
    <row r="1524" spans="1:10" ht="24" customHeight="1">
      <c r="A1524" s="581" t="s">
        <v>12930</v>
      </c>
      <c r="B1524" s="582" t="s">
        <v>12931</v>
      </c>
      <c r="C1524" s="581" t="s">
        <v>7</v>
      </c>
      <c r="D1524" s="581" t="s">
        <v>52</v>
      </c>
      <c r="E1524" s="804" t="s">
        <v>12928</v>
      </c>
      <c r="F1524" s="804"/>
      <c r="G1524" s="580" t="s">
        <v>23</v>
      </c>
      <c r="H1524" s="579">
        <v>0.2</v>
      </c>
      <c r="I1524" s="578">
        <v>19.920000000000002</v>
      </c>
      <c r="J1524" s="578">
        <v>3.98</v>
      </c>
    </row>
    <row r="1525" spans="1:10" ht="24" customHeight="1">
      <c r="A1525" s="581" t="s">
        <v>12930</v>
      </c>
      <c r="B1525" s="582" t="s">
        <v>13196</v>
      </c>
      <c r="C1525" s="581" t="s">
        <v>7</v>
      </c>
      <c r="D1525" s="581" t="s">
        <v>1174</v>
      </c>
      <c r="E1525" s="804" t="s">
        <v>12928</v>
      </c>
      <c r="F1525" s="804"/>
      <c r="G1525" s="580" t="s">
        <v>23</v>
      </c>
      <c r="H1525" s="579">
        <v>0.2</v>
      </c>
      <c r="I1525" s="578">
        <v>15.08</v>
      </c>
      <c r="J1525" s="578">
        <v>3.01</v>
      </c>
    </row>
    <row r="1526" spans="1:10" ht="24" customHeight="1">
      <c r="A1526" s="576" t="s">
        <v>12926</v>
      </c>
      <c r="B1526" s="577" t="s">
        <v>13672</v>
      </c>
      <c r="C1526" s="576" t="s">
        <v>7</v>
      </c>
      <c r="D1526" s="576" t="s">
        <v>4821</v>
      </c>
      <c r="E1526" s="800" t="s">
        <v>12924</v>
      </c>
      <c r="F1526" s="800"/>
      <c r="G1526" s="575" t="s">
        <v>41</v>
      </c>
      <c r="H1526" s="574">
        <v>1.0999999999999999E-2</v>
      </c>
      <c r="I1526" s="573">
        <v>81.209999999999994</v>
      </c>
      <c r="J1526" s="573">
        <v>0.89</v>
      </c>
    </row>
    <row r="1527" spans="1:10" ht="24" customHeight="1">
      <c r="A1527" s="576" t="s">
        <v>12926</v>
      </c>
      <c r="B1527" s="577" t="s">
        <v>13671</v>
      </c>
      <c r="C1527" s="576" t="s">
        <v>7</v>
      </c>
      <c r="D1527" s="576" t="s">
        <v>7094</v>
      </c>
      <c r="E1527" s="800" t="s">
        <v>12924</v>
      </c>
      <c r="F1527" s="800"/>
      <c r="G1527" s="575" t="s">
        <v>41</v>
      </c>
      <c r="H1527" s="574">
        <v>7.4999999999999997E-2</v>
      </c>
      <c r="I1527" s="573">
        <v>2.19</v>
      </c>
      <c r="J1527" s="573">
        <v>0.16</v>
      </c>
    </row>
    <row r="1528" spans="1:10" ht="24" customHeight="1">
      <c r="A1528" s="576" t="s">
        <v>12926</v>
      </c>
      <c r="B1528" s="577" t="s">
        <v>13670</v>
      </c>
      <c r="C1528" s="576" t="s">
        <v>7</v>
      </c>
      <c r="D1528" s="576" t="s">
        <v>8208</v>
      </c>
      <c r="E1528" s="800" t="s">
        <v>12924</v>
      </c>
      <c r="F1528" s="800"/>
      <c r="G1528" s="575" t="s">
        <v>41</v>
      </c>
      <c r="H1528" s="574">
        <v>1.2E-2</v>
      </c>
      <c r="I1528" s="573">
        <v>70.52</v>
      </c>
      <c r="J1528" s="573">
        <v>0.84</v>
      </c>
    </row>
    <row r="1529" spans="1:10" ht="36" customHeight="1">
      <c r="A1529" s="576" t="s">
        <v>12926</v>
      </c>
      <c r="B1529" s="577" t="s">
        <v>13675</v>
      </c>
      <c r="C1529" s="576" t="s">
        <v>7</v>
      </c>
      <c r="D1529" s="576" t="s">
        <v>8428</v>
      </c>
      <c r="E1529" s="800" t="s">
        <v>12924</v>
      </c>
      <c r="F1529" s="800"/>
      <c r="G1529" s="575" t="s">
        <v>41</v>
      </c>
      <c r="H1529" s="574">
        <v>1</v>
      </c>
      <c r="I1529" s="573">
        <v>8.65</v>
      </c>
      <c r="J1529" s="573">
        <v>8.65</v>
      </c>
    </row>
    <row r="1530" spans="1:10" ht="25.5">
      <c r="A1530" s="572"/>
      <c r="B1530" s="572"/>
      <c r="C1530" s="572"/>
      <c r="D1530" s="572"/>
      <c r="E1530" s="572" t="s">
        <v>12923</v>
      </c>
      <c r="F1530" s="571">
        <v>3.0696512006954255</v>
      </c>
      <c r="G1530" s="572" t="s">
        <v>12922</v>
      </c>
      <c r="H1530" s="571">
        <v>2.58</v>
      </c>
      <c r="I1530" s="572" t="s">
        <v>12921</v>
      </c>
      <c r="J1530" s="571">
        <v>5.65</v>
      </c>
    </row>
    <row r="1531" spans="1:10" ht="15" thickBot="1">
      <c r="A1531" s="572"/>
      <c r="B1531" s="572"/>
      <c r="C1531" s="572"/>
      <c r="D1531" s="572"/>
      <c r="E1531" s="572" t="s">
        <v>12920</v>
      </c>
      <c r="F1531" s="571">
        <v>4.95</v>
      </c>
      <c r="G1531" s="572"/>
      <c r="H1531" s="801" t="s">
        <v>12919</v>
      </c>
      <c r="I1531" s="801"/>
      <c r="J1531" s="571">
        <v>22.48</v>
      </c>
    </row>
    <row r="1532" spans="1:10" ht="0.95" customHeight="1" thickTop="1">
      <c r="A1532" s="570"/>
      <c r="B1532" s="570"/>
      <c r="C1532" s="570"/>
      <c r="D1532" s="570"/>
      <c r="E1532" s="570"/>
      <c r="F1532" s="570"/>
      <c r="G1532" s="570"/>
      <c r="H1532" s="570"/>
      <c r="I1532" s="570"/>
      <c r="J1532" s="570"/>
    </row>
    <row r="1533" spans="1:10" ht="18" customHeight="1">
      <c r="A1533" s="590" t="s">
        <v>13674</v>
      </c>
      <c r="B1533" s="588" t="s">
        <v>12942</v>
      </c>
      <c r="C1533" s="590" t="s">
        <v>12941</v>
      </c>
      <c r="D1533" s="590" t="s">
        <v>12940</v>
      </c>
      <c r="E1533" s="802" t="s">
        <v>12939</v>
      </c>
      <c r="F1533" s="802"/>
      <c r="G1533" s="589" t="s">
        <v>12938</v>
      </c>
      <c r="H1533" s="588" t="s">
        <v>12937</v>
      </c>
      <c r="I1533" s="588" t="s">
        <v>12936</v>
      </c>
      <c r="J1533" s="588" t="s">
        <v>12935</v>
      </c>
    </row>
    <row r="1534" spans="1:10" ht="48" customHeight="1">
      <c r="A1534" s="586" t="s">
        <v>12934</v>
      </c>
      <c r="B1534" s="587" t="s">
        <v>13673</v>
      </c>
      <c r="C1534" s="586" t="s">
        <v>7</v>
      </c>
      <c r="D1534" s="586" t="s">
        <v>1438</v>
      </c>
      <c r="E1534" s="803" t="s">
        <v>12932</v>
      </c>
      <c r="F1534" s="803"/>
      <c r="G1534" s="585" t="s">
        <v>41</v>
      </c>
      <c r="H1534" s="584">
        <v>1</v>
      </c>
      <c r="I1534" s="583">
        <v>24.08</v>
      </c>
      <c r="J1534" s="583">
        <v>24.08</v>
      </c>
    </row>
    <row r="1535" spans="1:10" ht="24" customHeight="1">
      <c r="A1535" s="581" t="s">
        <v>12930</v>
      </c>
      <c r="B1535" s="582" t="s">
        <v>12931</v>
      </c>
      <c r="C1535" s="581" t="s">
        <v>7</v>
      </c>
      <c r="D1535" s="581" t="s">
        <v>52</v>
      </c>
      <c r="E1535" s="804" t="s">
        <v>12928</v>
      </c>
      <c r="F1535" s="804"/>
      <c r="G1535" s="580" t="s">
        <v>23</v>
      </c>
      <c r="H1535" s="579">
        <v>0.14299999999999999</v>
      </c>
      <c r="I1535" s="578">
        <v>19.920000000000002</v>
      </c>
      <c r="J1535" s="578">
        <v>2.84</v>
      </c>
    </row>
    <row r="1536" spans="1:10" ht="24" customHeight="1">
      <c r="A1536" s="581" t="s">
        <v>12930</v>
      </c>
      <c r="B1536" s="582" t="s">
        <v>13196</v>
      </c>
      <c r="C1536" s="581" t="s">
        <v>7</v>
      </c>
      <c r="D1536" s="581" t="s">
        <v>1174</v>
      </c>
      <c r="E1536" s="804" t="s">
        <v>12928</v>
      </c>
      <c r="F1536" s="804"/>
      <c r="G1536" s="580" t="s">
        <v>23</v>
      </c>
      <c r="H1536" s="579">
        <v>0.14299999999999999</v>
      </c>
      <c r="I1536" s="578">
        <v>15.08</v>
      </c>
      <c r="J1536" s="578">
        <v>2.15</v>
      </c>
    </row>
    <row r="1537" spans="1:10" ht="24" customHeight="1">
      <c r="A1537" s="576" t="s">
        <v>12926</v>
      </c>
      <c r="B1537" s="577" t="s">
        <v>13672</v>
      </c>
      <c r="C1537" s="576" t="s">
        <v>7</v>
      </c>
      <c r="D1537" s="576" t="s">
        <v>4821</v>
      </c>
      <c r="E1537" s="800" t="s">
        <v>12924</v>
      </c>
      <c r="F1537" s="800"/>
      <c r="G1537" s="575" t="s">
        <v>41</v>
      </c>
      <c r="H1537" s="574">
        <v>1.4E-2</v>
      </c>
      <c r="I1537" s="573">
        <v>81.209999999999994</v>
      </c>
      <c r="J1537" s="573">
        <v>1.1299999999999999</v>
      </c>
    </row>
    <row r="1538" spans="1:10" ht="24" customHeight="1">
      <c r="A1538" s="576" t="s">
        <v>12926</v>
      </c>
      <c r="B1538" s="577" t="s">
        <v>13671</v>
      </c>
      <c r="C1538" s="576" t="s">
        <v>7</v>
      </c>
      <c r="D1538" s="576" t="s">
        <v>7094</v>
      </c>
      <c r="E1538" s="800" t="s">
        <v>12924</v>
      </c>
      <c r="F1538" s="800"/>
      <c r="G1538" s="575" t="s">
        <v>41</v>
      </c>
      <c r="H1538" s="574">
        <v>5.2999999999999999E-2</v>
      </c>
      <c r="I1538" s="573">
        <v>2.19</v>
      </c>
      <c r="J1538" s="573">
        <v>0.11</v>
      </c>
    </row>
    <row r="1539" spans="1:10" ht="24" customHeight="1">
      <c r="A1539" s="576" t="s">
        <v>12926</v>
      </c>
      <c r="B1539" s="577" t="s">
        <v>13670</v>
      </c>
      <c r="C1539" s="576" t="s">
        <v>7</v>
      </c>
      <c r="D1539" s="576" t="s">
        <v>8208</v>
      </c>
      <c r="E1539" s="800" t="s">
        <v>12924</v>
      </c>
      <c r="F1539" s="800"/>
      <c r="G1539" s="575" t="s">
        <v>41</v>
      </c>
      <c r="H1539" s="574">
        <v>1.7000000000000001E-2</v>
      </c>
      <c r="I1539" s="573">
        <v>70.52</v>
      </c>
      <c r="J1539" s="573">
        <v>1.19</v>
      </c>
    </row>
    <row r="1540" spans="1:10" ht="36" customHeight="1">
      <c r="A1540" s="576" t="s">
        <v>12926</v>
      </c>
      <c r="B1540" s="577" t="s">
        <v>13669</v>
      </c>
      <c r="C1540" s="576" t="s">
        <v>7</v>
      </c>
      <c r="D1540" s="576" t="s">
        <v>8430</v>
      </c>
      <c r="E1540" s="800" t="s">
        <v>12924</v>
      </c>
      <c r="F1540" s="800"/>
      <c r="G1540" s="575" t="s">
        <v>41</v>
      </c>
      <c r="H1540" s="574">
        <v>1</v>
      </c>
      <c r="I1540" s="573">
        <v>16.66</v>
      </c>
      <c r="J1540" s="573">
        <v>16.66</v>
      </c>
    </row>
    <row r="1541" spans="1:10" ht="25.5">
      <c r="A1541" s="572"/>
      <c r="B1541" s="572"/>
      <c r="C1541" s="572"/>
      <c r="D1541" s="572"/>
      <c r="E1541" s="572" t="s">
        <v>12923</v>
      </c>
      <c r="F1541" s="571">
        <v>2.1895034227969141</v>
      </c>
      <c r="G1541" s="572" t="s">
        <v>12922</v>
      </c>
      <c r="H1541" s="571">
        <v>1.84</v>
      </c>
      <c r="I1541" s="572" t="s">
        <v>12921</v>
      </c>
      <c r="J1541" s="571">
        <v>4.03</v>
      </c>
    </row>
    <row r="1542" spans="1:10" ht="15" thickBot="1">
      <c r="A1542" s="572"/>
      <c r="B1542" s="572"/>
      <c r="C1542" s="572"/>
      <c r="D1542" s="572"/>
      <c r="E1542" s="572" t="s">
        <v>12920</v>
      </c>
      <c r="F1542" s="571">
        <v>6.8</v>
      </c>
      <c r="G1542" s="572"/>
      <c r="H1542" s="801" t="s">
        <v>12919</v>
      </c>
      <c r="I1542" s="801"/>
      <c r="J1542" s="571">
        <v>30.88</v>
      </c>
    </row>
    <row r="1543" spans="1:10" ht="0.95" customHeight="1" thickTop="1">
      <c r="A1543" s="570"/>
      <c r="B1543" s="570"/>
      <c r="C1543" s="570"/>
      <c r="D1543" s="570"/>
      <c r="E1543" s="570"/>
      <c r="F1543" s="570"/>
      <c r="G1543" s="570"/>
      <c r="H1543" s="570"/>
      <c r="I1543" s="570"/>
      <c r="J1543" s="570"/>
    </row>
    <row r="1544" spans="1:10" ht="18" customHeight="1">
      <c r="A1544" s="590" t="s">
        <v>13668</v>
      </c>
      <c r="B1544" s="588" t="s">
        <v>12942</v>
      </c>
      <c r="C1544" s="590" t="s">
        <v>12941</v>
      </c>
      <c r="D1544" s="590" t="s">
        <v>12940</v>
      </c>
      <c r="E1544" s="802" t="s">
        <v>12939</v>
      </c>
      <c r="F1544" s="802"/>
      <c r="G1544" s="589" t="s">
        <v>12938</v>
      </c>
      <c r="H1544" s="588" t="s">
        <v>12937</v>
      </c>
      <c r="I1544" s="588" t="s">
        <v>12936</v>
      </c>
      <c r="J1544" s="588" t="s">
        <v>12935</v>
      </c>
    </row>
    <row r="1545" spans="1:10" ht="36" customHeight="1">
      <c r="A1545" s="586" t="s">
        <v>12934</v>
      </c>
      <c r="B1545" s="587" t="s">
        <v>13653</v>
      </c>
      <c r="C1545" s="586" t="s">
        <v>7</v>
      </c>
      <c r="D1545" s="586" t="s">
        <v>9809</v>
      </c>
      <c r="E1545" s="803" t="s">
        <v>12932</v>
      </c>
      <c r="F1545" s="803"/>
      <c r="G1545" s="585" t="s">
        <v>41</v>
      </c>
      <c r="H1545" s="584">
        <v>1</v>
      </c>
      <c r="I1545" s="583">
        <v>51.48</v>
      </c>
      <c r="J1545" s="583">
        <v>51.48</v>
      </c>
    </row>
    <row r="1546" spans="1:10" ht="24" customHeight="1">
      <c r="A1546" s="581" t="s">
        <v>12930</v>
      </c>
      <c r="B1546" s="582" t="s">
        <v>12931</v>
      </c>
      <c r="C1546" s="581" t="s">
        <v>7</v>
      </c>
      <c r="D1546" s="581" t="s">
        <v>52</v>
      </c>
      <c r="E1546" s="804" t="s">
        <v>12928</v>
      </c>
      <c r="F1546" s="804"/>
      <c r="G1546" s="580" t="s">
        <v>23</v>
      </c>
      <c r="H1546" s="579">
        <v>9.6000000000000002E-2</v>
      </c>
      <c r="I1546" s="578">
        <v>19.920000000000002</v>
      </c>
      <c r="J1546" s="578">
        <v>1.91</v>
      </c>
    </row>
    <row r="1547" spans="1:10" ht="24" customHeight="1">
      <c r="A1547" s="581" t="s">
        <v>12930</v>
      </c>
      <c r="B1547" s="582" t="s">
        <v>12929</v>
      </c>
      <c r="C1547" s="581" t="s">
        <v>7</v>
      </c>
      <c r="D1547" s="581" t="s">
        <v>25</v>
      </c>
      <c r="E1547" s="804" t="s">
        <v>12928</v>
      </c>
      <c r="F1547" s="804"/>
      <c r="G1547" s="580" t="s">
        <v>23</v>
      </c>
      <c r="H1547" s="579">
        <v>3.0300000000000001E-2</v>
      </c>
      <c r="I1547" s="578">
        <v>15.65</v>
      </c>
      <c r="J1547" s="578">
        <v>0.47</v>
      </c>
    </row>
    <row r="1548" spans="1:10" ht="24" customHeight="1">
      <c r="A1548" s="576" t="s">
        <v>12926</v>
      </c>
      <c r="B1548" s="577" t="s">
        <v>12927</v>
      </c>
      <c r="C1548" s="576" t="s">
        <v>7</v>
      </c>
      <c r="D1548" s="576" t="s">
        <v>3669</v>
      </c>
      <c r="E1548" s="800" t="s">
        <v>12924</v>
      </c>
      <c r="F1548" s="800"/>
      <c r="G1548" s="575" t="s">
        <v>41</v>
      </c>
      <c r="H1548" s="574">
        <v>2.1000000000000001E-2</v>
      </c>
      <c r="I1548" s="573">
        <v>4.97</v>
      </c>
      <c r="J1548" s="573">
        <v>0.1</v>
      </c>
    </row>
    <row r="1549" spans="1:10" ht="24" customHeight="1">
      <c r="A1549" s="576" t="s">
        <v>12926</v>
      </c>
      <c r="B1549" s="577" t="s">
        <v>13667</v>
      </c>
      <c r="C1549" s="576" t="s">
        <v>7</v>
      </c>
      <c r="D1549" s="576" t="s">
        <v>8642</v>
      </c>
      <c r="E1549" s="800" t="s">
        <v>12924</v>
      </c>
      <c r="F1549" s="800"/>
      <c r="G1549" s="575" t="s">
        <v>41</v>
      </c>
      <c r="H1549" s="574">
        <v>1</v>
      </c>
      <c r="I1549" s="573">
        <v>49</v>
      </c>
      <c r="J1549" s="573">
        <v>49</v>
      </c>
    </row>
    <row r="1550" spans="1:10" ht="25.5">
      <c r="A1550" s="572"/>
      <c r="B1550" s="572"/>
      <c r="C1550" s="572"/>
      <c r="D1550" s="572"/>
      <c r="E1550" s="572" t="s">
        <v>12923</v>
      </c>
      <c r="F1550" s="571">
        <v>1.0540041290883408</v>
      </c>
      <c r="G1550" s="572" t="s">
        <v>12922</v>
      </c>
      <c r="H1550" s="571">
        <v>0.89</v>
      </c>
      <c r="I1550" s="572" t="s">
        <v>12921</v>
      </c>
      <c r="J1550" s="571">
        <v>1.94</v>
      </c>
    </row>
    <row r="1551" spans="1:10" ht="15" thickBot="1">
      <c r="A1551" s="572"/>
      <c r="B1551" s="572"/>
      <c r="C1551" s="572"/>
      <c r="D1551" s="572"/>
      <c r="E1551" s="572" t="s">
        <v>12920</v>
      </c>
      <c r="F1551" s="571">
        <v>14.53</v>
      </c>
      <c r="G1551" s="572"/>
      <c r="H1551" s="801" t="s">
        <v>12919</v>
      </c>
      <c r="I1551" s="801"/>
      <c r="J1551" s="571">
        <v>66.010000000000005</v>
      </c>
    </row>
    <row r="1552" spans="1:10" ht="0.95" customHeight="1" thickTop="1">
      <c r="A1552" s="570"/>
      <c r="B1552" s="570"/>
      <c r="C1552" s="570"/>
      <c r="D1552" s="570"/>
      <c r="E1552" s="570"/>
      <c r="F1552" s="570"/>
      <c r="G1552" s="570"/>
      <c r="H1552" s="570"/>
      <c r="I1552" s="570"/>
      <c r="J1552" s="570"/>
    </row>
    <row r="1553" spans="1:10" ht="18" customHeight="1">
      <c r="A1553" s="590" t="s">
        <v>13666</v>
      </c>
      <c r="B1553" s="588" t="s">
        <v>12942</v>
      </c>
      <c r="C1553" s="590" t="s">
        <v>12941</v>
      </c>
      <c r="D1553" s="590" t="s">
        <v>12940</v>
      </c>
      <c r="E1553" s="802" t="s">
        <v>12939</v>
      </c>
      <c r="F1553" s="802"/>
      <c r="G1553" s="589" t="s">
        <v>12938</v>
      </c>
      <c r="H1553" s="588" t="s">
        <v>12937</v>
      </c>
      <c r="I1553" s="588" t="s">
        <v>12936</v>
      </c>
      <c r="J1553" s="588" t="s">
        <v>12935</v>
      </c>
    </row>
    <row r="1554" spans="1:10" ht="36" customHeight="1">
      <c r="A1554" s="586" t="s">
        <v>12934</v>
      </c>
      <c r="B1554" s="587" t="s">
        <v>13665</v>
      </c>
      <c r="C1554" s="586" t="s">
        <v>7</v>
      </c>
      <c r="D1554" s="586" t="s">
        <v>9812</v>
      </c>
      <c r="E1554" s="803" t="s">
        <v>12932</v>
      </c>
      <c r="F1554" s="803"/>
      <c r="G1554" s="585" t="s">
        <v>41</v>
      </c>
      <c r="H1554" s="584">
        <v>1</v>
      </c>
      <c r="I1554" s="583">
        <v>97.3</v>
      </c>
      <c r="J1554" s="583">
        <v>97.3</v>
      </c>
    </row>
    <row r="1555" spans="1:10" ht="24" customHeight="1">
      <c r="A1555" s="581" t="s">
        <v>12930</v>
      </c>
      <c r="B1555" s="582" t="s">
        <v>12931</v>
      </c>
      <c r="C1555" s="581" t="s">
        <v>7</v>
      </c>
      <c r="D1555" s="581" t="s">
        <v>52</v>
      </c>
      <c r="E1555" s="804" t="s">
        <v>12928</v>
      </c>
      <c r="F1555" s="804"/>
      <c r="G1555" s="580" t="s">
        <v>23</v>
      </c>
      <c r="H1555" s="579">
        <v>0.1164</v>
      </c>
      <c r="I1555" s="578">
        <v>19.920000000000002</v>
      </c>
      <c r="J1555" s="578">
        <v>2.31</v>
      </c>
    </row>
    <row r="1556" spans="1:10" ht="24" customHeight="1">
      <c r="A1556" s="581" t="s">
        <v>12930</v>
      </c>
      <c r="B1556" s="582" t="s">
        <v>12929</v>
      </c>
      <c r="C1556" s="581" t="s">
        <v>7</v>
      </c>
      <c r="D1556" s="581" t="s">
        <v>25</v>
      </c>
      <c r="E1556" s="804" t="s">
        <v>12928</v>
      </c>
      <c r="F1556" s="804"/>
      <c r="G1556" s="580" t="s">
        <v>23</v>
      </c>
      <c r="H1556" s="579">
        <v>3.6700000000000003E-2</v>
      </c>
      <c r="I1556" s="578">
        <v>15.65</v>
      </c>
      <c r="J1556" s="578">
        <v>0.56999999999999995</v>
      </c>
    </row>
    <row r="1557" spans="1:10" ht="24" customHeight="1">
      <c r="A1557" s="576" t="s">
        <v>12926</v>
      </c>
      <c r="B1557" s="577" t="s">
        <v>12927</v>
      </c>
      <c r="C1557" s="576" t="s">
        <v>7</v>
      </c>
      <c r="D1557" s="576" t="s">
        <v>3669</v>
      </c>
      <c r="E1557" s="800" t="s">
        <v>12924</v>
      </c>
      <c r="F1557" s="800"/>
      <c r="G1557" s="575" t="s">
        <v>41</v>
      </c>
      <c r="H1557" s="574">
        <v>2.1000000000000001E-2</v>
      </c>
      <c r="I1557" s="573">
        <v>4.97</v>
      </c>
      <c r="J1557" s="573">
        <v>0.1</v>
      </c>
    </row>
    <row r="1558" spans="1:10" ht="24" customHeight="1">
      <c r="A1558" s="576" t="s">
        <v>12926</v>
      </c>
      <c r="B1558" s="577" t="s">
        <v>13664</v>
      </c>
      <c r="C1558" s="576" t="s">
        <v>7</v>
      </c>
      <c r="D1558" s="576" t="s">
        <v>8644</v>
      </c>
      <c r="E1558" s="800" t="s">
        <v>12924</v>
      </c>
      <c r="F1558" s="800"/>
      <c r="G1558" s="575" t="s">
        <v>41</v>
      </c>
      <c r="H1558" s="574">
        <v>1</v>
      </c>
      <c r="I1558" s="573">
        <v>94.32</v>
      </c>
      <c r="J1558" s="573">
        <v>94.32</v>
      </c>
    </row>
    <row r="1559" spans="1:10" ht="25.5">
      <c r="A1559" s="572"/>
      <c r="B1559" s="572"/>
      <c r="C1559" s="572"/>
      <c r="D1559" s="572"/>
      <c r="E1559" s="572" t="s">
        <v>12923</v>
      </c>
      <c r="F1559" s="571">
        <v>1.2767575790503096</v>
      </c>
      <c r="G1559" s="572" t="s">
        <v>12922</v>
      </c>
      <c r="H1559" s="571">
        <v>1.07</v>
      </c>
      <c r="I1559" s="572" t="s">
        <v>12921</v>
      </c>
      <c r="J1559" s="571">
        <v>2.35</v>
      </c>
    </row>
    <row r="1560" spans="1:10" ht="15" thickBot="1">
      <c r="A1560" s="572"/>
      <c r="B1560" s="572"/>
      <c r="C1560" s="572"/>
      <c r="D1560" s="572"/>
      <c r="E1560" s="572" t="s">
        <v>12920</v>
      </c>
      <c r="F1560" s="571">
        <v>27.47</v>
      </c>
      <c r="G1560" s="572"/>
      <c r="H1560" s="801" t="s">
        <v>12919</v>
      </c>
      <c r="I1560" s="801"/>
      <c r="J1560" s="571">
        <v>124.77</v>
      </c>
    </row>
    <row r="1561" spans="1:10" ht="0.95" customHeight="1" thickTop="1">
      <c r="A1561" s="570"/>
      <c r="B1561" s="570"/>
      <c r="C1561" s="570"/>
      <c r="D1561" s="570"/>
      <c r="E1561" s="570"/>
      <c r="F1561" s="570"/>
      <c r="G1561" s="570"/>
      <c r="H1561" s="570"/>
      <c r="I1561" s="570"/>
      <c r="J1561" s="570"/>
    </row>
    <row r="1562" spans="1:10" ht="18" customHeight="1">
      <c r="A1562" s="590" t="s">
        <v>13663</v>
      </c>
      <c r="B1562" s="588" t="s">
        <v>12942</v>
      </c>
      <c r="C1562" s="590" t="s">
        <v>12941</v>
      </c>
      <c r="D1562" s="590" t="s">
        <v>12940</v>
      </c>
      <c r="E1562" s="802" t="s">
        <v>12939</v>
      </c>
      <c r="F1562" s="802"/>
      <c r="G1562" s="589" t="s">
        <v>12938</v>
      </c>
      <c r="H1562" s="588" t="s">
        <v>12937</v>
      </c>
      <c r="I1562" s="588" t="s">
        <v>12936</v>
      </c>
      <c r="J1562" s="588" t="s">
        <v>12935</v>
      </c>
    </row>
    <row r="1563" spans="1:10" ht="48" customHeight="1">
      <c r="A1563" s="586" t="s">
        <v>12934</v>
      </c>
      <c r="B1563" s="587" t="s">
        <v>13662</v>
      </c>
      <c r="C1563" s="586" t="s">
        <v>7</v>
      </c>
      <c r="D1563" s="586" t="s">
        <v>2961</v>
      </c>
      <c r="E1563" s="803" t="s">
        <v>12932</v>
      </c>
      <c r="F1563" s="803"/>
      <c r="G1563" s="585" t="s">
        <v>41</v>
      </c>
      <c r="H1563" s="584">
        <v>1</v>
      </c>
      <c r="I1563" s="583">
        <v>174.77</v>
      </c>
      <c r="J1563" s="583">
        <v>174.77</v>
      </c>
    </row>
    <row r="1564" spans="1:10" ht="24" customHeight="1">
      <c r="A1564" s="581" t="s">
        <v>12930</v>
      </c>
      <c r="B1564" s="582" t="s">
        <v>12960</v>
      </c>
      <c r="C1564" s="581" t="s">
        <v>7</v>
      </c>
      <c r="D1564" s="581" t="s">
        <v>9847</v>
      </c>
      <c r="E1564" s="804" t="s">
        <v>12932</v>
      </c>
      <c r="F1564" s="804"/>
      <c r="G1564" s="580" t="s">
        <v>41</v>
      </c>
      <c r="H1564" s="579">
        <v>1</v>
      </c>
      <c r="I1564" s="578">
        <v>167.21</v>
      </c>
      <c r="J1564" s="578">
        <v>167.21</v>
      </c>
    </row>
    <row r="1565" spans="1:10" ht="24" customHeight="1">
      <c r="A1565" s="576" t="s">
        <v>12926</v>
      </c>
      <c r="B1565" s="577" t="s">
        <v>13659</v>
      </c>
      <c r="C1565" s="576" t="s">
        <v>7</v>
      </c>
      <c r="D1565" s="576" t="s">
        <v>5901</v>
      </c>
      <c r="E1565" s="800" t="s">
        <v>12924</v>
      </c>
      <c r="F1565" s="800"/>
      <c r="G1565" s="575" t="s">
        <v>41</v>
      </c>
      <c r="H1565" s="574">
        <v>1</v>
      </c>
      <c r="I1565" s="573">
        <v>7.56</v>
      </c>
      <c r="J1565" s="573">
        <v>7.56</v>
      </c>
    </row>
    <row r="1566" spans="1:10" ht="25.5">
      <c r="A1566" s="572"/>
      <c r="B1566" s="572"/>
      <c r="C1566" s="572"/>
      <c r="D1566" s="572"/>
      <c r="E1566" s="572" t="s">
        <v>12923</v>
      </c>
      <c r="F1566" s="571">
        <v>6.7315006000000004</v>
      </c>
      <c r="G1566" s="572" t="s">
        <v>12922</v>
      </c>
      <c r="H1566" s="571">
        <v>5.66</v>
      </c>
      <c r="I1566" s="572" t="s">
        <v>12921</v>
      </c>
      <c r="J1566" s="571">
        <v>12.39</v>
      </c>
    </row>
    <row r="1567" spans="1:10" ht="15" thickBot="1">
      <c r="A1567" s="572"/>
      <c r="B1567" s="572"/>
      <c r="C1567" s="572"/>
      <c r="D1567" s="572"/>
      <c r="E1567" s="572" t="s">
        <v>12920</v>
      </c>
      <c r="F1567" s="571">
        <v>49.35</v>
      </c>
      <c r="G1567" s="572"/>
      <c r="H1567" s="801" t="s">
        <v>12919</v>
      </c>
      <c r="I1567" s="801"/>
      <c r="J1567" s="571">
        <v>224.12</v>
      </c>
    </row>
    <row r="1568" spans="1:10" ht="0.95" customHeight="1" thickTop="1">
      <c r="A1568" s="570"/>
      <c r="B1568" s="570"/>
      <c r="C1568" s="570"/>
      <c r="D1568" s="570"/>
      <c r="E1568" s="570"/>
      <c r="F1568" s="570"/>
      <c r="G1568" s="570"/>
      <c r="H1568" s="570"/>
      <c r="I1568" s="570"/>
      <c r="J1568" s="570"/>
    </row>
    <row r="1569" spans="1:10" ht="18" customHeight="1">
      <c r="A1569" s="590" t="s">
        <v>13661</v>
      </c>
      <c r="B1569" s="588" t="s">
        <v>12942</v>
      </c>
      <c r="C1569" s="590" t="s">
        <v>12941</v>
      </c>
      <c r="D1569" s="590" t="s">
        <v>12940</v>
      </c>
      <c r="E1569" s="802" t="s">
        <v>12939</v>
      </c>
      <c r="F1569" s="802"/>
      <c r="G1569" s="589" t="s">
        <v>12938</v>
      </c>
      <c r="H1569" s="588" t="s">
        <v>12937</v>
      </c>
      <c r="I1569" s="588" t="s">
        <v>12936</v>
      </c>
      <c r="J1569" s="588" t="s">
        <v>12935</v>
      </c>
    </row>
    <row r="1570" spans="1:10" ht="48" customHeight="1">
      <c r="A1570" s="586" t="s">
        <v>12934</v>
      </c>
      <c r="B1570" s="587" t="s">
        <v>13660</v>
      </c>
      <c r="C1570" s="586" t="s">
        <v>7</v>
      </c>
      <c r="D1570" s="586" t="s">
        <v>9849</v>
      </c>
      <c r="E1570" s="803" t="s">
        <v>12932</v>
      </c>
      <c r="F1570" s="803"/>
      <c r="G1570" s="585" t="s">
        <v>41</v>
      </c>
      <c r="H1570" s="584">
        <v>1</v>
      </c>
      <c r="I1570" s="583">
        <v>659.99</v>
      </c>
      <c r="J1570" s="583">
        <v>659.99</v>
      </c>
    </row>
    <row r="1571" spans="1:10" ht="36" customHeight="1">
      <c r="A1571" s="581" t="s">
        <v>12930</v>
      </c>
      <c r="B1571" s="582" t="s">
        <v>12958</v>
      </c>
      <c r="C1571" s="581" t="s">
        <v>7</v>
      </c>
      <c r="D1571" s="581" t="s">
        <v>9848</v>
      </c>
      <c r="E1571" s="804" t="s">
        <v>12932</v>
      </c>
      <c r="F1571" s="804"/>
      <c r="G1571" s="580" t="s">
        <v>41</v>
      </c>
      <c r="H1571" s="579">
        <v>1</v>
      </c>
      <c r="I1571" s="578">
        <v>652.42999999999995</v>
      </c>
      <c r="J1571" s="578">
        <v>652.42999999999995</v>
      </c>
    </row>
    <row r="1572" spans="1:10" ht="24" customHeight="1">
      <c r="A1572" s="576" t="s">
        <v>12926</v>
      </c>
      <c r="B1572" s="577" t="s">
        <v>13659</v>
      </c>
      <c r="C1572" s="576" t="s">
        <v>7</v>
      </c>
      <c r="D1572" s="576" t="s">
        <v>5901</v>
      </c>
      <c r="E1572" s="800" t="s">
        <v>12924</v>
      </c>
      <c r="F1572" s="800"/>
      <c r="G1572" s="575" t="s">
        <v>41</v>
      </c>
      <c r="H1572" s="574">
        <v>1</v>
      </c>
      <c r="I1572" s="573">
        <v>7.56</v>
      </c>
      <c r="J1572" s="573">
        <v>7.56</v>
      </c>
    </row>
    <row r="1573" spans="1:10" ht="25.5">
      <c r="A1573" s="572"/>
      <c r="B1573" s="572"/>
      <c r="C1573" s="572"/>
      <c r="D1573" s="572"/>
      <c r="E1573" s="572" t="s">
        <v>12923</v>
      </c>
      <c r="F1573" s="571">
        <v>13.9954363</v>
      </c>
      <c r="G1573" s="572" t="s">
        <v>12922</v>
      </c>
      <c r="H1573" s="571">
        <v>11.76</v>
      </c>
      <c r="I1573" s="572" t="s">
        <v>12921</v>
      </c>
      <c r="J1573" s="571">
        <v>25.76</v>
      </c>
    </row>
    <row r="1574" spans="1:10" ht="15" thickBot="1">
      <c r="A1574" s="572"/>
      <c r="B1574" s="572"/>
      <c r="C1574" s="572"/>
      <c r="D1574" s="572"/>
      <c r="E1574" s="572" t="s">
        <v>12920</v>
      </c>
      <c r="F1574" s="571">
        <v>186.38</v>
      </c>
      <c r="G1574" s="572"/>
      <c r="H1574" s="801" t="s">
        <v>12919</v>
      </c>
      <c r="I1574" s="801"/>
      <c r="J1574" s="571">
        <v>846.37</v>
      </c>
    </row>
    <row r="1575" spans="1:10" ht="0.95" customHeight="1" thickTop="1">
      <c r="A1575" s="570"/>
      <c r="B1575" s="570"/>
      <c r="C1575" s="570"/>
      <c r="D1575" s="570"/>
      <c r="E1575" s="570"/>
      <c r="F1575" s="570"/>
      <c r="G1575" s="570"/>
      <c r="H1575" s="570"/>
      <c r="I1575" s="570"/>
      <c r="J1575" s="570"/>
    </row>
    <row r="1576" spans="1:10" ht="18" customHeight="1">
      <c r="A1576" s="590" t="s">
        <v>13658</v>
      </c>
      <c r="B1576" s="588" t="s">
        <v>12942</v>
      </c>
      <c r="C1576" s="590" t="s">
        <v>12941</v>
      </c>
      <c r="D1576" s="590" t="s">
        <v>12940</v>
      </c>
      <c r="E1576" s="802" t="s">
        <v>12939</v>
      </c>
      <c r="F1576" s="802"/>
      <c r="G1576" s="589" t="s">
        <v>12938</v>
      </c>
      <c r="H1576" s="588" t="s">
        <v>12937</v>
      </c>
      <c r="I1576" s="588" t="s">
        <v>12936</v>
      </c>
      <c r="J1576" s="588" t="s">
        <v>12935</v>
      </c>
    </row>
    <row r="1577" spans="1:10" ht="36" customHeight="1">
      <c r="A1577" s="586" t="s">
        <v>12934</v>
      </c>
      <c r="B1577" s="587" t="s">
        <v>13269</v>
      </c>
      <c r="C1577" s="586" t="s">
        <v>7</v>
      </c>
      <c r="D1577" s="586" t="s">
        <v>9804</v>
      </c>
      <c r="E1577" s="803" t="s">
        <v>12932</v>
      </c>
      <c r="F1577" s="803"/>
      <c r="G1577" s="585" t="s">
        <v>41</v>
      </c>
      <c r="H1577" s="584">
        <v>1</v>
      </c>
      <c r="I1577" s="583">
        <v>116.84</v>
      </c>
      <c r="J1577" s="583">
        <v>116.84</v>
      </c>
    </row>
    <row r="1578" spans="1:10" ht="24" customHeight="1">
      <c r="A1578" s="581" t="s">
        <v>12930</v>
      </c>
      <c r="B1578" s="582" t="s">
        <v>12929</v>
      </c>
      <c r="C1578" s="581" t="s">
        <v>7</v>
      </c>
      <c r="D1578" s="581" t="s">
        <v>25</v>
      </c>
      <c r="E1578" s="804" t="s">
        <v>12928</v>
      </c>
      <c r="F1578" s="804"/>
      <c r="G1578" s="580" t="s">
        <v>23</v>
      </c>
      <c r="H1578" s="579">
        <v>0.26650000000000001</v>
      </c>
      <c r="I1578" s="578">
        <v>15.65</v>
      </c>
      <c r="J1578" s="578">
        <v>4.17</v>
      </c>
    </row>
    <row r="1579" spans="1:10" ht="24" customHeight="1">
      <c r="A1579" s="581" t="s">
        <v>12930</v>
      </c>
      <c r="B1579" s="582" t="s">
        <v>13350</v>
      </c>
      <c r="C1579" s="581" t="s">
        <v>7</v>
      </c>
      <c r="D1579" s="581" t="s">
        <v>158</v>
      </c>
      <c r="E1579" s="804" t="s">
        <v>12928</v>
      </c>
      <c r="F1579" s="804"/>
      <c r="G1579" s="580" t="s">
        <v>23</v>
      </c>
      <c r="H1579" s="579">
        <v>0.8458</v>
      </c>
      <c r="I1579" s="578">
        <v>20.13</v>
      </c>
      <c r="J1579" s="578">
        <v>17.02</v>
      </c>
    </row>
    <row r="1580" spans="1:10" ht="24" customHeight="1">
      <c r="A1580" s="576" t="s">
        <v>12926</v>
      </c>
      <c r="B1580" s="577" t="s">
        <v>13657</v>
      </c>
      <c r="C1580" s="576" t="s">
        <v>7</v>
      </c>
      <c r="D1580" s="576" t="s">
        <v>7080</v>
      </c>
      <c r="E1580" s="800" t="s">
        <v>12924</v>
      </c>
      <c r="F1580" s="800"/>
      <c r="G1580" s="575" t="s">
        <v>41</v>
      </c>
      <c r="H1580" s="574">
        <v>1</v>
      </c>
      <c r="I1580" s="573">
        <v>75.53</v>
      </c>
      <c r="J1580" s="573">
        <v>75.53</v>
      </c>
    </row>
    <row r="1581" spans="1:10" ht="24" customHeight="1">
      <c r="A1581" s="576" t="s">
        <v>12926</v>
      </c>
      <c r="B1581" s="577" t="s">
        <v>13347</v>
      </c>
      <c r="C1581" s="576" t="s">
        <v>7</v>
      </c>
      <c r="D1581" s="576" t="s">
        <v>7450</v>
      </c>
      <c r="E1581" s="800" t="s">
        <v>12924</v>
      </c>
      <c r="F1581" s="800"/>
      <c r="G1581" s="575" t="s">
        <v>21</v>
      </c>
      <c r="H1581" s="574">
        <v>0.52710000000000001</v>
      </c>
      <c r="I1581" s="573">
        <v>38.18</v>
      </c>
      <c r="J1581" s="573">
        <v>20.12</v>
      </c>
    </row>
    <row r="1582" spans="1:10" ht="25.5">
      <c r="A1582" s="572"/>
      <c r="B1582" s="572"/>
      <c r="C1582" s="572"/>
      <c r="D1582" s="572"/>
      <c r="E1582" s="572" t="s">
        <v>12923</v>
      </c>
      <c r="F1582" s="571">
        <v>9.2252526350103228</v>
      </c>
      <c r="G1582" s="572" t="s">
        <v>12922</v>
      </c>
      <c r="H1582" s="571">
        <v>7.75</v>
      </c>
      <c r="I1582" s="572" t="s">
        <v>12921</v>
      </c>
      <c r="J1582" s="571">
        <v>16.98</v>
      </c>
    </row>
    <row r="1583" spans="1:10" ht="15" thickBot="1">
      <c r="A1583" s="572"/>
      <c r="B1583" s="572"/>
      <c r="C1583" s="572"/>
      <c r="D1583" s="572"/>
      <c r="E1583" s="572" t="s">
        <v>12920</v>
      </c>
      <c r="F1583" s="571">
        <v>32.99</v>
      </c>
      <c r="G1583" s="572"/>
      <c r="H1583" s="801" t="s">
        <v>12919</v>
      </c>
      <c r="I1583" s="801"/>
      <c r="J1583" s="571">
        <v>149.83000000000001</v>
      </c>
    </row>
    <row r="1584" spans="1:10" ht="0.95" customHeight="1" thickTop="1">
      <c r="A1584" s="570"/>
      <c r="B1584" s="570"/>
      <c r="C1584" s="570"/>
      <c r="D1584" s="570"/>
      <c r="E1584" s="570"/>
      <c r="F1584" s="570"/>
      <c r="G1584" s="570"/>
      <c r="H1584" s="570"/>
      <c r="I1584" s="570"/>
      <c r="J1584" s="570"/>
    </row>
    <row r="1585" spans="1:10" ht="18" customHeight="1">
      <c r="A1585" s="590" t="s">
        <v>13656</v>
      </c>
      <c r="B1585" s="588" t="s">
        <v>12942</v>
      </c>
      <c r="C1585" s="590" t="s">
        <v>12941</v>
      </c>
      <c r="D1585" s="590" t="s">
        <v>12940</v>
      </c>
      <c r="E1585" s="802" t="s">
        <v>12939</v>
      </c>
      <c r="F1585" s="802"/>
      <c r="G1585" s="589" t="s">
        <v>12938</v>
      </c>
      <c r="H1585" s="588" t="s">
        <v>12937</v>
      </c>
      <c r="I1585" s="588" t="s">
        <v>12936</v>
      </c>
      <c r="J1585" s="588" t="s">
        <v>12935</v>
      </c>
    </row>
    <row r="1586" spans="1:10" ht="60" customHeight="1">
      <c r="A1586" s="586" t="s">
        <v>12934</v>
      </c>
      <c r="B1586" s="587" t="s">
        <v>13655</v>
      </c>
      <c r="C1586" s="586" t="s">
        <v>7</v>
      </c>
      <c r="D1586" s="586" t="s">
        <v>9844</v>
      </c>
      <c r="E1586" s="803" t="s">
        <v>12932</v>
      </c>
      <c r="F1586" s="803"/>
      <c r="G1586" s="585" t="s">
        <v>41</v>
      </c>
      <c r="H1586" s="584">
        <v>1</v>
      </c>
      <c r="I1586" s="583">
        <v>483.51</v>
      </c>
      <c r="J1586" s="583">
        <v>483.51</v>
      </c>
    </row>
    <row r="1587" spans="1:10" ht="48" customHeight="1">
      <c r="A1587" s="581" t="s">
        <v>12930</v>
      </c>
      <c r="B1587" s="582" t="s">
        <v>13270</v>
      </c>
      <c r="C1587" s="581" t="s">
        <v>7</v>
      </c>
      <c r="D1587" s="581" t="s">
        <v>9836</v>
      </c>
      <c r="E1587" s="804" t="s">
        <v>12932</v>
      </c>
      <c r="F1587" s="804"/>
      <c r="G1587" s="580" t="s">
        <v>41</v>
      </c>
      <c r="H1587" s="579">
        <v>1</v>
      </c>
      <c r="I1587" s="578">
        <v>154.37</v>
      </c>
      <c r="J1587" s="578">
        <v>154.37</v>
      </c>
    </row>
    <row r="1588" spans="1:10" ht="24" customHeight="1">
      <c r="A1588" s="581" t="s">
        <v>12930</v>
      </c>
      <c r="B1588" s="582" t="s">
        <v>13654</v>
      </c>
      <c r="C1588" s="581" t="s">
        <v>7</v>
      </c>
      <c r="D1588" s="581" t="s">
        <v>9793</v>
      </c>
      <c r="E1588" s="804" t="s">
        <v>12932</v>
      </c>
      <c r="F1588" s="804"/>
      <c r="G1588" s="580" t="s">
        <v>41</v>
      </c>
      <c r="H1588" s="579">
        <v>1</v>
      </c>
      <c r="I1588" s="578">
        <v>7.75</v>
      </c>
      <c r="J1588" s="578">
        <v>7.75</v>
      </c>
    </row>
    <row r="1589" spans="1:10" ht="36" customHeight="1">
      <c r="A1589" s="581" t="s">
        <v>12930</v>
      </c>
      <c r="B1589" s="582" t="s">
        <v>13351</v>
      </c>
      <c r="C1589" s="581" t="s">
        <v>7</v>
      </c>
      <c r="D1589" s="581" t="s">
        <v>9801</v>
      </c>
      <c r="E1589" s="804" t="s">
        <v>12932</v>
      </c>
      <c r="F1589" s="804"/>
      <c r="G1589" s="580" t="s">
        <v>41</v>
      </c>
      <c r="H1589" s="579">
        <v>1</v>
      </c>
      <c r="I1589" s="578">
        <v>269.91000000000003</v>
      </c>
      <c r="J1589" s="578">
        <v>269.91000000000003</v>
      </c>
    </row>
    <row r="1590" spans="1:10" ht="36" customHeight="1">
      <c r="A1590" s="581" t="s">
        <v>12930</v>
      </c>
      <c r="B1590" s="582" t="s">
        <v>13653</v>
      </c>
      <c r="C1590" s="581" t="s">
        <v>7</v>
      </c>
      <c r="D1590" s="581" t="s">
        <v>9809</v>
      </c>
      <c r="E1590" s="804" t="s">
        <v>12932</v>
      </c>
      <c r="F1590" s="804"/>
      <c r="G1590" s="580" t="s">
        <v>41</v>
      </c>
      <c r="H1590" s="579">
        <v>1</v>
      </c>
      <c r="I1590" s="578">
        <v>51.48</v>
      </c>
      <c r="J1590" s="578">
        <v>51.48</v>
      </c>
    </row>
    <row r="1591" spans="1:10" ht="25.5">
      <c r="A1591" s="572"/>
      <c r="B1591" s="572"/>
      <c r="C1591" s="572"/>
      <c r="D1591" s="572"/>
      <c r="E1591" s="572" t="s">
        <v>12923</v>
      </c>
      <c r="F1591" s="571">
        <v>38.194067199999999</v>
      </c>
      <c r="G1591" s="572" t="s">
        <v>12922</v>
      </c>
      <c r="H1591" s="571">
        <v>32.11</v>
      </c>
      <c r="I1591" s="572" t="s">
        <v>12921</v>
      </c>
      <c r="J1591" s="571">
        <v>70.3</v>
      </c>
    </row>
    <row r="1592" spans="1:10" ht="15" thickBot="1">
      <c r="A1592" s="572"/>
      <c r="B1592" s="572"/>
      <c r="C1592" s="572"/>
      <c r="D1592" s="572"/>
      <c r="E1592" s="572" t="s">
        <v>12920</v>
      </c>
      <c r="F1592" s="571">
        <v>136.54</v>
      </c>
      <c r="G1592" s="572"/>
      <c r="H1592" s="801" t="s">
        <v>12919</v>
      </c>
      <c r="I1592" s="801"/>
      <c r="J1592" s="571">
        <v>620.04999999999995</v>
      </c>
    </row>
    <row r="1593" spans="1:10" ht="0.95" customHeight="1" thickTop="1">
      <c r="A1593" s="570"/>
      <c r="B1593" s="570"/>
      <c r="C1593" s="570"/>
      <c r="D1593" s="570"/>
      <c r="E1593" s="570"/>
      <c r="F1593" s="570"/>
      <c r="G1593" s="570"/>
      <c r="H1593" s="570"/>
      <c r="I1593" s="570"/>
      <c r="J1593" s="570"/>
    </row>
    <row r="1594" spans="1:10" ht="18" customHeight="1">
      <c r="A1594" s="590" t="s">
        <v>13652</v>
      </c>
      <c r="B1594" s="588" t="s">
        <v>12942</v>
      </c>
      <c r="C1594" s="590" t="s">
        <v>12941</v>
      </c>
      <c r="D1594" s="590" t="s">
        <v>12940</v>
      </c>
      <c r="E1594" s="802" t="s">
        <v>12939</v>
      </c>
      <c r="F1594" s="802"/>
      <c r="G1594" s="589" t="s">
        <v>12938</v>
      </c>
      <c r="H1594" s="588" t="s">
        <v>12937</v>
      </c>
      <c r="I1594" s="588" t="s">
        <v>12936</v>
      </c>
      <c r="J1594" s="588" t="s">
        <v>12935</v>
      </c>
    </row>
    <row r="1595" spans="1:10" ht="36" customHeight="1">
      <c r="A1595" s="586" t="s">
        <v>12934</v>
      </c>
      <c r="B1595" s="587" t="s">
        <v>13651</v>
      </c>
      <c r="C1595" s="586" t="s">
        <v>7</v>
      </c>
      <c r="D1595" s="586" t="s">
        <v>9805</v>
      </c>
      <c r="E1595" s="803" t="s">
        <v>12932</v>
      </c>
      <c r="F1595" s="803"/>
      <c r="G1595" s="585" t="s">
        <v>41</v>
      </c>
      <c r="H1595" s="584">
        <v>1</v>
      </c>
      <c r="I1595" s="583">
        <v>204.29</v>
      </c>
      <c r="J1595" s="583">
        <v>204.29</v>
      </c>
    </row>
    <row r="1596" spans="1:10" ht="24" customHeight="1">
      <c r="A1596" s="581" t="s">
        <v>12930</v>
      </c>
      <c r="B1596" s="582" t="s">
        <v>12931</v>
      </c>
      <c r="C1596" s="581" t="s">
        <v>7</v>
      </c>
      <c r="D1596" s="581" t="s">
        <v>52</v>
      </c>
      <c r="E1596" s="804" t="s">
        <v>12928</v>
      </c>
      <c r="F1596" s="804"/>
      <c r="G1596" s="580" t="s">
        <v>23</v>
      </c>
      <c r="H1596" s="579">
        <v>0.87880000000000003</v>
      </c>
      <c r="I1596" s="578">
        <v>19.920000000000002</v>
      </c>
      <c r="J1596" s="578">
        <v>17.5</v>
      </c>
    </row>
    <row r="1597" spans="1:10" ht="24" customHeight="1">
      <c r="A1597" s="581" t="s">
        <v>12930</v>
      </c>
      <c r="B1597" s="582" t="s">
        <v>12929</v>
      </c>
      <c r="C1597" s="581" t="s">
        <v>7</v>
      </c>
      <c r="D1597" s="581" t="s">
        <v>25</v>
      </c>
      <c r="E1597" s="804" t="s">
        <v>12928</v>
      </c>
      <c r="F1597" s="804"/>
      <c r="G1597" s="580" t="s">
        <v>23</v>
      </c>
      <c r="H1597" s="579">
        <v>0.44429999999999997</v>
      </c>
      <c r="I1597" s="578">
        <v>15.65</v>
      </c>
      <c r="J1597" s="578">
        <v>6.95</v>
      </c>
    </row>
    <row r="1598" spans="1:10" ht="24" customHeight="1">
      <c r="A1598" s="576" t="s">
        <v>12926</v>
      </c>
      <c r="B1598" s="577" t="s">
        <v>13650</v>
      </c>
      <c r="C1598" s="576" t="s">
        <v>7</v>
      </c>
      <c r="D1598" s="576" t="s">
        <v>7075</v>
      </c>
      <c r="E1598" s="800" t="s">
        <v>12924</v>
      </c>
      <c r="F1598" s="800"/>
      <c r="G1598" s="575" t="s">
        <v>41</v>
      </c>
      <c r="H1598" s="574">
        <v>1</v>
      </c>
      <c r="I1598" s="573">
        <v>120.98</v>
      </c>
      <c r="J1598" s="573">
        <v>120.98</v>
      </c>
    </row>
    <row r="1599" spans="1:10" ht="36" customHeight="1">
      <c r="A1599" s="576" t="s">
        <v>12926</v>
      </c>
      <c r="B1599" s="577" t="s">
        <v>12992</v>
      </c>
      <c r="C1599" s="576" t="s">
        <v>7</v>
      </c>
      <c r="D1599" s="576" t="s">
        <v>7669</v>
      </c>
      <c r="E1599" s="800" t="s">
        <v>12924</v>
      </c>
      <c r="F1599" s="800"/>
      <c r="G1599" s="575" t="s">
        <v>41</v>
      </c>
      <c r="H1599" s="574">
        <v>6</v>
      </c>
      <c r="I1599" s="573">
        <v>8.5500000000000007</v>
      </c>
      <c r="J1599" s="573">
        <v>51.3</v>
      </c>
    </row>
    <row r="1600" spans="1:10" ht="24" customHeight="1">
      <c r="A1600" s="576" t="s">
        <v>12926</v>
      </c>
      <c r="B1600" s="577" t="s">
        <v>12955</v>
      </c>
      <c r="C1600" s="576" t="s">
        <v>7</v>
      </c>
      <c r="D1600" s="576" t="s">
        <v>10755</v>
      </c>
      <c r="E1600" s="800" t="s">
        <v>12924</v>
      </c>
      <c r="F1600" s="800"/>
      <c r="G1600" s="575" t="s">
        <v>21</v>
      </c>
      <c r="H1600" s="574">
        <v>7.6499999999999999E-2</v>
      </c>
      <c r="I1600" s="573">
        <v>98.93</v>
      </c>
      <c r="J1600" s="573">
        <v>7.56</v>
      </c>
    </row>
    <row r="1601" spans="1:10" ht="25.5">
      <c r="A1601" s="572"/>
      <c r="B1601" s="572"/>
      <c r="C1601" s="572"/>
      <c r="D1601" s="572"/>
      <c r="E1601" s="572" t="s">
        <v>12923</v>
      </c>
      <c r="F1601" s="571">
        <v>10.784526784744106</v>
      </c>
      <c r="G1601" s="572" t="s">
        <v>12922</v>
      </c>
      <c r="H1601" s="571">
        <v>9.07</v>
      </c>
      <c r="I1601" s="572" t="s">
        <v>12921</v>
      </c>
      <c r="J1601" s="571">
        <v>19.850000000000001</v>
      </c>
    </row>
    <row r="1602" spans="1:10" ht="15" thickBot="1">
      <c r="A1602" s="572"/>
      <c r="B1602" s="572"/>
      <c r="C1602" s="572"/>
      <c r="D1602" s="572"/>
      <c r="E1602" s="572" t="s">
        <v>12920</v>
      </c>
      <c r="F1602" s="571">
        <v>57.69</v>
      </c>
      <c r="G1602" s="572"/>
      <c r="H1602" s="801" t="s">
        <v>12919</v>
      </c>
      <c r="I1602" s="801"/>
      <c r="J1602" s="571">
        <v>261.98</v>
      </c>
    </row>
    <row r="1603" spans="1:10" ht="0.95" customHeight="1" thickTop="1">
      <c r="A1603" s="570"/>
      <c r="B1603" s="570"/>
      <c r="C1603" s="570"/>
      <c r="D1603" s="570"/>
      <c r="E1603" s="570"/>
      <c r="F1603" s="570"/>
      <c r="G1603" s="570"/>
      <c r="H1603" s="570"/>
      <c r="I1603" s="570"/>
      <c r="J1603" s="570"/>
    </row>
    <row r="1604" spans="1:10" ht="18" customHeight="1">
      <c r="A1604" s="590" t="s">
        <v>13649</v>
      </c>
      <c r="B1604" s="588" t="s">
        <v>12942</v>
      </c>
      <c r="C1604" s="590" t="s">
        <v>12941</v>
      </c>
      <c r="D1604" s="590" t="s">
        <v>12940</v>
      </c>
      <c r="E1604" s="802" t="s">
        <v>12939</v>
      </c>
      <c r="F1604" s="802"/>
      <c r="G1604" s="589" t="s">
        <v>12938</v>
      </c>
      <c r="H1604" s="588" t="s">
        <v>12937</v>
      </c>
      <c r="I1604" s="588" t="s">
        <v>12936</v>
      </c>
      <c r="J1604" s="588" t="s">
        <v>12935</v>
      </c>
    </row>
    <row r="1605" spans="1:10" ht="36" customHeight="1">
      <c r="A1605" s="586" t="s">
        <v>12934</v>
      </c>
      <c r="B1605" s="587" t="s">
        <v>13648</v>
      </c>
      <c r="C1605" s="586" t="s">
        <v>7</v>
      </c>
      <c r="D1605" s="586" t="s">
        <v>9859</v>
      </c>
      <c r="E1605" s="803" t="s">
        <v>12932</v>
      </c>
      <c r="F1605" s="803"/>
      <c r="G1605" s="585" t="s">
        <v>41</v>
      </c>
      <c r="H1605" s="584">
        <v>1</v>
      </c>
      <c r="I1605" s="583">
        <v>223.39</v>
      </c>
      <c r="J1605" s="583">
        <v>223.39</v>
      </c>
    </row>
    <row r="1606" spans="1:10" ht="24" customHeight="1">
      <c r="A1606" s="581" t="s">
        <v>12930</v>
      </c>
      <c r="B1606" s="582" t="s">
        <v>12929</v>
      </c>
      <c r="C1606" s="581" t="s">
        <v>7</v>
      </c>
      <c r="D1606" s="581" t="s">
        <v>25</v>
      </c>
      <c r="E1606" s="804" t="s">
        <v>12928</v>
      </c>
      <c r="F1606" s="804"/>
      <c r="G1606" s="580" t="s">
        <v>23</v>
      </c>
      <c r="H1606" s="579">
        <v>0.15040000000000001</v>
      </c>
      <c r="I1606" s="578">
        <v>15.65</v>
      </c>
      <c r="J1606" s="578">
        <v>2.35</v>
      </c>
    </row>
    <row r="1607" spans="1:10" ht="24" customHeight="1">
      <c r="A1607" s="581" t="s">
        <v>12930</v>
      </c>
      <c r="B1607" s="582" t="s">
        <v>13350</v>
      </c>
      <c r="C1607" s="581" t="s">
        <v>7</v>
      </c>
      <c r="D1607" s="581" t="s">
        <v>158</v>
      </c>
      <c r="E1607" s="804" t="s">
        <v>12928</v>
      </c>
      <c r="F1607" s="804"/>
      <c r="G1607" s="580" t="s">
        <v>23</v>
      </c>
      <c r="H1607" s="579">
        <v>0.47739999999999999</v>
      </c>
      <c r="I1607" s="578">
        <v>20.13</v>
      </c>
      <c r="J1607" s="578">
        <v>9.61</v>
      </c>
    </row>
    <row r="1608" spans="1:10" ht="24" customHeight="1">
      <c r="A1608" s="576" t="s">
        <v>12926</v>
      </c>
      <c r="B1608" s="577" t="s">
        <v>13647</v>
      </c>
      <c r="C1608" s="576" t="s">
        <v>7</v>
      </c>
      <c r="D1608" s="576" t="s">
        <v>6012</v>
      </c>
      <c r="E1608" s="800" t="s">
        <v>12924</v>
      </c>
      <c r="F1608" s="800"/>
      <c r="G1608" s="575" t="s">
        <v>41</v>
      </c>
      <c r="H1608" s="574">
        <v>1</v>
      </c>
      <c r="I1608" s="573">
        <v>198.22</v>
      </c>
      <c r="J1608" s="573">
        <v>198.22</v>
      </c>
    </row>
    <row r="1609" spans="1:10" ht="24" customHeight="1">
      <c r="A1609" s="576" t="s">
        <v>12926</v>
      </c>
      <c r="B1609" s="577" t="s">
        <v>13347</v>
      </c>
      <c r="C1609" s="576" t="s">
        <v>7</v>
      </c>
      <c r="D1609" s="576" t="s">
        <v>7450</v>
      </c>
      <c r="E1609" s="800" t="s">
        <v>12924</v>
      </c>
      <c r="F1609" s="800"/>
      <c r="G1609" s="575" t="s">
        <v>21</v>
      </c>
      <c r="H1609" s="574">
        <v>0.34599999999999997</v>
      </c>
      <c r="I1609" s="573">
        <v>38.18</v>
      </c>
      <c r="J1609" s="573">
        <v>13.21</v>
      </c>
    </row>
    <row r="1610" spans="1:10" ht="25.5">
      <c r="A1610" s="572"/>
      <c r="B1610" s="572"/>
      <c r="C1610" s="572"/>
      <c r="D1610" s="572"/>
      <c r="E1610" s="572" t="s">
        <v>12923</v>
      </c>
      <c r="F1610" s="571">
        <v>5.2048245137455176</v>
      </c>
      <c r="G1610" s="572" t="s">
        <v>12922</v>
      </c>
      <c r="H1610" s="571">
        <v>4.38</v>
      </c>
      <c r="I1610" s="572" t="s">
        <v>12921</v>
      </c>
      <c r="J1610" s="571">
        <v>9.58</v>
      </c>
    </row>
    <row r="1611" spans="1:10" ht="15" thickBot="1">
      <c r="A1611" s="572"/>
      <c r="B1611" s="572"/>
      <c r="C1611" s="572"/>
      <c r="D1611" s="572"/>
      <c r="E1611" s="572" t="s">
        <v>12920</v>
      </c>
      <c r="F1611" s="571">
        <v>63.08</v>
      </c>
      <c r="G1611" s="572"/>
      <c r="H1611" s="801" t="s">
        <v>12919</v>
      </c>
      <c r="I1611" s="801"/>
      <c r="J1611" s="571">
        <v>286.47000000000003</v>
      </c>
    </row>
    <row r="1612" spans="1:10" ht="0.95" customHeight="1" thickTop="1">
      <c r="A1612" s="570"/>
      <c r="B1612" s="570"/>
      <c r="C1612" s="570"/>
      <c r="D1612" s="570"/>
      <c r="E1612" s="570"/>
      <c r="F1612" s="570"/>
      <c r="G1612" s="570"/>
      <c r="H1612" s="570"/>
      <c r="I1612" s="570"/>
      <c r="J1612" s="570"/>
    </row>
    <row r="1613" spans="1:10" ht="18" customHeight="1">
      <c r="A1613" s="590" t="s">
        <v>13646</v>
      </c>
      <c r="B1613" s="588" t="s">
        <v>12942</v>
      </c>
      <c r="C1613" s="590" t="s">
        <v>12941</v>
      </c>
      <c r="D1613" s="590" t="s">
        <v>12940</v>
      </c>
      <c r="E1613" s="802" t="s">
        <v>12939</v>
      </c>
      <c r="F1613" s="802"/>
      <c r="G1613" s="589" t="s">
        <v>12938</v>
      </c>
      <c r="H1613" s="588" t="s">
        <v>12937</v>
      </c>
      <c r="I1613" s="588" t="s">
        <v>12936</v>
      </c>
      <c r="J1613" s="588" t="s">
        <v>12935</v>
      </c>
    </row>
    <row r="1614" spans="1:10" ht="48" customHeight="1">
      <c r="A1614" s="586" t="s">
        <v>12934</v>
      </c>
      <c r="B1614" s="587" t="s">
        <v>13645</v>
      </c>
      <c r="C1614" s="586" t="s">
        <v>7</v>
      </c>
      <c r="D1614" s="586" t="s">
        <v>9818</v>
      </c>
      <c r="E1614" s="803" t="s">
        <v>12932</v>
      </c>
      <c r="F1614" s="803"/>
      <c r="G1614" s="585" t="s">
        <v>41</v>
      </c>
      <c r="H1614" s="584">
        <v>1</v>
      </c>
      <c r="I1614" s="583">
        <v>695.91</v>
      </c>
      <c r="J1614" s="583">
        <v>695.91</v>
      </c>
    </row>
    <row r="1615" spans="1:10" ht="24" customHeight="1">
      <c r="A1615" s="581" t="s">
        <v>12930</v>
      </c>
      <c r="B1615" s="582" t="s">
        <v>13268</v>
      </c>
      <c r="C1615" s="581" t="s">
        <v>7</v>
      </c>
      <c r="D1615" s="581" t="s">
        <v>9792</v>
      </c>
      <c r="E1615" s="804" t="s">
        <v>12932</v>
      </c>
      <c r="F1615" s="804"/>
      <c r="G1615" s="580" t="s">
        <v>41</v>
      </c>
      <c r="H1615" s="579">
        <v>1</v>
      </c>
      <c r="I1615" s="578">
        <v>10.85</v>
      </c>
      <c r="J1615" s="578">
        <v>10.85</v>
      </c>
    </row>
    <row r="1616" spans="1:10" ht="24" customHeight="1">
      <c r="A1616" s="581" t="s">
        <v>12930</v>
      </c>
      <c r="B1616" s="582" t="s">
        <v>12967</v>
      </c>
      <c r="C1616" s="581" t="s">
        <v>7</v>
      </c>
      <c r="D1616" s="581" t="s">
        <v>9815</v>
      </c>
      <c r="E1616" s="804" t="s">
        <v>12932</v>
      </c>
      <c r="F1616" s="804"/>
      <c r="G1616" s="580" t="s">
        <v>41</v>
      </c>
      <c r="H1616" s="579">
        <v>1</v>
      </c>
      <c r="I1616" s="578">
        <v>39.67</v>
      </c>
      <c r="J1616" s="578">
        <v>39.67</v>
      </c>
    </row>
    <row r="1617" spans="1:10" ht="36" customHeight="1">
      <c r="A1617" s="581" t="s">
        <v>12930</v>
      </c>
      <c r="B1617" s="582" t="s">
        <v>12933</v>
      </c>
      <c r="C1617" s="581" t="s">
        <v>7</v>
      </c>
      <c r="D1617" s="581" t="s">
        <v>9786</v>
      </c>
      <c r="E1617" s="804" t="s">
        <v>12932</v>
      </c>
      <c r="F1617" s="804"/>
      <c r="G1617" s="580" t="s">
        <v>41</v>
      </c>
      <c r="H1617" s="579">
        <v>1</v>
      </c>
      <c r="I1617" s="578">
        <v>26.68</v>
      </c>
      <c r="J1617" s="578">
        <v>26.68</v>
      </c>
    </row>
    <row r="1618" spans="1:10" ht="24" customHeight="1">
      <c r="A1618" s="581" t="s">
        <v>12930</v>
      </c>
      <c r="B1618" s="582" t="s">
        <v>12993</v>
      </c>
      <c r="C1618" s="581" t="s">
        <v>7</v>
      </c>
      <c r="D1618" s="581" t="s">
        <v>9782</v>
      </c>
      <c r="E1618" s="804" t="s">
        <v>12932</v>
      </c>
      <c r="F1618" s="804"/>
      <c r="G1618" s="580" t="s">
        <v>41</v>
      </c>
      <c r="H1618" s="579">
        <v>1</v>
      </c>
      <c r="I1618" s="578">
        <v>618.71</v>
      </c>
      <c r="J1618" s="578">
        <v>618.71</v>
      </c>
    </row>
    <row r="1619" spans="1:10" ht="25.5">
      <c r="A1619" s="572"/>
      <c r="B1619" s="572"/>
      <c r="C1619" s="572"/>
      <c r="D1619" s="572"/>
      <c r="E1619" s="572" t="s">
        <v>12923</v>
      </c>
      <c r="F1619" s="571">
        <v>25.0461806</v>
      </c>
      <c r="G1619" s="572" t="s">
        <v>12922</v>
      </c>
      <c r="H1619" s="571">
        <v>21.05</v>
      </c>
      <c r="I1619" s="572" t="s">
        <v>12921</v>
      </c>
      <c r="J1619" s="571">
        <v>46.1</v>
      </c>
    </row>
    <row r="1620" spans="1:10" ht="15" thickBot="1">
      <c r="A1620" s="572"/>
      <c r="B1620" s="572"/>
      <c r="C1620" s="572"/>
      <c r="D1620" s="572"/>
      <c r="E1620" s="572" t="s">
        <v>12920</v>
      </c>
      <c r="F1620" s="571">
        <v>196.52</v>
      </c>
      <c r="G1620" s="572"/>
      <c r="H1620" s="801" t="s">
        <v>12919</v>
      </c>
      <c r="I1620" s="801"/>
      <c r="J1620" s="571">
        <v>892.43</v>
      </c>
    </row>
    <row r="1621" spans="1:10" ht="0.95" customHeight="1" thickTop="1">
      <c r="A1621" s="570"/>
      <c r="B1621" s="570"/>
      <c r="C1621" s="570"/>
      <c r="D1621" s="570"/>
      <c r="E1621" s="570"/>
      <c r="F1621" s="570"/>
      <c r="G1621" s="570"/>
      <c r="H1621" s="570"/>
      <c r="I1621" s="570"/>
      <c r="J1621" s="570"/>
    </row>
    <row r="1622" spans="1:10" ht="18" customHeight="1">
      <c r="A1622" s="590" t="s">
        <v>13644</v>
      </c>
      <c r="B1622" s="588" t="s">
        <v>12942</v>
      </c>
      <c r="C1622" s="590" t="s">
        <v>12941</v>
      </c>
      <c r="D1622" s="590" t="s">
        <v>12940</v>
      </c>
      <c r="E1622" s="802" t="s">
        <v>12939</v>
      </c>
      <c r="F1622" s="802"/>
      <c r="G1622" s="589" t="s">
        <v>12938</v>
      </c>
      <c r="H1622" s="588" t="s">
        <v>12937</v>
      </c>
      <c r="I1622" s="588" t="s">
        <v>12936</v>
      </c>
      <c r="J1622" s="588" t="s">
        <v>12935</v>
      </c>
    </row>
    <row r="1623" spans="1:10" ht="24" customHeight="1">
      <c r="A1623" s="586" t="s">
        <v>12934</v>
      </c>
      <c r="B1623" s="587" t="s">
        <v>13643</v>
      </c>
      <c r="C1623" s="586" t="s">
        <v>7</v>
      </c>
      <c r="D1623" s="586" t="s">
        <v>9857</v>
      </c>
      <c r="E1623" s="803" t="s">
        <v>12932</v>
      </c>
      <c r="F1623" s="803"/>
      <c r="G1623" s="585" t="s">
        <v>41</v>
      </c>
      <c r="H1623" s="584">
        <v>1</v>
      </c>
      <c r="I1623" s="583">
        <v>36.75</v>
      </c>
      <c r="J1623" s="583">
        <v>36.75</v>
      </c>
    </row>
    <row r="1624" spans="1:10" ht="24" customHeight="1">
      <c r="A1624" s="581" t="s">
        <v>12930</v>
      </c>
      <c r="B1624" s="582" t="s">
        <v>12931</v>
      </c>
      <c r="C1624" s="581" t="s">
        <v>7</v>
      </c>
      <c r="D1624" s="581" t="s">
        <v>52</v>
      </c>
      <c r="E1624" s="804" t="s">
        <v>12928</v>
      </c>
      <c r="F1624" s="804"/>
      <c r="G1624" s="580" t="s">
        <v>23</v>
      </c>
      <c r="H1624" s="579">
        <v>0.15359999999999999</v>
      </c>
      <c r="I1624" s="578">
        <v>19.920000000000002</v>
      </c>
      <c r="J1624" s="578">
        <v>3.05</v>
      </c>
    </row>
    <row r="1625" spans="1:10" ht="24" customHeight="1">
      <c r="A1625" s="581" t="s">
        <v>12930</v>
      </c>
      <c r="B1625" s="582" t="s">
        <v>12929</v>
      </c>
      <c r="C1625" s="581" t="s">
        <v>7</v>
      </c>
      <c r="D1625" s="581" t="s">
        <v>25</v>
      </c>
      <c r="E1625" s="804" t="s">
        <v>12928</v>
      </c>
      <c r="F1625" s="804"/>
      <c r="G1625" s="580" t="s">
        <v>23</v>
      </c>
      <c r="H1625" s="579">
        <v>4.8399999999999999E-2</v>
      </c>
      <c r="I1625" s="578">
        <v>15.65</v>
      </c>
      <c r="J1625" s="578">
        <v>0.75</v>
      </c>
    </row>
    <row r="1626" spans="1:10" ht="24" customHeight="1">
      <c r="A1626" s="576" t="s">
        <v>12926</v>
      </c>
      <c r="B1626" s="577" t="s">
        <v>13642</v>
      </c>
      <c r="C1626" s="576" t="s">
        <v>7</v>
      </c>
      <c r="D1626" s="576" t="s">
        <v>5001</v>
      </c>
      <c r="E1626" s="800" t="s">
        <v>12924</v>
      </c>
      <c r="F1626" s="800"/>
      <c r="G1626" s="575" t="s">
        <v>41</v>
      </c>
      <c r="H1626" s="574">
        <v>1</v>
      </c>
      <c r="I1626" s="573">
        <v>32.950000000000003</v>
      </c>
      <c r="J1626" s="573">
        <v>32.950000000000003</v>
      </c>
    </row>
    <row r="1627" spans="1:10" ht="25.5">
      <c r="A1627" s="572"/>
      <c r="B1627" s="572"/>
      <c r="C1627" s="572"/>
      <c r="D1627" s="572"/>
      <c r="E1627" s="572" t="s">
        <v>12923</v>
      </c>
      <c r="F1627" s="571">
        <v>1.6896664131261545</v>
      </c>
      <c r="G1627" s="572" t="s">
        <v>12922</v>
      </c>
      <c r="H1627" s="571">
        <v>1.42</v>
      </c>
      <c r="I1627" s="572" t="s">
        <v>12921</v>
      </c>
      <c r="J1627" s="571">
        <v>3.11</v>
      </c>
    </row>
    <row r="1628" spans="1:10" ht="15" thickBot="1">
      <c r="A1628" s="572"/>
      <c r="B1628" s="572"/>
      <c r="C1628" s="572"/>
      <c r="D1628" s="572"/>
      <c r="E1628" s="572" t="s">
        <v>12920</v>
      </c>
      <c r="F1628" s="571">
        <v>10.37</v>
      </c>
      <c r="G1628" s="572"/>
      <c r="H1628" s="801" t="s">
        <v>12919</v>
      </c>
      <c r="I1628" s="801"/>
      <c r="J1628" s="571">
        <v>47.12</v>
      </c>
    </row>
    <row r="1629" spans="1:10" ht="0.95" customHeight="1" thickTop="1">
      <c r="A1629" s="570"/>
      <c r="B1629" s="570"/>
      <c r="C1629" s="570"/>
      <c r="D1629" s="570"/>
      <c r="E1629" s="570"/>
      <c r="F1629" s="570"/>
      <c r="G1629" s="570"/>
      <c r="H1629" s="570"/>
      <c r="I1629" s="570"/>
      <c r="J1629" s="570"/>
    </row>
    <row r="1630" spans="1:10" ht="18" customHeight="1">
      <c r="A1630" s="590" t="s">
        <v>13641</v>
      </c>
      <c r="B1630" s="588" t="s">
        <v>12942</v>
      </c>
      <c r="C1630" s="590" t="s">
        <v>12941</v>
      </c>
      <c r="D1630" s="590" t="s">
        <v>12940</v>
      </c>
      <c r="E1630" s="802" t="s">
        <v>12939</v>
      </c>
      <c r="F1630" s="802"/>
      <c r="G1630" s="589" t="s">
        <v>12938</v>
      </c>
      <c r="H1630" s="588" t="s">
        <v>12937</v>
      </c>
      <c r="I1630" s="588" t="s">
        <v>12936</v>
      </c>
      <c r="J1630" s="588" t="s">
        <v>12935</v>
      </c>
    </row>
    <row r="1631" spans="1:10" ht="24" customHeight="1">
      <c r="A1631" s="586" t="s">
        <v>12934</v>
      </c>
      <c r="B1631" s="587" t="s">
        <v>13640</v>
      </c>
      <c r="C1631" s="586" t="s">
        <v>7</v>
      </c>
      <c r="D1631" s="586" t="s">
        <v>9852</v>
      </c>
      <c r="E1631" s="803" t="s">
        <v>12932</v>
      </c>
      <c r="F1631" s="803"/>
      <c r="G1631" s="585" t="s">
        <v>41</v>
      </c>
      <c r="H1631" s="584">
        <v>1</v>
      </c>
      <c r="I1631" s="583">
        <v>35.020000000000003</v>
      </c>
      <c r="J1631" s="583">
        <v>35.020000000000003</v>
      </c>
    </row>
    <row r="1632" spans="1:10" ht="24" customHeight="1">
      <c r="A1632" s="581" t="s">
        <v>12930</v>
      </c>
      <c r="B1632" s="582" t="s">
        <v>12931</v>
      </c>
      <c r="C1632" s="581" t="s">
        <v>7</v>
      </c>
      <c r="D1632" s="581" t="s">
        <v>52</v>
      </c>
      <c r="E1632" s="804" t="s">
        <v>12928</v>
      </c>
      <c r="F1632" s="804"/>
      <c r="G1632" s="580" t="s">
        <v>23</v>
      </c>
      <c r="H1632" s="579">
        <v>0.31619999999999998</v>
      </c>
      <c r="I1632" s="578">
        <v>19.920000000000002</v>
      </c>
      <c r="J1632" s="578">
        <v>6.29</v>
      </c>
    </row>
    <row r="1633" spans="1:10" ht="24" customHeight="1">
      <c r="A1633" s="581" t="s">
        <v>12930</v>
      </c>
      <c r="B1633" s="582" t="s">
        <v>12929</v>
      </c>
      <c r="C1633" s="581" t="s">
        <v>7</v>
      </c>
      <c r="D1633" s="581" t="s">
        <v>25</v>
      </c>
      <c r="E1633" s="804" t="s">
        <v>12928</v>
      </c>
      <c r="F1633" s="804"/>
      <c r="G1633" s="580" t="s">
        <v>23</v>
      </c>
      <c r="H1633" s="579">
        <v>9.9599999999999994E-2</v>
      </c>
      <c r="I1633" s="578">
        <v>15.65</v>
      </c>
      <c r="J1633" s="578">
        <v>1.55</v>
      </c>
    </row>
    <row r="1634" spans="1:10" ht="24" customHeight="1">
      <c r="A1634" s="576" t="s">
        <v>12926</v>
      </c>
      <c r="B1634" s="577" t="s">
        <v>13639</v>
      </c>
      <c r="C1634" s="576" t="s">
        <v>7</v>
      </c>
      <c r="D1634" s="576" t="s">
        <v>7623</v>
      </c>
      <c r="E1634" s="800" t="s">
        <v>12924</v>
      </c>
      <c r="F1634" s="800"/>
      <c r="G1634" s="575" t="s">
        <v>41</v>
      </c>
      <c r="H1634" s="574">
        <v>1</v>
      </c>
      <c r="I1634" s="573">
        <v>27.18</v>
      </c>
      <c r="J1634" s="573">
        <v>27.18</v>
      </c>
    </row>
    <row r="1635" spans="1:10" ht="25.5">
      <c r="A1635" s="572"/>
      <c r="B1635" s="572"/>
      <c r="C1635" s="572"/>
      <c r="D1635" s="572"/>
      <c r="E1635" s="572" t="s">
        <v>12923</v>
      </c>
      <c r="F1635" s="571">
        <v>3.4879930457459523</v>
      </c>
      <c r="G1635" s="572" t="s">
        <v>12922</v>
      </c>
      <c r="H1635" s="571">
        <v>2.93</v>
      </c>
      <c r="I1635" s="572" t="s">
        <v>12921</v>
      </c>
      <c r="J1635" s="571">
        <v>6.42</v>
      </c>
    </row>
    <row r="1636" spans="1:10" ht="15" thickBot="1">
      <c r="A1636" s="572"/>
      <c r="B1636" s="572"/>
      <c r="C1636" s="572"/>
      <c r="D1636" s="572"/>
      <c r="E1636" s="572" t="s">
        <v>12920</v>
      </c>
      <c r="F1636" s="571">
        <v>9.8800000000000008</v>
      </c>
      <c r="G1636" s="572"/>
      <c r="H1636" s="801" t="s">
        <v>12919</v>
      </c>
      <c r="I1636" s="801"/>
      <c r="J1636" s="571">
        <v>44.9</v>
      </c>
    </row>
    <row r="1637" spans="1:10" ht="0.95" customHeight="1" thickTop="1">
      <c r="A1637" s="570"/>
      <c r="B1637" s="570"/>
      <c r="C1637" s="570"/>
      <c r="D1637" s="570"/>
      <c r="E1637" s="570"/>
      <c r="F1637" s="570"/>
      <c r="G1637" s="570"/>
      <c r="H1637" s="570"/>
      <c r="I1637" s="570"/>
      <c r="J1637" s="570"/>
    </row>
    <row r="1638" spans="1:10" ht="18" customHeight="1">
      <c r="A1638" s="590" t="s">
        <v>13638</v>
      </c>
      <c r="B1638" s="588" t="s">
        <v>12942</v>
      </c>
      <c r="C1638" s="590" t="s">
        <v>12941</v>
      </c>
      <c r="D1638" s="590" t="s">
        <v>12940</v>
      </c>
      <c r="E1638" s="802" t="s">
        <v>12939</v>
      </c>
      <c r="F1638" s="802"/>
      <c r="G1638" s="589" t="s">
        <v>12938</v>
      </c>
      <c r="H1638" s="588" t="s">
        <v>12937</v>
      </c>
      <c r="I1638" s="588" t="s">
        <v>12936</v>
      </c>
      <c r="J1638" s="588" t="s">
        <v>12935</v>
      </c>
    </row>
    <row r="1639" spans="1:10" ht="36" customHeight="1">
      <c r="A1639" s="586" t="s">
        <v>12934</v>
      </c>
      <c r="B1639" s="587" t="s">
        <v>13637</v>
      </c>
      <c r="C1639" s="586" t="s">
        <v>7</v>
      </c>
      <c r="D1639" s="586" t="s">
        <v>9855</v>
      </c>
      <c r="E1639" s="803" t="s">
        <v>12932</v>
      </c>
      <c r="F1639" s="803"/>
      <c r="G1639" s="585" t="s">
        <v>41</v>
      </c>
      <c r="H1639" s="584">
        <v>1</v>
      </c>
      <c r="I1639" s="583">
        <v>90.29</v>
      </c>
      <c r="J1639" s="583">
        <v>90.29</v>
      </c>
    </row>
    <row r="1640" spans="1:10" ht="24" customHeight="1">
      <c r="A1640" s="581" t="s">
        <v>12930</v>
      </c>
      <c r="B1640" s="582" t="s">
        <v>12931</v>
      </c>
      <c r="C1640" s="581" t="s">
        <v>7</v>
      </c>
      <c r="D1640" s="581" t="s">
        <v>52</v>
      </c>
      <c r="E1640" s="804" t="s">
        <v>12928</v>
      </c>
      <c r="F1640" s="804"/>
      <c r="G1640" s="580" t="s">
        <v>23</v>
      </c>
      <c r="H1640" s="579">
        <v>0.31619999999999998</v>
      </c>
      <c r="I1640" s="578">
        <v>19.920000000000002</v>
      </c>
      <c r="J1640" s="578">
        <v>6.29</v>
      </c>
    </row>
    <row r="1641" spans="1:10" ht="24" customHeight="1">
      <c r="A1641" s="581" t="s">
        <v>12930</v>
      </c>
      <c r="B1641" s="582" t="s">
        <v>12929</v>
      </c>
      <c r="C1641" s="581" t="s">
        <v>7</v>
      </c>
      <c r="D1641" s="581" t="s">
        <v>25</v>
      </c>
      <c r="E1641" s="804" t="s">
        <v>12928</v>
      </c>
      <c r="F1641" s="804"/>
      <c r="G1641" s="580" t="s">
        <v>23</v>
      </c>
      <c r="H1641" s="579">
        <v>9.9599999999999994E-2</v>
      </c>
      <c r="I1641" s="578">
        <v>15.65</v>
      </c>
      <c r="J1641" s="578">
        <v>1.55</v>
      </c>
    </row>
    <row r="1642" spans="1:10" ht="24" customHeight="1">
      <c r="A1642" s="576" t="s">
        <v>12926</v>
      </c>
      <c r="B1642" s="577" t="s">
        <v>13636</v>
      </c>
      <c r="C1642" s="576" t="s">
        <v>7</v>
      </c>
      <c r="D1642" s="576" t="s">
        <v>8144</v>
      </c>
      <c r="E1642" s="800" t="s">
        <v>12924</v>
      </c>
      <c r="F1642" s="800"/>
      <c r="G1642" s="575" t="s">
        <v>41</v>
      </c>
      <c r="H1642" s="574">
        <v>1</v>
      </c>
      <c r="I1642" s="573">
        <v>82.45</v>
      </c>
      <c r="J1642" s="573">
        <v>82.45</v>
      </c>
    </row>
    <row r="1643" spans="1:10" ht="25.5">
      <c r="A1643" s="572"/>
      <c r="B1643" s="572"/>
      <c r="C1643" s="572"/>
      <c r="D1643" s="572"/>
      <c r="E1643" s="572" t="s">
        <v>12923</v>
      </c>
      <c r="F1643" s="571">
        <v>3.4879930457459523</v>
      </c>
      <c r="G1643" s="572" t="s">
        <v>12922</v>
      </c>
      <c r="H1643" s="571">
        <v>2.93</v>
      </c>
      <c r="I1643" s="572" t="s">
        <v>12921</v>
      </c>
      <c r="J1643" s="571">
        <v>6.42</v>
      </c>
    </row>
    <row r="1644" spans="1:10" ht="15" thickBot="1">
      <c r="A1644" s="572"/>
      <c r="B1644" s="572"/>
      <c r="C1644" s="572"/>
      <c r="D1644" s="572"/>
      <c r="E1644" s="572" t="s">
        <v>12920</v>
      </c>
      <c r="F1644" s="571">
        <v>25.49</v>
      </c>
      <c r="G1644" s="572"/>
      <c r="H1644" s="801" t="s">
        <v>12919</v>
      </c>
      <c r="I1644" s="801"/>
      <c r="J1644" s="571">
        <v>115.78</v>
      </c>
    </row>
    <row r="1645" spans="1:10" ht="0.95" customHeight="1" thickTop="1">
      <c r="A1645" s="570"/>
      <c r="B1645" s="570"/>
      <c r="C1645" s="570"/>
      <c r="D1645" s="570"/>
      <c r="E1645" s="570"/>
      <c r="F1645" s="570"/>
      <c r="G1645" s="570"/>
      <c r="H1645" s="570"/>
      <c r="I1645" s="570"/>
      <c r="J1645" s="570"/>
    </row>
    <row r="1646" spans="1:10" ht="18" customHeight="1">
      <c r="A1646" s="590" t="s">
        <v>13635</v>
      </c>
      <c r="B1646" s="588" t="s">
        <v>12942</v>
      </c>
      <c r="C1646" s="590" t="s">
        <v>12941</v>
      </c>
      <c r="D1646" s="590" t="s">
        <v>12940</v>
      </c>
      <c r="E1646" s="802" t="s">
        <v>12939</v>
      </c>
      <c r="F1646" s="802"/>
      <c r="G1646" s="589" t="s">
        <v>12938</v>
      </c>
      <c r="H1646" s="588" t="s">
        <v>12937</v>
      </c>
      <c r="I1646" s="588" t="s">
        <v>12936</v>
      </c>
      <c r="J1646" s="588" t="s">
        <v>12935</v>
      </c>
    </row>
    <row r="1647" spans="1:10" ht="36" customHeight="1">
      <c r="A1647" s="586" t="s">
        <v>12934</v>
      </c>
      <c r="B1647" s="587" t="s">
        <v>13634</v>
      </c>
      <c r="C1647" s="586" t="s">
        <v>7</v>
      </c>
      <c r="D1647" s="586" t="s">
        <v>9869</v>
      </c>
      <c r="E1647" s="803" t="s">
        <v>12932</v>
      </c>
      <c r="F1647" s="803"/>
      <c r="G1647" s="585" t="s">
        <v>41</v>
      </c>
      <c r="H1647" s="584">
        <v>1</v>
      </c>
      <c r="I1647" s="583">
        <v>614.16999999999996</v>
      </c>
      <c r="J1647" s="583">
        <v>614.16999999999996</v>
      </c>
    </row>
    <row r="1648" spans="1:10" ht="24" customHeight="1">
      <c r="A1648" s="581" t="s">
        <v>12930</v>
      </c>
      <c r="B1648" s="582" t="s">
        <v>12931</v>
      </c>
      <c r="C1648" s="581" t="s">
        <v>7</v>
      </c>
      <c r="D1648" s="581" t="s">
        <v>52</v>
      </c>
      <c r="E1648" s="804" t="s">
        <v>12928</v>
      </c>
      <c r="F1648" s="804"/>
      <c r="G1648" s="580" t="s">
        <v>23</v>
      </c>
      <c r="H1648" s="579">
        <v>1.4228000000000001</v>
      </c>
      <c r="I1648" s="578">
        <v>19.920000000000002</v>
      </c>
      <c r="J1648" s="578">
        <v>28.34</v>
      </c>
    </row>
    <row r="1649" spans="1:10" ht="24" customHeight="1">
      <c r="A1649" s="581" t="s">
        <v>12930</v>
      </c>
      <c r="B1649" s="582" t="s">
        <v>12929</v>
      </c>
      <c r="C1649" s="581" t="s">
        <v>7</v>
      </c>
      <c r="D1649" s="581" t="s">
        <v>25</v>
      </c>
      <c r="E1649" s="804" t="s">
        <v>12928</v>
      </c>
      <c r="F1649" s="804"/>
      <c r="G1649" s="580" t="s">
        <v>23</v>
      </c>
      <c r="H1649" s="579">
        <v>0.44829999999999998</v>
      </c>
      <c r="I1649" s="578">
        <v>15.65</v>
      </c>
      <c r="J1649" s="578">
        <v>7.01</v>
      </c>
    </row>
    <row r="1650" spans="1:10" ht="24" customHeight="1">
      <c r="A1650" s="576" t="s">
        <v>12926</v>
      </c>
      <c r="B1650" s="577" t="s">
        <v>13633</v>
      </c>
      <c r="C1650" s="576" t="s">
        <v>7</v>
      </c>
      <c r="D1650" s="576" t="s">
        <v>5051</v>
      </c>
      <c r="E1650" s="800" t="s">
        <v>12924</v>
      </c>
      <c r="F1650" s="800"/>
      <c r="G1650" s="575" t="s">
        <v>41</v>
      </c>
      <c r="H1650" s="574">
        <v>1</v>
      </c>
      <c r="I1650" s="573">
        <v>501.87</v>
      </c>
      <c r="J1650" s="573">
        <v>501.87</v>
      </c>
    </row>
    <row r="1651" spans="1:10" ht="36" customHeight="1">
      <c r="A1651" s="576" t="s">
        <v>12926</v>
      </c>
      <c r="B1651" s="577" t="s">
        <v>12992</v>
      </c>
      <c r="C1651" s="576" t="s">
        <v>7</v>
      </c>
      <c r="D1651" s="576" t="s">
        <v>7669</v>
      </c>
      <c r="E1651" s="800" t="s">
        <v>12924</v>
      </c>
      <c r="F1651" s="800"/>
      <c r="G1651" s="575" t="s">
        <v>41</v>
      </c>
      <c r="H1651" s="574">
        <v>9</v>
      </c>
      <c r="I1651" s="573">
        <v>8.5500000000000007</v>
      </c>
      <c r="J1651" s="573">
        <v>76.95</v>
      </c>
    </row>
    <row r="1652" spans="1:10" ht="25.5">
      <c r="A1652" s="572"/>
      <c r="B1652" s="572"/>
      <c r="C1652" s="572"/>
      <c r="D1652" s="572"/>
      <c r="E1652" s="572" t="s">
        <v>12923</v>
      </c>
      <c r="F1652" s="571">
        <v>15.70683472780615</v>
      </c>
      <c r="G1652" s="572" t="s">
        <v>12922</v>
      </c>
      <c r="H1652" s="571">
        <v>13.2</v>
      </c>
      <c r="I1652" s="572" t="s">
        <v>12921</v>
      </c>
      <c r="J1652" s="571">
        <v>28.91</v>
      </c>
    </row>
    <row r="1653" spans="1:10" ht="15" thickBot="1">
      <c r="A1653" s="572"/>
      <c r="B1653" s="572"/>
      <c r="C1653" s="572"/>
      <c r="D1653" s="572"/>
      <c r="E1653" s="572" t="s">
        <v>12920</v>
      </c>
      <c r="F1653" s="571">
        <v>173.44</v>
      </c>
      <c r="G1653" s="572"/>
      <c r="H1653" s="801" t="s">
        <v>12919</v>
      </c>
      <c r="I1653" s="801"/>
      <c r="J1653" s="571">
        <v>787.61</v>
      </c>
    </row>
    <row r="1654" spans="1:10" ht="0.95" customHeight="1" thickTop="1">
      <c r="A1654" s="570"/>
      <c r="B1654" s="570"/>
      <c r="C1654" s="570"/>
      <c r="D1654" s="570"/>
      <c r="E1654" s="570"/>
      <c r="F1654" s="570"/>
      <c r="G1654" s="570"/>
      <c r="H1654" s="570"/>
      <c r="I1654" s="570"/>
      <c r="J1654" s="570"/>
    </row>
    <row r="1655" spans="1:10" ht="18" customHeight="1">
      <c r="A1655" s="590" t="s">
        <v>13632</v>
      </c>
      <c r="B1655" s="588" t="s">
        <v>12942</v>
      </c>
      <c r="C1655" s="590" t="s">
        <v>12941</v>
      </c>
      <c r="D1655" s="590" t="s">
        <v>12940</v>
      </c>
      <c r="E1655" s="802" t="s">
        <v>12939</v>
      </c>
      <c r="F1655" s="802"/>
      <c r="G1655" s="589" t="s">
        <v>12938</v>
      </c>
      <c r="H1655" s="588" t="s">
        <v>12937</v>
      </c>
      <c r="I1655" s="588" t="s">
        <v>12936</v>
      </c>
      <c r="J1655" s="588" t="s">
        <v>12935</v>
      </c>
    </row>
    <row r="1656" spans="1:10" ht="36" customHeight="1">
      <c r="A1656" s="586" t="s">
        <v>12934</v>
      </c>
      <c r="B1656" s="587" t="s">
        <v>13631</v>
      </c>
      <c r="C1656" s="586" t="s">
        <v>7</v>
      </c>
      <c r="D1656" s="586" t="s">
        <v>9875</v>
      </c>
      <c r="E1656" s="803" t="s">
        <v>12932</v>
      </c>
      <c r="F1656" s="803"/>
      <c r="G1656" s="585" t="s">
        <v>41</v>
      </c>
      <c r="H1656" s="584">
        <v>1</v>
      </c>
      <c r="I1656" s="583">
        <v>194.95</v>
      </c>
      <c r="J1656" s="583">
        <v>194.95</v>
      </c>
    </row>
    <row r="1657" spans="1:10" ht="24" customHeight="1">
      <c r="A1657" s="581" t="s">
        <v>12930</v>
      </c>
      <c r="B1657" s="582" t="s">
        <v>12931</v>
      </c>
      <c r="C1657" s="581" t="s">
        <v>7</v>
      </c>
      <c r="D1657" s="581" t="s">
        <v>52</v>
      </c>
      <c r="E1657" s="804" t="s">
        <v>12928</v>
      </c>
      <c r="F1657" s="804"/>
      <c r="G1657" s="580" t="s">
        <v>23</v>
      </c>
      <c r="H1657" s="579">
        <v>0.94850000000000001</v>
      </c>
      <c r="I1657" s="578">
        <v>19.920000000000002</v>
      </c>
      <c r="J1657" s="578">
        <v>18.89</v>
      </c>
    </row>
    <row r="1658" spans="1:10" ht="24" customHeight="1">
      <c r="A1658" s="581" t="s">
        <v>12930</v>
      </c>
      <c r="B1658" s="582" t="s">
        <v>12929</v>
      </c>
      <c r="C1658" s="581" t="s">
        <v>7</v>
      </c>
      <c r="D1658" s="581" t="s">
        <v>25</v>
      </c>
      <c r="E1658" s="804" t="s">
        <v>12928</v>
      </c>
      <c r="F1658" s="804"/>
      <c r="G1658" s="580" t="s">
        <v>23</v>
      </c>
      <c r="H1658" s="579">
        <v>0.29880000000000001</v>
      </c>
      <c r="I1658" s="578">
        <v>15.65</v>
      </c>
      <c r="J1658" s="578">
        <v>4.67</v>
      </c>
    </row>
    <row r="1659" spans="1:10" ht="24" customHeight="1">
      <c r="A1659" s="576" t="s">
        <v>12926</v>
      </c>
      <c r="B1659" s="577" t="s">
        <v>13630</v>
      </c>
      <c r="C1659" s="576" t="s">
        <v>7</v>
      </c>
      <c r="D1659" s="576" t="s">
        <v>5057</v>
      </c>
      <c r="E1659" s="800" t="s">
        <v>12924</v>
      </c>
      <c r="F1659" s="800"/>
      <c r="G1659" s="575" t="s">
        <v>41</v>
      </c>
      <c r="H1659" s="574">
        <v>1</v>
      </c>
      <c r="I1659" s="573">
        <v>120.09</v>
      </c>
      <c r="J1659" s="573">
        <v>120.09</v>
      </c>
    </row>
    <row r="1660" spans="1:10" ht="36" customHeight="1">
      <c r="A1660" s="576" t="s">
        <v>12926</v>
      </c>
      <c r="B1660" s="577" t="s">
        <v>12992</v>
      </c>
      <c r="C1660" s="576" t="s">
        <v>7</v>
      </c>
      <c r="D1660" s="576" t="s">
        <v>7669</v>
      </c>
      <c r="E1660" s="800" t="s">
        <v>12924</v>
      </c>
      <c r="F1660" s="800"/>
      <c r="G1660" s="575" t="s">
        <v>41</v>
      </c>
      <c r="H1660" s="574">
        <v>6</v>
      </c>
      <c r="I1660" s="573">
        <v>8.5500000000000007</v>
      </c>
      <c r="J1660" s="573">
        <v>51.3</v>
      </c>
    </row>
    <row r="1661" spans="1:10" ht="25.5">
      <c r="A1661" s="572"/>
      <c r="B1661" s="572"/>
      <c r="C1661" s="572"/>
      <c r="D1661" s="572"/>
      <c r="E1661" s="572" t="s">
        <v>12923</v>
      </c>
      <c r="F1661" s="571">
        <v>10.469412148212539</v>
      </c>
      <c r="G1661" s="572" t="s">
        <v>12922</v>
      </c>
      <c r="H1661" s="571">
        <v>8.8000000000000007</v>
      </c>
      <c r="I1661" s="572" t="s">
        <v>12921</v>
      </c>
      <c r="J1661" s="571">
        <v>19.27</v>
      </c>
    </row>
    <row r="1662" spans="1:10" ht="15" thickBot="1">
      <c r="A1662" s="572"/>
      <c r="B1662" s="572"/>
      <c r="C1662" s="572"/>
      <c r="D1662" s="572"/>
      <c r="E1662" s="572" t="s">
        <v>12920</v>
      </c>
      <c r="F1662" s="571">
        <v>55.05</v>
      </c>
      <c r="G1662" s="572"/>
      <c r="H1662" s="801" t="s">
        <v>12919</v>
      </c>
      <c r="I1662" s="801"/>
      <c r="J1662" s="571">
        <v>250</v>
      </c>
    </row>
    <row r="1663" spans="1:10" ht="0.95" customHeight="1" thickTop="1">
      <c r="A1663" s="570"/>
      <c r="B1663" s="570"/>
      <c r="C1663" s="570"/>
      <c r="D1663" s="570"/>
      <c r="E1663" s="570"/>
      <c r="F1663" s="570"/>
      <c r="G1663" s="570"/>
      <c r="H1663" s="570"/>
      <c r="I1663" s="570"/>
      <c r="J1663" s="570"/>
    </row>
    <row r="1664" spans="1:10" ht="18" customHeight="1">
      <c r="A1664" s="590" t="s">
        <v>13629</v>
      </c>
      <c r="B1664" s="588" t="s">
        <v>12942</v>
      </c>
      <c r="C1664" s="590" t="s">
        <v>12941</v>
      </c>
      <c r="D1664" s="590" t="s">
        <v>12940</v>
      </c>
      <c r="E1664" s="802" t="s">
        <v>12939</v>
      </c>
      <c r="F1664" s="802"/>
      <c r="G1664" s="589" t="s">
        <v>12938</v>
      </c>
      <c r="H1664" s="588" t="s">
        <v>12937</v>
      </c>
      <c r="I1664" s="588" t="s">
        <v>12936</v>
      </c>
      <c r="J1664" s="588" t="s">
        <v>12935</v>
      </c>
    </row>
    <row r="1665" spans="1:10" ht="24" customHeight="1">
      <c r="A1665" s="586" t="s">
        <v>12934</v>
      </c>
      <c r="B1665" s="587" t="s">
        <v>13628</v>
      </c>
      <c r="C1665" s="586" t="s">
        <v>7</v>
      </c>
      <c r="D1665" s="586" t="s">
        <v>9865</v>
      </c>
      <c r="E1665" s="803" t="s">
        <v>12932</v>
      </c>
      <c r="F1665" s="803"/>
      <c r="G1665" s="585" t="s">
        <v>41</v>
      </c>
      <c r="H1665" s="584">
        <v>1</v>
      </c>
      <c r="I1665" s="583">
        <v>81.14</v>
      </c>
      <c r="J1665" s="583">
        <v>81.14</v>
      </c>
    </row>
    <row r="1666" spans="1:10" ht="24" customHeight="1">
      <c r="A1666" s="581" t="s">
        <v>12930</v>
      </c>
      <c r="B1666" s="582" t="s">
        <v>12931</v>
      </c>
      <c r="C1666" s="581" t="s">
        <v>7</v>
      </c>
      <c r="D1666" s="581" t="s">
        <v>52</v>
      </c>
      <c r="E1666" s="804" t="s">
        <v>12928</v>
      </c>
      <c r="F1666" s="804"/>
      <c r="G1666" s="580" t="s">
        <v>23</v>
      </c>
      <c r="H1666" s="579">
        <v>0.44669999999999999</v>
      </c>
      <c r="I1666" s="578">
        <v>19.920000000000002</v>
      </c>
      <c r="J1666" s="578">
        <v>8.89</v>
      </c>
    </row>
    <row r="1667" spans="1:10" ht="24" customHeight="1">
      <c r="A1667" s="581" t="s">
        <v>12930</v>
      </c>
      <c r="B1667" s="582" t="s">
        <v>12929</v>
      </c>
      <c r="C1667" s="581" t="s">
        <v>7</v>
      </c>
      <c r="D1667" s="581" t="s">
        <v>25</v>
      </c>
      <c r="E1667" s="804" t="s">
        <v>12928</v>
      </c>
      <c r="F1667" s="804"/>
      <c r="G1667" s="580" t="s">
        <v>23</v>
      </c>
      <c r="H1667" s="579">
        <v>0.14069999999999999</v>
      </c>
      <c r="I1667" s="578">
        <v>15.65</v>
      </c>
      <c r="J1667" s="578">
        <v>2.2000000000000002</v>
      </c>
    </row>
    <row r="1668" spans="1:10" ht="24" customHeight="1">
      <c r="A1668" s="576" t="s">
        <v>12926</v>
      </c>
      <c r="B1668" s="577" t="s">
        <v>13627</v>
      </c>
      <c r="C1668" s="576" t="s">
        <v>7</v>
      </c>
      <c r="D1668" s="576" t="s">
        <v>5674</v>
      </c>
      <c r="E1668" s="800" t="s">
        <v>12924</v>
      </c>
      <c r="F1668" s="800"/>
      <c r="G1668" s="575" t="s">
        <v>41</v>
      </c>
      <c r="H1668" s="574">
        <v>1</v>
      </c>
      <c r="I1668" s="573">
        <v>69.95</v>
      </c>
      <c r="J1668" s="573">
        <v>69.95</v>
      </c>
    </row>
    <row r="1669" spans="1:10" ht="24" customHeight="1">
      <c r="A1669" s="576" t="s">
        <v>12926</v>
      </c>
      <c r="B1669" s="577" t="s">
        <v>12927</v>
      </c>
      <c r="C1669" s="576" t="s">
        <v>7</v>
      </c>
      <c r="D1669" s="576" t="s">
        <v>3669</v>
      </c>
      <c r="E1669" s="800" t="s">
        <v>12924</v>
      </c>
      <c r="F1669" s="800"/>
      <c r="G1669" s="575" t="s">
        <v>41</v>
      </c>
      <c r="H1669" s="574">
        <v>2.1000000000000001E-2</v>
      </c>
      <c r="I1669" s="573">
        <v>4.97</v>
      </c>
      <c r="J1669" s="573">
        <v>0.1</v>
      </c>
    </row>
    <row r="1670" spans="1:10" ht="25.5">
      <c r="A1670" s="572"/>
      <c r="B1670" s="572"/>
      <c r="C1670" s="572"/>
      <c r="D1670" s="572"/>
      <c r="E1670" s="572" t="s">
        <v>12923</v>
      </c>
      <c r="F1670" s="571">
        <v>4.927740954036727</v>
      </c>
      <c r="G1670" s="572" t="s">
        <v>12922</v>
      </c>
      <c r="H1670" s="571">
        <v>4.1399999999999997</v>
      </c>
      <c r="I1670" s="572" t="s">
        <v>12921</v>
      </c>
      <c r="J1670" s="571">
        <v>9.07</v>
      </c>
    </row>
    <row r="1671" spans="1:10" ht="15" thickBot="1">
      <c r="A1671" s="572"/>
      <c r="B1671" s="572"/>
      <c r="C1671" s="572"/>
      <c r="D1671" s="572"/>
      <c r="E1671" s="572" t="s">
        <v>12920</v>
      </c>
      <c r="F1671" s="571">
        <v>22.91</v>
      </c>
      <c r="G1671" s="572"/>
      <c r="H1671" s="801" t="s">
        <v>12919</v>
      </c>
      <c r="I1671" s="801"/>
      <c r="J1671" s="571">
        <v>104.05</v>
      </c>
    </row>
    <row r="1672" spans="1:10" ht="0.95" customHeight="1" thickTop="1">
      <c r="A1672" s="570"/>
      <c r="B1672" s="570"/>
      <c r="C1672" s="570"/>
      <c r="D1672" s="570"/>
      <c r="E1672" s="570"/>
      <c r="F1672" s="570"/>
      <c r="G1672" s="570"/>
      <c r="H1672" s="570"/>
      <c r="I1672" s="570"/>
      <c r="J1672" s="570"/>
    </row>
    <row r="1673" spans="1:10" ht="18" customHeight="1">
      <c r="A1673" s="590" t="s">
        <v>13626</v>
      </c>
      <c r="B1673" s="588" t="s">
        <v>12942</v>
      </c>
      <c r="C1673" s="590" t="s">
        <v>12941</v>
      </c>
      <c r="D1673" s="590" t="s">
        <v>12940</v>
      </c>
      <c r="E1673" s="802" t="s">
        <v>12939</v>
      </c>
      <c r="F1673" s="802"/>
      <c r="G1673" s="589" t="s">
        <v>12938</v>
      </c>
      <c r="H1673" s="588" t="s">
        <v>12937</v>
      </c>
      <c r="I1673" s="588" t="s">
        <v>12936</v>
      </c>
      <c r="J1673" s="588" t="s">
        <v>12935</v>
      </c>
    </row>
    <row r="1674" spans="1:10" ht="36" customHeight="1">
      <c r="A1674" s="586" t="s">
        <v>12934</v>
      </c>
      <c r="B1674" s="587" t="s">
        <v>13625</v>
      </c>
      <c r="C1674" s="586" t="s">
        <v>7</v>
      </c>
      <c r="D1674" s="586" t="s">
        <v>2107</v>
      </c>
      <c r="E1674" s="803" t="s">
        <v>12971</v>
      </c>
      <c r="F1674" s="803"/>
      <c r="G1674" s="585" t="s">
        <v>18</v>
      </c>
      <c r="H1674" s="584">
        <v>1</v>
      </c>
      <c r="I1674" s="583">
        <v>3.76</v>
      </c>
      <c r="J1674" s="583">
        <v>3.76</v>
      </c>
    </row>
    <row r="1675" spans="1:10" ht="24" customHeight="1">
      <c r="A1675" s="581" t="s">
        <v>12930</v>
      </c>
      <c r="B1675" s="582" t="s">
        <v>12970</v>
      </c>
      <c r="C1675" s="581" t="s">
        <v>7</v>
      </c>
      <c r="D1675" s="581" t="s">
        <v>53</v>
      </c>
      <c r="E1675" s="804" t="s">
        <v>12928</v>
      </c>
      <c r="F1675" s="804"/>
      <c r="G1675" s="580" t="s">
        <v>23</v>
      </c>
      <c r="H1675" s="579">
        <v>0.03</v>
      </c>
      <c r="I1675" s="578">
        <v>20.6</v>
      </c>
      <c r="J1675" s="578">
        <v>0.61</v>
      </c>
    </row>
    <row r="1676" spans="1:10" ht="24" customHeight="1">
      <c r="A1676" s="581" t="s">
        <v>12930</v>
      </c>
      <c r="B1676" s="582" t="s">
        <v>12969</v>
      </c>
      <c r="C1676" s="581" t="s">
        <v>7</v>
      </c>
      <c r="D1676" s="581" t="s">
        <v>55</v>
      </c>
      <c r="E1676" s="804" t="s">
        <v>12928</v>
      </c>
      <c r="F1676" s="804"/>
      <c r="G1676" s="580" t="s">
        <v>23</v>
      </c>
      <c r="H1676" s="579">
        <v>0.03</v>
      </c>
      <c r="I1676" s="578">
        <v>15.61</v>
      </c>
      <c r="J1676" s="578">
        <v>0.46</v>
      </c>
    </row>
    <row r="1677" spans="1:10" ht="36" customHeight="1">
      <c r="A1677" s="576" t="s">
        <v>12926</v>
      </c>
      <c r="B1677" s="577" t="s">
        <v>13624</v>
      </c>
      <c r="C1677" s="576" t="s">
        <v>7</v>
      </c>
      <c r="D1677" s="576" t="s">
        <v>5340</v>
      </c>
      <c r="E1677" s="800" t="s">
        <v>12924</v>
      </c>
      <c r="F1677" s="800"/>
      <c r="G1677" s="575" t="s">
        <v>18</v>
      </c>
      <c r="H1677" s="574">
        <v>1.19</v>
      </c>
      <c r="I1677" s="573">
        <v>2.2400000000000002</v>
      </c>
      <c r="J1677" s="573">
        <v>2.66</v>
      </c>
    </row>
    <row r="1678" spans="1:10" ht="24" customHeight="1">
      <c r="A1678" s="576" t="s">
        <v>12926</v>
      </c>
      <c r="B1678" s="577" t="s">
        <v>13602</v>
      </c>
      <c r="C1678" s="576" t="s">
        <v>7</v>
      </c>
      <c r="D1678" s="576" t="s">
        <v>6590</v>
      </c>
      <c r="E1678" s="800" t="s">
        <v>12924</v>
      </c>
      <c r="F1678" s="800"/>
      <c r="G1678" s="575" t="s">
        <v>41</v>
      </c>
      <c r="H1678" s="574">
        <v>8.9999999999999993E-3</v>
      </c>
      <c r="I1678" s="573">
        <v>3.78</v>
      </c>
      <c r="J1678" s="573">
        <v>0.03</v>
      </c>
    </row>
    <row r="1679" spans="1:10" ht="25.5">
      <c r="A1679" s="572"/>
      <c r="B1679" s="572"/>
      <c r="C1679" s="572"/>
      <c r="D1679" s="572"/>
      <c r="E1679" s="572" t="s">
        <v>12923</v>
      </c>
      <c r="F1679" s="571">
        <v>0.46180593284798438</v>
      </c>
      <c r="G1679" s="572" t="s">
        <v>12922</v>
      </c>
      <c r="H1679" s="571">
        <v>0.39</v>
      </c>
      <c r="I1679" s="572" t="s">
        <v>12921</v>
      </c>
      <c r="J1679" s="571">
        <v>0.85</v>
      </c>
    </row>
    <row r="1680" spans="1:10" ht="15" thickBot="1">
      <c r="A1680" s="572"/>
      <c r="B1680" s="572"/>
      <c r="C1680" s="572"/>
      <c r="D1680" s="572"/>
      <c r="E1680" s="572" t="s">
        <v>12920</v>
      </c>
      <c r="F1680" s="571">
        <v>1.06</v>
      </c>
      <c r="G1680" s="572"/>
      <c r="H1680" s="801" t="s">
        <v>12919</v>
      </c>
      <c r="I1680" s="801"/>
      <c r="J1680" s="571">
        <v>4.82</v>
      </c>
    </row>
    <row r="1681" spans="1:10" ht="0.95" customHeight="1" thickTop="1">
      <c r="A1681" s="570"/>
      <c r="B1681" s="570"/>
      <c r="C1681" s="570"/>
      <c r="D1681" s="570"/>
      <c r="E1681" s="570"/>
      <c r="F1681" s="570"/>
      <c r="G1681" s="570"/>
      <c r="H1681" s="570"/>
      <c r="I1681" s="570"/>
      <c r="J1681" s="570"/>
    </row>
    <row r="1682" spans="1:10" ht="18" customHeight="1">
      <c r="A1682" s="590" t="s">
        <v>13623</v>
      </c>
      <c r="B1682" s="588" t="s">
        <v>12942</v>
      </c>
      <c r="C1682" s="590" t="s">
        <v>12941</v>
      </c>
      <c r="D1682" s="590" t="s">
        <v>12940</v>
      </c>
      <c r="E1682" s="802" t="s">
        <v>12939</v>
      </c>
      <c r="F1682" s="802"/>
      <c r="G1682" s="589" t="s">
        <v>12938</v>
      </c>
      <c r="H1682" s="588" t="s">
        <v>12937</v>
      </c>
      <c r="I1682" s="588" t="s">
        <v>12936</v>
      </c>
      <c r="J1682" s="588" t="s">
        <v>12935</v>
      </c>
    </row>
    <row r="1683" spans="1:10" ht="36" customHeight="1">
      <c r="A1683" s="586" t="s">
        <v>12934</v>
      </c>
      <c r="B1683" s="587" t="s">
        <v>13622</v>
      </c>
      <c r="C1683" s="586" t="s">
        <v>7</v>
      </c>
      <c r="D1683" s="586" t="s">
        <v>2109</v>
      </c>
      <c r="E1683" s="803" t="s">
        <v>12971</v>
      </c>
      <c r="F1683" s="803"/>
      <c r="G1683" s="585" t="s">
        <v>18</v>
      </c>
      <c r="H1683" s="584">
        <v>1</v>
      </c>
      <c r="I1683" s="583">
        <v>6.23</v>
      </c>
      <c r="J1683" s="583">
        <v>6.23</v>
      </c>
    </row>
    <row r="1684" spans="1:10" ht="24" customHeight="1">
      <c r="A1684" s="581" t="s">
        <v>12930</v>
      </c>
      <c r="B1684" s="582" t="s">
        <v>12970</v>
      </c>
      <c r="C1684" s="581" t="s">
        <v>7</v>
      </c>
      <c r="D1684" s="581" t="s">
        <v>53</v>
      </c>
      <c r="E1684" s="804" t="s">
        <v>12928</v>
      </c>
      <c r="F1684" s="804"/>
      <c r="G1684" s="580" t="s">
        <v>23</v>
      </c>
      <c r="H1684" s="579">
        <v>0.04</v>
      </c>
      <c r="I1684" s="578">
        <v>20.6</v>
      </c>
      <c r="J1684" s="578">
        <v>0.82</v>
      </c>
    </row>
    <row r="1685" spans="1:10" ht="24" customHeight="1">
      <c r="A1685" s="581" t="s">
        <v>12930</v>
      </c>
      <c r="B1685" s="582" t="s">
        <v>12969</v>
      </c>
      <c r="C1685" s="581" t="s">
        <v>7</v>
      </c>
      <c r="D1685" s="581" t="s">
        <v>55</v>
      </c>
      <c r="E1685" s="804" t="s">
        <v>12928</v>
      </c>
      <c r="F1685" s="804"/>
      <c r="G1685" s="580" t="s">
        <v>23</v>
      </c>
      <c r="H1685" s="579">
        <v>0.04</v>
      </c>
      <c r="I1685" s="578">
        <v>15.61</v>
      </c>
      <c r="J1685" s="578">
        <v>0.62</v>
      </c>
    </row>
    <row r="1686" spans="1:10" ht="36" customHeight="1">
      <c r="A1686" s="576" t="s">
        <v>12926</v>
      </c>
      <c r="B1686" s="577" t="s">
        <v>13621</v>
      </c>
      <c r="C1686" s="576" t="s">
        <v>7</v>
      </c>
      <c r="D1686" s="576" t="s">
        <v>5344</v>
      </c>
      <c r="E1686" s="800" t="s">
        <v>12924</v>
      </c>
      <c r="F1686" s="800"/>
      <c r="G1686" s="575" t="s">
        <v>18</v>
      </c>
      <c r="H1686" s="574">
        <v>1.19</v>
      </c>
      <c r="I1686" s="573">
        <v>4</v>
      </c>
      <c r="J1686" s="573">
        <v>4.76</v>
      </c>
    </row>
    <row r="1687" spans="1:10" ht="24" customHeight="1">
      <c r="A1687" s="576" t="s">
        <v>12926</v>
      </c>
      <c r="B1687" s="577" t="s">
        <v>13602</v>
      </c>
      <c r="C1687" s="576" t="s">
        <v>7</v>
      </c>
      <c r="D1687" s="576" t="s">
        <v>6590</v>
      </c>
      <c r="E1687" s="800" t="s">
        <v>12924</v>
      </c>
      <c r="F1687" s="800"/>
      <c r="G1687" s="575" t="s">
        <v>41</v>
      </c>
      <c r="H1687" s="574">
        <v>8.9999999999999993E-3</v>
      </c>
      <c r="I1687" s="573">
        <v>3.78</v>
      </c>
      <c r="J1687" s="573">
        <v>0.03</v>
      </c>
    </row>
    <row r="1688" spans="1:10" ht="25.5">
      <c r="A1688" s="572"/>
      <c r="B1688" s="572"/>
      <c r="C1688" s="572"/>
      <c r="D1688" s="572"/>
      <c r="E1688" s="572" t="s">
        <v>12923</v>
      </c>
      <c r="F1688" s="571">
        <v>0.61936325111376722</v>
      </c>
      <c r="G1688" s="572" t="s">
        <v>12922</v>
      </c>
      <c r="H1688" s="571">
        <v>0.52</v>
      </c>
      <c r="I1688" s="572" t="s">
        <v>12921</v>
      </c>
      <c r="J1688" s="571">
        <v>1.1399999999999999</v>
      </c>
    </row>
    <row r="1689" spans="1:10" ht="15" thickBot="1">
      <c r="A1689" s="572"/>
      <c r="B1689" s="572"/>
      <c r="C1689" s="572"/>
      <c r="D1689" s="572"/>
      <c r="E1689" s="572" t="s">
        <v>12920</v>
      </c>
      <c r="F1689" s="571">
        <v>1.75</v>
      </c>
      <c r="G1689" s="572"/>
      <c r="H1689" s="801" t="s">
        <v>12919</v>
      </c>
      <c r="I1689" s="801"/>
      <c r="J1689" s="571">
        <v>7.98</v>
      </c>
    </row>
    <row r="1690" spans="1:10" ht="0.95" customHeight="1" thickTop="1">
      <c r="A1690" s="570"/>
      <c r="B1690" s="570"/>
      <c r="C1690" s="570"/>
      <c r="D1690" s="570"/>
      <c r="E1690" s="570"/>
      <c r="F1690" s="570"/>
      <c r="G1690" s="570"/>
      <c r="H1690" s="570"/>
      <c r="I1690" s="570"/>
      <c r="J1690" s="570"/>
    </row>
    <row r="1691" spans="1:10" ht="18" customHeight="1">
      <c r="A1691" s="590" t="s">
        <v>13620</v>
      </c>
      <c r="B1691" s="588" t="s">
        <v>12942</v>
      </c>
      <c r="C1691" s="590" t="s">
        <v>12941</v>
      </c>
      <c r="D1691" s="590" t="s">
        <v>12940</v>
      </c>
      <c r="E1691" s="802" t="s">
        <v>12939</v>
      </c>
      <c r="F1691" s="802"/>
      <c r="G1691" s="589" t="s">
        <v>12938</v>
      </c>
      <c r="H1691" s="588" t="s">
        <v>12937</v>
      </c>
      <c r="I1691" s="588" t="s">
        <v>12936</v>
      </c>
      <c r="J1691" s="588" t="s">
        <v>12935</v>
      </c>
    </row>
    <row r="1692" spans="1:10" ht="36" customHeight="1">
      <c r="A1692" s="586" t="s">
        <v>12934</v>
      </c>
      <c r="B1692" s="587" t="s">
        <v>13619</v>
      </c>
      <c r="C1692" s="586" t="s">
        <v>7</v>
      </c>
      <c r="D1692" s="586" t="s">
        <v>2111</v>
      </c>
      <c r="E1692" s="803" t="s">
        <v>12971</v>
      </c>
      <c r="F1692" s="803"/>
      <c r="G1692" s="585" t="s">
        <v>18</v>
      </c>
      <c r="H1692" s="584">
        <v>1</v>
      </c>
      <c r="I1692" s="583">
        <v>8.56</v>
      </c>
      <c r="J1692" s="583">
        <v>8.56</v>
      </c>
    </row>
    <row r="1693" spans="1:10" ht="24" customHeight="1">
      <c r="A1693" s="581" t="s">
        <v>12930</v>
      </c>
      <c r="B1693" s="582" t="s">
        <v>12970</v>
      </c>
      <c r="C1693" s="581" t="s">
        <v>7</v>
      </c>
      <c r="D1693" s="581" t="s">
        <v>53</v>
      </c>
      <c r="E1693" s="804" t="s">
        <v>12928</v>
      </c>
      <c r="F1693" s="804"/>
      <c r="G1693" s="580" t="s">
        <v>23</v>
      </c>
      <c r="H1693" s="579">
        <v>5.1999999999999998E-2</v>
      </c>
      <c r="I1693" s="578">
        <v>20.6</v>
      </c>
      <c r="J1693" s="578">
        <v>1.07</v>
      </c>
    </row>
    <row r="1694" spans="1:10" ht="24" customHeight="1">
      <c r="A1694" s="581" t="s">
        <v>12930</v>
      </c>
      <c r="B1694" s="582" t="s">
        <v>12969</v>
      </c>
      <c r="C1694" s="581" t="s">
        <v>7</v>
      </c>
      <c r="D1694" s="581" t="s">
        <v>55</v>
      </c>
      <c r="E1694" s="804" t="s">
        <v>12928</v>
      </c>
      <c r="F1694" s="804"/>
      <c r="G1694" s="580" t="s">
        <v>23</v>
      </c>
      <c r="H1694" s="579">
        <v>5.1999999999999998E-2</v>
      </c>
      <c r="I1694" s="578">
        <v>15.61</v>
      </c>
      <c r="J1694" s="578">
        <v>0.81</v>
      </c>
    </row>
    <row r="1695" spans="1:10" ht="36" customHeight="1">
      <c r="A1695" s="576" t="s">
        <v>12926</v>
      </c>
      <c r="B1695" s="577" t="s">
        <v>13618</v>
      </c>
      <c r="C1695" s="576" t="s">
        <v>7</v>
      </c>
      <c r="D1695" s="576" t="s">
        <v>5346</v>
      </c>
      <c r="E1695" s="800" t="s">
        <v>12924</v>
      </c>
      <c r="F1695" s="800"/>
      <c r="G1695" s="575" t="s">
        <v>18</v>
      </c>
      <c r="H1695" s="574">
        <v>1.19</v>
      </c>
      <c r="I1695" s="573">
        <v>5.59</v>
      </c>
      <c r="J1695" s="573">
        <v>6.65</v>
      </c>
    </row>
    <row r="1696" spans="1:10" ht="24" customHeight="1">
      <c r="A1696" s="576" t="s">
        <v>12926</v>
      </c>
      <c r="B1696" s="577" t="s">
        <v>13602</v>
      </c>
      <c r="C1696" s="576" t="s">
        <v>7</v>
      </c>
      <c r="D1696" s="576" t="s">
        <v>6590</v>
      </c>
      <c r="E1696" s="800" t="s">
        <v>12924</v>
      </c>
      <c r="F1696" s="800"/>
      <c r="G1696" s="575" t="s">
        <v>41</v>
      </c>
      <c r="H1696" s="574">
        <v>8.9999999999999993E-3</v>
      </c>
      <c r="I1696" s="573">
        <v>3.78</v>
      </c>
      <c r="J1696" s="573">
        <v>0.03</v>
      </c>
    </row>
    <row r="1697" spans="1:10" ht="25.5">
      <c r="A1697" s="572"/>
      <c r="B1697" s="572"/>
      <c r="C1697" s="572"/>
      <c r="D1697" s="572"/>
      <c r="E1697" s="572" t="s">
        <v>12923</v>
      </c>
      <c r="F1697" s="571">
        <v>0.80408562425296104</v>
      </c>
      <c r="G1697" s="572" t="s">
        <v>12922</v>
      </c>
      <c r="H1697" s="571">
        <v>0.68</v>
      </c>
      <c r="I1697" s="572" t="s">
        <v>12921</v>
      </c>
      <c r="J1697" s="571">
        <v>1.48</v>
      </c>
    </row>
    <row r="1698" spans="1:10" ht="15" thickBot="1">
      <c r="A1698" s="572"/>
      <c r="B1698" s="572"/>
      <c r="C1698" s="572"/>
      <c r="D1698" s="572"/>
      <c r="E1698" s="572" t="s">
        <v>12920</v>
      </c>
      <c r="F1698" s="571">
        <v>2.41</v>
      </c>
      <c r="G1698" s="572"/>
      <c r="H1698" s="801" t="s">
        <v>12919</v>
      </c>
      <c r="I1698" s="801"/>
      <c r="J1698" s="571">
        <v>10.97</v>
      </c>
    </row>
    <row r="1699" spans="1:10" ht="0.95" customHeight="1" thickTop="1">
      <c r="A1699" s="570"/>
      <c r="B1699" s="570"/>
      <c r="C1699" s="570"/>
      <c r="D1699" s="570"/>
      <c r="E1699" s="570"/>
      <c r="F1699" s="570"/>
      <c r="G1699" s="570"/>
      <c r="H1699" s="570"/>
      <c r="I1699" s="570"/>
      <c r="J1699" s="570"/>
    </row>
    <row r="1700" spans="1:10" ht="18" customHeight="1">
      <c r="A1700" s="590" t="s">
        <v>13617</v>
      </c>
      <c r="B1700" s="588" t="s">
        <v>12942</v>
      </c>
      <c r="C1700" s="590" t="s">
        <v>12941</v>
      </c>
      <c r="D1700" s="590" t="s">
        <v>12940</v>
      </c>
      <c r="E1700" s="802" t="s">
        <v>12939</v>
      </c>
      <c r="F1700" s="802"/>
      <c r="G1700" s="589" t="s">
        <v>12938</v>
      </c>
      <c r="H1700" s="588" t="s">
        <v>12937</v>
      </c>
      <c r="I1700" s="588" t="s">
        <v>12936</v>
      </c>
      <c r="J1700" s="588" t="s">
        <v>12935</v>
      </c>
    </row>
    <row r="1701" spans="1:10" ht="36" customHeight="1">
      <c r="A1701" s="586" t="s">
        <v>12934</v>
      </c>
      <c r="B1701" s="587" t="s">
        <v>13616</v>
      </c>
      <c r="C1701" s="586" t="s">
        <v>7</v>
      </c>
      <c r="D1701" s="586" t="s">
        <v>2415</v>
      </c>
      <c r="E1701" s="803" t="s">
        <v>12971</v>
      </c>
      <c r="F1701" s="803"/>
      <c r="G1701" s="585" t="s">
        <v>18</v>
      </c>
      <c r="H1701" s="584">
        <v>1</v>
      </c>
      <c r="I1701" s="583">
        <v>11.06</v>
      </c>
      <c r="J1701" s="583">
        <v>11.06</v>
      </c>
    </row>
    <row r="1702" spans="1:10" ht="24" customHeight="1">
      <c r="A1702" s="581" t="s">
        <v>12930</v>
      </c>
      <c r="B1702" s="582" t="s">
        <v>12970</v>
      </c>
      <c r="C1702" s="581" t="s">
        <v>7</v>
      </c>
      <c r="D1702" s="581" t="s">
        <v>53</v>
      </c>
      <c r="E1702" s="804" t="s">
        <v>12928</v>
      </c>
      <c r="F1702" s="804"/>
      <c r="G1702" s="580" t="s">
        <v>23</v>
      </c>
      <c r="H1702" s="579">
        <v>8.9999999999999993E-3</v>
      </c>
      <c r="I1702" s="578">
        <v>20.6</v>
      </c>
      <c r="J1702" s="578">
        <v>0.18</v>
      </c>
    </row>
    <row r="1703" spans="1:10" ht="24" customHeight="1">
      <c r="A1703" s="581" t="s">
        <v>12930</v>
      </c>
      <c r="B1703" s="582" t="s">
        <v>12969</v>
      </c>
      <c r="C1703" s="581" t="s">
        <v>7</v>
      </c>
      <c r="D1703" s="581" t="s">
        <v>55</v>
      </c>
      <c r="E1703" s="804" t="s">
        <v>12928</v>
      </c>
      <c r="F1703" s="804"/>
      <c r="G1703" s="580" t="s">
        <v>23</v>
      </c>
      <c r="H1703" s="579">
        <v>8.9999999999999993E-3</v>
      </c>
      <c r="I1703" s="578">
        <v>15.61</v>
      </c>
      <c r="J1703" s="578">
        <v>0.14000000000000001</v>
      </c>
    </row>
    <row r="1704" spans="1:10" ht="48" customHeight="1">
      <c r="A1704" s="576" t="s">
        <v>12926</v>
      </c>
      <c r="B1704" s="577" t="s">
        <v>13615</v>
      </c>
      <c r="C1704" s="576" t="s">
        <v>7</v>
      </c>
      <c r="D1704" s="576" t="s">
        <v>5314</v>
      </c>
      <c r="E1704" s="800" t="s">
        <v>12924</v>
      </c>
      <c r="F1704" s="800"/>
      <c r="G1704" s="575" t="s">
        <v>18</v>
      </c>
      <c r="H1704" s="574">
        <v>1.0269999999999999</v>
      </c>
      <c r="I1704" s="573">
        <v>10.43</v>
      </c>
      <c r="J1704" s="573">
        <v>10.71</v>
      </c>
    </row>
    <row r="1705" spans="1:10" ht="24" customHeight="1">
      <c r="A1705" s="576" t="s">
        <v>12926</v>
      </c>
      <c r="B1705" s="577" t="s">
        <v>13602</v>
      </c>
      <c r="C1705" s="576" t="s">
        <v>7</v>
      </c>
      <c r="D1705" s="576" t="s">
        <v>6590</v>
      </c>
      <c r="E1705" s="800" t="s">
        <v>12924</v>
      </c>
      <c r="F1705" s="800"/>
      <c r="G1705" s="575" t="s">
        <v>41</v>
      </c>
      <c r="H1705" s="574">
        <v>0.01</v>
      </c>
      <c r="I1705" s="573">
        <v>3.78</v>
      </c>
      <c r="J1705" s="573">
        <v>0.03</v>
      </c>
    </row>
    <row r="1706" spans="1:10" ht="25.5">
      <c r="A1706" s="572"/>
      <c r="B1706" s="572"/>
      <c r="C1706" s="572"/>
      <c r="D1706" s="572"/>
      <c r="E1706" s="572" t="s">
        <v>12923</v>
      </c>
      <c r="F1706" s="571">
        <v>0.13582527436705422</v>
      </c>
      <c r="G1706" s="572" t="s">
        <v>12922</v>
      </c>
      <c r="H1706" s="571">
        <v>0.11</v>
      </c>
      <c r="I1706" s="572" t="s">
        <v>12921</v>
      </c>
      <c r="J1706" s="571">
        <v>0.25</v>
      </c>
    </row>
    <row r="1707" spans="1:10" ht="15" thickBot="1">
      <c r="A1707" s="572"/>
      <c r="B1707" s="572"/>
      <c r="C1707" s="572"/>
      <c r="D1707" s="572"/>
      <c r="E1707" s="572" t="s">
        <v>12920</v>
      </c>
      <c r="F1707" s="571">
        <v>3.12</v>
      </c>
      <c r="G1707" s="572"/>
      <c r="H1707" s="801" t="s">
        <v>12919</v>
      </c>
      <c r="I1707" s="801"/>
      <c r="J1707" s="571">
        <v>14.18</v>
      </c>
    </row>
    <row r="1708" spans="1:10" ht="0.95" customHeight="1" thickTop="1">
      <c r="A1708" s="570"/>
      <c r="B1708" s="570"/>
      <c r="C1708" s="570"/>
      <c r="D1708" s="570"/>
      <c r="E1708" s="570"/>
      <c r="F1708" s="570"/>
      <c r="G1708" s="570"/>
      <c r="H1708" s="570"/>
      <c r="I1708" s="570"/>
      <c r="J1708" s="570"/>
    </row>
    <row r="1709" spans="1:10" ht="18" customHeight="1">
      <c r="A1709" s="590" t="s">
        <v>13614</v>
      </c>
      <c r="B1709" s="588" t="s">
        <v>12942</v>
      </c>
      <c r="C1709" s="590" t="s">
        <v>12941</v>
      </c>
      <c r="D1709" s="590" t="s">
        <v>12940</v>
      </c>
      <c r="E1709" s="802" t="s">
        <v>12939</v>
      </c>
      <c r="F1709" s="802"/>
      <c r="G1709" s="589" t="s">
        <v>12938</v>
      </c>
      <c r="H1709" s="588" t="s">
        <v>12937</v>
      </c>
      <c r="I1709" s="588" t="s">
        <v>12936</v>
      </c>
      <c r="J1709" s="588" t="s">
        <v>12935</v>
      </c>
    </row>
    <row r="1710" spans="1:10" ht="36" customHeight="1">
      <c r="A1710" s="586" t="s">
        <v>12934</v>
      </c>
      <c r="B1710" s="587" t="s">
        <v>13613</v>
      </c>
      <c r="C1710" s="586" t="s">
        <v>7</v>
      </c>
      <c r="D1710" s="586" t="s">
        <v>2417</v>
      </c>
      <c r="E1710" s="803" t="s">
        <v>12971</v>
      </c>
      <c r="F1710" s="803"/>
      <c r="G1710" s="585" t="s">
        <v>18</v>
      </c>
      <c r="H1710" s="584">
        <v>1</v>
      </c>
      <c r="I1710" s="583">
        <v>16.91</v>
      </c>
      <c r="J1710" s="583">
        <v>16.91</v>
      </c>
    </row>
    <row r="1711" spans="1:10" ht="24" customHeight="1">
      <c r="A1711" s="581" t="s">
        <v>12930</v>
      </c>
      <c r="B1711" s="582" t="s">
        <v>12970</v>
      </c>
      <c r="C1711" s="581" t="s">
        <v>7</v>
      </c>
      <c r="D1711" s="581" t="s">
        <v>53</v>
      </c>
      <c r="E1711" s="804" t="s">
        <v>12928</v>
      </c>
      <c r="F1711" s="804"/>
      <c r="G1711" s="580" t="s">
        <v>23</v>
      </c>
      <c r="H1711" s="579">
        <v>1.2999999999999999E-2</v>
      </c>
      <c r="I1711" s="578">
        <v>20.6</v>
      </c>
      <c r="J1711" s="578">
        <v>0.26</v>
      </c>
    </row>
    <row r="1712" spans="1:10" ht="24" customHeight="1">
      <c r="A1712" s="581" t="s">
        <v>12930</v>
      </c>
      <c r="B1712" s="582" t="s">
        <v>12969</v>
      </c>
      <c r="C1712" s="581" t="s">
        <v>7</v>
      </c>
      <c r="D1712" s="581" t="s">
        <v>55</v>
      </c>
      <c r="E1712" s="804" t="s">
        <v>12928</v>
      </c>
      <c r="F1712" s="804"/>
      <c r="G1712" s="580" t="s">
        <v>23</v>
      </c>
      <c r="H1712" s="579">
        <v>1.2999999999999999E-2</v>
      </c>
      <c r="I1712" s="578">
        <v>15.61</v>
      </c>
      <c r="J1712" s="578">
        <v>0.2</v>
      </c>
    </row>
    <row r="1713" spans="1:10" ht="48" customHeight="1">
      <c r="A1713" s="576" t="s">
        <v>12926</v>
      </c>
      <c r="B1713" s="577" t="s">
        <v>13612</v>
      </c>
      <c r="C1713" s="576" t="s">
        <v>7</v>
      </c>
      <c r="D1713" s="576" t="s">
        <v>5317</v>
      </c>
      <c r="E1713" s="800" t="s">
        <v>12924</v>
      </c>
      <c r="F1713" s="800"/>
      <c r="G1713" s="575" t="s">
        <v>18</v>
      </c>
      <c r="H1713" s="574">
        <v>1.0269999999999999</v>
      </c>
      <c r="I1713" s="573">
        <v>15.99</v>
      </c>
      <c r="J1713" s="573">
        <v>16.420000000000002</v>
      </c>
    </row>
    <row r="1714" spans="1:10" ht="24" customHeight="1">
      <c r="A1714" s="576" t="s">
        <v>12926</v>
      </c>
      <c r="B1714" s="577" t="s">
        <v>13602</v>
      </c>
      <c r="C1714" s="576" t="s">
        <v>7</v>
      </c>
      <c r="D1714" s="576" t="s">
        <v>6590</v>
      </c>
      <c r="E1714" s="800" t="s">
        <v>12924</v>
      </c>
      <c r="F1714" s="800"/>
      <c r="G1714" s="575" t="s">
        <v>41</v>
      </c>
      <c r="H1714" s="574">
        <v>0.01</v>
      </c>
      <c r="I1714" s="573">
        <v>3.78</v>
      </c>
      <c r="J1714" s="573">
        <v>0.03</v>
      </c>
    </row>
    <row r="1715" spans="1:10" ht="25.5">
      <c r="A1715" s="572"/>
      <c r="B1715" s="572"/>
      <c r="C1715" s="572"/>
      <c r="D1715" s="572"/>
      <c r="E1715" s="572" t="s">
        <v>12923</v>
      </c>
      <c r="F1715" s="571">
        <v>0.19558839508855808</v>
      </c>
      <c r="G1715" s="572" t="s">
        <v>12922</v>
      </c>
      <c r="H1715" s="571">
        <v>0.16</v>
      </c>
      <c r="I1715" s="572" t="s">
        <v>12921</v>
      </c>
      <c r="J1715" s="571">
        <v>0.36</v>
      </c>
    </row>
    <row r="1716" spans="1:10" ht="15" thickBot="1">
      <c r="A1716" s="572"/>
      <c r="B1716" s="572"/>
      <c r="C1716" s="572"/>
      <c r="D1716" s="572"/>
      <c r="E1716" s="572" t="s">
        <v>12920</v>
      </c>
      <c r="F1716" s="571">
        <v>4.7699999999999996</v>
      </c>
      <c r="G1716" s="572"/>
      <c r="H1716" s="801" t="s">
        <v>12919</v>
      </c>
      <c r="I1716" s="801"/>
      <c r="J1716" s="571">
        <v>21.68</v>
      </c>
    </row>
    <row r="1717" spans="1:10" ht="0.95" customHeight="1" thickTop="1">
      <c r="A1717" s="570"/>
      <c r="B1717" s="570"/>
      <c r="C1717" s="570"/>
      <c r="D1717" s="570"/>
      <c r="E1717" s="570"/>
      <c r="F1717" s="570"/>
      <c r="G1717" s="570"/>
      <c r="H1717" s="570"/>
      <c r="I1717" s="570"/>
      <c r="J1717" s="570"/>
    </row>
    <row r="1718" spans="1:10" ht="18" customHeight="1">
      <c r="A1718" s="590" t="s">
        <v>13611</v>
      </c>
      <c r="B1718" s="588" t="s">
        <v>12942</v>
      </c>
      <c r="C1718" s="590" t="s">
        <v>12941</v>
      </c>
      <c r="D1718" s="590" t="s">
        <v>12940</v>
      </c>
      <c r="E1718" s="802" t="s">
        <v>12939</v>
      </c>
      <c r="F1718" s="802"/>
      <c r="G1718" s="589" t="s">
        <v>12938</v>
      </c>
      <c r="H1718" s="588" t="s">
        <v>12937</v>
      </c>
      <c r="I1718" s="588" t="s">
        <v>12936</v>
      </c>
      <c r="J1718" s="588" t="s">
        <v>12935</v>
      </c>
    </row>
    <row r="1719" spans="1:10" ht="36" customHeight="1">
      <c r="A1719" s="586" t="s">
        <v>12934</v>
      </c>
      <c r="B1719" s="587" t="s">
        <v>13610</v>
      </c>
      <c r="C1719" s="586" t="s">
        <v>7</v>
      </c>
      <c r="D1719" s="586" t="s">
        <v>2419</v>
      </c>
      <c r="E1719" s="803" t="s">
        <v>12971</v>
      </c>
      <c r="F1719" s="803"/>
      <c r="G1719" s="585" t="s">
        <v>18</v>
      </c>
      <c r="H1719" s="584">
        <v>1</v>
      </c>
      <c r="I1719" s="583">
        <v>27.04</v>
      </c>
      <c r="J1719" s="583">
        <v>27.04</v>
      </c>
    </row>
    <row r="1720" spans="1:10" ht="24" customHeight="1">
      <c r="A1720" s="581" t="s">
        <v>12930</v>
      </c>
      <c r="B1720" s="582" t="s">
        <v>12970</v>
      </c>
      <c r="C1720" s="581" t="s">
        <v>7</v>
      </c>
      <c r="D1720" s="581" t="s">
        <v>53</v>
      </c>
      <c r="E1720" s="804" t="s">
        <v>12928</v>
      </c>
      <c r="F1720" s="804"/>
      <c r="G1720" s="580" t="s">
        <v>23</v>
      </c>
      <c r="H1720" s="579">
        <v>6.4000000000000001E-2</v>
      </c>
      <c r="I1720" s="578">
        <v>20.6</v>
      </c>
      <c r="J1720" s="578">
        <v>1.31</v>
      </c>
    </row>
    <row r="1721" spans="1:10" ht="24" customHeight="1">
      <c r="A1721" s="581" t="s">
        <v>12930</v>
      </c>
      <c r="B1721" s="582" t="s">
        <v>12969</v>
      </c>
      <c r="C1721" s="581" t="s">
        <v>7</v>
      </c>
      <c r="D1721" s="581" t="s">
        <v>55</v>
      </c>
      <c r="E1721" s="804" t="s">
        <v>12928</v>
      </c>
      <c r="F1721" s="804"/>
      <c r="G1721" s="580" t="s">
        <v>23</v>
      </c>
      <c r="H1721" s="579">
        <v>6.4000000000000001E-2</v>
      </c>
      <c r="I1721" s="578">
        <v>15.61</v>
      </c>
      <c r="J1721" s="578">
        <v>0.99</v>
      </c>
    </row>
    <row r="1722" spans="1:10" ht="48" customHeight="1">
      <c r="A1722" s="576" t="s">
        <v>12926</v>
      </c>
      <c r="B1722" s="577" t="s">
        <v>13609</v>
      </c>
      <c r="C1722" s="576" t="s">
        <v>7</v>
      </c>
      <c r="D1722" s="576" t="s">
        <v>5321</v>
      </c>
      <c r="E1722" s="800" t="s">
        <v>12924</v>
      </c>
      <c r="F1722" s="800"/>
      <c r="G1722" s="575" t="s">
        <v>18</v>
      </c>
      <c r="H1722" s="574">
        <v>1.0149999999999999</v>
      </c>
      <c r="I1722" s="573">
        <v>24.35</v>
      </c>
      <c r="J1722" s="573">
        <v>24.71</v>
      </c>
    </row>
    <row r="1723" spans="1:10" ht="24" customHeight="1">
      <c r="A1723" s="576" t="s">
        <v>12926</v>
      </c>
      <c r="B1723" s="577" t="s">
        <v>13602</v>
      </c>
      <c r="C1723" s="576" t="s">
        <v>7</v>
      </c>
      <c r="D1723" s="576" t="s">
        <v>6590</v>
      </c>
      <c r="E1723" s="800" t="s">
        <v>12924</v>
      </c>
      <c r="F1723" s="800"/>
      <c r="G1723" s="575" t="s">
        <v>41</v>
      </c>
      <c r="H1723" s="574">
        <v>8.9999999999999993E-3</v>
      </c>
      <c r="I1723" s="573">
        <v>3.78</v>
      </c>
      <c r="J1723" s="573">
        <v>0.03</v>
      </c>
    </row>
    <row r="1724" spans="1:10" ht="25.5">
      <c r="A1724" s="572"/>
      <c r="B1724" s="572"/>
      <c r="C1724" s="572"/>
      <c r="D1724" s="572"/>
      <c r="E1724" s="572" t="s">
        <v>12923</v>
      </c>
      <c r="F1724" s="571">
        <v>0.98880799739215475</v>
      </c>
      <c r="G1724" s="572" t="s">
        <v>12922</v>
      </c>
      <c r="H1724" s="571">
        <v>0.83</v>
      </c>
      <c r="I1724" s="572" t="s">
        <v>12921</v>
      </c>
      <c r="J1724" s="571">
        <v>1.82</v>
      </c>
    </row>
    <row r="1725" spans="1:10" ht="15" thickBot="1">
      <c r="A1725" s="572"/>
      <c r="B1725" s="572"/>
      <c r="C1725" s="572"/>
      <c r="D1725" s="572"/>
      <c r="E1725" s="572" t="s">
        <v>12920</v>
      </c>
      <c r="F1725" s="571">
        <v>7.63</v>
      </c>
      <c r="G1725" s="572"/>
      <c r="H1725" s="801" t="s">
        <v>12919</v>
      </c>
      <c r="I1725" s="801"/>
      <c r="J1725" s="571">
        <v>34.67</v>
      </c>
    </row>
    <row r="1726" spans="1:10" ht="0.95" customHeight="1" thickTop="1">
      <c r="A1726" s="570"/>
      <c r="B1726" s="570"/>
      <c r="C1726" s="570"/>
      <c r="D1726" s="570"/>
      <c r="E1726" s="570"/>
      <c r="F1726" s="570"/>
      <c r="G1726" s="570"/>
      <c r="H1726" s="570"/>
      <c r="I1726" s="570"/>
      <c r="J1726" s="570"/>
    </row>
    <row r="1727" spans="1:10" ht="18" customHeight="1">
      <c r="A1727" s="590" t="s">
        <v>13608</v>
      </c>
      <c r="B1727" s="588" t="s">
        <v>12942</v>
      </c>
      <c r="C1727" s="590" t="s">
        <v>12941</v>
      </c>
      <c r="D1727" s="590" t="s">
        <v>12940</v>
      </c>
      <c r="E1727" s="802" t="s">
        <v>12939</v>
      </c>
      <c r="F1727" s="802"/>
      <c r="G1727" s="589" t="s">
        <v>12938</v>
      </c>
      <c r="H1727" s="588" t="s">
        <v>12937</v>
      </c>
      <c r="I1727" s="588" t="s">
        <v>12936</v>
      </c>
      <c r="J1727" s="588" t="s">
        <v>12935</v>
      </c>
    </row>
    <row r="1728" spans="1:10" ht="36" customHeight="1">
      <c r="A1728" s="586" t="s">
        <v>12934</v>
      </c>
      <c r="B1728" s="587" t="s">
        <v>13607</v>
      </c>
      <c r="C1728" s="586" t="s">
        <v>7</v>
      </c>
      <c r="D1728" s="586" t="s">
        <v>2421</v>
      </c>
      <c r="E1728" s="803" t="s">
        <v>12971</v>
      </c>
      <c r="F1728" s="803"/>
      <c r="G1728" s="585" t="s">
        <v>18</v>
      </c>
      <c r="H1728" s="584">
        <v>1</v>
      </c>
      <c r="I1728" s="583">
        <v>36.72</v>
      </c>
      <c r="J1728" s="583">
        <v>36.72</v>
      </c>
    </row>
    <row r="1729" spans="1:10" ht="24" customHeight="1">
      <c r="A1729" s="581" t="s">
        <v>12930</v>
      </c>
      <c r="B1729" s="582" t="s">
        <v>12970</v>
      </c>
      <c r="C1729" s="581" t="s">
        <v>7</v>
      </c>
      <c r="D1729" s="581" t="s">
        <v>53</v>
      </c>
      <c r="E1729" s="804" t="s">
        <v>12928</v>
      </c>
      <c r="F1729" s="804"/>
      <c r="G1729" s="580" t="s">
        <v>23</v>
      </c>
      <c r="H1729" s="579">
        <v>7.2999999999999995E-2</v>
      </c>
      <c r="I1729" s="578">
        <v>20.6</v>
      </c>
      <c r="J1729" s="578">
        <v>1.5</v>
      </c>
    </row>
    <row r="1730" spans="1:10" ht="24" customHeight="1">
      <c r="A1730" s="581" t="s">
        <v>12930</v>
      </c>
      <c r="B1730" s="582" t="s">
        <v>12969</v>
      </c>
      <c r="C1730" s="581" t="s">
        <v>7</v>
      </c>
      <c r="D1730" s="581" t="s">
        <v>55</v>
      </c>
      <c r="E1730" s="804" t="s">
        <v>12928</v>
      </c>
      <c r="F1730" s="804"/>
      <c r="G1730" s="580" t="s">
        <v>23</v>
      </c>
      <c r="H1730" s="579">
        <v>7.2999999999999995E-2</v>
      </c>
      <c r="I1730" s="578">
        <v>15.61</v>
      </c>
      <c r="J1730" s="578">
        <v>1.1299999999999999</v>
      </c>
    </row>
    <row r="1731" spans="1:10" ht="48" customHeight="1">
      <c r="A1731" s="576" t="s">
        <v>12926</v>
      </c>
      <c r="B1731" s="577" t="s">
        <v>13606</v>
      </c>
      <c r="C1731" s="576" t="s">
        <v>7</v>
      </c>
      <c r="D1731" s="576" t="s">
        <v>5323</v>
      </c>
      <c r="E1731" s="800" t="s">
        <v>12924</v>
      </c>
      <c r="F1731" s="800"/>
      <c r="G1731" s="575" t="s">
        <v>18</v>
      </c>
      <c r="H1731" s="574">
        <v>1.0149999999999999</v>
      </c>
      <c r="I1731" s="573">
        <v>33.56</v>
      </c>
      <c r="J1731" s="573">
        <v>34.06</v>
      </c>
    </row>
    <row r="1732" spans="1:10" ht="24" customHeight="1">
      <c r="A1732" s="576" t="s">
        <v>12926</v>
      </c>
      <c r="B1732" s="577" t="s">
        <v>13602</v>
      </c>
      <c r="C1732" s="576" t="s">
        <v>7</v>
      </c>
      <c r="D1732" s="576" t="s">
        <v>6590</v>
      </c>
      <c r="E1732" s="800" t="s">
        <v>12924</v>
      </c>
      <c r="F1732" s="800"/>
      <c r="G1732" s="575" t="s">
        <v>41</v>
      </c>
      <c r="H1732" s="574">
        <v>8.9999999999999993E-3</v>
      </c>
      <c r="I1732" s="573">
        <v>3.78</v>
      </c>
      <c r="J1732" s="573">
        <v>0.03</v>
      </c>
    </row>
    <row r="1733" spans="1:10" ht="25.5">
      <c r="A1733" s="572"/>
      <c r="B1733" s="572"/>
      <c r="C1733" s="572"/>
      <c r="D1733" s="572"/>
      <c r="E1733" s="572" t="s">
        <v>12923</v>
      </c>
      <c r="F1733" s="571">
        <v>1.1300662827338912</v>
      </c>
      <c r="G1733" s="572" t="s">
        <v>12922</v>
      </c>
      <c r="H1733" s="571">
        <v>0.95</v>
      </c>
      <c r="I1733" s="572" t="s">
        <v>12921</v>
      </c>
      <c r="J1733" s="571">
        <v>2.08</v>
      </c>
    </row>
    <row r="1734" spans="1:10" ht="15" thickBot="1">
      <c r="A1734" s="572"/>
      <c r="B1734" s="572"/>
      <c r="C1734" s="572"/>
      <c r="D1734" s="572"/>
      <c r="E1734" s="572" t="s">
        <v>12920</v>
      </c>
      <c r="F1734" s="571">
        <v>10.36</v>
      </c>
      <c r="G1734" s="572"/>
      <c r="H1734" s="801" t="s">
        <v>12919</v>
      </c>
      <c r="I1734" s="801"/>
      <c r="J1734" s="571">
        <v>47.08</v>
      </c>
    </row>
    <row r="1735" spans="1:10" ht="0.95" customHeight="1" thickTop="1">
      <c r="A1735" s="570"/>
      <c r="B1735" s="570"/>
      <c r="C1735" s="570"/>
      <c r="D1735" s="570"/>
      <c r="E1735" s="570"/>
      <c r="F1735" s="570"/>
      <c r="G1735" s="570"/>
      <c r="H1735" s="570"/>
      <c r="I1735" s="570"/>
      <c r="J1735" s="570"/>
    </row>
    <row r="1736" spans="1:10" ht="18" customHeight="1">
      <c r="A1736" s="590" t="s">
        <v>13605</v>
      </c>
      <c r="B1736" s="588" t="s">
        <v>12942</v>
      </c>
      <c r="C1736" s="590" t="s">
        <v>12941</v>
      </c>
      <c r="D1736" s="590" t="s">
        <v>12940</v>
      </c>
      <c r="E1736" s="802" t="s">
        <v>12939</v>
      </c>
      <c r="F1736" s="802"/>
      <c r="G1736" s="589" t="s">
        <v>12938</v>
      </c>
      <c r="H1736" s="588" t="s">
        <v>12937</v>
      </c>
      <c r="I1736" s="588" t="s">
        <v>12936</v>
      </c>
      <c r="J1736" s="588" t="s">
        <v>12935</v>
      </c>
    </row>
    <row r="1737" spans="1:10" ht="36" customHeight="1">
      <c r="A1737" s="586" t="s">
        <v>12934</v>
      </c>
      <c r="B1737" s="587" t="s">
        <v>13604</v>
      </c>
      <c r="C1737" s="586" t="s">
        <v>7</v>
      </c>
      <c r="D1737" s="586" t="s">
        <v>2423</v>
      </c>
      <c r="E1737" s="803" t="s">
        <v>12971</v>
      </c>
      <c r="F1737" s="803"/>
      <c r="G1737" s="585" t="s">
        <v>18</v>
      </c>
      <c r="H1737" s="584">
        <v>1</v>
      </c>
      <c r="I1737" s="583">
        <v>51.71</v>
      </c>
      <c r="J1737" s="583">
        <v>51.71</v>
      </c>
    </row>
    <row r="1738" spans="1:10" ht="24" customHeight="1">
      <c r="A1738" s="581" t="s">
        <v>12930</v>
      </c>
      <c r="B1738" s="582" t="s">
        <v>12970</v>
      </c>
      <c r="C1738" s="581" t="s">
        <v>7</v>
      </c>
      <c r="D1738" s="581" t="s">
        <v>53</v>
      </c>
      <c r="E1738" s="804" t="s">
        <v>12928</v>
      </c>
      <c r="F1738" s="804"/>
      <c r="G1738" s="580" t="s">
        <v>23</v>
      </c>
      <c r="H1738" s="579">
        <v>8.6999999999999994E-2</v>
      </c>
      <c r="I1738" s="578">
        <v>20.6</v>
      </c>
      <c r="J1738" s="578">
        <v>1.79</v>
      </c>
    </row>
    <row r="1739" spans="1:10" ht="24" customHeight="1">
      <c r="A1739" s="581" t="s">
        <v>12930</v>
      </c>
      <c r="B1739" s="582" t="s">
        <v>12969</v>
      </c>
      <c r="C1739" s="581" t="s">
        <v>7</v>
      </c>
      <c r="D1739" s="581" t="s">
        <v>55</v>
      </c>
      <c r="E1739" s="804" t="s">
        <v>12928</v>
      </c>
      <c r="F1739" s="804"/>
      <c r="G1739" s="580" t="s">
        <v>23</v>
      </c>
      <c r="H1739" s="579">
        <v>8.6999999999999994E-2</v>
      </c>
      <c r="I1739" s="578">
        <v>15.61</v>
      </c>
      <c r="J1739" s="578">
        <v>1.35</v>
      </c>
    </row>
    <row r="1740" spans="1:10" ht="48" customHeight="1">
      <c r="A1740" s="576" t="s">
        <v>12926</v>
      </c>
      <c r="B1740" s="577" t="s">
        <v>13603</v>
      </c>
      <c r="C1740" s="576" t="s">
        <v>7</v>
      </c>
      <c r="D1740" s="576" t="s">
        <v>5326</v>
      </c>
      <c r="E1740" s="800" t="s">
        <v>12924</v>
      </c>
      <c r="F1740" s="800"/>
      <c r="G1740" s="575" t="s">
        <v>18</v>
      </c>
      <c r="H1740" s="574">
        <v>1.0149999999999999</v>
      </c>
      <c r="I1740" s="573">
        <v>47.83</v>
      </c>
      <c r="J1740" s="573">
        <v>48.54</v>
      </c>
    </row>
    <row r="1741" spans="1:10" ht="24" customHeight="1">
      <c r="A1741" s="576" t="s">
        <v>12926</v>
      </c>
      <c r="B1741" s="577" t="s">
        <v>13602</v>
      </c>
      <c r="C1741" s="576" t="s">
        <v>7</v>
      </c>
      <c r="D1741" s="576" t="s">
        <v>6590</v>
      </c>
      <c r="E1741" s="800" t="s">
        <v>12924</v>
      </c>
      <c r="F1741" s="800"/>
      <c r="G1741" s="575" t="s">
        <v>41</v>
      </c>
      <c r="H1741" s="574">
        <v>8.9999999999999993E-3</v>
      </c>
      <c r="I1741" s="573">
        <v>3.78</v>
      </c>
      <c r="J1741" s="573">
        <v>0.03</v>
      </c>
    </row>
    <row r="1742" spans="1:10" ht="25.5">
      <c r="A1742" s="572"/>
      <c r="B1742" s="572"/>
      <c r="C1742" s="572"/>
      <c r="D1742" s="572"/>
      <c r="E1742" s="572" t="s">
        <v>12923</v>
      </c>
      <c r="F1742" s="571">
        <v>1.3473867217211779</v>
      </c>
      <c r="G1742" s="572" t="s">
        <v>12922</v>
      </c>
      <c r="H1742" s="571">
        <v>1.1299999999999999</v>
      </c>
      <c r="I1742" s="572" t="s">
        <v>12921</v>
      </c>
      <c r="J1742" s="571">
        <v>2.48</v>
      </c>
    </row>
    <row r="1743" spans="1:10" ht="15" thickBot="1">
      <c r="A1743" s="572"/>
      <c r="B1743" s="572"/>
      <c r="C1743" s="572"/>
      <c r="D1743" s="572"/>
      <c r="E1743" s="572" t="s">
        <v>12920</v>
      </c>
      <c r="F1743" s="571">
        <v>14.6</v>
      </c>
      <c r="G1743" s="572"/>
      <c r="H1743" s="801" t="s">
        <v>12919</v>
      </c>
      <c r="I1743" s="801"/>
      <c r="J1743" s="571">
        <v>66.31</v>
      </c>
    </row>
    <row r="1744" spans="1:10" ht="0.95" customHeight="1" thickTop="1">
      <c r="A1744" s="570"/>
      <c r="B1744" s="570"/>
      <c r="C1744" s="570"/>
      <c r="D1744" s="570"/>
      <c r="E1744" s="570"/>
      <c r="F1744" s="570"/>
      <c r="G1744" s="570"/>
      <c r="H1744" s="570"/>
      <c r="I1744" s="570"/>
      <c r="J1744" s="570"/>
    </row>
    <row r="1745" spans="1:10" ht="18" customHeight="1">
      <c r="A1745" s="590" t="s">
        <v>13601</v>
      </c>
      <c r="B1745" s="588" t="s">
        <v>12942</v>
      </c>
      <c r="C1745" s="590" t="s">
        <v>12941</v>
      </c>
      <c r="D1745" s="590" t="s">
        <v>12940</v>
      </c>
      <c r="E1745" s="802" t="s">
        <v>12939</v>
      </c>
      <c r="F1745" s="802"/>
      <c r="G1745" s="589" t="s">
        <v>12938</v>
      </c>
      <c r="H1745" s="588" t="s">
        <v>12937</v>
      </c>
      <c r="I1745" s="588" t="s">
        <v>12936</v>
      </c>
      <c r="J1745" s="588" t="s">
        <v>12935</v>
      </c>
    </row>
    <row r="1746" spans="1:10" ht="36" customHeight="1">
      <c r="A1746" s="586" t="s">
        <v>12934</v>
      </c>
      <c r="B1746" s="587" t="s">
        <v>13600</v>
      </c>
      <c r="C1746" s="586" t="s">
        <v>7</v>
      </c>
      <c r="D1746" s="586" t="s">
        <v>470</v>
      </c>
      <c r="E1746" s="803" t="s">
        <v>12971</v>
      </c>
      <c r="F1746" s="803"/>
      <c r="G1746" s="585" t="s">
        <v>41</v>
      </c>
      <c r="H1746" s="584">
        <v>1</v>
      </c>
      <c r="I1746" s="583">
        <v>18.649999999999999</v>
      </c>
      <c r="J1746" s="583">
        <v>18.649999999999999</v>
      </c>
    </row>
    <row r="1747" spans="1:10" ht="36" customHeight="1">
      <c r="A1747" s="581" t="s">
        <v>12930</v>
      </c>
      <c r="B1747" s="582" t="s">
        <v>12996</v>
      </c>
      <c r="C1747" s="581" t="s">
        <v>7</v>
      </c>
      <c r="D1747" s="581" t="s">
        <v>465</v>
      </c>
      <c r="E1747" s="804" t="s">
        <v>12971</v>
      </c>
      <c r="F1747" s="804"/>
      <c r="G1747" s="580" t="s">
        <v>41</v>
      </c>
      <c r="H1747" s="579">
        <v>1</v>
      </c>
      <c r="I1747" s="578">
        <v>5.66</v>
      </c>
      <c r="J1747" s="578">
        <v>5.66</v>
      </c>
    </row>
    <row r="1748" spans="1:10" ht="36" customHeight="1">
      <c r="A1748" s="581" t="s">
        <v>12930</v>
      </c>
      <c r="B1748" s="582" t="s">
        <v>13146</v>
      </c>
      <c r="C1748" s="581" t="s">
        <v>7</v>
      </c>
      <c r="D1748" s="581" t="s">
        <v>2125</v>
      </c>
      <c r="E1748" s="804" t="s">
        <v>12971</v>
      </c>
      <c r="F1748" s="804"/>
      <c r="G1748" s="580" t="s">
        <v>41</v>
      </c>
      <c r="H1748" s="579">
        <v>1</v>
      </c>
      <c r="I1748" s="578">
        <v>12.99</v>
      </c>
      <c r="J1748" s="578">
        <v>12.99</v>
      </c>
    </row>
    <row r="1749" spans="1:10" ht="25.5">
      <c r="A1749" s="572"/>
      <c r="B1749" s="572"/>
      <c r="C1749" s="572"/>
      <c r="D1749" s="572"/>
      <c r="E1749" s="572" t="s">
        <v>12923</v>
      </c>
      <c r="F1749" s="571">
        <v>4.6180592999999996</v>
      </c>
      <c r="G1749" s="572" t="s">
        <v>12922</v>
      </c>
      <c r="H1749" s="571">
        <v>3.88</v>
      </c>
      <c r="I1749" s="572" t="s">
        <v>12921</v>
      </c>
      <c r="J1749" s="571">
        <v>8.5</v>
      </c>
    </row>
    <row r="1750" spans="1:10" ht="15" thickBot="1">
      <c r="A1750" s="572"/>
      <c r="B1750" s="572"/>
      <c r="C1750" s="572"/>
      <c r="D1750" s="572"/>
      <c r="E1750" s="572" t="s">
        <v>12920</v>
      </c>
      <c r="F1750" s="571">
        <v>5.26</v>
      </c>
      <c r="G1750" s="572"/>
      <c r="H1750" s="801" t="s">
        <v>12919</v>
      </c>
      <c r="I1750" s="801"/>
      <c r="J1750" s="571">
        <v>23.91</v>
      </c>
    </row>
    <row r="1751" spans="1:10" ht="0.95" customHeight="1" thickTop="1">
      <c r="A1751" s="570"/>
      <c r="B1751" s="570"/>
      <c r="C1751" s="570"/>
      <c r="D1751" s="570"/>
      <c r="E1751" s="570"/>
      <c r="F1751" s="570"/>
      <c r="G1751" s="570"/>
      <c r="H1751" s="570"/>
      <c r="I1751" s="570"/>
      <c r="J1751" s="570"/>
    </row>
    <row r="1752" spans="1:10" ht="18" customHeight="1">
      <c r="A1752" s="590" t="s">
        <v>13599</v>
      </c>
      <c r="B1752" s="588" t="s">
        <v>12942</v>
      </c>
      <c r="C1752" s="590" t="s">
        <v>12941</v>
      </c>
      <c r="D1752" s="590" t="s">
        <v>12940</v>
      </c>
      <c r="E1752" s="802" t="s">
        <v>12939</v>
      </c>
      <c r="F1752" s="802"/>
      <c r="G1752" s="589" t="s">
        <v>12938</v>
      </c>
      <c r="H1752" s="588" t="s">
        <v>12937</v>
      </c>
      <c r="I1752" s="588" t="s">
        <v>12936</v>
      </c>
      <c r="J1752" s="588" t="s">
        <v>12935</v>
      </c>
    </row>
    <row r="1753" spans="1:10" ht="36" customHeight="1">
      <c r="A1753" s="586" t="s">
        <v>12934</v>
      </c>
      <c r="B1753" s="587" t="s">
        <v>13598</v>
      </c>
      <c r="C1753" s="586" t="s">
        <v>7</v>
      </c>
      <c r="D1753" s="586" t="s">
        <v>2167</v>
      </c>
      <c r="E1753" s="803" t="s">
        <v>12971</v>
      </c>
      <c r="F1753" s="803"/>
      <c r="G1753" s="585" t="s">
        <v>41</v>
      </c>
      <c r="H1753" s="584">
        <v>1</v>
      </c>
      <c r="I1753" s="583">
        <v>33.11</v>
      </c>
      <c r="J1753" s="583">
        <v>33.11</v>
      </c>
    </row>
    <row r="1754" spans="1:10" ht="36" customHeight="1">
      <c r="A1754" s="581" t="s">
        <v>12930</v>
      </c>
      <c r="B1754" s="582" t="s">
        <v>12996</v>
      </c>
      <c r="C1754" s="581" t="s">
        <v>7</v>
      </c>
      <c r="D1754" s="581" t="s">
        <v>465</v>
      </c>
      <c r="E1754" s="804" t="s">
        <v>12971</v>
      </c>
      <c r="F1754" s="804"/>
      <c r="G1754" s="580" t="s">
        <v>41</v>
      </c>
      <c r="H1754" s="579">
        <v>1</v>
      </c>
      <c r="I1754" s="578">
        <v>5.66</v>
      </c>
      <c r="J1754" s="578">
        <v>5.66</v>
      </c>
    </row>
    <row r="1755" spans="1:10" ht="36" customHeight="1">
      <c r="A1755" s="581" t="s">
        <v>12930</v>
      </c>
      <c r="B1755" s="582" t="s">
        <v>13147</v>
      </c>
      <c r="C1755" s="581" t="s">
        <v>7</v>
      </c>
      <c r="D1755" s="581" t="s">
        <v>485</v>
      </c>
      <c r="E1755" s="804" t="s">
        <v>12971</v>
      </c>
      <c r="F1755" s="804"/>
      <c r="G1755" s="580" t="s">
        <v>41</v>
      </c>
      <c r="H1755" s="579">
        <v>1</v>
      </c>
      <c r="I1755" s="578">
        <v>27.45</v>
      </c>
      <c r="J1755" s="578">
        <v>27.45</v>
      </c>
    </row>
    <row r="1756" spans="1:10" ht="25.5">
      <c r="A1756" s="572"/>
      <c r="B1756" s="572"/>
      <c r="C1756" s="572"/>
      <c r="D1756" s="572"/>
      <c r="E1756" s="572" t="s">
        <v>12923</v>
      </c>
      <c r="F1756" s="571">
        <v>8.4537651</v>
      </c>
      <c r="G1756" s="572" t="s">
        <v>12922</v>
      </c>
      <c r="H1756" s="571">
        <v>7.11</v>
      </c>
      <c r="I1756" s="572" t="s">
        <v>12921</v>
      </c>
      <c r="J1756" s="571">
        <v>15.56</v>
      </c>
    </row>
    <row r="1757" spans="1:10" ht="15" thickBot="1">
      <c r="A1757" s="572"/>
      <c r="B1757" s="572"/>
      <c r="C1757" s="572"/>
      <c r="D1757" s="572"/>
      <c r="E1757" s="572" t="s">
        <v>12920</v>
      </c>
      <c r="F1757" s="571">
        <v>9.35</v>
      </c>
      <c r="G1757" s="572"/>
      <c r="H1757" s="801" t="s">
        <v>12919</v>
      </c>
      <c r="I1757" s="801"/>
      <c r="J1757" s="571">
        <v>42.46</v>
      </c>
    </row>
    <row r="1758" spans="1:10" ht="0.95" customHeight="1" thickTop="1">
      <c r="A1758" s="570"/>
      <c r="B1758" s="570"/>
      <c r="C1758" s="570"/>
      <c r="D1758" s="570"/>
      <c r="E1758" s="570"/>
      <c r="F1758" s="570"/>
      <c r="G1758" s="570"/>
      <c r="H1758" s="570"/>
      <c r="I1758" s="570"/>
      <c r="J1758" s="570"/>
    </row>
    <row r="1759" spans="1:10" ht="18" customHeight="1">
      <c r="A1759" s="590" t="s">
        <v>13597</v>
      </c>
      <c r="B1759" s="588" t="s">
        <v>12942</v>
      </c>
      <c r="C1759" s="590" t="s">
        <v>12941</v>
      </c>
      <c r="D1759" s="590" t="s">
        <v>12940</v>
      </c>
      <c r="E1759" s="802" t="s">
        <v>12939</v>
      </c>
      <c r="F1759" s="802"/>
      <c r="G1759" s="589" t="s">
        <v>12938</v>
      </c>
      <c r="H1759" s="588" t="s">
        <v>12937</v>
      </c>
      <c r="I1759" s="588" t="s">
        <v>12936</v>
      </c>
      <c r="J1759" s="588" t="s">
        <v>12935</v>
      </c>
    </row>
    <row r="1760" spans="1:10" ht="36" customHeight="1">
      <c r="A1760" s="586" t="s">
        <v>12934</v>
      </c>
      <c r="B1760" s="587" t="s">
        <v>13596</v>
      </c>
      <c r="C1760" s="586" t="s">
        <v>7</v>
      </c>
      <c r="D1760" s="586" t="s">
        <v>472</v>
      </c>
      <c r="E1760" s="803" t="s">
        <v>12971</v>
      </c>
      <c r="F1760" s="803"/>
      <c r="G1760" s="585" t="s">
        <v>41</v>
      </c>
      <c r="H1760" s="584">
        <v>1</v>
      </c>
      <c r="I1760" s="583">
        <v>29.47</v>
      </c>
      <c r="J1760" s="583">
        <v>29.47</v>
      </c>
    </row>
    <row r="1761" spans="1:10" ht="36" customHeight="1">
      <c r="A1761" s="581" t="s">
        <v>12930</v>
      </c>
      <c r="B1761" s="582" t="s">
        <v>12996</v>
      </c>
      <c r="C1761" s="581" t="s">
        <v>7</v>
      </c>
      <c r="D1761" s="581" t="s">
        <v>465</v>
      </c>
      <c r="E1761" s="804" t="s">
        <v>12971</v>
      </c>
      <c r="F1761" s="804"/>
      <c r="G1761" s="580" t="s">
        <v>41</v>
      </c>
      <c r="H1761" s="579">
        <v>1</v>
      </c>
      <c r="I1761" s="578">
        <v>5.66</v>
      </c>
      <c r="J1761" s="578">
        <v>5.66</v>
      </c>
    </row>
    <row r="1762" spans="1:10" ht="36" customHeight="1">
      <c r="A1762" s="581" t="s">
        <v>12930</v>
      </c>
      <c r="B1762" s="582" t="s">
        <v>13145</v>
      </c>
      <c r="C1762" s="581" t="s">
        <v>7</v>
      </c>
      <c r="D1762" s="581" t="s">
        <v>2129</v>
      </c>
      <c r="E1762" s="804" t="s">
        <v>12971</v>
      </c>
      <c r="F1762" s="804"/>
      <c r="G1762" s="580" t="s">
        <v>41</v>
      </c>
      <c r="H1762" s="579">
        <v>1</v>
      </c>
      <c r="I1762" s="578">
        <v>23.81</v>
      </c>
      <c r="J1762" s="578">
        <v>23.81</v>
      </c>
    </row>
    <row r="1763" spans="1:10" ht="25.5">
      <c r="A1763" s="572"/>
      <c r="B1763" s="572"/>
      <c r="C1763" s="572"/>
      <c r="D1763" s="572"/>
      <c r="E1763" s="572" t="s">
        <v>12923</v>
      </c>
      <c r="F1763" s="571">
        <v>7.1824405000000002</v>
      </c>
      <c r="G1763" s="572" t="s">
        <v>12922</v>
      </c>
      <c r="H1763" s="571">
        <v>6.04</v>
      </c>
      <c r="I1763" s="572" t="s">
        <v>12921</v>
      </c>
      <c r="J1763" s="571">
        <v>13.22</v>
      </c>
    </row>
    <row r="1764" spans="1:10" ht="15" thickBot="1">
      <c r="A1764" s="572"/>
      <c r="B1764" s="572"/>
      <c r="C1764" s="572"/>
      <c r="D1764" s="572"/>
      <c r="E1764" s="572" t="s">
        <v>12920</v>
      </c>
      <c r="F1764" s="571">
        <v>8.32</v>
      </c>
      <c r="G1764" s="572"/>
      <c r="H1764" s="801" t="s">
        <v>12919</v>
      </c>
      <c r="I1764" s="801"/>
      <c r="J1764" s="571">
        <v>37.79</v>
      </c>
    </row>
    <row r="1765" spans="1:10" ht="0.95" customHeight="1" thickTop="1">
      <c r="A1765" s="570"/>
      <c r="B1765" s="570"/>
      <c r="C1765" s="570"/>
      <c r="D1765" s="570"/>
      <c r="E1765" s="570"/>
      <c r="F1765" s="570"/>
      <c r="G1765" s="570"/>
      <c r="H1765" s="570"/>
      <c r="I1765" s="570"/>
      <c r="J1765" s="570"/>
    </row>
    <row r="1766" spans="1:10" ht="18" customHeight="1">
      <c r="A1766" s="590" t="s">
        <v>13595</v>
      </c>
      <c r="B1766" s="588" t="s">
        <v>12942</v>
      </c>
      <c r="C1766" s="590" t="s">
        <v>12941</v>
      </c>
      <c r="D1766" s="590" t="s">
        <v>12940</v>
      </c>
      <c r="E1766" s="802" t="s">
        <v>12939</v>
      </c>
      <c r="F1766" s="802"/>
      <c r="G1766" s="589" t="s">
        <v>12938</v>
      </c>
      <c r="H1766" s="588" t="s">
        <v>12937</v>
      </c>
      <c r="I1766" s="588" t="s">
        <v>12936</v>
      </c>
      <c r="J1766" s="588" t="s">
        <v>12935</v>
      </c>
    </row>
    <row r="1767" spans="1:10" ht="36" customHeight="1">
      <c r="A1767" s="586" t="s">
        <v>12934</v>
      </c>
      <c r="B1767" s="587" t="s">
        <v>13594</v>
      </c>
      <c r="C1767" s="586" t="s">
        <v>7</v>
      </c>
      <c r="D1767" s="586" t="s">
        <v>475</v>
      </c>
      <c r="E1767" s="803" t="s">
        <v>12971</v>
      </c>
      <c r="F1767" s="803"/>
      <c r="G1767" s="585" t="s">
        <v>41</v>
      </c>
      <c r="H1767" s="584">
        <v>1</v>
      </c>
      <c r="I1767" s="583">
        <v>40.299999999999997</v>
      </c>
      <c r="J1767" s="583">
        <v>40.299999999999997</v>
      </c>
    </row>
    <row r="1768" spans="1:10" ht="36" customHeight="1">
      <c r="A1768" s="581" t="s">
        <v>12930</v>
      </c>
      <c r="B1768" s="582" t="s">
        <v>13144</v>
      </c>
      <c r="C1768" s="581" t="s">
        <v>7</v>
      </c>
      <c r="D1768" s="581" t="s">
        <v>2134</v>
      </c>
      <c r="E1768" s="804" t="s">
        <v>12971</v>
      </c>
      <c r="F1768" s="804"/>
      <c r="G1768" s="580" t="s">
        <v>41</v>
      </c>
      <c r="H1768" s="579">
        <v>1</v>
      </c>
      <c r="I1768" s="578">
        <v>34.64</v>
      </c>
      <c r="J1768" s="578">
        <v>34.64</v>
      </c>
    </row>
    <row r="1769" spans="1:10" ht="36" customHeight="1">
      <c r="A1769" s="581" t="s">
        <v>12930</v>
      </c>
      <c r="B1769" s="582" t="s">
        <v>12996</v>
      </c>
      <c r="C1769" s="581" t="s">
        <v>7</v>
      </c>
      <c r="D1769" s="581" t="s">
        <v>465</v>
      </c>
      <c r="E1769" s="804" t="s">
        <v>12971</v>
      </c>
      <c r="F1769" s="804"/>
      <c r="G1769" s="580" t="s">
        <v>41</v>
      </c>
      <c r="H1769" s="579">
        <v>1</v>
      </c>
      <c r="I1769" s="578">
        <v>5.66</v>
      </c>
      <c r="J1769" s="578">
        <v>5.66</v>
      </c>
    </row>
    <row r="1770" spans="1:10" ht="25.5">
      <c r="A1770" s="572"/>
      <c r="B1770" s="572"/>
      <c r="C1770" s="572"/>
      <c r="D1770" s="572"/>
      <c r="E1770" s="572" t="s">
        <v>12923</v>
      </c>
      <c r="F1770" s="571">
        <v>9.7413886999999999</v>
      </c>
      <c r="G1770" s="572" t="s">
        <v>12922</v>
      </c>
      <c r="H1770" s="571">
        <v>8.19</v>
      </c>
      <c r="I1770" s="572" t="s">
        <v>12921</v>
      </c>
      <c r="J1770" s="571">
        <v>17.93</v>
      </c>
    </row>
    <row r="1771" spans="1:10" ht="15" thickBot="1">
      <c r="A1771" s="572"/>
      <c r="B1771" s="572"/>
      <c r="C1771" s="572"/>
      <c r="D1771" s="572"/>
      <c r="E1771" s="572" t="s">
        <v>12920</v>
      </c>
      <c r="F1771" s="571">
        <v>11.38</v>
      </c>
      <c r="G1771" s="572"/>
      <c r="H1771" s="801" t="s">
        <v>12919</v>
      </c>
      <c r="I1771" s="801"/>
      <c r="J1771" s="571">
        <v>51.68</v>
      </c>
    </row>
    <row r="1772" spans="1:10" ht="0.95" customHeight="1" thickTop="1">
      <c r="A1772" s="570"/>
      <c r="B1772" s="570"/>
      <c r="C1772" s="570"/>
      <c r="D1772" s="570"/>
      <c r="E1772" s="570"/>
      <c r="F1772" s="570"/>
      <c r="G1772" s="570"/>
      <c r="H1772" s="570"/>
      <c r="I1772" s="570"/>
      <c r="J1772" s="570"/>
    </row>
    <row r="1773" spans="1:10" ht="18" customHeight="1">
      <c r="A1773" s="590" t="s">
        <v>13593</v>
      </c>
      <c r="B1773" s="588" t="s">
        <v>12942</v>
      </c>
      <c r="C1773" s="590" t="s">
        <v>12941</v>
      </c>
      <c r="D1773" s="590" t="s">
        <v>12940</v>
      </c>
      <c r="E1773" s="802" t="s">
        <v>12939</v>
      </c>
      <c r="F1773" s="802"/>
      <c r="G1773" s="589" t="s">
        <v>12938</v>
      </c>
      <c r="H1773" s="588" t="s">
        <v>12937</v>
      </c>
      <c r="I1773" s="588" t="s">
        <v>12936</v>
      </c>
      <c r="J1773" s="588" t="s">
        <v>12935</v>
      </c>
    </row>
    <row r="1774" spans="1:10" ht="36" customHeight="1">
      <c r="A1774" s="586" t="s">
        <v>12934</v>
      </c>
      <c r="B1774" s="587" t="s">
        <v>13592</v>
      </c>
      <c r="C1774" s="586" t="s">
        <v>7</v>
      </c>
      <c r="D1774" s="586" t="s">
        <v>471</v>
      </c>
      <c r="E1774" s="803" t="s">
        <v>12971</v>
      </c>
      <c r="F1774" s="803"/>
      <c r="G1774" s="585" t="s">
        <v>41</v>
      </c>
      <c r="H1774" s="584">
        <v>1</v>
      </c>
      <c r="I1774" s="583">
        <v>23.12</v>
      </c>
      <c r="J1774" s="583">
        <v>23.12</v>
      </c>
    </row>
    <row r="1775" spans="1:10" ht="36" customHeight="1">
      <c r="A1775" s="581" t="s">
        <v>12930</v>
      </c>
      <c r="B1775" s="582" t="s">
        <v>12996</v>
      </c>
      <c r="C1775" s="581" t="s">
        <v>7</v>
      </c>
      <c r="D1775" s="581" t="s">
        <v>465</v>
      </c>
      <c r="E1775" s="804" t="s">
        <v>12971</v>
      </c>
      <c r="F1775" s="804"/>
      <c r="G1775" s="580" t="s">
        <v>41</v>
      </c>
      <c r="H1775" s="579">
        <v>1</v>
      </c>
      <c r="I1775" s="578">
        <v>5.66</v>
      </c>
      <c r="J1775" s="578">
        <v>5.66</v>
      </c>
    </row>
    <row r="1776" spans="1:10" ht="36" customHeight="1">
      <c r="A1776" s="581" t="s">
        <v>12930</v>
      </c>
      <c r="B1776" s="582" t="s">
        <v>13149</v>
      </c>
      <c r="C1776" s="581" t="s">
        <v>7</v>
      </c>
      <c r="D1776" s="581" t="s">
        <v>2126</v>
      </c>
      <c r="E1776" s="804" t="s">
        <v>12971</v>
      </c>
      <c r="F1776" s="804"/>
      <c r="G1776" s="580" t="s">
        <v>41</v>
      </c>
      <c r="H1776" s="579">
        <v>1</v>
      </c>
      <c r="I1776" s="578">
        <v>17.46</v>
      </c>
      <c r="J1776" s="578">
        <v>17.46</v>
      </c>
    </row>
    <row r="1777" spans="1:10" ht="25.5">
      <c r="A1777" s="572"/>
      <c r="B1777" s="572"/>
      <c r="C1777" s="572"/>
      <c r="D1777" s="572"/>
      <c r="E1777" s="572" t="s">
        <v>12923</v>
      </c>
      <c r="F1777" s="571">
        <v>5.9111159000000004</v>
      </c>
      <c r="G1777" s="572" t="s">
        <v>12922</v>
      </c>
      <c r="H1777" s="571">
        <v>4.97</v>
      </c>
      <c r="I1777" s="572" t="s">
        <v>12921</v>
      </c>
      <c r="J1777" s="571">
        <v>10.88</v>
      </c>
    </row>
    <row r="1778" spans="1:10" ht="15" thickBot="1">
      <c r="A1778" s="572"/>
      <c r="B1778" s="572"/>
      <c r="C1778" s="572"/>
      <c r="D1778" s="572"/>
      <c r="E1778" s="572" t="s">
        <v>12920</v>
      </c>
      <c r="F1778" s="571">
        <v>6.52</v>
      </c>
      <c r="G1778" s="572"/>
      <c r="H1778" s="801" t="s">
        <v>12919</v>
      </c>
      <c r="I1778" s="801"/>
      <c r="J1778" s="571">
        <v>29.64</v>
      </c>
    </row>
    <row r="1779" spans="1:10" ht="0.95" customHeight="1" thickTop="1">
      <c r="A1779" s="570"/>
      <c r="B1779" s="570"/>
      <c r="C1779" s="570"/>
      <c r="D1779" s="570"/>
      <c r="E1779" s="570"/>
      <c r="F1779" s="570"/>
      <c r="G1779" s="570"/>
      <c r="H1779" s="570"/>
      <c r="I1779" s="570"/>
      <c r="J1779" s="570"/>
    </row>
    <row r="1780" spans="1:10" ht="18" customHeight="1">
      <c r="A1780" s="590" t="s">
        <v>13591</v>
      </c>
      <c r="B1780" s="588" t="s">
        <v>12942</v>
      </c>
      <c r="C1780" s="590" t="s">
        <v>12941</v>
      </c>
      <c r="D1780" s="590" t="s">
        <v>12940</v>
      </c>
      <c r="E1780" s="802" t="s">
        <v>12939</v>
      </c>
      <c r="F1780" s="802"/>
      <c r="G1780" s="589" t="s">
        <v>12938</v>
      </c>
      <c r="H1780" s="588" t="s">
        <v>12937</v>
      </c>
      <c r="I1780" s="588" t="s">
        <v>12936</v>
      </c>
      <c r="J1780" s="588" t="s">
        <v>12935</v>
      </c>
    </row>
    <row r="1781" spans="1:10" ht="36" customHeight="1">
      <c r="A1781" s="586" t="s">
        <v>12934</v>
      </c>
      <c r="B1781" s="587" t="s">
        <v>13590</v>
      </c>
      <c r="C1781" s="586" t="s">
        <v>7</v>
      </c>
      <c r="D1781" s="586" t="s">
        <v>2145</v>
      </c>
      <c r="E1781" s="803" t="s">
        <v>12971</v>
      </c>
      <c r="F1781" s="803"/>
      <c r="G1781" s="585" t="s">
        <v>41</v>
      </c>
      <c r="H1781" s="584">
        <v>1</v>
      </c>
      <c r="I1781" s="583">
        <v>19.68</v>
      </c>
      <c r="J1781" s="583">
        <v>19.68</v>
      </c>
    </row>
    <row r="1782" spans="1:10" ht="36" customHeight="1">
      <c r="A1782" s="581" t="s">
        <v>12930</v>
      </c>
      <c r="B1782" s="582" t="s">
        <v>12976</v>
      </c>
      <c r="C1782" s="581" t="s">
        <v>7</v>
      </c>
      <c r="D1782" s="581" t="s">
        <v>483</v>
      </c>
      <c r="E1782" s="804" t="s">
        <v>12971</v>
      </c>
      <c r="F1782" s="804"/>
      <c r="G1782" s="580" t="s">
        <v>41</v>
      </c>
      <c r="H1782" s="579">
        <v>1</v>
      </c>
      <c r="I1782" s="578">
        <v>14.02</v>
      </c>
      <c r="J1782" s="578">
        <v>14.02</v>
      </c>
    </row>
    <row r="1783" spans="1:10" ht="36" customHeight="1">
      <c r="A1783" s="581" t="s">
        <v>12930</v>
      </c>
      <c r="B1783" s="582" t="s">
        <v>12996</v>
      </c>
      <c r="C1783" s="581" t="s">
        <v>7</v>
      </c>
      <c r="D1783" s="581" t="s">
        <v>465</v>
      </c>
      <c r="E1783" s="804" t="s">
        <v>12971</v>
      </c>
      <c r="F1783" s="804"/>
      <c r="G1783" s="580" t="s">
        <v>41</v>
      </c>
      <c r="H1783" s="579">
        <v>1</v>
      </c>
      <c r="I1783" s="578">
        <v>5.66</v>
      </c>
      <c r="J1783" s="578">
        <v>5.66</v>
      </c>
    </row>
    <row r="1784" spans="1:10" ht="25.5">
      <c r="A1784" s="572"/>
      <c r="B1784" s="572"/>
      <c r="C1784" s="572"/>
      <c r="D1784" s="572"/>
      <c r="E1784" s="572" t="s">
        <v>12923</v>
      </c>
      <c r="F1784" s="571">
        <v>4.7756166000000002</v>
      </c>
      <c r="G1784" s="572" t="s">
        <v>12922</v>
      </c>
      <c r="H1784" s="571">
        <v>4.01</v>
      </c>
      <c r="I1784" s="572" t="s">
        <v>12921</v>
      </c>
      <c r="J1784" s="571">
        <v>8.7899999999999991</v>
      </c>
    </row>
    <row r="1785" spans="1:10" ht="15" thickBot="1">
      <c r="A1785" s="572"/>
      <c r="B1785" s="572"/>
      <c r="C1785" s="572"/>
      <c r="D1785" s="572"/>
      <c r="E1785" s="572" t="s">
        <v>12920</v>
      </c>
      <c r="F1785" s="571">
        <v>5.55</v>
      </c>
      <c r="G1785" s="572"/>
      <c r="H1785" s="801" t="s">
        <v>12919</v>
      </c>
      <c r="I1785" s="801"/>
      <c r="J1785" s="571">
        <v>25.23</v>
      </c>
    </row>
    <row r="1786" spans="1:10" ht="0.95" customHeight="1" thickTop="1">
      <c r="A1786" s="570"/>
      <c r="B1786" s="570"/>
      <c r="C1786" s="570"/>
      <c r="D1786" s="570"/>
      <c r="E1786" s="570"/>
      <c r="F1786" s="570"/>
      <c r="G1786" s="570"/>
      <c r="H1786" s="570"/>
      <c r="I1786" s="570"/>
      <c r="J1786" s="570"/>
    </row>
    <row r="1787" spans="1:10" ht="18" customHeight="1">
      <c r="A1787" s="590" t="s">
        <v>13589</v>
      </c>
      <c r="B1787" s="588" t="s">
        <v>12942</v>
      </c>
      <c r="C1787" s="590" t="s">
        <v>12941</v>
      </c>
      <c r="D1787" s="590" t="s">
        <v>12940</v>
      </c>
      <c r="E1787" s="802" t="s">
        <v>12939</v>
      </c>
      <c r="F1787" s="802"/>
      <c r="G1787" s="589" t="s">
        <v>12938</v>
      </c>
      <c r="H1787" s="588" t="s">
        <v>12937</v>
      </c>
      <c r="I1787" s="588" t="s">
        <v>12936</v>
      </c>
      <c r="J1787" s="588" t="s">
        <v>12935</v>
      </c>
    </row>
    <row r="1788" spans="1:10" ht="36" customHeight="1">
      <c r="A1788" s="586" t="s">
        <v>12934</v>
      </c>
      <c r="B1788" s="587" t="s">
        <v>13588</v>
      </c>
      <c r="C1788" s="586" t="s">
        <v>7</v>
      </c>
      <c r="D1788" s="586" t="s">
        <v>2153</v>
      </c>
      <c r="E1788" s="803" t="s">
        <v>12971</v>
      </c>
      <c r="F1788" s="803"/>
      <c r="G1788" s="585" t="s">
        <v>41</v>
      </c>
      <c r="H1788" s="584">
        <v>1</v>
      </c>
      <c r="I1788" s="583">
        <v>31.5</v>
      </c>
      <c r="J1788" s="583">
        <v>31.5</v>
      </c>
    </row>
    <row r="1789" spans="1:10" ht="36" customHeight="1">
      <c r="A1789" s="581" t="s">
        <v>12930</v>
      </c>
      <c r="B1789" s="582" t="s">
        <v>12975</v>
      </c>
      <c r="C1789" s="581" t="s">
        <v>7</v>
      </c>
      <c r="D1789" s="581" t="s">
        <v>2151</v>
      </c>
      <c r="E1789" s="804" t="s">
        <v>12971</v>
      </c>
      <c r="F1789" s="804"/>
      <c r="G1789" s="580" t="s">
        <v>41</v>
      </c>
      <c r="H1789" s="579">
        <v>1</v>
      </c>
      <c r="I1789" s="578">
        <v>25.84</v>
      </c>
      <c r="J1789" s="578">
        <v>25.84</v>
      </c>
    </row>
    <row r="1790" spans="1:10" ht="36" customHeight="1">
      <c r="A1790" s="581" t="s">
        <v>12930</v>
      </c>
      <c r="B1790" s="582" t="s">
        <v>12996</v>
      </c>
      <c r="C1790" s="581" t="s">
        <v>7</v>
      </c>
      <c r="D1790" s="581" t="s">
        <v>465</v>
      </c>
      <c r="E1790" s="804" t="s">
        <v>12971</v>
      </c>
      <c r="F1790" s="804"/>
      <c r="G1790" s="580" t="s">
        <v>41</v>
      </c>
      <c r="H1790" s="579">
        <v>1</v>
      </c>
      <c r="I1790" s="578">
        <v>5.66</v>
      </c>
      <c r="J1790" s="578">
        <v>5.66</v>
      </c>
    </row>
    <row r="1791" spans="1:10" ht="25.5">
      <c r="A1791" s="572"/>
      <c r="B1791" s="572"/>
      <c r="C1791" s="572"/>
      <c r="D1791" s="572"/>
      <c r="E1791" s="572" t="s">
        <v>12923</v>
      </c>
      <c r="F1791" s="571">
        <v>7.4758231000000004</v>
      </c>
      <c r="G1791" s="572" t="s">
        <v>12922</v>
      </c>
      <c r="H1791" s="571">
        <v>6.28</v>
      </c>
      <c r="I1791" s="572" t="s">
        <v>12921</v>
      </c>
      <c r="J1791" s="571">
        <v>13.76</v>
      </c>
    </row>
    <row r="1792" spans="1:10" ht="15" thickBot="1">
      <c r="A1792" s="572"/>
      <c r="B1792" s="572"/>
      <c r="C1792" s="572"/>
      <c r="D1792" s="572"/>
      <c r="E1792" s="572" t="s">
        <v>12920</v>
      </c>
      <c r="F1792" s="571">
        <v>8.89</v>
      </c>
      <c r="G1792" s="572"/>
      <c r="H1792" s="801" t="s">
        <v>12919</v>
      </c>
      <c r="I1792" s="801"/>
      <c r="J1792" s="571">
        <v>40.39</v>
      </c>
    </row>
    <row r="1793" spans="1:10" ht="0.95" customHeight="1" thickTop="1">
      <c r="A1793" s="570"/>
      <c r="B1793" s="570"/>
      <c r="C1793" s="570"/>
      <c r="D1793" s="570"/>
      <c r="E1793" s="570"/>
      <c r="F1793" s="570"/>
      <c r="G1793" s="570"/>
      <c r="H1793" s="570"/>
      <c r="I1793" s="570"/>
      <c r="J1793" s="570"/>
    </row>
    <row r="1794" spans="1:10" ht="18" customHeight="1">
      <c r="A1794" s="590" t="s">
        <v>13587</v>
      </c>
      <c r="B1794" s="588" t="s">
        <v>12942</v>
      </c>
      <c r="C1794" s="590" t="s">
        <v>12941</v>
      </c>
      <c r="D1794" s="590" t="s">
        <v>12940</v>
      </c>
      <c r="E1794" s="802" t="s">
        <v>12939</v>
      </c>
      <c r="F1794" s="802"/>
      <c r="G1794" s="589" t="s">
        <v>12938</v>
      </c>
      <c r="H1794" s="588" t="s">
        <v>12937</v>
      </c>
      <c r="I1794" s="588" t="s">
        <v>12936</v>
      </c>
      <c r="J1794" s="588" t="s">
        <v>12935</v>
      </c>
    </row>
    <row r="1795" spans="1:10" ht="36" customHeight="1">
      <c r="A1795" s="586" t="s">
        <v>12934</v>
      </c>
      <c r="B1795" s="587" t="s">
        <v>13586</v>
      </c>
      <c r="C1795" s="586" t="s">
        <v>7</v>
      </c>
      <c r="D1795" s="586" t="s">
        <v>2143</v>
      </c>
      <c r="E1795" s="803" t="s">
        <v>12971</v>
      </c>
      <c r="F1795" s="803"/>
      <c r="G1795" s="585" t="s">
        <v>41</v>
      </c>
      <c r="H1795" s="584">
        <v>1</v>
      </c>
      <c r="I1795" s="583">
        <v>22.32</v>
      </c>
      <c r="J1795" s="583">
        <v>22.32</v>
      </c>
    </row>
    <row r="1796" spans="1:10" ht="36" customHeight="1">
      <c r="A1796" s="581" t="s">
        <v>12930</v>
      </c>
      <c r="B1796" s="582" t="s">
        <v>12974</v>
      </c>
      <c r="C1796" s="581" t="s">
        <v>7</v>
      </c>
      <c r="D1796" s="581" t="s">
        <v>481</v>
      </c>
      <c r="E1796" s="804" t="s">
        <v>12971</v>
      </c>
      <c r="F1796" s="804"/>
      <c r="G1796" s="580" t="s">
        <v>41</v>
      </c>
      <c r="H1796" s="579">
        <v>1</v>
      </c>
      <c r="I1796" s="578">
        <v>16.66</v>
      </c>
      <c r="J1796" s="578">
        <v>16.66</v>
      </c>
    </row>
    <row r="1797" spans="1:10" ht="36" customHeight="1">
      <c r="A1797" s="581" t="s">
        <v>12930</v>
      </c>
      <c r="B1797" s="582" t="s">
        <v>12996</v>
      </c>
      <c r="C1797" s="581" t="s">
        <v>7</v>
      </c>
      <c r="D1797" s="581" t="s">
        <v>465</v>
      </c>
      <c r="E1797" s="804" t="s">
        <v>12971</v>
      </c>
      <c r="F1797" s="804"/>
      <c r="G1797" s="580" t="s">
        <v>41</v>
      </c>
      <c r="H1797" s="579">
        <v>1</v>
      </c>
      <c r="I1797" s="578">
        <v>5.66</v>
      </c>
      <c r="J1797" s="578">
        <v>5.66</v>
      </c>
    </row>
    <row r="1798" spans="1:10" ht="25.5">
      <c r="A1798" s="572"/>
      <c r="B1798" s="572"/>
      <c r="C1798" s="572"/>
      <c r="D1798" s="572"/>
      <c r="E1798" s="572" t="s">
        <v>12923</v>
      </c>
      <c r="F1798" s="571">
        <v>5.9111159000000004</v>
      </c>
      <c r="G1798" s="572" t="s">
        <v>12922</v>
      </c>
      <c r="H1798" s="571">
        <v>4.97</v>
      </c>
      <c r="I1798" s="572" t="s">
        <v>12921</v>
      </c>
      <c r="J1798" s="571">
        <v>10.88</v>
      </c>
    </row>
    <row r="1799" spans="1:10" ht="15" thickBot="1">
      <c r="A1799" s="572"/>
      <c r="B1799" s="572"/>
      <c r="C1799" s="572"/>
      <c r="D1799" s="572"/>
      <c r="E1799" s="572" t="s">
        <v>12920</v>
      </c>
      <c r="F1799" s="571">
        <v>6.3</v>
      </c>
      <c r="G1799" s="572"/>
      <c r="H1799" s="801" t="s">
        <v>12919</v>
      </c>
      <c r="I1799" s="801"/>
      <c r="J1799" s="571">
        <v>28.62</v>
      </c>
    </row>
    <row r="1800" spans="1:10" ht="0.95" customHeight="1" thickTop="1">
      <c r="A1800" s="570"/>
      <c r="B1800" s="570"/>
      <c r="C1800" s="570"/>
      <c r="D1800" s="570"/>
      <c r="E1800" s="570"/>
      <c r="F1800" s="570"/>
      <c r="G1800" s="570"/>
      <c r="H1800" s="570"/>
      <c r="I1800" s="570"/>
      <c r="J1800" s="570"/>
    </row>
    <row r="1801" spans="1:10" ht="18" customHeight="1">
      <c r="A1801" s="590" t="s">
        <v>13585</v>
      </c>
      <c r="B1801" s="588" t="s">
        <v>12942</v>
      </c>
      <c r="C1801" s="590" t="s">
        <v>12941</v>
      </c>
      <c r="D1801" s="590" t="s">
        <v>12940</v>
      </c>
      <c r="E1801" s="802" t="s">
        <v>12939</v>
      </c>
      <c r="F1801" s="802"/>
      <c r="G1801" s="589" t="s">
        <v>12938</v>
      </c>
      <c r="H1801" s="588" t="s">
        <v>12937</v>
      </c>
      <c r="I1801" s="588" t="s">
        <v>12936</v>
      </c>
      <c r="J1801" s="588" t="s">
        <v>12935</v>
      </c>
    </row>
    <row r="1802" spans="1:10" ht="36" customHeight="1">
      <c r="A1802" s="586" t="s">
        <v>12934</v>
      </c>
      <c r="B1802" s="587" t="s">
        <v>13584</v>
      </c>
      <c r="C1802" s="586" t="s">
        <v>7</v>
      </c>
      <c r="D1802" s="586" t="s">
        <v>2144</v>
      </c>
      <c r="E1802" s="803" t="s">
        <v>12971</v>
      </c>
      <c r="F1802" s="803"/>
      <c r="G1802" s="585" t="s">
        <v>41</v>
      </c>
      <c r="H1802" s="584">
        <v>1</v>
      </c>
      <c r="I1802" s="583">
        <v>23.86</v>
      </c>
      <c r="J1802" s="583">
        <v>23.86</v>
      </c>
    </row>
    <row r="1803" spans="1:10" ht="36" customHeight="1">
      <c r="A1803" s="581" t="s">
        <v>12930</v>
      </c>
      <c r="B1803" s="582" t="s">
        <v>12996</v>
      </c>
      <c r="C1803" s="581" t="s">
        <v>7</v>
      </c>
      <c r="D1803" s="581" t="s">
        <v>465</v>
      </c>
      <c r="E1803" s="804" t="s">
        <v>12971</v>
      </c>
      <c r="F1803" s="804"/>
      <c r="G1803" s="580" t="s">
        <v>41</v>
      </c>
      <c r="H1803" s="579">
        <v>1</v>
      </c>
      <c r="I1803" s="578">
        <v>5.66</v>
      </c>
      <c r="J1803" s="578">
        <v>5.66</v>
      </c>
    </row>
    <row r="1804" spans="1:10" ht="36" customHeight="1">
      <c r="A1804" s="581" t="s">
        <v>12930</v>
      </c>
      <c r="B1804" s="582" t="s">
        <v>12972</v>
      </c>
      <c r="C1804" s="581" t="s">
        <v>7</v>
      </c>
      <c r="D1804" s="581" t="s">
        <v>482</v>
      </c>
      <c r="E1804" s="804" t="s">
        <v>12971</v>
      </c>
      <c r="F1804" s="804"/>
      <c r="G1804" s="580" t="s">
        <v>41</v>
      </c>
      <c r="H1804" s="579">
        <v>1</v>
      </c>
      <c r="I1804" s="578">
        <v>18.2</v>
      </c>
      <c r="J1804" s="578">
        <v>18.2</v>
      </c>
    </row>
    <row r="1805" spans="1:10" ht="25.5">
      <c r="A1805" s="572"/>
      <c r="B1805" s="572"/>
      <c r="C1805" s="572"/>
      <c r="D1805" s="572"/>
      <c r="E1805" s="572" t="s">
        <v>12923</v>
      </c>
      <c r="F1805" s="571">
        <v>5.9111159000000004</v>
      </c>
      <c r="G1805" s="572" t="s">
        <v>12922</v>
      </c>
      <c r="H1805" s="571">
        <v>4.97</v>
      </c>
      <c r="I1805" s="572" t="s">
        <v>12921</v>
      </c>
      <c r="J1805" s="571">
        <v>10.88</v>
      </c>
    </row>
    <row r="1806" spans="1:10" ht="15" thickBot="1">
      <c r="A1806" s="572"/>
      <c r="B1806" s="572"/>
      <c r="C1806" s="572"/>
      <c r="D1806" s="572"/>
      <c r="E1806" s="572" t="s">
        <v>12920</v>
      </c>
      <c r="F1806" s="571">
        <v>6.73</v>
      </c>
      <c r="G1806" s="572"/>
      <c r="H1806" s="801" t="s">
        <v>12919</v>
      </c>
      <c r="I1806" s="801"/>
      <c r="J1806" s="571">
        <v>30.59</v>
      </c>
    </row>
    <row r="1807" spans="1:10" ht="0.95" customHeight="1" thickTop="1">
      <c r="A1807" s="570"/>
      <c r="B1807" s="570"/>
      <c r="C1807" s="570"/>
      <c r="D1807" s="570"/>
      <c r="E1807" s="570"/>
      <c r="F1807" s="570"/>
      <c r="G1807" s="570"/>
      <c r="H1807" s="570"/>
      <c r="I1807" s="570"/>
      <c r="J1807" s="570"/>
    </row>
    <row r="1808" spans="1:10" ht="18" customHeight="1">
      <c r="A1808" s="590" t="s">
        <v>13583</v>
      </c>
      <c r="B1808" s="588" t="s">
        <v>12942</v>
      </c>
      <c r="C1808" s="590" t="s">
        <v>12941</v>
      </c>
      <c r="D1808" s="590" t="s">
        <v>12940</v>
      </c>
      <c r="E1808" s="802" t="s">
        <v>12939</v>
      </c>
      <c r="F1808" s="802"/>
      <c r="G1808" s="589" t="s">
        <v>12938</v>
      </c>
      <c r="H1808" s="588" t="s">
        <v>12937</v>
      </c>
      <c r="I1808" s="588" t="s">
        <v>12936</v>
      </c>
      <c r="J1808" s="588" t="s">
        <v>12935</v>
      </c>
    </row>
    <row r="1809" spans="1:10" ht="36" customHeight="1">
      <c r="A1809" s="586" t="s">
        <v>12934</v>
      </c>
      <c r="B1809" s="587" t="s">
        <v>13582</v>
      </c>
      <c r="C1809" s="586" t="s">
        <v>7</v>
      </c>
      <c r="D1809" s="586" t="s">
        <v>2141</v>
      </c>
      <c r="E1809" s="803" t="s">
        <v>12971</v>
      </c>
      <c r="F1809" s="803"/>
      <c r="G1809" s="585" t="s">
        <v>41</v>
      </c>
      <c r="H1809" s="584">
        <v>1</v>
      </c>
      <c r="I1809" s="583">
        <v>29.13</v>
      </c>
      <c r="J1809" s="583">
        <v>29.13</v>
      </c>
    </row>
    <row r="1810" spans="1:10" ht="36" customHeight="1">
      <c r="A1810" s="581" t="s">
        <v>12930</v>
      </c>
      <c r="B1810" s="582" t="s">
        <v>12996</v>
      </c>
      <c r="C1810" s="581" t="s">
        <v>7</v>
      </c>
      <c r="D1810" s="581" t="s">
        <v>465</v>
      </c>
      <c r="E1810" s="804" t="s">
        <v>12971</v>
      </c>
      <c r="F1810" s="804"/>
      <c r="G1810" s="580" t="s">
        <v>41</v>
      </c>
      <c r="H1810" s="579">
        <v>1</v>
      </c>
      <c r="I1810" s="578">
        <v>5.66</v>
      </c>
      <c r="J1810" s="578">
        <v>5.66</v>
      </c>
    </row>
    <row r="1811" spans="1:10" ht="36" customHeight="1">
      <c r="A1811" s="581" t="s">
        <v>12930</v>
      </c>
      <c r="B1811" s="582" t="s">
        <v>12977</v>
      </c>
      <c r="C1811" s="581" t="s">
        <v>7</v>
      </c>
      <c r="D1811" s="581" t="s">
        <v>57</v>
      </c>
      <c r="E1811" s="804" t="s">
        <v>12971</v>
      </c>
      <c r="F1811" s="804"/>
      <c r="G1811" s="580" t="s">
        <v>41</v>
      </c>
      <c r="H1811" s="579">
        <v>1</v>
      </c>
      <c r="I1811" s="578">
        <v>23.47</v>
      </c>
      <c r="J1811" s="578">
        <v>23.47</v>
      </c>
    </row>
    <row r="1812" spans="1:10" ht="25.5">
      <c r="A1812" s="572"/>
      <c r="B1812" s="572"/>
      <c r="C1812" s="572"/>
      <c r="D1812" s="572"/>
      <c r="E1812" s="572" t="s">
        <v>12923</v>
      </c>
      <c r="F1812" s="571">
        <v>8.8286428000000008</v>
      </c>
      <c r="G1812" s="572" t="s">
        <v>12922</v>
      </c>
      <c r="H1812" s="571">
        <v>7.42</v>
      </c>
      <c r="I1812" s="572" t="s">
        <v>12921</v>
      </c>
      <c r="J1812" s="571">
        <v>16.25</v>
      </c>
    </row>
    <row r="1813" spans="1:10" ht="15" thickBot="1">
      <c r="A1813" s="572"/>
      <c r="B1813" s="572"/>
      <c r="C1813" s="572"/>
      <c r="D1813" s="572"/>
      <c r="E1813" s="572" t="s">
        <v>12920</v>
      </c>
      <c r="F1813" s="571">
        <v>8.2200000000000006</v>
      </c>
      <c r="G1813" s="572"/>
      <c r="H1813" s="801" t="s">
        <v>12919</v>
      </c>
      <c r="I1813" s="801"/>
      <c r="J1813" s="571">
        <v>37.35</v>
      </c>
    </row>
    <row r="1814" spans="1:10" ht="0.95" customHeight="1" thickTop="1">
      <c r="A1814" s="570"/>
      <c r="B1814" s="570"/>
      <c r="C1814" s="570"/>
      <c r="D1814" s="570"/>
      <c r="E1814" s="570"/>
      <c r="F1814" s="570"/>
      <c r="G1814" s="570"/>
      <c r="H1814" s="570"/>
      <c r="I1814" s="570"/>
      <c r="J1814" s="570"/>
    </row>
    <row r="1815" spans="1:10" ht="18" customHeight="1">
      <c r="A1815" s="590" t="s">
        <v>13581</v>
      </c>
      <c r="B1815" s="588" t="s">
        <v>12942</v>
      </c>
      <c r="C1815" s="590" t="s">
        <v>12941</v>
      </c>
      <c r="D1815" s="590" t="s">
        <v>12940</v>
      </c>
      <c r="E1815" s="802" t="s">
        <v>12939</v>
      </c>
      <c r="F1815" s="802"/>
      <c r="G1815" s="589" t="s">
        <v>12938</v>
      </c>
      <c r="H1815" s="588" t="s">
        <v>12937</v>
      </c>
      <c r="I1815" s="588" t="s">
        <v>12936</v>
      </c>
      <c r="J1815" s="588" t="s">
        <v>12935</v>
      </c>
    </row>
    <row r="1816" spans="1:10" ht="36" customHeight="1">
      <c r="A1816" s="586" t="s">
        <v>12934</v>
      </c>
      <c r="B1816" s="587" t="s">
        <v>13580</v>
      </c>
      <c r="C1816" s="586" t="s">
        <v>7</v>
      </c>
      <c r="D1816" s="586" t="s">
        <v>2121</v>
      </c>
      <c r="E1816" s="803" t="s">
        <v>12971</v>
      </c>
      <c r="F1816" s="803"/>
      <c r="G1816" s="585" t="s">
        <v>41</v>
      </c>
      <c r="H1816" s="584">
        <v>1</v>
      </c>
      <c r="I1816" s="583">
        <v>7.29</v>
      </c>
      <c r="J1816" s="583">
        <v>7.29</v>
      </c>
    </row>
    <row r="1817" spans="1:10" ht="24" customHeight="1">
      <c r="A1817" s="581" t="s">
        <v>12930</v>
      </c>
      <c r="B1817" s="582" t="s">
        <v>13361</v>
      </c>
      <c r="C1817" s="581" t="s">
        <v>7</v>
      </c>
      <c r="D1817" s="581" t="s">
        <v>4624</v>
      </c>
      <c r="E1817" s="804" t="s">
        <v>12928</v>
      </c>
      <c r="F1817" s="804"/>
      <c r="G1817" s="580" t="s">
        <v>12963</v>
      </c>
      <c r="H1817" s="579">
        <v>8.9999999999999998E-4</v>
      </c>
      <c r="I1817" s="578">
        <v>503.25</v>
      </c>
      <c r="J1817" s="578">
        <v>0.45</v>
      </c>
    </row>
    <row r="1818" spans="1:10" ht="24" customHeight="1">
      <c r="A1818" s="581" t="s">
        <v>12930</v>
      </c>
      <c r="B1818" s="582" t="s">
        <v>12970</v>
      </c>
      <c r="C1818" s="581" t="s">
        <v>7</v>
      </c>
      <c r="D1818" s="581" t="s">
        <v>53</v>
      </c>
      <c r="E1818" s="804" t="s">
        <v>12928</v>
      </c>
      <c r="F1818" s="804"/>
      <c r="G1818" s="580" t="s">
        <v>23</v>
      </c>
      <c r="H1818" s="579">
        <v>0.14499999999999999</v>
      </c>
      <c r="I1818" s="578">
        <v>20.6</v>
      </c>
      <c r="J1818" s="578">
        <v>2.98</v>
      </c>
    </row>
    <row r="1819" spans="1:10" ht="24" customHeight="1">
      <c r="A1819" s="581" t="s">
        <v>12930</v>
      </c>
      <c r="B1819" s="582" t="s">
        <v>12969</v>
      </c>
      <c r="C1819" s="581" t="s">
        <v>7</v>
      </c>
      <c r="D1819" s="581" t="s">
        <v>55</v>
      </c>
      <c r="E1819" s="804" t="s">
        <v>12928</v>
      </c>
      <c r="F1819" s="804"/>
      <c r="G1819" s="580" t="s">
        <v>23</v>
      </c>
      <c r="H1819" s="579">
        <v>0.14499999999999999</v>
      </c>
      <c r="I1819" s="578">
        <v>15.61</v>
      </c>
      <c r="J1819" s="578">
        <v>2.2599999999999998</v>
      </c>
    </row>
    <row r="1820" spans="1:10" ht="24" customHeight="1">
      <c r="A1820" s="576" t="s">
        <v>12926</v>
      </c>
      <c r="B1820" s="577" t="s">
        <v>13575</v>
      </c>
      <c r="C1820" s="576" t="s">
        <v>7</v>
      </c>
      <c r="D1820" s="576" t="s">
        <v>5451</v>
      </c>
      <c r="E1820" s="800" t="s">
        <v>12924</v>
      </c>
      <c r="F1820" s="800"/>
      <c r="G1820" s="575" t="s">
        <v>41</v>
      </c>
      <c r="H1820" s="574">
        <v>1</v>
      </c>
      <c r="I1820" s="573">
        <v>1.6</v>
      </c>
      <c r="J1820" s="573">
        <v>1.6</v>
      </c>
    </row>
    <row r="1821" spans="1:10" ht="25.5">
      <c r="A1821" s="572"/>
      <c r="B1821" s="572"/>
      <c r="C1821" s="572"/>
      <c r="D1821" s="572"/>
      <c r="E1821" s="572" t="s">
        <v>12923</v>
      </c>
      <c r="F1821" s="571">
        <v>2.2981636422905574</v>
      </c>
      <c r="G1821" s="572" t="s">
        <v>12922</v>
      </c>
      <c r="H1821" s="571">
        <v>1.93</v>
      </c>
      <c r="I1821" s="572" t="s">
        <v>12921</v>
      </c>
      <c r="J1821" s="571">
        <v>4.2300000000000004</v>
      </c>
    </row>
    <row r="1822" spans="1:10" ht="15" thickBot="1">
      <c r="A1822" s="572"/>
      <c r="B1822" s="572"/>
      <c r="C1822" s="572"/>
      <c r="D1822" s="572"/>
      <c r="E1822" s="572" t="s">
        <v>12920</v>
      </c>
      <c r="F1822" s="571">
        <v>2.0499999999999998</v>
      </c>
      <c r="G1822" s="572"/>
      <c r="H1822" s="801" t="s">
        <v>12919</v>
      </c>
      <c r="I1822" s="801"/>
      <c r="J1822" s="571">
        <v>9.34</v>
      </c>
    </row>
    <row r="1823" spans="1:10" ht="0.95" customHeight="1" thickTop="1">
      <c r="A1823" s="570"/>
      <c r="B1823" s="570"/>
      <c r="C1823" s="570"/>
      <c r="D1823" s="570"/>
      <c r="E1823" s="570"/>
      <c r="F1823" s="570"/>
      <c r="G1823" s="570"/>
      <c r="H1823" s="570"/>
      <c r="I1823" s="570"/>
      <c r="J1823" s="570"/>
    </row>
    <row r="1824" spans="1:10" ht="18" customHeight="1">
      <c r="A1824" s="590" t="s">
        <v>13579</v>
      </c>
      <c r="B1824" s="588" t="s">
        <v>12942</v>
      </c>
      <c r="C1824" s="590" t="s">
        <v>12941</v>
      </c>
      <c r="D1824" s="590" t="s">
        <v>12940</v>
      </c>
      <c r="E1824" s="802" t="s">
        <v>12939</v>
      </c>
      <c r="F1824" s="802"/>
      <c r="G1824" s="589" t="s">
        <v>12938</v>
      </c>
      <c r="H1824" s="588" t="s">
        <v>12937</v>
      </c>
      <c r="I1824" s="588" t="s">
        <v>12936</v>
      </c>
      <c r="J1824" s="588" t="s">
        <v>12935</v>
      </c>
    </row>
    <row r="1825" spans="1:10" ht="36" customHeight="1">
      <c r="A1825" s="586" t="s">
        <v>12934</v>
      </c>
      <c r="B1825" s="587" t="s">
        <v>13578</v>
      </c>
      <c r="C1825" s="586" t="s">
        <v>7</v>
      </c>
      <c r="D1825" s="586" t="s">
        <v>2120</v>
      </c>
      <c r="E1825" s="803" t="s">
        <v>12971</v>
      </c>
      <c r="F1825" s="803"/>
      <c r="G1825" s="585" t="s">
        <v>41</v>
      </c>
      <c r="H1825" s="584">
        <v>1</v>
      </c>
      <c r="I1825" s="583">
        <v>10.98</v>
      </c>
      <c r="J1825" s="583">
        <v>10.98</v>
      </c>
    </row>
    <row r="1826" spans="1:10" ht="24" customHeight="1">
      <c r="A1826" s="581" t="s">
        <v>12930</v>
      </c>
      <c r="B1826" s="582" t="s">
        <v>13361</v>
      </c>
      <c r="C1826" s="581" t="s">
        <v>7</v>
      </c>
      <c r="D1826" s="581" t="s">
        <v>4624</v>
      </c>
      <c r="E1826" s="804" t="s">
        <v>12928</v>
      </c>
      <c r="F1826" s="804"/>
      <c r="G1826" s="580" t="s">
        <v>12963</v>
      </c>
      <c r="H1826" s="579">
        <v>8.9999999999999998E-4</v>
      </c>
      <c r="I1826" s="578">
        <v>503.25</v>
      </c>
      <c r="J1826" s="578">
        <v>0.45</v>
      </c>
    </row>
    <row r="1827" spans="1:10" ht="24" customHeight="1">
      <c r="A1827" s="581" t="s">
        <v>12930</v>
      </c>
      <c r="B1827" s="582" t="s">
        <v>12970</v>
      </c>
      <c r="C1827" s="581" t="s">
        <v>7</v>
      </c>
      <c r="D1827" s="581" t="s">
        <v>53</v>
      </c>
      <c r="E1827" s="804" t="s">
        <v>12928</v>
      </c>
      <c r="F1827" s="804"/>
      <c r="G1827" s="580" t="s">
        <v>23</v>
      </c>
      <c r="H1827" s="579">
        <v>0.247</v>
      </c>
      <c r="I1827" s="578">
        <v>20.6</v>
      </c>
      <c r="J1827" s="578">
        <v>5.08</v>
      </c>
    </row>
    <row r="1828" spans="1:10" ht="24" customHeight="1">
      <c r="A1828" s="581" t="s">
        <v>12930</v>
      </c>
      <c r="B1828" s="582" t="s">
        <v>12969</v>
      </c>
      <c r="C1828" s="581" t="s">
        <v>7</v>
      </c>
      <c r="D1828" s="581" t="s">
        <v>55</v>
      </c>
      <c r="E1828" s="804" t="s">
        <v>12928</v>
      </c>
      <c r="F1828" s="804"/>
      <c r="G1828" s="580" t="s">
        <v>23</v>
      </c>
      <c r="H1828" s="579">
        <v>0.247</v>
      </c>
      <c r="I1828" s="578">
        <v>15.61</v>
      </c>
      <c r="J1828" s="578">
        <v>3.85</v>
      </c>
    </row>
    <row r="1829" spans="1:10" ht="24" customHeight="1">
      <c r="A1829" s="576" t="s">
        <v>12926</v>
      </c>
      <c r="B1829" s="577" t="s">
        <v>13575</v>
      </c>
      <c r="C1829" s="576" t="s">
        <v>7</v>
      </c>
      <c r="D1829" s="576" t="s">
        <v>5451</v>
      </c>
      <c r="E1829" s="800" t="s">
        <v>12924</v>
      </c>
      <c r="F1829" s="800"/>
      <c r="G1829" s="575" t="s">
        <v>41</v>
      </c>
      <c r="H1829" s="574">
        <v>1</v>
      </c>
      <c r="I1829" s="573">
        <v>1.6</v>
      </c>
      <c r="J1829" s="573">
        <v>1.6</v>
      </c>
    </row>
    <row r="1830" spans="1:10" ht="25.5">
      <c r="A1830" s="572"/>
      <c r="B1830" s="572"/>
      <c r="C1830" s="572"/>
      <c r="D1830" s="572"/>
      <c r="E1830" s="572" t="s">
        <v>12923</v>
      </c>
      <c r="F1830" s="571">
        <v>3.8791698359230686</v>
      </c>
      <c r="G1830" s="572" t="s">
        <v>12922</v>
      </c>
      <c r="H1830" s="571">
        <v>3.26</v>
      </c>
      <c r="I1830" s="572" t="s">
        <v>12921</v>
      </c>
      <c r="J1830" s="571">
        <v>7.14</v>
      </c>
    </row>
    <row r="1831" spans="1:10" ht="15" thickBot="1">
      <c r="A1831" s="572"/>
      <c r="B1831" s="572"/>
      <c r="C1831" s="572"/>
      <c r="D1831" s="572"/>
      <c r="E1831" s="572" t="s">
        <v>12920</v>
      </c>
      <c r="F1831" s="571">
        <v>3.1</v>
      </c>
      <c r="G1831" s="572"/>
      <c r="H1831" s="801" t="s">
        <v>12919</v>
      </c>
      <c r="I1831" s="801"/>
      <c r="J1831" s="571">
        <v>14.08</v>
      </c>
    </row>
    <row r="1832" spans="1:10" ht="0.95" customHeight="1" thickTop="1">
      <c r="A1832" s="570"/>
      <c r="B1832" s="570"/>
      <c r="C1832" s="570"/>
      <c r="D1832" s="570"/>
      <c r="E1832" s="570"/>
      <c r="F1832" s="570"/>
      <c r="G1832" s="570"/>
      <c r="H1832" s="570"/>
      <c r="I1832" s="570"/>
      <c r="J1832" s="570"/>
    </row>
    <row r="1833" spans="1:10" ht="18" customHeight="1">
      <c r="A1833" s="590" t="s">
        <v>13577</v>
      </c>
      <c r="B1833" s="588" t="s">
        <v>12942</v>
      </c>
      <c r="C1833" s="590" t="s">
        <v>12941</v>
      </c>
      <c r="D1833" s="590" t="s">
        <v>12940</v>
      </c>
      <c r="E1833" s="802" t="s">
        <v>12939</v>
      </c>
      <c r="F1833" s="802"/>
      <c r="G1833" s="589" t="s">
        <v>12938</v>
      </c>
      <c r="H1833" s="588" t="s">
        <v>12937</v>
      </c>
      <c r="I1833" s="588" t="s">
        <v>12936</v>
      </c>
      <c r="J1833" s="588" t="s">
        <v>12935</v>
      </c>
    </row>
    <row r="1834" spans="1:10" ht="36" customHeight="1">
      <c r="A1834" s="586" t="s">
        <v>12934</v>
      </c>
      <c r="B1834" s="587" t="s">
        <v>13576</v>
      </c>
      <c r="C1834" s="586" t="s">
        <v>7</v>
      </c>
      <c r="D1834" s="586" t="s">
        <v>2119</v>
      </c>
      <c r="E1834" s="803" t="s">
        <v>12971</v>
      </c>
      <c r="F1834" s="803"/>
      <c r="G1834" s="585" t="s">
        <v>41</v>
      </c>
      <c r="H1834" s="584">
        <v>1</v>
      </c>
      <c r="I1834" s="583">
        <v>20.84</v>
      </c>
      <c r="J1834" s="583">
        <v>20.84</v>
      </c>
    </row>
    <row r="1835" spans="1:10" ht="24" customHeight="1">
      <c r="A1835" s="581" t="s">
        <v>12930</v>
      </c>
      <c r="B1835" s="582" t="s">
        <v>13361</v>
      </c>
      <c r="C1835" s="581" t="s">
        <v>7</v>
      </c>
      <c r="D1835" s="581" t="s">
        <v>4624</v>
      </c>
      <c r="E1835" s="804" t="s">
        <v>12928</v>
      </c>
      <c r="F1835" s="804"/>
      <c r="G1835" s="580" t="s">
        <v>12963</v>
      </c>
      <c r="H1835" s="579">
        <v>8.9999999999999998E-4</v>
      </c>
      <c r="I1835" s="578">
        <v>503.25</v>
      </c>
      <c r="J1835" s="578">
        <v>0.45</v>
      </c>
    </row>
    <row r="1836" spans="1:10" ht="24" customHeight="1">
      <c r="A1836" s="581" t="s">
        <v>12930</v>
      </c>
      <c r="B1836" s="582" t="s">
        <v>12970</v>
      </c>
      <c r="C1836" s="581" t="s">
        <v>7</v>
      </c>
      <c r="D1836" s="581" t="s">
        <v>53</v>
      </c>
      <c r="E1836" s="804" t="s">
        <v>12928</v>
      </c>
      <c r="F1836" s="804"/>
      <c r="G1836" s="580" t="s">
        <v>23</v>
      </c>
      <c r="H1836" s="579">
        <v>0.51900000000000002</v>
      </c>
      <c r="I1836" s="578">
        <v>20.6</v>
      </c>
      <c r="J1836" s="578">
        <v>10.69</v>
      </c>
    </row>
    <row r="1837" spans="1:10" ht="24" customHeight="1">
      <c r="A1837" s="581" t="s">
        <v>12930</v>
      </c>
      <c r="B1837" s="582" t="s">
        <v>12969</v>
      </c>
      <c r="C1837" s="581" t="s">
        <v>7</v>
      </c>
      <c r="D1837" s="581" t="s">
        <v>55</v>
      </c>
      <c r="E1837" s="804" t="s">
        <v>12928</v>
      </c>
      <c r="F1837" s="804"/>
      <c r="G1837" s="580" t="s">
        <v>23</v>
      </c>
      <c r="H1837" s="579">
        <v>0.51900000000000002</v>
      </c>
      <c r="I1837" s="578">
        <v>15.61</v>
      </c>
      <c r="J1837" s="578">
        <v>8.1</v>
      </c>
    </row>
    <row r="1838" spans="1:10" ht="24" customHeight="1">
      <c r="A1838" s="576" t="s">
        <v>12926</v>
      </c>
      <c r="B1838" s="577" t="s">
        <v>13575</v>
      </c>
      <c r="C1838" s="576" t="s">
        <v>7</v>
      </c>
      <c r="D1838" s="576" t="s">
        <v>5451</v>
      </c>
      <c r="E1838" s="800" t="s">
        <v>12924</v>
      </c>
      <c r="F1838" s="800"/>
      <c r="G1838" s="575" t="s">
        <v>41</v>
      </c>
      <c r="H1838" s="574">
        <v>1</v>
      </c>
      <c r="I1838" s="573">
        <v>1.6</v>
      </c>
      <c r="J1838" s="573">
        <v>1.6</v>
      </c>
    </row>
    <row r="1839" spans="1:10" ht="25.5">
      <c r="A1839" s="572"/>
      <c r="B1839" s="572"/>
      <c r="C1839" s="572"/>
      <c r="D1839" s="572"/>
      <c r="E1839" s="572" t="s">
        <v>12923</v>
      </c>
      <c r="F1839" s="571">
        <v>8.1060523742257971</v>
      </c>
      <c r="G1839" s="572" t="s">
        <v>12922</v>
      </c>
      <c r="H1839" s="571">
        <v>6.81</v>
      </c>
      <c r="I1839" s="572" t="s">
        <v>12921</v>
      </c>
      <c r="J1839" s="571">
        <v>14.920000000000002</v>
      </c>
    </row>
    <row r="1840" spans="1:10" ht="15" thickBot="1">
      <c r="A1840" s="572"/>
      <c r="B1840" s="572"/>
      <c r="C1840" s="572"/>
      <c r="D1840" s="572"/>
      <c r="E1840" s="572" t="s">
        <v>12920</v>
      </c>
      <c r="F1840" s="571">
        <v>5.88</v>
      </c>
      <c r="G1840" s="572"/>
      <c r="H1840" s="801" t="s">
        <v>12919</v>
      </c>
      <c r="I1840" s="801"/>
      <c r="J1840" s="571">
        <v>26.72</v>
      </c>
    </row>
    <row r="1841" spans="1:10" ht="0.95" customHeight="1" thickTop="1">
      <c r="A1841" s="570"/>
      <c r="B1841" s="570"/>
      <c r="C1841" s="570"/>
      <c r="D1841" s="570"/>
      <c r="E1841" s="570"/>
      <c r="F1841" s="570"/>
      <c r="G1841" s="570"/>
      <c r="H1841" s="570"/>
      <c r="I1841" s="570"/>
      <c r="J1841" s="570"/>
    </row>
    <row r="1842" spans="1:10" ht="18" customHeight="1">
      <c r="A1842" s="590" t="s">
        <v>13574</v>
      </c>
      <c r="B1842" s="588" t="s">
        <v>12942</v>
      </c>
      <c r="C1842" s="590" t="s">
        <v>12941</v>
      </c>
      <c r="D1842" s="590" t="s">
        <v>12940</v>
      </c>
      <c r="E1842" s="802" t="s">
        <v>12939</v>
      </c>
      <c r="F1842" s="802"/>
      <c r="G1842" s="589" t="s">
        <v>12938</v>
      </c>
      <c r="H1842" s="588" t="s">
        <v>12937</v>
      </c>
      <c r="I1842" s="588" t="s">
        <v>12936</v>
      </c>
      <c r="J1842" s="588" t="s">
        <v>12935</v>
      </c>
    </row>
    <row r="1843" spans="1:10" ht="24" customHeight="1">
      <c r="A1843" s="586" t="s">
        <v>12934</v>
      </c>
      <c r="B1843" s="587" t="s">
        <v>13573</v>
      </c>
      <c r="C1843" s="586" t="s">
        <v>7</v>
      </c>
      <c r="D1843" s="586" t="s">
        <v>12092</v>
      </c>
      <c r="E1843" s="803" t="s">
        <v>12932</v>
      </c>
      <c r="F1843" s="803"/>
      <c r="G1843" s="585" t="s">
        <v>41</v>
      </c>
      <c r="H1843" s="584">
        <v>1</v>
      </c>
      <c r="I1843" s="583">
        <v>61.81</v>
      </c>
      <c r="J1843" s="583">
        <v>61.81</v>
      </c>
    </row>
    <row r="1844" spans="1:10" ht="24" customHeight="1">
      <c r="A1844" s="581" t="s">
        <v>12930</v>
      </c>
      <c r="B1844" s="582" t="s">
        <v>12970</v>
      </c>
      <c r="C1844" s="581" t="s">
        <v>7</v>
      </c>
      <c r="D1844" s="581" t="s">
        <v>53</v>
      </c>
      <c r="E1844" s="804" t="s">
        <v>12928</v>
      </c>
      <c r="F1844" s="804"/>
      <c r="G1844" s="580" t="s">
        <v>23</v>
      </c>
      <c r="H1844" s="579">
        <v>0.63300000000000001</v>
      </c>
      <c r="I1844" s="578">
        <v>20.6</v>
      </c>
      <c r="J1844" s="578">
        <v>13.03</v>
      </c>
    </row>
    <row r="1845" spans="1:10" ht="24" customHeight="1">
      <c r="A1845" s="581" t="s">
        <v>12930</v>
      </c>
      <c r="B1845" s="582" t="s">
        <v>12969</v>
      </c>
      <c r="C1845" s="581" t="s">
        <v>7</v>
      </c>
      <c r="D1845" s="581" t="s">
        <v>55</v>
      </c>
      <c r="E1845" s="804" t="s">
        <v>12928</v>
      </c>
      <c r="F1845" s="804"/>
      <c r="G1845" s="580" t="s">
        <v>23</v>
      </c>
      <c r="H1845" s="579">
        <v>0.63300000000000001</v>
      </c>
      <c r="I1845" s="578">
        <v>15.61</v>
      </c>
      <c r="J1845" s="578">
        <v>9.8800000000000008</v>
      </c>
    </row>
    <row r="1846" spans="1:10" ht="24" customHeight="1">
      <c r="A1846" s="576" t="s">
        <v>12926</v>
      </c>
      <c r="B1846" s="577" t="s">
        <v>13572</v>
      </c>
      <c r="C1846" s="576" t="s">
        <v>7</v>
      </c>
      <c r="D1846" s="576" t="s">
        <v>5002</v>
      </c>
      <c r="E1846" s="800" t="s">
        <v>12924</v>
      </c>
      <c r="F1846" s="800"/>
      <c r="G1846" s="575" t="s">
        <v>41</v>
      </c>
      <c r="H1846" s="574">
        <v>1</v>
      </c>
      <c r="I1846" s="573">
        <v>38.9</v>
      </c>
      <c r="J1846" s="573">
        <v>38.9</v>
      </c>
    </row>
    <row r="1847" spans="1:10" ht="25.5">
      <c r="A1847" s="572"/>
      <c r="B1847" s="572"/>
      <c r="C1847" s="572"/>
      <c r="D1847" s="572"/>
      <c r="E1847" s="572" t="s">
        <v>12923</v>
      </c>
      <c r="F1847" s="571">
        <v>9.8228838422253606</v>
      </c>
      <c r="G1847" s="572" t="s">
        <v>12922</v>
      </c>
      <c r="H1847" s="571">
        <v>8.26</v>
      </c>
      <c r="I1847" s="572" t="s">
        <v>12921</v>
      </c>
      <c r="J1847" s="571">
        <v>18.079999999999998</v>
      </c>
    </row>
    <row r="1848" spans="1:10" ht="15" thickBot="1">
      <c r="A1848" s="572"/>
      <c r="B1848" s="572"/>
      <c r="C1848" s="572"/>
      <c r="D1848" s="572"/>
      <c r="E1848" s="572" t="s">
        <v>12920</v>
      </c>
      <c r="F1848" s="571">
        <v>17.45</v>
      </c>
      <c r="G1848" s="572"/>
      <c r="H1848" s="801" t="s">
        <v>12919</v>
      </c>
      <c r="I1848" s="801"/>
      <c r="J1848" s="571">
        <v>79.260000000000005</v>
      </c>
    </row>
    <row r="1849" spans="1:10" ht="0.95" customHeight="1" thickTop="1">
      <c r="A1849" s="570"/>
      <c r="B1849" s="570"/>
      <c r="C1849" s="570"/>
      <c r="D1849" s="570"/>
      <c r="E1849" s="570"/>
      <c r="F1849" s="570"/>
      <c r="G1849" s="570"/>
      <c r="H1849" s="570"/>
      <c r="I1849" s="570"/>
      <c r="J1849" s="570"/>
    </row>
    <row r="1850" spans="1:10" ht="18" customHeight="1">
      <c r="A1850" s="590" t="s">
        <v>13571</v>
      </c>
      <c r="B1850" s="588" t="s">
        <v>12942</v>
      </c>
      <c r="C1850" s="590" t="s">
        <v>12941</v>
      </c>
      <c r="D1850" s="590" t="s">
        <v>12940</v>
      </c>
      <c r="E1850" s="802" t="s">
        <v>12939</v>
      </c>
      <c r="F1850" s="802"/>
      <c r="G1850" s="589" t="s">
        <v>12938</v>
      </c>
      <c r="H1850" s="588" t="s">
        <v>12937</v>
      </c>
      <c r="I1850" s="588" t="s">
        <v>12936</v>
      </c>
      <c r="J1850" s="588" t="s">
        <v>12935</v>
      </c>
    </row>
    <row r="1851" spans="1:10" ht="24" customHeight="1">
      <c r="A1851" s="586" t="s">
        <v>12934</v>
      </c>
      <c r="B1851" s="587" t="s">
        <v>13570</v>
      </c>
      <c r="C1851" s="586" t="s">
        <v>7</v>
      </c>
      <c r="D1851" s="586" t="s">
        <v>10936</v>
      </c>
      <c r="E1851" s="803" t="s">
        <v>12971</v>
      </c>
      <c r="F1851" s="803"/>
      <c r="G1851" s="585" t="s">
        <v>41</v>
      </c>
      <c r="H1851" s="584">
        <v>1</v>
      </c>
      <c r="I1851" s="583">
        <v>9.7899999999999991</v>
      </c>
      <c r="J1851" s="583">
        <v>9.7899999999999991</v>
      </c>
    </row>
    <row r="1852" spans="1:10" ht="24" customHeight="1">
      <c r="A1852" s="581" t="s">
        <v>12930</v>
      </c>
      <c r="B1852" s="582" t="s">
        <v>12970</v>
      </c>
      <c r="C1852" s="581" t="s">
        <v>7</v>
      </c>
      <c r="D1852" s="581" t="s">
        <v>53</v>
      </c>
      <c r="E1852" s="804" t="s">
        <v>12928</v>
      </c>
      <c r="F1852" s="804"/>
      <c r="G1852" s="580" t="s">
        <v>23</v>
      </c>
      <c r="H1852" s="579">
        <v>3.5200000000000002E-2</v>
      </c>
      <c r="I1852" s="578">
        <v>20.6</v>
      </c>
      <c r="J1852" s="578">
        <v>0.72</v>
      </c>
    </row>
    <row r="1853" spans="1:10" ht="24" customHeight="1">
      <c r="A1853" s="581" t="s">
        <v>12930</v>
      </c>
      <c r="B1853" s="582" t="s">
        <v>12969</v>
      </c>
      <c r="C1853" s="581" t="s">
        <v>7</v>
      </c>
      <c r="D1853" s="581" t="s">
        <v>55</v>
      </c>
      <c r="E1853" s="804" t="s">
        <v>12928</v>
      </c>
      <c r="F1853" s="804"/>
      <c r="G1853" s="580" t="s">
        <v>23</v>
      </c>
      <c r="H1853" s="579">
        <v>3.5200000000000002E-2</v>
      </c>
      <c r="I1853" s="578">
        <v>15.61</v>
      </c>
      <c r="J1853" s="578">
        <v>0.54</v>
      </c>
    </row>
    <row r="1854" spans="1:10" ht="24" customHeight="1">
      <c r="A1854" s="576" t="s">
        <v>12926</v>
      </c>
      <c r="B1854" s="577" t="s">
        <v>13565</v>
      </c>
      <c r="C1854" s="576" t="s">
        <v>7</v>
      </c>
      <c r="D1854" s="576" t="s">
        <v>6252</v>
      </c>
      <c r="E1854" s="800" t="s">
        <v>12924</v>
      </c>
      <c r="F1854" s="800"/>
      <c r="G1854" s="575" t="s">
        <v>41</v>
      </c>
      <c r="H1854" s="574">
        <v>1</v>
      </c>
      <c r="I1854" s="573">
        <v>7.76</v>
      </c>
      <c r="J1854" s="573">
        <v>7.76</v>
      </c>
    </row>
    <row r="1855" spans="1:10" ht="36" customHeight="1">
      <c r="A1855" s="576" t="s">
        <v>12926</v>
      </c>
      <c r="B1855" s="577" t="s">
        <v>13560</v>
      </c>
      <c r="C1855" s="576" t="s">
        <v>7</v>
      </c>
      <c r="D1855" s="576" t="s">
        <v>8565</v>
      </c>
      <c r="E1855" s="800" t="s">
        <v>12924</v>
      </c>
      <c r="F1855" s="800"/>
      <c r="G1855" s="575" t="s">
        <v>41</v>
      </c>
      <c r="H1855" s="574">
        <v>1</v>
      </c>
      <c r="I1855" s="573">
        <v>0.77</v>
      </c>
      <c r="J1855" s="573">
        <v>0.77</v>
      </c>
    </row>
    <row r="1856" spans="1:10" ht="25.5">
      <c r="A1856" s="572"/>
      <c r="B1856" s="572"/>
      <c r="C1856" s="572"/>
      <c r="D1856" s="572"/>
      <c r="E1856" s="572" t="s">
        <v>12923</v>
      </c>
      <c r="F1856" s="571">
        <v>0.54330109746821686</v>
      </c>
      <c r="G1856" s="572" t="s">
        <v>12922</v>
      </c>
      <c r="H1856" s="571">
        <v>0.46</v>
      </c>
      <c r="I1856" s="572" t="s">
        <v>12921</v>
      </c>
      <c r="J1856" s="571">
        <v>1</v>
      </c>
    </row>
    <row r="1857" spans="1:10" ht="15" thickBot="1">
      <c r="A1857" s="572"/>
      <c r="B1857" s="572"/>
      <c r="C1857" s="572"/>
      <c r="D1857" s="572"/>
      <c r="E1857" s="572" t="s">
        <v>12920</v>
      </c>
      <c r="F1857" s="571">
        <v>2.76</v>
      </c>
      <c r="G1857" s="572"/>
      <c r="H1857" s="801" t="s">
        <v>12919</v>
      </c>
      <c r="I1857" s="801"/>
      <c r="J1857" s="571">
        <v>12.55</v>
      </c>
    </row>
    <row r="1858" spans="1:10" ht="0.95" customHeight="1" thickTop="1">
      <c r="A1858" s="570"/>
      <c r="B1858" s="570"/>
      <c r="C1858" s="570"/>
      <c r="D1858" s="570"/>
      <c r="E1858" s="570"/>
      <c r="F1858" s="570"/>
      <c r="G1858" s="570"/>
      <c r="H1858" s="570"/>
      <c r="I1858" s="570"/>
      <c r="J1858" s="570"/>
    </row>
    <row r="1859" spans="1:10" ht="18" customHeight="1">
      <c r="A1859" s="590" t="s">
        <v>13569</v>
      </c>
      <c r="B1859" s="588" t="s">
        <v>12942</v>
      </c>
      <c r="C1859" s="590" t="s">
        <v>12941</v>
      </c>
      <c r="D1859" s="590" t="s">
        <v>12940</v>
      </c>
      <c r="E1859" s="802" t="s">
        <v>12939</v>
      </c>
      <c r="F1859" s="802"/>
      <c r="G1859" s="589" t="s">
        <v>12938</v>
      </c>
      <c r="H1859" s="588" t="s">
        <v>12937</v>
      </c>
      <c r="I1859" s="588" t="s">
        <v>12936</v>
      </c>
      <c r="J1859" s="588" t="s">
        <v>12935</v>
      </c>
    </row>
    <row r="1860" spans="1:10" ht="24" customHeight="1">
      <c r="A1860" s="586" t="s">
        <v>12934</v>
      </c>
      <c r="B1860" s="587" t="s">
        <v>13568</v>
      </c>
      <c r="C1860" s="586" t="s">
        <v>7</v>
      </c>
      <c r="D1860" s="586" t="s">
        <v>10937</v>
      </c>
      <c r="E1860" s="803" t="s">
        <v>12971</v>
      </c>
      <c r="F1860" s="803"/>
      <c r="G1860" s="585" t="s">
        <v>41</v>
      </c>
      <c r="H1860" s="584">
        <v>1</v>
      </c>
      <c r="I1860" s="583">
        <v>10.25</v>
      </c>
      <c r="J1860" s="583">
        <v>10.25</v>
      </c>
    </row>
    <row r="1861" spans="1:10" ht="24" customHeight="1">
      <c r="A1861" s="581" t="s">
        <v>12930</v>
      </c>
      <c r="B1861" s="582" t="s">
        <v>12970</v>
      </c>
      <c r="C1861" s="581" t="s">
        <v>7</v>
      </c>
      <c r="D1861" s="581" t="s">
        <v>53</v>
      </c>
      <c r="E1861" s="804" t="s">
        <v>12928</v>
      </c>
      <c r="F1861" s="804"/>
      <c r="G1861" s="580" t="s">
        <v>23</v>
      </c>
      <c r="H1861" s="579">
        <v>4.7600000000000003E-2</v>
      </c>
      <c r="I1861" s="578">
        <v>20.6</v>
      </c>
      <c r="J1861" s="578">
        <v>0.98</v>
      </c>
    </row>
    <row r="1862" spans="1:10" ht="24" customHeight="1">
      <c r="A1862" s="581" t="s">
        <v>12930</v>
      </c>
      <c r="B1862" s="582" t="s">
        <v>12969</v>
      </c>
      <c r="C1862" s="581" t="s">
        <v>7</v>
      </c>
      <c r="D1862" s="581" t="s">
        <v>55</v>
      </c>
      <c r="E1862" s="804" t="s">
        <v>12928</v>
      </c>
      <c r="F1862" s="804"/>
      <c r="G1862" s="580" t="s">
        <v>23</v>
      </c>
      <c r="H1862" s="579">
        <v>4.7600000000000003E-2</v>
      </c>
      <c r="I1862" s="578">
        <v>15.61</v>
      </c>
      <c r="J1862" s="578">
        <v>0.74</v>
      </c>
    </row>
    <row r="1863" spans="1:10" ht="24" customHeight="1">
      <c r="A1863" s="576" t="s">
        <v>12926</v>
      </c>
      <c r="B1863" s="577" t="s">
        <v>13565</v>
      </c>
      <c r="C1863" s="576" t="s">
        <v>7</v>
      </c>
      <c r="D1863" s="576" t="s">
        <v>6252</v>
      </c>
      <c r="E1863" s="800" t="s">
        <v>12924</v>
      </c>
      <c r="F1863" s="800"/>
      <c r="G1863" s="575" t="s">
        <v>41</v>
      </c>
      <c r="H1863" s="574">
        <v>1</v>
      </c>
      <c r="I1863" s="573">
        <v>7.76</v>
      </c>
      <c r="J1863" s="573">
        <v>7.76</v>
      </c>
    </row>
    <row r="1864" spans="1:10" ht="36" customHeight="1">
      <c r="A1864" s="576" t="s">
        <v>12926</v>
      </c>
      <c r="B1864" s="577" t="s">
        <v>13560</v>
      </c>
      <c r="C1864" s="576" t="s">
        <v>7</v>
      </c>
      <c r="D1864" s="576" t="s">
        <v>8565</v>
      </c>
      <c r="E1864" s="800" t="s">
        <v>12924</v>
      </c>
      <c r="F1864" s="800"/>
      <c r="G1864" s="575" t="s">
        <v>41</v>
      </c>
      <c r="H1864" s="574">
        <v>1</v>
      </c>
      <c r="I1864" s="573">
        <v>0.77</v>
      </c>
      <c r="J1864" s="573">
        <v>0.77</v>
      </c>
    </row>
    <row r="1865" spans="1:10" ht="25.5">
      <c r="A1865" s="572"/>
      <c r="B1865" s="572"/>
      <c r="C1865" s="572"/>
      <c r="D1865" s="572"/>
      <c r="E1865" s="572" t="s">
        <v>12923</v>
      </c>
      <c r="F1865" s="571">
        <v>0.73345648158209287</v>
      </c>
      <c r="G1865" s="572" t="s">
        <v>12922</v>
      </c>
      <c r="H1865" s="571">
        <v>0.62</v>
      </c>
      <c r="I1865" s="572" t="s">
        <v>12921</v>
      </c>
      <c r="J1865" s="571">
        <v>1.35</v>
      </c>
    </row>
    <row r="1866" spans="1:10" ht="15" thickBot="1">
      <c r="A1866" s="572"/>
      <c r="B1866" s="572"/>
      <c r="C1866" s="572"/>
      <c r="D1866" s="572"/>
      <c r="E1866" s="572" t="s">
        <v>12920</v>
      </c>
      <c r="F1866" s="571">
        <v>2.89</v>
      </c>
      <c r="G1866" s="572"/>
      <c r="H1866" s="801" t="s">
        <v>12919</v>
      </c>
      <c r="I1866" s="801"/>
      <c r="J1866" s="571">
        <v>13.14</v>
      </c>
    </row>
    <row r="1867" spans="1:10" ht="0.95" customHeight="1" thickTop="1">
      <c r="A1867" s="570"/>
      <c r="B1867" s="570"/>
      <c r="C1867" s="570"/>
      <c r="D1867" s="570"/>
      <c r="E1867" s="570"/>
      <c r="F1867" s="570"/>
      <c r="G1867" s="570"/>
      <c r="H1867" s="570"/>
      <c r="I1867" s="570"/>
      <c r="J1867" s="570"/>
    </row>
    <row r="1868" spans="1:10" ht="18" customHeight="1">
      <c r="A1868" s="590" t="s">
        <v>13567</v>
      </c>
      <c r="B1868" s="588" t="s">
        <v>12942</v>
      </c>
      <c r="C1868" s="590" t="s">
        <v>12941</v>
      </c>
      <c r="D1868" s="590" t="s">
        <v>12940</v>
      </c>
      <c r="E1868" s="802" t="s">
        <v>12939</v>
      </c>
      <c r="F1868" s="802"/>
      <c r="G1868" s="589" t="s">
        <v>12938</v>
      </c>
      <c r="H1868" s="588" t="s">
        <v>12937</v>
      </c>
      <c r="I1868" s="588" t="s">
        <v>12936</v>
      </c>
      <c r="J1868" s="588" t="s">
        <v>12935</v>
      </c>
    </row>
    <row r="1869" spans="1:10" ht="24" customHeight="1">
      <c r="A1869" s="586" t="s">
        <v>12934</v>
      </c>
      <c r="B1869" s="587" t="s">
        <v>13566</v>
      </c>
      <c r="C1869" s="586" t="s">
        <v>7</v>
      </c>
      <c r="D1869" s="586" t="s">
        <v>10938</v>
      </c>
      <c r="E1869" s="803" t="s">
        <v>12971</v>
      </c>
      <c r="F1869" s="803"/>
      <c r="G1869" s="585" t="s">
        <v>41</v>
      </c>
      <c r="H1869" s="584">
        <v>1</v>
      </c>
      <c r="I1869" s="583">
        <v>11.16</v>
      </c>
      <c r="J1869" s="583">
        <v>11.16</v>
      </c>
    </row>
    <row r="1870" spans="1:10" ht="24" customHeight="1">
      <c r="A1870" s="581" t="s">
        <v>12930</v>
      </c>
      <c r="B1870" s="582" t="s">
        <v>12970</v>
      </c>
      <c r="C1870" s="581" t="s">
        <v>7</v>
      </c>
      <c r="D1870" s="581" t="s">
        <v>53</v>
      </c>
      <c r="E1870" s="804" t="s">
        <v>12928</v>
      </c>
      <c r="F1870" s="804"/>
      <c r="G1870" s="580" t="s">
        <v>23</v>
      </c>
      <c r="H1870" s="579">
        <v>6.6299999999999998E-2</v>
      </c>
      <c r="I1870" s="578">
        <v>20.6</v>
      </c>
      <c r="J1870" s="578">
        <v>1.36</v>
      </c>
    </row>
    <row r="1871" spans="1:10" ht="24" customHeight="1">
      <c r="A1871" s="581" t="s">
        <v>12930</v>
      </c>
      <c r="B1871" s="582" t="s">
        <v>12969</v>
      </c>
      <c r="C1871" s="581" t="s">
        <v>7</v>
      </c>
      <c r="D1871" s="581" t="s">
        <v>55</v>
      </c>
      <c r="E1871" s="804" t="s">
        <v>12928</v>
      </c>
      <c r="F1871" s="804"/>
      <c r="G1871" s="580" t="s">
        <v>23</v>
      </c>
      <c r="H1871" s="579">
        <v>6.6299999999999998E-2</v>
      </c>
      <c r="I1871" s="578">
        <v>15.61</v>
      </c>
      <c r="J1871" s="578">
        <v>1.03</v>
      </c>
    </row>
    <row r="1872" spans="1:10" ht="24" customHeight="1">
      <c r="A1872" s="576" t="s">
        <v>12926</v>
      </c>
      <c r="B1872" s="577" t="s">
        <v>13565</v>
      </c>
      <c r="C1872" s="576" t="s">
        <v>7</v>
      </c>
      <c r="D1872" s="576" t="s">
        <v>6252</v>
      </c>
      <c r="E1872" s="800" t="s">
        <v>12924</v>
      </c>
      <c r="F1872" s="800"/>
      <c r="G1872" s="575" t="s">
        <v>41</v>
      </c>
      <c r="H1872" s="574">
        <v>1</v>
      </c>
      <c r="I1872" s="573">
        <v>7.76</v>
      </c>
      <c r="J1872" s="573">
        <v>7.76</v>
      </c>
    </row>
    <row r="1873" spans="1:10" ht="36" customHeight="1">
      <c r="A1873" s="576" t="s">
        <v>12926</v>
      </c>
      <c r="B1873" s="577" t="s">
        <v>13557</v>
      </c>
      <c r="C1873" s="576" t="s">
        <v>7</v>
      </c>
      <c r="D1873" s="576" t="s">
        <v>8568</v>
      </c>
      <c r="E1873" s="800" t="s">
        <v>12924</v>
      </c>
      <c r="F1873" s="800"/>
      <c r="G1873" s="575" t="s">
        <v>41</v>
      </c>
      <c r="H1873" s="574">
        <v>1</v>
      </c>
      <c r="I1873" s="573">
        <v>1.01</v>
      </c>
      <c r="J1873" s="573">
        <v>1.01</v>
      </c>
    </row>
    <row r="1874" spans="1:10" ht="25.5">
      <c r="A1874" s="572"/>
      <c r="B1874" s="572"/>
      <c r="C1874" s="572"/>
      <c r="D1874" s="572"/>
      <c r="E1874" s="572" t="s">
        <v>12923</v>
      </c>
      <c r="F1874" s="571">
        <v>1.0268390742149298</v>
      </c>
      <c r="G1874" s="572" t="s">
        <v>12922</v>
      </c>
      <c r="H1874" s="571">
        <v>0.86</v>
      </c>
      <c r="I1874" s="572" t="s">
        <v>12921</v>
      </c>
      <c r="J1874" s="571">
        <v>1.89</v>
      </c>
    </row>
    <row r="1875" spans="1:10" ht="15" thickBot="1">
      <c r="A1875" s="572"/>
      <c r="B1875" s="572"/>
      <c r="C1875" s="572"/>
      <c r="D1875" s="572"/>
      <c r="E1875" s="572" t="s">
        <v>12920</v>
      </c>
      <c r="F1875" s="571">
        <v>3.15</v>
      </c>
      <c r="G1875" s="572"/>
      <c r="H1875" s="801" t="s">
        <v>12919</v>
      </c>
      <c r="I1875" s="801"/>
      <c r="J1875" s="571">
        <v>14.31</v>
      </c>
    </row>
    <row r="1876" spans="1:10" ht="0.95" customHeight="1" thickTop="1">
      <c r="A1876" s="570"/>
      <c r="B1876" s="570"/>
      <c r="C1876" s="570"/>
      <c r="D1876" s="570"/>
      <c r="E1876" s="570"/>
      <c r="F1876" s="570"/>
      <c r="G1876" s="570"/>
      <c r="H1876" s="570"/>
      <c r="I1876" s="570"/>
      <c r="J1876" s="570"/>
    </row>
    <row r="1877" spans="1:10" ht="18" customHeight="1">
      <c r="A1877" s="590" t="s">
        <v>13564</v>
      </c>
      <c r="B1877" s="588" t="s">
        <v>12942</v>
      </c>
      <c r="C1877" s="590" t="s">
        <v>12941</v>
      </c>
      <c r="D1877" s="590" t="s">
        <v>12940</v>
      </c>
      <c r="E1877" s="802" t="s">
        <v>12939</v>
      </c>
      <c r="F1877" s="802"/>
      <c r="G1877" s="589" t="s">
        <v>12938</v>
      </c>
      <c r="H1877" s="588" t="s">
        <v>12937</v>
      </c>
      <c r="I1877" s="588" t="s">
        <v>12936</v>
      </c>
      <c r="J1877" s="588" t="s">
        <v>12935</v>
      </c>
    </row>
    <row r="1878" spans="1:10" ht="24" customHeight="1">
      <c r="A1878" s="586" t="s">
        <v>12934</v>
      </c>
      <c r="B1878" s="587" t="s">
        <v>13563</v>
      </c>
      <c r="C1878" s="586" t="s">
        <v>7</v>
      </c>
      <c r="D1878" s="586" t="s">
        <v>10943</v>
      </c>
      <c r="E1878" s="803" t="s">
        <v>12971</v>
      </c>
      <c r="F1878" s="803"/>
      <c r="G1878" s="585" t="s">
        <v>41</v>
      </c>
      <c r="H1878" s="584">
        <v>1</v>
      </c>
      <c r="I1878" s="583">
        <v>48.59</v>
      </c>
      <c r="J1878" s="583">
        <v>48.59</v>
      </c>
    </row>
    <row r="1879" spans="1:10" ht="24" customHeight="1">
      <c r="A1879" s="581" t="s">
        <v>12930</v>
      </c>
      <c r="B1879" s="582" t="s">
        <v>12970</v>
      </c>
      <c r="C1879" s="581" t="s">
        <v>7</v>
      </c>
      <c r="D1879" s="581" t="s">
        <v>53</v>
      </c>
      <c r="E1879" s="804" t="s">
        <v>12928</v>
      </c>
      <c r="F1879" s="804"/>
      <c r="G1879" s="580" t="s">
        <v>23</v>
      </c>
      <c r="H1879" s="579">
        <v>7.0300000000000001E-2</v>
      </c>
      <c r="I1879" s="578">
        <v>20.6</v>
      </c>
      <c r="J1879" s="578">
        <v>1.44</v>
      </c>
    </row>
    <row r="1880" spans="1:10" ht="24" customHeight="1">
      <c r="A1880" s="581" t="s">
        <v>12930</v>
      </c>
      <c r="B1880" s="582" t="s">
        <v>12969</v>
      </c>
      <c r="C1880" s="581" t="s">
        <v>7</v>
      </c>
      <c r="D1880" s="581" t="s">
        <v>55</v>
      </c>
      <c r="E1880" s="804" t="s">
        <v>12928</v>
      </c>
      <c r="F1880" s="804"/>
      <c r="G1880" s="580" t="s">
        <v>23</v>
      </c>
      <c r="H1880" s="579">
        <v>7.0300000000000001E-2</v>
      </c>
      <c r="I1880" s="578">
        <v>15.61</v>
      </c>
      <c r="J1880" s="578">
        <v>1.0900000000000001</v>
      </c>
    </row>
    <row r="1881" spans="1:10" ht="24" customHeight="1">
      <c r="A1881" s="576" t="s">
        <v>12926</v>
      </c>
      <c r="B1881" s="577" t="s">
        <v>13554</v>
      </c>
      <c r="C1881" s="576" t="s">
        <v>7</v>
      </c>
      <c r="D1881" s="576" t="s">
        <v>6249</v>
      </c>
      <c r="E1881" s="800" t="s">
        <v>12924</v>
      </c>
      <c r="F1881" s="800"/>
      <c r="G1881" s="575" t="s">
        <v>41</v>
      </c>
      <c r="H1881" s="574">
        <v>1</v>
      </c>
      <c r="I1881" s="573">
        <v>44.52</v>
      </c>
      <c r="J1881" s="573">
        <v>44.52</v>
      </c>
    </row>
    <row r="1882" spans="1:10" ht="36" customHeight="1">
      <c r="A1882" s="576" t="s">
        <v>12926</v>
      </c>
      <c r="B1882" s="577" t="s">
        <v>13560</v>
      </c>
      <c r="C1882" s="576" t="s">
        <v>7</v>
      </c>
      <c r="D1882" s="576" t="s">
        <v>8565</v>
      </c>
      <c r="E1882" s="800" t="s">
        <v>12924</v>
      </c>
      <c r="F1882" s="800"/>
      <c r="G1882" s="575" t="s">
        <v>41</v>
      </c>
      <c r="H1882" s="574">
        <v>2</v>
      </c>
      <c r="I1882" s="573">
        <v>0.77</v>
      </c>
      <c r="J1882" s="573">
        <v>1.54</v>
      </c>
    </row>
    <row r="1883" spans="1:10" ht="25.5">
      <c r="A1883" s="572"/>
      <c r="B1883" s="572"/>
      <c r="C1883" s="572"/>
      <c r="D1883" s="572"/>
      <c r="E1883" s="572" t="s">
        <v>12923</v>
      </c>
      <c r="F1883" s="571">
        <v>1.0866021949364337</v>
      </c>
      <c r="G1883" s="572" t="s">
        <v>12922</v>
      </c>
      <c r="H1883" s="571">
        <v>0.91</v>
      </c>
      <c r="I1883" s="572" t="s">
        <v>12921</v>
      </c>
      <c r="J1883" s="571">
        <v>2</v>
      </c>
    </row>
    <row r="1884" spans="1:10" ht="15" thickBot="1">
      <c r="A1884" s="572"/>
      <c r="B1884" s="572"/>
      <c r="C1884" s="572"/>
      <c r="D1884" s="572"/>
      <c r="E1884" s="572" t="s">
        <v>12920</v>
      </c>
      <c r="F1884" s="571">
        <v>13.72</v>
      </c>
      <c r="G1884" s="572"/>
      <c r="H1884" s="801" t="s">
        <v>12919</v>
      </c>
      <c r="I1884" s="801"/>
      <c r="J1884" s="571">
        <v>62.31</v>
      </c>
    </row>
    <row r="1885" spans="1:10" ht="0.95" customHeight="1" thickTop="1">
      <c r="A1885" s="570"/>
      <c r="B1885" s="570"/>
      <c r="C1885" s="570"/>
      <c r="D1885" s="570"/>
      <c r="E1885" s="570"/>
      <c r="F1885" s="570"/>
      <c r="G1885" s="570"/>
      <c r="H1885" s="570"/>
      <c r="I1885" s="570"/>
      <c r="J1885" s="570"/>
    </row>
    <row r="1886" spans="1:10" ht="18" customHeight="1">
      <c r="A1886" s="590" t="s">
        <v>13562</v>
      </c>
      <c r="B1886" s="588" t="s">
        <v>12942</v>
      </c>
      <c r="C1886" s="590" t="s">
        <v>12941</v>
      </c>
      <c r="D1886" s="590" t="s">
        <v>12940</v>
      </c>
      <c r="E1886" s="802" t="s">
        <v>12939</v>
      </c>
      <c r="F1886" s="802"/>
      <c r="G1886" s="589" t="s">
        <v>12938</v>
      </c>
      <c r="H1886" s="588" t="s">
        <v>12937</v>
      </c>
      <c r="I1886" s="588" t="s">
        <v>12936</v>
      </c>
      <c r="J1886" s="588" t="s">
        <v>12935</v>
      </c>
    </row>
    <row r="1887" spans="1:10" ht="24" customHeight="1">
      <c r="A1887" s="586" t="s">
        <v>12934</v>
      </c>
      <c r="B1887" s="587" t="s">
        <v>13561</v>
      </c>
      <c r="C1887" s="586" t="s">
        <v>7</v>
      </c>
      <c r="D1887" s="586" t="s">
        <v>10944</v>
      </c>
      <c r="E1887" s="803" t="s">
        <v>12971</v>
      </c>
      <c r="F1887" s="803"/>
      <c r="G1887" s="585" t="s">
        <v>41</v>
      </c>
      <c r="H1887" s="584">
        <v>1</v>
      </c>
      <c r="I1887" s="583">
        <v>49.5</v>
      </c>
      <c r="J1887" s="583">
        <v>49.5</v>
      </c>
    </row>
    <row r="1888" spans="1:10" ht="24" customHeight="1">
      <c r="A1888" s="581" t="s">
        <v>12930</v>
      </c>
      <c r="B1888" s="582" t="s">
        <v>12970</v>
      </c>
      <c r="C1888" s="581" t="s">
        <v>7</v>
      </c>
      <c r="D1888" s="581" t="s">
        <v>53</v>
      </c>
      <c r="E1888" s="804" t="s">
        <v>12928</v>
      </c>
      <c r="F1888" s="804"/>
      <c r="G1888" s="580" t="s">
        <v>23</v>
      </c>
      <c r="H1888" s="579">
        <v>9.5200000000000007E-2</v>
      </c>
      <c r="I1888" s="578">
        <v>20.6</v>
      </c>
      <c r="J1888" s="578">
        <v>1.96</v>
      </c>
    </row>
    <row r="1889" spans="1:10" ht="24" customHeight="1">
      <c r="A1889" s="581" t="s">
        <v>12930</v>
      </c>
      <c r="B1889" s="582" t="s">
        <v>12969</v>
      </c>
      <c r="C1889" s="581" t="s">
        <v>7</v>
      </c>
      <c r="D1889" s="581" t="s">
        <v>55</v>
      </c>
      <c r="E1889" s="804" t="s">
        <v>12928</v>
      </c>
      <c r="F1889" s="804"/>
      <c r="G1889" s="580" t="s">
        <v>23</v>
      </c>
      <c r="H1889" s="579">
        <v>9.5200000000000007E-2</v>
      </c>
      <c r="I1889" s="578">
        <v>15.61</v>
      </c>
      <c r="J1889" s="578">
        <v>1.48</v>
      </c>
    </row>
    <row r="1890" spans="1:10" ht="24" customHeight="1">
      <c r="A1890" s="576" t="s">
        <v>12926</v>
      </c>
      <c r="B1890" s="577" t="s">
        <v>13554</v>
      </c>
      <c r="C1890" s="576" t="s">
        <v>7</v>
      </c>
      <c r="D1890" s="576" t="s">
        <v>6249</v>
      </c>
      <c r="E1890" s="800" t="s">
        <v>12924</v>
      </c>
      <c r="F1890" s="800"/>
      <c r="G1890" s="575" t="s">
        <v>41</v>
      </c>
      <c r="H1890" s="574">
        <v>1</v>
      </c>
      <c r="I1890" s="573">
        <v>44.52</v>
      </c>
      <c r="J1890" s="573">
        <v>44.52</v>
      </c>
    </row>
    <row r="1891" spans="1:10" ht="36" customHeight="1">
      <c r="A1891" s="576" t="s">
        <v>12926</v>
      </c>
      <c r="B1891" s="577" t="s">
        <v>13560</v>
      </c>
      <c r="C1891" s="576" t="s">
        <v>7</v>
      </c>
      <c r="D1891" s="576" t="s">
        <v>8565</v>
      </c>
      <c r="E1891" s="800" t="s">
        <v>12924</v>
      </c>
      <c r="F1891" s="800"/>
      <c r="G1891" s="575" t="s">
        <v>41</v>
      </c>
      <c r="H1891" s="574">
        <v>2</v>
      </c>
      <c r="I1891" s="573">
        <v>0.77</v>
      </c>
      <c r="J1891" s="573">
        <v>1.54</v>
      </c>
    </row>
    <row r="1892" spans="1:10" ht="25.5">
      <c r="A1892" s="572"/>
      <c r="B1892" s="572"/>
      <c r="C1892" s="572"/>
      <c r="D1892" s="572"/>
      <c r="E1892" s="572" t="s">
        <v>12923</v>
      </c>
      <c r="F1892" s="571">
        <v>1.4723459741388678</v>
      </c>
      <c r="G1892" s="572" t="s">
        <v>12922</v>
      </c>
      <c r="H1892" s="571">
        <v>1.24</v>
      </c>
      <c r="I1892" s="572" t="s">
        <v>12921</v>
      </c>
      <c r="J1892" s="571">
        <v>2.71</v>
      </c>
    </row>
    <row r="1893" spans="1:10" ht="15" thickBot="1">
      <c r="A1893" s="572"/>
      <c r="B1893" s="572"/>
      <c r="C1893" s="572"/>
      <c r="D1893" s="572"/>
      <c r="E1893" s="572" t="s">
        <v>12920</v>
      </c>
      <c r="F1893" s="571">
        <v>13.97</v>
      </c>
      <c r="G1893" s="572"/>
      <c r="H1893" s="801" t="s">
        <v>12919</v>
      </c>
      <c r="I1893" s="801"/>
      <c r="J1893" s="571">
        <v>63.47</v>
      </c>
    </row>
    <row r="1894" spans="1:10" ht="0.95" customHeight="1" thickTop="1">
      <c r="A1894" s="570"/>
      <c r="B1894" s="570"/>
      <c r="C1894" s="570"/>
      <c r="D1894" s="570"/>
      <c r="E1894" s="570"/>
      <c r="F1894" s="570"/>
      <c r="G1894" s="570"/>
      <c r="H1894" s="570"/>
      <c r="I1894" s="570"/>
      <c r="J1894" s="570"/>
    </row>
    <row r="1895" spans="1:10" ht="18" customHeight="1">
      <c r="A1895" s="590" t="s">
        <v>13559</v>
      </c>
      <c r="B1895" s="588" t="s">
        <v>12942</v>
      </c>
      <c r="C1895" s="590" t="s">
        <v>12941</v>
      </c>
      <c r="D1895" s="590" t="s">
        <v>12940</v>
      </c>
      <c r="E1895" s="802" t="s">
        <v>12939</v>
      </c>
      <c r="F1895" s="802"/>
      <c r="G1895" s="589" t="s">
        <v>12938</v>
      </c>
      <c r="H1895" s="588" t="s">
        <v>12937</v>
      </c>
      <c r="I1895" s="588" t="s">
        <v>12936</v>
      </c>
      <c r="J1895" s="588" t="s">
        <v>12935</v>
      </c>
    </row>
    <row r="1896" spans="1:10" ht="24" customHeight="1">
      <c r="A1896" s="586" t="s">
        <v>12934</v>
      </c>
      <c r="B1896" s="587" t="s">
        <v>13558</v>
      </c>
      <c r="C1896" s="586" t="s">
        <v>7</v>
      </c>
      <c r="D1896" s="586" t="s">
        <v>10946</v>
      </c>
      <c r="E1896" s="803" t="s">
        <v>12971</v>
      </c>
      <c r="F1896" s="803"/>
      <c r="G1896" s="585" t="s">
        <v>41</v>
      </c>
      <c r="H1896" s="584">
        <v>1</v>
      </c>
      <c r="I1896" s="583">
        <v>51.32</v>
      </c>
      <c r="J1896" s="583">
        <v>51.32</v>
      </c>
    </row>
    <row r="1897" spans="1:10" ht="24" customHeight="1">
      <c r="A1897" s="581" t="s">
        <v>12930</v>
      </c>
      <c r="B1897" s="582" t="s">
        <v>12970</v>
      </c>
      <c r="C1897" s="581" t="s">
        <v>7</v>
      </c>
      <c r="D1897" s="581" t="s">
        <v>53</v>
      </c>
      <c r="E1897" s="804" t="s">
        <v>12928</v>
      </c>
      <c r="F1897" s="804"/>
      <c r="G1897" s="580" t="s">
        <v>23</v>
      </c>
      <c r="H1897" s="579">
        <v>0.13250000000000001</v>
      </c>
      <c r="I1897" s="578">
        <v>20.6</v>
      </c>
      <c r="J1897" s="578">
        <v>2.72</v>
      </c>
    </row>
    <row r="1898" spans="1:10" ht="24" customHeight="1">
      <c r="A1898" s="581" t="s">
        <v>12930</v>
      </c>
      <c r="B1898" s="582" t="s">
        <v>12969</v>
      </c>
      <c r="C1898" s="581" t="s">
        <v>7</v>
      </c>
      <c r="D1898" s="581" t="s">
        <v>55</v>
      </c>
      <c r="E1898" s="804" t="s">
        <v>12928</v>
      </c>
      <c r="F1898" s="804"/>
      <c r="G1898" s="580" t="s">
        <v>23</v>
      </c>
      <c r="H1898" s="579">
        <v>0.13250000000000001</v>
      </c>
      <c r="I1898" s="578">
        <v>15.61</v>
      </c>
      <c r="J1898" s="578">
        <v>2.06</v>
      </c>
    </row>
    <row r="1899" spans="1:10" ht="24" customHeight="1">
      <c r="A1899" s="576" t="s">
        <v>12926</v>
      </c>
      <c r="B1899" s="577" t="s">
        <v>13554</v>
      </c>
      <c r="C1899" s="576" t="s">
        <v>7</v>
      </c>
      <c r="D1899" s="576" t="s">
        <v>6249</v>
      </c>
      <c r="E1899" s="800" t="s">
        <v>12924</v>
      </c>
      <c r="F1899" s="800"/>
      <c r="G1899" s="575" t="s">
        <v>41</v>
      </c>
      <c r="H1899" s="574">
        <v>1</v>
      </c>
      <c r="I1899" s="573">
        <v>44.52</v>
      </c>
      <c r="J1899" s="573">
        <v>44.52</v>
      </c>
    </row>
    <row r="1900" spans="1:10" ht="36" customHeight="1">
      <c r="A1900" s="576" t="s">
        <v>12926</v>
      </c>
      <c r="B1900" s="577" t="s">
        <v>13557</v>
      </c>
      <c r="C1900" s="576" t="s">
        <v>7</v>
      </c>
      <c r="D1900" s="576" t="s">
        <v>8568</v>
      </c>
      <c r="E1900" s="800" t="s">
        <v>12924</v>
      </c>
      <c r="F1900" s="800"/>
      <c r="G1900" s="575" t="s">
        <v>41</v>
      </c>
      <c r="H1900" s="574">
        <v>2</v>
      </c>
      <c r="I1900" s="573">
        <v>1.01</v>
      </c>
      <c r="J1900" s="573">
        <v>2.02</v>
      </c>
    </row>
    <row r="1901" spans="1:10" ht="25.5">
      <c r="A1901" s="572"/>
      <c r="B1901" s="572"/>
      <c r="C1901" s="572"/>
      <c r="D1901" s="572"/>
      <c r="E1901" s="572" t="s">
        <v>12923</v>
      </c>
      <c r="F1901" s="571">
        <v>2.0536781484298596</v>
      </c>
      <c r="G1901" s="572" t="s">
        <v>12922</v>
      </c>
      <c r="H1901" s="571">
        <v>1.73</v>
      </c>
      <c r="I1901" s="572" t="s">
        <v>12921</v>
      </c>
      <c r="J1901" s="571">
        <v>3.78</v>
      </c>
    </row>
    <row r="1902" spans="1:10" ht="15" thickBot="1">
      <c r="A1902" s="572"/>
      <c r="B1902" s="572"/>
      <c r="C1902" s="572"/>
      <c r="D1902" s="572"/>
      <c r="E1902" s="572" t="s">
        <v>12920</v>
      </c>
      <c r="F1902" s="571">
        <v>14.49</v>
      </c>
      <c r="G1902" s="572"/>
      <c r="H1902" s="801" t="s">
        <v>12919</v>
      </c>
      <c r="I1902" s="801"/>
      <c r="J1902" s="571">
        <v>65.81</v>
      </c>
    </row>
    <row r="1903" spans="1:10" ht="0.95" customHeight="1" thickTop="1">
      <c r="A1903" s="570"/>
      <c r="B1903" s="570"/>
      <c r="C1903" s="570"/>
      <c r="D1903" s="570"/>
      <c r="E1903" s="570"/>
      <c r="F1903" s="570"/>
      <c r="G1903" s="570"/>
      <c r="H1903" s="570"/>
      <c r="I1903" s="570"/>
      <c r="J1903" s="570"/>
    </row>
    <row r="1904" spans="1:10" ht="18" customHeight="1">
      <c r="A1904" s="590" t="s">
        <v>13556</v>
      </c>
      <c r="B1904" s="588" t="s">
        <v>12942</v>
      </c>
      <c r="C1904" s="590" t="s">
        <v>12941</v>
      </c>
      <c r="D1904" s="590" t="s">
        <v>12940</v>
      </c>
      <c r="E1904" s="802" t="s">
        <v>12939</v>
      </c>
      <c r="F1904" s="802"/>
      <c r="G1904" s="589" t="s">
        <v>12938</v>
      </c>
      <c r="H1904" s="588" t="s">
        <v>12937</v>
      </c>
      <c r="I1904" s="588" t="s">
        <v>12936</v>
      </c>
      <c r="J1904" s="588" t="s">
        <v>12935</v>
      </c>
    </row>
    <row r="1905" spans="1:10" ht="24" customHeight="1">
      <c r="A1905" s="586" t="s">
        <v>12934</v>
      </c>
      <c r="B1905" s="587" t="s">
        <v>13555</v>
      </c>
      <c r="C1905" s="586" t="s">
        <v>7</v>
      </c>
      <c r="D1905" s="586" t="s">
        <v>10947</v>
      </c>
      <c r="E1905" s="803" t="s">
        <v>12971</v>
      </c>
      <c r="F1905" s="803"/>
      <c r="G1905" s="585" t="s">
        <v>41</v>
      </c>
      <c r="H1905" s="584">
        <v>1</v>
      </c>
      <c r="I1905" s="583">
        <v>53.51</v>
      </c>
      <c r="J1905" s="583">
        <v>53.51</v>
      </c>
    </row>
    <row r="1906" spans="1:10" ht="24" customHeight="1">
      <c r="A1906" s="581" t="s">
        <v>12930</v>
      </c>
      <c r="B1906" s="582" t="s">
        <v>12970</v>
      </c>
      <c r="C1906" s="581" t="s">
        <v>7</v>
      </c>
      <c r="D1906" s="581" t="s">
        <v>53</v>
      </c>
      <c r="E1906" s="804" t="s">
        <v>12928</v>
      </c>
      <c r="F1906" s="804"/>
      <c r="G1906" s="580" t="s">
        <v>23</v>
      </c>
      <c r="H1906" s="579">
        <v>0.18229999999999999</v>
      </c>
      <c r="I1906" s="578">
        <v>20.6</v>
      </c>
      <c r="J1906" s="578">
        <v>3.75</v>
      </c>
    </row>
    <row r="1907" spans="1:10" ht="24" customHeight="1">
      <c r="A1907" s="581" t="s">
        <v>12930</v>
      </c>
      <c r="B1907" s="582" t="s">
        <v>12969</v>
      </c>
      <c r="C1907" s="581" t="s">
        <v>7</v>
      </c>
      <c r="D1907" s="581" t="s">
        <v>55</v>
      </c>
      <c r="E1907" s="804" t="s">
        <v>12928</v>
      </c>
      <c r="F1907" s="804"/>
      <c r="G1907" s="580" t="s">
        <v>23</v>
      </c>
      <c r="H1907" s="579">
        <v>0.18229999999999999</v>
      </c>
      <c r="I1907" s="578">
        <v>15.61</v>
      </c>
      <c r="J1907" s="578">
        <v>2.84</v>
      </c>
    </row>
    <row r="1908" spans="1:10" ht="24" customHeight="1">
      <c r="A1908" s="576" t="s">
        <v>12926</v>
      </c>
      <c r="B1908" s="577" t="s">
        <v>13554</v>
      </c>
      <c r="C1908" s="576" t="s">
        <v>7</v>
      </c>
      <c r="D1908" s="576" t="s">
        <v>6249</v>
      </c>
      <c r="E1908" s="800" t="s">
        <v>12924</v>
      </c>
      <c r="F1908" s="800"/>
      <c r="G1908" s="575" t="s">
        <v>41</v>
      </c>
      <c r="H1908" s="574">
        <v>1</v>
      </c>
      <c r="I1908" s="573">
        <v>44.52</v>
      </c>
      <c r="J1908" s="573">
        <v>44.52</v>
      </c>
    </row>
    <row r="1909" spans="1:10" ht="36" customHeight="1">
      <c r="A1909" s="576" t="s">
        <v>12926</v>
      </c>
      <c r="B1909" s="577" t="s">
        <v>13553</v>
      </c>
      <c r="C1909" s="576" t="s">
        <v>7</v>
      </c>
      <c r="D1909" s="576" t="s">
        <v>8570</v>
      </c>
      <c r="E1909" s="800" t="s">
        <v>12924</v>
      </c>
      <c r="F1909" s="800"/>
      <c r="G1909" s="575" t="s">
        <v>41</v>
      </c>
      <c r="H1909" s="574">
        <v>2</v>
      </c>
      <c r="I1909" s="573">
        <v>1.2</v>
      </c>
      <c r="J1909" s="573">
        <v>2.4</v>
      </c>
    </row>
    <row r="1910" spans="1:10" ht="25.5">
      <c r="A1910" s="572"/>
      <c r="B1910" s="572"/>
      <c r="C1910" s="572"/>
      <c r="D1910" s="572"/>
      <c r="E1910" s="572" t="s">
        <v>12923</v>
      </c>
      <c r="F1910" s="571">
        <v>2.8305987178094099</v>
      </c>
      <c r="G1910" s="572" t="s">
        <v>12922</v>
      </c>
      <c r="H1910" s="571">
        <v>2.38</v>
      </c>
      <c r="I1910" s="572" t="s">
        <v>12921</v>
      </c>
      <c r="J1910" s="571">
        <v>5.21</v>
      </c>
    </row>
    <row r="1911" spans="1:10" ht="15" thickBot="1">
      <c r="A1911" s="572"/>
      <c r="B1911" s="572"/>
      <c r="C1911" s="572"/>
      <c r="D1911" s="572"/>
      <c r="E1911" s="572" t="s">
        <v>12920</v>
      </c>
      <c r="F1911" s="571">
        <v>15.11</v>
      </c>
      <c r="G1911" s="572"/>
      <c r="H1911" s="801" t="s">
        <v>12919</v>
      </c>
      <c r="I1911" s="801"/>
      <c r="J1911" s="571">
        <v>68.62</v>
      </c>
    </row>
    <row r="1912" spans="1:10" ht="0.95" customHeight="1" thickTop="1">
      <c r="A1912" s="570"/>
      <c r="B1912" s="570"/>
      <c r="C1912" s="570"/>
      <c r="D1912" s="570"/>
      <c r="E1912" s="570"/>
      <c r="F1912" s="570"/>
      <c r="G1912" s="570"/>
      <c r="H1912" s="570"/>
      <c r="I1912" s="570"/>
      <c r="J1912" s="570"/>
    </row>
    <row r="1913" spans="1:10" ht="18" customHeight="1">
      <c r="A1913" s="590" t="s">
        <v>13552</v>
      </c>
      <c r="B1913" s="588" t="s">
        <v>12942</v>
      </c>
      <c r="C1913" s="590" t="s">
        <v>12941</v>
      </c>
      <c r="D1913" s="590" t="s">
        <v>12940</v>
      </c>
      <c r="E1913" s="802" t="s">
        <v>12939</v>
      </c>
      <c r="F1913" s="802"/>
      <c r="G1913" s="589" t="s">
        <v>12938</v>
      </c>
      <c r="H1913" s="588" t="s">
        <v>12937</v>
      </c>
      <c r="I1913" s="588" t="s">
        <v>12936</v>
      </c>
      <c r="J1913" s="588" t="s">
        <v>12935</v>
      </c>
    </row>
    <row r="1914" spans="1:10" ht="24" customHeight="1">
      <c r="A1914" s="586" t="s">
        <v>12934</v>
      </c>
      <c r="B1914" s="587" t="s">
        <v>13551</v>
      </c>
      <c r="C1914" s="586" t="s">
        <v>7</v>
      </c>
      <c r="D1914" s="586" t="s">
        <v>10948</v>
      </c>
      <c r="E1914" s="803" t="s">
        <v>12971</v>
      </c>
      <c r="F1914" s="803"/>
      <c r="G1914" s="585" t="s">
        <v>41</v>
      </c>
      <c r="H1914" s="584">
        <v>1</v>
      </c>
      <c r="I1914" s="583">
        <v>56.23</v>
      </c>
      <c r="J1914" s="583">
        <v>56.23</v>
      </c>
    </row>
    <row r="1915" spans="1:10" ht="24" customHeight="1">
      <c r="A1915" s="581" t="s">
        <v>12930</v>
      </c>
      <c r="B1915" s="582" t="s">
        <v>12970</v>
      </c>
      <c r="C1915" s="581" t="s">
        <v>7</v>
      </c>
      <c r="D1915" s="581" t="s">
        <v>53</v>
      </c>
      <c r="E1915" s="804" t="s">
        <v>12928</v>
      </c>
      <c r="F1915" s="804"/>
      <c r="G1915" s="580" t="s">
        <v>23</v>
      </c>
      <c r="H1915" s="579">
        <v>0.27050000000000002</v>
      </c>
      <c r="I1915" s="578">
        <v>20.6</v>
      </c>
      <c r="J1915" s="578">
        <v>5.57</v>
      </c>
    </row>
    <row r="1916" spans="1:10" ht="24" customHeight="1">
      <c r="A1916" s="581" t="s">
        <v>12930</v>
      </c>
      <c r="B1916" s="582" t="s">
        <v>12969</v>
      </c>
      <c r="C1916" s="581" t="s">
        <v>7</v>
      </c>
      <c r="D1916" s="581" t="s">
        <v>55</v>
      </c>
      <c r="E1916" s="804" t="s">
        <v>12928</v>
      </c>
      <c r="F1916" s="804"/>
      <c r="G1916" s="580" t="s">
        <v>23</v>
      </c>
      <c r="H1916" s="579">
        <v>0.27050000000000002</v>
      </c>
      <c r="I1916" s="578">
        <v>15.61</v>
      </c>
      <c r="J1916" s="578">
        <v>4.22</v>
      </c>
    </row>
    <row r="1917" spans="1:10" ht="24" customHeight="1">
      <c r="A1917" s="576" t="s">
        <v>12926</v>
      </c>
      <c r="B1917" s="577" t="s">
        <v>13550</v>
      </c>
      <c r="C1917" s="576" t="s">
        <v>7</v>
      </c>
      <c r="D1917" s="576" t="s">
        <v>6250</v>
      </c>
      <c r="E1917" s="800" t="s">
        <v>12924</v>
      </c>
      <c r="F1917" s="800"/>
      <c r="G1917" s="575" t="s">
        <v>41</v>
      </c>
      <c r="H1917" s="574">
        <v>1</v>
      </c>
      <c r="I1917" s="573">
        <v>43.84</v>
      </c>
      <c r="J1917" s="573">
        <v>43.84</v>
      </c>
    </row>
    <row r="1918" spans="1:10" ht="36" customHeight="1">
      <c r="A1918" s="576" t="s">
        <v>12926</v>
      </c>
      <c r="B1918" s="577" t="s">
        <v>13549</v>
      </c>
      <c r="C1918" s="576" t="s">
        <v>7</v>
      </c>
      <c r="D1918" s="576" t="s">
        <v>8562</v>
      </c>
      <c r="E1918" s="800" t="s">
        <v>12924</v>
      </c>
      <c r="F1918" s="800"/>
      <c r="G1918" s="575" t="s">
        <v>41</v>
      </c>
      <c r="H1918" s="574">
        <v>2</v>
      </c>
      <c r="I1918" s="573">
        <v>1.3</v>
      </c>
      <c r="J1918" s="573">
        <v>2.6</v>
      </c>
    </row>
    <row r="1919" spans="1:10" ht="25.5">
      <c r="A1919" s="572"/>
      <c r="B1919" s="572"/>
      <c r="C1919" s="572"/>
      <c r="D1919" s="572"/>
      <c r="E1919" s="572" t="s">
        <v>12923</v>
      </c>
      <c r="F1919" s="571">
        <v>4.1997174834293167</v>
      </c>
      <c r="G1919" s="572" t="s">
        <v>12922</v>
      </c>
      <c r="H1919" s="571">
        <v>3.53</v>
      </c>
      <c r="I1919" s="572" t="s">
        <v>12921</v>
      </c>
      <c r="J1919" s="571">
        <v>7.73</v>
      </c>
    </row>
    <row r="1920" spans="1:10" ht="15" thickBot="1">
      <c r="A1920" s="572"/>
      <c r="B1920" s="572"/>
      <c r="C1920" s="572"/>
      <c r="D1920" s="572"/>
      <c r="E1920" s="572" t="s">
        <v>12920</v>
      </c>
      <c r="F1920" s="571">
        <v>15.87</v>
      </c>
      <c r="G1920" s="572"/>
      <c r="H1920" s="801" t="s">
        <v>12919</v>
      </c>
      <c r="I1920" s="801"/>
      <c r="J1920" s="571">
        <v>72.099999999999994</v>
      </c>
    </row>
    <row r="1921" spans="1:10" ht="0.95" customHeight="1" thickTop="1">
      <c r="A1921" s="570"/>
      <c r="B1921" s="570"/>
      <c r="C1921" s="570"/>
      <c r="D1921" s="570"/>
      <c r="E1921" s="570"/>
      <c r="F1921" s="570"/>
      <c r="G1921" s="570"/>
      <c r="H1921" s="570"/>
      <c r="I1921" s="570"/>
      <c r="J1921" s="570"/>
    </row>
    <row r="1922" spans="1:10" ht="18" customHeight="1">
      <c r="A1922" s="590" t="s">
        <v>13548</v>
      </c>
      <c r="B1922" s="588" t="s">
        <v>12942</v>
      </c>
      <c r="C1922" s="590" t="s">
        <v>12941</v>
      </c>
      <c r="D1922" s="590" t="s">
        <v>12940</v>
      </c>
      <c r="E1922" s="802" t="s">
        <v>12939</v>
      </c>
      <c r="F1922" s="802"/>
      <c r="G1922" s="589" t="s">
        <v>12938</v>
      </c>
      <c r="H1922" s="588" t="s">
        <v>12937</v>
      </c>
      <c r="I1922" s="588" t="s">
        <v>12936</v>
      </c>
      <c r="J1922" s="588" t="s">
        <v>12935</v>
      </c>
    </row>
    <row r="1923" spans="1:10" ht="36" customHeight="1">
      <c r="A1923" s="586" t="s">
        <v>12934</v>
      </c>
      <c r="B1923" s="587" t="s">
        <v>13547</v>
      </c>
      <c r="C1923" s="586" t="s">
        <v>7</v>
      </c>
      <c r="D1923" s="586" t="s">
        <v>10975</v>
      </c>
      <c r="E1923" s="803" t="s">
        <v>12971</v>
      </c>
      <c r="F1923" s="803"/>
      <c r="G1923" s="585" t="s">
        <v>41</v>
      </c>
      <c r="H1923" s="584">
        <v>1</v>
      </c>
      <c r="I1923" s="583">
        <v>357.96</v>
      </c>
      <c r="J1923" s="583">
        <v>357.96</v>
      </c>
    </row>
    <row r="1924" spans="1:10" ht="24" customHeight="1">
      <c r="A1924" s="581" t="s">
        <v>12930</v>
      </c>
      <c r="B1924" s="582" t="s">
        <v>12970</v>
      </c>
      <c r="C1924" s="581" t="s">
        <v>7</v>
      </c>
      <c r="D1924" s="581" t="s">
        <v>53</v>
      </c>
      <c r="E1924" s="804" t="s">
        <v>12928</v>
      </c>
      <c r="F1924" s="804"/>
      <c r="G1924" s="580" t="s">
        <v>23</v>
      </c>
      <c r="H1924" s="579">
        <v>1.3231999999999999</v>
      </c>
      <c r="I1924" s="578">
        <v>20.6</v>
      </c>
      <c r="J1924" s="578">
        <v>27.25</v>
      </c>
    </row>
    <row r="1925" spans="1:10" ht="24" customHeight="1">
      <c r="A1925" s="581" t="s">
        <v>12930</v>
      </c>
      <c r="B1925" s="582" t="s">
        <v>12969</v>
      </c>
      <c r="C1925" s="581" t="s">
        <v>7</v>
      </c>
      <c r="D1925" s="581" t="s">
        <v>55</v>
      </c>
      <c r="E1925" s="804" t="s">
        <v>12928</v>
      </c>
      <c r="F1925" s="804"/>
      <c r="G1925" s="580" t="s">
        <v>23</v>
      </c>
      <c r="H1925" s="579">
        <v>1.3231999999999999</v>
      </c>
      <c r="I1925" s="578">
        <v>15.61</v>
      </c>
      <c r="J1925" s="578">
        <v>20.65</v>
      </c>
    </row>
    <row r="1926" spans="1:10" ht="24" customHeight="1">
      <c r="A1926" s="576" t="s">
        <v>12926</v>
      </c>
      <c r="B1926" s="577" t="s">
        <v>13546</v>
      </c>
      <c r="C1926" s="576" t="s">
        <v>7</v>
      </c>
      <c r="D1926" s="576" t="s">
        <v>6238</v>
      </c>
      <c r="E1926" s="800" t="s">
        <v>12924</v>
      </c>
      <c r="F1926" s="800"/>
      <c r="G1926" s="575" t="s">
        <v>41</v>
      </c>
      <c r="H1926" s="574">
        <v>1</v>
      </c>
      <c r="I1926" s="573">
        <v>297.55</v>
      </c>
      <c r="J1926" s="573">
        <v>297.55</v>
      </c>
    </row>
    <row r="1927" spans="1:10" ht="36" customHeight="1">
      <c r="A1927" s="576" t="s">
        <v>12926</v>
      </c>
      <c r="B1927" s="577" t="s">
        <v>13545</v>
      </c>
      <c r="C1927" s="576" t="s">
        <v>7</v>
      </c>
      <c r="D1927" s="576" t="s">
        <v>8569</v>
      </c>
      <c r="E1927" s="800" t="s">
        <v>12924</v>
      </c>
      <c r="F1927" s="800"/>
      <c r="G1927" s="575" t="s">
        <v>41</v>
      </c>
      <c r="H1927" s="574">
        <v>3</v>
      </c>
      <c r="I1927" s="573">
        <v>4.17</v>
      </c>
      <c r="J1927" s="573">
        <v>12.51</v>
      </c>
    </row>
    <row r="1928" spans="1:10" ht="25.5">
      <c r="A1928" s="572"/>
      <c r="B1928" s="572"/>
      <c r="C1928" s="572"/>
      <c r="D1928" s="572"/>
      <c r="E1928" s="572" t="s">
        <v>12923</v>
      </c>
      <c r="F1928" s="571">
        <v>20.547647506247962</v>
      </c>
      <c r="G1928" s="572" t="s">
        <v>12922</v>
      </c>
      <c r="H1928" s="571">
        <v>17.27</v>
      </c>
      <c r="I1928" s="572" t="s">
        <v>12921</v>
      </c>
      <c r="J1928" s="571">
        <v>37.82</v>
      </c>
    </row>
    <row r="1929" spans="1:10" ht="15" thickBot="1">
      <c r="A1929" s="572"/>
      <c r="B1929" s="572"/>
      <c r="C1929" s="572"/>
      <c r="D1929" s="572"/>
      <c r="E1929" s="572" t="s">
        <v>12920</v>
      </c>
      <c r="F1929" s="571">
        <v>101.08</v>
      </c>
      <c r="G1929" s="572"/>
      <c r="H1929" s="801" t="s">
        <v>12919</v>
      </c>
      <c r="I1929" s="801"/>
      <c r="J1929" s="571">
        <v>459.04</v>
      </c>
    </row>
    <row r="1930" spans="1:10" ht="0.95" customHeight="1" thickTop="1">
      <c r="A1930" s="570"/>
      <c r="B1930" s="570"/>
      <c r="C1930" s="570"/>
      <c r="D1930" s="570"/>
      <c r="E1930" s="570"/>
      <c r="F1930" s="570"/>
      <c r="G1930" s="570"/>
      <c r="H1930" s="570"/>
      <c r="I1930" s="570"/>
      <c r="J1930" s="570"/>
    </row>
    <row r="1931" spans="1:10" ht="18" customHeight="1">
      <c r="A1931" s="590" t="s">
        <v>13544</v>
      </c>
      <c r="B1931" s="588" t="s">
        <v>12942</v>
      </c>
      <c r="C1931" s="590" t="s">
        <v>12941</v>
      </c>
      <c r="D1931" s="590" t="s">
        <v>12940</v>
      </c>
      <c r="E1931" s="802" t="s">
        <v>12939</v>
      </c>
      <c r="F1931" s="802"/>
      <c r="G1931" s="589" t="s">
        <v>12938</v>
      </c>
      <c r="H1931" s="588" t="s">
        <v>12937</v>
      </c>
      <c r="I1931" s="588" t="s">
        <v>12936</v>
      </c>
      <c r="J1931" s="588" t="s">
        <v>12935</v>
      </c>
    </row>
    <row r="1932" spans="1:10" ht="36" customHeight="1">
      <c r="A1932" s="586" t="s">
        <v>12934</v>
      </c>
      <c r="B1932" s="587" t="s">
        <v>13543</v>
      </c>
      <c r="C1932" s="586" t="s">
        <v>7</v>
      </c>
      <c r="D1932" s="586" t="s">
        <v>2058</v>
      </c>
      <c r="E1932" s="803" t="s">
        <v>12971</v>
      </c>
      <c r="F1932" s="803"/>
      <c r="G1932" s="585" t="s">
        <v>18</v>
      </c>
      <c r="H1932" s="584">
        <v>1</v>
      </c>
      <c r="I1932" s="583">
        <v>6.66</v>
      </c>
      <c r="J1932" s="583">
        <v>6.66</v>
      </c>
    </row>
    <row r="1933" spans="1:10" ht="60" customHeight="1">
      <c r="A1933" s="581" t="s">
        <v>12930</v>
      </c>
      <c r="B1933" s="582" t="s">
        <v>13198</v>
      </c>
      <c r="C1933" s="581" t="s">
        <v>7</v>
      </c>
      <c r="D1933" s="581" t="s">
        <v>1952</v>
      </c>
      <c r="E1933" s="804" t="s">
        <v>12932</v>
      </c>
      <c r="F1933" s="804"/>
      <c r="G1933" s="580" t="s">
        <v>18</v>
      </c>
      <c r="H1933" s="579">
        <v>1</v>
      </c>
      <c r="I1933" s="578">
        <v>2.48</v>
      </c>
      <c r="J1933" s="578">
        <v>2.48</v>
      </c>
    </row>
    <row r="1934" spans="1:10" ht="24" customHeight="1">
      <c r="A1934" s="581" t="s">
        <v>12930</v>
      </c>
      <c r="B1934" s="582" t="s">
        <v>12970</v>
      </c>
      <c r="C1934" s="581" t="s">
        <v>7</v>
      </c>
      <c r="D1934" s="581" t="s">
        <v>53</v>
      </c>
      <c r="E1934" s="804" t="s">
        <v>12928</v>
      </c>
      <c r="F1934" s="804"/>
      <c r="G1934" s="580" t="s">
        <v>23</v>
      </c>
      <c r="H1934" s="579">
        <v>7.0000000000000007E-2</v>
      </c>
      <c r="I1934" s="578">
        <v>20.6</v>
      </c>
      <c r="J1934" s="578">
        <v>1.44</v>
      </c>
    </row>
    <row r="1935" spans="1:10" ht="24" customHeight="1">
      <c r="A1935" s="581" t="s">
        <v>12930</v>
      </c>
      <c r="B1935" s="582" t="s">
        <v>12969</v>
      </c>
      <c r="C1935" s="581" t="s">
        <v>7</v>
      </c>
      <c r="D1935" s="581" t="s">
        <v>55</v>
      </c>
      <c r="E1935" s="804" t="s">
        <v>12928</v>
      </c>
      <c r="F1935" s="804"/>
      <c r="G1935" s="580" t="s">
        <v>23</v>
      </c>
      <c r="H1935" s="579">
        <v>7.0000000000000007E-2</v>
      </c>
      <c r="I1935" s="578">
        <v>15.61</v>
      </c>
      <c r="J1935" s="578">
        <v>1.0900000000000001</v>
      </c>
    </row>
    <row r="1936" spans="1:10" ht="24" customHeight="1">
      <c r="A1936" s="576" t="s">
        <v>12926</v>
      </c>
      <c r="B1936" s="577" t="s">
        <v>13542</v>
      </c>
      <c r="C1936" s="576" t="s">
        <v>7</v>
      </c>
      <c r="D1936" s="576" t="s">
        <v>6378</v>
      </c>
      <c r="E1936" s="800" t="s">
        <v>12924</v>
      </c>
      <c r="F1936" s="800"/>
      <c r="G1936" s="575" t="s">
        <v>18</v>
      </c>
      <c r="H1936" s="574">
        <v>1.1000000000000001</v>
      </c>
      <c r="I1936" s="573">
        <v>1.5</v>
      </c>
      <c r="J1936" s="573">
        <v>1.65</v>
      </c>
    </row>
    <row r="1937" spans="1:10" ht="25.5">
      <c r="A1937" s="572"/>
      <c r="B1937" s="572"/>
      <c r="C1937" s="572"/>
      <c r="D1937" s="572"/>
      <c r="E1937" s="572" t="s">
        <v>12923</v>
      </c>
      <c r="F1937" s="571">
        <v>1.7602955557970228</v>
      </c>
      <c r="G1937" s="572" t="s">
        <v>12922</v>
      </c>
      <c r="H1937" s="571">
        <v>1.48</v>
      </c>
      <c r="I1937" s="572" t="s">
        <v>12921</v>
      </c>
      <c r="J1937" s="571">
        <v>3.24</v>
      </c>
    </row>
    <row r="1938" spans="1:10" ht="15" thickBot="1">
      <c r="A1938" s="572"/>
      <c r="B1938" s="572"/>
      <c r="C1938" s="572"/>
      <c r="D1938" s="572"/>
      <c r="E1938" s="572" t="s">
        <v>12920</v>
      </c>
      <c r="F1938" s="571">
        <v>1.88</v>
      </c>
      <c r="G1938" s="572"/>
      <c r="H1938" s="801" t="s">
        <v>12919</v>
      </c>
      <c r="I1938" s="801"/>
      <c r="J1938" s="571">
        <v>8.5399999999999991</v>
      </c>
    </row>
    <row r="1939" spans="1:10" ht="0.95" customHeight="1" thickTop="1">
      <c r="A1939" s="570"/>
      <c r="B1939" s="570"/>
      <c r="C1939" s="570"/>
      <c r="D1939" s="570"/>
      <c r="E1939" s="570"/>
      <c r="F1939" s="570"/>
      <c r="G1939" s="570"/>
      <c r="H1939" s="570"/>
      <c r="I1939" s="570"/>
      <c r="J1939" s="570"/>
    </row>
    <row r="1940" spans="1:10" ht="18" customHeight="1">
      <c r="A1940" s="590" t="s">
        <v>13541</v>
      </c>
      <c r="B1940" s="588" t="s">
        <v>12942</v>
      </c>
      <c r="C1940" s="590" t="s">
        <v>12941</v>
      </c>
      <c r="D1940" s="590" t="s">
        <v>12940</v>
      </c>
      <c r="E1940" s="802" t="s">
        <v>12939</v>
      </c>
      <c r="F1940" s="802"/>
      <c r="G1940" s="589" t="s">
        <v>12938</v>
      </c>
      <c r="H1940" s="588" t="s">
        <v>12937</v>
      </c>
      <c r="I1940" s="588" t="s">
        <v>12936</v>
      </c>
      <c r="J1940" s="588" t="s">
        <v>12935</v>
      </c>
    </row>
    <row r="1941" spans="1:10" ht="36" customHeight="1">
      <c r="A1941" s="586" t="s">
        <v>12934</v>
      </c>
      <c r="B1941" s="587" t="s">
        <v>13540</v>
      </c>
      <c r="C1941" s="586" t="s">
        <v>7</v>
      </c>
      <c r="D1941" s="586" t="s">
        <v>2059</v>
      </c>
      <c r="E1941" s="803" t="s">
        <v>12971</v>
      </c>
      <c r="F1941" s="803"/>
      <c r="G1941" s="585" t="s">
        <v>18</v>
      </c>
      <c r="H1941" s="584">
        <v>1</v>
      </c>
      <c r="I1941" s="583">
        <v>8.5500000000000007</v>
      </c>
      <c r="J1941" s="583">
        <v>8.5500000000000007</v>
      </c>
    </row>
    <row r="1942" spans="1:10" ht="60" customHeight="1">
      <c r="A1942" s="581" t="s">
        <v>12930</v>
      </c>
      <c r="B1942" s="582" t="s">
        <v>13198</v>
      </c>
      <c r="C1942" s="581" t="s">
        <v>7</v>
      </c>
      <c r="D1942" s="581" t="s">
        <v>1952</v>
      </c>
      <c r="E1942" s="804" t="s">
        <v>12932</v>
      </c>
      <c r="F1942" s="804"/>
      <c r="G1942" s="580" t="s">
        <v>18</v>
      </c>
      <c r="H1942" s="579">
        <v>1</v>
      </c>
      <c r="I1942" s="578">
        <v>2.48</v>
      </c>
      <c r="J1942" s="578">
        <v>2.48</v>
      </c>
    </row>
    <row r="1943" spans="1:10" ht="24" customHeight="1">
      <c r="A1943" s="581" t="s">
        <v>12930</v>
      </c>
      <c r="B1943" s="582" t="s">
        <v>12970</v>
      </c>
      <c r="C1943" s="581" t="s">
        <v>7</v>
      </c>
      <c r="D1943" s="581" t="s">
        <v>53</v>
      </c>
      <c r="E1943" s="804" t="s">
        <v>12928</v>
      </c>
      <c r="F1943" s="804"/>
      <c r="G1943" s="580" t="s">
        <v>23</v>
      </c>
      <c r="H1943" s="579">
        <v>0.09</v>
      </c>
      <c r="I1943" s="578">
        <v>20.6</v>
      </c>
      <c r="J1943" s="578">
        <v>1.85</v>
      </c>
    </row>
    <row r="1944" spans="1:10" ht="24" customHeight="1">
      <c r="A1944" s="581" t="s">
        <v>12930</v>
      </c>
      <c r="B1944" s="582" t="s">
        <v>12969</v>
      </c>
      <c r="C1944" s="581" t="s">
        <v>7</v>
      </c>
      <c r="D1944" s="581" t="s">
        <v>55</v>
      </c>
      <c r="E1944" s="804" t="s">
        <v>12928</v>
      </c>
      <c r="F1944" s="804"/>
      <c r="G1944" s="580" t="s">
        <v>23</v>
      </c>
      <c r="H1944" s="579">
        <v>0.09</v>
      </c>
      <c r="I1944" s="578">
        <v>15.61</v>
      </c>
      <c r="J1944" s="578">
        <v>1.4</v>
      </c>
    </row>
    <row r="1945" spans="1:10" ht="24" customHeight="1">
      <c r="A1945" s="576" t="s">
        <v>12926</v>
      </c>
      <c r="B1945" s="577" t="s">
        <v>13539</v>
      </c>
      <c r="C1945" s="576" t="s">
        <v>7</v>
      </c>
      <c r="D1945" s="576" t="s">
        <v>6379</v>
      </c>
      <c r="E1945" s="800" t="s">
        <v>12924</v>
      </c>
      <c r="F1945" s="800"/>
      <c r="G1945" s="575" t="s">
        <v>18</v>
      </c>
      <c r="H1945" s="574">
        <v>1.1000000000000001</v>
      </c>
      <c r="I1945" s="573">
        <v>2.57</v>
      </c>
      <c r="J1945" s="573">
        <v>2.82</v>
      </c>
    </row>
    <row r="1946" spans="1:10" ht="25.5">
      <c r="A1946" s="572"/>
      <c r="B1946" s="572"/>
      <c r="C1946" s="572"/>
      <c r="D1946" s="572"/>
      <c r="E1946" s="572" t="s">
        <v>12923</v>
      </c>
      <c r="F1946" s="571">
        <v>2.0754101923285884</v>
      </c>
      <c r="G1946" s="572" t="s">
        <v>12922</v>
      </c>
      <c r="H1946" s="571">
        <v>1.74</v>
      </c>
      <c r="I1946" s="572" t="s">
        <v>12921</v>
      </c>
      <c r="J1946" s="571">
        <v>3.82</v>
      </c>
    </row>
    <row r="1947" spans="1:10" ht="15" thickBot="1">
      <c r="A1947" s="572"/>
      <c r="B1947" s="572"/>
      <c r="C1947" s="572"/>
      <c r="D1947" s="572"/>
      <c r="E1947" s="572" t="s">
        <v>12920</v>
      </c>
      <c r="F1947" s="571">
        <v>2.41</v>
      </c>
      <c r="G1947" s="572"/>
      <c r="H1947" s="801" t="s">
        <v>12919</v>
      </c>
      <c r="I1947" s="801"/>
      <c r="J1947" s="571">
        <v>10.96</v>
      </c>
    </row>
    <row r="1948" spans="1:10" ht="0.95" customHeight="1" thickTop="1">
      <c r="A1948" s="570"/>
      <c r="B1948" s="570"/>
      <c r="C1948" s="570"/>
      <c r="D1948" s="570"/>
      <c r="E1948" s="570"/>
      <c r="F1948" s="570"/>
      <c r="G1948" s="570"/>
      <c r="H1948" s="570"/>
      <c r="I1948" s="570"/>
      <c r="J1948" s="570"/>
    </row>
    <row r="1949" spans="1:10" ht="18" customHeight="1">
      <c r="A1949" s="590" t="s">
        <v>13538</v>
      </c>
      <c r="B1949" s="588" t="s">
        <v>12942</v>
      </c>
      <c r="C1949" s="590" t="s">
        <v>12941</v>
      </c>
      <c r="D1949" s="590" t="s">
        <v>12940</v>
      </c>
      <c r="E1949" s="802" t="s">
        <v>12939</v>
      </c>
      <c r="F1949" s="802"/>
      <c r="G1949" s="589" t="s">
        <v>12938</v>
      </c>
      <c r="H1949" s="588" t="s">
        <v>12937</v>
      </c>
      <c r="I1949" s="588" t="s">
        <v>12936</v>
      </c>
      <c r="J1949" s="588" t="s">
        <v>12935</v>
      </c>
    </row>
    <row r="1950" spans="1:10" ht="24" customHeight="1">
      <c r="A1950" s="586" t="s">
        <v>12934</v>
      </c>
      <c r="B1950" s="587" t="s">
        <v>13537</v>
      </c>
      <c r="C1950" s="586" t="s">
        <v>7</v>
      </c>
      <c r="D1950" s="586" t="s">
        <v>4019</v>
      </c>
      <c r="E1950" s="803" t="s">
        <v>12971</v>
      </c>
      <c r="F1950" s="803"/>
      <c r="G1950" s="585" t="s">
        <v>18</v>
      </c>
      <c r="H1950" s="584">
        <v>1</v>
      </c>
      <c r="I1950" s="583">
        <v>9.84</v>
      </c>
      <c r="J1950" s="583">
        <v>9.84</v>
      </c>
    </row>
    <row r="1951" spans="1:10" ht="24" customHeight="1">
      <c r="A1951" s="581" t="s">
        <v>12930</v>
      </c>
      <c r="B1951" s="582" t="s">
        <v>12970</v>
      </c>
      <c r="C1951" s="581" t="s">
        <v>7</v>
      </c>
      <c r="D1951" s="581" t="s">
        <v>53</v>
      </c>
      <c r="E1951" s="804" t="s">
        <v>12928</v>
      </c>
      <c r="F1951" s="804"/>
      <c r="G1951" s="580" t="s">
        <v>23</v>
      </c>
      <c r="H1951" s="579">
        <v>0.105</v>
      </c>
      <c r="I1951" s="578">
        <v>20.6</v>
      </c>
      <c r="J1951" s="578">
        <v>2.16</v>
      </c>
    </row>
    <row r="1952" spans="1:10" ht="24" customHeight="1">
      <c r="A1952" s="581" t="s">
        <v>12930</v>
      </c>
      <c r="B1952" s="582" t="s">
        <v>12969</v>
      </c>
      <c r="C1952" s="581" t="s">
        <v>7</v>
      </c>
      <c r="D1952" s="581" t="s">
        <v>55</v>
      </c>
      <c r="E1952" s="804" t="s">
        <v>12928</v>
      </c>
      <c r="F1952" s="804"/>
      <c r="G1952" s="580" t="s">
        <v>23</v>
      </c>
      <c r="H1952" s="579">
        <v>0.105</v>
      </c>
      <c r="I1952" s="578">
        <v>15.61</v>
      </c>
      <c r="J1952" s="578">
        <v>1.63</v>
      </c>
    </row>
    <row r="1953" spans="1:10" ht="36" customHeight="1">
      <c r="A1953" s="576" t="s">
        <v>12926</v>
      </c>
      <c r="B1953" s="577" t="s">
        <v>13536</v>
      </c>
      <c r="C1953" s="576" t="s">
        <v>7</v>
      </c>
      <c r="D1953" s="576" t="s">
        <v>6386</v>
      </c>
      <c r="E1953" s="800" t="s">
        <v>12924</v>
      </c>
      <c r="F1953" s="800"/>
      <c r="G1953" s="575" t="s">
        <v>18</v>
      </c>
      <c r="H1953" s="574">
        <v>1.1000000000000001</v>
      </c>
      <c r="I1953" s="573">
        <v>5.5</v>
      </c>
      <c r="J1953" s="573">
        <v>6.05</v>
      </c>
    </row>
    <row r="1954" spans="1:10" ht="25.5">
      <c r="A1954" s="572"/>
      <c r="B1954" s="572"/>
      <c r="C1954" s="572"/>
      <c r="D1954" s="572"/>
      <c r="E1954" s="572" t="s">
        <v>12923</v>
      </c>
      <c r="F1954" s="571">
        <v>1.6244702814299685</v>
      </c>
      <c r="G1954" s="572" t="s">
        <v>12922</v>
      </c>
      <c r="H1954" s="571">
        <v>1.37</v>
      </c>
      <c r="I1954" s="572" t="s">
        <v>12921</v>
      </c>
      <c r="J1954" s="571">
        <v>2.99</v>
      </c>
    </row>
    <row r="1955" spans="1:10" ht="15" thickBot="1">
      <c r="A1955" s="572"/>
      <c r="B1955" s="572"/>
      <c r="C1955" s="572"/>
      <c r="D1955" s="572"/>
      <c r="E1955" s="572" t="s">
        <v>12920</v>
      </c>
      <c r="F1955" s="571">
        <v>2.77</v>
      </c>
      <c r="G1955" s="572"/>
      <c r="H1955" s="801" t="s">
        <v>12919</v>
      </c>
      <c r="I1955" s="801"/>
      <c r="J1955" s="571">
        <v>12.61</v>
      </c>
    </row>
    <row r="1956" spans="1:10" ht="0.95" customHeight="1" thickTop="1">
      <c r="A1956" s="570"/>
      <c r="B1956" s="570"/>
      <c r="C1956" s="570"/>
      <c r="D1956" s="570"/>
      <c r="E1956" s="570"/>
      <c r="F1956" s="570"/>
      <c r="G1956" s="570"/>
      <c r="H1956" s="570"/>
      <c r="I1956" s="570"/>
      <c r="J1956" s="570"/>
    </row>
    <row r="1957" spans="1:10" ht="18" customHeight="1">
      <c r="A1957" s="590" t="s">
        <v>13535</v>
      </c>
      <c r="B1957" s="588" t="s">
        <v>12942</v>
      </c>
      <c r="C1957" s="590" t="s">
        <v>12941</v>
      </c>
      <c r="D1957" s="590" t="s">
        <v>12940</v>
      </c>
      <c r="E1957" s="802" t="s">
        <v>12939</v>
      </c>
      <c r="F1957" s="802"/>
      <c r="G1957" s="589" t="s">
        <v>12938</v>
      </c>
      <c r="H1957" s="588" t="s">
        <v>12937</v>
      </c>
      <c r="I1957" s="588" t="s">
        <v>12936</v>
      </c>
      <c r="J1957" s="588" t="s">
        <v>12935</v>
      </c>
    </row>
    <row r="1958" spans="1:10" ht="24" customHeight="1">
      <c r="A1958" s="586" t="s">
        <v>12934</v>
      </c>
      <c r="B1958" s="587" t="s">
        <v>13534</v>
      </c>
      <c r="C1958" s="586" t="s">
        <v>7</v>
      </c>
      <c r="D1958" s="586" t="s">
        <v>4020</v>
      </c>
      <c r="E1958" s="803" t="s">
        <v>12971</v>
      </c>
      <c r="F1958" s="803"/>
      <c r="G1958" s="585" t="s">
        <v>18</v>
      </c>
      <c r="H1958" s="584">
        <v>1</v>
      </c>
      <c r="I1958" s="583">
        <v>15.55</v>
      </c>
      <c r="J1958" s="583">
        <v>15.55</v>
      </c>
    </row>
    <row r="1959" spans="1:10" ht="24" customHeight="1">
      <c r="A1959" s="581" t="s">
        <v>12930</v>
      </c>
      <c r="B1959" s="582" t="s">
        <v>12970</v>
      </c>
      <c r="C1959" s="581" t="s">
        <v>7</v>
      </c>
      <c r="D1959" s="581" t="s">
        <v>53</v>
      </c>
      <c r="E1959" s="804" t="s">
        <v>12928</v>
      </c>
      <c r="F1959" s="804"/>
      <c r="G1959" s="580" t="s">
        <v>23</v>
      </c>
      <c r="H1959" s="579">
        <v>0.19600000000000001</v>
      </c>
      <c r="I1959" s="578">
        <v>20.6</v>
      </c>
      <c r="J1959" s="578">
        <v>4.03</v>
      </c>
    </row>
    <row r="1960" spans="1:10" ht="24" customHeight="1">
      <c r="A1960" s="581" t="s">
        <v>12930</v>
      </c>
      <c r="B1960" s="582" t="s">
        <v>12969</v>
      </c>
      <c r="C1960" s="581" t="s">
        <v>7</v>
      </c>
      <c r="D1960" s="581" t="s">
        <v>55</v>
      </c>
      <c r="E1960" s="804" t="s">
        <v>12928</v>
      </c>
      <c r="F1960" s="804"/>
      <c r="G1960" s="580" t="s">
        <v>23</v>
      </c>
      <c r="H1960" s="579">
        <v>0.19600000000000001</v>
      </c>
      <c r="I1960" s="578">
        <v>15.61</v>
      </c>
      <c r="J1960" s="578">
        <v>3.05</v>
      </c>
    </row>
    <row r="1961" spans="1:10" ht="36" customHeight="1">
      <c r="A1961" s="576" t="s">
        <v>12926</v>
      </c>
      <c r="B1961" s="577" t="s">
        <v>13533</v>
      </c>
      <c r="C1961" s="576" t="s">
        <v>7</v>
      </c>
      <c r="D1961" s="576" t="s">
        <v>6387</v>
      </c>
      <c r="E1961" s="800" t="s">
        <v>12924</v>
      </c>
      <c r="F1961" s="800"/>
      <c r="G1961" s="575" t="s">
        <v>18</v>
      </c>
      <c r="H1961" s="574">
        <v>1.1000000000000001</v>
      </c>
      <c r="I1961" s="573">
        <v>7.7</v>
      </c>
      <c r="J1961" s="573">
        <v>8.4700000000000006</v>
      </c>
    </row>
    <row r="1962" spans="1:10" ht="25.5">
      <c r="A1962" s="572"/>
      <c r="B1962" s="572"/>
      <c r="C1962" s="572"/>
      <c r="D1962" s="572"/>
      <c r="E1962" s="572" t="s">
        <v>12923</v>
      </c>
      <c r="F1962" s="571">
        <v>3.0424861458220147</v>
      </c>
      <c r="G1962" s="572" t="s">
        <v>12922</v>
      </c>
      <c r="H1962" s="571">
        <v>2.56</v>
      </c>
      <c r="I1962" s="572" t="s">
        <v>12921</v>
      </c>
      <c r="J1962" s="571">
        <v>5.6</v>
      </c>
    </row>
    <row r="1963" spans="1:10" ht="15" thickBot="1">
      <c r="A1963" s="572"/>
      <c r="B1963" s="572"/>
      <c r="C1963" s="572"/>
      <c r="D1963" s="572"/>
      <c r="E1963" s="572" t="s">
        <v>12920</v>
      </c>
      <c r="F1963" s="571">
        <v>4.3899999999999997</v>
      </c>
      <c r="G1963" s="572"/>
      <c r="H1963" s="801" t="s">
        <v>12919</v>
      </c>
      <c r="I1963" s="801"/>
      <c r="J1963" s="571">
        <v>19.940000000000001</v>
      </c>
    </row>
    <row r="1964" spans="1:10" ht="0.95" customHeight="1" thickTop="1">
      <c r="A1964" s="570"/>
      <c r="B1964" s="570"/>
      <c r="C1964" s="570"/>
      <c r="D1964" s="570"/>
      <c r="E1964" s="570"/>
      <c r="F1964" s="570"/>
      <c r="G1964" s="570"/>
      <c r="H1964" s="570"/>
      <c r="I1964" s="570"/>
      <c r="J1964" s="570"/>
    </row>
    <row r="1965" spans="1:10" ht="18" customHeight="1">
      <c r="A1965" s="590" t="s">
        <v>13532</v>
      </c>
      <c r="B1965" s="588" t="s">
        <v>12942</v>
      </c>
      <c r="C1965" s="590" t="s">
        <v>12941</v>
      </c>
      <c r="D1965" s="590" t="s">
        <v>12940</v>
      </c>
      <c r="E1965" s="802" t="s">
        <v>12939</v>
      </c>
      <c r="F1965" s="802"/>
      <c r="G1965" s="589" t="s">
        <v>12938</v>
      </c>
      <c r="H1965" s="588" t="s">
        <v>12937</v>
      </c>
      <c r="I1965" s="588" t="s">
        <v>12936</v>
      </c>
      <c r="J1965" s="588" t="s">
        <v>12935</v>
      </c>
    </row>
    <row r="1966" spans="1:10" ht="36" customHeight="1">
      <c r="A1966" s="586" t="s">
        <v>12934</v>
      </c>
      <c r="B1966" s="587" t="s">
        <v>13531</v>
      </c>
      <c r="C1966" s="586" t="s">
        <v>7</v>
      </c>
      <c r="D1966" s="586" t="s">
        <v>9538</v>
      </c>
      <c r="E1966" s="803" t="s">
        <v>12971</v>
      </c>
      <c r="F1966" s="803"/>
      <c r="G1966" s="585" t="s">
        <v>41</v>
      </c>
      <c r="H1966" s="584">
        <v>1</v>
      </c>
      <c r="I1966" s="583">
        <v>22.94</v>
      </c>
      <c r="J1966" s="583">
        <v>22.94</v>
      </c>
    </row>
    <row r="1967" spans="1:10" ht="24" customHeight="1">
      <c r="A1967" s="581" t="s">
        <v>12930</v>
      </c>
      <c r="B1967" s="582" t="s">
        <v>12970</v>
      </c>
      <c r="C1967" s="581" t="s">
        <v>7</v>
      </c>
      <c r="D1967" s="581" t="s">
        <v>53</v>
      </c>
      <c r="E1967" s="804" t="s">
        <v>12928</v>
      </c>
      <c r="F1967" s="804"/>
      <c r="G1967" s="580" t="s">
        <v>23</v>
      </c>
      <c r="H1967" s="579">
        <v>0.17949999999999999</v>
      </c>
      <c r="I1967" s="578">
        <v>20.6</v>
      </c>
      <c r="J1967" s="578">
        <v>3.69</v>
      </c>
    </row>
    <row r="1968" spans="1:10" ht="24" customHeight="1">
      <c r="A1968" s="581" t="s">
        <v>12930</v>
      </c>
      <c r="B1968" s="582" t="s">
        <v>12969</v>
      </c>
      <c r="C1968" s="581" t="s">
        <v>7</v>
      </c>
      <c r="D1968" s="581" t="s">
        <v>55</v>
      </c>
      <c r="E1968" s="804" t="s">
        <v>12928</v>
      </c>
      <c r="F1968" s="804"/>
      <c r="G1968" s="580" t="s">
        <v>23</v>
      </c>
      <c r="H1968" s="579">
        <v>7.4800000000000005E-2</v>
      </c>
      <c r="I1968" s="578">
        <v>15.61</v>
      </c>
      <c r="J1968" s="578">
        <v>1.1599999999999999</v>
      </c>
    </row>
    <row r="1969" spans="1:10" ht="24" customHeight="1">
      <c r="A1969" s="576" t="s">
        <v>12926</v>
      </c>
      <c r="B1969" s="577" t="s">
        <v>13530</v>
      </c>
      <c r="C1969" s="576" t="s">
        <v>7</v>
      </c>
      <c r="D1969" s="576" t="s">
        <v>7132</v>
      </c>
      <c r="E1969" s="800" t="s">
        <v>12924</v>
      </c>
      <c r="F1969" s="800"/>
      <c r="G1969" s="575" t="s">
        <v>41</v>
      </c>
      <c r="H1969" s="574">
        <v>1</v>
      </c>
      <c r="I1969" s="573">
        <v>18.09</v>
      </c>
      <c r="J1969" s="573">
        <v>18.09</v>
      </c>
    </row>
    <row r="1970" spans="1:10" ht="25.5">
      <c r="A1970" s="572"/>
      <c r="B1970" s="572"/>
      <c r="C1970" s="572"/>
      <c r="D1970" s="572"/>
      <c r="E1970" s="572" t="s">
        <v>12923</v>
      </c>
      <c r="F1970" s="571">
        <v>2.1134412691513638</v>
      </c>
      <c r="G1970" s="572" t="s">
        <v>12922</v>
      </c>
      <c r="H1970" s="571">
        <v>1.78</v>
      </c>
      <c r="I1970" s="572" t="s">
        <v>12921</v>
      </c>
      <c r="J1970" s="571">
        <v>3.89</v>
      </c>
    </row>
    <row r="1971" spans="1:10" ht="15" thickBot="1">
      <c r="A1971" s="572"/>
      <c r="B1971" s="572"/>
      <c r="C1971" s="572"/>
      <c r="D1971" s="572"/>
      <c r="E1971" s="572" t="s">
        <v>12920</v>
      </c>
      <c r="F1971" s="571">
        <v>6.47</v>
      </c>
      <c r="G1971" s="572"/>
      <c r="H1971" s="801" t="s">
        <v>12919</v>
      </c>
      <c r="I1971" s="801"/>
      <c r="J1971" s="571">
        <v>29.41</v>
      </c>
    </row>
    <row r="1972" spans="1:10" ht="0.95" customHeight="1" thickTop="1">
      <c r="A1972" s="570"/>
      <c r="B1972" s="570"/>
      <c r="C1972" s="570"/>
      <c r="D1972" s="570"/>
      <c r="E1972" s="570"/>
      <c r="F1972" s="570"/>
      <c r="G1972" s="570"/>
      <c r="H1972" s="570"/>
      <c r="I1972" s="570"/>
      <c r="J1972" s="570"/>
    </row>
    <row r="1973" spans="1:10" ht="18" customHeight="1">
      <c r="A1973" s="590" t="s">
        <v>13529</v>
      </c>
      <c r="B1973" s="588" t="s">
        <v>12942</v>
      </c>
      <c r="C1973" s="590" t="s">
        <v>12941</v>
      </c>
      <c r="D1973" s="590" t="s">
        <v>12940</v>
      </c>
      <c r="E1973" s="802" t="s">
        <v>12939</v>
      </c>
      <c r="F1973" s="802"/>
      <c r="G1973" s="589" t="s">
        <v>12938</v>
      </c>
      <c r="H1973" s="588" t="s">
        <v>12937</v>
      </c>
      <c r="I1973" s="588" t="s">
        <v>12936</v>
      </c>
      <c r="J1973" s="588" t="s">
        <v>12935</v>
      </c>
    </row>
    <row r="1974" spans="1:10" ht="48" customHeight="1">
      <c r="A1974" s="586" t="s">
        <v>12934</v>
      </c>
      <c r="B1974" s="587" t="s">
        <v>13528</v>
      </c>
      <c r="C1974" s="586" t="s">
        <v>7</v>
      </c>
      <c r="D1974" s="586" t="s">
        <v>10965</v>
      </c>
      <c r="E1974" s="803" t="s">
        <v>12971</v>
      </c>
      <c r="F1974" s="803"/>
      <c r="G1974" s="585" t="s">
        <v>41</v>
      </c>
      <c r="H1974" s="584">
        <v>1</v>
      </c>
      <c r="I1974" s="583">
        <v>552.9</v>
      </c>
      <c r="J1974" s="583">
        <v>552.9</v>
      </c>
    </row>
    <row r="1975" spans="1:10" ht="48" customHeight="1">
      <c r="A1975" s="581" t="s">
        <v>12930</v>
      </c>
      <c r="B1975" s="582" t="s">
        <v>13368</v>
      </c>
      <c r="C1975" s="581" t="s">
        <v>7</v>
      </c>
      <c r="D1975" s="581" t="s">
        <v>4584</v>
      </c>
      <c r="E1975" s="804" t="s">
        <v>12928</v>
      </c>
      <c r="F1975" s="804"/>
      <c r="G1975" s="580" t="s">
        <v>12963</v>
      </c>
      <c r="H1975" s="579">
        <v>1.44E-2</v>
      </c>
      <c r="I1975" s="578">
        <v>506.2</v>
      </c>
      <c r="J1975" s="578">
        <v>7.28</v>
      </c>
    </row>
    <row r="1976" spans="1:10" ht="24" customHeight="1">
      <c r="A1976" s="581" t="s">
        <v>12930</v>
      </c>
      <c r="B1976" s="582" t="s">
        <v>12970</v>
      </c>
      <c r="C1976" s="581" t="s">
        <v>7</v>
      </c>
      <c r="D1976" s="581" t="s">
        <v>53</v>
      </c>
      <c r="E1976" s="804" t="s">
        <v>12928</v>
      </c>
      <c r="F1976" s="804"/>
      <c r="G1976" s="580" t="s">
        <v>23</v>
      </c>
      <c r="H1976" s="579">
        <v>0.53459999999999996</v>
      </c>
      <c r="I1976" s="578">
        <v>20.6</v>
      </c>
      <c r="J1976" s="578">
        <v>11.01</v>
      </c>
    </row>
    <row r="1977" spans="1:10" ht="24" customHeight="1">
      <c r="A1977" s="581" t="s">
        <v>12930</v>
      </c>
      <c r="B1977" s="582" t="s">
        <v>12969</v>
      </c>
      <c r="C1977" s="581" t="s">
        <v>7</v>
      </c>
      <c r="D1977" s="581" t="s">
        <v>55</v>
      </c>
      <c r="E1977" s="804" t="s">
        <v>12928</v>
      </c>
      <c r="F1977" s="804"/>
      <c r="G1977" s="580" t="s">
        <v>23</v>
      </c>
      <c r="H1977" s="579">
        <v>0.53459999999999996</v>
      </c>
      <c r="I1977" s="578">
        <v>15.61</v>
      </c>
      <c r="J1977" s="578">
        <v>8.34</v>
      </c>
    </row>
    <row r="1978" spans="1:10" ht="36" customHeight="1">
      <c r="A1978" s="576" t="s">
        <v>12926</v>
      </c>
      <c r="B1978" s="577" t="s">
        <v>13527</v>
      </c>
      <c r="C1978" s="576" t="s">
        <v>7</v>
      </c>
      <c r="D1978" s="576" t="s">
        <v>7991</v>
      </c>
      <c r="E1978" s="800" t="s">
        <v>12924</v>
      </c>
      <c r="F1978" s="800"/>
      <c r="G1978" s="575" t="s">
        <v>41</v>
      </c>
      <c r="H1978" s="574">
        <v>1</v>
      </c>
      <c r="I1978" s="573">
        <v>526.27</v>
      </c>
      <c r="J1978" s="573">
        <v>526.27</v>
      </c>
    </row>
    <row r="1979" spans="1:10" ht="25.5">
      <c r="A1979" s="572"/>
      <c r="B1979" s="572"/>
      <c r="C1979" s="572"/>
      <c r="D1979" s="572"/>
      <c r="E1979" s="572" t="s">
        <v>12923</v>
      </c>
      <c r="F1979" s="571">
        <v>9.3447788764533311</v>
      </c>
      <c r="G1979" s="572" t="s">
        <v>12922</v>
      </c>
      <c r="H1979" s="571">
        <v>7.86</v>
      </c>
      <c r="I1979" s="572" t="s">
        <v>12921</v>
      </c>
      <c r="J1979" s="571">
        <v>17.2</v>
      </c>
    </row>
    <row r="1980" spans="1:10" ht="15" thickBot="1">
      <c r="A1980" s="572"/>
      <c r="B1980" s="572"/>
      <c r="C1980" s="572"/>
      <c r="D1980" s="572"/>
      <c r="E1980" s="572" t="s">
        <v>12920</v>
      </c>
      <c r="F1980" s="571">
        <v>156.13</v>
      </c>
      <c r="G1980" s="572"/>
      <c r="H1980" s="801" t="s">
        <v>12919</v>
      </c>
      <c r="I1980" s="801"/>
      <c r="J1980" s="571">
        <v>709.03</v>
      </c>
    </row>
    <row r="1981" spans="1:10" ht="0.95" customHeight="1" thickTop="1">
      <c r="A1981" s="570"/>
      <c r="B1981" s="570"/>
      <c r="C1981" s="570"/>
      <c r="D1981" s="570"/>
      <c r="E1981" s="570"/>
      <c r="F1981" s="570"/>
      <c r="G1981" s="570"/>
      <c r="H1981" s="570"/>
      <c r="I1981" s="570"/>
      <c r="J1981" s="570"/>
    </row>
    <row r="1982" spans="1:10" ht="18" customHeight="1">
      <c r="A1982" s="590" t="s">
        <v>13526</v>
      </c>
      <c r="B1982" s="588" t="s">
        <v>12942</v>
      </c>
      <c r="C1982" s="590" t="s">
        <v>12941</v>
      </c>
      <c r="D1982" s="590" t="s">
        <v>12940</v>
      </c>
      <c r="E1982" s="802" t="s">
        <v>12939</v>
      </c>
      <c r="F1982" s="802"/>
      <c r="G1982" s="589" t="s">
        <v>12938</v>
      </c>
      <c r="H1982" s="588" t="s">
        <v>12937</v>
      </c>
      <c r="I1982" s="588" t="s">
        <v>12936</v>
      </c>
      <c r="J1982" s="588" t="s">
        <v>12935</v>
      </c>
    </row>
    <row r="1983" spans="1:10" ht="48" customHeight="1">
      <c r="A1983" s="586" t="s">
        <v>12934</v>
      </c>
      <c r="B1983" s="587" t="s">
        <v>13525</v>
      </c>
      <c r="C1983" s="586" t="s">
        <v>7</v>
      </c>
      <c r="D1983" s="586" t="s">
        <v>11029</v>
      </c>
      <c r="E1983" s="803" t="s">
        <v>12932</v>
      </c>
      <c r="F1983" s="803"/>
      <c r="G1983" s="585" t="s">
        <v>18</v>
      </c>
      <c r="H1983" s="584">
        <v>1</v>
      </c>
      <c r="I1983" s="583">
        <v>39.909999999999997</v>
      </c>
      <c r="J1983" s="583">
        <v>39.909999999999997</v>
      </c>
    </row>
    <row r="1984" spans="1:10" ht="24" customHeight="1">
      <c r="A1984" s="581" t="s">
        <v>12930</v>
      </c>
      <c r="B1984" s="582" t="s">
        <v>12931</v>
      </c>
      <c r="C1984" s="581" t="s">
        <v>7</v>
      </c>
      <c r="D1984" s="581" t="s">
        <v>52</v>
      </c>
      <c r="E1984" s="804" t="s">
        <v>12928</v>
      </c>
      <c r="F1984" s="804"/>
      <c r="G1984" s="580" t="s">
        <v>23</v>
      </c>
      <c r="H1984" s="579">
        <v>0.29699999999999999</v>
      </c>
      <c r="I1984" s="578">
        <v>19.920000000000002</v>
      </c>
      <c r="J1984" s="578">
        <v>5.91</v>
      </c>
    </row>
    <row r="1985" spans="1:10" ht="24" customHeight="1">
      <c r="A1985" s="581" t="s">
        <v>12930</v>
      </c>
      <c r="B1985" s="582" t="s">
        <v>13196</v>
      </c>
      <c r="C1985" s="581" t="s">
        <v>7</v>
      </c>
      <c r="D1985" s="581" t="s">
        <v>1174</v>
      </c>
      <c r="E1985" s="804" t="s">
        <v>12928</v>
      </c>
      <c r="F1985" s="804"/>
      <c r="G1985" s="580" t="s">
        <v>23</v>
      </c>
      <c r="H1985" s="579">
        <v>0.29699999999999999</v>
      </c>
      <c r="I1985" s="578">
        <v>15.08</v>
      </c>
      <c r="J1985" s="578">
        <v>4.47</v>
      </c>
    </row>
    <row r="1986" spans="1:10" ht="24" customHeight="1">
      <c r="A1986" s="576" t="s">
        <v>12926</v>
      </c>
      <c r="B1986" s="577" t="s">
        <v>13524</v>
      </c>
      <c r="C1986" s="576" t="s">
        <v>7</v>
      </c>
      <c r="D1986" s="576" t="s">
        <v>8739</v>
      </c>
      <c r="E1986" s="800" t="s">
        <v>12924</v>
      </c>
      <c r="F1986" s="800"/>
      <c r="G1986" s="575" t="s">
        <v>18</v>
      </c>
      <c r="H1986" s="574">
        <v>1.0389999999999999</v>
      </c>
      <c r="I1986" s="573">
        <v>28.43</v>
      </c>
      <c r="J1986" s="573">
        <v>29.53</v>
      </c>
    </row>
    <row r="1987" spans="1:10" ht="25.5">
      <c r="A1987" s="572"/>
      <c r="B1987" s="572"/>
      <c r="C1987" s="572"/>
      <c r="D1987" s="572"/>
      <c r="E1987" s="572" t="s">
        <v>12923</v>
      </c>
      <c r="F1987" s="571">
        <v>4.5582962077583398</v>
      </c>
      <c r="G1987" s="572" t="s">
        <v>12922</v>
      </c>
      <c r="H1987" s="571">
        <v>3.83</v>
      </c>
      <c r="I1987" s="572" t="s">
        <v>12921</v>
      </c>
      <c r="J1987" s="571">
        <v>8.39</v>
      </c>
    </row>
    <row r="1988" spans="1:10" ht="15" thickBot="1">
      <c r="A1988" s="572"/>
      <c r="B1988" s="572"/>
      <c r="C1988" s="572"/>
      <c r="D1988" s="572"/>
      <c r="E1988" s="572" t="s">
        <v>12920</v>
      </c>
      <c r="F1988" s="571">
        <v>11.27</v>
      </c>
      <c r="G1988" s="572"/>
      <c r="H1988" s="801" t="s">
        <v>12919</v>
      </c>
      <c r="I1988" s="801"/>
      <c r="J1988" s="571">
        <v>51.18</v>
      </c>
    </row>
    <row r="1989" spans="1:10" ht="0.95" customHeight="1" thickTop="1">
      <c r="A1989" s="570"/>
      <c r="B1989" s="570"/>
      <c r="C1989" s="570"/>
      <c r="D1989" s="570"/>
      <c r="E1989" s="570"/>
      <c r="F1989" s="570"/>
      <c r="G1989" s="570"/>
      <c r="H1989" s="570"/>
      <c r="I1989" s="570"/>
      <c r="J1989" s="570"/>
    </row>
    <row r="1990" spans="1:10" ht="18" customHeight="1">
      <c r="A1990" s="590" t="s">
        <v>13523</v>
      </c>
      <c r="B1990" s="588" t="s">
        <v>12942</v>
      </c>
      <c r="C1990" s="590" t="s">
        <v>12941</v>
      </c>
      <c r="D1990" s="590" t="s">
        <v>12940</v>
      </c>
      <c r="E1990" s="802" t="s">
        <v>12939</v>
      </c>
      <c r="F1990" s="802"/>
      <c r="G1990" s="589" t="s">
        <v>12938</v>
      </c>
      <c r="H1990" s="588" t="s">
        <v>12937</v>
      </c>
      <c r="I1990" s="588" t="s">
        <v>12936</v>
      </c>
      <c r="J1990" s="588" t="s">
        <v>12935</v>
      </c>
    </row>
    <row r="1991" spans="1:10" ht="36" customHeight="1">
      <c r="A1991" s="586" t="s">
        <v>12934</v>
      </c>
      <c r="B1991" s="587" t="s">
        <v>13522</v>
      </c>
      <c r="C1991" s="586" t="s">
        <v>7</v>
      </c>
      <c r="D1991" s="586" t="s">
        <v>2769</v>
      </c>
      <c r="E1991" s="803" t="s">
        <v>13070</v>
      </c>
      <c r="F1991" s="803"/>
      <c r="G1991" s="585" t="s">
        <v>12963</v>
      </c>
      <c r="H1991" s="584">
        <v>1</v>
      </c>
      <c r="I1991" s="583">
        <v>292.14999999999998</v>
      </c>
      <c r="J1991" s="583">
        <v>292.14999999999998</v>
      </c>
    </row>
    <row r="1992" spans="1:10" ht="48" customHeight="1">
      <c r="A1992" s="581" t="s">
        <v>12930</v>
      </c>
      <c r="B1992" s="582" t="s">
        <v>13194</v>
      </c>
      <c r="C1992" s="581" t="s">
        <v>7</v>
      </c>
      <c r="D1992" s="581" t="s">
        <v>1231</v>
      </c>
      <c r="E1992" s="804" t="s">
        <v>12945</v>
      </c>
      <c r="F1992" s="804"/>
      <c r="G1992" s="580" t="s">
        <v>46</v>
      </c>
      <c r="H1992" s="579">
        <v>0.76</v>
      </c>
      <c r="I1992" s="578">
        <v>1.56</v>
      </c>
      <c r="J1992" s="578">
        <v>1.18</v>
      </c>
    </row>
    <row r="1993" spans="1:10" ht="48" customHeight="1">
      <c r="A1993" s="581" t="s">
        <v>12930</v>
      </c>
      <c r="B1993" s="582" t="s">
        <v>13193</v>
      </c>
      <c r="C1993" s="581" t="s">
        <v>7</v>
      </c>
      <c r="D1993" s="581" t="s">
        <v>1232</v>
      </c>
      <c r="E1993" s="804" t="s">
        <v>12945</v>
      </c>
      <c r="F1993" s="804"/>
      <c r="G1993" s="580" t="s">
        <v>61</v>
      </c>
      <c r="H1993" s="579">
        <v>0.72</v>
      </c>
      <c r="I1993" s="578">
        <v>0.28999999999999998</v>
      </c>
      <c r="J1993" s="578">
        <v>0.2</v>
      </c>
    </row>
    <row r="1994" spans="1:10" ht="24" customHeight="1">
      <c r="A1994" s="581" t="s">
        <v>12930</v>
      </c>
      <c r="B1994" s="582" t="s">
        <v>12929</v>
      </c>
      <c r="C1994" s="581" t="s">
        <v>7</v>
      </c>
      <c r="D1994" s="581" t="s">
        <v>25</v>
      </c>
      <c r="E1994" s="804" t="s">
        <v>12928</v>
      </c>
      <c r="F1994" s="804"/>
      <c r="G1994" s="580" t="s">
        <v>23</v>
      </c>
      <c r="H1994" s="579">
        <v>2.34</v>
      </c>
      <c r="I1994" s="578">
        <v>15.65</v>
      </c>
      <c r="J1994" s="578">
        <v>36.619999999999997</v>
      </c>
    </row>
    <row r="1995" spans="1:10" ht="24" customHeight="1">
      <c r="A1995" s="581" t="s">
        <v>12930</v>
      </c>
      <c r="B1995" s="582" t="s">
        <v>13102</v>
      </c>
      <c r="C1995" s="581" t="s">
        <v>7</v>
      </c>
      <c r="D1995" s="581" t="s">
        <v>1178</v>
      </c>
      <c r="E1995" s="804" t="s">
        <v>12928</v>
      </c>
      <c r="F1995" s="804"/>
      <c r="G1995" s="580" t="s">
        <v>23</v>
      </c>
      <c r="H1995" s="579">
        <v>1.48</v>
      </c>
      <c r="I1995" s="578">
        <v>14.29</v>
      </c>
      <c r="J1995" s="578">
        <v>21.14</v>
      </c>
    </row>
    <row r="1996" spans="1:10" ht="24" customHeight="1">
      <c r="A1996" s="576" t="s">
        <v>12926</v>
      </c>
      <c r="B1996" s="577" t="s">
        <v>13034</v>
      </c>
      <c r="C1996" s="576" t="s">
        <v>7</v>
      </c>
      <c r="D1996" s="576" t="s">
        <v>4681</v>
      </c>
      <c r="E1996" s="800" t="s">
        <v>12924</v>
      </c>
      <c r="F1996" s="800"/>
      <c r="G1996" s="575" t="s">
        <v>12963</v>
      </c>
      <c r="H1996" s="574">
        <v>0.82699999999999996</v>
      </c>
      <c r="I1996" s="573">
        <v>74.17</v>
      </c>
      <c r="J1996" s="573">
        <v>61.33</v>
      </c>
    </row>
    <row r="1997" spans="1:10" ht="24" customHeight="1">
      <c r="A1997" s="576" t="s">
        <v>12926</v>
      </c>
      <c r="B1997" s="577" t="s">
        <v>13190</v>
      </c>
      <c r="C1997" s="576" t="s">
        <v>7</v>
      </c>
      <c r="D1997" s="576" t="s">
        <v>4682</v>
      </c>
      <c r="E1997" s="800" t="s">
        <v>12924</v>
      </c>
      <c r="F1997" s="800"/>
      <c r="G1997" s="575" t="s">
        <v>21</v>
      </c>
      <c r="H1997" s="574">
        <v>212.02</v>
      </c>
      <c r="I1997" s="573">
        <v>0.6</v>
      </c>
      <c r="J1997" s="573">
        <v>127.21</v>
      </c>
    </row>
    <row r="1998" spans="1:10" ht="24" customHeight="1">
      <c r="A1998" s="576" t="s">
        <v>12926</v>
      </c>
      <c r="B1998" s="577" t="s">
        <v>13293</v>
      </c>
      <c r="C1998" s="576" t="s">
        <v>7</v>
      </c>
      <c r="D1998" s="576" t="s">
        <v>4683</v>
      </c>
      <c r="E1998" s="800" t="s">
        <v>12924</v>
      </c>
      <c r="F1998" s="800"/>
      <c r="G1998" s="575" t="s">
        <v>12963</v>
      </c>
      <c r="H1998" s="574">
        <v>0.57799999999999996</v>
      </c>
      <c r="I1998" s="573">
        <v>76.94</v>
      </c>
      <c r="J1998" s="573">
        <v>44.47</v>
      </c>
    </row>
    <row r="1999" spans="1:10" ht="25.5">
      <c r="A1999" s="572"/>
      <c r="B1999" s="572"/>
      <c r="C1999" s="572"/>
      <c r="D1999" s="572"/>
      <c r="E1999" s="572" t="s">
        <v>12923</v>
      </c>
      <c r="F1999" s="571">
        <v>24.329023144626753</v>
      </c>
      <c r="G1999" s="572" t="s">
        <v>12922</v>
      </c>
      <c r="H1999" s="571">
        <v>20.45</v>
      </c>
      <c r="I1999" s="572" t="s">
        <v>12921</v>
      </c>
      <c r="J1999" s="571">
        <v>44.78</v>
      </c>
    </row>
    <row r="2000" spans="1:10" ht="15" thickBot="1">
      <c r="A2000" s="572"/>
      <c r="B2000" s="572"/>
      <c r="C2000" s="572"/>
      <c r="D2000" s="572"/>
      <c r="E2000" s="572" t="s">
        <v>12920</v>
      </c>
      <c r="F2000" s="571">
        <v>82.5</v>
      </c>
      <c r="G2000" s="572"/>
      <c r="H2000" s="801" t="s">
        <v>12919</v>
      </c>
      <c r="I2000" s="801"/>
      <c r="J2000" s="571">
        <v>374.65</v>
      </c>
    </row>
    <row r="2001" spans="1:10" ht="0.95" customHeight="1" thickTop="1">
      <c r="A2001" s="570"/>
      <c r="B2001" s="570"/>
      <c r="C2001" s="570"/>
      <c r="D2001" s="570"/>
      <c r="E2001" s="570"/>
      <c r="F2001" s="570"/>
      <c r="G2001" s="570"/>
      <c r="H2001" s="570"/>
      <c r="I2001" s="570"/>
      <c r="J2001" s="570"/>
    </row>
    <row r="2002" spans="1:10" ht="18" customHeight="1">
      <c r="A2002" s="590" t="s">
        <v>13521</v>
      </c>
      <c r="B2002" s="588" t="s">
        <v>12942</v>
      </c>
      <c r="C2002" s="590" t="s">
        <v>12941</v>
      </c>
      <c r="D2002" s="590" t="s">
        <v>12940</v>
      </c>
      <c r="E2002" s="802" t="s">
        <v>12939</v>
      </c>
      <c r="F2002" s="802"/>
      <c r="G2002" s="589" t="s">
        <v>12938</v>
      </c>
      <c r="H2002" s="588" t="s">
        <v>12937</v>
      </c>
      <c r="I2002" s="588" t="s">
        <v>12936</v>
      </c>
      <c r="J2002" s="588" t="s">
        <v>12935</v>
      </c>
    </row>
    <row r="2003" spans="1:10" ht="36" customHeight="1">
      <c r="A2003" s="586" t="s">
        <v>12934</v>
      </c>
      <c r="B2003" s="587" t="s">
        <v>13520</v>
      </c>
      <c r="C2003" s="586" t="s">
        <v>7</v>
      </c>
      <c r="D2003" s="586" t="s">
        <v>11160</v>
      </c>
      <c r="E2003" s="803" t="s">
        <v>12932</v>
      </c>
      <c r="F2003" s="803"/>
      <c r="G2003" s="585" t="s">
        <v>41</v>
      </c>
      <c r="H2003" s="584">
        <v>1</v>
      </c>
      <c r="I2003" s="583">
        <v>30.26</v>
      </c>
      <c r="J2003" s="583">
        <v>30.26</v>
      </c>
    </row>
    <row r="2004" spans="1:10" ht="24" customHeight="1">
      <c r="A2004" s="581" t="s">
        <v>12930</v>
      </c>
      <c r="B2004" s="582" t="s">
        <v>12931</v>
      </c>
      <c r="C2004" s="581" t="s">
        <v>7</v>
      </c>
      <c r="D2004" s="581" t="s">
        <v>52</v>
      </c>
      <c r="E2004" s="804" t="s">
        <v>12928</v>
      </c>
      <c r="F2004" s="804"/>
      <c r="G2004" s="580" t="s">
        <v>23</v>
      </c>
      <c r="H2004" s="579">
        <v>0.29699999999999999</v>
      </c>
      <c r="I2004" s="578">
        <v>19.920000000000002</v>
      </c>
      <c r="J2004" s="578">
        <v>5.91</v>
      </c>
    </row>
    <row r="2005" spans="1:10" ht="24" customHeight="1">
      <c r="A2005" s="581" t="s">
        <v>12930</v>
      </c>
      <c r="B2005" s="582" t="s">
        <v>13196</v>
      </c>
      <c r="C2005" s="581" t="s">
        <v>7</v>
      </c>
      <c r="D2005" s="581" t="s">
        <v>1174</v>
      </c>
      <c r="E2005" s="804" t="s">
        <v>12928</v>
      </c>
      <c r="F2005" s="804"/>
      <c r="G2005" s="580" t="s">
        <v>23</v>
      </c>
      <c r="H2005" s="579">
        <v>0.29699999999999999</v>
      </c>
      <c r="I2005" s="578">
        <v>15.08</v>
      </c>
      <c r="J2005" s="578">
        <v>4.47</v>
      </c>
    </row>
    <row r="2006" spans="1:10" ht="24" customHeight="1">
      <c r="A2006" s="576" t="s">
        <v>12926</v>
      </c>
      <c r="B2006" s="577" t="s">
        <v>13506</v>
      </c>
      <c r="C2006" s="576" t="s">
        <v>7</v>
      </c>
      <c r="D2006" s="576" t="s">
        <v>3670</v>
      </c>
      <c r="E2006" s="800" t="s">
        <v>12924</v>
      </c>
      <c r="F2006" s="800"/>
      <c r="G2006" s="575" t="s">
        <v>41</v>
      </c>
      <c r="H2006" s="574">
        <v>1.0999999999999999E-2</v>
      </c>
      <c r="I2006" s="573">
        <v>18.329999999999998</v>
      </c>
      <c r="J2006" s="573">
        <v>0.2</v>
      </c>
    </row>
    <row r="2007" spans="1:10" ht="24" customHeight="1">
      <c r="A2007" s="576" t="s">
        <v>12926</v>
      </c>
      <c r="B2007" s="577" t="s">
        <v>13393</v>
      </c>
      <c r="C2007" s="576" t="s">
        <v>7</v>
      </c>
      <c r="D2007" s="576" t="s">
        <v>3674</v>
      </c>
      <c r="E2007" s="800" t="s">
        <v>12924</v>
      </c>
      <c r="F2007" s="800"/>
      <c r="G2007" s="575" t="s">
        <v>58</v>
      </c>
      <c r="H2007" s="574">
        <v>3.0000000000000001E-3</v>
      </c>
      <c r="I2007" s="573">
        <v>26.93</v>
      </c>
      <c r="J2007" s="573">
        <v>0.08</v>
      </c>
    </row>
    <row r="2008" spans="1:10" ht="24" customHeight="1">
      <c r="A2008" s="576" t="s">
        <v>12926</v>
      </c>
      <c r="B2008" s="577" t="s">
        <v>13519</v>
      </c>
      <c r="C2008" s="576" t="s">
        <v>7</v>
      </c>
      <c r="D2008" s="576" t="s">
        <v>8957</v>
      </c>
      <c r="E2008" s="800" t="s">
        <v>12924</v>
      </c>
      <c r="F2008" s="800"/>
      <c r="G2008" s="575" t="s">
        <v>41</v>
      </c>
      <c r="H2008" s="574">
        <v>1</v>
      </c>
      <c r="I2008" s="573">
        <v>19.600000000000001</v>
      </c>
      <c r="J2008" s="573">
        <v>19.600000000000001</v>
      </c>
    </row>
    <row r="2009" spans="1:10" ht="25.5">
      <c r="A2009" s="572"/>
      <c r="B2009" s="572"/>
      <c r="C2009" s="572"/>
      <c r="D2009" s="572"/>
      <c r="E2009" s="572" t="s">
        <v>12923</v>
      </c>
      <c r="F2009" s="571">
        <v>4.5582962077583398</v>
      </c>
      <c r="G2009" s="572" t="s">
        <v>12922</v>
      </c>
      <c r="H2009" s="571">
        <v>3.83</v>
      </c>
      <c r="I2009" s="572" t="s">
        <v>12921</v>
      </c>
      <c r="J2009" s="571">
        <v>8.39</v>
      </c>
    </row>
    <row r="2010" spans="1:10" ht="15" thickBot="1">
      <c r="A2010" s="572"/>
      <c r="B2010" s="572"/>
      <c r="C2010" s="572"/>
      <c r="D2010" s="572"/>
      <c r="E2010" s="572" t="s">
        <v>12920</v>
      </c>
      <c r="F2010" s="571">
        <v>8.5399999999999991</v>
      </c>
      <c r="G2010" s="572"/>
      <c r="H2010" s="801" t="s">
        <v>12919</v>
      </c>
      <c r="I2010" s="801"/>
      <c r="J2010" s="571">
        <v>38.799999999999997</v>
      </c>
    </row>
    <row r="2011" spans="1:10" ht="0.95" customHeight="1" thickTop="1">
      <c r="A2011" s="570"/>
      <c r="B2011" s="570"/>
      <c r="C2011" s="570"/>
      <c r="D2011" s="570"/>
      <c r="E2011" s="570"/>
      <c r="F2011" s="570"/>
      <c r="G2011" s="570"/>
      <c r="H2011" s="570"/>
      <c r="I2011" s="570"/>
      <c r="J2011" s="570"/>
    </row>
    <row r="2012" spans="1:10" ht="18" customHeight="1">
      <c r="A2012" s="590" t="s">
        <v>13518</v>
      </c>
      <c r="B2012" s="588" t="s">
        <v>12942</v>
      </c>
      <c r="C2012" s="590" t="s">
        <v>12941</v>
      </c>
      <c r="D2012" s="590" t="s">
        <v>12940</v>
      </c>
      <c r="E2012" s="802" t="s">
        <v>12939</v>
      </c>
      <c r="F2012" s="802"/>
      <c r="G2012" s="589" t="s">
        <v>12938</v>
      </c>
      <c r="H2012" s="588" t="s">
        <v>12937</v>
      </c>
      <c r="I2012" s="588" t="s">
        <v>12936</v>
      </c>
      <c r="J2012" s="588" t="s">
        <v>12935</v>
      </c>
    </row>
    <row r="2013" spans="1:10" ht="36" customHeight="1">
      <c r="A2013" s="586" t="s">
        <v>12934</v>
      </c>
      <c r="B2013" s="587" t="s">
        <v>13517</v>
      </c>
      <c r="C2013" s="586" t="s">
        <v>7</v>
      </c>
      <c r="D2013" s="586" t="s">
        <v>11131</v>
      </c>
      <c r="E2013" s="803" t="s">
        <v>12932</v>
      </c>
      <c r="F2013" s="803"/>
      <c r="G2013" s="585" t="s">
        <v>41</v>
      </c>
      <c r="H2013" s="584">
        <v>1</v>
      </c>
      <c r="I2013" s="583">
        <v>15.43</v>
      </c>
      <c r="J2013" s="583">
        <v>15.43</v>
      </c>
    </row>
    <row r="2014" spans="1:10" ht="24" customHeight="1">
      <c r="A2014" s="581" t="s">
        <v>12930</v>
      </c>
      <c r="B2014" s="582" t="s">
        <v>12931</v>
      </c>
      <c r="C2014" s="581" t="s">
        <v>7</v>
      </c>
      <c r="D2014" s="581" t="s">
        <v>52</v>
      </c>
      <c r="E2014" s="804" t="s">
        <v>12928</v>
      </c>
      <c r="F2014" s="804"/>
      <c r="G2014" s="580" t="s">
        <v>23</v>
      </c>
      <c r="H2014" s="579">
        <v>0.29699999999999999</v>
      </c>
      <c r="I2014" s="578">
        <v>19.920000000000002</v>
      </c>
      <c r="J2014" s="578">
        <v>5.91</v>
      </c>
    </row>
    <row r="2015" spans="1:10" ht="24" customHeight="1">
      <c r="A2015" s="581" t="s">
        <v>12930</v>
      </c>
      <c r="B2015" s="582" t="s">
        <v>13196</v>
      </c>
      <c r="C2015" s="581" t="s">
        <v>7</v>
      </c>
      <c r="D2015" s="581" t="s">
        <v>1174</v>
      </c>
      <c r="E2015" s="804" t="s">
        <v>12928</v>
      </c>
      <c r="F2015" s="804"/>
      <c r="G2015" s="580" t="s">
        <v>23</v>
      </c>
      <c r="H2015" s="579">
        <v>0.29699999999999999</v>
      </c>
      <c r="I2015" s="578">
        <v>15.08</v>
      </c>
      <c r="J2015" s="578">
        <v>4.47</v>
      </c>
    </row>
    <row r="2016" spans="1:10" ht="24" customHeight="1">
      <c r="A2016" s="576" t="s">
        <v>12926</v>
      </c>
      <c r="B2016" s="577" t="s">
        <v>13506</v>
      </c>
      <c r="C2016" s="576" t="s">
        <v>7</v>
      </c>
      <c r="D2016" s="576" t="s">
        <v>3670</v>
      </c>
      <c r="E2016" s="800" t="s">
        <v>12924</v>
      </c>
      <c r="F2016" s="800"/>
      <c r="G2016" s="575" t="s">
        <v>41</v>
      </c>
      <c r="H2016" s="574">
        <v>1.0999999999999999E-2</v>
      </c>
      <c r="I2016" s="573">
        <v>18.329999999999998</v>
      </c>
      <c r="J2016" s="573">
        <v>0.2</v>
      </c>
    </row>
    <row r="2017" spans="1:10" ht="24" customHeight="1">
      <c r="A2017" s="576" t="s">
        <v>12926</v>
      </c>
      <c r="B2017" s="577" t="s">
        <v>13393</v>
      </c>
      <c r="C2017" s="576" t="s">
        <v>7</v>
      </c>
      <c r="D2017" s="576" t="s">
        <v>3674</v>
      </c>
      <c r="E2017" s="800" t="s">
        <v>12924</v>
      </c>
      <c r="F2017" s="800"/>
      <c r="G2017" s="575" t="s">
        <v>58</v>
      </c>
      <c r="H2017" s="574">
        <v>3.0000000000000001E-3</v>
      </c>
      <c r="I2017" s="573">
        <v>26.93</v>
      </c>
      <c r="J2017" s="573">
        <v>0.08</v>
      </c>
    </row>
    <row r="2018" spans="1:10" ht="24" customHeight="1">
      <c r="A2018" s="576" t="s">
        <v>12926</v>
      </c>
      <c r="B2018" s="577" t="s">
        <v>13516</v>
      </c>
      <c r="C2018" s="576" t="s">
        <v>7</v>
      </c>
      <c r="D2018" s="576" t="s">
        <v>7547</v>
      </c>
      <c r="E2018" s="800" t="s">
        <v>12924</v>
      </c>
      <c r="F2018" s="800"/>
      <c r="G2018" s="575" t="s">
        <v>41</v>
      </c>
      <c r="H2018" s="574">
        <v>1</v>
      </c>
      <c r="I2018" s="573">
        <v>4.7699999999999996</v>
      </c>
      <c r="J2018" s="573">
        <v>4.7699999999999996</v>
      </c>
    </row>
    <row r="2019" spans="1:10" ht="25.5">
      <c r="A2019" s="572"/>
      <c r="B2019" s="572"/>
      <c r="C2019" s="572"/>
      <c r="D2019" s="572"/>
      <c r="E2019" s="572" t="s">
        <v>12923</v>
      </c>
      <c r="F2019" s="571">
        <v>4.5582962077583398</v>
      </c>
      <c r="G2019" s="572" t="s">
        <v>12922</v>
      </c>
      <c r="H2019" s="571">
        <v>3.83</v>
      </c>
      <c r="I2019" s="572" t="s">
        <v>12921</v>
      </c>
      <c r="J2019" s="571">
        <v>8.39</v>
      </c>
    </row>
    <row r="2020" spans="1:10" ht="15" thickBot="1">
      <c r="A2020" s="572"/>
      <c r="B2020" s="572"/>
      <c r="C2020" s="572"/>
      <c r="D2020" s="572"/>
      <c r="E2020" s="572" t="s">
        <v>12920</v>
      </c>
      <c r="F2020" s="571">
        <v>4.3499999999999996</v>
      </c>
      <c r="G2020" s="572"/>
      <c r="H2020" s="801" t="s">
        <v>12919</v>
      </c>
      <c r="I2020" s="801"/>
      <c r="J2020" s="571">
        <v>19.78</v>
      </c>
    </row>
    <row r="2021" spans="1:10" ht="0.95" customHeight="1" thickTop="1">
      <c r="A2021" s="570"/>
      <c r="B2021" s="570"/>
      <c r="C2021" s="570"/>
      <c r="D2021" s="570"/>
      <c r="E2021" s="570"/>
      <c r="F2021" s="570"/>
      <c r="G2021" s="570"/>
      <c r="H2021" s="570"/>
      <c r="I2021" s="570"/>
      <c r="J2021" s="570"/>
    </row>
    <row r="2022" spans="1:10" ht="18" customHeight="1">
      <c r="A2022" s="590" t="s">
        <v>13515</v>
      </c>
      <c r="B2022" s="588" t="s">
        <v>12942</v>
      </c>
      <c r="C2022" s="590" t="s">
        <v>12941</v>
      </c>
      <c r="D2022" s="590" t="s">
        <v>12940</v>
      </c>
      <c r="E2022" s="802" t="s">
        <v>12939</v>
      </c>
      <c r="F2022" s="802"/>
      <c r="G2022" s="589" t="s">
        <v>12938</v>
      </c>
      <c r="H2022" s="588" t="s">
        <v>12937</v>
      </c>
      <c r="I2022" s="588" t="s">
        <v>12936</v>
      </c>
      <c r="J2022" s="588" t="s">
        <v>12935</v>
      </c>
    </row>
    <row r="2023" spans="1:10" ht="36" customHeight="1">
      <c r="A2023" s="586" t="s">
        <v>12934</v>
      </c>
      <c r="B2023" s="587" t="s">
        <v>13514</v>
      </c>
      <c r="C2023" s="586" t="s">
        <v>7</v>
      </c>
      <c r="D2023" s="586" t="s">
        <v>11129</v>
      </c>
      <c r="E2023" s="803" t="s">
        <v>12932</v>
      </c>
      <c r="F2023" s="803"/>
      <c r="G2023" s="585" t="s">
        <v>41</v>
      </c>
      <c r="H2023" s="584">
        <v>1</v>
      </c>
      <c r="I2023" s="583">
        <v>9.67</v>
      </c>
      <c r="J2023" s="583">
        <v>9.67</v>
      </c>
    </row>
    <row r="2024" spans="1:10" ht="24" customHeight="1">
      <c r="A2024" s="581" t="s">
        <v>12930</v>
      </c>
      <c r="B2024" s="582" t="s">
        <v>12931</v>
      </c>
      <c r="C2024" s="581" t="s">
        <v>7</v>
      </c>
      <c r="D2024" s="581" t="s">
        <v>52</v>
      </c>
      <c r="E2024" s="804" t="s">
        <v>12928</v>
      </c>
      <c r="F2024" s="804"/>
      <c r="G2024" s="580" t="s">
        <v>23</v>
      </c>
      <c r="H2024" s="579">
        <v>0.17299999999999999</v>
      </c>
      <c r="I2024" s="578">
        <v>19.920000000000002</v>
      </c>
      <c r="J2024" s="578">
        <v>3.44</v>
      </c>
    </row>
    <row r="2025" spans="1:10" ht="24" customHeight="1">
      <c r="A2025" s="581" t="s">
        <v>12930</v>
      </c>
      <c r="B2025" s="582" t="s">
        <v>13196</v>
      </c>
      <c r="C2025" s="581" t="s">
        <v>7</v>
      </c>
      <c r="D2025" s="581" t="s">
        <v>1174</v>
      </c>
      <c r="E2025" s="804" t="s">
        <v>12928</v>
      </c>
      <c r="F2025" s="804"/>
      <c r="G2025" s="580" t="s">
        <v>23</v>
      </c>
      <c r="H2025" s="579">
        <v>0.17299999999999999</v>
      </c>
      <c r="I2025" s="578">
        <v>15.08</v>
      </c>
      <c r="J2025" s="578">
        <v>2.6</v>
      </c>
    </row>
    <row r="2026" spans="1:10" ht="24" customHeight="1">
      <c r="A2026" s="576" t="s">
        <v>12926</v>
      </c>
      <c r="B2026" s="577" t="s">
        <v>13506</v>
      </c>
      <c r="C2026" s="576" t="s">
        <v>7</v>
      </c>
      <c r="D2026" s="576" t="s">
        <v>3670</v>
      </c>
      <c r="E2026" s="800" t="s">
        <v>12924</v>
      </c>
      <c r="F2026" s="800"/>
      <c r="G2026" s="575" t="s">
        <v>41</v>
      </c>
      <c r="H2026" s="574">
        <v>8.0000000000000002E-3</v>
      </c>
      <c r="I2026" s="573">
        <v>18.329999999999998</v>
      </c>
      <c r="J2026" s="573">
        <v>0.14000000000000001</v>
      </c>
    </row>
    <row r="2027" spans="1:10" ht="24" customHeight="1">
      <c r="A2027" s="576" t="s">
        <v>12926</v>
      </c>
      <c r="B2027" s="577" t="s">
        <v>13393</v>
      </c>
      <c r="C2027" s="576" t="s">
        <v>7</v>
      </c>
      <c r="D2027" s="576" t="s">
        <v>3674</v>
      </c>
      <c r="E2027" s="800" t="s">
        <v>12924</v>
      </c>
      <c r="F2027" s="800"/>
      <c r="G2027" s="575" t="s">
        <v>58</v>
      </c>
      <c r="H2027" s="574">
        <v>2E-3</v>
      </c>
      <c r="I2027" s="573">
        <v>26.93</v>
      </c>
      <c r="J2027" s="573">
        <v>0.05</v>
      </c>
    </row>
    <row r="2028" spans="1:10" ht="24" customHeight="1">
      <c r="A2028" s="576" t="s">
        <v>12926</v>
      </c>
      <c r="B2028" s="577" t="s">
        <v>13513</v>
      </c>
      <c r="C2028" s="576" t="s">
        <v>7</v>
      </c>
      <c r="D2028" s="576" t="s">
        <v>7543</v>
      </c>
      <c r="E2028" s="800" t="s">
        <v>12924</v>
      </c>
      <c r="F2028" s="800"/>
      <c r="G2028" s="575" t="s">
        <v>41</v>
      </c>
      <c r="H2028" s="574">
        <v>1</v>
      </c>
      <c r="I2028" s="573">
        <v>3.44</v>
      </c>
      <c r="J2028" s="573">
        <v>3.44</v>
      </c>
    </row>
    <row r="2029" spans="1:10" ht="25.5">
      <c r="A2029" s="572"/>
      <c r="B2029" s="572"/>
      <c r="C2029" s="572"/>
      <c r="D2029" s="572"/>
      <c r="E2029" s="572" t="s">
        <v>12923</v>
      </c>
      <c r="F2029" s="571">
        <v>2.6513093556448983</v>
      </c>
      <c r="G2029" s="572" t="s">
        <v>12922</v>
      </c>
      <c r="H2029" s="571">
        <v>2.23</v>
      </c>
      <c r="I2029" s="572" t="s">
        <v>12921</v>
      </c>
      <c r="J2029" s="571">
        <v>4.88</v>
      </c>
    </row>
    <row r="2030" spans="1:10" ht="15" thickBot="1">
      <c r="A2030" s="572"/>
      <c r="B2030" s="572"/>
      <c r="C2030" s="572"/>
      <c r="D2030" s="572"/>
      <c r="E2030" s="572" t="s">
        <v>12920</v>
      </c>
      <c r="F2030" s="571">
        <v>2.73</v>
      </c>
      <c r="G2030" s="572"/>
      <c r="H2030" s="801" t="s">
        <v>12919</v>
      </c>
      <c r="I2030" s="801"/>
      <c r="J2030" s="571">
        <v>12.4</v>
      </c>
    </row>
    <row r="2031" spans="1:10" ht="0.95" customHeight="1" thickTop="1">
      <c r="A2031" s="570"/>
      <c r="B2031" s="570"/>
      <c r="C2031" s="570"/>
      <c r="D2031" s="570"/>
      <c r="E2031" s="570"/>
      <c r="F2031" s="570"/>
      <c r="G2031" s="570"/>
      <c r="H2031" s="570"/>
      <c r="I2031" s="570"/>
      <c r="J2031" s="570"/>
    </row>
    <row r="2032" spans="1:10" ht="18" customHeight="1">
      <c r="A2032" s="590" t="s">
        <v>13512</v>
      </c>
      <c r="B2032" s="588" t="s">
        <v>12942</v>
      </c>
      <c r="C2032" s="590" t="s">
        <v>12941</v>
      </c>
      <c r="D2032" s="590" t="s">
        <v>12940</v>
      </c>
      <c r="E2032" s="802" t="s">
        <v>12939</v>
      </c>
      <c r="F2032" s="802"/>
      <c r="G2032" s="589" t="s">
        <v>12938</v>
      </c>
      <c r="H2032" s="588" t="s">
        <v>12937</v>
      </c>
      <c r="I2032" s="588" t="s">
        <v>12936</v>
      </c>
      <c r="J2032" s="588" t="s">
        <v>12935</v>
      </c>
    </row>
    <row r="2033" spans="1:10" ht="48" customHeight="1">
      <c r="A2033" s="586" t="s">
        <v>12934</v>
      </c>
      <c r="B2033" s="587" t="s">
        <v>13511</v>
      </c>
      <c r="C2033" s="586" t="s">
        <v>7</v>
      </c>
      <c r="D2033" s="586" t="s">
        <v>11200</v>
      </c>
      <c r="E2033" s="803" t="s">
        <v>12932</v>
      </c>
      <c r="F2033" s="803"/>
      <c r="G2033" s="585" t="s">
        <v>41</v>
      </c>
      <c r="H2033" s="584">
        <v>1</v>
      </c>
      <c r="I2033" s="583">
        <v>16.5</v>
      </c>
      <c r="J2033" s="583">
        <v>16.5</v>
      </c>
    </row>
    <row r="2034" spans="1:10" ht="24" customHeight="1">
      <c r="A2034" s="581" t="s">
        <v>12930</v>
      </c>
      <c r="B2034" s="582" t="s">
        <v>12931</v>
      </c>
      <c r="C2034" s="581" t="s">
        <v>7</v>
      </c>
      <c r="D2034" s="581" t="s">
        <v>52</v>
      </c>
      <c r="E2034" s="804" t="s">
        <v>12928</v>
      </c>
      <c r="F2034" s="804"/>
      <c r="G2034" s="580" t="s">
        <v>23</v>
      </c>
      <c r="H2034" s="579">
        <v>0.29699999999999999</v>
      </c>
      <c r="I2034" s="578">
        <v>19.920000000000002</v>
      </c>
      <c r="J2034" s="578">
        <v>5.91</v>
      </c>
    </row>
    <row r="2035" spans="1:10" ht="24" customHeight="1">
      <c r="A2035" s="581" t="s">
        <v>12930</v>
      </c>
      <c r="B2035" s="582" t="s">
        <v>13196</v>
      </c>
      <c r="C2035" s="581" t="s">
        <v>7</v>
      </c>
      <c r="D2035" s="581" t="s">
        <v>1174</v>
      </c>
      <c r="E2035" s="804" t="s">
        <v>12928</v>
      </c>
      <c r="F2035" s="804"/>
      <c r="G2035" s="580" t="s">
        <v>23</v>
      </c>
      <c r="H2035" s="579">
        <v>0.29699999999999999</v>
      </c>
      <c r="I2035" s="578">
        <v>15.08</v>
      </c>
      <c r="J2035" s="578">
        <v>4.47</v>
      </c>
    </row>
    <row r="2036" spans="1:10" ht="24" customHeight="1">
      <c r="A2036" s="576" t="s">
        <v>12926</v>
      </c>
      <c r="B2036" s="577" t="s">
        <v>13506</v>
      </c>
      <c r="C2036" s="576" t="s">
        <v>7</v>
      </c>
      <c r="D2036" s="576" t="s">
        <v>3670</v>
      </c>
      <c r="E2036" s="800" t="s">
        <v>12924</v>
      </c>
      <c r="F2036" s="800"/>
      <c r="G2036" s="575" t="s">
        <v>41</v>
      </c>
      <c r="H2036" s="574">
        <v>1.0999999999999999E-2</v>
      </c>
      <c r="I2036" s="573">
        <v>18.329999999999998</v>
      </c>
      <c r="J2036" s="573">
        <v>0.2</v>
      </c>
    </row>
    <row r="2037" spans="1:10" ht="24" customHeight="1">
      <c r="A2037" s="576" t="s">
        <v>12926</v>
      </c>
      <c r="B2037" s="577" t="s">
        <v>13393</v>
      </c>
      <c r="C2037" s="576" t="s">
        <v>7</v>
      </c>
      <c r="D2037" s="576" t="s">
        <v>3674</v>
      </c>
      <c r="E2037" s="800" t="s">
        <v>12924</v>
      </c>
      <c r="F2037" s="800"/>
      <c r="G2037" s="575" t="s">
        <v>58</v>
      </c>
      <c r="H2037" s="574">
        <v>3.0000000000000001E-3</v>
      </c>
      <c r="I2037" s="573">
        <v>26.93</v>
      </c>
      <c r="J2037" s="573">
        <v>0.08</v>
      </c>
    </row>
    <row r="2038" spans="1:10" ht="24" customHeight="1">
      <c r="A2038" s="576" t="s">
        <v>12926</v>
      </c>
      <c r="B2038" s="577" t="s">
        <v>13510</v>
      </c>
      <c r="C2038" s="576" t="s">
        <v>7</v>
      </c>
      <c r="D2038" s="576" t="s">
        <v>7238</v>
      </c>
      <c r="E2038" s="800" t="s">
        <v>12924</v>
      </c>
      <c r="F2038" s="800"/>
      <c r="G2038" s="575" t="s">
        <v>41</v>
      </c>
      <c r="H2038" s="574">
        <v>1</v>
      </c>
      <c r="I2038" s="573">
        <v>5.84</v>
      </c>
      <c r="J2038" s="573">
        <v>5.84</v>
      </c>
    </row>
    <row r="2039" spans="1:10" ht="25.5">
      <c r="A2039" s="572"/>
      <c r="B2039" s="572"/>
      <c r="C2039" s="572"/>
      <c r="D2039" s="572"/>
      <c r="E2039" s="572" t="s">
        <v>12923</v>
      </c>
      <c r="F2039" s="571">
        <v>4.5582962077583398</v>
      </c>
      <c r="G2039" s="572" t="s">
        <v>12922</v>
      </c>
      <c r="H2039" s="571">
        <v>3.83</v>
      </c>
      <c r="I2039" s="572" t="s">
        <v>12921</v>
      </c>
      <c r="J2039" s="571">
        <v>8.39</v>
      </c>
    </row>
    <row r="2040" spans="1:10" ht="15" thickBot="1">
      <c r="A2040" s="572"/>
      <c r="B2040" s="572"/>
      <c r="C2040" s="572"/>
      <c r="D2040" s="572"/>
      <c r="E2040" s="572" t="s">
        <v>12920</v>
      </c>
      <c r="F2040" s="571">
        <v>4.6500000000000004</v>
      </c>
      <c r="G2040" s="572"/>
      <c r="H2040" s="801" t="s">
        <v>12919</v>
      </c>
      <c r="I2040" s="801"/>
      <c r="J2040" s="571">
        <v>21.15</v>
      </c>
    </row>
    <row r="2041" spans="1:10" ht="0.95" customHeight="1" thickTop="1">
      <c r="A2041" s="570"/>
      <c r="B2041" s="570"/>
      <c r="C2041" s="570"/>
      <c r="D2041" s="570"/>
      <c r="E2041" s="570"/>
      <c r="F2041" s="570"/>
      <c r="G2041" s="570"/>
      <c r="H2041" s="570"/>
      <c r="I2041" s="570"/>
      <c r="J2041" s="570"/>
    </row>
    <row r="2042" spans="1:10" ht="18" customHeight="1">
      <c r="A2042" s="590" t="s">
        <v>13509</v>
      </c>
      <c r="B2042" s="588" t="s">
        <v>12942</v>
      </c>
      <c r="C2042" s="590" t="s">
        <v>12941</v>
      </c>
      <c r="D2042" s="590" t="s">
        <v>12940</v>
      </c>
      <c r="E2042" s="802" t="s">
        <v>12939</v>
      </c>
      <c r="F2042" s="802"/>
      <c r="G2042" s="589" t="s">
        <v>12938</v>
      </c>
      <c r="H2042" s="588" t="s">
        <v>12937</v>
      </c>
      <c r="I2042" s="588" t="s">
        <v>12936</v>
      </c>
      <c r="J2042" s="588" t="s">
        <v>12935</v>
      </c>
    </row>
    <row r="2043" spans="1:10" ht="48" customHeight="1">
      <c r="A2043" s="586" t="s">
        <v>12934</v>
      </c>
      <c r="B2043" s="587" t="s">
        <v>13508</v>
      </c>
      <c r="C2043" s="586" t="s">
        <v>7</v>
      </c>
      <c r="D2043" s="586" t="s">
        <v>11138</v>
      </c>
      <c r="E2043" s="803" t="s">
        <v>12932</v>
      </c>
      <c r="F2043" s="803"/>
      <c r="G2043" s="585" t="s">
        <v>41</v>
      </c>
      <c r="H2043" s="584">
        <v>1</v>
      </c>
      <c r="I2043" s="583">
        <v>22.17</v>
      </c>
      <c r="J2043" s="583">
        <v>22.17</v>
      </c>
    </row>
    <row r="2044" spans="1:10" ht="24" customHeight="1">
      <c r="A2044" s="581" t="s">
        <v>12930</v>
      </c>
      <c r="B2044" s="582" t="s">
        <v>12931</v>
      </c>
      <c r="C2044" s="581" t="s">
        <v>7</v>
      </c>
      <c r="D2044" s="581" t="s">
        <v>52</v>
      </c>
      <c r="E2044" s="804" t="s">
        <v>12928</v>
      </c>
      <c r="F2044" s="804"/>
      <c r="G2044" s="580" t="s">
        <v>23</v>
      </c>
      <c r="H2044" s="579">
        <v>0.44500000000000001</v>
      </c>
      <c r="I2044" s="578">
        <v>19.920000000000002</v>
      </c>
      <c r="J2044" s="578">
        <v>8.86</v>
      </c>
    </row>
    <row r="2045" spans="1:10" ht="24" customHeight="1">
      <c r="A2045" s="581" t="s">
        <v>12930</v>
      </c>
      <c r="B2045" s="582" t="s">
        <v>13196</v>
      </c>
      <c r="C2045" s="581" t="s">
        <v>7</v>
      </c>
      <c r="D2045" s="581" t="s">
        <v>1174</v>
      </c>
      <c r="E2045" s="804" t="s">
        <v>12928</v>
      </c>
      <c r="F2045" s="804"/>
      <c r="G2045" s="580" t="s">
        <v>23</v>
      </c>
      <c r="H2045" s="579">
        <v>0.44500000000000001</v>
      </c>
      <c r="I2045" s="578">
        <v>15.08</v>
      </c>
      <c r="J2045" s="578">
        <v>6.71</v>
      </c>
    </row>
    <row r="2046" spans="1:10" ht="24" customHeight="1">
      <c r="A2046" s="576" t="s">
        <v>12926</v>
      </c>
      <c r="B2046" s="577" t="s">
        <v>13507</v>
      </c>
      <c r="C2046" s="576" t="s">
        <v>7</v>
      </c>
      <c r="D2046" s="576" t="s">
        <v>5988</v>
      </c>
      <c r="E2046" s="800" t="s">
        <v>12924</v>
      </c>
      <c r="F2046" s="800"/>
      <c r="G2046" s="575" t="s">
        <v>41</v>
      </c>
      <c r="H2046" s="574">
        <v>1</v>
      </c>
      <c r="I2046" s="573">
        <v>6.32</v>
      </c>
      <c r="J2046" s="573">
        <v>6.32</v>
      </c>
    </row>
    <row r="2047" spans="1:10" ht="24" customHeight="1">
      <c r="A2047" s="576" t="s">
        <v>12926</v>
      </c>
      <c r="B2047" s="577" t="s">
        <v>13506</v>
      </c>
      <c r="C2047" s="576" t="s">
        <v>7</v>
      </c>
      <c r="D2047" s="576" t="s">
        <v>3670</v>
      </c>
      <c r="E2047" s="800" t="s">
        <v>12924</v>
      </c>
      <c r="F2047" s="800"/>
      <c r="G2047" s="575" t="s">
        <v>41</v>
      </c>
      <c r="H2047" s="574">
        <v>1.0999999999999999E-2</v>
      </c>
      <c r="I2047" s="573">
        <v>18.329999999999998</v>
      </c>
      <c r="J2047" s="573">
        <v>0.2</v>
      </c>
    </row>
    <row r="2048" spans="1:10" ht="24" customHeight="1">
      <c r="A2048" s="576" t="s">
        <v>12926</v>
      </c>
      <c r="B2048" s="577" t="s">
        <v>13393</v>
      </c>
      <c r="C2048" s="576" t="s">
        <v>7</v>
      </c>
      <c r="D2048" s="576" t="s">
        <v>3674</v>
      </c>
      <c r="E2048" s="800" t="s">
        <v>12924</v>
      </c>
      <c r="F2048" s="800"/>
      <c r="G2048" s="575" t="s">
        <v>58</v>
      </c>
      <c r="H2048" s="574">
        <v>3.0000000000000001E-3</v>
      </c>
      <c r="I2048" s="573">
        <v>26.93</v>
      </c>
      <c r="J2048" s="573">
        <v>0.08</v>
      </c>
    </row>
    <row r="2049" spans="1:10" ht="25.5">
      <c r="A2049" s="572"/>
      <c r="B2049" s="572"/>
      <c r="C2049" s="572"/>
      <c r="D2049" s="572"/>
      <c r="E2049" s="572" t="s">
        <v>12923</v>
      </c>
      <c r="F2049" s="571">
        <v>6.8292947951754863</v>
      </c>
      <c r="G2049" s="572" t="s">
        <v>12922</v>
      </c>
      <c r="H2049" s="571">
        <v>5.74</v>
      </c>
      <c r="I2049" s="572" t="s">
        <v>12921</v>
      </c>
      <c r="J2049" s="571">
        <v>12.57</v>
      </c>
    </row>
    <row r="2050" spans="1:10" ht="15" thickBot="1">
      <c r="A2050" s="572"/>
      <c r="B2050" s="572"/>
      <c r="C2050" s="572"/>
      <c r="D2050" s="572"/>
      <c r="E2050" s="572" t="s">
        <v>12920</v>
      </c>
      <c r="F2050" s="571">
        <v>6.26</v>
      </c>
      <c r="G2050" s="572"/>
      <c r="H2050" s="801" t="s">
        <v>12919</v>
      </c>
      <c r="I2050" s="801"/>
      <c r="J2050" s="571">
        <v>28.43</v>
      </c>
    </row>
    <row r="2051" spans="1:10" ht="0.95" customHeight="1" thickTop="1">
      <c r="A2051" s="570"/>
      <c r="B2051" s="570"/>
      <c r="C2051" s="570"/>
      <c r="D2051" s="570"/>
      <c r="E2051" s="570"/>
      <c r="F2051" s="570"/>
      <c r="G2051" s="570"/>
      <c r="H2051" s="570"/>
      <c r="I2051" s="570"/>
      <c r="J2051" s="570"/>
    </row>
    <row r="2052" spans="1:10" ht="18" customHeight="1">
      <c r="A2052" s="590" t="s">
        <v>13505</v>
      </c>
      <c r="B2052" s="588" t="s">
        <v>12942</v>
      </c>
      <c r="C2052" s="590" t="s">
        <v>12941</v>
      </c>
      <c r="D2052" s="590" t="s">
        <v>12940</v>
      </c>
      <c r="E2052" s="802" t="s">
        <v>12939</v>
      </c>
      <c r="F2052" s="802"/>
      <c r="G2052" s="589" t="s">
        <v>12938</v>
      </c>
      <c r="H2052" s="588" t="s">
        <v>12937</v>
      </c>
      <c r="I2052" s="588" t="s">
        <v>12936</v>
      </c>
      <c r="J2052" s="588" t="s">
        <v>12935</v>
      </c>
    </row>
    <row r="2053" spans="1:10" ht="36" customHeight="1">
      <c r="A2053" s="586" t="s">
        <v>12934</v>
      </c>
      <c r="B2053" s="587" t="s">
        <v>13504</v>
      </c>
      <c r="C2053" s="586" t="s">
        <v>7</v>
      </c>
      <c r="D2053" s="586" t="s">
        <v>10986</v>
      </c>
      <c r="E2053" s="803" t="s">
        <v>13497</v>
      </c>
      <c r="F2053" s="803"/>
      <c r="G2053" s="585" t="s">
        <v>41</v>
      </c>
      <c r="H2053" s="584">
        <v>1</v>
      </c>
      <c r="I2053" s="583">
        <v>161.32</v>
      </c>
      <c r="J2053" s="583">
        <v>161.32</v>
      </c>
    </row>
    <row r="2054" spans="1:10" ht="24" customHeight="1">
      <c r="A2054" s="581" t="s">
        <v>12930</v>
      </c>
      <c r="B2054" s="582" t="s">
        <v>12931</v>
      </c>
      <c r="C2054" s="581" t="s">
        <v>7</v>
      </c>
      <c r="D2054" s="581" t="s">
        <v>52</v>
      </c>
      <c r="E2054" s="804" t="s">
        <v>12928</v>
      </c>
      <c r="F2054" s="804"/>
      <c r="G2054" s="580" t="s">
        <v>23</v>
      </c>
      <c r="H2054" s="579">
        <v>0.45739999999999997</v>
      </c>
      <c r="I2054" s="578">
        <v>19.920000000000002</v>
      </c>
      <c r="J2054" s="578">
        <v>9.11</v>
      </c>
    </row>
    <row r="2055" spans="1:10" ht="24" customHeight="1">
      <c r="A2055" s="581" t="s">
        <v>12930</v>
      </c>
      <c r="B2055" s="582" t="s">
        <v>13196</v>
      </c>
      <c r="C2055" s="581" t="s">
        <v>7</v>
      </c>
      <c r="D2055" s="581" t="s">
        <v>1174</v>
      </c>
      <c r="E2055" s="804" t="s">
        <v>12928</v>
      </c>
      <c r="F2055" s="804"/>
      <c r="G2055" s="580" t="s">
        <v>23</v>
      </c>
      <c r="H2055" s="579">
        <v>0.45739999999999997</v>
      </c>
      <c r="I2055" s="578">
        <v>15.08</v>
      </c>
      <c r="J2055" s="578">
        <v>6.89</v>
      </c>
    </row>
    <row r="2056" spans="1:10" ht="36" customHeight="1">
      <c r="A2056" s="576" t="s">
        <v>12926</v>
      </c>
      <c r="B2056" s="577" t="s">
        <v>13496</v>
      </c>
      <c r="C2056" s="576" t="s">
        <v>7</v>
      </c>
      <c r="D2056" s="576" t="s">
        <v>5152</v>
      </c>
      <c r="E2056" s="800" t="s">
        <v>12924</v>
      </c>
      <c r="F2056" s="800"/>
      <c r="G2056" s="575" t="s">
        <v>41</v>
      </c>
      <c r="H2056" s="574">
        <v>2</v>
      </c>
      <c r="I2056" s="573">
        <v>0.32</v>
      </c>
      <c r="J2056" s="573">
        <v>0.64</v>
      </c>
    </row>
    <row r="2057" spans="1:10" ht="24" customHeight="1">
      <c r="A2057" s="576" t="s">
        <v>12926</v>
      </c>
      <c r="B2057" s="577" t="s">
        <v>13503</v>
      </c>
      <c r="C2057" s="576" t="s">
        <v>7</v>
      </c>
      <c r="D2057" s="576" t="s">
        <v>6518</v>
      </c>
      <c r="E2057" s="800" t="s">
        <v>12924</v>
      </c>
      <c r="F2057" s="800"/>
      <c r="G2057" s="575" t="s">
        <v>41</v>
      </c>
      <c r="H2057" s="574">
        <v>1</v>
      </c>
      <c r="I2057" s="573">
        <v>144.68</v>
      </c>
      <c r="J2057" s="573">
        <v>144.68</v>
      </c>
    </row>
    <row r="2058" spans="1:10" ht="25.5">
      <c r="A2058" s="572"/>
      <c r="B2058" s="572"/>
      <c r="C2058" s="572"/>
      <c r="D2058" s="572"/>
      <c r="E2058" s="572" t="s">
        <v>12923</v>
      </c>
      <c r="F2058" s="571">
        <v>7.0248831902640445</v>
      </c>
      <c r="G2058" s="572" t="s">
        <v>12922</v>
      </c>
      <c r="H2058" s="571">
        <v>5.91</v>
      </c>
      <c r="I2058" s="572" t="s">
        <v>12921</v>
      </c>
      <c r="J2058" s="571">
        <v>12.93</v>
      </c>
    </row>
    <row r="2059" spans="1:10" ht="15" thickBot="1">
      <c r="A2059" s="572"/>
      <c r="B2059" s="572"/>
      <c r="C2059" s="572"/>
      <c r="D2059" s="572"/>
      <c r="E2059" s="572" t="s">
        <v>12920</v>
      </c>
      <c r="F2059" s="571">
        <v>45.55</v>
      </c>
      <c r="G2059" s="572"/>
      <c r="H2059" s="801" t="s">
        <v>12919</v>
      </c>
      <c r="I2059" s="801"/>
      <c r="J2059" s="571">
        <v>206.87</v>
      </c>
    </row>
    <row r="2060" spans="1:10" ht="0.95" customHeight="1" thickTop="1">
      <c r="A2060" s="570"/>
      <c r="B2060" s="570"/>
      <c r="C2060" s="570"/>
      <c r="D2060" s="570"/>
      <c r="E2060" s="570"/>
      <c r="F2060" s="570"/>
      <c r="G2060" s="570"/>
      <c r="H2060" s="570"/>
      <c r="I2060" s="570"/>
      <c r="J2060" s="570"/>
    </row>
    <row r="2061" spans="1:10" ht="18" customHeight="1">
      <c r="A2061" s="590" t="s">
        <v>13502</v>
      </c>
      <c r="B2061" s="588" t="s">
        <v>12942</v>
      </c>
      <c r="C2061" s="590" t="s">
        <v>12941</v>
      </c>
      <c r="D2061" s="590" t="s">
        <v>12940</v>
      </c>
      <c r="E2061" s="802" t="s">
        <v>12939</v>
      </c>
      <c r="F2061" s="802"/>
      <c r="G2061" s="589" t="s">
        <v>12938</v>
      </c>
      <c r="H2061" s="588" t="s">
        <v>12937</v>
      </c>
      <c r="I2061" s="588" t="s">
        <v>12936</v>
      </c>
      <c r="J2061" s="588" t="s">
        <v>12935</v>
      </c>
    </row>
    <row r="2062" spans="1:10" ht="36" customHeight="1">
      <c r="A2062" s="586" t="s">
        <v>12934</v>
      </c>
      <c r="B2062" s="587" t="s">
        <v>13501</v>
      </c>
      <c r="C2062" s="586" t="s">
        <v>7</v>
      </c>
      <c r="D2062" s="586" t="s">
        <v>10990</v>
      </c>
      <c r="E2062" s="803" t="s">
        <v>13497</v>
      </c>
      <c r="F2062" s="803"/>
      <c r="G2062" s="585" t="s">
        <v>41</v>
      </c>
      <c r="H2062" s="584">
        <v>1</v>
      </c>
      <c r="I2062" s="583">
        <v>181.99</v>
      </c>
      <c r="J2062" s="583">
        <v>181.99</v>
      </c>
    </row>
    <row r="2063" spans="1:10" ht="24" customHeight="1">
      <c r="A2063" s="581" t="s">
        <v>12930</v>
      </c>
      <c r="B2063" s="582" t="s">
        <v>12931</v>
      </c>
      <c r="C2063" s="581" t="s">
        <v>7</v>
      </c>
      <c r="D2063" s="581" t="s">
        <v>52</v>
      </c>
      <c r="E2063" s="804" t="s">
        <v>12928</v>
      </c>
      <c r="F2063" s="804"/>
      <c r="G2063" s="580" t="s">
        <v>23</v>
      </c>
      <c r="H2063" s="579">
        <v>0.45739999999999997</v>
      </c>
      <c r="I2063" s="578">
        <v>19.920000000000002</v>
      </c>
      <c r="J2063" s="578">
        <v>9.11</v>
      </c>
    </row>
    <row r="2064" spans="1:10" ht="24" customHeight="1">
      <c r="A2064" s="581" t="s">
        <v>12930</v>
      </c>
      <c r="B2064" s="582" t="s">
        <v>13196</v>
      </c>
      <c r="C2064" s="581" t="s">
        <v>7</v>
      </c>
      <c r="D2064" s="581" t="s">
        <v>1174</v>
      </c>
      <c r="E2064" s="804" t="s">
        <v>12928</v>
      </c>
      <c r="F2064" s="804"/>
      <c r="G2064" s="580" t="s">
        <v>23</v>
      </c>
      <c r="H2064" s="579">
        <v>0.45739999999999997</v>
      </c>
      <c r="I2064" s="578">
        <v>15.08</v>
      </c>
      <c r="J2064" s="578">
        <v>6.89</v>
      </c>
    </row>
    <row r="2065" spans="1:10" ht="36" customHeight="1">
      <c r="A2065" s="576" t="s">
        <v>12926</v>
      </c>
      <c r="B2065" s="577" t="s">
        <v>13496</v>
      </c>
      <c r="C2065" s="576" t="s">
        <v>7</v>
      </c>
      <c r="D2065" s="576" t="s">
        <v>5152</v>
      </c>
      <c r="E2065" s="800" t="s">
        <v>12924</v>
      </c>
      <c r="F2065" s="800"/>
      <c r="G2065" s="575" t="s">
        <v>41</v>
      </c>
      <c r="H2065" s="574">
        <v>2</v>
      </c>
      <c r="I2065" s="573">
        <v>0.32</v>
      </c>
      <c r="J2065" s="573">
        <v>0.64</v>
      </c>
    </row>
    <row r="2066" spans="1:10" ht="24" customHeight="1">
      <c r="A2066" s="576" t="s">
        <v>12926</v>
      </c>
      <c r="B2066" s="577" t="s">
        <v>13500</v>
      </c>
      <c r="C2066" s="576" t="s">
        <v>7</v>
      </c>
      <c r="D2066" s="576" t="s">
        <v>6523</v>
      </c>
      <c r="E2066" s="800" t="s">
        <v>12924</v>
      </c>
      <c r="F2066" s="800"/>
      <c r="G2066" s="575" t="s">
        <v>41</v>
      </c>
      <c r="H2066" s="574">
        <v>1</v>
      </c>
      <c r="I2066" s="573">
        <v>165.35</v>
      </c>
      <c r="J2066" s="573">
        <v>165.35</v>
      </c>
    </row>
    <row r="2067" spans="1:10" ht="25.5">
      <c r="A2067" s="572"/>
      <c r="B2067" s="572"/>
      <c r="C2067" s="572"/>
      <c r="D2067" s="572"/>
      <c r="E2067" s="572" t="s">
        <v>12923</v>
      </c>
      <c r="F2067" s="571">
        <v>7.0248831902640445</v>
      </c>
      <c r="G2067" s="572" t="s">
        <v>12922</v>
      </c>
      <c r="H2067" s="571">
        <v>5.91</v>
      </c>
      <c r="I2067" s="572" t="s">
        <v>12921</v>
      </c>
      <c r="J2067" s="571">
        <v>12.93</v>
      </c>
    </row>
    <row r="2068" spans="1:10" ht="15" thickBot="1">
      <c r="A2068" s="572"/>
      <c r="B2068" s="572"/>
      <c r="C2068" s="572"/>
      <c r="D2068" s="572"/>
      <c r="E2068" s="572" t="s">
        <v>12920</v>
      </c>
      <c r="F2068" s="571">
        <v>51.39</v>
      </c>
      <c r="G2068" s="572"/>
      <c r="H2068" s="801" t="s">
        <v>12919</v>
      </c>
      <c r="I2068" s="801"/>
      <c r="J2068" s="571">
        <v>233.38</v>
      </c>
    </row>
    <row r="2069" spans="1:10" ht="0.95" customHeight="1" thickTop="1">
      <c r="A2069" s="570"/>
      <c r="B2069" s="570"/>
      <c r="C2069" s="570"/>
      <c r="D2069" s="570"/>
      <c r="E2069" s="570"/>
      <c r="F2069" s="570"/>
      <c r="G2069" s="570"/>
      <c r="H2069" s="570"/>
      <c r="I2069" s="570"/>
      <c r="J2069" s="570"/>
    </row>
    <row r="2070" spans="1:10" ht="18" customHeight="1">
      <c r="A2070" s="590" t="s">
        <v>13499</v>
      </c>
      <c r="B2070" s="588" t="s">
        <v>12942</v>
      </c>
      <c r="C2070" s="590" t="s">
        <v>12941</v>
      </c>
      <c r="D2070" s="590" t="s">
        <v>12940</v>
      </c>
      <c r="E2070" s="802" t="s">
        <v>12939</v>
      </c>
      <c r="F2070" s="802"/>
      <c r="G2070" s="589" t="s">
        <v>12938</v>
      </c>
      <c r="H2070" s="588" t="s">
        <v>12937</v>
      </c>
      <c r="I2070" s="588" t="s">
        <v>12936</v>
      </c>
      <c r="J2070" s="588" t="s">
        <v>12935</v>
      </c>
    </row>
    <row r="2071" spans="1:10" ht="36" customHeight="1">
      <c r="A2071" s="586" t="s">
        <v>12934</v>
      </c>
      <c r="B2071" s="587" t="s">
        <v>13498</v>
      </c>
      <c r="C2071" s="586" t="s">
        <v>7</v>
      </c>
      <c r="D2071" s="586" t="s">
        <v>10988</v>
      </c>
      <c r="E2071" s="803" t="s">
        <v>13497</v>
      </c>
      <c r="F2071" s="803"/>
      <c r="G2071" s="585" t="s">
        <v>41</v>
      </c>
      <c r="H2071" s="584">
        <v>1</v>
      </c>
      <c r="I2071" s="583">
        <v>512.69000000000005</v>
      </c>
      <c r="J2071" s="583">
        <v>512.69000000000005</v>
      </c>
    </row>
    <row r="2072" spans="1:10" ht="24" customHeight="1">
      <c r="A2072" s="581" t="s">
        <v>12930</v>
      </c>
      <c r="B2072" s="582" t="s">
        <v>12931</v>
      </c>
      <c r="C2072" s="581" t="s">
        <v>7</v>
      </c>
      <c r="D2072" s="581" t="s">
        <v>52</v>
      </c>
      <c r="E2072" s="804" t="s">
        <v>12928</v>
      </c>
      <c r="F2072" s="804"/>
      <c r="G2072" s="580" t="s">
        <v>23</v>
      </c>
      <c r="H2072" s="579">
        <v>0.45739999999999997</v>
      </c>
      <c r="I2072" s="578">
        <v>19.920000000000002</v>
      </c>
      <c r="J2072" s="578">
        <v>9.11</v>
      </c>
    </row>
    <row r="2073" spans="1:10" ht="24" customHeight="1">
      <c r="A2073" s="581" t="s">
        <v>12930</v>
      </c>
      <c r="B2073" s="582" t="s">
        <v>13196</v>
      </c>
      <c r="C2073" s="581" t="s">
        <v>7</v>
      </c>
      <c r="D2073" s="581" t="s">
        <v>1174</v>
      </c>
      <c r="E2073" s="804" t="s">
        <v>12928</v>
      </c>
      <c r="F2073" s="804"/>
      <c r="G2073" s="580" t="s">
        <v>23</v>
      </c>
      <c r="H2073" s="579">
        <v>0.45739999999999997</v>
      </c>
      <c r="I2073" s="578">
        <v>15.08</v>
      </c>
      <c r="J2073" s="578">
        <v>6.89</v>
      </c>
    </row>
    <row r="2074" spans="1:10" ht="36" customHeight="1">
      <c r="A2074" s="576" t="s">
        <v>12926</v>
      </c>
      <c r="B2074" s="577" t="s">
        <v>13496</v>
      </c>
      <c r="C2074" s="576" t="s">
        <v>7</v>
      </c>
      <c r="D2074" s="576" t="s">
        <v>5152</v>
      </c>
      <c r="E2074" s="800" t="s">
        <v>12924</v>
      </c>
      <c r="F2074" s="800"/>
      <c r="G2074" s="575" t="s">
        <v>41</v>
      </c>
      <c r="H2074" s="574">
        <v>2</v>
      </c>
      <c r="I2074" s="573">
        <v>0.32</v>
      </c>
      <c r="J2074" s="573">
        <v>0.64</v>
      </c>
    </row>
    <row r="2075" spans="1:10" ht="24" customHeight="1">
      <c r="A2075" s="576" t="s">
        <v>12926</v>
      </c>
      <c r="B2075" s="577" t="s">
        <v>13495</v>
      </c>
      <c r="C2075" s="576" t="s">
        <v>7</v>
      </c>
      <c r="D2075" s="576" t="s">
        <v>6520</v>
      </c>
      <c r="E2075" s="800" t="s">
        <v>12924</v>
      </c>
      <c r="F2075" s="800"/>
      <c r="G2075" s="575" t="s">
        <v>41</v>
      </c>
      <c r="H2075" s="574">
        <v>1</v>
      </c>
      <c r="I2075" s="573">
        <v>496.05</v>
      </c>
      <c r="J2075" s="573">
        <v>496.05</v>
      </c>
    </row>
    <row r="2076" spans="1:10" ht="25.5">
      <c r="A2076" s="572"/>
      <c r="B2076" s="572"/>
      <c r="C2076" s="572"/>
      <c r="D2076" s="572"/>
      <c r="E2076" s="572" t="s">
        <v>12923</v>
      </c>
      <c r="F2076" s="571">
        <v>7.0248831902640445</v>
      </c>
      <c r="G2076" s="572" t="s">
        <v>12922</v>
      </c>
      <c r="H2076" s="571">
        <v>5.91</v>
      </c>
      <c r="I2076" s="572" t="s">
        <v>12921</v>
      </c>
      <c r="J2076" s="571">
        <v>12.93</v>
      </c>
    </row>
    <row r="2077" spans="1:10" ht="15" thickBot="1">
      <c r="A2077" s="572"/>
      <c r="B2077" s="572"/>
      <c r="C2077" s="572"/>
      <c r="D2077" s="572"/>
      <c r="E2077" s="572" t="s">
        <v>12920</v>
      </c>
      <c r="F2077" s="571">
        <v>144.78</v>
      </c>
      <c r="G2077" s="572"/>
      <c r="H2077" s="801" t="s">
        <v>12919</v>
      </c>
      <c r="I2077" s="801"/>
      <c r="J2077" s="571">
        <v>657.47</v>
      </c>
    </row>
    <row r="2078" spans="1:10" ht="0.95" customHeight="1" thickTop="1">
      <c r="A2078" s="570"/>
      <c r="B2078" s="570"/>
      <c r="C2078" s="570"/>
      <c r="D2078" s="570"/>
      <c r="E2078" s="570"/>
      <c r="F2078" s="570"/>
      <c r="G2078" s="570"/>
      <c r="H2078" s="570"/>
      <c r="I2078" s="570"/>
      <c r="J2078" s="570"/>
    </row>
    <row r="2079" spans="1:10" ht="18" customHeight="1">
      <c r="A2079" s="590" t="s">
        <v>13494</v>
      </c>
      <c r="B2079" s="588" t="s">
        <v>12942</v>
      </c>
      <c r="C2079" s="590" t="s">
        <v>12941</v>
      </c>
      <c r="D2079" s="590" t="s">
        <v>12940</v>
      </c>
      <c r="E2079" s="802" t="s">
        <v>12939</v>
      </c>
      <c r="F2079" s="802"/>
      <c r="G2079" s="589" t="s">
        <v>12938</v>
      </c>
      <c r="H2079" s="588" t="s">
        <v>12937</v>
      </c>
      <c r="I2079" s="588" t="s">
        <v>12936</v>
      </c>
      <c r="J2079" s="588" t="s">
        <v>12935</v>
      </c>
    </row>
    <row r="2080" spans="1:10" ht="24" customHeight="1">
      <c r="A2080" s="586" t="s">
        <v>12934</v>
      </c>
      <c r="B2080" s="587" t="s">
        <v>13493</v>
      </c>
      <c r="C2080" s="586" t="s">
        <v>7</v>
      </c>
      <c r="D2080" s="586" t="s">
        <v>558</v>
      </c>
      <c r="E2080" s="803" t="s">
        <v>12964</v>
      </c>
      <c r="F2080" s="803"/>
      <c r="G2080" s="585" t="s">
        <v>12963</v>
      </c>
      <c r="H2080" s="584">
        <v>1</v>
      </c>
      <c r="I2080" s="583">
        <v>93.48</v>
      </c>
      <c r="J2080" s="583">
        <v>93.48</v>
      </c>
    </row>
    <row r="2081" spans="1:10" ht="60" customHeight="1">
      <c r="A2081" s="581" t="s">
        <v>12930</v>
      </c>
      <c r="B2081" s="582" t="s">
        <v>12962</v>
      </c>
      <c r="C2081" s="581" t="s">
        <v>7</v>
      </c>
      <c r="D2081" s="581" t="s">
        <v>799</v>
      </c>
      <c r="E2081" s="804" t="s">
        <v>12945</v>
      </c>
      <c r="F2081" s="804"/>
      <c r="G2081" s="580" t="s">
        <v>46</v>
      </c>
      <c r="H2081" s="579">
        <v>6.0000000000000001E-3</v>
      </c>
      <c r="I2081" s="578">
        <v>209.41</v>
      </c>
      <c r="J2081" s="578">
        <v>1.25</v>
      </c>
    </row>
    <row r="2082" spans="1:10" ht="60" customHeight="1">
      <c r="A2082" s="581" t="s">
        <v>12930</v>
      </c>
      <c r="B2082" s="582" t="s">
        <v>12961</v>
      </c>
      <c r="C2082" s="581" t="s">
        <v>7</v>
      </c>
      <c r="D2082" s="581" t="s">
        <v>800</v>
      </c>
      <c r="E2082" s="804" t="s">
        <v>12945</v>
      </c>
      <c r="F2082" s="804"/>
      <c r="G2082" s="580" t="s">
        <v>61</v>
      </c>
      <c r="H2082" s="579">
        <v>3.0000000000000001E-3</v>
      </c>
      <c r="I2082" s="578">
        <v>36.090000000000003</v>
      </c>
      <c r="J2082" s="578">
        <v>0.1</v>
      </c>
    </row>
    <row r="2083" spans="1:10" ht="36" customHeight="1">
      <c r="A2083" s="581" t="s">
        <v>12930</v>
      </c>
      <c r="B2083" s="582" t="s">
        <v>13038</v>
      </c>
      <c r="C2083" s="581" t="s">
        <v>7</v>
      </c>
      <c r="D2083" s="581" t="s">
        <v>2024</v>
      </c>
      <c r="E2083" s="804" t="s">
        <v>12945</v>
      </c>
      <c r="F2083" s="804"/>
      <c r="G2083" s="580" t="s">
        <v>46</v>
      </c>
      <c r="H2083" s="579">
        <v>0.27400000000000002</v>
      </c>
      <c r="I2083" s="578">
        <v>22.26</v>
      </c>
      <c r="J2083" s="578">
        <v>6.09</v>
      </c>
    </row>
    <row r="2084" spans="1:10" ht="36" customHeight="1">
      <c r="A2084" s="581" t="s">
        <v>12930</v>
      </c>
      <c r="B2084" s="582" t="s">
        <v>13036</v>
      </c>
      <c r="C2084" s="581" t="s">
        <v>7</v>
      </c>
      <c r="D2084" s="581" t="s">
        <v>2025</v>
      </c>
      <c r="E2084" s="804" t="s">
        <v>12945</v>
      </c>
      <c r="F2084" s="804"/>
      <c r="G2084" s="580" t="s">
        <v>61</v>
      </c>
      <c r="H2084" s="579">
        <v>0.254</v>
      </c>
      <c r="I2084" s="578">
        <v>15.83</v>
      </c>
      <c r="J2084" s="578">
        <v>4.0199999999999996</v>
      </c>
    </row>
    <row r="2085" spans="1:10" ht="24" customHeight="1">
      <c r="A2085" s="581" t="s">
        <v>12930</v>
      </c>
      <c r="B2085" s="582" t="s">
        <v>12929</v>
      </c>
      <c r="C2085" s="581" t="s">
        <v>7</v>
      </c>
      <c r="D2085" s="581" t="s">
        <v>25</v>
      </c>
      <c r="E2085" s="804" t="s">
        <v>12928</v>
      </c>
      <c r="F2085" s="804"/>
      <c r="G2085" s="580" t="s">
        <v>23</v>
      </c>
      <c r="H2085" s="579">
        <v>0.65900000000000003</v>
      </c>
      <c r="I2085" s="578">
        <v>15.65</v>
      </c>
      <c r="J2085" s="578">
        <v>10.31</v>
      </c>
    </row>
    <row r="2086" spans="1:10" ht="24" customHeight="1">
      <c r="A2086" s="576" t="s">
        <v>12926</v>
      </c>
      <c r="B2086" s="577" t="s">
        <v>13492</v>
      </c>
      <c r="C2086" s="576" t="s">
        <v>7</v>
      </c>
      <c r="D2086" s="576" t="s">
        <v>4950</v>
      </c>
      <c r="E2086" s="800" t="s">
        <v>12924</v>
      </c>
      <c r="F2086" s="800"/>
      <c r="G2086" s="575" t="s">
        <v>12963</v>
      </c>
      <c r="H2086" s="574">
        <v>1.25</v>
      </c>
      <c r="I2086" s="573">
        <v>57.37</v>
      </c>
      <c r="J2086" s="573">
        <v>71.709999999999994</v>
      </c>
    </row>
    <row r="2087" spans="1:10" ht="25.5">
      <c r="A2087" s="572"/>
      <c r="B2087" s="572"/>
      <c r="C2087" s="572"/>
      <c r="D2087" s="572"/>
      <c r="E2087" s="572" t="s">
        <v>12923</v>
      </c>
      <c r="F2087" s="571">
        <v>7.8072367706182764</v>
      </c>
      <c r="G2087" s="572" t="s">
        <v>12922</v>
      </c>
      <c r="H2087" s="571">
        <v>6.56</v>
      </c>
      <c r="I2087" s="572" t="s">
        <v>12921</v>
      </c>
      <c r="J2087" s="571">
        <v>14.37</v>
      </c>
    </row>
    <row r="2088" spans="1:10" ht="15" thickBot="1">
      <c r="A2088" s="572"/>
      <c r="B2088" s="572"/>
      <c r="C2088" s="572"/>
      <c r="D2088" s="572"/>
      <c r="E2088" s="572" t="s">
        <v>12920</v>
      </c>
      <c r="F2088" s="571">
        <v>26.39</v>
      </c>
      <c r="G2088" s="572"/>
      <c r="H2088" s="801" t="s">
        <v>12919</v>
      </c>
      <c r="I2088" s="801"/>
      <c r="J2088" s="571">
        <v>119.87</v>
      </c>
    </row>
    <row r="2089" spans="1:10" ht="0.95" customHeight="1" thickTop="1">
      <c r="A2089" s="570"/>
      <c r="B2089" s="570"/>
      <c r="C2089" s="570"/>
      <c r="D2089" s="570"/>
      <c r="E2089" s="570"/>
      <c r="F2089" s="570"/>
      <c r="G2089" s="570"/>
      <c r="H2089" s="570"/>
      <c r="I2089" s="570"/>
      <c r="J2089" s="570"/>
    </row>
    <row r="2090" spans="1:10" ht="18" customHeight="1">
      <c r="A2090" s="590" t="s">
        <v>13491</v>
      </c>
      <c r="B2090" s="588" t="s">
        <v>12942</v>
      </c>
      <c r="C2090" s="590" t="s">
        <v>12941</v>
      </c>
      <c r="D2090" s="590" t="s">
        <v>12940</v>
      </c>
      <c r="E2090" s="802" t="s">
        <v>12939</v>
      </c>
      <c r="F2090" s="802"/>
      <c r="G2090" s="589" t="s">
        <v>12938</v>
      </c>
      <c r="H2090" s="588" t="s">
        <v>12937</v>
      </c>
      <c r="I2090" s="588" t="s">
        <v>12936</v>
      </c>
      <c r="J2090" s="588" t="s">
        <v>12935</v>
      </c>
    </row>
    <row r="2091" spans="1:10" ht="24" customHeight="1">
      <c r="A2091" s="586" t="s">
        <v>12934</v>
      </c>
      <c r="B2091" s="587" t="s">
        <v>13490</v>
      </c>
      <c r="C2091" s="586" t="s">
        <v>7</v>
      </c>
      <c r="D2091" s="586" t="s">
        <v>3908</v>
      </c>
      <c r="E2091" s="803" t="s">
        <v>13449</v>
      </c>
      <c r="F2091" s="803"/>
      <c r="G2091" s="585" t="s">
        <v>18</v>
      </c>
      <c r="H2091" s="584">
        <v>1</v>
      </c>
      <c r="I2091" s="583">
        <v>103.51</v>
      </c>
      <c r="J2091" s="583">
        <v>103.51</v>
      </c>
    </row>
    <row r="2092" spans="1:10" ht="24" customHeight="1">
      <c r="A2092" s="581" t="s">
        <v>12930</v>
      </c>
      <c r="B2092" s="582" t="s">
        <v>13383</v>
      </c>
      <c r="C2092" s="581" t="s">
        <v>7</v>
      </c>
      <c r="D2092" s="581" t="s">
        <v>146</v>
      </c>
      <c r="E2092" s="804" t="s">
        <v>12928</v>
      </c>
      <c r="F2092" s="804"/>
      <c r="G2092" s="580" t="s">
        <v>23</v>
      </c>
      <c r="H2092" s="579">
        <v>0.77800000000000002</v>
      </c>
      <c r="I2092" s="578">
        <v>15.72</v>
      </c>
      <c r="J2092" s="578">
        <v>12.23</v>
      </c>
    </row>
    <row r="2093" spans="1:10" ht="24" customHeight="1">
      <c r="A2093" s="581" t="s">
        <v>12930</v>
      </c>
      <c r="B2093" s="582" t="s">
        <v>13458</v>
      </c>
      <c r="C2093" s="581" t="s">
        <v>7</v>
      </c>
      <c r="D2093" s="581" t="s">
        <v>51</v>
      </c>
      <c r="E2093" s="804" t="s">
        <v>12928</v>
      </c>
      <c r="F2093" s="804"/>
      <c r="G2093" s="580" t="s">
        <v>23</v>
      </c>
      <c r="H2093" s="579">
        <v>0.94799999999999995</v>
      </c>
      <c r="I2093" s="578">
        <v>19.75</v>
      </c>
      <c r="J2093" s="578">
        <v>18.72</v>
      </c>
    </row>
    <row r="2094" spans="1:10" ht="36" customHeight="1">
      <c r="A2094" s="576" t="s">
        <v>12926</v>
      </c>
      <c r="B2094" s="577" t="s">
        <v>13349</v>
      </c>
      <c r="C2094" s="576" t="s">
        <v>7</v>
      </c>
      <c r="D2094" s="576" t="s">
        <v>5144</v>
      </c>
      <c r="E2094" s="800" t="s">
        <v>12924</v>
      </c>
      <c r="F2094" s="800"/>
      <c r="G2094" s="575" t="s">
        <v>41</v>
      </c>
      <c r="H2094" s="574">
        <v>3.2730000000000001</v>
      </c>
      <c r="I2094" s="573">
        <v>0.67</v>
      </c>
      <c r="J2094" s="573">
        <v>2.19</v>
      </c>
    </row>
    <row r="2095" spans="1:10" ht="24" customHeight="1">
      <c r="A2095" s="576" t="s">
        <v>12926</v>
      </c>
      <c r="B2095" s="577" t="s">
        <v>13489</v>
      </c>
      <c r="C2095" s="576" t="s">
        <v>7</v>
      </c>
      <c r="D2095" s="576" t="s">
        <v>6341</v>
      </c>
      <c r="E2095" s="800" t="s">
        <v>12924</v>
      </c>
      <c r="F2095" s="800"/>
      <c r="G2095" s="575" t="s">
        <v>21</v>
      </c>
      <c r="H2095" s="574">
        <v>4.0000000000000001E-3</v>
      </c>
      <c r="I2095" s="573">
        <v>16.32</v>
      </c>
      <c r="J2095" s="573">
        <v>0.06</v>
      </c>
    </row>
    <row r="2096" spans="1:10" ht="24" customHeight="1">
      <c r="A2096" s="576" t="s">
        <v>12926</v>
      </c>
      <c r="B2096" s="577" t="s">
        <v>13488</v>
      </c>
      <c r="C2096" s="576" t="s">
        <v>7</v>
      </c>
      <c r="D2096" s="576" t="s">
        <v>8234</v>
      </c>
      <c r="E2096" s="800" t="s">
        <v>12924</v>
      </c>
      <c r="F2096" s="800"/>
      <c r="G2096" s="575" t="s">
        <v>41</v>
      </c>
      <c r="H2096" s="574">
        <v>1.091</v>
      </c>
      <c r="I2096" s="573">
        <v>6.23</v>
      </c>
      <c r="J2096" s="573">
        <v>6.79</v>
      </c>
    </row>
    <row r="2097" spans="1:10" ht="36" customHeight="1">
      <c r="A2097" s="576" t="s">
        <v>12926</v>
      </c>
      <c r="B2097" s="577" t="s">
        <v>13487</v>
      </c>
      <c r="C2097" s="576" t="s">
        <v>7</v>
      </c>
      <c r="D2097" s="576" t="s">
        <v>8729</v>
      </c>
      <c r="E2097" s="800" t="s">
        <v>12924</v>
      </c>
      <c r="F2097" s="800"/>
      <c r="G2097" s="575" t="s">
        <v>18</v>
      </c>
      <c r="H2097" s="574">
        <v>1.0289999999999999</v>
      </c>
      <c r="I2097" s="573">
        <v>61.73</v>
      </c>
      <c r="J2097" s="573">
        <v>63.52</v>
      </c>
    </row>
    <row r="2098" spans="1:10" ht="25.5">
      <c r="A2098" s="572"/>
      <c r="B2098" s="572"/>
      <c r="C2098" s="572"/>
      <c r="D2098" s="572"/>
      <c r="E2098" s="572" t="s">
        <v>12923</v>
      </c>
      <c r="F2098" s="571">
        <v>13.240247745300445</v>
      </c>
      <c r="G2098" s="572" t="s">
        <v>12922</v>
      </c>
      <c r="H2098" s="571">
        <v>11.13</v>
      </c>
      <c r="I2098" s="572" t="s">
        <v>12921</v>
      </c>
      <c r="J2098" s="571">
        <v>24.37</v>
      </c>
    </row>
    <row r="2099" spans="1:10" ht="15" thickBot="1">
      <c r="A2099" s="572"/>
      <c r="B2099" s="572"/>
      <c r="C2099" s="572"/>
      <c r="D2099" s="572"/>
      <c r="E2099" s="572" t="s">
        <v>12920</v>
      </c>
      <c r="F2099" s="571">
        <v>29.23</v>
      </c>
      <c r="G2099" s="572"/>
      <c r="H2099" s="801" t="s">
        <v>12919</v>
      </c>
      <c r="I2099" s="801"/>
      <c r="J2099" s="571">
        <v>132.74</v>
      </c>
    </row>
    <row r="2100" spans="1:10" ht="0.95" customHeight="1" thickTop="1">
      <c r="A2100" s="570"/>
      <c r="B2100" s="570"/>
      <c r="C2100" s="570"/>
      <c r="D2100" s="570"/>
      <c r="E2100" s="570"/>
      <c r="F2100" s="570"/>
      <c r="G2100" s="570"/>
      <c r="H2100" s="570"/>
      <c r="I2100" s="570"/>
      <c r="J2100" s="570"/>
    </row>
    <row r="2101" spans="1:10" ht="18" customHeight="1">
      <c r="A2101" s="590" t="s">
        <v>13486</v>
      </c>
      <c r="B2101" s="588" t="s">
        <v>12942</v>
      </c>
      <c r="C2101" s="590" t="s">
        <v>12941</v>
      </c>
      <c r="D2101" s="590" t="s">
        <v>12940</v>
      </c>
      <c r="E2101" s="802" t="s">
        <v>12939</v>
      </c>
      <c r="F2101" s="802"/>
      <c r="G2101" s="589" t="s">
        <v>12938</v>
      </c>
      <c r="H2101" s="588" t="s">
        <v>12937</v>
      </c>
      <c r="I2101" s="588" t="s">
        <v>12936</v>
      </c>
      <c r="J2101" s="588" t="s">
        <v>12935</v>
      </c>
    </row>
    <row r="2102" spans="1:10" ht="24" customHeight="1">
      <c r="A2102" s="586" t="s">
        <v>12934</v>
      </c>
      <c r="B2102" s="587" t="s">
        <v>13485</v>
      </c>
      <c r="C2102" s="586" t="s">
        <v>7</v>
      </c>
      <c r="D2102" s="586" t="s">
        <v>4377</v>
      </c>
      <c r="E2102" s="803" t="s">
        <v>12928</v>
      </c>
      <c r="F2102" s="803"/>
      <c r="G2102" s="585" t="s">
        <v>13042</v>
      </c>
      <c r="H2102" s="584">
        <v>1</v>
      </c>
      <c r="I2102" s="583">
        <v>0.62</v>
      </c>
      <c r="J2102" s="583">
        <v>0.62</v>
      </c>
    </row>
    <row r="2103" spans="1:10" ht="24" customHeight="1">
      <c r="A2103" s="581" t="s">
        <v>12930</v>
      </c>
      <c r="B2103" s="582" t="s">
        <v>12929</v>
      </c>
      <c r="C2103" s="581" t="s">
        <v>7</v>
      </c>
      <c r="D2103" s="581" t="s">
        <v>25</v>
      </c>
      <c r="E2103" s="804" t="s">
        <v>12928</v>
      </c>
      <c r="F2103" s="804"/>
      <c r="G2103" s="580" t="s">
        <v>23</v>
      </c>
      <c r="H2103" s="579">
        <v>0.04</v>
      </c>
      <c r="I2103" s="578">
        <v>15.65</v>
      </c>
      <c r="J2103" s="578">
        <v>0.62</v>
      </c>
    </row>
    <row r="2104" spans="1:10" ht="25.5">
      <c r="A2104" s="572"/>
      <c r="B2104" s="572"/>
      <c r="C2104" s="572"/>
      <c r="D2104" s="572"/>
      <c r="E2104" s="572" t="s">
        <v>12923</v>
      </c>
      <c r="F2104" s="571">
        <v>0.25535151581006194</v>
      </c>
      <c r="G2104" s="572" t="s">
        <v>12922</v>
      </c>
      <c r="H2104" s="571">
        <v>0.21</v>
      </c>
      <c r="I2104" s="572" t="s">
        <v>12921</v>
      </c>
      <c r="J2104" s="571">
        <v>0.47</v>
      </c>
    </row>
    <row r="2105" spans="1:10" ht="15" thickBot="1">
      <c r="A2105" s="572"/>
      <c r="B2105" s="572"/>
      <c r="C2105" s="572"/>
      <c r="D2105" s="572"/>
      <c r="E2105" s="572" t="s">
        <v>12920</v>
      </c>
      <c r="F2105" s="571">
        <v>0.17</v>
      </c>
      <c r="G2105" s="572"/>
      <c r="H2105" s="801" t="s">
        <v>12919</v>
      </c>
      <c r="I2105" s="801"/>
      <c r="J2105" s="571">
        <v>0.79</v>
      </c>
    </row>
    <row r="2106" spans="1:10" ht="0.95" customHeight="1" thickTop="1">
      <c r="A2106" s="570"/>
      <c r="B2106" s="570"/>
      <c r="C2106" s="570"/>
      <c r="D2106" s="570"/>
      <c r="E2106" s="570"/>
      <c r="F2106" s="570"/>
      <c r="G2106" s="570"/>
      <c r="H2106" s="570"/>
      <c r="I2106" s="570"/>
      <c r="J2106" s="570"/>
    </row>
    <row r="2107" spans="1:10" ht="18" customHeight="1">
      <c r="A2107" s="590" t="s">
        <v>13484</v>
      </c>
      <c r="B2107" s="588" t="s">
        <v>12942</v>
      </c>
      <c r="C2107" s="590" t="s">
        <v>12941</v>
      </c>
      <c r="D2107" s="590" t="s">
        <v>12940</v>
      </c>
      <c r="E2107" s="802" t="s">
        <v>12939</v>
      </c>
      <c r="F2107" s="802"/>
      <c r="G2107" s="589" t="s">
        <v>12938</v>
      </c>
      <c r="H2107" s="588" t="s">
        <v>12937</v>
      </c>
      <c r="I2107" s="588" t="s">
        <v>12936</v>
      </c>
      <c r="J2107" s="588" t="s">
        <v>12935</v>
      </c>
    </row>
    <row r="2108" spans="1:10" ht="24" customHeight="1">
      <c r="A2108" s="586" t="s">
        <v>12934</v>
      </c>
      <c r="B2108" s="587" t="s">
        <v>13483</v>
      </c>
      <c r="C2108" s="586" t="s">
        <v>7</v>
      </c>
      <c r="D2108" s="586" t="s">
        <v>4382</v>
      </c>
      <c r="E2108" s="803" t="s">
        <v>12928</v>
      </c>
      <c r="F2108" s="803"/>
      <c r="G2108" s="585" t="s">
        <v>13042</v>
      </c>
      <c r="H2108" s="584">
        <v>1</v>
      </c>
      <c r="I2108" s="583">
        <v>1.41</v>
      </c>
      <c r="J2108" s="583">
        <v>1.41</v>
      </c>
    </row>
    <row r="2109" spans="1:10" ht="48" customHeight="1">
      <c r="A2109" s="581" t="s">
        <v>12930</v>
      </c>
      <c r="B2109" s="582" t="s">
        <v>13137</v>
      </c>
      <c r="C2109" s="581" t="s">
        <v>7</v>
      </c>
      <c r="D2109" s="581" t="s">
        <v>3713</v>
      </c>
      <c r="E2109" s="804" t="s">
        <v>12945</v>
      </c>
      <c r="F2109" s="804"/>
      <c r="G2109" s="580" t="s">
        <v>46</v>
      </c>
      <c r="H2109" s="579">
        <v>1.4999999999999999E-2</v>
      </c>
      <c r="I2109" s="578">
        <v>1.45</v>
      </c>
      <c r="J2109" s="578">
        <v>0.02</v>
      </c>
    </row>
    <row r="2110" spans="1:10" ht="24" customHeight="1">
      <c r="A2110" s="581" t="s">
        <v>12930</v>
      </c>
      <c r="B2110" s="582" t="s">
        <v>12929</v>
      </c>
      <c r="C2110" s="581" t="s">
        <v>7</v>
      </c>
      <c r="D2110" s="581" t="s">
        <v>25</v>
      </c>
      <c r="E2110" s="804" t="s">
        <v>12928</v>
      </c>
      <c r="F2110" s="804"/>
      <c r="G2110" s="580" t="s">
        <v>23</v>
      </c>
      <c r="H2110" s="579">
        <v>8.8999999999999996E-2</v>
      </c>
      <c r="I2110" s="578">
        <v>15.65</v>
      </c>
      <c r="J2110" s="578">
        <v>1.39</v>
      </c>
    </row>
    <row r="2111" spans="1:10" ht="25.5">
      <c r="A2111" s="572"/>
      <c r="B2111" s="572"/>
      <c r="C2111" s="572"/>
      <c r="D2111" s="572"/>
      <c r="E2111" s="572" t="s">
        <v>12923</v>
      </c>
      <c r="F2111" s="571">
        <v>0.57589916331630986</v>
      </c>
      <c r="G2111" s="572" t="s">
        <v>12922</v>
      </c>
      <c r="H2111" s="571">
        <v>0.48</v>
      </c>
      <c r="I2111" s="572" t="s">
        <v>12921</v>
      </c>
      <c r="J2111" s="571">
        <v>1.06</v>
      </c>
    </row>
    <row r="2112" spans="1:10" ht="15" thickBot="1">
      <c r="A2112" s="572"/>
      <c r="B2112" s="572"/>
      <c r="C2112" s="572"/>
      <c r="D2112" s="572"/>
      <c r="E2112" s="572" t="s">
        <v>12920</v>
      </c>
      <c r="F2112" s="571">
        <v>0.39</v>
      </c>
      <c r="G2112" s="572"/>
      <c r="H2112" s="801" t="s">
        <v>12919</v>
      </c>
      <c r="I2112" s="801"/>
      <c r="J2112" s="571">
        <v>1.8</v>
      </c>
    </row>
    <row r="2113" spans="1:10" ht="0.95" customHeight="1" thickTop="1">
      <c r="A2113" s="570"/>
      <c r="B2113" s="570"/>
      <c r="C2113" s="570"/>
      <c r="D2113" s="570"/>
      <c r="E2113" s="570"/>
      <c r="F2113" s="570"/>
      <c r="G2113" s="570"/>
      <c r="H2113" s="570"/>
      <c r="I2113" s="570"/>
      <c r="J2113" s="570"/>
    </row>
    <row r="2114" spans="1:10" ht="18" customHeight="1">
      <c r="A2114" s="590" t="s">
        <v>13470</v>
      </c>
      <c r="B2114" s="588" t="s">
        <v>12942</v>
      </c>
      <c r="C2114" s="590" t="s">
        <v>12941</v>
      </c>
      <c r="D2114" s="590" t="s">
        <v>12940</v>
      </c>
      <c r="E2114" s="802" t="s">
        <v>12939</v>
      </c>
      <c r="F2114" s="802"/>
      <c r="G2114" s="589" t="s">
        <v>12938</v>
      </c>
      <c r="H2114" s="588" t="s">
        <v>12937</v>
      </c>
      <c r="I2114" s="588" t="s">
        <v>12936</v>
      </c>
      <c r="J2114" s="588" t="s">
        <v>12935</v>
      </c>
    </row>
    <row r="2115" spans="1:10" ht="36" customHeight="1">
      <c r="A2115" s="586" t="s">
        <v>12934</v>
      </c>
      <c r="B2115" s="587" t="s">
        <v>13482</v>
      </c>
      <c r="C2115" s="586" t="s">
        <v>7</v>
      </c>
      <c r="D2115" s="586" t="s">
        <v>1327</v>
      </c>
      <c r="E2115" s="803" t="s">
        <v>12945</v>
      </c>
      <c r="F2115" s="803"/>
      <c r="G2115" s="585" t="s">
        <v>46</v>
      </c>
      <c r="H2115" s="584">
        <v>1</v>
      </c>
      <c r="I2115" s="583">
        <v>130.38</v>
      </c>
      <c r="J2115" s="583">
        <v>130.38</v>
      </c>
    </row>
    <row r="2116" spans="1:10" ht="48" customHeight="1">
      <c r="A2116" s="581" t="s">
        <v>12930</v>
      </c>
      <c r="B2116" s="582" t="s">
        <v>13177</v>
      </c>
      <c r="C2116" s="581" t="s">
        <v>7</v>
      </c>
      <c r="D2116" s="581" t="s">
        <v>1324</v>
      </c>
      <c r="E2116" s="804" t="s">
        <v>12945</v>
      </c>
      <c r="F2116" s="804"/>
      <c r="G2116" s="580" t="s">
        <v>23</v>
      </c>
      <c r="H2116" s="579">
        <v>1</v>
      </c>
      <c r="I2116" s="578">
        <v>2.2999999999999998</v>
      </c>
      <c r="J2116" s="578">
        <v>2.2999999999999998</v>
      </c>
    </row>
    <row r="2117" spans="1:10" ht="36" customHeight="1">
      <c r="A2117" s="581" t="s">
        <v>12930</v>
      </c>
      <c r="B2117" s="582" t="s">
        <v>13175</v>
      </c>
      <c r="C2117" s="581" t="s">
        <v>7</v>
      </c>
      <c r="D2117" s="581" t="s">
        <v>1325</v>
      </c>
      <c r="E2117" s="804" t="s">
        <v>12945</v>
      </c>
      <c r="F2117" s="804"/>
      <c r="G2117" s="580" t="s">
        <v>23</v>
      </c>
      <c r="H2117" s="579">
        <v>1</v>
      </c>
      <c r="I2117" s="578">
        <v>52.98</v>
      </c>
      <c r="J2117" s="578">
        <v>52.98</v>
      </c>
    </row>
    <row r="2118" spans="1:10" ht="36" customHeight="1">
      <c r="A2118" s="581" t="s">
        <v>12930</v>
      </c>
      <c r="B2118" s="582" t="s">
        <v>13176</v>
      </c>
      <c r="C2118" s="581" t="s">
        <v>7</v>
      </c>
      <c r="D2118" s="581" t="s">
        <v>1323</v>
      </c>
      <c r="E2118" s="804" t="s">
        <v>12945</v>
      </c>
      <c r="F2118" s="804"/>
      <c r="G2118" s="580" t="s">
        <v>23</v>
      </c>
      <c r="H2118" s="579">
        <v>1</v>
      </c>
      <c r="I2118" s="578">
        <v>5.93</v>
      </c>
      <c r="J2118" s="578">
        <v>5.93</v>
      </c>
    </row>
    <row r="2119" spans="1:10" ht="36" customHeight="1">
      <c r="A2119" s="581" t="s">
        <v>12930</v>
      </c>
      <c r="B2119" s="582" t="s">
        <v>13178</v>
      </c>
      <c r="C2119" s="581" t="s">
        <v>7</v>
      </c>
      <c r="D2119" s="581" t="s">
        <v>1322</v>
      </c>
      <c r="E2119" s="804" t="s">
        <v>12945</v>
      </c>
      <c r="F2119" s="804"/>
      <c r="G2119" s="580" t="s">
        <v>23</v>
      </c>
      <c r="H2119" s="579">
        <v>1</v>
      </c>
      <c r="I2119" s="578">
        <v>32.96</v>
      </c>
      <c r="J2119" s="578">
        <v>32.96</v>
      </c>
    </row>
    <row r="2120" spans="1:10" ht="48" customHeight="1">
      <c r="A2120" s="581" t="s">
        <v>12930</v>
      </c>
      <c r="B2120" s="582" t="s">
        <v>13173</v>
      </c>
      <c r="C2120" s="581" t="s">
        <v>7</v>
      </c>
      <c r="D2120" s="581" t="s">
        <v>1326</v>
      </c>
      <c r="E2120" s="804" t="s">
        <v>12945</v>
      </c>
      <c r="F2120" s="804"/>
      <c r="G2120" s="580" t="s">
        <v>23</v>
      </c>
      <c r="H2120" s="579">
        <v>1</v>
      </c>
      <c r="I2120" s="578">
        <v>21.72</v>
      </c>
      <c r="J2120" s="578">
        <v>21.72</v>
      </c>
    </row>
    <row r="2121" spans="1:10" ht="24" customHeight="1">
      <c r="A2121" s="581" t="s">
        <v>12930</v>
      </c>
      <c r="B2121" s="582" t="s">
        <v>13094</v>
      </c>
      <c r="C2121" s="581" t="s">
        <v>7</v>
      </c>
      <c r="D2121" s="581" t="s">
        <v>175</v>
      </c>
      <c r="E2121" s="804" t="s">
        <v>12928</v>
      </c>
      <c r="F2121" s="804"/>
      <c r="G2121" s="580" t="s">
        <v>23</v>
      </c>
      <c r="H2121" s="579">
        <v>1</v>
      </c>
      <c r="I2121" s="578">
        <v>14.49</v>
      </c>
      <c r="J2121" s="578">
        <v>14.49</v>
      </c>
    </row>
    <row r="2122" spans="1:10" ht="25.5">
      <c r="A2122" s="572"/>
      <c r="B2122" s="572"/>
      <c r="C2122" s="572"/>
      <c r="D2122" s="572"/>
      <c r="E2122" s="572" t="s">
        <v>12923</v>
      </c>
      <c r="F2122" s="571">
        <v>6.2859936999999997</v>
      </c>
      <c r="G2122" s="572" t="s">
        <v>12922</v>
      </c>
      <c r="H2122" s="571">
        <v>5.28</v>
      </c>
      <c r="I2122" s="572" t="s">
        <v>12921</v>
      </c>
      <c r="J2122" s="571">
        <v>11.57</v>
      </c>
    </row>
    <row r="2123" spans="1:10" ht="15" thickBot="1">
      <c r="A2123" s="572"/>
      <c r="B2123" s="572"/>
      <c r="C2123" s="572"/>
      <c r="D2123" s="572"/>
      <c r="E2123" s="572" t="s">
        <v>12920</v>
      </c>
      <c r="F2123" s="571">
        <v>36.81</v>
      </c>
      <c r="G2123" s="572"/>
      <c r="H2123" s="801" t="s">
        <v>12919</v>
      </c>
      <c r="I2123" s="801"/>
      <c r="J2123" s="571">
        <v>167.19</v>
      </c>
    </row>
    <row r="2124" spans="1:10" ht="0.95" customHeight="1" thickTop="1">
      <c r="A2124" s="570"/>
      <c r="B2124" s="570"/>
      <c r="C2124" s="570"/>
      <c r="D2124" s="570"/>
      <c r="E2124" s="570"/>
      <c r="F2124" s="570"/>
      <c r="G2124" s="570"/>
      <c r="H2124" s="570"/>
      <c r="I2124" s="570"/>
      <c r="J2124" s="570"/>
    </row>
    <row r="2125" spans="1:10" ht="18" customHeight="1">
      <c r="A2125" s="590" t="s">
        <v>13470</v>
      </c>
      <c r="B2125" s="588" t="s">
        <v>12942</v>
      </c>
      <c r="C2125" s="590" t="s">
        <v>12941</v>
      </c>
      <c r="D2125" s="590" t="s">
        <v>12940</v>
      </c>
      <c r="E2125" s="802" t="s">
        <v>12939</v>
      </c>
      <c r="F2125" s="802"/>
      <c r="G2125" s="589" t="s">
        <v>12938</v>
      </c>
      <c r="H2125" s="588" t="s">
        <v>12937</v>
      </c>
      <c r="I2125" s="588" t="s">
        <v>12936</v>
      </c>
      <c r="J2125" s="588" t="s">
        <v>12935</v>
      </c>
    </row>
    <row r="2126" spans="1:10" ht="48" customHeight="1">
      <c r="A2126" s="586" t="s">
        <v>12934</v>
      </c>
      <c r="B2126" s="587" t="s">
        <v>13481</v>
      </c>
      <c r="C2126" s="586" t="s">
        <v>7</v>
      </c>
      <c r="D2126" s="586" t="s">
        <v>2990</v>
      </c>
      <c r="E2126" s="803" t="s">
        <v>12945</v>
      </c>
      <c r="F2126" s="803"/>
      <c r="G2126" s="585" t="s">
        <v>46</v>
      </c>
      <c r="H2126" s="584">
        <v>1</v>
      </c>
      <c r="I2126" s="583">
        <v>15.17</v>
      </c>
      <c r="J2126" s="583">
        <v>15.17</v>
      </c>
    </row>
    <row r="2127" spans="1:10" ht="36" customHeight="1">
      <c r="A2127" s="581" t="s">
        <v>12930</v>
      </c>
      <c r="B2127" s="582" t="s">
        <v>13078</v>
      </c>
      <c r="C2127" s="581" t="s">
        <v>7</v>
      </c>
      <c r="D2127" s="581" t="s">
        <v>2988</v>
      </c>
      <c r="E2127" s="804" t="s">
        <v>12945</v>
      </c>
      <c r="F2127" s="804"/>
      <c r="G2127" s="580" t="s">
        <v>23</v>
      </c>
      <c r="H2127" s="579">
        <v>1</v>
      </c>
      <c r="I2127" s="578">
        <v>0.13</v>
      </c>
      <c r="J2127" s="578">
        <v>0.13</v>
      </c>
    </row>
    <row r="2128" spans="1:10" ht="48" customHeight="1">
      <c r="A2128" s="581" t="s">
        <v>12930</v>
      </c>
      <c r="B2128" s="582" t="s">
        <v>13077</v>
      </c>
      <c r="C2128" s="581" t="s">
        <v>7</v>
      </c>
      <c r="D2128" s="581" t="s">
        <v>2989</v>
      </c>
      <c r="E2128" s="804" t="s">
        <v>12945</v>
      </c>
      <c r="F2128" s="804"/>
      <c r="G2128" s="580" t="s">
        <v>23</v>
      </c>
      <c r="H2128" s="579">
        <v>1</v>
      </c>
      <c r="I2128" s="578">
        <v>1.43</v>
      </c>
      <c r="J2128" s="578">
        <v>1.43</v>
      </c>
    </row>
    <row r="2129" spans="1:10" ht="48" customHeight="1">
      <c r="A2129" s="581" t="s">
        <v>12930</v>
      </c>
      <c r="B2129" s="582" t="s">
        <v>13079</v>
      </c>
      <c r="C2129" s="581" t="s">
        <v>7</v>
      </c>
      <c r="D2129" s="581" t="s">
        <v>2987</v>
      </c>
      <c r="E2129" s="804" t="s">
        <v>12945</v>
      </c>
      <c r="F2129" s="804"/>
      <c r="G2129" s="580" t="s">
        <v>23</v>
      </c>
      <c r="H2129" s="579">
        <v>1</v>
      </c>
      <c r="I2129" s="578">
        <v>1.1399999999999999</v>
      </c>
      <c r="J2129" s="578">
        <v>1.1399999999999999</v>
      </c>
    </row>
    <row r="2130" spans="1:10" ht="24" customHeight="1">
      <c r="A2130" s="581" t="s">
        <v>12930</v>
      </c>
      <c r="B2130" s="582" t="s">
        <v>13091</v>
      </c>
      <c r="C2130" s="581" t="s">
        <v>7</v>
      </c>
      <c r="D2130" s="581" t="s">
        <v>177</v>
      </c>
      <c r="E2130" s="804" t="s">
        <v>12928</v>
      </c>
      <c r="F2130" s="804"/>
      <c r="G2130" s="580" t="s">
        <v>23</v>
      </c>
      <c r="H2130" s="579">
        <v>1</v>
      </c>
      <c r="I2130" s="578">
        <v>12.47</v>
      </c>
      <c r="J2130" s="578">
        <v>12.47</v>
      </c>
    </row>
    <row r="2131" spans="1:10" ht="25.5">
      <c r="A2131" s="572"/>
      <c r="B2131" s="572"/>
      <c r="C2131" s="572"/>
      <c r="D2131" s="572"/>
      <c r="E2131" s="572" t="s">
        <v>12923</v>
      </c>
      <c r="F2131" s="571">
        <v>5.1885254999999999</v>
      </c>
      <c r="G2131" s="572" t="s">
        <v>12922</v>
      </c>
      <c r="H2131" s="571">
        <v>4.3600000000000003</v>
      </c>
      <c r="I2131" s="572" t="s">
        <v>12921</v>
      </c>
      <c r="J2131" s="571">
        <v>9.5500000000000007</v>
      </c>
    </row>
    <row r="2132" spans="1:10" ht="15" thickBot="1">
      <c r="A2132" s="572"/>
      <c r="B2132" s="572"/>
      <c r="C2132" s="572"/>
      <c r="D2132" s="572"/>
      <c r="E2132" s="572" t="s">
        <v>12920</v>
      </c>
      <c r="F2132" s="571">
        <v>4.28</v>
      </c>
      <c r="G2132" s="572"/>
      <c r="H2132" s="801" t="s">
        <v>12919</v>
      </c>
      <c r="I2132" s="801"/>
      <c r="J2132" s="571">
        <v>19.45</v>
      </c>
    </row>
    <row r="2133" spans="1:10" ht="0.95" customHeight="1" thickTop="1">
      <c r="A2133" s="570"/>
      <c r="B2133" s="570"/>
      <c r="C2133" s="570"/>
      <c r="D2133" s="570"/>
      <c r="E2133" s="570"/>
      <c r="F2133" s="570"/>
      <c r="G2133" s="570"/>
      <c r="H2133" s="570"/>
      <c r="I2133" s="570"/>
      <c r="J2133" s="570"/>
    </row>
    <row r="2134" spans="1:10" ht="18" customHeight="1">
      <c r="A2134" s="590" t="s">
        <v>13470</v>
      </c>
      <c r="B2134" s="588" t="s">
        <v>12942</v>
      </c>
      <c r="C2134" s="590" t="s">
        <v>12941</v>
      </c>
      <c r="D2134" s="590" t="s">
        <v>12940</v>
      </c>
      <c r="E2134" s="802" t="s">
        <v>12939</v>
      </c>
      <c r="F2134" s="802"/>
      <c r="G2134" s="589" t="s">
        <v>12938</v>
      </c>
      <c r="H2134" s="588" t="s">
        <v>12937</v>
      </c>
      <c r="I2134" s="588" t="s">
        <v>12936</v>
      </c>
      <c r="J2134" s="588" t="s">
        <v>12935</v>
      </c>
    </row>
    <row r="2135" spans="1:10" ht="48" customHeight="1">
      <c r="A2135" s="586" t="s">
        <v>12934</v>
      </c>
      <c r="B2135" s="587" t="s">
        <v>13480</v>
      </c>
      <c r="C2135" s="586" t="s">
        <v>7</v>
      </c>
      <c r="D2135" s="586" t="s">
        <v>2991</v>
      </c>
      <c r="E2135" s="803" t="s">
        <v>12945</v>
      </c>
      <c r="F2135" s="803"/>
      <c r="G2135" s="585" t="s">
        <v>61</v>
      </c>
      <c r="H2135" s="584">
        <v>1</v>
      </c>
      <c r="I2135" s="583">
        <v>13.74</v>
      </c>
      <c r="J2135" s="583">
        <v>13.74</v>
      </c>
    </row>
    <row r="2136" spans="1:10" ht="36" customHeight="1">
      <c r="A2136" s="581" t="s">
        <v>12930</v>
      </c>
      <c r="B2136" s="582" t="s">
        <v>13078</v>
      </c>
      <c r="C2136" s="581" t="s">
        <v>7</v>
      </c>
      <c r="D2136" s="581" t="s">
        <v>2988</v>
      </c>
      <c r="E2136" s="804" t="s">
        <v>12945</v>
      </c>
      <c r="F2136" s="804"/>
      <c r="G2136" s="580" t="s">
        <v>23</v>
      </c>
      <c r="H2136" s="579">
        <v>1</v>
      </c>
      <c r="I2136" s="578">
        <v>0.13</v>
      </c>
      <c r="J2136" s="578">
        <v>0.13</v>
      </c>
    </row>
    <row r="2137" spans="1:10" ht="48" customHeight="1">
      <c r="A2137" s="581" t="s">
        <v>12930</v>
      </c>
      <c r="B2137" s="582" t="s">
        <v>13079</v>
      </c>
      <c r="C2137" s="581" t="s">
        <v>7</v>
      </c>
      <c r="D2137" s="581" t="s">
        <v>2987</v>
      </c>
      <c r="E2137" s="804" t="s">
        <v>12945</v>
      </c>
      <c r="F2137" s="804"/>
      <c r="G2137" s="580" t="s">
        <v>23</v>
      </c>
      <c r="H2137" s="579">
        <v>1</v>
      </c>
      <c r="I2137" s="578">
        <v>1.1399999999999999</v>
      </c>
      <c r="J2137" s="578">
        <v>1.1399999999999999</v>
      </c>
    </row>
    <row r="2138" spans="1:10" ht="24" customHeight="1">
      <c r="A2138" s="581" t="s">
        <v>12930</v>
      </c>
      <c r="B2138" s="582" t="s">
        <v>13091</v>
      </c>
      <c r="C2138" s="581" t="s">
        <v>7</v>
      </c>
      <c r="D2138" s="581" t="s">
        <v>177</v>
      </c>
      <c r="E2138" s="804" t="s">
        <v>12928</v>
      </c>
      <c r="F2138" s="804"/>
      <c r="G2138" s="580" t="s">
        <v>23</v>
      </c>
      <c r="H2138" s="579">
        <v>1</v>
      </c>
      <c r="I2138" s="578">
        <v>12.47</v>
      </c>
      <c r="J2138" s="578">
        <v>12.47</v>
      </c>
    </row>
    <row r="2139" spans="1:10" ht="25.5">
      <c r="A2139" s="572"/>
      <c r="B2139" s="572"/>
      <c r="C2139" s="572"/>
      <c r="D2139" s="572"/>
      <c r="E2139" s="572" t="s">
        <v>12923</v>
      </c>
      <c r="F2139" s="571">
        <v>5.1885254999999999</v>
      </c>
      <c r="G2139" s="572" t="s">
        <v>12922</v>
      </c>
      <c r="H2139" s="571">
        <v>4.3600000000000003</v>
      </c>
      <c r="I2139" s="572" t="s">
        <v>12921</v>
      </c>
      <c r="J2139" s="571">
        <v>9.5500000000000007</v>
      </c>
    </row>
    <row r="2140" spans="1:10" ht="15" thickBot="1">
      <c r="A2140" s="572"/>
      <c r="B2140" s="572"/>
      <c r="C2140" s="572"/>
      <c r="D2140" s="572"/>
      <c r="E2140" s="572" t="s">
        <v>12920</v>
      </c>
      <c r="F2140" s="571">
        <v>3.88</v>
      </c>
      <c r="G2140" s="572"/>
      <c r="H2140" s="801" t="s">
        <v>12919</v>
      </c>
      <c r="I2140" s="801"/>
      <c r="J2140" s="571">
        <v>17.62</v>
      </c>
    </row>
    <row r="2141" spans="1:10" ht="0.95" customHeight="1" thickTop="1">
      <c r="A2141" s="570"/>
      <c r="B2141" s="570"/>
      <c r="C2141" s="570"/>
      <c r="D2141" s="570"/>
      <c r="E2141" s="570"/>
      <c r="F2141" s="570"/>
      <c r="G2141" s="570"/>
      <c r="H2141" s="570"/>
      <c r="I2141" s="570"/>
      <c r="J2141" s="570"/>
    </row>
    <row r="2142" spans="1:10" ht="18" customHeight="1">
      <c r="A2142" s="590" t="s">
        <v>13470</v>
      </c>
      <c r="B2142" s="588" t="s">
        <v>12942</v>
      </c>
      <c r="C2142" s="590" t="s">
        <v>12941</v>
      </c>
      <c r="D2142" s="590" t="s">
        <v>12940</v>
      </c>
      <c r="E2142" s="802" t="s">
        <v>12939</v>
      </c>
      <c r="F2142" s="802"/>
      <c r="G2142" s="589" t="s">
        <v>12938</v>
      </c>
      <c r="H2142" s="588" t="s">
        <v>12937</v>
      </c>
      <c r="I2142" s="588" t="s">
        <v>12936</v>
      </c>
      <c r="J2142" s="588" t="s">
        <v>12935</v>
      </c>
    </row>
    <row r="2143" spans="1:10" ht="48" customHeight="1">
      <c r="A2143" s="586" t="s">
        <v>12934</v>
      </c>
      <c r="B2143" s="587" t="s">
        <v>13479</v>
      </c>
      <c r="C2143" s="586" t="s">
        <v>7</v>
      </c>
      <c r="D2143" s="586" t="s">
        <v>9355</v>
      </c>
      <c r="E2143" s="803" t="s">
        <v>13449</v>
      </c>
      <c r="F2143" s="803"/>
      <c r="G2143" s="585" t="s">
        <v>13042</v>
      </c>
      <c r="H2143" s="584">
        <v>1</v>
      </c>
      <c r="I2143" s="583">
        <v>530.47</v>
      </c>
      <c r="J2143" s="583">
        <v>530.47</v>
      </c>
    </row>
    <row r="2144" spans="1:10" ht="24" customHeight="1">
      <c r="A2144" s="581" t="s">
        <v>12930</v>
      </c>
      <c r="B2144" s="582" t="s">
        <v>12929</v>
      </c>
      <c r="C2144" s="581" t="s">
        <v>7</v>
      </c>
      <c r="D2144" s="581" t="s">
        <v>25</v>
      </c>
      <c r="E2144" s="804" t="s">
        <v>12928</v>
      </c>
      <c r="F2144" s="804"/>
      <c r="G2144" s="580" t="s">
        <v>23</v>
      </c>
      <c r="H2144" s="579">
        <v>0.25900000000000001</v>
      </c>
      <c r="I2144" s="578">
        <v>15.65</v>
      </c>
      <c r="J2144" s="578">
        <v>4.05</v>
      </c>
    </row>
    <row r="2145" spans="1:10" ht="24" customHeight="1">
      <c r="A2145" s="581" t="s">
        <v>12930</v>
      </c>
      <c r="B2145" s="582" t="s">
        <v>13035</v>
      </c>
      <c r="C2145" s="581" t="s">
        <v>7</v>
      </c>
      <c r="D2145" s="581" t="s">
        <v>49</v>
      </c>
      <c r="E2145" s="804" t="s">
        <v>12928</v>
      </c>
      <c r="F2145" s="804"/>
      <c r="G2145" s="580" t="s">
        <v>23</v>
      </c>
      <c r="H2145" s="579">
        <v>0.51900000000000002</v>
      </c>
      <c r="I2145" s="578">
        <v>19.86</v>
      </c>
      <c r="J2145" s="578">
        <v>10.3</v>
      </c>
    </row>
    <row r="2146" spans="1:10" ht="48" customHeight="1">
      <c r="A2146" s="576" t="s">
        <v>12926</v>
      </c>
      <c r="B2146" s="577" t="s">
        <v>13478</v>
      </c>
      <c r="C2146" s="576" t="s">
        <v>7</v>
      </c>
      <c r="D2146" s="576" t="s">
        <v>6828</v>
      </c>
      <c r="E2146" s="800" t="s">
        <v>12924</v>
      </c>
      <c r="F2146" s="800"/>
      <c r="G2146" s="575" t="s">
        <v>41</v>
      </c>
      <c r="H2146" s="574">
        <v>0.83330000000000004</v>
      </c>
      <c r="I2146" s="573">
        <v>605.45000000000005</v>
      </c>
      <c r="J2146" s="573">
        <v>504.52</v>
      </c>
    </row>
    <row r="2147" spans="1:10" ht="36" customHeight="1">
      <c r="A2147" s="576" t="s">
        <v>12926</v>
      </c>
      <c r="B2147" s="577" t="s">
        <v>13477</v>
      </c>
      <c r="C2147" s="576" t="s">
        <v>7</v>
      </c>
      <c r="D2147" s="576" t="s">
        <v>7633</v>
      </c>
      <c r="E2147" s="800" t="s">
        <v>12924</v>
      </c>
      <c r="F2147" s="800"/>
      <c r="G2147" s="575" t="s">
        <v>41</v>
      </c>
      <c r="H2147" s="574">
        <v>9.1999999999999993</v>
      </c>
      <c r="I2147" s="573">
        <v>0.09</v>
      </c>
      <c r="J2147" s="573">
        <v>0.82</v>
      </c>
    </row>
    <row r="2148" spans="1:10" ht="24" customHeight="1">
      <c r="A2148" s="576" t="s">
        <v>12926</v>
      </c>
      <c r="B2148" s="577" t="s">
        <v>13476</v>
      </c>
      <c r="C2148" s="576" t="s">
        <v>7</v>
      </c>
      <c r="D2148" s="576" t="s">
        <v>8188</v>
      </c>
      <c r="E2148" s="800" t="s">
        <v>12924</v>
      </c>
      <c r="F2148" s="800"/>
      <c r="G2148" s="575" t="s">
        <v>41</v>
      </c>
      <c r="H2148" s="574">
        <v>0.62329999999999997</v>
      </c>
      <c r="I2148" s="573">
        <v>17.3</v>
      </c>
      <c r="J2148" s="573">
        <v>10.78</v>
      </c>
    </row>
    <row r="2149" spans="1:10" ht="25.5">
      <c r="A2149" s="572"/>
      <c r="B2149" s="572"/>
      <c r="C2149" s="572"/>
      <c r="D2149" s="572"/>
      <c r="E2149" s="572" t="s">
        <v>12923</v>
      </c>
      <c r="F2149" s="571">
        <v>6.1990655221123543</v>
      </c>
      <c r="G2149" s="572" t="s">
        <v>12922</v>
      </c>
      <c r="H2149" s="571">
        <v>5.21</v>
      </c>
      <c r="I2149" s="572" t="s">
        <v>12921</v>
      </c>
      <c r="J2149" s="571">
        <v>11.41</v>
      </c>
    </row>
    <row r="2150" spans="1:10" ht="15" thickBot="1">
      <c r="A2150" s="572"/>
      <c r="B2150" s="572"/>
      <c r="C2150" s="572"/>
      <c r="D2150" s="572"/>
      <c r="E2150" s="572" t="s">
        <v>12920</v>
      </c>
      <c r="F2150" s="571">
        <v>149.80000000000001</v>
      </c>
      <c r="G2150" s="572"/>
      <c r="H2150" s="801" t="s">
        <v>12919</v>
      </c>
      <c r="I2150" s="801"/>
      <c r="J2150" s="571">
        <v>680.27</v>
      </c>
    </row>
    <row r="2151" spans="1:10" ht="0.95" customHeight="1" thickTop="1">
      <c r="A2151" s="570"/>
      <c r="B2151" s="570"/>
      <c r="C2151" s="570"/>
      <c r="D2151" s="570"/>
      <c r="E2151" s="570"/>
      <c r="F2151" s="570"/>
      <c r="G2151" s="570"/>
      <c r="H2151" s="570"/>
      <c r="I2151" s="570"/>
      <c r="J2151" s="570"/>
    </row>
    <row r="2152" spans="1:10" ht="18" customHeight="1">
      <c r="A2152" s="590" t="s">
        <v>13470</v>
      </c>
      <c r="B2152" s="588" t="s">
        <v>12942</v>
      </c>
      <c r="C2152" s="590" t="s">
        <v>12941</v>
      </c>
      <c r="D2152" s="590" t="s">
        <v>12940</v>
      </c>
      <c r="E2152" s="802" t="s">
        <v>12939</v>
      </c>
      <c r="F2152" s="802"/>
      <c r="G2152" s="589" t="s">
        <v>12938</v>
      </c>
      <c r="H2152" s="588" t="s">
        <v>12937</v>
      </c>
      <c r="I2152" s="588" t="s">
        <v>12936</v>
      </c>
      <c r="J2152" s="588" t="s">
        <v>12935</v>
      </c>
    </row>
    <row r="2153" spans="1:10" ht="36" customHeight="1">
      <c r="A2153" s="586" t="s">
        <v>12934</v>
      </c>
      <c r="B2153" s="587" t="s">
        <v>13475</v>
      </c>
      <c r="C2153" s="586" t="s">
        <v>7</v>
      </c>
      <c r="D2153" s="586" t="s">
        <v>9867</v>
      </c>
      <c r="E2153" s="803" t="s">
        <v>12932</v>
      </c>
      <c r="F2153" s="803"/>
      <c r="G2153" s="585" t="s">
        <v>41</v>
      </c>
      <c r="H2153" s="584">
        <v>1</v>
      </c>
      <c r="I2153" s="583">
        <v>35.630000000000003</v>
      </c>
      <c r="J2153" s="583">
        <v>35.630000000000003</v>
      </c>
    </row>
    <row r="2154" spans="1:10" ht="24" customHeight="1">
      <c r="A2154" s="581" t="s">
        <v>12930</v>
      </c>
      <c r="B2154" s="582" t="s">
        <v>12931</v>
      </c>
      <c r="C2154" s="581" t="s">
        <v>7</v>
      </c>
      <c r="D2154" s="581" t="s">
        <v>52</v>
      </c>
      <c r="E2154" s="804" t="s">
        <v>12928</v>
      </c>
      <c r="F2154" s="804"/>
      <c r="G2154" s="580" t="s">
        <v>23</v>
      </c>
      <c r="H2154" s="579">
        <v>0.4743</v>
      </c>
      <c r="I2154" s="578">
        <v>19.920000000000002</v>
      </c>
      <c r="J2154" s="578">
        <v>9.44</v>
      </c>
    </row>
    <row r="2155" spans="1:10" ht="24" customHeight="1">
      <c r="A2155" s="581" t="s">
        <v>12930</v>
      </c>
      <c r="B2155" s="582" t="s">
        <v>12929</v>
      </c>
      <c r="C2155" s="581" t="s">
        <v>7</v>
      </c>
      <c r="D2155" s="581" t="s">
        <v>25</v>
      </c>
      <c r="E2155" s="804" t="s">
        <v>12928</v>
      </c>
      <c r="F2155" s="804"/>
      <c r="G2155" s="580" t="s">
        <v>23</v>
      </c>
      <c r="H2155" s="579">
        <v>0.14940000000000001</v>
      </c>
      <c r="I2155" s="578">
        <v>15.65</v>
      </c>
      <c r="J2155" s="578">
        <v>2.33</v>
      </c>
    </row>
    <row r="2156" spans="1:10" ht="36" customHeight="1">
      <c r="A2156" s="576" t="s">
        <v>12926</v>
      </c>
      <c r="B2156" s="577" t="s">
        <v>13349</v>
      </c>
      <c r="C2156" s="576" t="s">
        <v>7</v>
      </c>
      <c r="D2156" s="576" t="s">
        <v>5144</v>
      </c>
      <c r="E2156" s="800" t="s">
        <v>12924</v>
      </c>
      <c r="F2156" s="800"/>
      <c r="G2156" s="575" t="s">
        <v>41</v>
      </c>
      <c r="H2156" s="574">
        <v>3</v>
      </c>
      <c r="I2156" s="573">
        <v>0.67</v>
      </c>
      <c r="J2156" s="573">
        <v>2.0099999999999998</v>
      </c>
    </row>
    <row r="2157" spans="1:10" ht="24" customHeight="1">
      <c r="A2157" s="576" t="s">
        <v>12926</v>
      </c>
      <c r="B2157" s="577" t="s">
        <v>13474</v>
      </c>
      <c r="C2157" s="576" t="s">
        <v>7</v>
      </c>
      <c r="D2157" s="576" t="s">
        <v>8232</v>
      </c>
      <c r="E2157" s="800" t="s">
        <v>12924</v>
      </c>
      <c r="F2157" s="800"/>
      <c r="G2157" s="575" t="s">
        <v>41</v>
      </c>
      <c r="H2157" s="574">
        <v>1</v>
      </c>
      <c r="I2157" s="573">
        <v>21.85</v>
      </c>
      <c r="J2157" s="573">
        <v>21.85</v>
      </c>
    </row>
    <row r="2158" spans="1:10" ht="25.5">
      <c r="A2158" s="572"/>
      <c r="B2158" s="572"/>
      <c r="C2158" s="572"/>
      <c r="D2158" s="572"/>
      <c r="E2158" s="572" t="s">
        <v>12923</v>
      </c>
      <c r="F2158" s="571">
        <v>5.2319895686189284</v>
      </c>
      <c r="G2158" s="572" t="s">
        <v>12922</v>
      </c>
      <c r="H2158" s="571">
        <v>4.4000000000000004</v>
      </c>
      <c r="I2158" s="572" t="s">
        <v>12921</v>
      </c>
      <c r="J2158" s="571">
        <v>9.6300000000000008</v>
      </c>
    </row>
    <row r="2159" spans="1:10" ht="15" thickBot="1">
      <c r="A2159" s="572"/>
      <c r="B2159" s="572"/>
      <c r="C2159" s="572"/>
      <c r="D2159" s="572"/>
      <c r="E2159" s="572" t="s">
        <v>12920</v>
      </c>
      <c r="F2159" s="571">
        <v>10.06</v>
      </c>
      <c r="G2159" s="572"/>
      <c r="H2159" s="801" t="s">
        <v>12919</v>
      </c>
      <c r="I2159" s="801"/>
      <c r="J2159" s="571">
        <v>45.69</v>
      </c>
    </row>
    <row r="2160" spans="1:10" ht="0.95" customHeight="1" thickTop="1">
      <c r="A2160" s="570"/>
      <c r="B2160" s="570"/>
      <c r="C2160" s="570"/>
      <c r="D2160" s="570"/>
      <c r="E2160" s="570"/>
      <c r="F2160" s="570"/>
      <c r="G2160" s="570"/>
      <c r="H2160" s="570"/>
      <c r="I2160" s="570"/>
      <c r="J2160" s="570"/>
    </row>
    <row r="2161" spans="1:10" ht="18" customHeight="1">
      <c r="A2161" s="590" t="s">
        <v>13470</v>
      </c>
      <c r="B2161" s="588" t="s">
        <v>12942</v>
      </c>
      <c r="C2161" s="590" t="s">
        <v>12941</v>
      </c>
      <c r="D2161" s="590" t="s">
        <v>12940</v>
      </c>
      <c r="E2161" s="802" t="s">
        <v>12939</v>
      </c>
      <c r="F2161" s="802"/>
      <c r="G2161" s="589" t="s">
        <v>12938</v>
      </c>
      <c r="H2161" s="588" t="s">
        <v>12937</v>
      </c>
      <c r="I2161" s="588" t="s">
        <v>12936</v>
      </c>
      <c r="J2161" s="588" t="s">
        <v>12935</v>
      </c>
    </row>
    <row r="2162" spans="1:10" ht="48" customHeight="1">
      <c r="A2162" s="586" t="s">
        <v>12934</v>
      </c>
      <c r="B2162" s="587" t="s">
        <v>13473</v>
      </c>
      <c r="C2162" s="586" t="s">
        <v>7</v>
      </c>
      <c r="D2162" s="586" t="s">
        <v>10121</v>
      </c>
      <c r="E2162" s="803" t="s">
        <v>13394</v>
      </c>
      <c r="F2162" s="803"/>
      <c r="G2162" s="585" t="s">
        <v>13042</v>
      </c>
      <c r="H2162" s="584">
        <v>1</v>
      </c>
      <c r="I2162" s="583">
        <v>34.29</v>
      </c>
      <c r="J2162" s="583">
        <v>34.29</v>
      </c>
    </row>
    <row r="2163" spans="1:10" ht="48" customHeight="1">
      <c r="A2163" s="581" t="s">
        <v>12930</v>
      </c>
      <c r="B2163" s="582" t="s">
        <v>13303</v>
      </c>
      <c r="C2163" s="581" t="s">
        <v>7</v>
      </c>
      <c r="D2163" s="581" t="s">
        <v>3165</v>
      </c>
      <c r="E2163" s="804" t="s">
        <v>12945</v>
      </c>
      <c r="F2163" s="804"/>
      <c r="G2163" s="580" t="s">
        <v>46</v>
      </c>
      <c r="H2163" s="579">
        <v>0.30680000000000002</v>
      </c>
      <c r="I2163" s="578">
        <v>1.38</v>
      </c>
      <c r="J2163" s="578">
        <v>0.42</v>
      </c>
    </row>
    <row r="2164" spans="1:10" ht="48" customHeight="1">
      <c r="A2164" s="581" t="s">
        <v>12930</v>
      </c>
      <c r="B2164" s="582" t="s">
        <v>13305</v>
      </c>
      <c r="C2164" s="581" t="s">
        <v>7</v>
      </c>
      <c r="D2164" s="581" t="s">
        <v>3164</v>
      </c>
      <c r="E2164" s="804" t="s">
        <v>12945</v>
      </c>
      <c r="F2164" s="804"/>
      <c r="G2164" s="580" t="s">
        <v>61</v>
      </c>
      <c r="H2164" s="579">
        <v>0.74629999999999996</v>
      </c>
      <c r="I2164" s="578">
        <v>0.16</v>
      </c>
      <c r="J2164" s="578">
        <v>0.11</v>
      </c>
    </row>
    <row r="2165" spans="1:10" ht="24" customHeight="1">
      <c r="A2165" s="581" t="s">
        <v>12930</v>
      </c>
      <c r="B2165" s="582" t="s">
        <v>13031</v>
      </c>
      <c r="C2165" s="581" t="s">
        <v>7</v>
      </c>
      <c r="D2165" s="581" t="s">
        <v>186</v>
      </c>
      <c r="E2165" s="804" t="s">
        <v>12928</v>
      </c>
      <c r="F2165" s="804"/>
      <c r="G2165" s="580" t="s">
        <v>23</v>
      </c>
      <c r="H2165" s="579">
        <v>1.0530999999999999</v>
      </c>
      <c r="I2165" s="578">
        <v>20.86</v>
      </c>
      <c r="J2165" s="578">
        <v>21.96</v>
      </c>
    </row>
    <row r="2166" spans="1:10" ht="24" customHeight="1">
      <c r="A2166" s="576" t="s">
        <v>12926</v>
      </c>
      <c r="B2166" s="577" t="s">
        <v>13392</v>
      </c>
      <c r="C2166" s="576" t="s">
        <v>7</v>
      </c>
      <c r="D2166" s="576" t="s">
        <v>8209</v>
      </c>
      <c r="E2166" s="800" t="s">
        <v>12924</v>
      </c>
      <c r="F2166" s="800"/>
      <c r="G2166" s="575" t="s">
        <v>58</v>
      </c>
      <c r="H2166" s="574">
        <v>0.124</v>
      </c>
      <c r="I2166" s="573">
        <v>12</v>
      </c>
      <c r="J2166" s="573">
        <v>1.48</v>
      </c>
    </row>
    <row r="2167" spans="1:10" ht="24" customHeight="1">
      <c r="A2167" s="576" t="s">
        <v>12926</v>
      </c>
      <c r="B2167" s="577" t="s">
        <v>13472</v>
      </c>
      <c r="C2167" s="576" t="s">
        <v>7</v>
      </c>
      <c r="D2167" s="576" t="s">
        <v>8612</v>
      </c>
      <c r="E2167" s="800" t="s">
        <v>12924</v>
      </c>
      <c r="F2167" s="800"/>
      <c r="G2167" s="575" t="s">
        <v>58</v>
      </c>
      <c r="H2167" s="574">
        <v>0.41339999999999999</v>
      </c>
      <c r="I2167" s="573">
        <v>24.97</v>
      </c>
      <c r="J2167" s="573">
        <v>10.32</v>
      </c>
    </row>
    <row r="2168" spans="1:10" ht="25.5">
      <c r="A2168" s="572"/>
      <c r="B2168" s="572"/>
      <c r="C2168" s="572"/>
      <c r="D2168" s="572"/>
      <c r="E2168" s="572" t="s">
        <v>12923</v>
      </c>
      <c r="F2168" s="571">
        <v>9.1383244594154078</v>
      </c>
      <c r="G2168" s="572" t="s">
        <v>12922</v>
      </c>
      <c r="H2168" s="571">
        <v>7.68</v>
      </c>
      <c r="I2168" s="572" t="s">
        <v>12921</v>
      </c>
      <c r="J2168" s="571">
        <v>16.82</v>
      </c>
    </row>
    <row r="2169" spans="1:10" ht="15" thickBot="1">
      <c r="A2169" s="572"/>
      <c r="B2169" s="572"/>
      <c r="C2169" s="572"/>
      <c r="D2169" s="572"/>
      <c r="E2169" s="572" t="s">
        <v>12920</v>
      </c>
      <c r="F2169" s="571">
        <v>9.68</v>
      </c>
      <c r="G2169" s="572"/>
      <c r="H2169" s="801" t="s">
        <v>12919</v>
      </c>
      <c r="I2169" s="801"/>
      <c r="J2169" s="571">
        <v>43.97</v>
      </c>
    </row>
    <row r="2170" spans="1:10" ht="0.95" customHeight="1" thickTop="1">
      <c r="A2170" s="570"/>
      <c r="B2170" s="570"/>
      <c r="C2170" s="570"/>
      <c r="D2170" s="570"/>
      <c r="E2170" s="570"/>
      <c r="F2170" s="570"/>
      <c r="G2170" s="570"/>
      <c r="H2170" s="570"/>
      <c r="I2170" s="570"/>
      <c r="J2170" s="570"/>
    </row>
    <row r="2171" spans="1:10" ht="18" customHeight="1">
      <c r="A2171" s="590" t="s">
        <v>13470</v>
      </c>
      <c r="B2171" s="588" t="s">
        <v>12942</v>
      </c>
      <c r="C2171" s="590" t="s">
        <v>12941</v>
      </c>
      <c r="D2171" s="590" t="s">
        <v>12940</v>
      </c>
      <c r="E2171" s="802" t="s">
        <v>12939</v>
      </c>
      <c r="F2171" s="802"/>
      <c r="G2171" s="589" t="s">
        <v>12938</v>
      </c>
      <c r="H2171" s="588" t="s">
        <v>12937</v>
      </c>
      <c r="I2171" s="588" t="s">
        <v>12936</v>
      </c>
      <c r="J2171" s="588" t="s">
        <v>12935</v>
      </c>
    </row>
    <row r="2172" spans="1:10" ht="36" customHeight="1">
      <c r="A2172" s="586" t="s">
        <v>12934</v>
      </c>
      <c r="B2172" s="587" t="s">
        <v>13471</v>
      </c>
      <c r="C2172" s="586" t="s">
        <v>7</v>
      </c>
      <c r="D2172" s="586" t="s">
        <v>10087</v>
      </c>
      <c r="E2172" s="803" t="s">
        <v>13394</v>
      </c>
      <c r="F2172" s="803"/>
      <c r="G2172" s="585" t="s">
        <v>13042</v>
      </c>
      <c r="H2172" s="584">
        <v>1</v>
      </c>
      <c r="I2172" s="583">
        <v>7.16</v>
      </c>
      <c r="J2172" s="583">
        <v>7.16</v>
      </c>
    </row>
    <row r="2173" spans="1:10" ht="48" customHeight="1">
      <c r="A2173" s="581" t="s">
        <v>12930</v>
      </c>
      <c r="B2173" s="582" t="s">
        <v>13303</v>
      </c>
      <c r="C2173" s="581" t="s">
        <v>7</v>
      </c>
      <c r="D2173" s="581" t="s">
        <v>3165</v>
      </c>
      <c r="E2173" s="804" t="s">
        <v>12945</v>
      </c>
      <c r="F2173" s="804"/>
      <c r="G2173" s="580" t="s">
        <v>46</v>
      </c>
      <c r="H2173" s="579">
        <v>1.8499999999999999E-2</v>
      </c>
      <c r="I2173" s="578">
        <v>1.38</v>
      </c>
      <c r="J2173" s="578">
        <v>0.02</v>
      </c>
    </row>
    <row r="2174" spans="1:10" ht="24" customHeight="1">
      <c r="A2174" s="581" t="s">
        <v>12930</v>
      </c>
      <c r="B2174" s="582" t="s">
        <v>13031</v>
      </c>
      <c r="C2174" s="581" t="s">
        <v>7</v>
      </c>
      <c r="D2174" s="581" t="s">
        <v>186</v>
      </c>
      <c r="E2174" s="804" t="s">
        <v>12928</v>
      </c>
      <c r="F2174" s="804"/>
      <c r="G2174" s="580" t="s">
        <v>23</v>
      </c>
      <c r="H2174" s="579">
        <v>6.3500000000000001E-2</v>
      </c>
      <c r="I2174" s="578">
        <v>20.86</v>
      </c>
      <c r="J2174" s="578">
        <v>1.32</v>
      </c>
    </row>
    <row r="2175" spans="1:10" ht="24" customHeight="1">
      <c r="A2175" s="576" t="s">
        <v>12926</v>
      </c>
      <c r="B2175" s="577" t="s">
        <v>13393</v>
      </c>
      <c r="C2175" s="576" t="s">
        <v>7</v>
      </c>
      <c r="D2175" s="576" t="s">
        <v>3674</v>
      </c>
      <c r="E2175" s="800" t="s">
        <v>12924</v>
      </c>
      <c r="F2175" s="800"/>
      <c r="G2175" s="575" t="s">
        <v>58</v>
      </c>
      <c r="H2175" s="574">
        <v>0.1908</v>
      </c>
      <c r="I2175" s="573">
        <v>26.93</v>
      </c>
      <c r="J2175" s="573">
        <v>5.13</v>
      </c>
    </row>
    <row r="2176" spans="1:10" ht="24" customHeight="1">
      <c r="A2176" s="576" t="s">
        <v>12926</v>
      </c>
      <c r="B2176" s="577" t="s">
        <v>13392</v>
      </c>
      <c r="C2176" s="576" t="s">
        <v>7</v>
      </c>
      <c r="D2176" s="576" t="s">
        <v>8209</v>
      </c>
      <c r="E2176" s="800" t="s">
        <v>12924</v>
      </c>
      <c r="F2176" s="800"/>
      <c r="G2176" s="575" t="s">
        <v>58</v>
      </c>
      <c r="H2176" s="574">
        <v>5.7500000000000002E-2</v>
      </c>
      <c r="I2176" s="573">
        <v>12</v>
      </c>
      <c r="J2176" s="573">
        <v>0.69</v>
      </c>
    </row>
    <row r="2177" spans="1:10" ht="25.5">
      <c r="A2177" s="572"/>
      <c r="B2177" s="572"/>
      <c r="C2177" s="572"/>
      <c r="D2177" s="572"/>
      <c r="E2177" s="572" t="s">
        <v>12923</v>
      </c>
      <c r="F2177" s="571">
        <v>0.54873410844289905</v>
      </c>
      <c r="G2177" s="572" t="s">
        <v>12922</v>
      </c>
      <c r="H2177" s="571">
        <v>0.46</v>
      </c>
      <c r="I2177" s="572" t="s">
        <v>12921</v>
      </c>
      <c r="J2177" s="571">
        <v>1.01</v>
      </c>
    </row>
    <row r="2178" spans="1:10" ht="15" thickBot="1">
      <c r="A2178" s="572"/>
      <c r="B2178" s="572"/>
      <c r="C2178" s="572"/>
      <c r="D2178" s="572"/>
      <c r="E2178" s="572" t="s">
        <v>12920</v>
      </c>
      <c r="F2178" s="571">
        <v>2.02</v>
      </c>
      <c r="G2178" s="572"/>
      <c r="H2178" s="801" t="s">
        <v>12919</v>
      </c>
      <c r="I2178" s="801"/>
      <c r="J2178" s="571">
        <v>9.18</v>
      </c>
    </row>
    <row r="2179" spans="1:10" ht="0.95" customHeight="1" thickTop="1">
      <c r="A2179" s="570"/>
      <c r="B2179" s="570"/>
      <c r="C2179" s="570"/>
      <c r="D2179" s="570"/>
      <c r="E2179" s="570"/>
      <c r="F2179" s="570"/>
      <c r="G2179" s="570"/>
      <c r="H2179" s="570"/>
      <c r="I2179" s="570"/>
      <c r="J2179" s="570"/>
    </row>
    <row r="2180" spans="1:10" ht="18" customHeight="1">
      <c r="A2180" s="590" t="s">
        <v>13470</v>
      </c>
      <c r="B2180" s="588" t="s">
        <v>12942</v>
      </c>
      <c r="C2180" s="590" t="s">
        <v>12941</v>
      </c>
      <c r="D2180" s="590" t="s">
        <v>12940</v>
      </c>
      <c r="E2180" s="802" t="s">
        <v>12939</v>
      </c>
      <c r="F2180" s="802"/>
      <c r="G2180" s="589" t="s">
        <v>12938</v>
      </c>
      <c r="H2180" s="588" t="s">
        <v>12937</v>
      </c>
      <c r="I2180" s="588" t="s">
        <v>12936</v>
      </c>
      <c r="J2180" s="588" t="s">
        <v>12935</v>
      </c>
    </row>
    <row r="2181" spans="1:10" ht="36" customHeight="1">
      <c r="A2181" s="586" t="s">
        <v>12934</v>
      </c>
      <c r="B2181" s="587" t="s">
        <v>13469</v>
      </c>
      <c r="C2181" s="586" t="s">
        <v>7</v>
      </c>
      <c r="D2181" s="586" t="s">
        <v>4530</v>
      </c>
      <c r="E2181" s="803" t="s">
        <v>12928</v>
      </c>
      <c r="F2181" s="803"/>
      <c r="G2181" s="585" t="s">
        <v>12963</v>
      </c>
      <c r="H2181" s="584">
        <v>1</v>
      </c>
      <c r="I2181" s="583">
        <v>381.33</v>
      </c>
      <c r="J2181" s="583">
        <v>381.33</v>
      </c>
    </row>
    <row r="2182" spans="1:10" ht="48" customHeight="1">
      <c r="A2182" s="581" t="s">
        <v>12930</v>
      </c>
      <c r="B2182" s="582" t="s">
        <v>13194</v>
      </c>
      <c r="C2182" s="581" t="s">
        <v>7</v>
      </c>
      <c r="D2182" s="581" t="s">
        <v>1231</v>
      </c>
      <c r="E2182" s="804" t="s">
        <v>12945</v>
      </c>
      <c r="F2182" s="804"/>
      <c r="G2182" s="580" t="s">
        <v>46</v>
      </c>
      <c r="H2182" s="579">
        <v>1.1299999999999999</v>
      </c>
      <c r="I2182" s="578">
        <v>1.56</v>
      </c>
      <c r="J2182" s="578">
        <v>1.76</v>
      </c>
    </row>
    <row r="2183" spans="1:10" ht="48" customHeight="1">
      <c r="A2183" s="581" t="s">
        <v>12930</v>
      </c>
      <c r="B2183" s="582" t="s">
        <v>13193</v>
      </c>
      <c r="C2183" s="581" t="s">
        <v>7</v>
      </c>
      <c r="D2183" s="581" t="s">
        <v>1232</v>
      </c>
      <c r="E2183" s="804" t="s">
        <v>12945</v>
      </c>
      <c r="F2183" s="804"/>
      <c r="G2183" s="580" t="s">
        <v>61</v>
      </c>
      <c r="H2183" s="579">
        <v>3.72</v>
      </c>
      <c r="I2183" s="578">
        <v>0.28999999999999998</v>
      </c>
      <c r="J2183" s="578">
        <v>1.07</v>
      </c>
    </row>
    <row r="2184" spans="1:10" ht="24" customHeight="1">
      <c r="A2184" s="581" t="s">
        <v>12930</v>
      </c>
      <c r="B2184" s="582" t="s">
        <v>13102</v>
      </c>
      <c r="C2184" s="581" t="s">
        <v>7</v>
      </c>
      <c r="D2184" s="581" t="s">
        <v>1178</v>
      </c>
      <c r="E2184" s="804" t="s">
        <v>12928</v>
      </c>
      <c r="F2184" s="804"/>
      <c r="G2184" s="580" t="s">
        <v>23</v>
      </c>
      <c r="H2184" s="579">
        <v>4.8499999999999996</v>
      </c>
      <c r="I2184" s="578">
        <v>14.29</v>
      </c>
      <c r="J2184" s="578">
        <v>69.3</v>
      </c>
    </row>
    <row r="2185" spans="1:10" ht="24" customHeight="1">
      <c r="A2185" s="576" t="s">
        <v>12926</v>
      </c>
      <c r="B2185" s="577" t="s">
        <v>13034</v>
      </c>
      <c r="C2185" s="576" t="s">
        <v>7</v>
      </c>
      <c r="D2185" s="576" t="s">
        <v>4681</v>
      </c>
      <c r="E2185" s="800" t="s">
        <v>12924</v>
      </c>
      <c r="F2185" s="800"/>
      <c r="G2185" s="575" t="s">
        <v>12963</v>
      </c>
      <c r="H2185" s="574">
        <v>1.48</v>
      </c>
      <c r="I2185" s="573">
        <v>74.17</v>
      </c>
      <c r="J2185" s="573">
        <v>109.77</v>
      </c>
    </row>
    <row r="2186" spans="1:10" ht="24" customHeight="1">
      <c r="A2186" s="576" t="s">
        <v>12926</v>
      </c>
      <c r="B2186" s="577" t="s">
        <v>13190</v>
      </c>
      <c r="C2186" s="576" t="s">
        <v>7</v>
      </c>
      <c r="D2186" s="576" t="s">
        <v>4682</v>
      </c>
      <c r="E2186" s="800" t="s">
        <v>12924</v>
      </c>
      <c r="F2186" s="800"/>
      <c r="G2186" s="575" t="s">
        <v>21</v>
      </c>
      <c r="H2186" s="574">
        <v>332.39</v>
      </c>
      <c r="I2186" s="573">
        <v>0.6</v>
      </c>
      <c r="J2186" s="573">
        <v>199.43</v>
      </c>
    </row>
    <row r="2187" spans="1:10" ht="25.5">
      <c r="A2187" s="572"/>
      <c r="B2187" s="572"/>
      <c r="C2187" s="572"/>
      <c r="D2187" s="572"/>
      <c r="E2187" s="572" t="s">
        <v>12923</v>
      </c>
      <c r="F2187" s="571">
        <v>29.957622514397478</v>
      </c>
      <c r="G2187" s="572" t="s">
        <v>12922</v>
      </c>
      <c r="H2187" s="571">
        <v>25.18</v>
      </c>
      <c r="I2187" s="572" t="s">
        <v>12921</v>
      </c>
      <c r="J2187" s="571">
        <v>55.14</v>
      </c>
    </row>
    <row r="2188" spans="1:10" ht="15" thickBot="1">
      <c r="A2188" s="572"/>
      <c r="B2188" s="572"/>
      <c r="C2188" s="572"/>
      <c r="D2188" s="572"/>
      <c r="E2188" s="572" t="s">
        <v>12920</v>
      </c>
      <c r="F2188" s="571">
        <v>107.68</v>
      </c>
      <c r="G2188" s="572"/>
      <c r="H2188" s="801" t="s">
        <v>12919</v>
      </c>
      <c r="I2188" s="801"/>
      <c r="J2188" s="571">
        <v>489.01</v>
      </c>
    </row>
    <row r="2189" spans="1:10" ht="0.95" customHeight="1" thickTop="1">
      <c r="A2189" s="570"/>
      <c r="B2189" s="570"/>
      <c r="C2189" s="570"/>
      <c r="D2189" s="570"/>
      <c r="E2189" s="570"/>
      <c r="F2189" s="570"/>
      <c r="G2189" s="570"/>
      <c r="H2189" s="570"/>
      <c r="I2189" s="570"/>
      <c r="J2189" s="570"/>
    </row>
    <row r="2190" spans="1:10" ht="18" customHeight="1">
      <c r="A2190" s="590" t="s">
        <v>13454</v>
      </c>
      <c r="B2190" s="588" t="s">
        <v>12942</v>
      </c>
      <c r="C2190" s="590" t="s">
        <v>12941</v>
      </c>
      <c r="D2190" s="590" t="s">
        <v>12940</v>
      </c>
      <c r="E2190" s="802" t="s">
        <v>12939</v>
      </c>
      <c r="F2190" s="802"/>
      <c r="G2190" s="589" t="s">
        <v>12938</v>
      </c>
      <c r="H2190" s="588" t="s">
        <v>12937</v>
      </c>
      <c r="I2190" s="588" t="s">
        <v>12936</v>
      </c>
      <c r="J2190" s="588" t="s">
        <v>12935</v>
      </c>
    </row>
    <row r="2191" spans="1:10" ht="36" customHeight="1">
      <c r="A2191" s="586" t="s">
        <v>12934</v>
      </c>
      <c r="B2191" s="587" t="s">
        <v>13468</v>
      </c>
      <c r="C2191" s="586" t="s">
        <v>7</v>
      </c>
      <c r="D2191" s="586" t="s">
        <v>2845</v>
      </c>
      <c r="E2191" s="803" t="s">
        <v>12945</v>
      </c>
      <c r="F2191" s="803"/>
      <c r="G2191" s="585" t="s">
        <v>46</v>
      </c>
      <c r="H2191" s="584">
        <v>1</v>
      </c>
      <c r="I2191" s="583">
        <v>2.85</v>
      </c>
      <c r="J2191" s="583">
        <v>2.85</v>
      </c>
    </row>
    <row r="2192" spans="1:10" ht="36" customHeight="1">
      <c r="A2192" s="581" t="s">
        <v>12930</v>
      </c>
      <c r="B2192" s="582" t="s">
        <v>13048</v>
      </c>
      <c r="C2192" s="581" t="s">
        <v>7</v>
      </c>
      <c r="D2192" s="581" t="s">
        <v>2843</v>
      </c>
      <c r="E2192" s="804" t="s">
        <v>12945</v>
      </c>
      <c r="F2192" s="804"/>
      <c r="G2192" s="580" t="s">
        <v>23</v>
      </c>
      <c r="H2192" s="579">
        <v>1</v>
      </c>
      <c r="I2192" s="578">
        <v>0.32</v>
      </c>
      <c r="J2192" s="578">
        <v>0.32</v>
      </c>
    </row>
    <row r="2193" spans="1:10" ht="36" customHeight="1">
      <c r="A2193" s="581" t="s">
        <v>12930</v>
      </c>
      <c r="B2193" s="582" t="s">
        <v>13046</v>
      </c>
      <c r="C2193" s="581" t="s">
        <v>7</v>
      </c>
      <c r="D2193" s="581" t="s">
        <v>2844</v>
      </c>
      <c r="E2193" s="804" t="s">
        <v>12945</v>
      </c>
      <c r="F2193" s="804"/>
      <c r="G2193" s="580" t="s">
        <v>23</v>
      </c>
      <c r="H2193" s="579">
        <v>1</v>
      </c>
      <c r="I2193" s="578">
        <v>2.08</v>
      </c>
      <c r="J2193" s="578">
        <v>2.08</v>
      </c>
    </row>
    <row r="2194" spans="1:10" ht="36" customHeight="1">
      <c r="A2194" s="581" t="s">
        <v>12930</v>
      </c>
      <c r="B2194" s="582" t="s">
        <v>13050</v>
      </c>
      <c r="C2194" s="581" t="s">
        <v>7</v>
      </c>
      <c r="D2194" s="581" t="s">
        <v>2841</v>
      </c>
      <c r="E2194" s="804" t="s">
        <v>12945</v>
      </c>
      <c r="F2194" s="804"/>
      <c r="G2194" s="580" t="s">
        <v>23</v>
      </c>
      <c r="H2194" s="579">
        <v>1</v>
      </c>
      <c r="I2194" s="578">
        <v>0.41</v>
      </c>
      <c r="J2194" s="578">
        <v>0.41</v>
      </c>
    </row>
    <row r="2195" spans="1:10" ht="36" customHeight="1">
      <c r="A2195" s="581" t="s">
        <v>12930</v>
      </c>
      <c r="B2195" s="582" t="s">
        <v>13049</v>
      </c>
      <c r="C2195" s="581" t="s">
        <v>7</v>
      </c>
      <c r="D2195" s="581" t="s">
        <v>2842</v>
      </c>
      <c r="E2195" s="804" t="s">
        <v>12945</v>
      </c>
      <c r="F2195" s="804"/>
      <c r="G2195" s="580" t="s">
        <v>23</v>
      </c>
      <c r="H2195" s="579">
        <v>1</v>
      </c>
      <c r="I2195" s="578">
        <v>0.04</v>
      </c>
      <c r="J2195" s="578">
        <v>0.04</v>
      </c>
    </row>
    <row r="2196" spans="1:10" ht="25.5">
      <c r="A2196" s="572"/>
      <c r="B2196" s="572"/>
      <c r="C2196" s="572"/>
      <c r="D2196" s="572"/>
      <c r="E2196" s="572" t="s">
        <v>12923</v>
      </c>
      <c r="F2196" s="571">
        <v>0</v>
      </c>
      <c r="G2196" s="572" t="s">
        <v>12922</v>
      </c>
      <c r="H2196" s="571">
        <v>0</v>
      </c>
      <c r="I2196" s="572" t="s">
        <v>12921</v>
      </c>
      <c r="J2196" s="571">
        <v>0</v>
      </c>
    </row>
    <row r="2197" spans="1:10" ht="15" thickBot="1">
      <c r="A2197" s="572"/>
      <c r="B2197" s="572"/>
      <c r="C2197" s="572"/>
      <c r="D2197" s="572"/>
      <c r="E2197" s="572" t="s">
        <v>12920</v>
      </c>
      <c r="F2197" s="571">
        <v>0.8</v>
      </c>
      <c r="G2197" s="572"/>
      <c r="H2197" s="801" t="s">
        <v>12919</v>
      </c>
      <c r="I2197" s="801"/>
      <c r="J2197" s="571">
        <v>3.65</v>
      </c>
    </row>
    <row r="2198" spans="1:10" ht="0.95" customHeight="1" thickTop="1">
      <c r="A2198" s="570"/>
      <c r="B2198" s="570"/>
      <c r="C2198" s="570"/>
      <c r="D2198" s="570"/>
      <c r="E2198" s="570"/>
      <c r="F2198" s="570"/>
      <c r="G2198" s="570"/>
      <c r="H2198" s="570"/>
      <c r="I2198" s="570"/>
      <c r="J2198" s="570"/>
    </row>
    <row r="2199" spans="1:10" ht="18" customHeight="1">
      <c r="A2199" s="590" t="s">
        <v>13454</v>
      </c>
      <c r="B2199" s="588" t="s">
        <v>12942</v>
      </c>
      <c r="C2199" s="590" t="s">
        <v>12941</v>
      </c>
      <c r="D2199" s="590" t="s">
        <v>12940</v>
      </c>
      <c r="E2199" s="802" t="s">
        <v>12939</v>
      </c>
      <c r="F2199" s="802"/>
      <c r="G2199" s="589" t="s">
        <v>12938</v>
      </c>
      <c r="H2199" s="588" t="s">
        <v>12937</v>
      </c>
      <c r="I2199" s="588" t="s">
        <v>12936</v>
      </c>
      <c r="J2199" s="588" t="s">
        <v>12935</v>
      </c>
    </row>
    <row r="2200" spans="1:10" ht="36" customHeight="1">
      <c r="A2200" s="586" t="s">
        <v>12934</v>
      </c>
      <c r="B2200" s="587" t="s">
        <v>13467</v>
      </c>
      <c r="C2200" s="586" t="s">
        <v>7</v>
      </c>
      <c r="D2200" s="586" t="s">
        <v>2846</v>
      </c>
      <c r="E2200" s="803" t="s">
        <v>12945</v>
      </c>
      <c r="F2200" s="803"/>
      <c r="G2200" s="585" t="s">
        <v>61</v>
      </c>
      <c r="H2200" s="584">
        <v>1</v>
      </c>
      <c r="I2200" s="583">
        <v>0.45</v>
      </c>
      <c r="J2200" s="583">
        <v>0.45</v>
      </c>
    </row>
    <row r="2201" spans="1:10" ht="36" customHeight="1">
      <c r="A2201" s="581" t="s">
        <v>12930</v>
      </c>
      <c r="B2201" s="582" t="s">
        <v>13049</v>
      </c>
      <c r="C2201" s="581" t="s">
        <v>7</v>
      </c>
      <c r="D2201" s="581" t="s">
        <v>2842</v>
      </c>
      <c r="E2201" s="804" t="s">
        <v>12945</v>
      </c>
      <c r="F2201" s="804"/>
      <c r="G2201" s="580" t="s">
        <v>23</v>
      </c>
      <c r="H2201" s="579">
        <v>1</v>
      </c>
      <c r="I2201" s="578">
        <v>0.04</v>
      </c>
      <c r="J2201" s="578">
        <v>0.04</v>
      </c>
    </row>
    <row r="2202" spans="1:10" ht="36" customHeight="1">
      <c r="A2202" s="581" t="s">
        <v>12930</v>
      </c>
      <c r="B2202" s="582" t="s">
        <v>13050</v>
      </c>
      <c r="C2202" s="581" t="s">
        <v>7</v>
      </c>
      <c r="D2202" s="581" t="s">
        <v>2841</v>
      </c>
      <c r="E2202" s="804" t="s">
        <v>12945</v>
      </c>
      <c r="F2202" s="804"/>
      <c r="G2202" s="580" t="s">
        <v>23</v>
      </c>
      <c r="H2202" s="579">
        <v>1</v>
      </c>
      <c r="I2202" s="578">
        <v>0.41</v>
      </c>
      <c r="J2202" s="578">
        <v>0.41</v>
      </c>
    </row>
    <row r="2203" spans="1:10" ht="25.5">
      <c r="A2203" s="572"/>
      <c r="B2203" s="572"/>
      <c r="C2203" s="572"/>
      <c r="D2203" s="572"/>
      <c r="E2203" s="572" t="s">
        <v>12923</v>
      </c>
      <c r="F2203" s="571">
        <v>0</v>
      </c>
      <c r="G2203" s="572" t="s">
        <v>12922</v>
      </c>
      <c r="H2203" s="571">
        <v>0</v>
      </c>
      <c r="I2203" s="572" t="s">
        <v>12921</v>
      </c>
      <c r="J2203" s="571">
        <v>0</v>
      </c>
    </row>
    <row r="2204" spans="1:10" ht="15" thickBot="1">
      <c r="A2204" s="572"/>
      <c r="B2204" s="572"/>
      <c r="C2204" s="572"/>
      <c r="D2204" s="572"/>
      <c r="E2204" s="572" t="s">
        <v>12920</v>
      </c>
      <c r="F2204" s="571">
        <v>0.12</v>
      </c>
      <c r="G2204" s="572"/>
      <c r="H2204" s="801" t="s">
        <v>12919</v>
      </c>
      <c r="I2204" s="801"/>
      <c r="J2204" s="571">
        <v>0.56999999999999995</v>
      </c>
    </row>
    <row r="2205" spans="1:10" ht="0.95" customHeight="1" thickTop="1">
      <c r="A2205" s="570"/>
      <c r="B2205" s="570"/>
      <c r="C2205" s="570"/>
      <c r="D2205" s="570"/>
      <c r="E2205" s="570"/>
      <c r="F2205" s="570"/>
      <c r="G2205" s="570"/>
      <c r="H2205" s="570"/>
      <c r="I2205" s="570"/>
      <c r="J2205" s="570"/>
    </row>
    <row r="2206" spans="1:10" ht="18" customHeight="1">
      <c r="A2206" s="590" t="s">
        <v>13454</v>
      </c>
      <c r="B2206" s="588" t="s">
        <v>12942</v>
      </c>
      <c r="C2206" s="590" t="s">
        <v>12941</v>
      </c>
      <c r="D2206" s="590" t="s">
        <v>12940</v>
      </c>
      <c r="E2206" s="802" t="s">
        <v>12939</v>
      </c>
      <c r="F2206" s="802"/>
      <c r="G2206" s="589" t="s">
        <v>12938</v>
      </c>
      <c r="H2206" s="588" t="s">
        <v>12937</v>
      </c>
      <c r="I2206" s="588" t="s">
        <v>12936</v>
      </c>
      <c r="J2206" s="588" t="s">
        <v>12935</v>
      </c>
    </row>
    <row r="2207" spans="1:10" ht="24" customHeight="1">
      <c r="A2207" s="586" t="s">
        <v>12934</v>
      </c>
      <c r="B2207" s="587" t="s">
        <v>13466</v>
      </c>
      <c r="C2207" s="586" t="s">
        <v>7</v>
      </c>
      <c r="D2207" s="586" t="s">
        <v>39</v>
      </c>
      <c r="E2207" s="803" t="s">
        <v>13394</v>
      </c>
      <c r="F2207" s="803"/>
      <c r="G2207" s="585" t="s">
        <v>13042</v>
      </c>
      <c r="H2207" s="584">
        <v>1</v>
      </c>
      <c r="I2207" s="583">
        <v>11.96</v>
      </c>
      <c r="J2207" s="583">
        <v>11.96</v>
      </c>
    </row>
    <row r="2208" spans="1:10" ht="24" customHeight="1">
      <c r="A2208" s="581" t="s">
        <v>12930</v>
      </c>
      <c r="B2208" s="582" t="s">
        <v>12929</v>
      </c>
      <c r="C2208" s="581" t="s">
        <v>7</v>
      </c>
      <c r="D2208" s="581" t="s">
        <v>25</v>
      </c>
      <c r="E2208" s="804" t="s">
        <v>12928</v>
      </c>
      <c r="F2208" s="804"/>
      <c r="G2208" s="580" t="s">
        <v>23</v>
      </c>
      <c r="H2208" s="579">
        <v>6.9000000000000006E-2</v>
      </c>
      <c r="I2208" s="578">
        <v>15.65</v>
      </c>
      <c r="J2208" s="578">
        <v>1.07</v>
      </c>
    </row>
    <row r="2209" spans="1:10" ht="24" customHeight="1">
      <c r="A2209" s="581" t="s">
        <v>12930</v>
      </c>
      <c r="B2209" s="582" t="s">
        <v>13031</v>
      </c>
      <c r="C2209" s="581" t="s">
        <v>7</v>
      </c>
      <c r="D2209" s="581" t="s">
        <v>186</v>
      </c>
      <c r="E2209" s="804" t="s">
        <v>12928</v>
      </c>
      <c r="F2209" s="804"/>
      <c r="G2209" s="580" t="s">
        <v>23</v>
      </c>
      <c r="H2209" s="579">
        <v>0.187</v>
      </c>
      <c r="I2209" s="578">
        <v>20.86</v>
      </c>
      <c r="J2209" s="578">
        <v>3.9</v>
      </c>
    </row>
    <row r="2210" spans="1:10" ht="24" customHeight="1">
      <c r="A2210" s="576" t="s">
        <v>12926</v>
      </c>
      <c r="B2210" s="577" t="s">
        <v>13465</v>
      </c>
      <c r="C2210" s="576" t="s">
        <v>7</v>
      </c>
      <c r="D2210" s="576" t="s">
        <v>8605</v>
      </c>
      <c r="E2210" s="800" t="s">
        <v>12924</v>
      </c>
      <c r="F2210" s="800"/>
      <c r="G2210" s="575" t="s">
        <v>58</v>
      </c>
      <c r="H2210" s="574">
        <v>0.33</v>
      </c>
      <c r="I2210" s="573">
        <v>21.2</v>
      </c>
      <c r="J2210" s="573">
        <v>6.99</v>
      </c>
    </row>
    <row r="2211" spans="1:10" ht="25.5">
      <c r="A2211" s="572"/>
      <c r="B2211" s="572"/>
      <c r="C2211" s="572"/>
      <c r="D2211" s="572"/>
      <c r="E2211" s="572" t="s">
        <v>12923</v>
      </c>
      <c r="F2211" s="571">
        <v>2.0645441703792242</v>
      </c>
      <c r="G2211" s="572" t="s">
        <v>12922</v>
      </c>
      <c r="H2211" s="571">
        <v>1.74</v>
      </c>
      <c r="I2211" s="572" t="s">
        <v>12921</v>
      </c>
      <c r="J2211" s="571">
        <v>3.8</v>
      </c>
    </row>
    <row r="2212" spans="1:10" ht="15" thickBot="1">
      <c r="A2212" s="572"/>
      <c r="B2212" s="572"/>
      <c r="C2212" s="572"/>
      <c r="D2212" s="572"/>
      <c r="E2212" s="572" t="s">
        <v>12920</v>
      </c>
      <c r="F2212" s="571">
        <v>3.37</v>
      </c>
      <c r="G2212" s="572"/>
      <c r="H2212" s="801" t="s">
        <v>12919</v>
      </c>
      <c r="I2212" s="801"/>
      <c r="J2212" s="571">
        <v>15.33</v>
      </c>
    </row>
    <row r="2213" spans="1:10" ht="0.95" customHeight="1" thickTop="1">
      <c r="A2213" s="570"/>
      <c r="B2213" s="570"/>
      <c r="C2213" s="570"/>
      <c r="D2213" s="570"/>
      <c r="E2213" s="570"/>
      <c r="F2213" s="570"/>
      <c r="G2213" s="570"/>
      <c r="H2213" s="570"/>
      <c r="I2213" s="570"/>
      <c r="J2213" s="570"/>
    </row>
    <row r="2214" spans="1:10" ht="18" customHeight="1">
      <c r="A2214" s="590" t="s">
        <v>13454</v>
      </c>
      <c r="B2214" s="588" t="s">
        <v>12942</v>
      </c>
      <c r="C2214" s="590" t="s">
        <v>12941</v>
      </c>
      <c r="D2214" s="590" t="s">
        <v>12940</v>
      </c>
      <c r="E2214" s="802" t="s">
        <v>12939</v>
      </c>
      <c r="F2214" s="802"/>
      <c r="G2214" s="589" t="s">
        <v>12938</v>
      </c>
      <c r="H2214" s="588" t="s">
        <v>12937</v>
      </c>
      <c r="I2214" s="588" t="s">
        <v>12936</v>
      </c>
      <c r="J2214" s="588" t="s">
        <v>12935</v>
      </c>
    </row>
    <row r="2215" spans="1:10" ht="24" customHeight="1">
      <c r="A2215" s="586" t="s">
        <v>12934</v>
      </c>
      <c r="B2215" s="587" t="s">
        <v>13464</v>
      </c>
      <c r="C2215" s="586" t="s">
        <v>7</v>
      </c>
      <c r="D2215" s="586" t="s">
        <v>155</v>
      </c>
      <c r="E2215" s="803" t="s">
        <v>12928</v>
      </c>
      <c r="F2215" s="803"/>
      <c r="G2215" s="585" t="s">
        <v>23</v>
      </c>
      <c r="H2215" s="584">
        <v>1</v>
      </c>
      <c r="I2215" s="583">
        <v>20.82</v>
      </c>
      <c r="J2215" s="583">
        <v>20.82</v>
      </c>
    </row>
    <row r="2216" spans="1:10" ht="24" customHeight="1">
      <c r="A2216" s="581" t="s">
        <v>12930</v>
      </c>
      <c r="B2216" s="582" t="s">
        <v>13237</v>
      </c>
      <c r="C2216" s="581" t="s">
        <v>7</v>
      </c>
      <c r="D2216" s="581" t="s">
        <v>2879</v>
      </c>
      <c r="E2216" s="804" t="s">
        <v>12928</v>
      </c>
      <c r="F2216" s="804"/>
      <c r="G2216" s="580" t="s">
        <v>23</v>
      </c>
      <c r="H2216" s="579">
        <v>1</v>
      </c>
      <c r="I2216" s="578">
        <v>0.25</v>
      </c>
      <c r="J2216" s="578">
        <v>0.25</v>
      </c>
    </row>
    <row r="2217" spans="1:10" ht="24" customHeight="1">
      <c r="A2217" s="576" t="s">
        <v>12926</v>
      </c>
      <c r="B2217" s="577" t="s">
        <v>12988</v>
      </c>
      <c r="C2217" s="576" t="s">
        <v>7</v>
      </c>
      <c r="D2217" s="576" t="s">
        <v>4852</v>
      </c>
      <c r="E2217" s="800" t="s">
        <v>12984</v>
      </c>
      <c r="F2217" s="800"/>
      <c r="G2217" s="575" t="s">
        <v>23</v>
      </c>
      <c r="H2217" s="574">
        <v>1</v>
      </c>
      <c r="I2217" s="573">
        <v>0.96</v>
      </c>
      <c r="J2217" s="573">
        <v>0.96</v>
      </c>
    </row>
    <row r="2218" spans="1:10" ht="24" customHeight="1">
      <c r="A2218" s="576" t="s">
        <v>12926</v>
      </c>
      <c r="B2218" s="577" t="s">
        <v>13140</v>
      </c>
      <c r="C2218" s="576" t="s">
        <v>7</v>
      </c>
      <c r="D2218" s="576" t="s">
        <v>6445</v>
      </c>
      <c r="E2218" s="800" t="s">
        <v>12947</v>
      </c>
      <c r="F2218" s="800"/>
      <c r="G2218" s="575" t="s">
        <v>23</v>
      </c>
      <c r="H2218" s="574">
        <v>1</v>
      </c>
      <c r="I2218" s="573">
        <v>0.95</v>
      </c>
      <c r="J2218" s="573">
        <v>0.95</v>
      </c>
    </row>
    <row r="2219" spans="1:10" ht="24" customHeight="1">
      <c r="A2219" s="576" t="s">
        <v>12926</v>
      </c>
      <c r="B2219" s="577" t="s">
        <v>13139</v>
      </c>
      <c r="C2219" s="576" t="s">
        <v>7</v>
      </c>
      <c r="D2219" s="576" t="s">
        <v>6553</v>
      </c>
      <c r="E2219" s="800" t="s">
        <v>12947</v>
      </c>
      <c r="F2219" s="800"/>
      <c r="G2219" s="575" t="s">
        <v>23</v>
      </c>
      <c r="H2219" s="574">
        <v>1</v>
      </c>
      <c r="I2219" s="573">
        <v>0.57999999999999996</v>
      </c>
      <c r="J2219" s="573">
        <v>0.57999999999999996</v>
      </c>
    </row>
    <row r="2220" spans="1:10" ht="24" customHeight="1">
      <c r="A2220" s="576" t="s">
        <v>12926</v>
      </c>
      <c r="B2220" s="577" t="s">
        <v>12985</v>
      </c>
      <c r="C2220" s="576" t="s">
        <v>7</v>
      </c>
      <c r="D2220" s="576" t="s">
        <v>6514</v>
      </c>
      <c r="E2220" s="800" t="s">
        <v>12984</v>
      </c>
      <c r="F2220" s="800"/>
      <c r="G2220" s="575" t="s">
        <v>23</v>
      </c>
      <c r="H2220" s="574">
        <v>1</v>
      </c>
      <c r="I2220" s="573">
        <v>0.55000000000000004</v>
      </c>
      <c r="J2220" s="573">
        <v>0.55000000000000004</v>
      </c>
    </row>
    <row r="2221" spans="1:10" ht="24" customHeight="1">
      <c r="A2221" s="576" t="s">
        <v>12926</v>
      </c>
      <c r="B2221" s="577" t="s">
        <v>13236</v>
      </c>
      <c r="C2221" s="576" t="s">
        <v>7</v>
      </c>
      <c r="D2221" s="576" t="s">
        <v>6784</v>
      </c>
      <c r="E2221" s="800" t="s">
        <v>12980</v>
      </c>
      <c r="F2221" s="800"/>
      <c r="G2221" s="575" t="s">
        <v>23</v>
      </c>
      <c r="H2221" s="574">
        <v>1</v>
      </c>
      <c r="I2221" s="573">
        <v>16.760000000000002</v>
      </c>
      <c r="J2221" s="573">
        <v>16.760000000000002</v>
      </c>
    </row>
    <row r="2222" spans="1:10" ht="24" customHeight="1">
      <c r="A2222" s="576" t="s">
        <v>12926</v>
      </c>
      <c r="B2222" s="577" t="s">
        <v>12983</v>
      </c>
      <c r="C2222" s="576" t="s">
        <v>7</v>
      </c>
      <c r="D2222" s="576" t="s">
        <v>8150</v>
      </c>
      <c r="E2222" s="800" t="s">
        <v>12982</v>
      </c>
      <c r="F2222" s="800"/>
      <c r="G2222" s="575" t="s">
        <v>23</v>
      </c>
      <c r="H2222" s="574">
        <v>1</v>
      </c>
      <c r="I2222" s="573">
        <v>0.06</v>
      </c>
      <c r="J2222" s="573">
        <v>0.06</v>
      </c>
    </row>
    <row r="2223" spans="1:10" ht="24" customHeight="1">
      <c r="A2223" s="576" t="s">
        <v>12926</v>
      </c>
      <c r="B2223" s="577" t="s">
        <v>12979</v>
      </c>
      <c r="C2223" s="576" t="s">
        <v>7</v>
      </c>
      <c r="D2223" s="576" t="s">
        <v>8679</v>
      </c>
      <c r="E2223" s="800" t="s">
        <v>12978</v>
      </c>
      <c r="F2223" s="800"/>
      <c r="G2223" s="575" t="s">
        <v>23</v>
      </c>
      <c r="H2223" s="574">
        <v>1</v>
      </c>
      <c r="I2223" s="573">
        <v>0.71</v>
      </c>
      <c r="J2223" s="573">
        <v>0.71</v>
      </c>
    </row>
    <row r="2224" spans="1:10" ht="25.5">
      <c r="A2224" s="572"/>
      <c r="B2224" s="572"/>
      <c r="C2224" s="572"/>
      <c r="D2224" s="572"/>
      <c r="E2224" s="572" t="s">
        <v>12923</v>
      </c>
      <c r="F2224" s="571">
        <v>9.2415517000000005</v>
      </c>
      <c r="G2224" s="572" t="s">
        <v>12922</v>
      </c>
      <c r="H2224" s="571">
        <v>7.77</v>
      </c>
      <c r="I2224" s="572" t="s">
        <v>12921</v>
      </c>
      <c r="J2224" s="571">
        <v>17.010000000000002</v>
      </c>
    </row>
    <row r="2225" spans="1:10" ht="15" thickBot="1">
      <c r="A2225" s="572"/>
      <c r="B2225" s="572"/>
      <c r="C2225" s="572"/>
      <c r="D2225" s="572"/>
      <c r="E2225" s="572" t="s">
        <v>12920</v>
      </c>
      <c r="F2225" s="571">
        <v>5.87</v>
      </c>
      <c r="G2225" s="572"/>
      <c r="H2225" s="801" t="s">
        <v>12919</v>
      </c>
      <c r="I2225" s="801"/>
      <c r="J2225" s="571">
        <v>26.69</v>
      </c>
    </row>
    <row r="2226" spans="1:10" ht="0.95" customHeight="1" thickTop="1">
      <c r="A2226" s="570"/>
      <c r="B2226" s="570"/>
      <c r="C2226" s="570"/>
      <c r="D2226" s="570"/>
      <c r="E2226" s="570"/>
      <c r="F2226" s="570"/>
      <c r="G2226" s="570"/>
      <c r="H2226" s="570"/>
      <c r="I2226" s="570"/>
      <c r="J2226" s="570"/>
    </row>
    <row r="2227" spans="1:10" ht="18" customHeight="1">
      <c r="A2227" s="590" t="s">
        <v>13454</v>
      </c>
      <c r="B2227" s="588" t="s">
        <v>12942</v>
      </c>
      <c r="C2227" s="590" t="s">
        <v>12941</v>
      </c>
      <c r="D2227" s="590" t="s">
        <v>12940</v>
      </c>
      <c r="E2227" s="802" t="s">
        <v>12939</v>
      </c>
      <c r="F2227" s="802"/>
      <c r="G2227" s="589" t="s">
        <v>12938</v>
      </c>
      <c r="H2227" s="588" t="s">
        <v>12937</v>
      </c>
      <c r="I2227" s="588" t="s">
        <v>12936</v>
      </c>
      <c r="J2227" s="588" t="s">
        <v>12935</v>
      </c>
    </row>
    <row r="2228" spans="1:10" ht="24" customHeight="1">
      <c r="A2228" s="586" t="s">
        <v>12934</v>
      </c>
      <c r="B2228" s="587" t="s">
        <v>12970</v>
      </c>
      <c r="C2228" s="586" t="s">
        <v>7</v>
      </c>
      <c r="D2228" s="586" t="s">
        <v>53</v>
      </c>
      <c r="E2228" s="803" t="s">
        <v>12928</v>
      </c>
      <c r="F2228" s="803"/>
      <c r="G2228" s="585" t="s">
        <v>23</v>
      </c>
      <c r="H2228" s="584">
        <v>1</v>
      </c>
      <c r="I2228" s="583">
        <v>20.6</v>
      </c>
      <c r="J2228" s="583">
        <v>20.6</v>
      </c>
    </row>
    <row r="2229" spans="1:10" ht="24" customHeight="1">
      <c r="A2229" s="581" t="s">
        <v>12930</v>
      </c>
      <c r="B2229" s="582" t="s">
        <v>13245</v>
      </c>
      <c r="C2229" s="581" t="s">
        <v>7</v>
      </c>
      <c r="D2229" s="581" t="s">
        <v>2875</v>
      </c>
      <c r="E2229" s="804" t="s">
        <v>12928</v>
      </c>
      <c r="F2229" s="804"/>
      <c r="G2229" s="580" t="s">
        <v>23</v>
      </c>
      <c r="H2229" s="579">
        <v>1</v>
      </c>
      <c r="I2229" s="578">
        <v>0.43</v>
      </c>
      <c r="J2229" s="578">
        <v>0.43</v>
      </c>
    </row>
    <row r="2230" spans="1:10" ht="24" customHeight="1">
      <c r="A2230" s="576" t="s">
        <v>12926</v>
      </c>
      <c r="B2230" s="577" t="s">
        <v>12988</v>
      </c>
      <c r="C2230" s="576" t="s">
        <v>7</v>
      </c>
      <c r="D2230" s="576" t="s">
        <v>4852</v>
      </c>
      <c r="E2230" s="800" t="s">
        <v>12984</v>
      </c>
      <c r="F2230" s="800"/>
      <c r="G2230" s="575" t="s">
        <v>23</v>
      </c>
      <c r="H2230" s="574">
        <v>1</v>
      </c>
      <c r="I2230" s="573">
        <v>0.96</v>
      </c>
      <c r="J2230" s="573">
        <v>0.96</v>
      </c>
    </row>
    <row r="2231" spans="1:10" ht="24" customHeight="1">
      <c r="A2231" s="576" t="s">
        <v>12926</v>
      </c>
      <c r="B2231" s="577" t="s">
        <v>13244</v>
      </c>
      <c r="C2231" s="576" t="s">
        <v>7</v>
      </c>
      <c r="D2231" s="576" t="s">
        <v>6336</v>
      </c>
      <c r="E2231" s="800" t="s">
        <v>12980</v>
      </c>
      <c r="F2231" s="800"/>
      <c r="G2231" s="575" t="s">
        <v>23</v>
      </c>
      <c r="H2231" s="574">
        <v>1</v>
      </c>
      <c r="I2231" s="573">
        <v>16.36</v>
      </c>
      <c r="J2231" s="573">
        <v>16.36</v>
      </c>
    </row>
    <row r="2232" spans="1:10" ht="24" customHeight="1">
      <c r="A2232" s="576" t="s">
        <v>12926</v>
      </c>
      <c r="B2232" s="577" t="s">
        <v>12985</v>
      </c>
      <c r="C2232" s="576" t="s">
        <v>7</v>
      </c>
      <c r="D2232" s="576" t="s">
        <v>6514</v>
      </c>
      <c r="E2232" s="800" t="s">
        <v>12984</v>
      </c>
      <c r="F2232" s="800"/>
      <c r="G2232" s="575" t="s">
        <v>23</v>
      </c>
      <c r="H2232" s="574">
        <v>1</v>
      </c>
      <c r="I2232" s="573">
        <v>0.55000000000000004</v>
      </c>
      <c r="J2232" s="573">
        <v>0.55000000000000004</v>
      </c>
    </row>
    <row r="2233" spans="1:10" ht="24" customHeight="1">
      <c r="A2233" s="576" t="s">
        <v>12926</v>
      </c>
      <c r="B2233" s="577" t="s">
        <v>13460</v>
      </c>
      <c r="C2233" s="576" t="s">
        <v>7</v>
      </c>
      <c r="D2233" s="576" t="s">
        <v>6544</v>
      </c>
      <c r="E2233" s="800" t="s">
        <v>12947</v>
      </c>
      <c r="F2233" s="800"/>
      <c r="G2233" s="575" t="s">
        <v>23</v>
      </c>
      <c r="H2233" s="574">
        <v>1</v>
      </c>
      <c r="I2233" s="573">
        <v>0.62</v>
      </c>
      <c r="J2233" s="573">
        <v>0.62</v>
      </c>
    </row>
    <row r="2234" spans="1:10" ht="24" customHeight="1">
      <c r="A2234" s="576" t="s">
        <v>12926</v>
      </c>
      <c r="B2234" s="577" t="s">
        <v>13461</v>
      </c>
      <c r="C2234" s="576" t="s">
        <v>7</v>
      </c>
      <c r="D2234" s="576" t="s">
        <v>6436</v>
      </c>
      <c r="E2234" s="800" t="s">
        <v>12947</v>
      </c>
      <c r="F2234" s="800"/>
      <c r="G2234" s="575" t="s">
        <v>23</v>
      </c>
      <c r="H2234" s="574">
        <v>1</v>
      </c>
      <c r="I2234" s="573">
        <v>0.91</v>
      </c>
      <c r="J2234" s="573">
        <v>0.91</v>
      </c>
    </row>
    <row r="2235" spans="1:10" ht="24" customHeight="1">
      <c r="A2235" s="576" t="s">
        <v>12926</v>
      </c>
      <c r="B2235" s="577" t="s">
        <v>12983</v>
      </c>
      <c r="C2235" s="576" t="s">
        <v>7</v>
      </c>
      <c r="D2235" s="576" t="s">
        <v>8150</v>
      </c>
      <c r="E2235" s="800" t="s">
        <v>12982</v>
      </c>
      <c r="F2235" s="800"/>
      <c r="G2235" s="575" t="s">
        <v>23</v>
      </c>
      <c r="H2235" s="574">
        <v>1</v>
      </c>
      <c r="I2235" s="573">
        <v>0.06</v>
      </c>
      <c r="J2235" s="573">
        <v>0.06</v>
      </c>
    </row>
    <row r="2236" spans="1:10" ht="24" customHeight="1">
      <c r="A2236" s="576" t="s">
        <v>12926</v>
      </c>
      <c r="B2236" s="577" t="s">
        <v>12979</v>
      </c>
      <c r="C2236" s="576" t="s">
        <v>7</v>
      </c>
      <c r="D2236" s="576" t="s">
        <v>8679</v>
      </c>
      <c r="E2236" s="800" t="s">
        <v>12978</v>
      </c>
      <c r="F2236" s="800"/>
      <c r="G2236" s="575" t="s">
        <v>23</v>
      </c>
      <c r="H2236" s="574">
        <v>1</v>
      </c>
      <c r="I2236" s="573">
        <v>0.71</v>
      </c>
      <c r="J2236" s="573">
        <v>0.71</v>
      </c>
    </row>
    <row r="2237" spans="1:10" ht="25.5">
      <c r="A2237" s="572"/>
      <c r="B2237" s="572"/>
      <c r="C2237" s="572"/>
      <c r="D2237" s="572"/>
      <c r="E2237" s="572" t="s">
        <v>12923</v>
      </c>
      <c r="F2237" s="571">
        <v>9.1220254000000001</v>
      </c>
      <c r="G2237" s="572" t="s">
        <v>12922</v>
      </c>
      <c r="H2237" s="571">
        <v>7.67</v>
      </c>
      <c r="I2237" s="572" t="s">
        <v>12921</v>
      </c>
      <c r="J2237" s="571">
        <v>16.79</v>
      </c>
    </row>
    <row r="2238" spans="1:10" ht="15" thickBot="1">
      <c r="A2238" s="572"/>
      <c r="B2238" s="572"/>
      <c r="C2238" s="572"/>
      <c r="D2238" s="572"/>
      <c r="E2238" s="572" t="s">
        <v>12920</v>
      </c>
      <c r="F2238" s="571">
        <v>5.81</v>
      </c>
      <c r="G2238" s="572"/>
      <c r="H2238" s="801" t="s">
        <v>12919</v>
      </c>
      <c r="I2238" s="801"/>
      <c r="J2238" s="571">
        <v>26.41</v>
      </c>
    </row>
    <row r="2239" spans="1:10" ht="0.95" customHeight="1" thickTop="1">
      <c r="A2239" s="570"/>
      <c r="B2239" s="570"/>
      <c r="C2239" s="570"/>
      <c r="D2239" s="570"/>
      <c r="E2239" s="570"/>
      <c r="F2239" s="570"/>
      <c r="G2239" s="570"/>
      <c r="H2239" s="570"/>
      <c r="I2239" s="570"/>
      <c r="J2239" s="570"/>
    </row>
    <row r="2240" spans="1:10" ht="18" customHeight="1">
      <c r="A2240" s="590" t="s">
        <v>13454</v>
      </c>
      <c r="B2240" s="588" t="s">
        <v>12942</v>
      </c>
      <c r="C2240" s="590" t="s">
        <v>12941</v>
      </c>
      <c r="D2240" s="590" t="s">
        <v>12940</v>
      </c>
      <c r="E2240" s="802" t="s">
        <v>12939</v>
      </c>
      <c r="F2240" s="802"/>
      <c r="G2240" s="589" t="s">
        <v>12938</v>
      </c>
      <c r="H2240" s="588" t="s">
        <v>12937</v>
      </c>
      <c r="I2240" s="588" t="s">
        <v>12936</v>
      </c>
      <c r="J2240" s="588" t="s">
        <v>12935</v>
      </c>
    </row>
    <row r="2241" spans="1:10" ht="24" customHeight="1">
      <c r="A2241" s="586" t="s">
        <v>12934</v>
      </c>
      <c r="B2241" s="587" t="s">
        <v>12931</v>
      </c>
      <c r="C2241" s="586" t="s">
        <v>7</v>
      </c>
      <c r="D2241" s="586" t="s">
        <v>52</v>
      </c>
      <c r="E2241" s="803" t="s">
        <v>12928</v>
      </c>
      <c r="F2241" s="803"/>
      <c r="G2241" s="585" t="s">
        <v>23</v>
      </c>
      <c r="H2241" s="584">
        <v>1</v>
      </c>
      <c r="I2241" s="583">
        <v>19.920000000000002</v>
      </c>
      <c r="J2241" s="583">
        <v>19.920000000000002</v>
      </c>
    </row>
    <row r="2242" spans="1:10" ht="24" customHeight="1">
      <c r="A2242" s="581" t="s">
        <v>12930</v>
      </c>
      <c r="B2242" s="582" t="s">
        <v>13243</v>
      </c>
      <c r="C2242" s="581" t="s">
        <v>7</v>
      </c>
      <c r="D2242" s="581" t="s">
        <v>2878</v>
      </c>
      <c r="E2242" s="804" t="s">
        <v>12928</v>
      </c>
      <c r="F2242" s="804"/>
      <c r="G2242" s="580" t="s">
        <v>23</v>
      </c>
      <c r="H2242" s="579">
        <v>1</v>
      </c>
      <c r="I2242" s="578">
        <v>0.2</v>
      </c>
      <c r="J2242" s="578">
        <v>0.2</v>
      </c>
    </row>
    <row r="2243" spans="1:10" ht="24" customHeight="1">
      <c r="A2243" s="576" t="s">
        <v>12926</v>
      </c>
      <c r="B2243" s="577" t="s">
        <v>12988</v>
      </c>
      <c r="C2243" s="576" t="s">
        <v>7</v>
      </c>
      <c r="D2243" s="576" t="s">
        <v>4852</v>
      </c>
      <c r="E2243" s="800" t="s">
        <v>12984</v>
      </c>
      <c r="F2243" s="800"/>
      <c r="G2243" s="575" t="s">
        <v>23</v>
      </c>
      <c r="H2243" s="574">
        <v>1</v>
      </c>
      <c r="I2243" s="573">
        <v>0.96</v>
      </c>
      <c r="J2243" s="573">
        <v>0.96</v>
      </c>
    </row>
    <row r="2244" spans="1:10" ht="24" customHeight="1">
      <c r="A2244" s="576" t="s">
        <v>12926</v>
      </c>
      <c r="B2244" s="577" t="s">
        <v>13242</v>
      </c>
      <c r="C2244" s="576" t="s">
        <v>7</v>
      </c>
      <c r="D2244" s="576" t="s">
        <v>6406</v>
      </c>
      <c r="E2244" s="800" t="s">
        <v>12980</v>
      </c>
      <c r="F2244" s="800"/>
      <c r="G2244" s="575" t="s">
        <v>23</v>
      </c>
      <c r="H2244" s="574">
        <v>1</v>
      </c>
      <c r="I2244" s="573">
        <v>16.36</v>
      </c>
      <c r="J2244" s="573">
        <v>16.36</v>
      </c>
    </row>
    <row r="2245" spans="1:10" ht="24" customHeight="1">
      <c r="A2245" s="576" t="s">
        <v>12926</v>
      </c>
      <c r="B2245" s="577" t="s">
        <v>12985</v>
      </c>
      <c r="C2245" s="576" t="s">
        <v>7</v>
      </c>
      <c r="D2245" s="576" t="s">
        <v>6514</v>
      </c>
      <c r="E2245" s="800" t="s">
        <v>12984</v>
      </c>
      <c r="F2245" s="800"/>
      <c r="G2245" s="575" t="s">
        <v>23</v>
      </c>
      <c r="H2245" s="574">
        <v>1</v>
      </c>
      <c r="I2245" s="573">
        <v>0.55000000000000004</v>
      </c>
      <c r="J2245" s="573">
        <v>0.55000000000000004</v>
      </c>
    </row>
    <row r="2246" spans="1:10" ht="24" customHeight="1">
      <c r="A2246" s="576" t="s">
        <v>12926</v>
      </c>
      <c r="B2246" s="577" t="s">
        <v>13462</v>
      </c>
      <c r="C2246" s="576" t="s">
        <v>7</v>
      </c>
      <c r="D2246" s="576" t="s">
        <v>6438</v>
      </c>
      <c r="E2246" s="800" t="s">
        <v>12947</v>
      </c>
      <c r="F2246" s="800"/>
      <c r="G2246" s="575" t="s">
        <v>23</v>
      </c>
      <c r="H2246" s="574">
        <v>1</v>
      </c>
      <c r="I2246" s="573">
        <v>0.8</v>
      </c>
      <c r="J2246" s="573">
        <v>0.8</v>
      </c>
    </row>
    <row r="2247" spans="1:10" ht="24" customHeight="1">
      <c r="A2247" s="576" t="s">
        <v>12926</v>
      </c>
      <c r="B2247" s="577" t="s">
        <v>13463</v>
      </c>
      <c r="C2247" s="576" t="s">
        <v>7</v>
      </c>
      <c r="D2247" s="576" t="s">
        <v>6546</v>
      </c>
      <c r="E2247" s="800" t="s">
        <v>12947</v>
      </c>
      <c r="F2247" s="800"/>
      <c r="G2247" s="575" t="s">
        <v>23</v>
      </c>
      <c r="H2247" s="574">
        <v>1</v>
      </c>
      <c r="I2247" s="573">
        <v>0.28000000000000003</v>
      </c>
      <c r="J2247" s="573">
        <v>0.28000000000000003</v>
      </c>
    </row>
    <row r="2248" spans="1:10" ht="24" customHeight="1">
      <c r="A2248" s="576" t="s">
        <v>12926</v>
      </c>
      <c r="B2248" s="577" t="s">
        <v>12983</v>
      </c>
      <c r="C2248" s="576" t="s">
        <v>7</v>
      </c>
      <c r="D2248" s="576" t="s">
        <v>8150</v>
      </c>
      <c r="E2248" s="800" t="s">
        <v>12982</v>
      </c>
      <c r="F2248" s="800"/>
      <c r="G2248" s="575" t="s">
        <v>23</v>
      </c>
      <c r="H2248" s="574">
        <v>1</v>
      </c>
      <c r="I2248" s="573">
        <v>0.06</v>
      </c>
      <c r="J2248" s="573">
        <v>0.06</v>
      </c>
    </row>
    <row r="2249" spans="1:10" ht="24" customHeight="1">
      <c r="A2249" s="576" t="s">
        <v>12926</v>
      </c>
      <c r="B2249" s="577" t="s">
        <v>12979</v>
      </c>
      <c r="C2249" s="576" t="s">
        <v>7</v>
      </c>
      <c r="D2249" s="576" t="s">
        <v>8679</v>
      </c>
      <c r="E2249" s="800" t="s">
        <v>12978</v>
      </c>
      <c r="F2249" s="800"/>
      <c r="G2249" s="575" t="s">
        <v>23</v>
      </c>
      <c r="H2249" s="574">
        <v>1</v>
      </c>
      <c r="I2249" s="573">
        <v>0.71</v>
      </c>
      <c r="J2249" s="573">
        <v>0.71</v>
      </c>
    </row>
    <row r="2250" spans="1:10" ht="25.5">
      <c r="A2250" s="572"/>
      <c r="B2250" s="572"/>
      <c r="C2250" s="572"/>
      <c r="D2250" s="572"/>
      <c r="E2250" s="572" t="s">
        <v>12923</v>
      </c>
      <c r="F2250" s="571">
        <v>8.9970662000000008</v>
      </c>
      <c r="G2250" s="572" t="s">
        <v>12922</v>
      </c>
      <c r="H2250" s="571">
        <v>7.56</v>
      </c>
      <c r="I2250" s="572" t="s">
        <v>12921</v>
      </c>
      <c r="J2250" s="571">
        <v>16.559999999999999</v>
      </c>
    </row>
    <row r="2251" spans="1:10" ht="15" thickBot="1">
      <c r="A2251" s="572"/>
      <c r="B2251" s="572"/>
      <c r="C2251" s="572"/>
      <c r="D2251" s="572"/>
      <c r="E2251" s="572" t="s">
        <v>12920</v>
      </c>
      <c r="F2251" s="571">
        <v>5.62</v>
      </c>
      <c r="G2251" s="572"/>
      <c r="H2251" s="801" t="s">
        <v>12919</v>
      </c>
      <c r="I2251" s="801"/>
      <c r="J2251" s="571">
        <v>25.54</v>
      </c>
    </row>
    <row r="2252" spans="1:10" ht="0.95" customHeight="1" thickTop="1">
      <c r="A2252" s="570"/>
      <c r="B2252" s="570"/>
      <c r="C2252" s="570"/>
      <c r="D2252" s="570"/>
      <c r="E2252" s="570"/>
      <c r="F2252" s="570"/>
      <c r="G2252" s="570"/>
      <c r="H2252" s="570"/>
      <c r="I2252" s="570"/>
      <c r="J2252" s="570"/>
    </row>
    <row r="2253" spans="1:10" ht="18" customHeight="1">
      <c r="A2253" s="590" t="s">
        <v>13454</v>
      </c>
      <c r="B2253" s="588" t="s">
        <v>12942</v>
      </c>
      <c r="C2253" s="590" t="s">
        <v>12941</v>
      </c>
      <c r="D2253" s="590" t="s">
        <v>12940</v>
      </c>
      <c r="E2253" s="802" t="s">
        <v>12939</v>
      </c>
      <c r="F2253" s="802"/>
      <c r="G2253" s="589" t="s">
        <v>12938</v>
      </c>
      <c r="H2253" s="588" t="s">
        <v>12937</v>
      </c>
      <c r="I2253" s="588" t="s">
        <v>12936</v>
      </c>
      <c r="J2253" s="588" t="s">
        <v>12935</v>
      </c>
    </row>
    <row r="2254" spans="1:10" ht="24" customHeight="1">
      <c r="A2254" s="586" t="s">
        <v>12934</v>
      </c>
      <c r="B2254" s="587" t="s">
        <v>13196</v>
      </c>
      <c r="C2254" s="586" t="s">
        <v>7</v>
      </c>
      <c r="D2254" s="586" t="s">
        <v>1174</v>
      </c>
      <c r="E2254" s="803" t="s">
        <v>12928</v>
      </c>
      <c r="F2254" s="803"/>
      <c r="G2254" s="585" t="s">
        <v>23</v>
      </c>
      <c r="H2254" s="584">
        <v>1</v>
      </c>
      <c r="I2254" s="583">
        <v>15.08</v>
      </c>
      <c r="J2254" s="583">
        <v>15.08</v>
      </c>
    </row>
    <row r="2255" spans="1:10" ht="36" customHeight="1">
      <c r="A2255" s="581" t="s">
        <v>12930</v>
      </c>
      <c r="B2255" s="582" t="s">
        <v>13257</v>
      </c>
      <c r="C2255" s="581" t="s">
        <v>7</v>
      </c>
      <c r="D2255" s="581" t="s">
        <v>2861</v>
      </c>
      <c r="E2255" s="804" t="s">
        <v>12928</v>
      </c>
      <c r="F2255" s="804"/>
      <c r="G2255" s="580" t="s">
        <v>23</v>
      </c>
      <c r="H2255" s="579">
        <v>1</v>
      </c>
      <c r="I2255" s="578">
        <v>0.14000000000000001</v>
      </c>
      <c r="J2255" s="578">
        <v>0.14000000000000001</v>
      </c>
    </row>
    <row r="2256" spans="1:10" ht="24" customHeight="1">
      <c r="A2256" s="576" t="s">
        <v>12926</v>
      </c>
      <c r="B2256" s="577" t="s">
        <v>12988</v>
      </c>
      <c r="C2256" s="576" t="s">
        <v>7</v>
      </c>
      <c r="D2256" s="576" t="s">
        <v>4852</v>
      </c>
      <c r="E2256" s="800" t="s">
        <v>12984</v>
      </c>
      <c r="F2256" s="800"/>
      <c r="G2256" s="575" t="s">
        <v>23</v>
      </c>
      <c r="H2256" s="574">
        <v>1</v>
      </c>
      <c r="I2256" s="573">
        <v>0.96</v>
      </c>
      <c r="J2256" s="573">
        <v>0.96</v>
      </c>
    </row>
    <row r="2257" spans="1:10" ht="24" customHeight="1">
      <c r="A2257" s="576" t="s">
        <v>12926</v>
      </c>
      <c r="B2257" s="577" t="s">
        <v>13256</v>
      </c>
      <c r="C2257" s="576" t="s">
        <v>7</v>
      </c>
      <c r="D2257" s="576" t="s">
        <v>5007</v>
      </c>
      <c r="E2257" s="800" t="s">
        <v>12980</v>
      </c>
      <c r="F2257" s="800"/>
      <c r="G2257" s="575" t="s">
        <v>23</v>
      </c>
      <c r="H2257" s="574">
        <v>1</v>
      </c>
      <c r="I2257" s="573">
        <v>11.58</v>
      </c>
      <c r="J2257" s="573">
        <v>11.58</v>
      </c>
    </row>
    <row r="2258" spans="1:10" ht="24" customHeight="1">
      <c r="A2258" s="576" t="s">
        <v>12926</v>
      </c>
      <c r="B2258" s="577" t="s">
        <v>13463</v>
      </c>
      <c r="C2258" s="576" t="s">
        <v>7</v>
      </c>
      <c r="D2258" s="576" t="s">
        <v>6546</v>
      </c>
      <c r="E2258" s="800" t="s">
        <v>12947</v>
      </c>
      <c r="F2258" s="800"/>
      <c r="G2258" s="575" t="s">
        <v>23</v>
      </c>
      <c r="H2258" s="574">
        <v>1</v>
      </c>
      <c r="I2258" s="573">
        <v>0.28000000000000003</v>
      </c>
      <c r="J2258" s="573">
        <v>0.28000000000000003</v>
      </c>
    </row>
    <row r="2259" spans="1:10" ht="24" customHeight="1">
      <c r="A2259" s="576" t="s">
        <v>12926</v>
      </c>
      <c r="B2259" s="577" t="s">
        <v>13462</v>
      </c>
      <c r="C2259" s="576" t="s">
        <v>7</v>
      </c>
      <c r="D2259" s="576" t="s">
        <v>6438</v>
      </c>
      <c r="E2259" s="800" t="s">
        <v>12947</v>
      </c>
      <c r="F2259" s="800"/>
      <c r="G2259" s="575" t="s">
        <v>23</v>
      </c>
      <c r="H2259" s="574">
        <v>1</v>
      </c>
      <c r="I2259" s="573">
        <v>0.8</v>
      </c>
      <c r="J2259" s="573">
        <v>0.8</v>
      </c>
    </row>
    <row r="2260" spans="1:10" ht="24" customHeight="1">
      <c r="A2260" s="576" t="s">
        <v>12926</v>
      </c>
      <c r="B2260" s="577" t="s">
        <v>12985</v>
      </c>
      <c r="C2260" s="576" t="s">
        <v>7</v>
      </c>
      <c r="D2260" s="576" t="s">
        <v>6514</v>
      </c>
      <c r="E2260" s="800" t="s">
        <v>12984</v>
      </c>
      <c r="F2260" s="800"/>
      <c r="G2260" s="575" t="s">
        <v>23</v>
      </c>
      <c r="H2260" s="574">
        <v>1</v>
      </c>
      <c r="I2260" s="573">
        <v>0.55000000000000004</v>
      </c>
      <c r="J2260" s="573">
        <v>0.55000000000000004</v>
      </c>
    </row>
    <row r="2261" spans="1:10" ht="24" customHeight="1">
      <c r="A2261" s="576" t="s">
        <v>12926</v>
      </c>
      <c r="B2261" s="577" t="s">
        <v>12983</v>
      </c>
      <c r="C2261" s="576" t="s">
        <v>7</v>
      </c>
      <c r="D2261" s="576" t="s">
        <v>8150</v>
      </c>
      <c r="E2261" s="800" t="s">
        <v>12982</v>
      </c>
      <c r="F2261" s="800"/>
      <c r="G2261" s="575" t="s">
        <v>23</v>
      </c>
      <c r="H2261" s="574">
        <v>1</v>
      </c>
      <c r="I2261" s="573">
        <v>0.06</v>
      </c>
      <c r="J2261" s="573">
        <v>0.06</v>
      </c>
    </row>
    <row r="2262" spans="1:10" ht="24" customHeight="1">
      <c r="A2262" s="576" t="s">
        <v>12926</v>
      </c>
      <c r="B2262" s="577" t="s">
        <v>12979</v>
      </c>
      <c r="C2262" s="576" t="s">
        <v>7</v>
      </c>
      <c r="D2262" s="576" t="s">
        <v>8679</v>
      </c>
      <c r="E2262" s="800" t="s">
        <v>12978</v>
      </c>
      <c r="F2262" s="800"/>
      <c r="G2262" s="575" t="s">
        <v>23</v>
      </c>
      <c r="H2262" s="574">
        <v>1</v>
      </c>
      <c r="I2262" s="573">
        <v>0.71</v>
      </c>
      <c r="J2262" s="573">
        <v>0.71</v>
      </c>
    </row>
    <row r="2263" spans="1:10" ht="25.5">
      <c r="A2263" s="572"/>
      <c r="B2263" s="572"/>
      <c r="C2263" s="572"/>
      <c r="D2263" s="572"/>
      <c r="E2263" s="572" t="s">
        <v>12923</v>
      </c>
      <c r="F2263" s="571">
        <v>6.3674888999999997</v>
      </c>
      <c r="G2263" s="572" t="s">
        <v>12922</v>
      </c>
      <c r="H2263" s="571">
        <v>5.35</v>
      </c>
      <c r="I2263" s="572" t="s">
        <v>12921</v>
      </c>
      <c r="J2263" s="571">
        <v>11.72</v>
      </c>
    </row>
    <row r="2264" spans="1:10" ht="15" thickBot="1">
      <c r="A2264" s="572"/>
      <c r="B2264" s="572"/>
      <c r="C2264" s="572"/>
      <c r="D2264" s="572"/>
      <c r="E2264" s="572" t="s">
        <v>12920</v>
      </c>
      <c r="F2264" s="571">
        <v>4.25</v>
      </c>
      <c r="G2264" s="572"/>
      <c r="H2264" s="801" t="s">
        <v>12919</v>
      </c>
      <c r="I2264" s="801"/>
      <c r="J2264" s="571">
        <v>19.329999999999998</v>
      </c>
    </row>
    <row r="2265" spans="1:10" ht="0.95" customHeight="1" thickTop="1">
      <c r="A2265" s="570"/>
      <c r="B2265" s="570"/>
      <c r="C2265" s="570"/>
      <c r="D2265" s="570"/>
      <c r="E2265" s="570"/>
      <c r="F2265" s="570"/>
      <c r="G2265" s="570"/>
      <c r="H2265" s="570"/>
      <c r="I2265" s="570"/>
      <c r="J2265" s="570"/>
    </row>
    <row r="2266" spans="1:10" ht="18" customHeight="1">
      <c r="A2266" s="590" t="s">
        <v>13454</v>
      </c>
      <c r="B2266" s="588" t="s">
        <v>12942</v>
      </c>
      <c r="C2266" s="590" t="s">
        <v>12941</v>
      </c>
      <c r="D2266" s="590" t="s">
        <v>12940</v>
      </c>
      <c r="E2266" s="802" t="s">
        <v>12939</v>
      </c>
      <c r="F2266" s="802"/>
      <c r="G2266" s="589" t="s">
        <v>12938</v>
      </c>
      <c r="H2266" s="588" t="s">
        <v>12937</v>
      </c>
      <c r="I2266" s="588" t="s">
        <v>12936</v>
      </c>
      <c r="J2266" s="588" t="s">
        <v>12935</v>
      </c>
    </row>
    <row r="2267" spans="1:10" ht="24" customHeight="1">
      <c r="A2267" s="586" t="s">
        <v>12934</v>
      </c>
      <c r="B2267" s="587" t="s">
        <v>12969</v>
      </c>
      <c r="C2267" s="586" t="s">
        <v>7</v>
      </c>
      <c r="D2267" s="586" t="s">
        <v>55</v>
      </c>
      <c r="E2267" s="803" t="s">
        <v>12928</v>
      </c>
      <c r="F2267" s="803"/>
      <c r="G2267" s="585" t="s">
        <v>23</v>
      </c>
      <c r="H2267" s="584">
        <v>1</v>
      </c>
      <c r="I2267" s="583">
        <v>15.61</v>
      </c>
      <c r="J2267" s="583">
        <v>15.61</v>
      </c>
    </row>
    <row r="2268" spans="1:10" ht="24" customHeight="1">
      <c r="A2268" s="581" t="s">
        <v>12930</v>
      </c>
      <c r="B2268" s="582" t="s">
        <v>13259</v>
      </c>
      <c r="C2268" s="581" t="s">
        <v>7</v>
      </c>
      <c r="D2268" s="581" t="s">
        <v>2860</v>
      </c>
      <c r="E2268" s="804" t="s">
        <v>12928</v>
      </c>
      <c r="F2268" s="804"/>
      <c r="G2268" s="580" t="s">
        <v>23</v>
      </c>
      <c r="H2268" s="579">
        <v>1</v>
      </c>
      <c r="I2268" s="578">
        <v>0.3</v>
      </c>
      <c r="J2268" s="578">
        <v>0.3</v>
      </c>
    </row>
    <row r="2269" spans="1:10" ht="24" customHeight="1">
      <c r="A2269" s="576" t="s">
        <v>12926</v>
      </c>
      <c r="B2269" s="577" t="s">
        <v>13258</v>
      </c>
      <c r="C2269" s="576" t="s">
        <v>7</v>
      </c>
      <c r="D2269" s="576" t="s">
        <v>4828</v>
      </c>
      <c r="E2269" s="800" t="s">
        <v>12980</v>
      </c>
      <c r="F2269" s="800"/>
      <c r="G2269" s="575" t="s">
        <v>23</v>
      </c>
      <c r="H2269" s="574">
        <v>1</v>
      </c>
      <c r="I2269" s="573">
        <v>11.5</v>
      </c>
      <c r="J2269" s="573">
        <v>11.5</v>
      </c>
    </row>
    <row r="2270" spans="1:10" ht="24" customHeight="1">
      <c r="A2270" s="576" t="s">
        <v>12926</v>
      </c>
      <c r="B2270" s="577" t="s">
        <v>12988</v>
      </c>
      <c r="C2270" s="576" t="s">
        <v>7</v>
      </c>
      <c r="D2270" s="576" t="s">
        <v>4852</v>
      </c>
      <c r="E2270" s="800" t="s">
        <v>12984</v>
      </c>
      <c r="F2270" s="800"/>
      <c r="G2270" s="575" t="s">
        <v>23</v>
      </c>
      <c r="H2270" s="574">
        <v>1</v>
      </c>
      <c r="I2270" s="573">
        <v>0.96</v>
      </c>
      <c r="J2270" s="573">
        <v>0.96</v>
      </c>
    </row>
    <row r="2271" spans="1:10" ht="24" customHeight="1">
      <c r="A2271" s="576" t="s">
        <v>12926</v>
      </c>
      <c r="B2271" s="577" t="s">
        <v>13461</v>
      </c>
      <c r="C2271" s="576" t="s">
        <v>7</v>
      </c>
      <c r="D2271" s="576" t="s">
        <v>6436</v>
      </c>
      <c r="E2271" s="800" t="s">
        <v>12947</v>
      </c>
      <c r="F2271" s="800"/>
      <c r="G2271" s="575" t="s">
        <v>23</v>
      </c>
      <c r="H2271" s="574">
        <v>1</v>
      </c>
      <c r="I2271" s="573">
        <v>0.91</v>
      </c>
      <c r="J2271" s="573">
        <v>0.91</v>
      </c>
    </row>
    <row r="2272" spans="1:10" ht="24" customHeight="1">
      <c r="A2272" s="576" t="s">
        <v>12926</v>
      </c>
      <c r="B2272" s="577" t="s">
        <v>13460</v>
      </c>
      <c r="C2272" s="576" t="s">
        <v>7</v>
      </c>
      <c r="D2272" s="576" t="s">
        <v>6544</v>
      </c>
      <c r="E2272" s="800" t="s">
        <v>12947</v>
      </c>
      <c r="F2272" s="800"/>
      <c r="G2272" s="575" t="s">
        <v>23</v>
      </c>
      <c r="H2272" s="574">
        <v>1</v>
      </c>
      <c r="I2272" s="573">
        <v>0.62</v>
      </c>
      <c r="J2272" s="573">
        <v>0.62</v>
      </c>
    </row>
    <row r="2273" spans="1:10" ht="24" customHeight="1">
      <c r="A2273" s="576" t="s">
        <v>12926</v>
      </c>
      <c r="B2273" s="577" t="s">
        <v>12985</v>
      </c>
      <c r="C2273" s="576" t="s">
        <v>7</v>
      </c>
      <c r="D2273" s="576" t="s">
        <v>6514</v>
      </c>
      <c r="E2273" s="800" t="s">
        <v>12984</v>
      </c>
      <c r="F2273" s="800"/>
      <c r="G2273" s="575" t="s">
        <v>23</v>
      </c>
      <c r="H2273" s="574">
        <v>1</v>
      </c>
      <c r="I2273" s="573">
        <v>0.55000000000000004</v>
      </c>
      <c r="J2273" s="573">
        <v>0.55000000000000004</v>
      </c>
    </row>
    <row r="2274" spans="1:10" ht="24" customHeight="1">
      <c r="A2274" s="576" t="s">
        <v>12926</v>
      </c>
      <c r="B2274" s="577" t="s">
        <v>12983</v>
      </c>
      <c r="C2274" s="576" t="s">
        <v>7</v>
      </c>
      <c r="D2274" s="576" t="s">
        <v>8150</v>
      </c>
      <c r="E2274" s="800" t="s">
        <v>12982</v>
      </c>
      <c r="F2274" s="800"/>
      <c r="G2274" s="575" t="s">
        <v>23</v>
      </c>
      <c r="H2274" s="574">
        <v>1</v>
      </c>
      <c r="I2274" s="573">
        <v>0.06</v>
      </c>
      <c r="J2274" s="573">
        <v>0.06</v>
      </c>
    </row>
    <row r="2275" spans="1:10" ht="24" customHeight="1">
      <c r="A2275" s="576" t="s">
        <v>12926</v>
      </c>
      <c r="B2275" s="577" t="s">
        <v>12979</v>
      </c>
      <c r="C2275" s="576" t="s">
        <v>7</v>
      </c>
      <c r="D2275" s="576" t="s">
        <v>8679</v>
      </c>
      <c r="E2275" s="800" t="s">
        <v>12978</v>
      </c>
      <c r="F2275" s="800"/>
      <c r="G2275" s="575" t="s">
        <v>23</v>
      </c>
      <c r="H2275" s="574">
        <v>1</v>
      </c>
      <c r="I2275" s="573">
        <v>0.71</v>
      </c>
      <c r="J2275" s="573">
        <v>0.71</v>
      </c>
    </row>
    <row r="2276" spans="1:10" ht="25.5">
      <c r="A2276" s="572"/>
      <c r="B2276" s="572"/>
      <c r="C2276" s="572"/>
      <c r="D2276" s="572"/>
      <c r="E2276" s="572" t="s">
        <v>12923</v>
      </c>
      <c r="F2276" s="571">
        <v>6.4109530000000001</v>
      </c>
      <c r="G2276" s="572" t="s">
        <v>12922</v>
      </c>
      <c r="H2276" s="571">
        <v>5.39</v>
      </c>
      <c r="I2276" s="572" t="s">
        <v>12921</v>
      </c>
      <c r="J2276" s="571">
        <v>11.8</v>
      </c>
    </row>
    <row r="2277" spans="1:10" ht="15" thickBot="1">
      <c r="A2277" s="572"/>
      <c r="B2277" s="572"/>
      <c r="C2277" s="572"/>
      <c r="D2277" s="572"/>
      <c r="E2277" s="572" t="s">
        <v>12920</v>
      </c>
      <c r="F2277" s="571">
        <v>4.4000000000000004</v>
      </c>
      <c r="G2277" s="572"/>
      <c r="H2277" s="801" t="s">
        <v>12919</v>
      </c>
      <c r="I2277" s="801"/>
      <c r="J2277" s="571">
        <v>20.010000000000002</v>
      </c>
    </row>
    <row r="2278" spans="1:10" ht="0.95" customHeight="1" thickTop="1">
      <c r="A2278" s="570"/>
      <c r="B2278" s="570"/>
      <c r="C2278" s="570"/>
      <c r="D2278" s="570"/>
      <c r="E2278" s="570"/>
      <c r="F2278" s="570"/>
      <c r="G2278" s="570"/>
      <c r="H2278" s="570"/>
      <c r="I2278" s="570"/>
      <c r="J2278" s="570"/>
    </row>
    <row r="2279" spans="1:10" ht="18" customHeight="1">
      <c r="A2279" s="590" t="s">
        <v>13454</v>
      </c>
      <c r="B2279" s="588" t="s">
        <v>12942</v>
      </c>
      <c r="C2279" s="590" t="s">
        <v>12941</v>
      </c>
      <c r="D2279" s="590" t="s">
        <v>12940</v>
      </c>
      <c r="E2279" s="802" t="s">
        <v>12939</v>
      </c>
      <c r="F2279" s="802"/>
      <c r="G2279" s="589" t="s">
        <v>12938</v>
      </c>
      <c r="H2279" s="588" t="s">
        <v>12937</v>
      </c>
      <c r="I2279" s="588" t="s">
        <v>12936</v>
      </c>
      <c r="J2279" s="588" t="s">
        <v>12935</v>
      </c>
    </row>
    <row r="2280" spans="1:10" ht="24" customHeight="1">
      <c r="A2280" s="586" t="s">
        <v>12934</v>
      </c>
      <c r="B2280" s="587" t="s">
        <v>13459</v>
      </c>
      <c r="C2280" s="586" t="s">
        <v>7</v>
      </c>
      <c r="D2280" s="586" t="s">
        <v>187</v>
      </c>
      <c r="E2280" s="803" t="s">
        <v>12928</v>
      </c>
      <c r="F2280" s="803"/>
      <c r="G2280" s="585" t="s">
        <v>23</v>
      </c>
      <c r="H2280" s="584">
        <v>1</v>
      </c>
      <c r="I2280" s="583">
        <v>23.3</v>
      </c>
      <c r="J2280" s="583">
        <v>23.3</v>
      </c>
    </row>
    <row r="2281" spans="1:10" ht="24" customHeight="1">
      <c r="A2281" s="581" t="s">
        <v>12930</v>
      </c>
      <c r="B2281" s="582" t="s">
        <v>13227</v>
      </c>
      <c r="C2281" s="581" t="s">
        <v>7</v>
      </c>
      <c r="D2281" s="581" t="s">
        <v>2911</v>
      </c>
      <c r="E2281" s="804" t="s">
        <v>12928</v>
      </c>
      <c r="F2281" s="804"/>
      <c r="G2281" s="580" t="s">
        <v>23</v>
      </c>
      <c r="H2281" s="579">
        <v>1</v>
      </c>
      <c r="I2281" s="578">
        <v>0.19</v>
      </c>
      <c r="J2281" s="578">
        <v>0.19</v>
      </c>
    </row>
    <row r="2282" spans="1:10" ht="24" customHeight="1">
      <c r="A2282" s="576" t="s">
        <v>12926</v>
      </c>
      <c r="B2282" s="577" t="s">
        <v>12988</v>
      </c>
      <c r="C2282" s="576" t="s">
        <v>7</v>
      </c>
      <c r="D2282" s="576" t="s">
        <v>4852</v>
      </c>
      <c r="E2282" s="800" t="s">
        <v>12984</v>
      </c>
      <c r="F2282" s="800"/>
      <c r="G2282" s="575" t="s">
        <v>23</v>
      </c>
      <c r="H2282" s="574">
        <v>1</v>
      </c>
      <c r="I2282" s="573">
        <v>0.96</v>
      </c>
      <c r="J2282" s="573">
        <v>0.96</v>
      </c>
    </row>
    <row r="2283" spans="1:10" ht="24" customHeight="1">
      <c r="A2283" s="576" t="s">
        <v>12926</v>
      </c>
      <c r="B2283" s="577" t="s">
        <v>13060</v>
      </c>
      <c r="C2283" s="576" t="s">
        <v>7</v>
      </c>
      <c r="D2283" s="576" t="s">
        <v>6555</v>
      </c>
      <c r="E2283" s="800" t="s">
        <v>12947</v>
      </c>
      <c r="F2283" s="800"/>
      <c r="G2283" s="575" t="s">
        <v>23</v>
      </c>
      <c r="H2283" s="574">
        <v>1</v>
      </c>
      <c r="I2283" s="573">
        <v>1.27</v>
      </c>
      <c r="J2283" s="573">
        <v>1.27</v>
      </c>
    </row>
    <row r="2284" spans="1:10" ht="24" customHeight="1">
      <c r="A2284" s="576" t="s">
        <v>12926</v>
      </c>
      <c r="B2284" s="577" t="s">
        <v>13061</v>
      </c>
      <c r="C2284" s="576" t="s">
        <v>7</v>
      </c>
      <c r="D2284" s="576" t="s">
        <v>6447</v>
      </c>
      <c r="E2284" s="800" t="s">
        <v>12947</v>
      </c>
      <c r="F2284" s="800"/>
      <c r="G2284" s="575" t="s">
        <v>23</v>
      </c>
      <c r="H2284" s="574">
        <v>1</v>
      </c>
      <c r="I2284" s="573">
        <v>1.33</v>
      </c>
      <c r="J2284" s="573">
        <v>1.33</v>
      </c>
    </row>
    <row r="2285" spans="1:10" ht="24" customHeight="1">
      <c r="A2285" s="576" t="s">
        <v>12926</v>
      </c>
      <c r="B2285" s="577" t="s">
        <v>12985</v>
      </c>
      <c r="C2285" s="576" t="s">
        <v>7</v>
      </c>
      <c r="D2285" s="576" t="s">
        <v>6514</v>
      </c>
      <c r="E2285" s="800" t="s">
        <v>12984</v>
      </c>
      <c r="F2285" s="800"/>
      <c r="G2285" s="575" t="s">
        <v>23</v>
      </c>
      <c r="H2285" s="574">
        <v>1</v>
      </c>
      <c r="I2285" s="573">
        <v>0.55000000000000004</v>
      </c>
      <c r="J2285" s="573">
        <v>0.55000000000000004</v>
      </c>
    </row>
    <row r="2286" spans="1:10" ht="24" customHeight="1">
      <c r="A2286" s="576" t="s">
        <v>12926</v>
      </c>
      <c r="B2286" s="577" t="s">
        <v>13226</v>
      </c>
      <c r="C2286" s="576" t="s">
        <v>7</v>
      </c>
      <c r="D2286" s="576" t="s">
        <v>7794</v>
      </c>
      <c r="E2286" s="800" t="s">
        <v>12980</v>
      </c>
      <c r="F2286" s="800"/>
      <c r="G2286" s="575" t="s">
        <v>23</v>
      </c>
      <c r="H2286" s="574">
        <v>1</v>
      </c>
      <c r="I2286" s="573">
        <v>18.23</v>
      </c>
      <c r="J2286" s="573">
        <v>18.23</v>
      </c>
    </row>
    <row r="2287" spans="1:10" ht="24" customHeight="1">
      <c r="A2287" s="576" t="s">
        <v>12926</v>
      </c>
      <c r="B2287" s="577" t="s">
        <v>12983</v>
      </c>
      <c r="C2287" s="576" t="s">
        <v>7</v>
      </c>
      <c r="D2287" s="576" t="s">
        <v>8150</v>
      </c>
      <c r="E2287" s="800" t="s">
        <v>12982</v>
      </c>
      <c r="F2287" s="800"/>
      <c r="G2287" s="575" t="s">
        <v>23</v>
      </c>
      <c r="H2287" s="574">
        <v>1</v>
      </c>
      <c r="I2287" s="573">
        <v>0.06</v>
      </c>
      <c r="J2287" s="573">
        <v>0.06</v>
      </c>
    </row>
    <row r="2288" spans="1:10" ht="24" customHeight="1">
      <c r="A2288" s="576" t="s">
        <v>12926</v>
      </c>
      <c r="B2288" s="577" t="s">
        <v>12979</v>
      </c>
      <c r="C2288" s="576" t="s">
        <v>7</v>
      </c>
      <c r="D2288" s="576" t="s">
        <v>8679</v>
      </c>
      <c r="E2288" s="800" t="s">
        <v>12978</v>
      </c>
      <c r="F2288" s="800"/>
      <c r="G2288" s="575" t="s">
        <v>23</v>
      </c>
      <c r="H2288" s="574">
        <v>1</v>
      </c>
      <c r="I2288" s="573">
        <v>0.71</v>
      </c>
      <c r="J2288" s="573">
        <v>0.71</v>
      </c>
    </row>
    <row r="2289" spans="1:10" ht="25.5">
      <c r="A2289" s="572"/>
      <c r="B2289" s="572"/>
      <c r="C2289" s="572"/>
      <c r="D2289" s="572"/>
      <c r="E2289" s="572" t="s">
        <v>12923</v>
      </c>
      <c r="F2289" s="571">
        <v>10.0076062</v>
      </c>
      <c r="G2289" s="572" t="s">
        <v>12922</v>
      </c>
      <c r="H2289" s="571">
        <v>8.41</v>
      </c>
      <c r="I2289" s="572" t="s">
        <v>12921</v>
      </c>
      <c r="J2289" s="571">
        <v>18.420000000000002</v>
      </c>
    </row>
    <row r="2290" spans="1:10" ht="15" thickBot="1">
      <c r="A2290" s="572"/>
      <c r="B2290" s="572"/>
      <c r="C2290" s="572"/>
      <c r="D2290" s="572"/>
      <c r="E2290" s="572" t="s">
        <v>12920</v>
      </c>
      <c r="F2290" s="571">
        <v>6.57</v>
      </c>
      <c r="G2290" s="572"/>
      <c r="H2290" s="801" t="s">
        <v>12919</v>
      </c>
      <c r="I2290" s="801"/>
      <c r="J2290" s="571">
        <v>29.87</v>
      </c>
    </row>
    <row r="2291" spans="1:10" ht="0.95" customHeight="1" thickTop="1">
      <c r="A2291" s="570"/>
      <c r="B2291" s="570"/>
      <c r="C2291" s="570"/>
      <c r="D2291" s="570"/>
      <c r="E2291" s="570"/>
      <c r="F2291" s="570"/>
      <c r="G2291" s="570"/>
      <c r="H2291" s="570"/>
      <c r="I2291" s="570"/>
      <c r="J2291" s="570"/>
    </row>
    <row r="2292" spans="1:10" ht="18" customHeight="1">
      <c r="A2292" s="590" t="s">
        <v>13454</v>
      </c>
      <c r="B2292" s="588" t="s">
        <v>12942</v>
      </c>
      <c r="C2292" s="590" t="s">
        <v>12941</v>
      </c>
      <c r="D2292" s="590" t="s">
        <v>12940</v>
      </c>
      <c r="E2292" s="802" t="s">
        <v>12939</v>
      </c>
      <c r="F2292" s="802"/>
      <c r="G2292" s="589" t="s">
        <v>12938</v>
      </c>
      <c r="H2292" s="588" t="s">
        <v>12937</v>
      </c>
      <c r="I2292" s="588" t="s">
        <v>12936</v>
      </c>
      <c r="J2292" s="588" t="s">
        <v>12935</v>
      </c>
    </row>
    <row r="2293" spans="1:10" ht="24" customHeight="1">
      <c r="A2293" s="586" t="s">
        <v>12934</v>
      </c>
      <c r="B2293" s="587" t="s">
        <v>13458</v>
      </c>
      <c r="C2293" s="586" t="s">
        <v>7</v>
      </c>
      <c r="D2293" s="586" t="s">
        <v>51</v>
      </c>
      <c r="E2293" s="803" t="s">
        <v>12928</v>
      </c>
      <c r="F2293" s="803"/>
      <c r="G2293" s="585" t="s">
        <v>23</v>
      </c>
      <c r="H2293" s="584">
        <v>1</v>
      </c>
      <c r="I2293" s="583">
        <v>19.75</v>
      </c>
      <c r="J2293" s="583">
        <v>19.75</v>
      </c>
    </row>
    <row r="2294" spans="1:10" ht="24" customHeight="1">
      <c r="A2294" s="581" t="s">
        <v>12930</v>
      </c>
      <c r="B2294" s="582" t="s">
        <v>13225</v>
      </c>
      <c r="C2294" s="581" t="s">
        <v>7</v>
      </c>
      <c r="D2294" s="581" t="s">
        <v>2914</v>
      </c>
      <c r="E2294" s="804" t="s">
        <v>12928</v>
      </c>
      <c r="F2294" s="804"/>
      <c r="G2294" s="580" t="s">
        <v>23</v>
      </c>
      <c r="H2294" s="579">
        <v>1</v>
      </c>
      <c r="I2294" s="578">
        <v>0.12</v>
      </c>
      <c r="J2294" s="578">
        <v>0.12</v>
      </c>
    </row>
    <row r="2295" spans="1:10" ht="24" customHeight="1">
      <c r="A2295" s="576" t="s">
        <v>12926</v>
      </c>
      <c r="B2295" s="577" t="s">
        <v>12988</v>
      </c>
      <c r="C2295" s="576" t="s">
        <v>7</v>
      </c>
      <c r="D2295" s="576" t="s">
        <v>4852</v>
      </c>
      <c r="E2295" s="800" t="s">
        <v>12984</v>
      </c>
      <c r="F2295" s="800"/>
      <c r="G2295" s="575" t="s">
        <v>23</v>
      </c>
      <c r="H2295" s="574">
        <v>1</v>
      </c>
      <c r="I2295" s="573">
        <v>0.96</v>
      </c>
      <c r="J2295" s="573">
        <v>0.96</v>
      </c>
    </row>
    <row r="2296" spans="1:10" ht="24" customHeight="1">
      <c r="A2296" s="576" t="s">
        <v>12926</v>
      </c>
      <c r="B2296" s="577" t="s">
        <v>12985</v>
      </c>
      <c r="C2296" s="576" t="s">
        <v>7</v>
      </c>
      <c r="D2296" s="576" t="s">
        <v>6514</v>
      </c>
      <c r="E2296" s="800" t="s">
        <v>12984</v>
      </c>
      <c r="F2296" s="800"/>
      <c r="G2296" s="575" t="s">
        <v>23</v>
      </c>
      <c r="H2296" s="574">
        <v>1</v>
      </c>
      <c r="I2296" s="573">
        <v>0.55000000000000004</v>
      </c>
      <c r="J2296" s="573">
        <v>0.55000000000000004</v>
      </c>
    </row>
    <row r="2297" spans="1:10" ht="24" customHeight="1">
      <c r="A2297" s="576" t="s">
        <v>12926</v>
      </c>
      <c r="B2297" s="577" t="s">
        <v>13139</v>
      </c>
      <c r="C2297" s="576" t="s">
        <v>7</v>
      </c>
      <c r="D2297" s="576" t="s">
        <v>6553</v>
      </c>
      <c r="E2297" s="800" t="s">
        <v>12947</v>
      </c>
      <c r="F2297" s="800"/>
      <c r="G2297" s="575" t="s">
        <v>23</v>
      </c>
      <c r="H2297" s="574">
        <v>1</v>
      </c>
      <c r="I2297" s="573">
        <v>0.57999999999999996</v>
      </c>
      <c r="J2297" s="573">
        <v>0.57999999999999996</v>
      </c>
    </row>
    <row r="2298" spans="1:10" ht="24" customHeight="1">
      <c r="A2298" s="576" t="s">
        <v>12926</v>
      </c>
      <c r="B2298" s="577" t="s">
        <v>13140</v>
      </c>
      <c r="C2298" s="576" t="s">
        <v>7</v>
      </c>
      <c r="D2298" s="576" t="s">
        <v>6445</v>
      </c>
      <c r="E2298" s="800" t="s">
        <v>12947</v>
      </c>
      <c r="F2298" s="800"/>
      <c r="G2298" s="575" t="s">
        <v>23</v>
      </c>
      <c r="H2298" s="574">
        <v>1</v>
      </c>
      <c r="I2298" s="573">
        <v>0.95</v>
      </c>
      <c r="J2298" s="573">
        <v>0.95</v>
      </c>
    </row>
    <row r="2299" spans="1:10" ht="24" customHeight="1">
      <c r="A2299" s="576" t="s">
        <v>12926</v>
      </c>
      <c r="B2299" s="577" t="s">
        <v>13224</v>
      </c>
      <c r="C2299" s="576" t="s">
        <v>7</v>
      </c>
      <c r="D2299" s="576" t="s">
        <v>8173</v>
      </c>
      <c r="E2299" s="800" t="s">
        <v>12980</v>
      </c>
      <c r="F2299" s="800"/>
      <c r="G2299" s="575" t="s">
        <v>23</v>
      </c>
      <c r="H2299" s="574">
        <v>1</v>
      </c>
      <c r="I2299" s="573">
        <v>15.82</v>
      </c>
      <c r="J2299" s="573">
        <v>15.82</v>
      </c>
    </row>
    <row r="2300" spans="1:10" ht="24" customHeight="1">
      <c r="A2300" s="576" t="s">
        <v>12926</v>
      </c>
      <c r="B2300" s="577" t="s">
        <v>12983</v>
      </c>
      <c r="C2300" s="576" t="s">
        <v>7</v>
      </c>
      <c r="D2300" s="576" t="s">
        <v>8150</v>
      </c>
      <c r="E2300" s="800" t="s">
        <v>12982</v>
      </c>
      <c r="F2300" s="800"/>
      <c r="G2300" s="575" t="s">
        <v>23</v>
      </c>
      <c r="H2300" s="574">
        <v>1</v>
      </c>
      <c r="I2300" s="573">
        <v>0.06</v>
      </c>
      <c r="J2300" s="573">
        <v>0.06</v>
      </c>
    </row>
    <row r="2301" spans="1:10" ht="24" customHeight="1">
      <c r="A2301" s="576" t="s">
        <v>12926</v>
      </c>
      <c r="B2301" s="577" t="s">
        <v>12979</v>
      </c>
      <c r="C2301" s="576" t="s">
        <v>7</v>
      </c>
      <c r="D2301" s="576" t="s">
        <v>8679</v>
      </c>
      <c r="E2301" s="800" t="s">
        <v>12978</v>
      </c>
      <c r="F2301" s="800"/>
      <c r="G2301" s="575" t="s">
        <v>23</v>
      </c>
      <c r="H2301" s="574">
        <v>1</v>
      </c>
      <c r="I2301" s="573">
        <v>0.71</v>
      </c>
      <c r="J2301" s="573">
        <v>0.71</v>
      </c>
    </row>
    <row r="2302" spans="1:10" ht="25.5">
      <c r="A2302" s="572"/>
      <c r="B2302" s="572"/>
      <c r="C2302" s="572"/>
      <c r="D2302" s="572"/>
      <c r="E2302" s="572" t="s">
        <v>12923</v>
      </c>
      <c r="F2302" s="571">
        <v>8.6602195000000002</v>
      </c>
      <c r="G2302" s="572" t="s">
        <v>12922</v>
      </c>
      <c r="H2302" s="571">
        <v>7.28</v>
      </c>
      <c r="I2302" s="572" t="s">
        <v>12921</v>
      </c>
      <c r="J2302" s="571">
        <v>15.94</v>
      </c>
    </row>
    <row r="2303" spans="1:10" ht="15" thickBot="1">
      <c r="A2303" s="572"/>
      <c r="B2303" s="572"/>
      <c r="C2303" s="572"/>
      <c r="D2303" s="572"/>
      <c r="E2303" s="572" t="s">
        <v>12920</v>
      </c>
      <c r="F2303" s="571">
        <v>5.57</v>
      </c>
      <c r="G2303" s="572"/>
      <c r="H2303" s="801" t="s">
        <v>12919</v>
      </c>
      <c r="I2303" s="801"/>
      <c r="J2303" s="571">
        <v>25.32</v>
      </c>
    </row>
    <row r="2304" spans="1:10" ht="0.95" customHeight="1" thickTop="1">
      <c r="A2304" s="570"/>
      <c r="B2304" s="570"/>
      <c r="C2304" s="570"/>
      <c r="D2304" s="570"/>
      <c r="E2304" s="570"/>
      <c r="F2304" s="570"/>
      <c r="G2304" s="570"/>
      <c r="H2304" s="570"/>
      <c r="I2304" s="570"/>
      <c r="J2304" s="570"/>
    </row>
    <row r="2305" spans="1:10" ht="18" customHeight="1">
      <c r="A2305" s="590" t="s">
        <v>13454</v>
      </c>
      <c r="B2305" s="588" t="s">
        <v>12942</v>
      </c>
      <c r="C2305" s="590" t="s">
        <v>12941</v>
      </c>
      <c r="D2305" s="590" t="s">
        <v>12940</v>
      </c>
      <c r="E2305" s="802" t="s">
        <v>12939</v>
      </c>
      <c r="F2305" s="802"/>
      <c r="G2305" s="589" t="s">
        <v>12938</v>
      </c>
      <c r="H2305" s="588" t="s">
        <v>12937</v>
      </c>
      <c r="I2305" s="588" t="s">
        <v>12936</v>
      </c>
      <c r="J2305" s="588" t="s">
        <v>12935</v>
      </c>
    </row>
    <row r="2306" spans="1:10" ht="24" customHeight="1">
      <c r="A2306" s="586" t="s">
        <v>12934</v>
      </c>
      <c r="B2306" s="587" t="s">
        <v>12929</v>
      </c>
      <c r="C2306" s="586" t="s">
        <v>7</v>
      </c>
      <c r="D2306" s="586" t="s">
        <v>25</v>
      </c>
      <c r="E2306" s="803" t="s">
        <v>12928</v>
      </c>
      <c r="F2306" s="803"/>
      <c r="G2306" s="585" t="s">
        <v>23</v>
      </c>
      <c r="H2306" s="584">
        <v>1</v>
      </c>
      <c r="I2306" s="583">
        <v>15.65</v>
      </c>
      <c r="J2306" s="583">
        <v>15.65</v>
      </c>
    </row>
    <row r="2307" spans="1:10" ht="24" customHeight="1">
      <c r="A2307" s="581" t="s">
        <v>12930</v>
      </c>
      <c r="B2307" s="582" t="s">
        <v>13223</v>
      </c>
      <c r="C2307" s="581" t="s">
        <v>7</v>
      </c>
      <c r="D2307" s="581" t="s">
        <v>602</v>
      </c>
      <c r="E2307" s="804" t="s">
        <v>12928</v>
      </c>
      <c r="F2307" s="804"/>
      <c r="G2307" s="580" t="s">
        <v>23</v>
      </c>
      <c r="H2307" s="579">
        <v>1</v>
      </c>
      <c r="I2307" s="578">
        <v>0.17</v>
      </c>
      <c r="J2307" s="578">
        <v>0.17</v>
      </c>
    </row>
    <row r="2308" spans="1:10" ht="24" customHeight="1">
      <c r="A2308" s="576" t="s">
        <v>12926</v>
      </c>
      <c r="B2308" s="577" t="s">
        <v>12988</v>
      </c>
      <c r="C2308" s="576" t="s">
        <v>7</v>
      </c>
      <c r="D2308" s="576" t="s">
        <v>4852</v>
      </c>
      <c r="E2308" s="800" t="s">
        <v>12984</v>
      </c>
      <c r="F2308" s="800"/>
      <c r="G2308" s="575" t="s">
        <v>23</v>
      </c>
      <c r="H2308" s="574">
        <v>1</v>
      </c>
      <c r="I2308" s="573">
        <v>0.96</v>
      </c>
      <c r="J2308" s="573">
        <v>0.96</v>
      </c>
    </row>
    <row r="2309" spans="1:10" ht="24" customHeight="1">
      <c r="A2309" s="576" t="s">
        <v>12926</v>
      </c>
      <c r="B2309" s="577" t="s">
        <v>13378</v>
      </c>
      <c r="C2309" s="576" t="s">
        <v>7</v>
      </c>
      <c r="D2309" s="576" t="s">
        <v>6557</v>
      </c>
      <c r="E2309" s="800" t="s">
        <v>12947</v>
      </c>
      <c r="F2309" s="800"/>
      <c r="G2309" s="575" t="s">
        <v>23</v>
      </c>
      <c r="H2309" s="574">
        <v>1</v>
      </c>
      <c r="I2309" s="573">
        <v>0.41</v>
      </c>
      <c r="J2309" s="573">
        <v>0.41</v>
      </c>
    </row>
    <row r="2310" spans="1:10" ht="24" customHeight="1">
      <c r="A2310" s="576" t="s">
        <v>12926</v>
      </c>
      <c r="B2310" s="577" t="s">
        <v>13377</v>
      </c>
      <c r="C2310" s="576" t="s">
        <v>7</v>
      </c>
      <c r="D2310" s="576" t="s">
        <v>6449</v>
      </c>
      <c r="E2310" s="800" t="s">
        <v>12947</v>
      </c>
      <c r="F2310" s="800"/>
      <c r="G2310" s="575" t="s">
        <v>23</v>
      </c>
      <c r="H2310" s="574">
        <v>1</v>
      </c>
      <c r="I2310" s="573">
        <v>1.01</v>
      </c>
      <c r="J2310" s="573">
        <v>1.01</v>
      </c>
    </row>
    <row r="2311" spans="1:10" ht="24" customHeight="1">
      <c r="A2311" s="576" t="s">
        <v>12926</v>
      </c>
      <c r="B2311" s="577" t="s">
        <v>12985</v>
      </c>
      <c r="C2311" s="576" t="s">
        <v>7</v>
      </c>
      <c r="D2311" s="576" t="s">
        <v>6514</v>
      </c>
      <c r="E2311" s="800" t="s">
        <v>12984</v>
      </c>
      <c r="F2311" s="800"/>
      <c r="G2311" s="575" t="s">
        <v>23</v>
      </c>
      <c r="H2311" s="574">
        <v>1</v>
      </c>
      <c r="I2311" s="573">
        <v>0.55000000000000004</v>
      </c>
      <c r="J2311" s="573">
        <v>0.55000000000000004</v>
      </c>
    </row>
    <row r="2312" spans="1:10" ht="24" customHeight="1">
      <c r="A2312" s="576" t="s">
        <v>12926</v>
      </c>
      <c r="B2312" s="577" t="s">
        <v>13222</v>
      </c>
      <c r="C2312" s="576" t="s">
        <v>7</v>
      </c>
      <c r="D2312" s="576" t="s">
        <v>8175</v>
      </c>
      <c r="E2312" s="800" t="s">
        <v>12980</v>
      </c>
      <c r="F2312" s="800"/>
      <c r="G2312" s="575" t="s">
        <v>23</v>
      </c>
      <c r="H2312" s="574">
        <v>1</v>
      </c>
      <c r="I2312" s="573">
        <v>11.78</v>
      </c>
      <c r="J2312" s="573">
        <v>11.78</v>
      </c>
    </row>
    <row r="2313" spans="1:10" ht="24" customHeight="1">
      <c r="A2313" s="576" t="s">
        <v>12926</v>
      </c>
      <c r="B2313" s="577" t="s">
        <v>12983</v>
      </c>
      <c r="C2313" s="576" t="s">
        <v>7</v>
      </c>
      <c r="D2313" s="576" t="s">
        <v>8150</v>
      </c>
      <c r="E2313" s="800" t="s">
        <v>12982</v>
      </c>
      <c r="F2313" s="800"/>
      <c r="G2313" s="575" t="s">
        <v>23</v>
      </c>
      <c r="H2313" s="574">
        <v>1</v>
      </c>
      <c r="I2313" s="573">
        <v>0.06</v>
      </c>
      <c r="J2313" s="573">
        <v>0.06</v>
      </c>
    </row>
    <row r="2314" spans="1:10" ht="24" customHeight="1">
      <c r="A2314" s="576" t="s">
        <v>12926</v>
      </c>
      <c r="B2314" s="577" t="s">
        <v>12979</v>
      </c>
      <c r="C2314" s="576" t="s">
        <v>7</v>
      </c>
      <c r="D2314" s="576" t="s">
        <v>8679</v>
      </c>
      <c r="E2314" s="800" t="s">
        <v>12978</v>
      </c>
      <c r="F2314" s="800"/>
      <c r="G2314" s="575" t="s">
        <v>23</v>
      </c>
      <c r="H2314" s="574">
        <v>1</v>
      </c>
      <c r="I2314" s="573">
        <v>0.71</v>
      </c>
      <c r="J2314" s="573">
        <v>0.71</v>
      </c>
    </row>
    <row r="2315" spans="1:10" ht="25.5">
      <c r="A2315" s="572"/>
      <c r="B2315" s="572"/>
      <c r="C2315" s="572"/>
      <c r="D2315" s="572"/>
      <c r="E2315" s="572" t="s">
        <v>12923</v>
      </c>
      <c r="F2315" s="571">
        <v>6.4924480999999998</v>
      </c>
      <c r="G2315" s="572" t="s">
        <v>12922</v>
      </c>
      <c r="H2315" s="571">
        <v>5.46</v>
      </c>
      <c r="I2315" s="572" t="s">
        <v>12921</v>
      </c>
      <c r="J2315" s="571">
        <v>11.95</v>
      </c>
    </row>
    <row r="2316" spans="1:10" ht="15" thickBot="1">
      <c r="A2316" s="572"/>
      <c r="B2316" s="572"/>
      <c r="C2316" s="572"/>
      <c r="D2316" s="572"/>
      <c r="E2316" s="572" t="s">
        <v>12920</v>
      </c>
      <c r="F2316" s="571">
        <v>4.41</v>
      </c>
      <c r="G2316" s="572"/>
      <c r="H2316" s="801" t="s">
        <v>12919</v>
      </c>
      <c r="I2316" s="801"/>
      <c r="J2316" s="571">
        <v>20.059999999999999</v>
      </c>
    </row>
    <row r="2317" spans="1:10" ht="0.95" customHeight="1" thickTop="1">
      <c r="A2317" s="570"/>
      <c r="B2317" s="570"/>
      <c r="C2317" s="570"/>
      <c r="D2317" s="570"/>
      <c r="E2317" s="570"/>
      <c r="F2317" s="570"/>
      <c r="G2317" s="570"/>
      <c r="H2317" s="570"/>
      <c r="I2317" s="570"/>
      <c r="J2317" s="570"/>
    </row>
    <row r="2318" spans="1:10" ht="18" customHeight="1">
      <c r="A2318" s="590" t="s">
        <v>13454</v>
      </c>
      <c r="B2318" s="588" t="s">
        <v>12942</v>
      </c>
      <c r="C2318" s="590" t="s">
        <v>12941</v>
      </c>
      <c r="D2318" s="590" t="s">
        <v>12940</v>
      </c>
      <c r="E2318" s="802" t="s">
        <v>12939</v>
      </c>
      <c r="F2318" s="802"/>
      <c r="G2318" s="589" t="s">
        <v>12938</v>
      </c>
      <c r="H2318" s="588" t="s">
        <v>12937</v>
      </c>
      <c r="I2318" s="588" t="s">
        <v>12936</v>
      </c>
      <c r="J2318" s="588" t="s">
        <v>12935</v>
      </c>
    </row>
    <row r="2319" spans="1:10" ht="24" customHeight="1">
      <c r="A2319" s="586" t="s">
        <v>12934</v>
      </c>
      <c r="B2319" s="587" t="s">
        <v>13035</v>
      </c>
      <c r="C2319" s="586" t="s">
        <v>7</v>
      </c>
      <c r="D2319" s="586" t="s">
        <v>49</v>
      </c>
      <c r="E2319" s="803" t="s">
        <v>12928</v>
      </c>
      <c r="F2319" s="803"/>
      <c r="G2319" s="585" t="s">
        <v>23</v>
      </c>
      <c r="H2319" s="584">
        <v>1</v>
      </c>
      <c r="I2319" s="583">
        <v>19.86</v>
      </c>
      <c r="J2319" s="583">
        <v>19.86</v>
      </c>
    </row>
    <row r="2320" spans="1:10" ht="24" customHeight="1">
      <c r="A2320" s="581" t="s">
        <v>12930</v>
      </c>
      <c r="B2320" s="582" t="s">
        <v>13231</v>
      </c>
      <c r="C2320" s="581" t="s">
        <v>7</v>
      </c>
      <c r="D2320" s="581" t="s">
        <v>599</v>
      </c>
      <c r="E2320" s="804" t="s">
        <v>12928</v>
      </c>
      <c r="F2320" s="804"/>
      <c r="G2320" s="580" t="s">
        <v>23</v>
      </c>
      <c r="H2320" s="579">
        <v>1</v>
      </c>
      <c r="I2320" s="578">
        <v>0.23</v>
      </c>
      <c r="J2320" s="578">
        <v>0.23</v>
      </c>
    </row>
    <row r="2321" spans="1:10" ht="24" customHeight="1">
      <c r="A2321" s="576" t="s">
        <v>12926</v>
      </c>
      <c r="B2321" s="577" t="s">
        <v>12988</v>
      </c>
      <c r="C2321" s="576" t="s">
        <v>7</v>
      </c>
      <c r="D2321" s="576" t="s">
        <v>4852</v>
      </c>
      <c r="E2321" s="800" t="s">
        <v>12984</v>
      </c>
      <c r="F2321" s="800"/>
      <c r="G2321" s="575" t="s">
        <v>23</v>
      </c>
      <c r="H2321" s="574">
        <v>1</v>
      </c>
      <c r="I2321" s="573">
        <v>0.96</v>
      </c>
      <c r="J2321" s="573">
        <v>0.96</v>
      </c>
    </row>
    <row r="2322" spans="1:10" ht="24" customHeight="1">
      <c r="A2322" s="576" t="s">
        <v>12926</v>
      </c>
      <c r="B2322" s="577" t="s">
        <v>12985</v>
      </c>
      <c r="C2322" s="576" t="s">
        <v>7</v>
      </c>
      <c r="D2322" s="576" t="s">
        <v>6514</v>
      </c>
      <c r="E2322" s="800" t="s">
        <v>12984</v>
      </c>
      <c r="F2322" s="800"/>
      <c r="G2322" s="575" t="s">
        <v>23</v>
      </c>
      <c r="H2322" s="574">
        <v>1</v>
      </c>
      <c r="I2322" s="573">
        <v>0.55000000000000004</v>
      </c>
      <c r="J2322" s="573">
        <v>0.55000000000000004</v>
      </c>
    </row>
    <row r="2323" spans="1:10" ht="24" customHeight="1">
      <c r="A2323" s="576" t="s">
        <v>12926</v>
      </c>
      <c r="B2323" s="577" t="s">
        <v>13139</v>
      </c>
      <c r="C2323" s="576" t="s">
        <v>7</v>
      </c>
      <c r="D2323" s="576" t="s">
        <v>6553</v>
      </c>
      <c r="E2323" s="800" t="s">
        <v>12947</v>
      </c>
      <c r="F2323" s="800"/>
      <c r="G2323" s="575" t="s">
        <v>23</v>
      </c>
      <c r="H2323" s="574">
        <v>1</v>
      </c>
      <c r="I2323" s="573">
        <v>0.57999999999999996</v>
      </c>
      <c r="J2323" s="573">
        <v>0.57999999999999996</v>
      </c>
    </row>
    <row r="2324" spans="1:10" ht="24" customHeight="1">
      <c r="A2324" s="576" t="s">
        <v>12926</v>
      </c>
      <c r="B2324" s="577" t="s">
        <v>13140</v>
      </c>
      <c r="C2324" s="576" t="s">
        <v>7</v>
      </c>
      <c r="D2324" s="576" t="s">
        <v>6445</v>
      </c>
      <c r="E2324" s="800" t="s">
        <v>12947</v>
      </c>
      <c r="F2324" s="800"/>
      <c r="G2324" s="575" t="s">
        <v>23</v>
      </c>
      <c r="H2324" s="574">
        <v>1</v>
      </c>
      <c r="I2324" s="573">
        <v>0.95</v>
      </c>
      <c r="J2324" s="573">
        <v>0.95</v>
      </c>
    </row>
    <row r="2325" spans="1:10" ht="24" customHeight="1">
      <c r="A2325" s="576" t="s">
        <v>12926</v>
      </c>
      <c r="B2325" s="577" t="s">
        <v>13230</v>
      </c>
      <c r="C2325" s="576" t="s">
        <v>7</v>
      </c>
      <c r="D2325" s="576" t="s">
        <v>7734</v>
      </c>
      <c r="E2325" s="800" t="s">
        <v>12980</v>
      </c>
      <c r="F2325" s="800"/>
      <c r="G2325" s="575" t="s">
        <v>23</v>
      </c>
      <c r="H2325" s="574">
        <v>1</v>
      </c>
      <c r="I2325" s="573">
        <v>15.82</v>
      </c>
      <c r="J2325" s="573">
        <v>15.82</v>
      </c>
    </row>
    <row r="2326" spans="1:10" ht="24" customHeight="1">
      <c r="A2326" s="576" t="s">
        <v>12926</v>
      </c>
      <c r="B2326" s="577" t="s">
        <v>12983</v>
      </c>
      <c r="C2326" s="576" t="s">
        <v>7</v>
      </c>
      <c r="D2326" s="576" t="s">
        <v>8150</v>
      </c>
      <c r="E2326" s="800" t="s">
        <v>12982</v>
      </c>
      <c r="F2326" s="800"/>
      <c r="G2326" s="575" t="s">
        <v>23</v>
      </c>
      <c r="H2326" s="574">
        <v>1</v>
      </c>
      <c r="I2326" s="573">
        <v>0.06</v>
      </c>
      <c r="J2326" s="573">
        <v>0.06</v>
      </c>
    </row>
    <row r="2327" spans="1:10" ht="24" customHeight="1">
      <c r="A2327" s="576" t="s">
        <v>12926</v>
      </c>
      <c r="B2327" s="577" t="s">
        <v>12979</v>
      </c>
      <c r="C2327" s="576" t="s">
        <v>7</v>
      </c>
      <c r="D2327" s="576" t="s">
        <v>8679</v>
      </c>
      <c r="E2327" s="800" t="s">
        <v>12978</v>
      </c>
      <c r="F2327" s="800"/>
      <c r="G2327" s="575" t="s">
        <v>23</v>
      </c>
      <c r="H2327" s="574">
        <v>1</v>
      </c>
      <c r="I2327" s="573">
        <v>0.71</v>
      </c>
      <c r="J2327" s="573">
        <v>0.71</v>
      </c>
    </row>
    <row r="2328" spans="1:10" ht="25.5">
      <c r="A2328" s="572"/>
      <c r="B2328" s="572"/>
      <c r="C2328" s="572"/>
      <c r="D2328" s="572"/>
      <c r="E2328" s="572" t="s">
        <v>12923</v>
      </c>
      <c r="F2328" s="571">
        <v>8.7199825999999998</v>
      </c>
      <c r="G2328" s="572" t="s">
        <v>12922</v>
      </c>
      <c r="H2328" s="571">
        <v>7.33</v>
      </c>
      <c r="I2328" s="572" t="s">
        <v>12921</v>
      </c>
      <c r="J2328" s="571">
        <v>16.05</v>
      </c>
    </row>
    <row r="2329" spans="1:10" ht="15" thickBot="1">
      <c r="A2329" s="572"/>
      <c r="B2329" s="572"/>
      <c r="C2329" s="572"/>
      <c r="D2329" s="572"/>
      <c r="E2329" s="572" t="s">
        <v>12920</v>
      </c>
      <c r="F2329" s="571">
        <v>5.6</v>
      </c>
      <c r="G2329" s="572"/>
      <c r="H2329" s="801" t="s">
        <v>12919</v>
      </c>
      <c r="I2329" s="801"/>
      <c r="J2329" s="571">
        <v>25.46</v>
      </c>
    </row>
    <row r="2330" spans="1:10" ht="0.95" customHeight="1" thickTop="1">
      <c r="A2330" s="570"/>
      <c r="B2330" s="570"/>
      <c r="C2330" s="570"/>
      <c r="D2330" s="570"/>
      <c r="E2330" s="570"/>
      <c r="F2330" s="570"/>
      <c r="G2330" s="570"/>
      <c r="H2330" s="570"/>
      <c r="I2330" s="570"/>
      <c r="J2330" s="570"/>
    </row>
    <row r="2331" spans="1:10" ht="18" customHeight="1">
      <c r="A2331" s="590" t="s">
        <v>13454</v>
      </c>
      <c r="B2331" s="588" t="s">
        <v>12942</v>
      </c>
      <c r="C2331" s="590" t="s">
        <v>12941</v>
      </c>
      <c r="D2331" s="590" t="s">
        <v>12940</v>
      </c>
      <c r="E2331" s="802" t="s">
        <v>12939</v>
      </c>
      <c r="F2331" s="802"/>
      <c r="G2331" s="589" t="s">
        <v>12938</v>
      </c>
      <c r="H2331" s="588" t="s">
        <v>12937</v>
      </c>
      <c r="I2331" s="588" t="s">
        <v>12936</v>
      </c>
      <c r="J2331" s="588" t="s">
        <v>12935</v>
      </c>
    </row>
    <row r="2332" spans="1:10" ht="24" customHeight="1">
      <c r="A2332" s="586" t="s">
        <v>12934</v>
      </c>
      <c r="B2332" s="587" t="s">
        <v>13031</v>
      </c>
      <c r="C2332" s="586" t="s">
        <v>7</v>
      </c>
      <c r="D2332" s="586" t="s">
        <v>186</v>
      </c>
      <c r="E2332" s="803" t="s">
        <v>12928</v>
      </c>
      <c r="F2332" s="803"/>
      <c r="G2332" s="585" t="s">
        <v>23</v>
      </c>
      <c r="H2332" s="584">
        <v>1</v>
      </c>
      <c r="I2332" s="583">
        <v>20.86</v>
      </c>
      <c r="J2332" s="583">
        <v>20.86</v>
      </c>
    </row>
    <row r="2333" spans="1:10" ht="24" customHeight="1">
      <c r="A2333" s="581" t="s">
        <v>12930</v>
      </c>
      <c r="B2333" s="582" t="s">
        <v>13229</v>
      </c>
      <c r="C2333" s="581" t="s">
        <v>7</v>
      </c>
      <c r="D2333" s="581" t="s">
        <v>600</v>
      </c>
      <c r="E2333" s="804" t="s">
        <v>12928</v>
      </c>
      <c r="F2333" s="804"/>
      <c r="G2333" s="580" t="s">
        <v>23</v>
      </c>
      <c r="H2333" s="579">
        <v>1</v>
      </c>
      <c r="I2333" s="578">
        <v>0.16</v>
      </c>
      <c r="J2333" s="578">
        <v>0.16</v>
      </c>
    </row>
    <row r="2334" spans="1:10" ht="24" customHeight="1">
      <c r="A2334" s="576" t="s">
        <v>12926</v>
      </c>
      <c r="B2334" s="577" t="s">
        <v>12988</v>
      </c>
      <c r="C2334" s="576" t="s">
        <v>7</v>
      </c>
      <c r="D2334" s="576" t="s">
        <v>4852</v>
      </c>
      <c r="E2334" s="800" t="s">
        <v>12984</v>
      </c>
      <c r="F2334" s="800"/>
      <c r="G2334" s="575" t="s">
        <v>23</v>
      </c>
      <c r="H2334" s="574">
        <v>1</v>
      </c>
      <c r="I2334" s="573">
        <v>0.96</v>
      </c>
      <c r="J2334" s="573">
        <v>0.96</v>
      </c>
    </row>
    <row r="2335" spans="1:10" ht="24" customHeight="1">
      <c r="A2335" s="576" t="s">
        <v>12926</v>
      </c>
      <c r="B2335" s="577" t="s">
        <v>13060</v>
      </c>
      <c r="C2335" s="576" t="s">
        <v>7</v>
      </c>
      <c r="D2335" s="576" t="s">
        <v>6555</v>
      </c>
      <c r="E2335" s="800" t="s">
        <v>12947</v>
      </c>
      <c r="F2335" s="800"/>
      <c r="G2335" s="575" t="s">
        <v>23</v>
      </c>
      <c r="H2335" s="574">
        <v>1</v>
      </c>
      <c r="I2335" s="573">
        <v>1.27</v>
      </c>
      <c r="J2335" s="573">
        <v>1.27</v>
      </c>
    </row>
    <row r="2336" spans="1:10" ht="24" customHeight="1">
      <c r="A2336" s="576" t="s">
        <v>12926</v>
      </c>
      <c r="B2336" s="577" t="s">
        <v>13061</v>
      </c>
      <c r="C2336" s="576" t="s">
        <v>7</v>
      </c>
      <c r="D2336" s="576" t="s">
        <v>6447</v>
      </c>
      <c r="E2336" s="800" t="s">
        <v>12947</v>
      </c>
      <c r="F2336" s="800"/>
      <c r="G2336" s="575" t="s">
        <v>23</v>
      </c>
      <c r="H2336" s="574">
        <v>1</v>
      </c>
      <c r="I2336" s="573">
        <v>1.33</v>
      </c>
      <c r="J2336" s="573">
        <v>1.33</v>
      </c>
    </row>
    <row r="2337" spans="1:10" ht="24" customHeight="1">
      <c r="A2337" s="576" t="s">
        <v>12926</v>
      </c>
      <c r="B2337" s="577" t="s">
        <v>12985</v>
      </c>
      <c r="C2337" s="576" t="s">
        <v>7</v>
      </c>
      <c r="D2337" s="576" t="s">
        <v>6514</v>
      </c>
      <c r="E2337" s="800" t="s">
        <v>12984</v>
      </c>
      <c r="F2337" s="800"/>
      <c r="G2337" s="575" t="s">
        <v>23</v>
      </c>
      <c r="H2337" s="574">
        <v>1</v>
      </c>
      <c r="I2337" s="573">
        <v>0.55000000000000004</v>
      </c>
      <c r="J2337" s="573">
        <v>0.55000000000000004</v>
      </c>
    </row>
    <row r="2338" spans="1:10" ht="24" customHeight="1">
      <c r="A2338" s="576" t="s">
        <v>12926</v>
      </c>
      <c r="B2338" s="577" t="s">
        <v>13228</v>
      </c>
      <c r="C2338" s="576" t="s">
        <v>7</v>
      </c>
      <c r="D2338" s="576" t="s">
        <v>7792</v>
      </c>
      <c r="E2338" s="800" t="s">
        <v>12980</v>
      </c>
      <c r="F2338" s="800"/>
      <c r="G2338" s="575" t="s">
        <v>23</v>
      </c>
      <c r="H2338" s="574">
        <v>1</v>
      </c>
      <c r="I2338" s="573">
        <v>15.82</v>
      </c>
      <c r="J2338" s="573">
        <v>15.82</v>
      </c>
    </row>
    <row r="2339" spans="1:10" ht="24" customHeight="1">
      <c r="A2339" s="576" t="s">
        <v>12926</v>
      </c>
      <c r="B2339" s="577" t="s">
        <v>12983</v>
      </c>
      <c r="C2339" s="576" t="s">
        <v>7</v>
      </c>
      <c r="D2339" s="576" t="s">
        <v>8150</v>
      </c>
      <c r="E2339" s="800" t="s">
        <v>12982</v>
      </c>
      <c r="F2339" s="800"/>
      <c r="G2339" s="575" t="s">
        <v>23</v>
      </c>
      <c r="H2339" s="574">
        <v>1</v>
      </c>
      <c r="I2339" s="573">
        <v>0.06</v>
      </c>
      <c r="J2339" s="573">
        <v>0.06</v>
      </c>
    </row>
    <row r="2340" spans="1:10" ht="24" customHeight="1">
      <c r="A2340" s="576" t="s">
        <v>12926</v>
      </c>
      <c r="B2340" s="577" t="s">
        <v>12979</v>
      </c>
      <c r="C2340" s="576" t="s">
        <v>7</v>
      </c>
      <c r="D2340" s="576" t="s">
        <v>8679</v>
      </c>
      <c r="E2340" s="800" t="s">
        <v>12978</v>
      </c>
      <c r="F2340" s="800"/>
      <c r="G2340" s="575" t="s">
        <v>23</v>
      </c>
      <c r="H2340" s="574">
        <v>1</v>
      </c>
      <c r="I2340" s="573">
        <v>0.71</v>
      </c>
      <c r="J2340" s="573">
        <v>0.71</v>
      </c>
    </row>
    <row r="2341" spans="1:10" ht="25.5">
      <c r="A2341" s="572"/>
      <c r="B2341" s="572"/>
      <c r="C2341" s="572"/>
      <c r="D2341" s="572"/>
      <c r="E2341" s="572" t="s">
        <v>12923</v>
      </c>
      <c r="F2341" s="571">
        <v>8.6819515000000003</v>
      </c>
      <c r="G2341" s="572" t="s">
        <v>12922</v>
      </c>
      <c r="H2341" s="571">
        <v>7.3</v>
      </c>
      <c r="I2341" s="572" t="s">
        <v>12921</v>
      </c>
      <c r="J2341" s="571">
        <v>15.98</v>
      </c>
    </row>
    <row r="2342" spans="1:10" ht="15" thickBot="1">
      <c r="A2342" s="572"/>
      <c r="B2342" s="572"/>
      <c r="C2342" s="572"/>
      <c r="D2342" s="572"/>
      <c r="E2342" s="572" t="s">
        <v>12920</v>
      </c>
      <c r="F2342" s="571">
        <v>5.89</v>
      </c>
      <c r="G2342" s="572"/>
      <c r="H2342" s="801" t="s">
        <v>12919</v>
      </c>
      <c r="I2342" s="801"/>
      <c r="J2342" s="571">
        <v>26.75</v>
      </c>
    </row>
    <row r="2343" spans="1:10" ht="0.95" customHeight="1" thickTop="1">
      <c r="A2343" s="570"/>
      <c r="B2343" s="570"/>
      <c r="C2343" s="570"/>
      <c r="D2343" s="570"/>
      <c r="E2343" s="570"/>
      <c r="F2343" s="570"/>
      <c r="G2343" s="570"/>
      <c r="H2343" s="570"/>
      <c r="I2343" s="570"/>
      <c r="J2343" s="570"/>
    </row>
    <row r="2344" spans="1:10" ht="18" customHeight="1">
      <c r="A2344" s="590" t="s">
        <v>13454</v>
      </c>
      <c r="B2344" s="588" t="s">
        <v>12942</v>
      </c>
      <c r="C2344" s="590" t="s">
        <v>12941</v>
      </c>
      <c r="D2344" s="590" t="s">
        <v>12940</v>
      </c>
      <c r="E2344" s="802" t="s">
        <v>12939</v>
      </c>
      <c r="F2344" s="802"/>
      <c r="G2344" s="589" t="s">
        <v>12938</v>
      </c>
      <c r="H2344" s="588" t="s">
        <v>12937</v>
      </c>
      <c r="I2344" s="588" t="s">
        <v>12936</v>
      </c>
      <c r="J2344" s="588" t="s">
        <v>12935</v>
      </c>
    </row>
    <row r="2345" spans="1:10" ht="24" customHeight="1">
      <c r="A2345" s="586" t="s">
        <v>12934</v>
      </c>
      <c r="B2345" s="587" t="s">
        <v>13457</v>
      </c>
      <c r="C2345" s="586" t="s">
        <v>7</v>
      </c>
      <c r="D2345" s="586" t="s">
        <v>191</v>
      </c>
      <c r="E2345" s="803" t="s">
        <v>12928</v>
      </c>
      <c r="F2345" s="803"/>
      <c r="G2345" s="585" t="s">
        <v>23</v>
      </c>
      <c r="H2345" s="584">
        <v>1</v>
      </c>
      <c r="I2345" s="583">
        <v>20.41</v>
      </c>
      <c r="J2345" s="583">
        <v>20.41</v>
      </c>
    </row>
    <row r="2346" spans="1:10" ht="24" customHeight="1">
      <c r="A2346" s="581" t="s">
        <v>12930</v>
      </c>
      <c r="B2346" s="582" t="s">
        <v>13221</v>
      </c>
      <c r="C2346" s="581" t="s">
        <v>7</v>
      </c>
      <c r="D2346" s="581" t="s">
        <v>603</v>
      </c>
      <c r="E2346" s="804" t="s">
        <v>12928</v>
      </c>
      <c r="F2346" s="804"/>
      <c r="G2346" s="580" t="s">
        <v>23</v>
      </c>
      <c r="H2346" s="579">
        <v>1</v>
      </c>
      <c r="I2346" s="578">
        <v>0.12</v>
      </c>
      <c r="J2346" s="578">
        <v>0.12</v>
      </c>
    </row>
    <row r="2347" spans="1:10" ht="24" customHeight="1">
      <c r="A2347" s="576" t="s">
        <v>12926</v>
      </c>
      <c r="B2347" s="577" t="s">
        <v>12988</v>
      </c>
      <c r="C2347" s="576" t="s">
        <v>7</v>
      </c>
      <c r="D2347" s="576" t="s">
        <v>4852</v>
      </c>
      <c r="E2347" s="800" t="s">
        <v>12984</v>
      </c>
      <c r="F2347" s="800"/>
      <c r="G2347" s="575" t="s">
        <v>23</v>
      </c>
      <c r="H2347" s="574">
        <v>1</v>
      </c>
      <c r="I2347" s="573">
        <v>0.96</v>
      </c>
      <c r="J2347" s="573">
        <v>0.96</v>
      </c>
    </row>
    <row r="2348" spans="1:10" ht="24" customHeight="1">
      <c r="A2348" s="576" t="s">
        <v>12926</v>
      </c>
      <c r="B2348" s="577" t="s">
        <v>12985</v>
      </c>
      <c r="C2348" s="576" t="s">
        <v>7</v>
      </c>
      <c r="D2348" s="576" t="s">
        <v>6514</v>
      </c>
      <c r="E2348" s="800" t="s">
        <v>12984</v>
      </c>
      <c r="F2348" s="800"/>
      <c r="G2348" s="575" t="s">
        <v>23</v>
      </c>
      <c r="H2348" s="574">
        <v>1</v>
      </c>
      <c r="I2348" s="573">
        <v>0.55000000000000004</v>
      </c>
      <c r="J2348" s="573">
        <v>0.55000000000000004</v>
      </c>
    </row>
    <row r="2349" spans="1:10" ht="24" customHeight="1">
      <c r="A2349" s="576" t="s">
        <v>12926</v>
      </c>
      <c r="B2349" s="577" t="s">
        <v>13456</v>
      </c>
      <c r="C2349" s="576" t="s">
        <v>7</v>
      </c>
      <c r="D2349" s="576" t="s">
        <v>6559</v>
      </c>
      <c r="E2349" s="800" t="s">
        <v>12947</v>
      </c>
      <c r="F2349" s="800"/>
      <c r="G2349" s="575" t="s">
        <v>23</v>
      </c>
      <c r="H2349" s="574">
        <v>1</v>
      </c>
      <c r="I2349" s="573">
        <v>0.89</v>
      </c>
      <c r="J2349" s="573">
        <v>0.89</v>
      </c>
    </row>
    <row r="2350" spans="1:10" ht="24" customHeight="1">
      <c r="A2350" s="576" t="s">
        <v>12926</v>
      </c>
      <c r="B2350" s="577" t="s">
        <v>13455</v>
      </c>
      <c r="C2350" s="576" t="s">
        <v>7</v>
      </c>
      <c r="D2350" s="576" t="s">
        <v>6451</v>
      </c>
      <c r="E2350" s="800" t="s">
        <v>12947</v>
      </c>
      <c r="F2350" s="800"/>
      <c r="G2350" s="575" t="s">
        <v>23</v>
      </c>
      <c r="H2350" s="574">
        <v>1</v>
      </c>
      <c r="I2350" s="573">
        <v>1.3</v>
      </c>
      <c r="J2350" s="573">
        <v>1.3</v>
      </c>
    </row>
    <row r="2351" spans="1:10" ht="24" customHeight="1">
      <c r="A2351" s="576" t="s">
        <v>12926</v>
      </c>
      <c r="B2351" s="577" t="s">
        <v>12983</v>
      </c>
      <c r="C2351" s="576" t="s">
        <v>7</v>
      </c>
      <c r="D2351" s="576" t="s">
        <v>8150</v>
      </c>
      <c r="E2351" s="800" t="s">
        <v>12982</v>
      </c>
      <c r="F2351" s="800"/>
      <c r="G2351" s="575" t="s">
        <v>23</v>
      </c>
      <c r="H2351" s="574">
        <v>1</v>
      </c>
      <c r="I2351" s="573">
        <v>0.06</v>
      </c>
      <c r="J2351" s="573">
        <v>0.06</v>
      </c>
    </row>
    <row r="2352" spans="1:10" ht="24" customHeight="1">
      <c r="A2352" s="576" t="s">
        <v>12926</v>
      </c>
      <c r="B2352" s="577" t="s">
        <v>13220</v>
      </c>
      <c r="C2352" s="576" t="s">
        <v>7</v>
      </c>
      <c r="D2352" s="576" t="s">
        <v>8199</v>
      </c>
      <c r="E2352" s="800" t="s">
        <v>12980</v>
      </c>
      <c r="F2352" s="800"/>
      <c r="G2352" s="575" t="s">
        <v>23</v>
      </c>
      <c r="H2352" s="574">
        <v>1</v>
      </c>
      <c r="I2352" s="573">
        <v>15.82</v>
      </c>
      <c r="J2352" s="573">
        <v>15.82</v>
      </c>
    </row>
    <row r="2353" spans="1:10" ht="24" customHeight="1">
      <c r="A2353" s="576" t="s">
        <v>12926</v>
      </c>
      <c r="B2353" s="577" t="s">
        <v>12979</v>
      </c>
      <c r="C2353" s="576" t="s">
        <v>7</v>
      </c>
      <c r="D2353" s="576" t="s">
        <v>8679</v>
      </c>
      <c r="E2353" s="800" t="s">
        <v>12978</v>
      </c>
      <c r="F2353" s="800"/>
      <c r="G2353" s="575" t="s">
        <v>23</v>
      </c>
      <c r="H2353" s="574">
        <v>1</v>
      </c>
      <c r="I2353" s="573">
        <v>0.71</v>
      </c>
      <c r="J2353" s="573">
        <v>0.71</v>
      </c>
    </row>
    <row r="2354" spans="1:10" ht="25.5">
      <c r="A2354" s="572"/>
      <c r="B2354" s="572"/>
      <c r="C2354" s="572"/>
      <c r="D2354" s="572"/>
      <c r="E2354" s="572" t="s">
        <v>12923</v>
      </c>
      <c r="F2354" s="571">
        <v>8.6602195000000002</v>
      </c>
      <c r="G2354" s="572" t="s">
        <v>12922</v>
      </c>
      <c r="H2354" s="571">
        <v>7.28</v>
      </c>
      <c r="I2354" s="572" t="s">
        <v>12921</v>
      </c>
      <c r="J2354" s="571">
        <v>15.94</v>
      </c>
    </row>
    <row r="2355" spans="1:10" ht="15" thickBot="1">
      <c r="A2355" s="572"/>
      <c r="B2355" s="572"/>
      <c r="C2355" s="572"/>
      <c r="D2355" s="572"/>
      <c r="E2355" s="572" t="s">
        <v>12920</v>
      </c>
      <c r="F2355" s="571">
        <v>5.76</v>
      </c>
      <c r="G2355" s="572"/>
      <c r="H2355" s="801" t="s">
        <v>12919</v>
      </c>
      <c r="I2355" s="801"/>
      <c r="J2355" s="571">
        <v>26.17</v>
      </c>
    </row>
    <row r="2356" spans="1:10" ht="0.95" customHeight="1" thickTop="1">
      <c r="A2356" s="570"/>
      <c r="B2356" s="570"/>
      <c r="C2356" s="570"/>
      <c r="D2356" s="570"/>
      <c r="E2356" s="570"/>
      <c r="F2356" s="570"/>
      <c r="G2356" s="570"/>
      <c r="H2356" s="570"/>
      <c r="I2356" s="570"/>
      <c r="J2356" s="570"/>
    </row>
    <row r="2357" spans="1:10" ht="18" customHeight="1">
      <c r="A2357" s="590" t="s">
        <v>13454</v>
      </c>
      <c r="B2357" s="588" t="s">
        <v>12942</v>
      </c>
      <c r="C2357" s="590" t="s">
        <v>12941</v>
      </c>
      <c r="D2357" s="590" t="s">
        <v>12940</v>
      </c>
      <c r="E2357" s="802" t="s">
        <v>12939</v>
      </c>
      <c r="F2357" s="802"/>
      <c r="G2357" s="589" t="s">
        <v>12938</v>
      </c>
      <c r="H2357" s="588" t="s">
        <v>12937</v>
      </c>
      <c r="I2357" s="588" t="s">
        <v>12936</v>
      </c>
      <c r="J2357" s="588" t="s">
        <v>12935</v>
      </c>
    </row>
    <row r="2358" spans="1:10" ht="24" customHeight="1">
      <c r="A2358" s="586" t="s">
        <v>12934</v>
      </c>
      <c r="B2358" s="587" t="s">
        <v>13350</v>
      </c>
      <c r="C2358" s="586" t="s">
        <v>7</v>
      </c>
      <c r="D2358" s="586" t="s">
        <v>158</v>
      </c>
      <c r="E2358" s="803" t="s">
        <v>12928</v>
      </c>
      <c r="F2358" s="803"/>
      <c r="G2358" s="585" t="s">
        <v>23</v>
      </c>
      <c r="H2358" s="584">
        <v>1</v>
      </c>
      <c r="I2358" s="583">
        <v>20.13</v>
      </c>
      <c r="J2358" s="583">
        <v>20.13</v>
      </c>
    </row>
    <row r="2359" spans="1:10" ht="24" customHeight="1">
      <c r="A2359" s="581" t="s">
        <v>12930</v>
      </c>
      <c r="B2359" s="582" t="s">
        <v>13235</v>
      </c>
      <c r="C2359" s="581" t="s">
        <v>7</v>
      </c>
      <c r="D2359" s="581" t="s">
        <v>2882</v>
      </c>
      <c r="E2359" s="804" t="s">
        <v>12928</v>
      </c>
      <c r="F2359" s="804"/>
      <c r="G2359" s="580" t="s">
        <v>23</v>
      </c>
      <c r="H2359" s="579">
        <v>1</v>
      </c>
      <c r="I2359" s="578">
        <v>0.16</v>
      </c>
      <c r="J2359" s="578">
        <v>0.16</v>
      </c>
    </row>
    <row r="2360" spans="1:10" ht="24" customHeight="1">
      <c r="A2360" s="576" t="s">
        <v>12926</v>
      </c>
      <c r="B2360" s="577" t="s">
        <v>12988</v>
      </c>
      <c r="C2360" s="576" t="s">
        <v>7</v>
      </c>
      <c r="D2360" s="576" t="s">
        <v>4852</v>
      </c>
      <c r="E2360" s="800" t="s">
        <v>12984</v>
      </c>
      <c r="F2360" s="800"/>
      <c r="G2360" s="575" t="s">
        <v>23</v>
      </c>
      <c r="H2360" s="574">
        <v>1</v>
      </c>
      <c r="I2360" s="573">
        <v>0.96</v>
      </c>
      <c r="J2360" s="573">
        <v>0.96</v>
      </c>
    </row>
    <row r="2361" spans="1:10" ht="24" customHeight="1">
      <c r="A2361" s="576" t="s">
        <v>12926</v>
      </c>
      <c r="B2361" s="577" t="s">
        <v>13140</v>
      </c>
      <c r="C2361" s="576" t="s">
        <v>7</v>
      </c>
      <c r="D2361" s="576" t="s">
        <v>6445</v>
      </c>
      <c r="E2361" s="800" t="s">
        <v>12947</v>
      </c>
      <c r="F2361" s="800"/>
      <c r="G2361" s="575" t="s">
        <v>23</v>
      </c>
      <c r="H2361" s="574">
        <v>1</v>
      </c>
      <c r="I2361" s="573">
        <v>0.95</v>
      </c>
      <c r="J2361" s="573">
        <v>0.95</v>
      </c>
    </row>
    <row r="2362" spans="1:10" ht="24" customHeight="1">
      <c r="A2362" s="576" t="s">
        <v>12926</v>
      </c>
      <c r="B2362" s="577" t="s">
        <v>13139</v>
      </c>
      <c r="C2362" s="576" t="s">
        <v>7</v>
      </c>
      <c r="D2362" s="576" t="s">
        <v>6553</v>
      </c>
      <c r="E2362" s="800" t="s">
        <v>12947</v>
      </c>
      <c r="F2362" s="800"/>
      <c r="G2362" s="575" t="s">
        <v>23</v>
      </c>
      <c r="H2362" s="574">
        <v>1</v>
      </c>
      <c r="I2362" s="573">
        <v>0.57999999999999996</v>
      </c>
      <c r="J2362" s="573">
        <v>0.57999999999999996</v>
      </c>
    </row>
    <row r="2363" spans="1:10" ht="24" customHeight="1">
      <c r="A2363" s="576" t="s">
        <v>12926</v>
      </c>
      <c r="B2363" s="577" t="s">
        <v>12985</v>
      </c>
      <c r="C2363" s="576" t="s">
        <v>7</v>
      </c>
      <c r="D2363" s="576" t="s">
        <v>6514</v>
      </c>
      <c r="E2363" s="800" t="s">
        <v>12984</v>
      </c>
      <c r="F2363" s="800"/>
      <c r="G2363" s="575" t="s">
        <v>23</v>
      </c>
      <c r="H2363" s="574">
        <v>1</v>
      </c>
      <c r="I2363" s="573">
        <v>0.55000000000000004</v>
      </c>
      <c r="J2363" s="573">
        <v>0.55000000000000004</v>
      </c>
    </row>
    <row r="2364" spans="1:10" ht="24" customHeight="1">
      <c r="A2364" s="576" t="s">
        <v>12926</v>
      </c>
      <c r="B2364" s="577" t="s">
        <v>13234</v>
      </c>
      <c r="C2364" s="576" t="s">
        <v>7</v>
      </c>
      <c r="D2364" s="576" t="s">
        <v>7432</v>
      </c>
      <c r="E2364" s="800" t="s">
        <v>12980</v>
      </c>
      <c r="F2364" s="800"/>
      <c r="G2364" s="575" t="s">
        <v>23</v>
      </c>
      <c r="H2364" s="574">
        <v>1</v>
      </c>
      <c r="I2364" s="573">
        <v>16.16</v>
      </c>
      <c r="J2364" s="573">
        <v>16.16</v>
      </c>
    </row>
    <row r="2365" spans="1:10" ht="24" customHeight="1">
      <c r="A2365" s="576" t="s">
        <v>12926</v>
      </c>
      <c r="B2365" s="577" t="s">
        <v>12983</v>
      </c>
      <c r="C2365" s="576" t="s">
        <v>7</v>
      </c>
      <c r="D2365" s="576" t="s">
        <v>8150</v>
      </c>
      <c r="E2365" s="800" t="s">
        <v>12982</v>
      </c>
      <c r="F2365" s="800"/>
      <c r="G2365" s="575" t="s">
        <v>23</v>
      </c>
      <c r="H2365" s="574">
        <v>1</v>
      </c>
      <c r="I2365" s="573">
        <v>0.06</v>
      </c>
      <c r="J2365" s="573">
        <v>0.06</v>
      </c>
    </row>
    <row r="2366" spans="1:10" ht="24" customHeight="1">
      <c r="A2366" s="576" t="s">
        <v>12926</v>
      </c>
      <c r="B2366" s="577" t="s">
        <v>12979</v>
      </c>
      <c r="C2366" s="576" t="s">
        <v>7</v>
      </c>
      <c r="D2366" s="576" t="s">
        <v>8679</v>
      </c>
      <c r="E2366" s="800" t="s">
        <v>12978</v>
      </c>
      <c r="F2366" s="800"/>
      <c r="G2366" s="575" t="s">
        <v>23</v>
      </c>
      <c r="H2366" s="574">
        <v>1</v>
      </c>
      <c r="I2366" s="573">
        <v>0.71</v>
      </c>
      <c r="J2366" s="573">
        <v>0.71</v>
      </c>
    </row>
    <row r="2367" spans="1:10" ht="25.5">
      <c r="A2367" s="572"/>
      <c r="B2367" s="572"/>
      <c r="C2367" s="572"/>
      <c r="D2367" s="572"/>
      <c r="E2367" s="572" t="s">
        <v>12923</v>
      </c>
      <c r="F2367" s="571">
        <v>8.8666739000000003</v>
      </c>
      <c r="G2367" s="572" t="s">
        <v>12922</v>
      </c>
      <c r="H2367" s="571">
        <v>7.45</v>
      </c>
      <c r="I2367" s="572" t="s">
        <v>12921</v>
      </c>
      <c r="J2367" s="571">
        <v>16.32</v>
      </c>
    </row>
    <row r="2368" spans="1:10" ht="15" thickBot="1">
      <c r="A2368" s="572"/>
      <c r="B2368" s="572"/>
      <c r="C2368" s="572"/>
      <c r="D2368" s="572"/>
      <c r="E2368" s="572" t="s">
        <v>12920</v>
      </c>
      <c r="F2368" s="571">
        <v>5.68</v>
      </c>
      <c r="G2368" s="572"/>
      <c r="H2368" s="801" t="s">
        <v>12919</v>
      </c>
      <c r="I2368" s="801"/>
      <c r="J2368" s="571">
        <v>25.81</v>
      </c>
    </row>
    <row r="2369" spans="1:10" ht="0.95" customHeight="1" thickTop="1">
      <c r="A2369" s="570"/>
      <c r="B2369" s="570"/>
      <c r="C2369" s="570"/>
      <c r="D2369" s="570"/>
      <c r="E2369" s="570"/>
      <c r="F2369" s="570"/>
      <c r="G2369" s="570"/>
      <c r="H2369" s="570"/>
      <c r="I2369" s="570"/>
      <c r="J2369" s="570"/>
    </row>
    <row r="2370" spans="1:10" ht="18" customHeight="1">
      <c r="A2370" s="590" t="s">
        <v>13381</v>
      </c>
      <c r="B2370" s="588" t="s">
        <v>12942</v>
      </c>
      <c r="C2370" s="590" t="s">
        <v>12941</v>
      </c>
      <c r="D2370" s="590" t="s">
        <v>12940</v>
      </c>
      <c r="E2370" s="802" t="s">
        <v>12939</v>
      </c>
      <c r="F2370" s="802"/>
      <c r="G2370" s="589" t="s">
        <v>12938</v>
      </c>
      <c r="H2370" s="588" t="s">
        <v>12937</v>
      </c>
      <c r="I2370" s="588" t="s">
        <v>12936</v>
      </c>
      <c r="J2370" s="588" t="s">
        <v>12935</v>
      </c>
    </row>
    <row r="2371" spans="1:10" ht="60" customHeight="1">
      <c r="A2371" s="586" t="s">
        <v>12934</v>
      </c>
      <c r="B2371" s="587" t="s">
        <v>13039</v>
      </c>
      <c r="C2371" s="586" t="s">
        <v>7</v>
      </c>
      <c r="D2371" s="586" t="s">
        <v>744</v>
      </c>
      <c r="E2371" s="803" t="s">
        <v>12945</v>
      </c>
      <c r="F2371" s="803"/>
      <c r="G2371" s="585" t="s">
        <v>46</v>
      </c>
      <c r="H2371" s="584">
        <v>1</v>
      </c>
      <c r="I2371" s="583">
        <v>99.04</v>
      </c>
      <c r="J2371" s="583">
        <v>99.04</v>
      </c>
    </row>
    <row r="2372" spans="1:10" ht="60" customHeight="1">
      <c r="A2372" s="581" t="s">
        <v>12930</v>
      </c>
      <c r="B2372" s="582" t="s">
        <v>13014</v>
      </c>
      <c r="C2372" s="581" t="s">
        <v>7</v>
      </c>
      <c r="D2372" s="581" t="s">
        <v>843</v>
      </c>
      <c r="E2372" s="804" t="s">
        <v>12945</v>
      </c>
      <c r="F2372" s="804"/>
      <c r="G2372" s="580" t="s">
        <v>23</v>
      </c>
      <c r="H2372" s="579">
        <v>1</v>
      </c>
      <c r="I2372" s="578">
        <v>39.96</v>
      </c>
      <c r="J2372" s="578">
        <v>39.96</v>
      </c>
    </row>
    <row r="2373" spans="1:10" ht="60" customHeight="1">
      <c r="A2373" s="581" t="s">
        <v>12930</v>
      </c>
      <c r="B2373" s="582" t="s">
        <v>13018</v>
      </c>
      <c r="C2373" s="581" t="s">
        <v>7</v>
      </c>
      <c r="D2373" s="581" t="s">
        <v>1249</v>
      </c>
      <c r="E2373" s="804" t="s">
        <v>12945</v>
      </c>
      <c r="F2373" s="804"/>
      <c r="G2373" s="580" t="s">
        <v>23</v>
      </c>
      <c r="H2373" s="579">
        <v>1</v>
      </c>
      <c r="I2373" s="578">
        <v>16.86</v>
      </c>
      <c r="J2373" s="578">
        <v>16.86</v>
      </c>
    </row>
    <row r="2374" spans="1:10" ht="60" customHeight="1">
      <c r="A2374" s="581" t="s">
        <v>12930</v>
      </c>
      <c r="B2374" s="582" t="s">
        <v>13017</v>
      </c>
      <c r="C2374" s="581" t="s">
        <v>7</v>
      </c>
      <c r="D2374" s="581" t="s">
        <v>1250</v>
      </c>
      <c r="E2374" s="804" t="s">
        <v>12945</v>
      </c>
      <c r="F2374" s="804"/>
      <c r="G2374" s="580" t="s">
        <v>23</v>
      </c>
      <c r="H2374" s="579">
        <v>1</v>
      </c>
      <c r="I2374" s="578">
        <v>2.2799999999999998</v>
      </c>
      <c r="J2374" s="578">
        <v>2.2799999999999998</v>
      </c>
    </row>
    <row r="2375" spans="1:10" ht="60" customHeight="1">
      <c r="A2375" s="581" t="s">
        <v>12930</v>
      </c>
      <c r="B2375" s="582" t="s">
        <v>13016</v>
      </c>
      <c r="C2375" s="581" t="s">
        <v>7</v>
      </c>
      <c r="D2375" s="581" t="s">
        <v>740</v>
      </c>
      <c r="E2375" s="804" t="s">
        <v>12945</v>
      </c>
      <c r="F2375" s="804"/>
      <c r="G2375" s="580" t="s">
        <v>23</v>
      </c>
      <c r="H2375" s="579">
        <v>1</v>
      </c>
      <c r="I2375" s="578">
        <v>21.08</v>
      </c>
      <c r="J2375" s="578">
        <v>21.08</v>
      </c>
    </row>
    <row r="2376" spans="1:10" ht="24" customHeight="1">
      <c r="A2376" s="581" t="s">
        <v>12930</v>
      </c>
      <c r="B2376" s="582" t="s">
        <v>13024</v>
      </c>
      <c r="C2376" s="581" t="s">
        <v>7</v>
      </c>
      <c r="D2376" s="581" t="s">
        <v>173</v>
      </c>
      <c r="E2376" s="804" t="s">
        <v>12928</v>
      </c>
      <c r="F2376" s="804"/>
      <c r="G2376" s="580" t="s">
        <v>23</v>
      </c>
      <c r="H2376" s="579">
        <v>1</v>
      </c>
      <c r="I2376" s="578">
        <v>18.86</v>
      </c>
      <c r="J2376" s="578">
        <v>18.86</v>
      </c>
    </row>
    <row r="2377" spans="1:10" ht="25.5">
      <c r="A2377" s="572"/>
      <c r="B2377" s="572"/>
      <c r="C2377" s="572"/>
      <c r="D2377" s="572"/>
      <c r="E2377" s="572" t="s">
        <v>12923</v>
      </c>
      <c r="F2377" s="571">
        <v>8.6602195000000002</v>
      </c>
      <c r="G2377" s="572" t="s">
        <v>12922</v>
      </c>
      <c r="H2377" s="571">
        <v>7.28</v>
      </c>
      <c r="I2377" s="572" t="s">
        <v>12921</v>
      </c>
      <c r="J2377" s="571">
        <v>15.94</v>
      </c>
    </row>
    <row r="2378" spans="1:10" ht="15" thickBot="1">
      <c r="A2378" s="572"/>
      <c r="B2378" s="572"/>
      <c r="C2378" s="572"/>
      <c r="D2378" s="572"/>
      <c r="E2378" s="572" t="s">
        <v>12920</v>
      </c>
      <c r="F2378" s="571">
        <v>27.96</v>
      </c>
      <c r="G2378" s="572"/>
      <c r="H2378" s="801" t="s">
        <v>12919</v>
      </c>
      <c r="I2378" s="801"/>
      <c r="J2378" s="571">
        <v>127</v>
      </c>
    </row>
    <row r="2379" spans="1:10" ht="0.95" customHeight="1" thickTop="1">
      <c r="A2379" s="570"/>
      <c r="B2379" s="570"/>
      <c r="C2379" s="570"/>
      <c r="D2379" s="570"/>
      <c r="E2379" s="570"/>
      <c r="F2379" s="570"/>
      <c r="G2379" s="570"/>
      <c r="H2379" s="570"/>
      <c r="I2379" s="570"/>
      <c r="J2379" s="570"/>
    </row>
    <row r="2380" spans="1:10" ht="18" customHeight="1">
      <c r="A2380" s="590" t="s">
        <v>13381</v>
      </c>
      <c r="B2380" s="588" t="s">
        <v>12942</v>
      </c>
      <c r="C2380" s="590" t="s">
        <v>12941</v>
      </c>
      <c r="D2380" s="590" t="s">
        <v>12940</v>
      </c>
      <c r="E2380" s="802" t="s">
        <v>12939</v>
      </c>
      <c r="F2380" s="802"/>
      <c r="G2380" s="589" t="s">
        <v>12938</v>
      </c>
      <c r="H2380" s="588" t="s">
        <v>12937</v>
      </c>
      <c r="I2380" s="588" t="s">
        <v>12936</v>
      </c>
      <c r="J2380" s="588" t="s">
        <v>12935</v>
      </c>
    </row>
    <row r="2381" spans="1:10" ht="60" customHeight="1">
      <c r="A2381" s="586" t="s">
        <v>12934</v>
      </c>
      <c r="B2381" s="587" t="s">
        <v>13037</v>
      </c>
      <c r="C2381" s="586" t="s">
        <v>7</v>
      </c>
      <c r="D2381" s="586" t="s">
        <v>745</v>
      </c>
      <c r="E2381" s="803" t="s">
        <v>12945</v>
      </c>
      <c r="F2381" s="803"/>
      <c r="G2381" s="585" t="s">
        <v>61</v>
      </c>
      <c r="H2381" s="584">
        <v>1</v>
      </c>
      <c r="I2381" s="583">
        <v>38</v>
      </c>
      <c r="J2381" s="583">
        <v>38</v>
      </c>
    </row>
    <row r="2382" spans="1:10" ht="60" customHeight="1">
      <c r="A2382" s="581" t="s">
        <v>12930</v>
      </c>
      <c r="B2382" s="582" t="s">
        <v>13017</v>
      </c>
      <c r="C2382" s="581" t="s">
        <v>7</v>
      </c>
      <c r="D2382" s="581" t="s">
        <v>1250</v>
      </c>
      <c r="E2382" s="804" t="s">
        <v>12945</v>
      </c>
      <c r="F2382" s="804"/>
      <c r="G2382" s="580" t="s">
        <v>23</v>
      </c>
      <c r="H2382" s="579">
        <v>1</v>
      </c>
      <c r="I2382" s="578">
        <v>2.2799999999999998</v>
      </c>
      <c r="J2382" s="578">
        <v>2.2799999999999998</v>
      </c>
    </row>
    <row r="2383" spans="1:10" ht="60" customHeight="1">
      <c r="A2383" s="581" t="s">
        <v>12930</v>
      </c>
      <c r="B2383" s="582" t="s">
        <v>13018</v>
      </c>
      <c r="C2383" s="581" t="s">
        <v>7</v>
      </c>
      <c r="D2383" s="581" t="s">
        <v>1249</v>
      </c>
      <c r="E2383" s="804" t="s">
        <v>12945</v>
      </c>
      <c r="F2383" s="804"/>
      <c r="G2383" s="580" t="s">
        <v>23</v>
      </c>
      <c r="H2383" s="579">
        <v>1</v>
      </c>
      <c r="I2383" s="578">
        <v>16.86</v>
      </c>
      <c r="J2383" s="578">
        <v>16.86</v>
      </c>
    </row>
    <row r="2384" spans="1:10" ht="24" customHeight="1">
      <c r="A2384" s="581" t="s">
        <v>12930</v>
      </c>
      <c r="B2384" s="582" t="s">
        <v>13024</v>
      </c>
      <c r="C2384" s="581" t="s">
        <v>7</v>
      </c>
      <c r="D2384" s="581" t="s">
        <v>173</v>
      </c>
      <c r="E2384" s="804" t="s">
        <v>12928</v>
      </c>
      <c r="F2384" s="804"/>
      <c r="G2384" s="580" t="s">
        <v>23</v>
      </c>
      <c r="H2384" s="579">
        <v>1</v>
      </c>
      <c r="I2384" s="578">
        <v>18.86</v>
      </c>
      <c r="J2384" s="578">
        <v>18.86</v>
      </c>
    </row>
    <row r="2385" spans="1:10" ht="25.5">
      <c r="A2385" s="572"/>
      <c r="B2385" s="572"/>
      <c r="C2385" s="572"/>
      <c r="D2385" s="572"/>
      <c r="E2385" s="572" t="s">
        <v>12923</v>
      </c>
      <c r="F2385" s="571">
        <v>8.6602195000000002</v>
      </c>
      <c r="G2385" s="572" t="s">
        <v>12922</v>
      </c>
      <c r="H2385" s="571">
        <v>7.28</v>
      </c>
      <c r="I2385" s="572" t="s">
        <v>12921</v>
      </c>
      <c r="J2385" s="571">
        <v>15.94</v>
      </c>
    </row>
    <row r="2386" spans="1:10" ht="15" thickBot="1">
      <c r="A2386" s="572"/>
      <c r="B2386" s="572"/>
      <c r="C2386" s="572"/>
      <c r="D2386" s="572"/>
      <c r="E2386" s="572" t="s">
        <v>12920</v>
      </c>
      <c r="F2386" s="571">
        <v>10.73</v>
      </c>
      <c r="G2386" s="572"/>
      <c r="H2386" s="801" t="s">
        <v>12919</v>
      </c>
      <c r="I2386" s="801"/>
      <c r="J2386" s="571">
        <v>48.73</v>
      </c>
    </row>
    <row r="2387" spans="1:10" ht="0.95" customHeight="1" thickTop="1">
      <c r="A2387" s="570"/>
      <c r="B2387" s="570"/>
      <c r="C2387" s="570"/>
      <c r="D2387" s="570"/>
      <c r="E2387" s="570"/>
      <c r="F2387" s="570"/>
      <c r="G2387" s="570"/>
      <c r="H2387" s="570"/>
      <c r="I2387" s="570"/>
      <c r="J2387" s="570"/>
    </row>
    <row r="2388" spans="1:10" ht="18" customHeight="1">
      <c r="A2388" s="590" t="s">
        <v>13381</v>
      </c>
      <c r="B2388" s="588" t="s">
        <v>12942</v>
      </c>
      <c r="C2388" s="590" t="s">
        <v>12941</v>
      </c>
      <c r="D2388" s="590" t="s">
        <v>12940</v>
      </c>
      <c r="E2388" s="802" t="s">
        <v>12939</v>
      </c>
      <c r="F2388" s="802"/>
      <c r="G2388" s="589" t="s">
        <v>12938</v>
      </c>
      <c r="H2388" s="588" t="s">
        <v>12937</v>
      </c>
      <c r="I2388" s="588" t="s">
        <v>12936</v>
      </c>
      <c r="J2388" s="588" t="s">
        <v>12935</v>
      </c>
    </row>
    <row r="2389" spans="1:10" ht="36" customHeight="1">
      <c r="A2389" s="586" t="s">
        <v>12934</v>
      </c>
      <c r="B2389" s="587" t="s">
        <v>13453</v>
      </c>
      <c r="C2389" s="586" t="s">
        <v>7</v>
      </c>
      <c r="D2389" s="586" t="s">
        <v>2257</v>
      </c>
      <c r="E2389" s="803" t="s">
        <v>12945</v>
      </c>
      <c r="F2389" s="803"/>
      <c r="G2389" s="585" t="s">
        <v>46</v>
      </c>
      <c r="H2389" s="584">
        <v>1</v>
      </c>
      <c r="I2389" s="583">
        <v>26.27</v>
      </c>
      <c r="J2389" s="583">
        <v>26.27</v>
      </c>
    </row>
    <row r="2390" spans="1:10" ht="36" customHeight="1">
      <c r="A2390" s="581" t="s">
        <v>12930</v>
      </c>
      <c r="B2390" s="582" t="s">
        <v>13373</v>
      </c>
      <c r="C2390" s="581" t="s">
        <v>7</v>
      </c>
      <c r="D2390" s="581" t="s">
        <v>2255</v>
      </c>
      <c r="E2390" s="804" t="s">
        <v>12945</v>
      </c>
      <c r="F2390" s="804"/>
      <c r="G2390" s="580" t="s">
        <v>23</v>
      </c>
      <c r="H2390" s="579">
        <v>1</v>
      </c>
      <c r="I2390" s="578">
        <v>0.42</v>
      </c>
      <c r="J2390" s="578">
        <v>0.42</v>
      </c>
    </row>
    <row r="2391" spans="1:10" ht="36" customHeight="1">
      <c r="A2391" s="581" t="s">
        <v>12930</v>
      </c>
      <c r="B2391" s="582" t="s">
        <v>13375</v>
      </c>
      <c r="C2391" s="581" t="s">
        <v>7</v>
      </c>
      <c r="D2391" s="581" t="s">
        <v>2253</v>
      </c>
      <c r="E2391" s="804" t="s">
        <v>12945</v>
      </c>
      <c r="F2391" s="804"/>
      <c r="G2391" s="580" t="s">
        <v>23</v>
      </c>
      <c r="H2391" s="579">
        <v>1</v>
      </c>
      <c r="I2391" s="578">
        <v>0.33</v>
      </c>
      <c r="J2391" s="578">
        <v>0.33</v>
      </c>
    </row>
    <row r="2392" spans="1:10" ht="36" customHeight="1">
      <c r="A2392" s="581" t="s">
        <v>12930</v>
      </c>
      <c r="B2392" s="582" t="s">
        <v>13374</v>
      </c>
      <c r="C2392" s="581" t="s">
        <v>7</v>
      </c>
      <c r="D2392" s="581" t="s">
        <v>2254</v>
      </c>
      <c r="E2392" s="804" t="s">
        <v>12945</v>
      </c>
      <c r="F2392" s="804"/>
      <c r="G2392" s="580" t="s">
        <v>23</v>
      </c>
      <c r="H2392" s="579">
        <v>1</v>
      </c>
      <c r="I2392" s="578">
        <v>0.03</v>
      </c>
      <c r="J2392" s="578">
        <v>0.03</v>
      </c>
    </row>
    <row r="2393" spans="1:10" ht="36" customHeight="1">
      <c r="A2393" s="581" t="s">
        <v>12930</v>
      </c>
      <c r="B2393" s="582" t="s">
        <v>13371</v>
      </c>
      <c r="C2393" s="581" t="s">
        <v>7</v>
      </c>
      <c r="D2393" s="581" t="s">
        <v>2256</v>
      </c>
      <c r="E2393" s="804" t="s">
        <v>12945</v>
      </c>
      <c r="F2393" s="804"/>
      <c r="G2393" s="580" t="s">
        <v>23</v>
      </c>
      <c r="H2393" s="579">
        <v>1</v>
      </c>
      <c r="I2393" s="578">
        <v>25.49</v>
      </c>
      <c r="J2393" s="578">
        <v>25.49</v>
      </c>
    </row>
    <row r="2394" spans="1:10" ht="25.5">
      <c r="A2394" s="572"/>
      <c r="B2394" s="572"/>
      <c r="C2394" s="572"/>
      <c r="D2394" s="572"/>
      <c r="E2394" s="572" t="s">
        <v>12923</v>
      </c>
      <c r="F2394" s="571">
        <v>0</v>
      </c>
      <c r="G2394" s="572" t="s">
        <v>12922</v>
      </c>
      <c r="H2394" s="571">
        <v>0</v>
      </c>
      <c r="I2394" s="572" t="s">
        <v>12921</v>
      </c>
      <c r="J2394" s="571">
        <v>0</v>
      </c>
    </row>
    <row r="2395" spans="1:10" ht="15" thickBot="1">
      <c r="A2395" s="572"/>
      <c r="B2395" s="572"/>
      <c r="C2395" s="572"/>
      <c r="D2395" s="572"/>
      <c r="E2395" s="572" t="s">
        <v>12920</v>
      </c>
      <c r="F2395" s="571">
        <v>7.41</v>
      </c>
      <c r="G2395" s="572"/>
      <c r="H2395" s="801" t="s">
        <v>12919</v>
      </c>
      <c r="I2395" s="801"/>
      <c r="J2395" s="571">
        <v>33.68</v>
      </c>
    </row>
    <row r="2396" spans="1:10" ht="0.95" customHeight="1" thickTop="1">
      <c r="A2396" s="570"/>
      <c r="B2396" s="570"/>
      <c r="C2396" s="570"/>
      <c r="D2396" s="570"/>
      <c r="E2396" s="570"/>
      <c r="F2396" s="570"/>
      <c r="G2396" s="570"/>
      <c r="H2396" s="570"/>
      <c r="I2396" s="570"/>
      <c r="J2396" s="570"/>
    </row>
    <row r="2397" spans="1:10" ht="18" customHeight="1">
      <c r="A2397" s="590" t="s">
        <v>13381</v>
      </c>
      <c r="B2397" s="588" t="s">
        <v>12942</v>
      </c>
      <c r="C2397" s="590" t="s">
        <v>12941</v>
      </c>
      <c r="D2397" s="590" t="s">
        <v>12940</v>
      </c>
      <c r="E2397" s="802" t="s">
        <v>12939</v>
      </c>
      <c r="F2397" s="802"/>
      <c r="G2397" s="589" t="s">
        <v>12938</v>
      </c>
      <c r="H2397" s="588" t="s">
        <v>12937</v>
      </c>
      <c r="I2397" s="588" t="s">
        <v>12936</v>
      </c>
      <c r="J2397" s="588" t="s">
        <v>12935</v>
      </c>
    </row>
    <row r="2398" spans="1:10" ht="72" customHeight="1">
      <c r="A2398" s="586" t="s">
        <v>12934</v>
      </c>
      <c r="B2398" s="587" t="s">
        <v>13452</v>
      </c>
      <c r="C2398" s="586" t="s">
        <v>7</v>
      </c>
      <c r="D2398" s="586" t="s">
        <v>3716</v>
      </c>
      <c r="E2398" s="803" t="s">
        <v>12945</v>
      </c>
      <c r="F2398" s="803"/>
      <c r="G2398" s="585" t="s">
        <v>23</v>
      </c>
      <c r="H2398" s="584">
        <v>1</v>
      </c>
      <c r="I2398" s="583">
        <v>144.07</v>
      </c>
      <c r="J2398" s="583">
        <v>144.07</v>
      </c>
    </row>
    <row r="2399" spans="1:10" ht="24" customHeight="1">
      <c r="A2399" s="576" t="s">
        <v>12926</v>
      </c>
      <c r="B2399" s="577" t="s">
        <v>13005</v>
      </c>
      <c r="C2399" s="576" t="s">
        <v>7</v>
      </c>
      <c r="D2399" s="576" t="s">
        <v>7579</v>
      </c>
      <c r="E2399" s="800" t="s">
        <v>12924</v>
      </c>
      <c r="F2399" s="800"/>
      <c r="G2399" s="575" t="s">
        <v>58</v>
      </c>
      <c r="H2399" s="574">
        <v>32.159999999999997</v>
      </c>
      <c r="I2399" s="573">
        <v>4.4800000000000004</v>
      </c>
      <c r="J2399" s="573">
        <v>144.07</v>
      </c>
    </row>
    <row r="2400" spans="1:10" ht="25.5">
      <c r="A2400" s="572"/>
      <c r="B2400" s="572"/>
      <c r="C2400" s="572"/>
      <c r="D2400" s="572"/>
      <c r="E2400" s="572" t="s">
        <v>12923</v>
      </c>
      <c r="F2400" s="571">
        <v>0</v>
      </c>
      <c r="G2400" s="572" t="s">
        <v>12922</v>
      </c>
      <c r="H2400" s="571">
        <v>0</v>
      </c>
      <c r="I2400" s="572" t="s">
        <v>12921</v>
      </c>
      <c r="J2400" s="571">
        <v>0</v>
      </c>
    </row>
    <row r="2401" spans="1:10" ht="15" thickBot="1">
      <c r="A2401" s="572"/>
      <c r="B2401" s="572"/>
      <c r="C2401" s="572"/>
      <c r="D2401" s="572"/>
      <c r="E2401" s="572" t="s">
        <v>12920</v>
      </c>
      <c r="F2401" s="571">
        <v>40.68</v>
      </c>
      <c r="G2401" s="572"/>
      <c r="H2401" s="801" t="s">
        <v>12919</v>
      </c>
      <c r="I2401" s="801"/>
      <c r="J2401" s="571">
        <v>184.75</v>
      </c>
    </row>
    <row r="2402" spans="1:10" ht="0.95" customHeight="1" thickTop="1">
      <c r="A2402" s="570"/>
      <c r="B2402" s="570"/>
      <c r="C2402" s="570"/>
      <c r="D2402" s="570"/>
      <c r="E2402" s="570"/>
      <c r="F2402" s="570"/>
      <c r="G2402" s="570"/>
      <c r="H2402" s="570"/>
      <c r="I2402" s="570"/>
      <c r="J2402" s="570"/>
    </row>
    <row r="2403" spans="1:10" ht="18" customHeight="1">
      <c r="A2403" s="590" t="s">
        <v>13381</v>
      </c>
      <c r="B2403" s="588" t="s">
        <v>12942</v>
      </c>
      <c r="C2403" s="590" t="s">
        <v>12941</v>
      </c>
      <c r="D2403" s="590" t="s">
        <v>12940</v>
      </c>
      <c r="E2403" s="802" t="s">
        <v>12939</v>
      </c>
      <c r="F2403" s="802"/>
      <c r="G2403" s="589" t="s">
        <v>12938</v>
      </c>
      <c r="H2403" s="588" t="s">
        <v>12937</v>
      </c>
      <c r="I2403" s="588" t="s">
        <v>12936</v>
      </c>
      <c r="J2403" s="588" t="s">
        <v>12935</v>
      </c>
    </row>
    <row r="2404" spans="1:10" ht="24" customHeight="1">
      <c r="A2404" s="586" t="s">
        <v>12934</v>
      </c>
      <c r="B2404" s="587" t="s">
        <v>13451</v>
      </c>
      <c r="C2404" s="586" t="s">
        <v>7</v>
      </c>
      <c r="D2404" s="586" t="s">
        <v>3777</v>
      </c>
      <c r="E2404" s="803" t="s">
        <v>13154</v>
      </c>
      <c r="F2404" s="803"/>
      <c r="G2404" s="585" t="s">
        <v>18</v>
      </c>
      <c r="H2404" s="584">
        <v>1</v>
      </c>
      <c r="I2404" s="583">
        <v>19.55</v>
      </c>
      <c r="J2404" s="583">
        <v>19.55</v>
      </c>
    </row>
    <row r="2405" spans="1:10" ht="60" customHeight="1">
      <c r="A2405" s="581" t="s">
        <v>12930</v>
      </c>
      <c r="B2405" s="582" t="s">
        <v>13364</v>
      </c>
      <c r="C2405" s="581" t="s">
        <v>7</v>
      </c>
      <c r="D2405" s="581" t="s">
        <v>4554</v>
      </c>
      <c r="E2405" s="804" t="s">
        <v>12928</v>
      </c>
      <c r="F2405" s="804"/>
      <c r="G2405" s="580" t="s">
        <v>12963</v>
      </c>
      <c r="H2405" s="579">
        <v>9.4999999999999998E-3</v>
      </c>
      <c r="I2405" s="578">
        <v>383.63</v>
      </c>
      <c r="J2405" s="578">
        <v>3.64</v>
      </c>
    </row>
    <row r="2406" spans="1:10" ht="24" customHeight="1">
      <c r="A2406" s="581" t="s">
        <v>12930</v>
      </c>
      <c r="B2406" s="582" t="s">
        <v>12929</v>
      </c>
      <c r="C2406" s="581" t="s">
        <v>7</v>
      </c>
      <c r="D2406" s="581" t="s">
        <v>25</v>
      </c>
      <c r="E2406" s="804" t="s">
        <v>12928</v>
      </c>
      <c r="F2406" s="804"/>
      <c r="G2406" s="580" t="s">
        <v>23</v>
      </c>
      <c r="H2406" s="579">
        <v>0.433</v>
      </c>
      <c r="I2406" s="578">
        <v>15.65</v>
      </c>
      <c r="J2406" s="578">
        <v>6.77</v>
      </c>
    </row>
    <row r="2407" spans="1:10" ht="24" customHeight="1">
      <c r="A2407" s="581" t="s">
        <v>12930</v>
      </c>
      <c r="B2407" s="582" t="s">
        <v>12990</v>
      </c>
      <c r="C2407" s="581" t="s">
        <v>7</v>
      </c>
      <c r="D2407" s="581" t="s">
        <v>195</v>
      </c>
      <c r="E2407" s="804" t="s">
        <v>12928</v>
      </c>
      <c r="F2407" s="804"/>
      <c r="G2407" s="580" t="s">
        <v>23</v>
      </c>
      <c r="H2407" s="579">
        <v>0.433</v>
      </c>
      <c r="I2407" s="578">
        <v>21.12</v>
      </c>
      <c r="J2407" s="578">
        <v>9.14</v>
      </c>
    </row>
    <row r="2408" spans="1:10" ht="25.5">
      <c r="A2408" s="572"/>
      <c r="B2408" s="572"/>
      <c r="C2408" s="572"/>
      <c r="D2408" s="572"/>
      <c r="E2408" s="572" t="s">
        <v>12923</v>
      </c>
      <c r="F2408" s="571">
        <v>7.1824405085298269</v>
      </c>
      <c r="G2408" s="572" t="s">
        <v>12922</v>
      </c>
      <c r="H2408" s="571">
        <v>6.04</v>
      </c>
      <c r="I2408" s="572" t="s">
        <v>12921</v>
      </c>
      <c r="J2408" s="571">
        <v>13.22</v>
      </c>
    </row>
    <row r="2409" spans="1:10" ht="15" thickBot="1">
      <c r="A2409" s="572"/>
      <c r="B2409" s="572"/>
      <c r="C2409" s="572"/>
      <c r="D2409" s="572"/>
      <c r="E2409" s="572" t="s">
        <v>12920</v>
      </c>
      <c r="F2409" s="571">
        <v>5.52</v>
      </c>
      <c r="G2409" s="572"/>
      <c r="H2409" s="801" t="s">
        <v>12919</v>
      </c>
      <c r="I2409" s="801"/>
      <c r="J2409" s="571">
        <v>25.07</v>
      </c>
    </row>
    <row r="2410" spans="1:10" ht="0.95" customHeight="1" thickTop="1">
      <c r="A2410" s="570"/>
      <c r="B2410" s="570"/>
      <c r="C2410" s="570"/>
      <c r="D2410" s="570"/>
      <c r="E2410" s="570"/>
      <c r="F2410" s="570"/>
      <c r="G2410" s="570"/>
      <c r="H2410" s="570"/>
      <c r="I2410" s="570"/>
      <c r="J2410" s="570"/>
    </row>
    <row r="2411" spans="1:10" ht="18" customHeight="1">
      <c r="A2411" s="590" t="s">
        <v>13381</v>
      </c>
      <c r="B2411" s="588" t="s">
        <v>12942</v>
      </c>
      <c r="C2411" s="590" t="s">
        <v>12941</v>
      </c>
      <c r="D2411" s="590" t="s">
        <v>12940</v>
      </c>
      <c r="E2411" s="802" t="s">
        <v>12939</v>
      </c>
      <c r="F2411" s="802"/>
      <c r="G2411" s="589" t="s">
        <v>12938</v>
      </c>
      <c r="H2411" s="588" t="s">
        <v>12937</v>
      </c>
      <c r="I2411" s="588" t="s">
        <v>12936</v>
      </c>
      <c r="J2411" s="588" t="s">
        <v>12935</v>
      </c>
    </row>
    <row r="2412" spans="1:10" ht="36" customHeight="1">
      <c r="A2412" s="586" t="s">
        <v>12934</v>
      </c>
      <c r="B2412" s="587" t="s">
        <v>13450</v>
      </c>
      <c r="C2412" s="586" t="s">
        <v>7</v>
      </c>
      <c r="D2412" s="586" t="s">
        <v>9352</v>
      </c>
      <c r="E2412" s="803" t="s">
        <v>13449</v>
      </c>
      <c r="F2412" s="803"/>
      <c r="G2412" s="585" t="s">
        <v>41</v>
      </c>
      <c r="H2412" s="584">
        <v>1</v>
      </c>
      <c r="I2412" s="583">
        <v>37.17</v>
      </c>
      <c r="J2412" s="583">
        <v>37.17</v>
      </c>
    </row>
    <row r="2413" spans="1:10" ht="24" customHeight="1">
      <c r="A2413" s="581" t="s">
        <v>12930</v>
      </c>
      <c r="B2413" s="582" t="s">
        <v>13069</v>
      </c>
      <c r="C2413" s="581" t="s">
        <v>7</v>
      </c>
      <c r="D2413" s="581" t="s">
        <v>54</v>
      </c>
      <c r="E2413" s="804" t="s">
        <v>12928</v>
      </c>
      <c r="F2413" s="804"/>
      <c r="G2413" s="580" t="s">
        <v>23</v>
      </c>
      <c r="H2413" s="579">
        <v>0.91600000000000004</v>
      </c>
      <c r="I2413" s="578">
        <v>21.16</v>
      </c>
      <c r="J2413" s="578">
        <v>19.38</v>
      </c>
    </row>
    <row r="2414" spans="1:10" ht="24" customHeight="1">
      <c r="A2414" s="581" t="s">
        <v>12930</v>
      </c>
      <c r="B2414" s="582" t="s">
        <v>12929</v>
      </c>
      <c r="C2414" s="581" t="s">
        <v>7</v>
      </c>
      <c r="D2414" s="581" t="s">
        <v>25</v>
      </c>
      <c r="E2414" s="804" t="s">
        <v>12928</v>
      </c>
      <c r="F2414" s="804"/>
      <c r="G2414" s="580" t="s">
        <v>23</v>
      </c>
      <c r="H2414" s="579">
        <v>0.45800000000000002</v>
      </c>
      <c r="I2414" s="578">
        <v>15.65</v>
      </c>
      <c r="J2414" s="578">
        <v>7.16</v>
      </c>
    </row>
    <row r="2415" spans="1:10" ht="36" customHeight="1">
      <c r="A2415" s="576" t="s">
        <v>12926</v>
      </c>
      <c r="B2415" s="577" t="s">
        <v>13448</v>
      </c>
      <c r="C2415" s="576" t="s">
        <v>7</v>
      </c>
      <c r="D2415" s="576" t="s">
        <v>6316</v>
      </c>
      <c r="E2415" s="800" t="s">
        <v>12924</v>
      </c>
      <c r="F2415" s="800"/>
      <c r="G2415" s="575" t="s">
        <v>41</v>
      </c>
      <c r="H2415" s="574">
        <v>1</v>
      </c>
      <c r="I2415" s="573">
        <v>10.63</v>
      </c>
      <c r="J2415" s="573">
        <v>10.63</v>
      </c>
    </row>
    <row r="2416" spans="1:10" ht="25.5">
      <c r="A2416" s="572"/>
      <c r="B2416" s="572"/>
      <c r="C2416" s="572"/>
      <c r="D2416" s="572"/>
      <c r="E2416" s="572" t="s">
        <v>12923</v>
      </c>
      <c r="F2416" s="571">
        <v>11.653808540693252</v>
      </c>
      <c r="G2416" s="572" t="s">
        <v>12922</v>
      </c>
      <c r="H2416" s="571">
        <v>9.8000000000000007</v>
      </c>
      <c r="I2416" s="572" t="s">
        <v>12921</v>
      </c>
      <c r="J2416" s="571">
        <v>21.45</v>
      </c>
    </row>
    <row r="2417" spans="1:10" ht="15" thickBot="1">
      <c r="A2417" s="572"/>
      <c r="B2417" s="572"/>
      <c r="C2417" s="572"/>
      <c r="D2417" s="572"/>
      <c r="E2417" s="572" t="s">
        <v>12920</v>
      </c>
      <c r="F2417" s="571">
        <v>10.49</v>
      </c>
      <c r="G2417" s="572"/>
      <c r="H2417" s="801" t="s">
        <v>12919</v>
      </c>
      <c r="I2417" s="801"/>
      <c r="J2417" s="571">
        <v>47.66</v>
      </c>
    </row>
    <row r="2418" spans="1:10" ht="0.95" customHeight="1" thickTop="1">
      <c r="A2418" s="570"/>
      <c r="B2418" s="570"/>
      <c r="C2418" s="570"/>
      <c r="D2418" s="570"/>
      <c r="E2418" s="570"/>
      <c r="F2418" s="570"/>
      <c r="G2418" s="570"/>
      <c r="H2418" s="570"/>
      <c r="I2418" s="570"/>
      <c r="J2418" s="570"/>
    </row>
    <row r="2419" spans="1:10" ht="18" customHeight="1">
      <c r="A2419" s="590" t="s">
        <v>13381</v>
      </c>
      <c r="B2419" s="588" t="s">
        <v>12942</v>
      </c>
      <c r="C2419" s="590" t="s">
        <v>12941</v>
      </c>
      <c r="D2419" s="590" t="s">
        <v>12940</v>
      </c>
      <c r="E2419" s="802" t="s">
        <v>12939</v>
      </c>
      <c r="F2419" s="802"/>
      <c r="G2419" s="589" t="s">
        <v>12938</v>
      </c>
      <c r="H2419" s="588" t="s">
        <v>12937</v>
      </c>
      <c r="I2419" s="588" t="s">
        <v>12936</v>
      </c>
      <c r="J2419" s="588" t="s">
        <v>12935</v>
      </c>
    </row>
    <row r="2420" spans="1:10" ht="36" customHeight="1">
      <c r="A2420" s="586" t="s">
        <v>12934</v>
      </c>
      <c r="B2420" s="587" t="s">
        <v>13447</v>
      </c>
      <c r="C2420" s="586" t="s">
        <v>7</v>
      </c>
      <c r="D2420" s="586" t="s">
        <v>9399</v>
      </c>
      <c r="E2420" s="803" t="s">
        <v>13070</v>
      </c>
      <c r="F2420" s="803"/>
      <c r="G2420" s="585" t="s">
        <v>18</v>
      </c>
      <c r="H2420" s="584">
        <v>1</v>
      </c>
      <c r="I2420" s="583">
        <v>54.18</v>
      </c>
      <c r="J2420" s="583">
        <v>54.18</v>
      </c>
    </row>
    <row r="2421" spans="1:10" ht="36" customHeight="1">
      <c r="A2421" s="581" t="s">
        <v>12930</v>
      </c>
      <c r="B2421" s="582" t="s">
        <v>13284</v>
      </c>
      <c r="C2421" s="581" t="s">
        <v>7</v>
      </c>
      <c r="D2421" s="581" t="s">
        <v>2320</v>
      </c>
      <c r="E2421" s="804" t="s">
        <v>13070</v>
      </c>
      <c r="F2421" s="804"/>
      <c r="G2421" s="580" t="s">
        <v>21</v>
      </c>
      <c r="H2421" s="579">
        <v>1.36</v>
      </c>
      <c r="I2421" s="578">
        <v>14.02</v>
      </c>
      <c r="J2421" s="578">
        <v>19.059999999999999</v>
      </c>
    </row>
    <row r="2422" spans="1:10" ht="36" customHeight="1">
      <c r="A2422" s="581" t="s">
        <v>12930</v>
      </c>
      <c r="B2422" s="582" t="s">
        <v>13298</v>
      </c>
      <c r="C2422" s="581" t="s">
        <v>7</v>
      </c>
      <c r="D2422" s="581" t="s">
        <v>565</v>
      </c>
      <c r="E2422" s="804" t="s">
        <v>13070</v>
      </c>
      <c r="F2422" s="804"/>
      <c r="G2422" s="580" t="s">
        <v>12963</v>
      </c>
      <c r="H2422" s="579">
        <v>4.2999999999999997E-2</v>
      </c>
      <c r="I2422" s="578">
        <v>350.6</v>
      </c>
      <c r="J2422" s="578">
        <v>15.07</v>
      </c>
    </row>
    <row r="2423" spans="1:10" ht="24" customHeight="1">
      <c r="A2423" s="581" t="s">
        <v>12930</v>
      </c>
      <c r="B2423" s="582" t="s">
        <v>12929</v>
      </c>
      <c r="C2423" s="581" t="s">
        <v>7</v>
      </c>
      <c r="D2423" s="581" t="s">
        <v>25</v>
      </c>
      <c r="E2423" s="804" t="s">
        <v>12928</v>
      </c>
      <c r="F2423" s="804"/>
      <c r="G2423" s="580" t="s">
        <v>23</v>
      </c>
      <c r="H2423" s="579">
        <v>0.66500000000000004</v>
      </c>
      <c r="I2423" s="578">
        <v>15.65</v>
      </c>
      <c r="J2423" s="578">
        <v>10.4</v>
      </c>
    </row>
    <row r="2424" spans="1:10" ht="24" customHeight="1">
      <c r="A2424" s="581" t="s">
        <v>12930</v>
      </c>
      <c r="B2424" s="582" t="s">
        <v>13035</v>
      </c>
      <c r="C2424" s="581" t="s">
        <v>7</v>
      </c>
      <c r="D2424" s="581" t="s">
        <v>49</v>
      </c>
      <c r="E2424" s="804" t="s">
        <v>12928</v>
      </c>
      <c r="F2424" s="804"/>
      <c r="G2424" s="580" t="s">
        <v>23</v>
      </c>
      <c r="H2424" s="579">
        <v>0.48599999999999999</v>
      </c>
      <c r="I2424" s="578">
        <v>19.86</v>
      </c>
      <c r="J2424" s="578">
        <v>9.65</v>
      </c>
    </row>
    <row r="2425" spans="1:10" ht="25.5">
      <c r="A2425" s="572"/>
      <c r="B2425" s="572"/>
      <c r="C2425" s="572"/>
      <c r="D2425" s="572"/>
      <c r="E2425" s="572" t="s">
        <v>12923</v>
      </c>
      <c r="F2425" s="571">
        <v>9.6055634032380741</v>
      </c>
      <c r="G2425" s="572" t="s">
        <v>12922</v>
      </c>
      <c r="H2425" s="571">
        <v>8.07</v>
      </c>
      <c r="I2425" s="572" t="s">
        <v>12921</v>
      </c>
      <c r="J2425" s="571">
        <v>17.68</v>
      </c>
    </row>
    <row r="2426" spans="1:10" ht="15" thickBot="1">
      <c r="A2426" s="572"/>
      <c r="B2426" s="572"/>
      <c r="C2426" s="572"/>
      <c r="D2426" s="572"/>
      <c r="E2426" s="572" t="s">
        <v>12920</v>
      </c>
      <c r="F2426" s="571">
        <v>15.3</v>
      </c>
      <c r="G2426" s="572"/>
      <c r="H2426" s="801" t="s">
        <v>12919</v>
      </c>
      <c r="I2426" s="801"/>
      <c r="J2426" s="571">
        <v>69.48</v>
      </c>
    </row>
    <row r="2427" spans="1:10" ht="0.95" customHeight="1" thickTop="1">
      <c r="A2427" s="570"/>
      <c r="B2427" s="570"/>
      <c r="C2427" s="570"/>
      <c r="D2427" s="570"/>
      <c r="E2427" s="570"/>
      <c r="F2427" s="570"/>
      <c r="G2427" s="570"/>
      <c r="H2427" s="570"/>
      <c r="I2427" s="570"/>
      <c r="J2427" s="570"/>
    </row>
    <row r="2428" spans="1:10" ht="18" customHeight="1">
      <c r="A2428" s="590" t="s">
        <v>13381</v>
      </c>
      <c r="B2428" s="588" t="s">
        <v>12942</v>
      </c>
      <c r="C2428" s="590" t="s">
        <v>12941</v>
      </c>
      <c r="D2428" s="590" t="s">
        <v>12940</v>
      </c>
      <c r="E2428" s="802" t="s">
        <v>12939</v>
      </c>
      <c r="F2428" s="802"/>
      <c r="G2428" s="589" t="s">
        <v>12938</v>
      </c>
      <c r="H2428" s="588" t="s">
        <v>12937</v>
      </c>
      <c r="I2428" s="588" t="s">
        <v>12936</v>
      </c>
      <c r="J2428" s="588" t="s">
        <v>12935</v>
      </c>
    </row>
    <row r="2429" spans="1:10" ht="36" customHeight="1">
      <c r="A2429" s="586" t="s">
        <v>12934</v>
      </c>
      <c r="B2429" s="587" t="s">
        <v>13446</v>
      </c>
      <c r="C2429" s="586" t="s">
        <v>7</v>
      </c>
      <c r="D2429" s="586" t="s">
        <v>3517</v>
      </c>
      <c r="E2429" s="803" t="s">
        <v>13070</v>
      </c>
      <c r="F2429" s="803"/>
      <c r="G2429" s="585" t="s">
        <v>13042</v>
      </c>
      <c r="H2429" s="584">
        <v>1</v>
      </c>
      <c r="I2429" s="583">
        <v>86.15</v>
      </c>
      <c r="J2429" s="583">
        <v>86.15</v>
      </c>
    </row>
    <row r="2430" spans="1:10" ht="24" customHeight="1">
      <c r="A2430" s="581" t="s">
        <v>12930</v>
      </c>
      <c r="B2430" s="582" t="s">
        <v>13201</v>
      </c>
      <c r="C2430" s="581" t="s">
        <v>7</v>
      </c>
      <c r="D2430" s="581" t="s">
        <v>48</v>
      </c>
      <c r="E2430" s="804" t="s">
        <v>12928</v>
      </c>
      <c r="F2430" s="804"/>
      <c r="G2430" s="580" t="s">
        <v>23</v>
      </c>
      <c r="H2430" s="579">
        <v>2.3570000000000002</v>
      </c>
      <c r="I2430" s="578">
        <v>19.649999999999999</v>
      </c>
      <c r="J2430" s="578">
        <v>46.31</v>
      </c>
    </row>
    <row r="2431" spans="1:10" ht="24" customHeight="1">
      <c r="A2431" s="581" t="s">
        <v>12930</v>
      </c>
      <c r="B2431" s="582" t="s">
        <v>13068</v>
      </c>
      <c r="C2431" s="581" t="s">
        <v>7</v>
      </c>
      <c r="D2431" s="581" t="s">
        <v>47</v>
      </c>
      <c r="E2431" s="804" t="s">
        <v>12928</v>
      </c>
      <c r="F2431" s="804"/>
      <c r="G2431" s="580" t="s">
        <v>23</v>
      </c>
      <c r="H2431" s="579">
        <v>1.444</v>
      </c>
      <c r="I2431" s="578">
        <v>16.3</v>
      </c>
      <c r="J2431" s="578">
        <v>23.53</v>
      </c>
    </row>
    <row r="2432" spans="1:10" ht="24" customHeight="1">
      <c r="A2432" s="576" t="s">
        <v>12926</v>
      </c>
      <c r="B2432" s="577" t="s">
        <v>13066</v>
      </c>
      <c r="C2432" s="576" t="s">
        <v>7</v>
      </c>
      <c r="D2432" s="576" t="s">
        <v>6225</v>
      </c>
      <c r="E2432" s="800" t="s">
        <v>12924</v>
      </c>
      <c r="F2432" s="800"/>
      <c r="G2432" s="575" t="s">
        <v>58</v>
      </c>
      <c r="H2432" s="574">
        <v>1.7000000000000001E-2</v>
      </c>
      <c r="I2432" s="573">
        <v>5.24</v>
      </c>
      <c r="J2432" s="573">
        <v>0.08</v>
      </c>
    </row>
    <row r="2433" spans="1:10" ht="24" customHeight="1">
      <c r="A2433" s="576" t="s">
        <v>12926</v>
      </c>
      <c r="B2433" s="577" t="s">
        <v>13200</v>
      </c>
      <c r="C2433" s="576" t="s">
        <v>7</v>
      </c>
      <c r="D2433" s="576" t="s">
        <v>11359</v>
      </c>
      <c r="E2433" s="800" t="s">
        <v>12924</v>
      </c>
      <c r="F2433" s="800"/>
      <c r="G2433" s="575" t="s">
        <v>18</v>
      </c>
      <c r="H2433" s="574">
        <v>0.37</v>
      </c>
      <c r="I2433" s="573">
        <v>7.23</v>
      </c>
      <c r="J2433" s="573">
        <v>2.67</v>
      </c>
    </row>
    <row r="2434" spans="1:10" ht="24" customHeight="1">
      <c r="A2434" s="576" t="s">
        <v>12926</v>
      </c>
      <c r="B2434" s="577" t="s">
        <v>13199</v>
      </c>
      <c r="C2434" s="576" t="s">
        <v>7</v>
      </c>
      <c r="D2434" s="576" t="s">
        <v>7957</v>
      </c>
      <c r="E2434" s="800" t="s">
        <v>12924</v>
      </c>
      <c r="F2434" s="800"/>
      <c r="G2434" s="575" t="s">
        <v>21</v>
      </c>
      <c r="H2434" s="574">
        <v>3.9E-2</v>
      </c>
      <c r="I2434" s="573">
        <v>14.44</v>
      </c>
      <c r="J2434" s="573">
        <v>0.56000000000000005</v>
      </c>
    </row>
    <row r="2435" spans="1:10" ht="24" customHeight="1">
      <c r="A2435" s="576" t="s">
        <v>12926</v>
      </c>
      <c r="B2435" s="577" t="s">
        <v>13064</v>
      </c>
      <c r="C2435" s="576" t="s">
        <v>7</v>
      </c>
      <c r="D2435" s="576" t="s">
        <v>11365</v>
      </c>
      <c r="E2435" s="800" t="s">
        <v>12924</v>
      </c>
      <c r="F2435" s="800"/>
      <c r="G2435" s="575" t="s">
        <v>18</v>
      </c>
      <c r="H2435" s="574">
        <v>0.44</v>
      </c>
      <c r="I2435" s="573">
        <v>2.5299999999999998</v>
      </c>
      <c r="J2435" s="573">
        <v>1.1100000000000001</v>
      </c>
    </row>
    <row r="2436" spans="1:10" ht="24" customHeight="1">
      <c r="A2436" s="576" t="s">
        <v>12926</v>
      </c>
      <c r="B2436" s="577" t="s">
        <v>13443</v>
      </c>
      <c r="C2436" s="576" t="s">
        <v>7</v>
      </c>
      <c r="D2436" s="576" t="s">
        <v>12259</v>
      </c>
      <c r="E2436" s="800" t="s">
        <v>12924</v>
      </c>
      <c r="F2436" s="800"/>
      <c r="G2436" s="575" t="s">
        <v>18</v>
      </c>
      <c r="H2436" s="574">
        <v>1.38</v>
      </c>
      <c r="I2436" s="573">
        <v>8.6199999999999992</v>
      </c>
      <c r="J2436" s="573">
        <v>11.89</v>
      </c>
    </row>
    <row r="2437" spans="1:10" ht="25.5">
      <c r="A2437" s="572"/>
      <c r="B2437" s="572"/>
      <c r="C2437" s="572"/>
      <c r="D2437" s="572"/>
      <c r="E2437" s="572" t="s">
        <v>12923</v>
      </c>
      <c r="F2437" s="571">
        <v>30.283603172878408</v>
      </c>
      <c r="G2437" s="572" t="s">
        <v>12922</v>
      </c>
      <c r="H2437" s="571">
        <v>25.46</v>
      </c>
      <c r="I2437" s="572" t="s">
        <v>12921</v>
      </c>
      <c r="J2437" s="571">
        <v>55.74</v>
      </c>
    </row>
    <row r="2438" spans="1:10" ht="15" thickBot="1">
      <c r="A2438" s="572"/>
      <c r="B2438" s="572"/>
      <c r="C2438" s="572"/>
      <c r="D2438" s="572"/>
      <c r="E2438" s="572" t="s">
        <v>12920</v>
      </c>
      <c r="F2438" s="571">
        <v>24.32</v>
      </c>
      <c r="G2438" s="572"/>
      <c r="H2438" s="801" t="s">
        <v>12919</v>
      </c>
      <c r="I2438" s="801"/>
      <c r="J2438" s="571">
        <v>110.47</v>
      </c>
    </row>
    <row r="2439" spans="1:10" ht="0.95" customHeight="1" thickTop="1">
      <c r="A2439" s="570"/>
      <c r="B2439" s="570"/>
      <c r="C2439" s="570"/>
      <c r="D2439" s="570"/>
      <c r="E2439" s="570"/>
      <c r="F2439" s="570"/>
      <c r="G2439" s="570"/>
      <c r="H2439" s="570"/>
      <c r="I2439" s="570"/>
      <c r="J2439" s="570"/>
    </row>
    <row r="2440" spans="1:10" ht="18" customHeight="1">
      <c r="A2440" s="590" t="s">
        <v>13381</v>
      </c>
      <c r="B2440" s="588" t="s">
        <v>12942</v>
      </c>
      <c r="C2440" s="590" t="s">
        <v>12941</v>
      </c>
      <c r="D2440" s="590" t="s">
        <v>12940</v>
      </c>
      <c r="E2440" s="802" t="s">
        <v>12939</v>
      </c>
      <c r="F2440" s="802"/>
      <c r="G2440" s="589" t="s">
        <v>12938</v>
      </c>
      <c r="H2440" s="588" t="s">
        <v>12937</v>
      </c>
      <c r="I2440" s="588" t="s">
        <v>12936</v>
      </c>
      <c r="J2440" s="588" t="s">
        <v>12935</v>
      </c>
    </row>
    <row r="2441" spans="1:10" ht="36" customHeight="1">
      <c r="A2441" s="586" t="s">
        <v>12934</v>
      </c>
      <c r="B2441" s="587" t="s">
        <v>13445</v>
      </c>
      <c r="C2441" s="586" t="s">
        <v>7</v>
      </c>
      <c r="D2441" s="586" t="s">
        <v>9436</v>
      </c>
      <c r="E2441" s="803" t="s">
        <v>13070</v>
      </c>
      <c r="F2441" s="803"/>
      <c r="G2441" s="585" t="s">
        <v>13042</v>
      </c>
      <c r="H2441" s="584">
        <v>1</v>
      </c>
      <c r="I2441" s="583">
        <v>104.25</v>
      </c>
      <c r="J2441" s="583">
        <v>104.25</v>
      </c>
    </row>
    <row r="2442" spans="1:10" ht="24" customHeight="1">
      <c r="A2442" s="581" t="s">
        <v>12930</v>
      </c>
      <c r="B2442" s="582" t="s">
        <v>13204</v>
      </c>
      <c r="C2442" s="581" t="s">
        <v>7</v>
      </c>
      <c r="D2442" s="581" t="s">
        <v>9411</v>
      </c>
      <c r="E2442" s="804" t="s">
        <v>13070</v>
      </c>
      <c r="F2442" s="804"/>
      <c r="G2442" s="580" t="s">
        <v>13042</v>
      </c>
      <c r="H2442" s="579">
        <v>0.41899999999999998</v>
      </c>
      <c r="I2442" s="578">
        <v>91.78</v>
      </c>
      <c r="J2442" s="578">
        <v>38.450000000000003</v>
      </c>
    </row>
    <row r="2443" spans="1:10" ht="24" customHeight="1">
      <c r="A2443" s="581" t="s">
        <v>12930</v>
      </c>
      <c r="B2443" s="582" t="s">
        <v>13206</v>
      </c>
      <c r="C2443" s="581" t="s">
        <v>7</v>
      </c>
      <c r="D2443" s="581" t="s">
        <v>9414</v>
      </c>
      <c r="E2443" s="804" t="s">
        <v>13070</v>
      </c>
      <c r="F2443" s="804"/>
      <c r="G2443" s="580" t="s">
        <v>18</v>
      </c>
      <c r="H2443" s="579">
        <v>1.879</v>
      </c>
      <c r="I2443" s="578">
        <v>12.55</v>
      </c>
      <c r="J2443" s="578">
        <v>23.58</v>
      </c>
    </row>
    <row r="2444" spans="1:10" ht="24" customHeight="1">
      <c r="A2444" s="581" t="s">
        <v>12930</v>
      </c>
      <c r="B2444" s="582" t="s">
        <v>13068</v>
      </c>
      <c r="C2444" s="581" t="s">
        <v>7</v>
      </c>
      <c r="D2444" s="581" t="s">
        <v>47</v>
      </c>
      <c r="E2444" s="804" t="s">
        <v>12928</v>
      </c>
      <c r="F2444" s="804"/>
      <c r="G2444" s="580" t="s">
        <v>23</v>
      </c>
      <c r="H2444" s="579">
        <v>0.309</v>
      </c>
      <c r="I2444" s="578">
        <v>16.3</v>
      </c>
      <c r="J2444" s="578">
        <v>5.03</v>
      </c>
    </row>
    <row r="2445" spans="1:10" ht="24" customHeight="1">
      <c r="A2445" s="581" t="s">
        <v>12930</v>
      </c>
      <c r="B2445" s="582" t="s">
        <v>13201</v>
      </c>
      <c r="C2445" s="581" t="s">
        <v>7</v>
      </c>
      <c r="D2445" s="581" t="s">
        <v>48</v>
      </c>
      <c r="E2445" s="804" t="s">
        <v>12928</v>
      </c>
      <c r="F2445" s="804"/>
      <c r="G2445" s="580" t="s">
        <v>23</v>
      </c>
      <c r="H2445" s="579">
        <v>1.6859999999999999</v>
      </c>
      <c r="I2445" s="578">
        <v>19.649999999999999</v>
      </c>
      <c r="J2445" s="578">
        <v>33.119999999999997</v>
      </c>
    </row>
    <row r="2446" spans="1:10" ht="24" customHeight="1">
      <c r="A2446" s="576" t="s">
        <v>12926</v>
      </c>
      <c r="B2446" s="577" t="s">
        <v>13066</v>
      </c>
      <c r="C2446" s="576" t="s">
        <v>7</v>
      </c>
      <c r="D2446" s="576" t="s">
        <v>6225</v>
      </c>
      <c r="E2446" s="800" t="s">
        <v>12924</v>
      </c>
      <c r="F2446" s="800"/>
      <c r="G2446" s="575" t="s">
        <v>58</v>
      </c>
      <c r="H2446" s="574">
        <v>1.7000000000000001E-2</v>
      </c>
      <c r="I2446" s="573">
        <v>5.24</v>
      </c>
      <c r="J2446" s="573">
        <v>0.08</v>
      </c>
    </row>
    <row r="2447" spans="1:10" ht="24" customHeight="1">
      <c r="A2447" s="576" t="s">
        <v>12926</v>
      </c>
      <c r="B2447" s="577" t="s">
        <v>13444</v>
      </c>
      <c r="C2447" s="576" t="s">
        <v>7</v>
      </c>
      <c r="D2447" s="576" t="s">
        <v>7948</v>
      </c>
      <c r="E2447" s="800" t="s">
        <v>12924</v>
      </c>
      <c r="F2447" s="800"/>
      <c r="G2447" s="575" t="s">
        <v>21</v>
      </c>
      <c r="H2447" s="574">
        <v>6.6000000000000003E-2</v>
      </c>
      <c r="I2447" s="573">
        <v>17.829999999999998</v>
      </c>
      <c r="J2447" s="573">
        <v>1.17</v>
      </c>
    </row>
    <row r="2448" spans="1:10" ht="24" customHeight="1">
      <c r="A2448" s="576" t="s">
        <v>12926</v>
      </c>
      <c r="B2448" s="577" t="s">
        <v>13443</v>
      </c>
      <c r="C2448" s="576" t="s">
        <v>7</v>
      </c>
      <c r="D2448" s="576" t="s">
        <v>12259</v>
      </c>
      <c r="E2448" s="800" t="s">
        <v>12924</v>
      </c>
      <c r="F2448" s="800"/>
      <c r="G2448" s="575" t="s">
        <v>18</v>
      </c>
      <c r="H2448" s="574">
        <v>0.32800000000000001</v>
      </c>
      <c r="I2448" s="573">
        <v>8.6199999999999992</v>
      </c>
      <c r="J2448" s="573">
        <v>2.82</v>
      </c>
    </row>
    <row r="2449" spans="1:10" ht="25.5">
      <c r="A2449" s="572"/>
      <c r="B2449" s="572"/>
      <c r="C2449" s="572"/>
      <c r="D2449" s="572"/>
      <c r="E2449" s="572" t="s">
        <v>12923</v>
      </c>
      <c r="F2449" s="571">
        <v>23.177224817994134</v>
      </c>
      <c r="G2449" s="572" t="s">
        <v>12922</v>
      </c>
      <c r="H2449" s="571">
        <v>19.48</v>
      </c>
      <c r="I2449" s="572" t="s">
        <v>12921</v>
      </c>
      <c r="J2449" s="571">
        <v>42.66</v>
      </c>
    </row>
    <row r="2450" spans="1:10" ht="15" thickBot="1">
      <c r="A2450" s="572"/>
      <c r="B2450" s="572"/>
      <c r="C2450" s="572"/>
      <c r="D2450" s="572"/>
      <c r="E2450" s="572" t="s">
        <v>12920</v>
      </c>
      <c r="F2450" s="571">
        <v>29.44</v>
      </c>
      <c r="G2450" s="572"/>
      <c r="H2450" s="801" t="s">
        <v>12919</v>
      </c>
      <c r="I2450" s="801"/>
      <c r="J2450" s="571">
        <v>133.69</v>
      </c>
    </row>
    <row r="2451" spans="1:10" ht="0.95" customHeight="1" thickTop="1">
      <c r="A2451" s="570"/>
      <c r="B2451" s="570"/>
      <c r="C2451" s="570"/>
      <c r="D2451" s="570"/>
      <c r="E2451" s="570"/>
      <c r="F2451" s="570"/>
      <c r="G2451" s="570"/>
      <c r="H2451" s="570"/>
      <c r="I2451" s="570"/>
      <c r="J2451" s="570"/>
    </row>
    <row r="2452" spans="1:10" ht="18" customHeight="1">
      <c r="A2452" s="590" t="s">
        <v>13381</v>
      </c>
      <c r="B2452" s="588" t="s">
        <v>12942</v>
      </c>
      <c r="C2452" s="590" t="s">
        <v>12941</v>
      </c>
      <c r="D2452" s="590" t="s">
        <v>12940</v>
      </c>
      <c r="E2452" s="802" t="s">
        <v>12939</v>
      </c>
      <c r="F2452" s="802"/>
      <c r="G2452" s="589" t="s">
        <v>12938</v>
      </c>
      <c r="H2452" s="588" t="s">
        <v>12937</v>
      </c>
      <c r="I2452" s="588" t="s">
        <v>12936</v>
      </c>
      <c r="J2452" s="588" t="s">
        <v>12935</v>
      </c>
    </row>
    <row r="2453" spans="1:10" ht="36" customHeight="1">
      <c r="A2453" s="586" t="s">
        <v>12934</v>
      </c>
      <c r="B2453" s="587" t="s">
        <v>13442</v>
      </c>
      <c r="C2453" s="586" t="s">
        <v>7</v>
      </c>
      <c r="D2453" s="586" t="s">
        <v>2319</v>
      </c>
      <c r="E2453" s="803" t="s">
        <v>13070</v>
      </c>
      <c r="F2453" s="803"/>
      <c r="G2453" s="585" t="s">
        <v>21</v>
      </c>
      <c r="H2453" s="584">
        <v>1</v>
      </c>
      <c r="I2453" s="583">
        <v>15.08</v>
      </c>
      <c r="J2453" s="583">
        <v>15.08</v>
      </c>
    </row>
    <row r="2454" spans="1:10" ht="24" customHeight="1">
      <c r="A2454" s="581" t="s">
        <v>12930</v>
      </c>
      <c r="B2454" s="582" t="s">
        <v>13272</v>
      </c>
      <c r="C2454" s="581" t="s">
        <v>7</v>
      </c>
      <c r="D2454" s="581" t="s">
        <v>137</v>
      </c>
      <c r="E2454" s="804" t="s">
        <v>12928</v>
      </c>
      <c r="F2454" s="804"/>
      <c r="G2454" s="580" t="s">
        <v>23</v>
      </c>
      <c r="H2454" s="579">
        <v>3.2000000000000002E-3</v>
      </c>
      <c r="I2454" s="578">
        <v>14.93</v>
      </c>
      <c r="J2454" s="578">
        <v>0.04</v>
      </c>
    </row>
    <row r="2455" spans="1:10" ht="24" customHeight="1">
      <c r="A2455" s="581" t="s">
        <v>12930</v>
      </c>
      <c r="B2455" s="582" t="s">
        <v>13273</v>
      </c>
      <c r="C2455" s="581" t="s">
        <v>7</v>
      </c>
      <c r="D2455" s="581" t="s">
        <v>142</v>
      </c>
      <c r="E2455" s="804" t="s">
        <v>12928</v>
      </c>
      <c r="F2455" s="804"/>
      <c r="G2455" s="580" t="s">
        <v>23</v>
      </c>
      <c r="H2455" s="579">
        <v>2.24E-2</v>
      </c>
      <c r="I2455" s="578">
        <v>19.75</v>
      </c>
      <c r="J2455" s="578">
        <v>0.44</v>
      </c>
    </row>
    <row r="2456" spans="1:10" ht="24" customHeight="1">
      <c r="A2456" s="576" t="s">
        <v>12926</v>
      </c>
      <c r="B2456" s="577" t="s">
        <v>13277</v>
      </c>
      <c r="C2456" s="576" t="s">
        <v>7</v>
      </c>
      <c r="D2456" s="576" t="s">
        <v>4748</v>
      </c>
      <c r="E2456" s="800" t="s">
        <v>12924</v>
      </c>
      <c r="F2456" s="800"/>
      <c r="G2456" s="575" t="s">
        <v>21</v>
      </c>
      <c r="H2456" s="574">
        <v>1.1100000000000001</v>
      </c>
      <c r="I2456" s="573">
        <v>13.16</v>
      </c>
      <c r="J2456" s="573">
        <v>14.6</v>
      </c>
    </row>
    <row r="2457" spans="1:10" ht="25.5">
      <c r="A2457" s="572"/>
      <c r="B2457" s="572"/>
      <c r="C2457" s="572"/>
      <c r="D2457" s="572"/>
      <c r="E2457" s="572" t="s">
        <v>12923</v>
      </c>
      <c r="F2457" s="571">
        <v>0.20645441703792242</v>
      </c>
      <c r="G2457" s="572" t="s">
        <v>12922</v>
      </c>
      <c r="H2457" s="571">
        <v>0.17</v>
      </c>
      <c r="I2457" s="572" t="s">
        <v>12921</v>
      </c>
      <c r="J2457" s="571">
        <v>0.38</v>
      </c>
    </row>
    <row r="2458" spans="1:10" ht="15" thickBot="1">
      <c r="A2458" s="572"/>
      <c r="B2458" s="572"/>
      <c r="C2458" s="572"/>
      <c r="D2458" s="572"/>
      <c r="E2458" s="572" t="s">
        <v>12920</v>
      </c>
      <c r="F2458" s="571">
        <v>4.25</v>
      </c>
      <c r="G2458" s="572"/>
      <c r="H2458" s="801" t="s">
        <v>12919</v>
      </c>
      <c r="I2458" s="801"/>
      <c r="J2458" s="571">
        <v>19.329999999999998</v>
      </c>
    </row>
    <row r="2459" spans="1:10" ht="0.95" customHeight="1" thickTop="1">
      <c r="A2459" s="570"/>
      <c r="B2459" s="570"/>
      <c r="C2459" s="570"/>
      <c r="D2459" s="570"/>
      <c r="E2459" s="570"/>
      <c r="F2459" s="570"/>
      <c r="G2459" s="570"/>
      <c r="H2459" s="570"/>
      <c r="I2459" s="570"/>
      <c r="J2459" s="570"/>
    </row>
    <row r="2460" spans="1:10" ht="18" customHeight="1">
      <c r="A2460" s="590" t="s">
        <v>13381</v>
      </c>
      <c r="B2460" s="588" t="s">
        <v>12942</v>
      </c>
      <c r="C2460" s="590" t="s">
        <v>12941</v>
      </c>
      <c r="D2460" s="590" t="s">
        <v>12940</v>
      </c>
      <c r="E2460" s="802" t="s">
        <v>12939</v>
      </c>
      <c r="F2460" s="802"/>
      <c r="G2460" s="589" t="s">
        <v>12938</v>
      </c>
      <c r="H2460" s="588" t="s">
        <v>12937</v>
      </c>
      <c r="I2460" s="588" t="s">
        <v>12936</v>
      </c>
      <c r="J2460" s="588" t="s">
        <v>12935</v>
      </c>
    </row>
    <row r="2461" spans="1:10" ht="48" customHeight="1">
      <c r="A2461" s="586" t="s">
        <v>12934</v>
      </c>
      <c r="B2461" s="587" t="s">
        <v>13441</v>
      </c>
      <c r="C2461" s="586" t="s">
        <v>7</v>
      </c>
      <c r="D2461" s="586" t="s">
        <v>2312</v>
      </c>
      <c r="E2461" s="803" t="s">
        <v>13070</v>
      </c>
      <c r="F2461" s="803"/>
      <c r="G2461" s="585" t="s">
        <v>21</v>
      </c>
      <c r="H2461" s="584">
        <v>1</v>
      </c>
      <c r="I2461" s="583">
        <v>17.420000000000002</v>
      </c>
      <c r="J2461" s="583">
        <v>17.420000000000002</v>
      </c>
    </row>
    <row r="2462" spans="1:10" ht="24" customHeight="1">
      <c r="A2462" s="581" t="s">
        <v>12930</v>
      </c>
      <c r="B2462" s="582" t="s">
        <v>13278</v>
      </c>
      <c r="C2462" s="581" t="s">
        <v>7</v>
      </c>
      <c r="D2462" s="581" t="s">
        <v>2328</v>
      </c>
      <c r="E2462" s="804" t="s">
        <v>13070</v>
      </c>
      <c r="F2462" s="804"/>
      <c r="G2462" s="580" t="s">
        <v>21</v>
      </c>
      <c r="H2462" s="579">
        <v>1</v>
      </c>
      <c r="I2462" s="578">
        <v>14.94</v>
      </c>
      <c r="J2462" s="578">
        <v>14.94</v>
      </c>
    </row>
    <row r="2463" spans="1:10" ht="24" customHeight="1">
      <c r="A2463" s="581" t="s">
        <v>12930</v>
      </c>
      <c r="B2463" s="582" t="s">
        <v>13273</v>
      </c>
      <c r="C2463" s="581" t="s">
        <v>7</v>
      </c>
      <c r="D2463" s="581" t="s">
        <v>142</v>
      </c>
      <c r="E2463" s="804" t="s">
        <v>12928</v>
      </c>
      <c r="F2463" s="804"/>
      <c r="G2463" s="580" t="s">
        <v>23</v>
      </c>
      <c r="H2463" s="579">
        <v>8.5900000000000004E-2</v>
      </c>
      <c r="I2463" s="578">
        <v>19.75</v>
      </c>
      <c r="J2463" s="578">
        <v>1.69</v>
      </c>
    </row>
    <row r="2464" spans="1:10" ht="24" customHeight="1">
      <c r="A2464" s="581" t="s">
        <v>12930</v>
      </c>
      <c r="B2464" s="582" t="s">
        <v>13272</v>
      </c>
      <c r="C2464" s="581" t="s">
        <v>7</v>
      </c>
      <c r="D2464" s="581" t="s">
        <v>137</v>
      </c>
      <c r="E2464" s="804" t="s">
        <v>12928</v>
      </c>
      <c r="F2464" s="804"/>
      <c r="G2464" s="580" t="s">
        <v>23</v>
      </c>
      <c r="H2464" s="579">
        <v>1.4E-2</v>
      </c>
      <c r="I2464" s="578">
        <v>14.93</v>
      </c>
      <c r="J2464" s="578">
        <v>0.2</v>
      </c>
    </row>
    <row r="2465" spans="1:10" ht="24" customHeight="1">
      <c r="A2465" s="576" t="s">
        <v>12926</v>
      </c>
      <c r="B2465" s="577" t="s">
        <v>13354</v>
      </c>
      <c r="C2465" s="576" t="s">
        <v>7</v>
      </c>
      <c r="D2465" s="576" t="s">
        <v>10543</v>
      </c>
      <c r="E2465" s="800" t="s">
        <v>12924</v>
      </c>
      <c r="F2465" s="800"/>
      <c r="G2465" s="575" t="s">
        <v>21</v>
      </c>
      <c r="H2465" s="574">
        <v>2.5000000000000001E-2</v>
      </c>
      <c r="I2465" s="573">
        <v>18.7</v>
      </c>
      <c r="J2465" s="573">
        <v>0.46</v>
      </c>
    </row>
    <row r="2466" spans="1:10" ht="36" customHeight="1">
      <c r="A2466" s="576" t="s">
        <v>12926</v>
      </c>
      <c r="B2466" s="577" t="s">
        <v>13353</v>
      </c>
      <c r="C2466" s="576" t="s">
        <v>7</v>
      </c>
      <c r="D2466" s="576" t="s">
        <v>4684</v>
      </c>
      <c r="E2466" s="800" t="s">
        <v>12924</v>
      </c>
      <c r="F2466" s="800"/>
      <c r="G2466" s="575" t="s">
        <v>41</v>
      </c>
      <c r="H2466" s="574">
        <v>0.72799999999999998</v>
      </c>
      <c r="I2466" s="573">
        <v>0.18</v>
      </c>
      <c r="J2466" s="573">
        <v>0.13</v>
      </c>
    </row>
    <row r="2467" spans="1:10" ht="25.5">
      <c r="A2467" s="572"/>
      <c r="B2467" s="572"/>
      <c r="C2467" s="572"/>
      <c r="D2467" s="572"/>
      <c r="E2467" s="572" t="s">
        <v>12923</v>
      </c>
      <c r="F2467" s="571">
        <v>0.96707595349342601</v>
      </c>
      <c r="G2467" s="572" t="s">
        <v>12922</v>
      </c>
      <c r="H2467" s="571">
        <v>0.81</v>
      </c>
      <c r="I2467" s="572" t="s">
        <v>12921</v>
      </c>
      <c r="J2467" s="571">
        <v>1.78</v>
      </c>
    </row>
    <row r="2468" spans="1:10" ht="15" thickBot="1">
      <c r="A2468" s="572"/>
      <c r="B2468" s="572"/>
      <c r="C2468" s="572"/>
      <c r="D2468" s="572"/>
      <c r="E2468" s="572" t="s">
        <v>12920</v>
      </c>
      <c r="F2468" s="571">
        <v>4.91</v>
      </c>
      <c r="G2468" s="572"/>
      <c r="H2468" s="801" t="s">
        <v>12919</v>
      </c>
      <c r="I2468" s="801"/>
      <c r="J2468" s="571">
        <v>22.33</v>
      </c>
    </row>
    <row r="2469" spans="1:10" ht="0.95" customHeight="1" thickTop="1">
      <c r="A2469" s="570"/>
      <c r="B2469" s="570"/>
      <c r="C2469" s="570"/>
      <c r="D2469" s="570"/>
      <c r="E2469" s="570"/>
      <c r="F2469" s="570"/>
      <c r="G2469" s="570"/>
      <c r="H2469" s="570"/>
      <c r="I2469" s="570"/>
      <c r="J2469" s="570"/>
    </row>
    <row r="2470" spans="1:10" ht="18" customHeight="1">
      <c r="A2470" s="590" t="s">
        <v>13381</v>
      </c>
      <c r="B2470" s="588" t="s">
        <v>12942</v>
      </c>
      <c r="C2470" s="590" t="s">
        <v>12941</v>
      </c>
      <c r="D2470" s="590" t="s">
        <v>12940</v>
      </c>
      <c r="E2470" s="802" t="s">
        <v>12939</v>
      </c>
      <c r="F2470" s="802"/>
      <c r="G2470" s="589" t="s">
        <v>12938</v>
      </c>
      <c r="H2470" s="588" t="s">
        <v>12937</v>
      </c>
      <c r="I2470" s="588" t="s">
        <v>12936</v>
      </c>
      <c r="J2470" s="588" t="s">
        <v>12935</v>
      </c>
    </row>
    <row r="2471" spans="1:10" ht="24" customHeight="1">
      <c r="A2471" s="586" t="s">
        <v>12934</v>
      </c>
      <c r="B2471" s="587" t="s">
        <v>13440</v>
      </c>
      <c r="C2471" s="586" t="s">
        <v>7</v>
      </c>
      <c r="D2471" s="586" t="s">
        <v>3216</v>
      </c>
      <c r="E2471" s="803" t="s">
        <v>13070</v>
      </c>
      <c r="F2471" s="803"/>
      <c r="G2471" s="585" t="s">
        <v>21</v>
      </c>
      <c r="H2471" s="584">
        <v>1</v>
      </c>
      <c r="I2471" s="583">
        <v>19.27</v>
      </c>
      <c r="J2471" s="583">
        <v>19.27</v>
      </c>
    </row>
    <row r="2472" spans="1:10" ht="36" customHeight="1">
      <c r="A2472" s="581" t="s">
        <v>12930</v>
      </c>
      <c r="B2472" s="582" t="s">
        <v>13280</v>
      </c>
      <c r="C2472" s="581" t="s">
        <v>7</v>
      </c>
      <c r="D2472" s="581" t="s">
        <v>2318</v>
      </c>
      <c r="E2472" s="804" t="s">
        <v>13070</v>
      </c>
      <c r="F2472" s="804"/>
      <c r="G2472" s="580" t="s">
        <v>21</v>
      </c>
      <c r="H2472" s="579">
        <v>1</v>
      </c>
      <c r="I2472" s="578">
        <v>14.89</v>
      </c>
      <c r="J2472" s="578">
        <v>14.89</v>
      </c>
    </row>
    <row r="2473" spans="1:10" ht="24" customHeight="1">
      <c r="A2473" s="581" t="s">
        <v>12930</v>
      </c>
      <c r="B2473" s="582" t="s">
        <v>13273</v>
      </c>
      <c r="C2473" s="581" t="s">
        <v>7</v>
      </c>
      <c r="D2473" s="581" t="s">
        <v>142</v>
      </c>
      <c r="E2473" s="804" t="s">
        <v>12928</v>
      </c>
      <c r="F2473" s="804"/>
      <c r="G2473" s="580" t="s">
        <v>23</v>
      </c>
      <c r="H2473" s="579">
        <v>0.151</v>
      </c>
      <c r="I2473" s="578">
        <v>19.75</v>
      </c>
      <c r="J2473" s="578">
        <v>2.98</v>
      </c>
    </row>
    <row r="2474" spans="1:10" ht="24" customHeight="1">
      <c r="A2474" s="581" t="s">
        <v>12930</v>
      </c>
      <c r="B2474" s="582" t="s">
        <v>13272</v>
      </c>
      <c r="C2474" s="581" t="s">
        <v>7</v>
      </c>
      <c r="D2474" s="581" t="s">
        <v>137</v>
      </c>
      <c r="E2474" s="804" t="s">
        <v>12928</v>
      </c>
      <c r="F2474" s="804"/>
      <c r="G2474" s="580" t="s">
        <v>23</v>
      </c>
      <c r="H2474" s="579">
        <v>4.9000000000000002E-2</v>
      </c>
      <c r="I2474" s="578">
        <v>14.93</v>
      </c>
      <c r="J2474" s="578">
        <v>0.73</v>
      </c>
    </row>
    <row r="2475" spans="1:10" ht="24" customHeight="1">
      <c r="A2475" s="576" t="s">
        <v>12926</v>
      </c>
      <c r="B2475" s="577" t="s">
        <v>13354</v>
      </c>
      <c r="C2475" s="576" t="s">
        <v>7</v>
      </c>
      <c r="D2475" s="576" t="s">
        <v>10543</v>
      </c>
      <c r="E2475" s="800" t="s">
        <v>12924</v>
      </c>
      <c r="F2475" s="800"/>
      <c r="G2475" s="575" t="s">
        <v>21</v>
      </c>
      <c r="H2475" s="574">
        <v>2.5000000000000001E-2</v>
      </c>
      <c r="I2475" s="573">
        <v>18.7</v>
      </c>
      <c r="J2475" s="573">
        <v>0.46</v>
      </c>
    </row>
    <row r="2476" spans="1:10" ht="36" customHeight="1">
      <c r="A2476" s="576" t="s">
        <v>12926</v>
      </c>
      <c r="B2476" s="577" t="s">
        <v>13353</v>
      </c>
      <c r="C2476" s="576" t="s">
        <v>7</v>
      </c>
      <c r="D2476" s="576" t="s">
        <v>4684</v>
      </c>
      <c r="E2476" s="800" t="s">
        <v>12924</v>
      </c>
      <c r="F2476" s="800"/>
      <c r="G2476" s="575" t="s">
        <v>41</v>
      </c>
      <c r="H2476" s="574">
        <v>1.19</v>
      </c>
      <c r="I2476" s="573">
        <v>0.18</v>
      </c>
      <c r="J2476" s="573">
        <v>0.21</v>
      </c>
    </row>
    <row r="2477" spans="1:10" ht="25.5">
      <c r="A2477" s="572"/>
      <c r="B2477" s="572"/>
      <c r="C2477" s="572"/>
      <c r="D2477" s="572"/>
      <c r="E2477" s="572" t="s">
        <v>12923</v>
      </c>
      <c r="F2477" s="571">
        <v>1.9884820167336739</v>
      </c>
      <c r="G2477" s="572" t="s">
        <v>12922</v>
      </c>
      <c r="H2477" s="571">
        <v>1.67</v>
      </c>
      <c r="I2477" s="572" t="s">
        <v>12921</v>
      </c>
      <c r="J2477" s="571">
        <v>3.66</v>
      </c>
    </row>
    <row r="2478" spans="1:10" ht="15" thickBot="1">
      <c r="A2478" s="572"/>
      <c r="B2478" s="572"/>
      <c r="C2478" s="572"/>
      <c r="D2478" s="572"/>
      <c r="E2478" s="572" t="s">
        <v>12920</v>
      </c>
      <c r="F2478" s="571">
        <v>5.44</v>
      </c>
      <c r="G2478" s="572"/>
      <c r="H2478" s="801" t="s">
        <v>12919</v>
      </c>
      <c r="I2478" s="801"/>
      <c r="J2478" s="571">
        <v>24.71</v>
      </c>
    </row>
    <row r="2479" spans="1:10" ht="0.95" customHeight="1" thickTop="1">
      <c r="A2479" s="570"/>
      <c r="B2479" s="570"/>
      <c r="C2479" s="570"/>
      <c r="D2479" s="570"/>
      <c r="E2479" s="570"/>
      <c r="F2479" s="570"/>
      <c r="G2479" s="570"/>
      <c r="H2479" s="570"/>
      <c r="I2479" s="570"/>
      <c r="J2479" s="570"/>
    </row>
    <row r="2480" spans="1:10" ht="18" customHeight="1">
      <c r="A2480" s="590" t="s">
        <v>13381</v>
      </c>
      <c r="B2480" s="588" t="s">
        <v>12942</v>
      </c>
      <c r="C2480" s="590" t="s">
        <v>12941</v>
      </c>
      <c r="D2480" s="590" t="s">
        <v>12940</v>
      </c>
      <c r="E2480" s="802" t="s">
        <v>12939</v>
      </c>
      <c r="F2480" s="802"/>
      <c r="G2480" s="589" t="s">
        <v>12938</v>
      </c>
      <c r="H2480" s="588" t="s">
        <v>12937</v>
      </c>
      <c r="I2480" s="588" t="s">
        <v>12936</v>
      </c>
      <c r="J2480" s="588" t="s">
        <v>12935</v>
      </c>
    </row>
    <row r="2481" spans="1:10" ht="24" customHeight="1">
      <c r="A2481" s="586" t="s">
        <v>12934</v>
      </c>
      <c r="B2481" s="587" t="s">
        <v>13439</v>
      </c>
      <c r="C2481" s="586" t="s">
        <v>7</v>
      </c>
      <c r="D2481" s="586" t="s">
        <v>56</v>
      </c>
      <c r="E2481" s="803" t="s">
        <v>13070</v>
      </c>
      <c r="F2481" s="803"/>
      <c r="G2481" s="585" t="s">
        <v>12963</v>
      </c>
      <c r="H2481" s="584">
        <v>1</v>
      </c>
      <c r="I2481" s="583">
        <v>161.28</v>
      </c>
      <c r="J2481" s="583">
        <v>161.28</v>
      </c>
    </row>
    <row r="2482" spans="1:10" ht="36" customHeight="1">
      <c r="A2482" s="581" t="s">
        <v>12930</v>
      </c>
      <c r="B2482" s="582" t="s">
        <v>12952</v>
      </c>
      <c r="C2482" s="581" t="s">
        <v>7</v>
      </c>
      <c r="D2482" s="581" t="s">
        <v>1822</v>
      </c>
      <c r="E2482" s="804" t="s">
        <v>12945</v>
      </c>
      <c r="F2482" s="804"/>
      <c r="G2482" s="580" t="s">
        <v>46</v>
      </c>
      <c r="H2482" s="579">
        <v>0.67200000000000004</v>
      </c>
      <c r="I2482" s="578">
        <v>1.77</v>
      </c>
      <c r="J2482" s="578">
        <v>1.18</v>
      </c>
    </row>
    <row r="2483" spans="1:10" ht="36" customHeight="1">
      <c r="A2483" s="581" t="s">
        <v>12930</v>
      </c>
      <c r="B2483" s="582" t="s">
        <v>12953</v>
      </c>
      <c r="C2483" s="581" t="s">
        <v>7</v>
      </c>
      <c r="D2483" s="581" t="s">
        <v>1823</v>
      </c>
      <c r="E2483" s="804" t="s">
        <v>12945</v>
      </c>
      <c r="F2483" s="804"/>
      <c r="G2483" s="580" t="s">
        <v>61</v>
      </c>
      <c r="H2483" s="579">
        <v>1.1739999999999999</v>
      </c>
      <c r="I2483" s="578">
        <v>0.44</v>
      </c>
      <c r="J2483" s="578">
        <v>0.51</v>
      </c>
    </row>
    <row r="2484" spans="1:10" ht="24" customHeight="1">
      <c r="A2484" s="581" t="s">
        <v>12930</v>
      </c>
      <c r="B2484" s="582" t="s">
        <v>13201</v>
      </c>
      <c r="C2484" s="581" t="s">
        <v>7</v>
      </c>
      <c r="D2484" s="581" t="s">
        <v>48</v>
      </c>
      <c r="E2484" s="804" t="s">
        <v>12928</v>
      </c>
      <c r="F2484" s="804"/>
      <c r="G2484" s="580" t="s">
        <v>23</v>
      </c>
      <c r="H2484" s="579">
        <v>1.8460000000000001</v>
      </c>
      <c r="I2484" s="578">
        <v>19.649999999999999</v>
      </c>
      <c r="J2484" s="578">
        <v>36.270000000000003</v>
      </c>
    </row>
    <row r="2485" spans="1:10" ht="24" customHeight="1">
      <c r="A2485" s="581" t="s">
        <v>12930</v>
      </c>
      <c r="B2485" s="582" t="s">
        <v>12929</v>
      </c>
      <c r="C2485" s="581" t="s">
        <v>7</v>
      </c>
      <c r="D2485" s="581" t="s">
        <v>25</v>
      </c>
      <c r="E2485" s="804" t="s">
        <v>12928</v>
      </c>
      <c r="F2485" s="804"/>
      <c r="G2485" s="580" t="s">
        <v>23</v>
      </c>
      <c r="H2485" s="579">
        <v>5.5380000000000003</v>
      </c>
      <c r="I2485" s="578">
        <v>15.65</v>
      </c>
      <c r="J2485" s="578">
        <v>86.66</v>
      </c>
    </row>
    <row r="2486" spans="1:10" ht="24" customHeight="1">
      <c r="A2486" s="581" t="s">
        <v>12930</v>
      </c>
      <c r="B2486" s="582" t="s">
        <v>13035</v>
      </c>
      <c r="C2486" s="581" t="s">
        <v>7</v>
      </c>
      <c r="D2486" s="581" t="s">
        <v>49</v>
      </c>
      <c r="E2486" s="804" t="s">
        <v>12928</v>
      </c>
      <c r="F2486" s="804"/>
      <c r="G2486" s="580" t="s">
        <v>23</v>
      </c>
      <c r="H2486" s="579">
        <v>1.8460000000000001</v>
      </c>
      <c r="I2486" s="578">
        <v>19.86</v>
      </c>
      <c r="J2486" s="578">
        <v>36.659999999999997</v>
      </c>
    </row>
    <row r="2487" spans="1:10" ht="25.5">
      <c r="A2487" s="572"/>
      <c r="B2487" s="572"/>
      <c r="C2487" s="572"/>
      <c r="D2487" s="572"/>
      <c r="E2487" s="572" t="s">
        <v>12923</v>
      </c>
      <c r="F2487" s="571">
        <v>68.026730413995438</v>
      </c>
      <c r="G2487" s="572" t="s">
        <v>12922</v>
      </c>
      <c r="H2487" s="571">
        <v>57.18</v>
      </c>
      <c r="I2487" s="572" t="s">
        <v>12921</v>
      </c>
      <c r="J2487" s="571">
        <v>125.21</v>
      </c>
    </row>
    <row r="2488" spans="1:10" ht="15" thickBot="1">
      <c r="A2488" s="572"/>
      <c r="B2488" s="572"/>
      <c r="C2488" s="572"/>
      <c r="D2488" s="572"/>
      <c r="E2488" s="572" t="s">
        <v>12920</v>
      </c>
      <c r="F2488" s="571">
        <v>45.54</v>
      </c>
      <c r="G2488" s="572"/>
      <c r="H2488" s="801" t="s">
        <v>12919</v>
      </c>
      <c r="I2488" s="801"/>
      <c r="J2488" s="571">
        <v>206.82</v>
      </c>
    </row>
    <row r="2489" spans="1:10" ht="0.95" customHeight="1" thickTop="1">
      <c r="A2489" s="570"/>
      <c r="B2489" s="570"/>
      <c r="C2489" s="570"/>
      <c r="D2489" s="570"/>
      <c r="E2489" s="570"/>
      <c r="F2489" s="570"/>
      <c r="G2489" s="570"/>
      <c r="H2489" s="570"/>
      <c r="I2489" s="570"/>
      <c r="J2489" s="570"/>
    </row>
    <row r="2490" spans="1:10" ht="18" customHeight="1">
      <c r="A2490" s="590" t="s">
        <v>13381</v>
      </c>
      <c r="B2490" s="588" t="s">
        <v>12942</v>
      </c>
      <c r="C2490" s="590" t="s">
        <v>12941</v>
      </c>
      <c r="D2490" s="590" t="s">
        <v>12940</v>
      </c>
      <c r="E2490" s="802" t="s">
        <v>12939</v>
      </c>
      <c r="F2490" s="802"/>
      <c r="G2490" s="589" t="s">
        <v>12938</v>
      </c>
      <c r="H2490" s="588" t="s">
        <v>12937</v>
      </c>
      <c r="I2490" s="588" t="s">
        <v>12936</v>
      </c>
      <c r="J2490" s="588" t="s">
        <v>12935</v>
      </c>
    </row>
    <row r="2491" spans="1:10" ht="36" customHeight="1">
      <c r="A2491" s="586" t="s">
        <v>12934</v>
      </c>
      <c r="B2491" s="587" t="s">
        <v>13438</v>
      </c>
      <c r="C2491" s="586" t="s">
        <v>7</v>
      </c>
      <c r="D2491" s="586" t="s">
        <v>2771</v>
      </c>
      <c r="E2491" s="803" t="s">
        <v>13070</v>
      </c>
      <c r="F2491" s="803"/>
      <c r="G2491" s="585" t="s">
        <v>12963</v>
      </c>
      <c r="H2491" s="584">
        <v>1</v>
      </c>
      <c r="I2491" s="583">
        <v>375.21</v>
      </c>
      <c r="J2491" s="583">
        <v>375.21</v>
      </c>
    </row>
    <row r="2492" spans="1:10" ht="48" customHeight="1">
      <c r="A2492" s="581" t="s">
        <v>12930</v>
      </c>
      <c r="B2492" s="582" t="s">
        <v>13194</v>
      </c>
      <c r="C2492" s="581" t="s">
        <v>7</v>
      </c>
      <c r="D2492" s="581" t="s">
        <v>1231</v>
      </c>
      <c r="E2492" s="804" t="s">
        <v>12945</v>
      </c>
      <c r="F2492" s="804"/>
      <c r="G2492" s="580" t="s">
        <v>46</v>
      </c>
      <c r="H2492" s="579">
        <v>0.75</v>
      </c>
      <c r="I2492" s="578">
        <v>1.56</v>
      </c>
      <c r="J2492" s="578">
        <v>1.17</v>
      </c>
    </row>
    <row r="2493" spans="1:10" ht="48" customHeight="1">
      <c r="A2493" s="581" t="s">
        <v>12930</v>
      </c>
      <c r="B2493" s="582" t="s">
        <v>13193</v>
      </c>
      <c r="C2493" s="581" t="s">
        <v>7</v>
      </c>
      <c r="D2493" s="581" t="s">
        <v>1232</v>
      </c>
      <c r="E2493" s="804" t="s">
        <v>12945</v>
      </c>
      <c r="F2493" s="804"/>
      <c r="G2493" s="580" t="s">
        <v>61</v>
      </c>
      <c r="H2493" s="579">
        <v>0.71</v>
      </c>
      <c r="I2493" s="578">
        <v>0.28999999999999998</v>
      </c>
      <c r="J2493" s="578">
        <v>0.2</v>
      </c>
    </row>
    <row r="2494" spans="1:10" ht="24" customHeight="1">
      <c r="A2494" s="581" t="s">
        <v>12930</v>
      </c>
      <c r="B2494" s="582" t="s">
        <v>12929</v>
      </c>
      <c r="C2494" s="581" t="s">
        <v>7</v>
      </c>
      <c r="D2494" s="581" t="s">
        <v>25</v>
      </c>
      <c r="E2494" s="804" t="s">
        <v>12928</v>
      </c>
      <c r="F2494" s="804"/>
      <c r="G2494" s="580" t="s">
        <v>23</v>
      </c>
      <c r="H2494" s="579">
        <v>2.31</v>
      </c>
      <c r="I2494" s="578">
        <v>15.65</v>
      </c>
      <c r="J2494" s="578">
        <v>36.15</v>
      </c>
    </row>
    <row r="2495" spans="1:10" ht="24" customHeight="1">
      <c r="A2495" s="581" t="s">
        <v>12930</v>
      </c>
      <c r="B2495" s="582" t="s">
        <v>13102</v>
      </c>
      <c r="C2495" s="581" t="s">
        <v>7</v>
      </c>
      <c r="D2495" s="581" t="s">
        <v>1178</v>
      </c>
      <c r="E2495" s="804" t="s">
        <v>12928</v>
      </c>
      <c r="F2495" s="804"/>
      <c r="G2495" s="580" t="s">
        <v>23</v>
      </c>
      <c r="H2495" s="579">
        <v>1.46</v>
      </c>
      <c r="I2495" s="578">
        <v>14.29</v>
      </c>
      <c r="J2495" s="578">
        <v>20.86</v>
      </c>
    </row>
    <row r="2496" spans="1:10" ht="24" customHeight="1">
      <c r="A2496" s="576" t="s">
        <v>12926</v>
      </c>
      <c r="B2496" s="577" t="s">
        <v>13034</v>
      </c>
      <c r="C2496" s="576" t="s">
        <v>7</v>
      </c>
      <c r="D2496" s="576" t="s">
        <v>4681</v>
      </c>
      <c r="E2496" s="800" t="s">
        <v>12924</v>
      </c>
      <c r="F2496" s="800"/>
      <c r="G2496" s="575" t="s">
        <v>12963</v>
      </c>
      <c r="H2496" s="574">
        <v>0.72299999999999998</v>
      </c>
      <c r="I2496" s="573">
        <v>74.17</v>
      </c>
      <c r="J2496" s="573">
        <v>53.62</v>
      </c>
    </row>
    <row r="2497" spans="1:10" ht="24" customHeight="1">
      <c r="A2497" s="576" t="s">
        <v>12926</v>
      </c>
      <c r="B2497" s="577" t="s">
        <v>13190</v>
      </c>
      <c r="C2497" s="576" t="s">
        <v>7</v>
      </c>
      <c r="D2497" s="576" t="s">
        <v>4682</v>
      </c>
      <c r="E2497" s="800" t="s">
        <v>12924</v>
      </c>
      <c r="F2497" s="800"/>
      <c r="G2497" s="575" t="s">
        <v>21</v>
      </c>
      <c r="H2497" s="574">
        <v>362.66</v>
      </c>
      <c r="I2497" s="573">
        <v>0.6</v>
      </c>
      <c r="J2497" s="573">
        <v>217.59</v>
      </c>
    </row>
    <row r="2498" spans="1:10" ht="24" customHeight="1">
      <c r="A2498" s="576" t="s">
        <v>12926</v>
      </c>
      <c r="B2498" s="577" t="s">
        <v>13293</v>
      </c>
      <c r="C2498" s="576" t="s">
        <v>7</v>
      </c>
      <c r="D2498" s="576" t="s">
        <v>4683</v>
      </c>
      <c r="E2498" s="800" t="s">
        <v>12924</v>
      </c>
      <c r="F2498" s="800"/>
      <c r="G2498" s="575" t="s">
        <v>12963</v>
      </c>
      <c r="H2498" s="574">
        <v>0.59299999999999997</v>
      </c>
      <c r="I2498" s="573">
        <v>76.94</v>
      </c>
      <c r="J2498" s="573">
        <v>45.62</v>
      </c>
    </row>
    <row r="2499" spans="1:10" ht="25.5">
      <c r="A2499" s="572"/>
      <c r="B2499" s="572"/>
      <c r="C2499" s="572"/>
      <c r="D2499" s="572"/>
      <c r="E2499" s="572" t="s">
        <v>12923</v>
      </c>
      <c r="F2499" s="571">
        <v>24.013908508095188</v>
      </c>
      <c r="G2499" s="572" t="s">
        <v>12922</v>
      </c>
      <c r="H2499" s="571">
        <v>20.190000000000001</v>
      </c>
      <c r="I2499" s="572" t="s">
        <v>12921</v>
      </c>
      <c r="J2499" s="571">
        <v>44.2</v>
      </c>
    </row>
    <row r="2500" spans="1:10" ht="15" thickBot="1">
      <c r="A2500" s="572"/>
      <c r="B2500" s="572"/>
      <c r="C2500" s="572"/>
      <c r="D2500" s="572"/>
      <c r="E2500" s="572" t="s">
        <v>12920</v>
      </c>
      <c r="F2500" s="571">
        <v>105.95</v>
      </c>
      <c r="G2500" s="572"/>
      <c r="H2500" s="801" t="s">
        <v>12919</v>
      </c>
      <c r="I2500" s="801"/>
      <c r="J2500" s="571">
        <v>481.16</v>
      </c>
    </row>
    <row r="2501" spans="1:10" ht="0.95" customHeight="1" thickTop="1">
      <c r="A2501" s="570"/>
      <c r="B2501" s="570"/>
      <c r="C2501" s="570"/>
      <c r="D2501" s="570"/>
      <c r="E2501" s="570"/>
      <c r="F2501" s="570"/>
      <c r="G2501" s="570"/>
      <c r="H2501" s="570"/>
      <c r="I2501" s="570"/>
      <c r="J2501" s="570"/>
    </row>
    <row r="2502" spans="1:10" ht="18" customHeight="1">
      <c r="A2502" s="590" t="s">
        <v>13381</v>
      </c>
      <c r="B2502" s="588" t="s">
        <v>12942</v>
      </c>
      <c r="C2502" s="590" t="s">
        <v>12941</v>
      </c>
      <c r="D2502" s="590" t="s">
        <v>12940</v>
      </c>
      <c r="E2502" s="802" t="s">
        <v>12939</v>
      </c>
      <c r="F2502" s="802"/>
      <c r="G2502" s="589" t="s">
        <v>12938</v>
      </c>
      <c r="H2502" s="588" t="s">
        <v>12937</v>
      </c>
      <c r="I2502" s="588" t="s">
        <v>12936</v>
      </c>
      <c r="J2502" s="588" t="s">
        <v>12935</v>
      </c>
    </row>
    <row r="2503" spans="1:10" ht="36" customHeight="1">
      <c r="A2503" s="586" t="s">
        <v>12934</v>
      </c>
      <c r="B2503" s="587" t="s">
        <v>13437</v>
      </c>
      <c r="C2503" s="586" t="s">
        <v>7</v>
      </c>
      <c r="D2503" s="586" t="s">
        <v>3953</v>
      </c>
      <c r="E2503" s="803" t="s">
        <v>13070</v>
      </c>
      <c r="F2503" s="803"/>
      <c r="G2503" s="585" t="s">
        <v>12963</v>
      </c>
      <c r="H2503" s="584">
        <v>1</v>
      </c>
      <c r="I2503" s="583">
        <v>3426.5</v>
      </c>
      <c r="J2503" s="583">
        <v>3426.5</v>
      </c>
    </row>
    <row r="2504" spans="1:10" ht="36" customHeight="1">
      <c r="A2504" s="581" t="s">
        <v>12930</v>
      </c>
      <c r="B2504" s="582" t="s">
        <v>12952</v>
      </c>
      <c r="C2504" s="581" t="s">
        <v>7</v>
      </c>
      <c r="D2504" s="581" t="s">
        <v>1822</v>
      </c>
      <c r="E2504" s="804" t="s">
        <v>12945</v>
      </c>
      <c r="F2504" s="804"/>
      <c r="G2504" s="580" t="s">
        <v>46</v>
      </c>
      <c r="H2504" s="579">
        <v>6.6349999999999998</v>
      </c>
      <c r="I2504" s="578">
        <v>1.77</v>
      </c>
      <c r="J2504" s="578">
        <v>11.74</v>
      </c>
    </row>
    <row r="2505" spans="1:10" ht="36" customHeight="1">
      <c r="A2505" s="581" t="s">
        <v>12930</v>
      </c>
      <c r="B2505" s="582" t="s">
        <v>13003</v>
      </c>
      <c r="C2505" s="581" t="s">
        <v>7</v>
      </c>
      <c r="D2505" s="581" t="s">
        <v>2044</v>
      </c>
      <c r="E2505" s="804" t="s">
        <v>12945</v>
      </c>
      <c r="F2505" s="804"/>
      <c r="G2505" s="580" t="s">
        <v>46</v>
      </c>
      <c r="H2505" s="579">
        <v>0.88009999999999999</v>
      </c>
      <c r="I2505" s="578">
        <v>17.809999999999999</v>
      </c>
      <c r="J2505" s="578">
        <v>15.67</v>
      </c>
    </row>
    <row r="2506" spans="1:10" ht="36" customHeight="1">
      <c r="A2506" s="581" t="s">
        <v>12930</v>
      </c>
      <c r="B2506" s="582" t="s">
        <v>13004</v>
      </c>
      <c r="C2506" s="581" t="s">
        <v>7</v>
      </c>
      <c r="D2506" s="581" t="s">
        <v>2045</v>
      </c>
      <c r="E2506" s="804" t="s">
        <v>12945</v>
      </c>
      <c r="F2506" s="804"/>
      <c r="G2506" s="580" t="s">
        <v>61</v>
      </c>
      <c r="H2506" s="579">
        <v>3.4270999999999998</v>
      </c>
      <c r="I2506" s="578">
        <v>15.16</v>
      </c>
      <c r="J2506" s="578">
        <v>51.95</v>
      </c>
    </row>
    <row r="2507" spans="1:10" ht="36" customHeight="1">
      <c r="A2507" s="581" t="s">
        <v>12930</v>
      </c>
      <c r="B2507" s="582" t="s">
        <v>12953</v>
      </c>
      <c r="C2507" s="581" t="s">
        <v>7</v>
      </c>
      <c r="D2507" s="581" t="s">
        <v>1823</v>
      </c>
      <c r="E2507" s="804" t="s">
        <v>12945</v>
      </c>
      <c r="F2507" s="804"/>
      <c r="G2507" s="580" t="s">
        <v>61</v>
      </c>
      <c r="H2507" s="579">
        <v>18.246200000000002</v>
      </c>
      <c r="I2507" s="578">
        <v>0.44</v>
      </c>
      <c r="J2507" s="578">
        <v>8.02</v>
      </c>
    </row>
    <row r="2508" spans="1:10" ht="36" customHeight="1">
      <c r="A2508" s="581" t="s">
        <v>12930</v>
      </c>
      <c r="B2508" s="582" t="s">
        <v>13074</v>
      </c>
      <c r="C2508" s="581" t="s">
        <v>7</v>
      </c>
      <c r="D2508" s="581" t="s">
        <v>2776</v>
      </c>
      <c r="E2508" s="804" t="s">
        <v>13070</v>
      </c>
      <c r="F2508" s="804"/>
      <c r="G2508" s="580" t="s">
        <v>12963</v>
      </c>
      <c r="H2508" s="579">
        <v>1.2</v>
      </c>
      <c r="I2508" s="578">
        <v>371.11</v>
      </c>
      <c r="J2508" s="578">
        <v>445.33</v>
      </c>
    </row>
    <row r="2509" spans="1:10" ht="24" customHeight="1">
      <c r="A2509" s="581" t="s">
        <v>12930</v>
      </c>
      <c r="B2509" s="582" t="s">
        <v>13069</v>
      </c>
      <c r="C2509" s="581" t="s">
        <v>7</v>
      </c>
      <c r="D2509" s="581" t="s">
        <v>54</v>
      </c>
      <c r="E2509" s="804" t="s">
        <v>12928</v>
      </c>
      <c r="F2509" s="804"/>
      <c r="G2509" s="580" t="s">
        <v>23</v>
      </c>
      <c r="H2509" s="579">
        <v>21.535799999999998</v>
      </c>
      <c r="I2509" s="578">
        <v>21.16</v>
      </c>
      <c r="J2509" s="578">
        <v>455.69</v>
      </c>
    </row>
    <row r="2510" spans="1:10" ht="24" customHeight="1">
      <c r="A2510" s="581" t="s">
        <v>12930</v>
      </c>
      <c r="B2510" s="582" t="s">
        <v>13068</v>
      </c>
      <c r="C2510" s="581" t="s">
        <v>7</v>
      </c>
      <c r="D2510" s="581" t="s">
        <v>47</v>
      </c>
      <c r="E2510" s="804" t="s">
        <v>12928</v>
      </c>
      <c r="F2510" s="804"/>
      <c r="G2510" s="580" t="s">
        <v>23</v>
      </c>
      <c r="H2510" s="579">
        <v>4.3071999999999999</v>
      </c>
      <c r="I2510" s="578">
        <v>16.3</v>
      </c>
      <c r="J2510" s="578">
        <v>70.2</v>
      </c>
    </row>
    <row r="2511" spans="1:10" ht="24" customHeight="1">
      <c r="A2511" s="581" t="s">
        <v>12930</v>
      </c>
      <c r="B2511" s="582" t="s">
        <v>12929</v>
      </c>
      <c r="C2511" s="581" t="s">
        <v>7</v>
      </c>
      <c r="D2511" s="581" t="s">
        <v>25</v>
      </c>
      <c r="E2511" s="804" t="s">
        <v>12928</v>
      </c>
      <c r="F2511" s="804"/>
      <c r="G2511" s="580" t="s">
        <v>23</v>
      </c>
      <c r="H2511" s="579">
        <v>31.952999999999999</v>
      </c>
      <c r="I2511" s="578">
        <v>15.65</v>
      </c>
      <c r="J2511" s="578">
        <v>500.06</v>
      </c>
    </row>
    <row r="2512" spans="1:10" ht="24" customHeight="1">
      <c r="A2512" s="581" t="s">
        <v>12930</v>
      </c>
      <c r="B2512" s="582" t="s">
        <v>13035</v>
      </c>
      <c r="C2512" s="581" t="s">
        <v>7</v>
      </c>
      <c r="D2512" s="581" t="s">
        <v>49</v>
      </c>
      <c r="E2512" s="804" t="s">
        <v>12928</v>
      </c>
      <c r="F2512" s="804"/>
      <c r="G2512" s="580" t="s">
        <v>23</v>
      </c>
      <c r="H2512" s="579">
        <v>31.952999999999999</v>
      </c>
      <c r="I2512" s="578">
        <v>19.86</v>
      </c>
      <c r="J2512" s="578">
        <v>634.58000000000004</v>
      </c>
    </row>
    <row r="2513" spans="1:10" ht="36" customHeight="1">
      <c r="A2513" s="576" t="s">
        <v>12926</v>
      </c>
      <c r="B2513" s="577" t="s">
        <v>13436</v>
      </c>
      <c r="C2513" s="576" t="s">
        <v>7</v>
      </c>
      <c r="D2513" s="576" t="s">
        <v>10460</v>
      </c>
      <c r="E2513" s="800" t="s">
        <v>12924</v>
      </c>
      <c r="F2513" s="800"/>
      <c r="G2513" s="575" t="s">
        <v>41</v>
      </c>
      <c r="H2513" s="574">
        <v>13.051399999999999</v>
      </c>
      <c r="I2513" s="573">
        <v>86.59</v>
      </c>
      <c r="J2513" s="573">
        <v>1130.1199999999999</v>
      </c>
    </row>
    <row r="2514" spans="1:10" ht="36" customHeight="1">
      <c r="A2514" s="576" t="s">
        <v>12926</v>
      </c>
      <c r="B2514" s="577" t="s">
        <v>13433</v>
      </c>
      <c r="C2514" s="576" t="s">
        <v>7</v>
      </c>
      <c r="D2514" s="576" t="s">
        <v>10461</v>
      </c>
      <c r="E2514" s="800" t="s">
        <v>12924</v>
      </c>
      <c r="F2514" s="800"/>
      <c r="G2514" s="575" t="s">
        <v>41</v>
      </c>
      <c r="H2514" s="574">
        <v>0.60740000000000005</v>
      </c>
      <c r="I2514" s="573">
        <v>27.9</v>
      </c>
      <c r="J2514" s="573">
        <v>16.940000000000001</v>
      </c>
    </row>
    <row r="2515" spans="1:10" ht="24" customHeight="1">
      <c r="A2515" s="576" t="s">
        <v>12926</v>
      </c>
      <c r="B2515" s="577" t="s">
        <v>13066</v>
      </c>
      <c r="C2515" s="576" t="s">
        <v>7</v>
      </c>
      <c r="D2515" s="576" t="s">
        <v>6225</v>
      </c>
      <c r="E2515" s="800" t="s">
        <v>12924</v>
      </c>
      <c r="F2515" s="800"/>
      <c r="G2515" s="575" t="s">
        <v>58</v>
      </c>
      <c r="H2515" s="574">
        <v>6.6699999999999995E-2</v>
      </c>
      <c r="I2515" s="573">
        <v>5.24</v>
      </c>
      <c r="J2515" s="573">
        <v>0.34</v>
      </c>
    </row>
    <row r="2516" spans="1:10" ht="48" customHeight="1">
      <c r="A2516" s="576" t="s">
        <v>12926</v>
      </c>
      <c r="B2516" s="577" t="s">
        <v>13435</v>
      </c>
      <c r="C2516" s="576" t="s">
        <v>7</v>
      </c>
      <c r="D2516" s="576" t="s">
        <v>6566</v>
      </c>
      <c r="E2516" s="800" t="s">
        <v>12924</v>
      </c>
      <c r="F2516" s="800"/>
      <c r="G2516" s="575" t="s">
        <v>21</v>
      </c>
      <c r="H2516" s="574">
        <v>6</v>
      </c>
      <c r="I2516" s="573">
        <v>8.64</v>
      </c>
      <c r="J2516" s="573">
        <v>51.84</v>
      </c>
    </row>
    <row r="2517" spans="1:10" ht="24" customHeight="1">
      <c r="A2517" s="576" t="s">
        <v>12926</v>
      </c>
      <c r="B2517" s="577" t="s">
        <v>13065</v>
      </c>
      <c r="C2517" s="576" t="s">
        <v>7</v>
      </c>
      <c r="D2517" s="576" t="s">
        <v>7953</v>
      </c>
      <c r="E2517" s="800" t="s">
        <v>12924</v>
      </c>
      <c r="F2517" s="800"/>
      <c r="G2517" s="575" t="s">
        <v>21</v>
      </c>
      <c r="H2517" s="574">
        <v>2.1276000000000002</v>
      </c>
      <c r="I2517" s="573">
        <v>15.99</v>
      </c>
      <c r="J2517" s="573">
        <v>34.020000000000003</v>
      </c>
    </row>
    <row r="2518" spans="1:10" ht="25.5">
      <c r="A2518" s="572"/>
      <c r="B2518" s="572"/>
      <c r="C2518" s="572"/>
      <c r="D2518" s="572"/>
      <c r="E2518" s="572" t="s">
        <v>12923</v>
      </c>
      <c r="F2518" s="571">
        <v>772.79148103879174</v>
      </c>
      <c r="G2518" s="572" t="s">
        <v>12922</v>
      </c>
      <c r="H2518" s="571">
        <v>649.61</v>
      </c>
      <c r="I2518" s="572" t="s">
        <v>12921</v>
      </c>
      <c r="J2518" s="571">
        <v>1422.4</v>
      </c>
    </row>
    <row r="2519" spans="1:10" ht="15" thickBot="1">
      <c r="A2519" s="572"/>
      <c r="B2519" s="572"/>
      <c r="C2519" s="572"/>
      <c r="D2519" s="572"/>
      <c r="E2519" s="572" t="s">
        <v>12920</v>
      </c>
      <c r="F2519" s="571">
        <v>967.64</v>
      </c>
      <c r="G2519" s="572"/>
      <c r="H2519" s="801" t="s">
        <v>12919</v>
      </c>
      <c r="I2519" s="801"/>
      <c r="J2519" s="571">
        <v>4394.1400000000003</v>
      </c>
    </row>
    <row r="2520" spans="1:10" ht="0.95" customHeight="1" thickTop="1">
      <c r="A2520" s="570"/>
      <c r="B2520" s="570"/>
      <c r="C2520" s="570"/>
      <c r="D2520" s="570"/>
      <c r="E2520" s="570"/>
      <c r="F2520" s="570"/>
      <c r="G2520" s="570"/>
      <c r="H2520" s="570"/>
      <c r="I2520" s="570"/>
      <c r="J2520" s="570"/>
    </row>
    <row r="2521" spans="1:10" ht="18" customHeight="1">
      <c r="A2521" s="590" t="s">
        <v>13381</v>
      </c>
      <c r="B2521" s="588" t="s">
        <v>12942</v>
      </c>
      <c r="C2521" s="590" t="s">
        <v>12941</v>
      </c>
      <c r="D2521" s="590" t="s">
        <v>12940</v>
      </c>
      <c r="E2521" s="802" t="s">
        <v>12939</v>
      </c>
      <c r="F2521" s="802"/>
      <c r="G2521" s="589" t="s">
        <v>12938</v>
      </c>
      <c r="H2521" s="588" t="s">
        <v>12937</v>
      </c>
      <c r="I2521" s="588" t="s">
        <v>12936</v>
      </c>
      <c r="J2521" s="588" t="s">
        <v>12935</v>
      </c>
    </row>
    <row r="2522" spans="1:10" ht="36" customHeight="1">
      <c r="A2522" s="586" t="s">
        <v>12934</v>
      </c>
      <c r="B2522" s="587" t="s">
        <v>13434</v>
      </c>
      <c r="C2522" s="586" t="s">
        <v>7</v>
      </c>
      <c r="D2522" s="586" t="s">
        <v>3955</v>
      </c>
      <c r="E2522" s="803" t="s">
        <v>13070</v>
      </c>
      <c r="F2522" s="803"/>
      <c r="G2522" s="585" t="s">
        <v>12963</v>
      </c>
      <c r="H2522" s="584">
        <v>1</v>
      </c>
      <c r="I2522" s="583">
        <v>1760.84</v>
      </c>
      <c r="J2522" s="583">
        <v>1760.84</v>
      </c>
    </row>
    <row r="2523" spans="1:10" ht="36" customHeight="1">
      <c r="A2523" s="581" t="s">
        <v>12930</v>
      </c>
      <c r="B2523" s="582" t="s">
        <v>12952</v>
      </c>
      <c r="C2523" s="581" t="s">
        <v>7</v>
      </c>
      <c r="D2523" s="581" t="s">
        <v>1822</v>
      </c>
      <c r="E2523" s="804" t="s">
        <v>12945</v>
      </c>
      <c r="F2523" s="804"/>
      <c r="G2523" s="580" t="s">
        <v>46</v>
      </c>
      <c r="H2523" s="579">
        <v>1.1283000000000001</v>
      </c>
      <c r="I2523" s="578">
        <v>1.77</v>
      </c>
      <c r="J2523" s="578">
        <v>1.99</v>
      </c>
    </row>
    <row r="2524" spans="1:10" ht="36" customHeight="1">
      <c r="A2524" s="581" t="s">
        <v>12930</v>
      </c>
      <c r="B2524" s="582" t="s">
        <v>13003</v>
      </c>
      <c r="C2524" s="581" t="s">
        <v>7</v>
      </c>
      <c r="D2524" s="581" t="s">
        <v>2044</v>
      </c>
      <c r="E2524" s="804" t="s">
        <v>12945</v>
      </c>
      <c r="F2524" s="804"/>
      <c r="G2524" s="580" t="s">
        <v>46</v>
      </c>
      <c r="H2524" s="579">
        <v>0.26750000000000002</v>
      </c>
      <c r="I2524" s="578">
        <v>17.809999999999999</v>
      </c>
      <c r="J2524" s="578">
        <v>4.76</v>
      </c>
    </row>
    <row r="2525" spans="1:10" ht="36" customHeight="1">
      <c r="A2525" s="581" t="s">
        <v>12930</v>
      </c>
      <c r="B2525" s="582" t="s">
        <v>13004</v>
      </c>
      <c r="C2525" s="581" t="s">
        <v>7</v>
      </c>
      <c r="D2525" s="581" t="s">
        <v>2045</v>
      </c>
      <c r="E2525" s="804" t="s">
        <v>12945</v>
      </c>
      <c r="F2525" s="804"/>
      <c r="G2525" s="580" t="s">
        <v>61</v>
      </c>
      <c r="H2525" s="579">
        <v>0.59379999999999999</v>
      </c>
      <c r="I2525" s="578">
        <v>15.16</v>
      </c>
      <c r="J2525" s="578">
        <v>9</v>
      </c>
    </row>
    <row r="2526" spans="1:10" ht="36" customHeight="1">
      <c r="A2526" s="581" t="s">
        <v>12930</v>
      </c>
      <c r="B2526" s="582" t="s">
        <v>12953</v>
      </c>
      <c r="C2526" s="581" t="s">
        <v>7</v>
      </c>
      <c r="D2526" s="581" t="s">
        <v>1823</v>
      </c>
      <c r="E2526" s="804" t="s">
        <v>12945</v>
      </c>
      <c r="F2526" s="804"/>
      <c r="G2526" s="580" t="s">
        <v>61</v>
      </c>
      <c r="H2526" s="579">
        <v>3.1027999999999998</v>
      </c>
      <c r="I2526" s="578">
        <v>0.44</v>
      </c>
      <c r="J2526" s="578">
        <v>1.36</v>
      </c>
    </row>
    <row r="2527" spans="1:10" ht="48" customHeight="1">
      <c r="A2527" s="581" t="s">
        <v>12930</v>
      </c>
      <c r="B2527" s="582" t="s">
        <v>13355</v>
      </c>
      <c r="C2527" s="581" t="s">
        <v>7</v>
      </c>
      <c r="D2527" s="581" t="s">
        <v>2310</v>
      </c>
      <c r="E2527" s="804" t="s">
        <v>13070</v>
      </c>
      <c r="F2527" s="804"/>
      <c r="G2527" s="580" t="s">
        <v>21</v>
      </c>
      <c r="H2527" s="579">
        <v>32.6798</v>
      </c>
      <c r="I2527" s="578">
        <v>18.07</v>
      </c>
      <c r="J2527" s="578">
        <v>590.52</v>
      </c>
    </row>
    <row r="2528" spans="1:10" ht="36" customHeight="1">
      <c r="A2528" s="581" t="s">
        <v>12930</v>
      </c>
      <c r="B2528" s="582" t="s">
        <v>13071</v>
      </c>
      <c r="C2528" s="581" t="s">
        <v>7</v>
      </c>
      <c r="D2528" s="581" t="s">
        <v>2777</v>
      </c>
      <c r="E2528" s="804" t="s">
        <v>13070</v>
      </c>
      <c r="F2528" s="804"/>
      <c r="G2528" s="580" t="s">
        <v>12963</v>
      </c>
      <c r="H2528" s="579">
        <v>1.103</v>
      </c>
      <c r="I2528" s="578">
        <v>384.94</v>
      </c>
      <c r="J2528" s="578">
        <v>424.58</v>
      </c>
    </row>
    <row r="2529" spans="1:10" ht="24" customHeight="1">
      <c r="A2529" s="581" t="s">
        <v>12930</v>
      </c>
      <c r="B2529" s="582" t="s">
        <v>13069</v>
      </c>
      <c r="C2529" s="581" t="s">
        <v>7</v>
      </c>
      <c r="D2529" s="581" t="s">
        <v>54</v>
      </c>
      <c r="E2529" s="804" t="s">
        <v>12928</v>
      </c>
      <c r="F2529" s="804"/>
      <c r="G2529" s="580" t="s">
        <v>23</v>
      </c>
      <c r="H2529" s="579">
        <v>4.3066000000000004</v>
      </c>
      <c r="I2529" s="578">
        <v>21.16</v>
      </c>
      <c r="J2529" s="578">
        <v>91.12</v>
      </c>
    </row>
    <row r="2530" spans="1:10" ht="24" customHeight="1">
      <c r="A2530" s="581" t="s">
        <v>12930</v>
      </c>
      <c r="B2530" s="582" t="s">
        <v>13068</v>
      </c>
      <c r="C2530" s="581" t="s">
        <v>7</v>
      </c>
      <c r="D2530" s="581" t="s">
        <v>47</v>
      </c>
      <c r="E2530" s="804" t="s">
        <v>12928</v>
      </c>
      <c r="F2530" s="804"/>
      <c r="G2530" s="580" t="s">
        <v>23</v>
      </c>
      <c r="H2530" s="579">
        <v>0.86129999999999995</v>
      </c>
      <c r="I2530" s="578">
        <v>16.3</v>
      </c>
      <c r="J2530" s="578">
        <v>14.03</v>
      </c>
    </row>
    <row r="2531" spans="1:10" ht="24" customHeight="1">
      <c r="A2531" s="581" t="s">
        <v>12930</v>
      </c>
      <c r="B2531" s="582" t="s">
        <v>12929</v>
      </c>
      <c r="C2531" s="581" t="s">
        <v>7</v>
      </c>
      <c r="D2531" s="581" t="s">
        <v>25</v>
      </c>
      <c r="E2531" s="804" t="s">
        <v>12928</v>
      </c>
      <c r="F2531" s="804"/>
      <c r="G2531" s="580" t="s">
        <v>23</v>
      </c>
      <c r="H2531" s="579">
        <v>7.8078000000000003</v>
      </c>
      <c r="I2531" s="578">
        <v>15.65</v>
      </c>
      <c r="J2531" s="578">
        <v>122.19</v>
      </c>
    </row>
    <row r="2532" spans="1:10" ht="24" customHeight="1">
      <c r="A2532" s="581" t="s">
        <v>12930</v>
      </c>
      <c r="B2532" s="582" t="s">
        <v>13035</v>
      </c>
      <c r="C2532" s="581" t="s">
        <v>7</v>
      </c>
      <c r="D2532" s="581" t="s">
        <v>49</v>
      </c>
      <c r="E2532" s="804" t="s">
        <v>12928</v>
      </c>
      <c r="F2532" s="804"/>
      <c r="G2532" s="580" t="s">
        <v>23</v>
      </c>
      <c r="H2532" s="579">
        <v>7.8078000000000003</v>
      </c>
      <c r="I2532" s="578">
        <v>19.86</v>
      </c>
      <c r="J2532" s="578">
        <v>155.06</v>
      </c>
    </row>
    <row r="2533" spans="1:10" ht="36" customHeight="1">
      <c r="A2533" s="576" t="s">
        <v>12926</v>
      </c>
      <c r="B2533" s="577" t="s">
        <v>13433</v>
      </c>
      <c r="C2533" s="576" t="s">
        <v>7</v>
      </c>
      <c r="D2533" s="576" t="s">
        <v>10461</v>
      </c>
      <c r="E2533" s="800" t="s">
        <v>12924</v>
      </c>
      <c r="F2533" s="800"/>
      <c r="G2533" s="575" t="s">
        <v>41</v>
      </c>
      <c r="H2533" s="574">
        <v>0.31890000000000002</v>
      </c>
      <c r="I2533" s="573">
        <v>27.9</v>
      </c>
      <c r="J2533" s="573">
        <v>8.89</v>
      </c>
    </row>
    <row r="2534" spans="1:10" ht="24" customHeight="1">
      <c r="A2534" s="576" t="s">
        <v>12926</v>
      </c>
      <c r="B2534" s="577" t="s">
        <v>13067</v>
      </c>
      <c r="C2534" s="576" t="s">
        <v>7</v>
      </c>
      <c r="D2534" s="576" t="s">
        <v>5638</v>
      </c>
      <c r="E2534" s="800" t="s">
        <v>12924</v>
      </c>
      <c r="F2534" s="800"/>
      <c r="G2534" s="575" t="s">
        <v>13042</v>
      </c>
      <c r="H2534" s="574">
        <v>6.7614000000000001</v>
      </c>
      <c r="I2534" s="573">
        <v>29.88</v>
      </c>
      <c r="J2534" s="573">
        <v>202.03</v>
      </c>
    </row>
    <row r="2535" spans="1:10" ht="24" customHeight="1">
      <c r="A2535" s="576" t="s">
        <v>12926</v>
      </c>
      <c r="B2535" s="577" t="s">
        <v>13066</v>
      </c>
      <c r="C2535" s="576" t="s">
        <v>7</v>
      </c>
      <c r="D2535" s="576" t="s">
        <v>6225</v>
      </c>
      <c r="E2535" s="800" t="s">
        <v>12924</v>
      </c>
      <c r="F2535" s="800"/>
      <c r="G2535" s="575" t="s">
        <v>58</v>
      </c>
      <c r="H2535" s="574">
        <v>3.5000000000000003E-2</v>
      </c>
      <c r="I2535" s="573">
        <v>5.24</v>
      </c>
      <c r="J2535" s="573">
        <v>0.18</v>
      </c>
    </row>
    <row r="2536" spans="1:10" ht="24" customHeight="1">
      <c r="A2536" s="576" t="s">
        <v>12926</v>
      </c>
      <c r="B2536" s="577" t="s">
        <v>13432</v>
      </c>
      <c r="C2536" s="576" t="s">
        <v>7</v>
      </c>
      <c r="D2536" s="576" t="s">
        <v>7880</v>
      </c>
      <c r="E2536" s="800" t="s">
        <v>12924</v>
      </c>
      <c r="F2536" s="800"/>
      <c r="G2536" s="575" t="s">
        <v>12963</v>
      </c>
      <c r="H2536" s="574">
        <v>0.2475</v>
      </c>
      <c r="I2536" s="573">
        <v>410.62</v>
      </c>
      <c r="J2536" s="573">
        <v>101.62</v>
      </c>
    </row>
    <row r="2537" spans="1:10" ht="24" customHeight="1">
      <c r="A2537" s="576" t="s">
        <v>12926</v>
      </c>
      <c r="B2537" s="577" t="s">
        <v>13200</v>
      </c>
      <c r="C2537" s="576" t="s">
        <v>7</v>
      </c>
      <c r="D2537" s="576" t="s">
        <v>11359</v>
      </c>
      <c r="E2537" s="800" t="s">
        <v>12924</v>
      </c>
      <c r="F2537" s="800"/>
      <c r="G2537" s="575" t="s">
        <v>18</v>
      </c>
      <c r="H2537" s="574">
        <v>1.4216</v>
      </c>
      <c r="I2537" s="573">
        <v>7.23</v>
      </c>
      <c r="J2537" s="573">
        <v>10.27</v>
      </c>
    </row>
    <row r="2538" spans="1:10" ht="24" customHeight="1">
      <c r="A2538" s="576" t="s">
        <v>12926</v>
      </c>
      <c r="B2538" s="577" t="s">
        <v>13065</v>
      </c>
      <c r="C2538" s="576" t="s">
        <v>7</v>
      </c>
      <c r="D2538" s="576" t="s">
        <v>7953</v>
      </c>
      <c r="E2538" s="800" t="s">
        <v>12924</v>
      </c>
      <c r="F2538" s="800"/>
      <c r="G2538" s="575" t="s">
        <v>21</v>
      </c>
      <c r="H2538" s="574">
        <v>0.2954</v>
      </c>
      <c r="I2538" s="573">
        <v>15.99</v>
      </c>
      <c r="J2538" s="573">
        <v>4.72</v>
      </c>
    </row>
    <row r="2539" spans="1:10" ht="24" customHeight="1">
      <c r="A2539" s="576" t="s">
        <v>12926</v>
      </c>
      <c r="B2539" s="577" t="s">
        <v>13431</v>
      </c>
      <c r="C2539" s="576" t="s">
        <v>7</v>
      </c>
      <c r="D2539" s="576" t="s">
        <v>7958</v>
      </c>
      <c r="E2539" s="800" t="s">
        <v>12924</v>
      </c>
      <c r="F2539" s="800"/>
      <c r="G2539" s="575" t="s">
        <v>21</v>
      </c>
      <c r="H2539" s="574">
        <v>0.18429999999999999</v>
      </c>
      <c r="I2539" s="573">
        <v>14.72</v>
      </c>
      <c r="J2539" s="573">
        <v>2.71</v>
      </c>
    </row>
    <row r="2540" spans="1:10" ht="24" customHeight="1">
      <c r="A2540" s="576" t="s">
        <v>12926</v>
      </c>
      <c r="B2540" s="577" t="s">
        <v>13064</v>
      </c>
      <c r="C2540" s="576" t="s">
        <v>7</v>
      </c>
      <c r="D2540" s="576" t="s">
        <v>11365</v>
      </c>
      <c r="E2540" s="800" t="s">
        <v>12924</v>
      </c>
      <c r="F2540" s="800"/>
      <c r="G2540" s="575" t="s">
        <v>18</v>
      </c>
      <c r="H2540" s="574">
        <v>6.25</v>
      </c>
      <c r="I2540" s="573">
        <v>2.5299999999999998</v>
      </c>
      <c r="J2540" s="573">
        <v>15.81</v>
      </c>
    </row>
    <row r="2541" spans="1:10" ht="25.5">
      <c r="A2541" s="572"/>
      <c r="B2541" s="572"/>
      <c r="C2541" s="572"/>
      <c r="D2541" s="572"/>
      <c r="E2541" s="572" t="s">
        <v>12923</v>
      </c>
      <c r="F2541" s="571">
        <v>260.21406063240249</v>
      </c>
      <c r="G2541" s="572" t="s">
        <v>12922</v>
      </c>
      <c r="H2541" s="571">
        <v>218.74</v>
      </c>
      <c r="I2541" s="572" t="s">
        <v>12921</v>
      </c>
      <c r="J2541" s="571">
        <v>478.95</v>
      </c>
    </row>
    <row r="2542" spans="1:10" ht="15" thickBot="1">
      <c r="A2542" s="572"/>
      <c r="B2542" s="572"/>
      <c r="C2542" s="572"/>
      <c r="D2542" s="572"/>
      <c r="E2542" s="572" t="s">
        <v>12920</v>
      </c>
      <c r="F2542" s="571">
        <v>497.26</v>
      </c>
      <c r="G2542" s="572"/>
      <c r="H2542" s="801" t="s">
        <v>12919</v>
      </c>
      <c r="I2542" s="801"/>
      <c r="J2542" s="571">
        <v>2258.1</v>
      </c>
    </row>
    <row r="2543" spans="1:10" ht="0.95" customHeight="1" thickTop="1">
      <c r="A2543" s="570"/>
      <c r="B2543" s="570"/>
      <c r="C2543" s="570"/>
      <c r="D2543" s="570"/>
      <c r="E2543" s="570"/>
      <c r="F2543" s="570"/>
      <c r="G2543" s="570"/>
      <c r="H2543" s="570"/>
      <c r="I2543" s="570"/>
      <c r="J2543" s="570"/>
    </row>
    <row r="2544" spans="1:10" ht="18" customHeight="1">
      <c r="A2544" s="590" t="s">
        <v>13381</v>
      </c>
      <c r="B2544" s="588" t="s">
        <v>12942</v>
      </c>
      <c r="C2544" s="590" t="s">
        <v>12941</v>
      </c>
      <c r="D2544" s="590" t="s">
        <v>12940</v>
      </c>
      <c r="E2544" s="802" t="s">
        <v>12939</v>
      </c>
      <c r="F2544" s="802"/>
      <c r="G2544" s="589" t="s">
        <v>12938</v>
      </c>
      <c r="H2544" s="588" t="s">
        <v>12937</v>
      </c>
      <c r="I2544" s="588" t="s">
        <v>12936</v>
      </c>
      <c r="J2544" s="588" t="s">
        <v>12935</v>
      </c>
    </row>
    <row r="2545" spans="1:10" ht="24" customHeight="1">
      <c r="A2545" s="586" t="s">
        <v>12934</v>
      </c>
      <c r="B2545" s="587" t="s">
        <v>13425</v>
      </c>
      <c r="C2545" s="586" t="s">
        <v>7</v>
      </c>
      <c r="D2545" s="586" t="s">
        <v>3612</v>
      </c>
      <c r="E2545" s="803" t="s">
        <v>12971</v>
      </c>
      <c r="F2545" s="803"/>
      <c r="G2545" s="585" t="s">
        <v>41</v>
      </c>
      <c r="H2545" s="584">
        <v>1</v>
      </c>
      <c r="I2545" s="583">
        <v>21.24</v>
      </c>
      <c r="J2545" s="583">
        <v>21.24</v>
      </c>
    </row>
    <row r="2546" spans="1:10" ht="24" customHeight="1">
      <c r="A2546" s="581" t="s">
        <v>12930</v>
      </c>
      <c r="B2546" s="582" t="s">
        <v>12970</v>
      </c>
      <c r="C2546" s="581" t="s">
        <v>7</v>
      </c>
      <c r="D2546" s="581" t="s">
        <v>53</v>
      </c>
      <c r="E2546" s="804" t="s">
        <v>12928</v>
      </c>
      <c r="F2546" s="804"/>
      <c r="G2546" s="580" t="s">
        <v>23</v>
      </c>
      <c r="H2546" s="579">
        <v>0.31640000000000001</v>
      </c>
      <c r="I2546" s="578">
        <v>20.6</v>
      </c>
      <c r="J2546" s="578">
        <v>6.51</v>
      </c>
    </row>
    <row r="2547" spans="1:10" ht="24" customHeight="1">
      <c r="A2547" s="581" t="s">
        <v>12930</v>
      </c>
      <c r="B2547" s="582" t="s">
        <v>12969</v>
      </c>
      <c r="C2547" s="581" t="s">
        <v>7</v>
      </c>
      <c r="D2547" s="581" t="s">
        <v>55</v>
      </c>
      <c r="E2547" s="804" t="s">
        <v>12928</v>
      </c>
      <c r="F2547" s="804"/>
      <c r="G2547" s="580" t="s">
        <v>23</v>
      </c>
      <c r="H2547" s="579">
        <v>0.31640000000000001</v>
      </c>
      <c r="I2547" s="578">
        <v>15.61</v>
      </c>
      <c r="J2547" s="578">
        <v>4.93</v>
      </c>
    </row>
    <row r="2548" spans="1:10" ht="36" customHeight="1">
      <c r="A2548" s="576" t="s">
        <v>12926</v>
      </c>
      <c r="B2548" s="577" t="s">
        <v>13430</v>
      </c>
      <c r="C2548" s="576" t="s">
        <v>7</v>
      </c>
      <c r="D2548" s="576" t="s">
        <v>7634</v>
      </c>
      <c r="E2548" s="800" t="s">
        <v>12924</v>
      </c>
      <c r="F2548" s="800"/>
      <c r="G2548" s="575" t="s">
        <v>41</v>
      </c>
      <c r="H2548" s="574">
        <v>2</v>
      </c>
      <c r="I2548" s="573">
        <v>0.13</v>
      </c>
      <c r="J2548" s="573">
        <v>0.26</v>
      </c>
    </row>
    <row r="2549" spans="1:10" ht="24" customHeight="1">
      <c r="A2549" s="576" t="s">
        <v>12926</v>
      </c>
      <c r="B2549" s="577" t="s">
        <v>13429</v>
      </c>
      <c r="C2549" s="576" t="s">
        <v>7</v>
      </c>
      <c r="D2549" s="576" t="s">
        <v>8229</v>
      </c>
      <c r="E2549" s="800" t="s">
        <v>12924</v>
      </c>
      <c r="F2549" s="800"/>
      <c r="G2549" s="575" t="s">
        <v>41</v>
      </c>
      <c r="H2549" s="574">
        <v>1</v>
      </c>
      <c r="I2549" s="573">
        <v>9.5399999999999991</v>
      </c>
      <c r="J2549" s="573">
        <v>9.5399999999999991</v>
      </c>
    </row>
    <row r="2550" spans="1:10" ht="25.5">
      <c r="A2550" s="572"/>
      <c r="B2550" s="572"/>
      <c r="C2550" s="572"/>
      <c r="D2550" s="572"/>
      <c r="E2550" s="572" t="s">
        <v>12923</v>
      </c>
      <c r="F2550" s="571">
        <v>4.9114419211126803</v>
      </c>
      <c r="G2550" s="572" t="s">
        <v>12922</v>
      </c>
      <c r="H2550" s="571">
        <v>4.13</v>
      </c>
      <c r="I2550" s="572" t="s">
        <v>12921</v>
      </c>
      <c r="J2550" s="571">
        <v>9.0399999999999991</v>
      </c>
    </row>
    <row r="2551" spans="1:10" ht="15" thickBot="1">
      <c r="A2551" s="572"/>
      <c r="B2551" s="572"/>
      <c r="C2551" s="572"/>
      <c r="D2551" s="572"/>
      <c r="E2551" s="572" t="s">
        <v>12920</v>
      </c>
      <c r="F2551" s="571">
        <v>5.99</v>
      </c>
      <c r="G2551" s="572"/>
      <c r="H2551" s="801" t="s">
        <v>12919</v>
      </c>
      <c r="I2551" s="801"/>
      <c r="J2551" s="571">
        <v>27.23</v>
      </c>
    </row>
    <row r="2552" spans="1:10" ht="0.95" customHeight="1" thickTop="1">
      <c r="A2552" s="570"/>
      <c r="B2552" s="570"/>
      <c r="C2552" s="570"/>
      <c r="D2552" s="570"/>
      <c r="E2552" s="570"/>
      <c r="F2552" s="570"/>
      <c r="G2552" s="570"/>
      <c r="H2552" s="570"/>
      <c r="I2552" s="570"/>
      <c r="J2552" s="570"/>
    </row>
    <row r="2553" spans="1:10" ht="18" customHeight="1">
      <c r="A2553" s="590" t="s">
        <v>13381</v>
      </c>
      <c r="B2553" s="588" t="s">
        <v>12942</v>
      </c>
      <c r="C2553" s="590" t="s">
        <v>12941</v>
      </c>
      <c r="D2553" s="590" t="s">
        <v>12940</v>
      </c>
      <c r="E2553" s="802" t="s">
        <v>12939</v>
      </c>
      <c r="F2553" s="802"/>
      <c r="G2553" s="589" t="s">
        <v>12938</v>
      </c>
      <c r="H2553" s="588" t="s">
        <v>12937</v>
      </c>
      <c r="I2553" s="588" t="s">
        <v>12936</v>
      </c>
      <c r="J2553" s="588" t="s">
        <v>12935</v>
      </c>
    </row>
    <row r="2554" spans="1:10" ht="24" customHeight="1">
      <c r="A2554" s="586" t="s">
        <v>12934</v>
      </c>
      <c r="B2554" s="587" t="s">
        <v>13428</v>
      </c>
      <c r="C2554" s="586" t="s">
        <v>7</v>
      </c>
      <c r="D2554" s="586" t="s">
        <v>3618</v>
      </c>
      <c r="E2554" s="803" t="s">
        <v>12971</v>
      </c>
      <c r="F2554" s="803"/>
      <c r="G2554" s="585" t="s">
        <v>41</v>
      </c>
      <c r="H2554" s="584">
        <v>1</v>
      </c>
      <c r="I2554" s="583">
        <v>115.07</v>
      </c>
      <c r="J2554" s="583">
        <v>115.07</v>
      </c>
    </row>
    <row r="2555" spans="1:10" ht="24" customHeight="1">
      <c r="A2555" s="581" t="s">
        <v>12930</v>
      </c>
      <c r="B2555" s="582" t="s">
        <v>12970</v>
      </c>
      <c r="C2555" s="581" t="s">
        <v>7</v>
      </c>
      <c r="D2555" s="581" t="s">
        <v>53</v>
      </c>
      <c r="E2555" s="804" t="s">
        <v>12928</v>
      </c>
      <c r="F2555" s="804"/>
      <c r="G2555" s="580" t="s">
        <v>23</v>
      </c>
      <c r="H2555" s="579">
        <v>0.12640000000000001</v>
      </c>
      <c r="I2555" s="578">
        <v>20.6</v>
      </c>
      <c r="J2555" s="578">
        <v>2.6</v>
      </c>
    </row>
    <row r="2556" spans="1:10" ht="24" customHeight="1">
      <c r="A2556" s="581" t="s">
        <v>12930</v>
      </c>
      <c r="B2556" s="582" t="s">
        <v>12969</v>
      </c>
      <c r="C2556" s="581" t="s">
        <v>7</v>
      </c>
      <c r="D2556" s="581" t="s">
        <v>55</v>
      </c>
      <c r="E2556" s="804" t="s">
        <v>12928</v>
      </c>
      <c r="F2556" s="804"/>
      <c r="G2556" s="580" t="s">
        <v>23</v>
      </c>
      <c r="H2556" s="579">
        <v>0.12640000000000001</v>
      </c>
      <c r="I2556" s="578">
        <v>15.61</v>
      </c>
      <c r="J2556" s="578">
        <v>1.97</v>
      </c>
    </row>
    <row r="2557" spans="1:10" ht="36" customHeight="1">
      <c r="A2557" s="576" t="s">
        <v>12926</v>
      </c>
      <c r="B2557" s="577" t="s">
        <v>13427</v>
      </c>
      <c r="C2557" s="576" t="s">
        <v>7</v>
      </c>
      <c r="D2557" s="576" t="s">
        <v>7628</v>
      </c>
      <c r="E2557" s="800" t="s">
        <v>12924</v>
      </c>
      <c r="F2557" s="800"/>
      <c r="G2557" s="575" t="s">
        <v>41</v>
      </c>
      <c r="H2557" s="574">
        <v>1</v>
      </c>
      <c r="I2557" s="573">
        <v>110.5</v>
      </c>
      <c r="J2557" s="573">
        <v>110.5</v>
      </c>
    </row>
    <row r="2558" spans="1:10" ht="25.5">
      <c r="A2558" s="572"/>
      <c r="B2558" s="572"/>
      <c r="C2558" s="572"/>
      <c r="D2558" s="572"/>
      <c r="E2558" s="572" t="s">
        <v>12923</v>
      </c>
      <c r="F2558" s="571">
        <v>1.9613169618602631</v>
      </c>
      <c r="G2558" s="572" t="s">
        <v>12922</v>
      </c>
      <c r="H2558" s="571">
        <v>1.65</v>
      </c>
      <c r="I2558" s="572" t="s">
        <v>12921</v>
      </c>
      <c r="J2558" s="571">
        <v>3.61</v>
      </c>
    </row>
    <row r="2559" spans="1:10" ht="15" thickBot="1">
      <c r="A2559" s="572"/>
      <c r="B2559" s="572"/>
      <c r="C2559" s="572"/>
      <c r="D2559" s="572"/>
      <c r="E2559" s="572" t="s">
        <v>12920</v>
      </c>
      <c r="F2559" s="571">
        <v>32.49</v>
      </c>
      <c r="G2559" s="572"/>
      <c r="H2559" s="801" t="s">
        <v>12919</v>
      </c>
      <c r="I2559" s="801"/>
      <c r="J2559" s="571">
        <v>147.56</v>
      </c>
    </row>
    <row r="2560" spans="1:10" ht="0.95" customHeight="1" thickTop="1">
      <c r="A2560" s="570"/>
      <c r="B2560" s="570"/>
      <c r="C2560" s="570"/>
      <c r="D2560" s="570"/>
      <c r="E2560" s="570"/>
      <c r="F2560" s="570"/>
      <c r="G2560" s="570"/>
      <c r="H2560" s="570"/>
      <c r="I2560" s="570"/>
      <c r="J2560" s="570"/>
    </row>
    <row r="2561" spans="1:10" ht="18" customHeight="1">
      <c r="A2561" s="590" t="s">
        <v>13381</v>
      </c>
      <c r="B2561" s="588" t="s">
        <v>12942</v>
      </c>
      <c r="C2561" s="590" t="s">
        <v>12941</v>
      </c>
      <c r="D2561" s="590" t="s">
        <v>12940</v>
      </c>
      <c r="E2561" s="802" t="s">
        <v>12939</v>
      </c>
      <c r="F2561" s="802"/>
      <c r="G2561" s="589" t="s">
        <v>12938</v>
      </c>
      <c r="H2561" s="588" t="s">
        <v>12937</v>
      </c>
      <c r="I2561" s="588" t="s">
        <v>12936</v>
      </c>
      <c r="J2561" s="588" t="s">
        <v>12935</v>
      </c>
    </row>
    <row r="2562" spans="1:10" ht="24" customHeight="1">
      <c r="A2562" s="586" t="s">
        <v>12934</v>
      </c>
      <c r="B2562" s="587" t="s">
        <v>13426</v>
      </c>
      <c r="C2562" s="586" t="s">
        <v>7</v>
      </c>
      <c r="D2562" s="586" t="s">
        <v>3605</v>
      </c>
      <c r="E2562" s="803" t="s">
        <v>12971</v>
      </c>
      <c r="F2562" s="803"/>
      <c r="G2562" s="585" t="s">
        <v>18</v>
      </c>
      <c r="H2562" s="584">
        <v>1</v>
      </c>
      <c r="I2562" s="583">
        <v>44.3</v>
      </c>
      <c r="J2562" s="583">
        <v>44.3</v>
      </c>
    </row>
    <row r="2563" spans="1:10" ht="24" customHeight="1">
      <c r="A2563" s="581" t="s">
        <v>12930</v>
      </c>
      <c r="B2563" s="582" t="s">
        <v>13425</v>
      </c>
      <c r="C2563" s="581" t="s">
        <v>7</v>
      </c>
      <c r="D2563" s="581" t="s">
        <v>3612</v>
      </c>
      <c r="E2563" s="804" t="s">
        <v>12971</v>
      </c>
      <c r="F2563" s="804"/>
      <c r="G2563" s="580" t="s">
        <v>41</v>
      </c>
      <c r="H2563" s="579">
        <v>0.5</v>
      </c>
      <c r="I2563" s="578">
        <v>21.24</v>
      </c>
      <c r="J2563" s="578">
        <v>10.62</v>
      </c>
    </row>
    <row r="2564" spans="1:10" ht="24" customHeight="1">
      <c r="A2564" s="581" t="s">
        <v>12930</v>
      </c>
      <c r="B2564" s="582" t="s">
        <v>12970</v>
      </c>
      <c r="C2564" s="581" t="s">
        <v>7</v>
      </c>
      <c r="D2564" s="581" t="s">
        <v>53</v>
      </c>
      <c r="E2564" s="804" t="s">
        <v>12928</v>
      </c>
      <c r="F2564" s="804"/>
      <c r="G2564" s="580" t="s">
        <v>23</v>
      </c>
      <c r="H2564" s="579">
        <v>0.25330000000000003</v>
      </c>
      <c r="I2564" s="578">
        <v>20.6</v>
      </c>
      <c r="J2564" s="578">
        <v>5.21</v>
      </c>
    </row>
    <row r="2565" spans="1:10" ht="24" customHeight="1">
      <c r="A2565" s="581" t="s">
        <v>12930</v>
      </c>
      <c r="B2565" s="582" t="s">
        <v>12969</v>
      </c>
      <c r="C2565" s="581" t="s">
        <v>7</v>
      </c>
      <c r="D2565" s="581" t="s">
        <v>55</v>
      </c>
      <c r="E2565" s="804" t="s">
        <v>12928</v>
      </c>
      <c r="F2565" s="804"/>
      <c r="G2565" s="580" t="s">
        <v>23</v>
      </c>
      <c r="H2565" s="579">
        <v>0.25330000000000003</v>
      </c>
      <c r="I2565" s="578">
        <v>15.61</v>
      </c>
      <c r="J2565" s="578">
        <v>3.95</v>
      </c>
    </row>
    <row r="2566" spans="1:10" ht="24" customHeight="1">
      <c r="A2566" s="576" t="s">
        <v>12926</v>
      </c>
      <c r="B2566" s="577" t="s">
        <v>13424</v>
      </c>
      <c r="C2566" s="576" t="s">
        <v>7</v>
      </c>
      <c r="D2566" s="576" t="s">
        <v>5290</v>
      </c>
      <c r="E2566" s="800" t="s">
        <v>12924</v>
      </c>
      <c r="F2566" s="800"/>
      <c r="G2566" s="575" t="s">
        <v>18</v>
      </c>
      <c r="H2566" s="574">
        <v>1.05</v>
      </c>
      <c r="I2566" s="573">
        <v>23.36</v>
      </c>
      <c r="J2566" s="573">
        <v>24.52</v>
      </c>
    </row>
    <row r="2567" spans="1:10" ht="25.5">
      <c r="A2567" s="572"/>
      <c r="B2567" s="572"/>
      <c r="C2567" s="572"/>
      <c r="D2567" s="572"/>
      <c r="E2567" s="572" t="s">
        <v>12923</v>
      </c>
      <c r="F2567" s="571">
        <v>6.3837878952515483</v>
      </c>
      <c r="G2567" s="572" t="s">
        <v>12922</v>
      </c>
      <c r="H2567" s="571">
        <v>5.37</v>
      </c>
      <c r="I2567" s="572" t="s">
        <v>12921</v>
      </c>
      <c r="J2567" s="571">
        <v>11.75</v>
      </c>
    </row>
    <row r="2568" spans="1:10" ht="15" thickBot="1">
      <c r="A2568" s="572"/>
      <c r="B2568" s="572"/>
      <c r="C2568" s="572"/>
      <c r="D2568" s="572"/>
      <c r="E2568" s="572" t="s">
        <v>12920</v>
      </c>
      <c r="F2568" s="571">
        <v>12.51</v>
      </c>
      <c r="G2568" s="572"/>
      <c r="H2568" s="801" t="s">
        <v>12919</v>
      </c>
      <c r="I2568" s="801"/>
      <c r="J2568" s="571">
        <v>56.81</v>
      </c>
    </row>
    <row r="2569" spans="1:10" ht="0.95" customHeight="1" thickTop="1">
      <c r="A2569" s="570"/>
      <c r="B2569" s="570"/>
      <c r="C2569" s="570"/>
      <c r="D2569" s="570"/>
      <c r="E2569" s="570"/>
      <c r="F2569" s="570"/>
      <c r="G2569" s="570"/>
      <c r="H2569" s="570"/>
      <c r="I2569" s="570"/>
      <c r="J2569" s="570"/>
    </row>
    <row r="2570" spans="1:10" ht="18" customHeight="1">
      <c r="A2570" s="590" t="s">
        <v>13381</v>
      </c>
      <c r="B2570" s="588" t="s">
        <v>12942</v>
      </c>
      <c r="C2570" s="590" t="s">
        <v>12941</v>
      </c>
      <c r="D2570" s="590" t="s">
        <v>12940</v>
      </c>
      <c r="E2570" s="802" t="s">
        <v>12939</v>
      </c>
      <c r="F2570" s="802"/>
      <c r="G2570" s="589" t="s">
        <v>12938</v>
      </c>
      <c r="H2570" s="588" t="s">
        <v>12937</v>
      </c>
      <c r="I2570" s="588" t="s">
        <v>12936</v>
      </c>
      <c r="J2570" s="588" t="s">
        <v>12935</v>
      </c>
    </row>
    <row r="2571" spans="1:10" ht="24" customHeight="1">
      <c r="A2571" s="586" t="s">
        <v>12934</v>
      </c>
      <c r="B2571" s="587" t="s">
        <v>13423</v>
      </c>
      <c r="C2571" s="586" t="s">
        <v>7</v>
      </c>
      <c r="D2571" s="586" t="s">
        <v>3613</v>
      </c>
      <c r="E2571" s="803" t="s">
        <v>12971</v>
      </c>
      <c r="F2571" s="803"/>
      <c r="G2571" s="585" t="s">
        <v>41</v>
      </c>
      <c r="H2571" s="584">
        <v>1</v>
      </c>
      <c r="I2571" s="583">
        <v>42.15</v>
      </c>
      <c r="J2571" s="583">
        <v>42.15</v>
      </c>
    </row>
    <row r="2572" spans="1:10" ht="48" customHeight="1">
      <c r="A2572" s="581" t="s">
        <v>12930</v>
      </c>
      <c r="B2572" s="582" t="s">
        <v>13197</v>
      </c>
      <c r="C2572" s="581" t="s">
        <v>7</v>
      </c>
      <c r="D2572" s="581" t="s">
        <v>1955</v>
      </c>
      <c r="E2572" s="804" t="s">
        <v>12932</v>
      </c>
      <c r="F2572" s="804"/>
      <c r="G2572" s="580" t="s">
        <v>18</v>
      </c>
      <c r="H2572" s="579">
        <v>3</v>
      </c>
      <c r="I2572" s="578">
        <v>1.25</v>
      </c>
      <c r="J2572" s="578">
        <v>3.75</v>
      </c>
    </row>
    <row r="2573" spans="1:10" ht="24" customHeight="1">
      <c r="A2573" s="581" t="s">
        <v>12930</v>
      </c>
      <c r="B2573" s="582" t="s">
        <v>12970</v>
      </c>
      <c r="C2573" s="581" t="s">
        <v>7</v>
      </c>
      <c r="D2573" s="581" t="s">
        <v>53</v>
      </c>
      <c r="E2573" s="804" t="s">
        <v>12928</v>
      </c>
      <c r="F2573" s="804"/>
      <c r="G2573" s="580" t="s">
        <v>23</v>
      </c>
      <c r="H2573" s="579">
        <v>0.76319999999999999</v>
      </c>
      <c r="I2573" s="578">
        <v>20.6</v>
      </c>
      <c r="J2573" s="578">
        <v>15.72</v>
      </c>
    </row>
    <row r="2574" spans="1:10" ht="24" customHeight="1">
      <c r="A2574" s="581" t="s">
        <v>12930</v>
      </c>
      <c r="B2574" s="582" t="s">
        <v>12969</v>
      </c>
      <c r="C2574" s="581" t="s">
        <v>7</v>
      </c>
      <c r="D2574" s="581" t="s">
        <v>55</v>
      </c>
      <c r="E2574" s="804" t="s">
        <v>12928</v>
      </c>
      <c r="F2574" s="804"/>
      <c r="G2574" s="580" t="s">
        <v>23</v>
      </c>
      <c r="H2574" s="579">
        <v>0.76319999999999999</v>
      </c>
      <c r="I2574" s="578">
        <v>15.61</v>
      </c>
      <c r="J2574" s="578">
        <v>11.91</v>
      </c>
    </row>
    <row r="2575" spans="1:10" ht="24" customHeight="1">
      <c r="A2575" s="576" t="s">
        <v>12926</v>
      </c>
      <c r="B2575" s="577" t="s">
        <v>13422</v>
      </c>
      <c r="C2575" s="576" t="s">
        <v>7</v>
      </c>
      <c r="D2575" s="576" t="s">
        <v>6356</v>
      </c>
      <c r="E2575" s="800" t="s">
        <v>12924</v>
      </c>
      <c r="F2575" s="800"/>
      <c r="G2575" s="575" t="s">
        <v>18</v>
      </c>
      <c r="H2575" s="574">
        <v>3</v>
      </c>
      <c r="I2575" s="573">
        <v>3.59</v>
      </c>
      <c r="J2575" s="573">
        <v>10.77</v>
      </c>
    </row>
    <row r="2576" spans="1:10" ht="25.5">
      <c r="A2576" s="572"/>
      <c r="B2576" s="572"/>
      <c r="C2576" s="572"/>
      <c r="D2576" s="572"/>
      <c r="E2576" s="572" t="s">
        <v>12923</v>
      </c>
      <c r="F2576" s="571">
        <v>12.859936977072694</v>
      </c>
      <c r="G2576" s="572" t="s">
        <v>12922</v>
      </c>
      <c r="H2576" s="571">
        <v>10.81</v>
      </c>
      <c r="I2576" s="572" t="s">
        <v>12921</v>
      </c>
      <c r="J2576" s="571">
        <v>23.67</v>
      </c>
    </row>
    <row r="2577" spans="1:10" ht="15" thickBot="1">
      <c r="A2577" s="572"/>
      <c r="B2577" s="572"/>
      <c r="C2577" s="572"/>
      <c r="D2577" s="572"/>
      <c r="E2577" s="572" t="s">
        <v>12920</v>
      </c>
      <c r="F2577" s="571">
        <v>11.9</v>
      </c>
      <c r="G2577" s="572"/>
      <c r="H2577" s="801" t="s">
        <v>12919</v>
      </c>
      <c r="I2577" s="801"/>
      <c r="J2577" s="571">
        <v>54.05</v>
      </c>
    </row>
    <row r="2578" spans="1:10" ht="0.95" customHeight="1" thickTop="1">
      <c r="A2578" s="570"/>
      <c r="B2578" s="570"/>
      <c r="C2578" s="570"/>
      <c r="D2578" s="570"/>
      <c r="E2578" s="570"/>
      <c r="F2578" s="570"/>
      <c r="G2578" s="570"/>
      <c r="H2578" s="570"/>
      <c r="I2578" s="570"/>
      <c r="J2578" s="570"/>
    </row>
    <row r="2579" spans="1:10" ht="18" customHeight="1">
      <c r="A2579" s="590" t="s">
        <v>13381</v>
      </c>
      <c r="B2579" s="588" t="s">
        <v>12942</v>
      </c>
      <c r="C2579" s="590" t="s">
        <v>12941</v>
      </c>
      <c r="D2579" s="590" t="s">
        <v>12940</v>
      </c>
      <c r="E2579" s="802" t="s">
        <v>12939</v>
      </c>
      <c r="F2579" s="802"/>
      <c r="G2579" s="589" t="s">
        <v>12938</v>
      </c>
      <c r="H2579" s="588" t="s">
        <v>12937</v>
      </c>
      <c r="I2579" s="588" t="s">
        <v>12936</v>
      </c>
      <c r="J2579" s="588" t="s">
        <v>12935</v>
      </c>
    </row>
    <row r="2580" spans="1:10" ht="24" customHeight="1">
      <c r="A2580" s="586" t="s">
        <v>12934</v>
      </c>
      <c r="B2580" s="587" t="s">
        <v>13421</v>
      </c>
      <c r="C2580" s="586" t="s">
        <v>7</v>
      </c>
      <c r="D2580" s="586" t="s">
        <v>3617</v>
      </c>
      <c r="E2580" s="803" t="s">
        <v>12971</v>
      </c>
      <c r="F2580" s="803"/>
      <c r="G2580" s="585" t="s">
        <v>41</v>
      </c>
      <c r="H2580" s="584">
        <v>1</v>
      </c>
      <c r="I2580" s="583">
        <v>174.99</v>
      </c>
      <c r="J2580" s="583">
        <v>174.99</v>
      </c>
    </row>
    <row r="2581" spans="1:10" ht="24" customHeight="1">
      <c r="A2581" s="581" t="s">
        <v>12930</v>
      </c>
      <c r="B2581" s="582" t="s">
        <v>12970</v>
      </c>
      <c r="C2581" s="581" t="s">
        <v>7</v>
      </c>
      <c r="D2581" s="581" t="s">
        <v>53</v>
      </c>
      <c r="E2581" s="804" t="s">
        <v>12928</v>
      </c>
      <c r="F2581" s="804"/>
      <c r="G2581" s="580" t="s">
        <v>23</v>
      </c>
      <c r="H2581" s="579">
        <v>0.15820000000000001</v>
      </c>
      <c r="I2581" s="578">
        <v>20.6</v>
      </c>
      <c r="J2581" s="578">
        <v>3.25</v>
      </c>
    </row>
    <row r="2582" spans="1:10" ht="24" customHeight="1">
      <c r="A2582" s="581" t="s">
        <v>12930</v>
      </c>
      <c r="B2582" s="582" t="s">
        <v>12969</v>
      </c>
      <c r="C2582" s="581" t="s">
        <v>7</v>
      </c>
      <c r="D2582" s="581" t="s">
        <v>55</v>
      </c>
      <c r="E2582" s="804" t="s">
        <v>12928</v>
      </c>
      <c r="F2582" s="804"/>
      <c r="G2582" s="580" t="s">
        <v>23</v>
      </c>
      <c r="H2582" s="579">
        <v>0.15820000000000001</v>
      </c>
      <c r="I2582" s="578">
        <v>15.61</v>
      </c>
      <c r="J2582" s="578">
        <v>2.46</v>
      </c>
    </row>
    <row r="2583" spans="1:10" ht="24" customHeight="1">
      <c r="A2583" s="576" t="s">
        <v>12926</v>
      </c>
      <c r="B2583" s="577" t="s">
        <v>13420</v>
      </c>
      <c r="C2583" s="576" t="s">
        <v>7</v>
      </c>
      <c r="D2583" s="576" t="s">
        <v>7451</v>
      </c>
      <c r="E2583" s="800" t="s">
        <v>12924</v>
      </c>
      <c r="F2583" s="800"/>
      <c r="G2583" s="575" t="s">
        <v>41</v>
      </c>
      <c r="H2583" s="574">
        <v>1</v>
      </c>
      <c r="I2583" s="573">
        <v>169.28</v>
      </c>
      <c r="J2583" s="573">
        <v>169.28</v>
      </c>
    </row>
    <row r="2584" spans="1:10" ht="25.5">
      <c r="A2584" s="572"/>
      <c r="B2584" s="572"/>
      <c r="C2584" s="572"/>
      <c r="D2584" s="572"/>
      <c r="E2584" s="572" t="s">
        <v>12923</v>
      </c>
      <c r="F2584" s="571">
        <v>2.4502879495816581</v>
      </c>
      <c r="G2584" s="572" t="s">
        <v>12922</v>
      </c>
      <c r="H2584" s="571">
        <v>2.06</v>
      </c>
      <c r="I2584" s="572" t="s">
        <v>12921</v>
      </c>
      <c r="J2584" s="571">
        <v>4.51</v>
      </c>
    </row>
    <row r="2585" spans="1:10" ht="15" thickBot="1">
      <c r="A2585" s="572"/>
      <c r="B2585" s="572"/>
      <c r="C2585" s="572"/>
      <c r="D2585" s="572"/>
      <c r="E2585" s="572" t="s">
        <v>12920</v>
      </c>
      <c r="F2585" s="571">
        <v>49.41</v>
      </c>
      <c r="G2585" s="572"/>
      <c r="H2585" s="801" t="s">
        <v>12919</v>
      </c>
      <c r="I2585" s="801"/>
      <c r="J2585" s="571">
        <v>224.4</v>
      </c>
    </row>
    <row r="2586" spans="1:10" ht="0.95" customHeight="1" thickTop="1">
      <c r="A2586" s="570"/>
      <c r="B2586" s="570"/>
      <c r="C2586" s="570"/>
      <c r="D2586" s="570"/>
      <c r="E2586" s="570"/>
      <c r="F2586" s="570"/>
      <c r="G2586" s="570"/>
      <c r="H2586" s="570"/>
      <c r="I2586" s="570"/>
      <c r="J2586" s="570"/>
    </row>
    <row r="2587" spans="1:10" ht="18" customHeight="1">
      <c r="A2587" s="590" t="s">
        <v>13381</v>
      </c>
      <c r="B2587" s="588" t="s">
        <v>12942</v>
      </c>
      <c r="C2587" s="590" t="s">
        <v>12941</v>
      </c>
      <c r="D2587" s="590" t="s">
        <v>12940</v>
      </c>
      <c r="E2587" s="802" t="s">
        <v>12939</v>
      </c>
      <c r="F2587" s="802"/>
      <c r="G2587" s="589" t="s">
        <v>12938</v>
      </c>
      <c r="H2587" s="588" t="s">
        <v>12937</v>
      </c>
      <c r="I2587" s="588" t="s">
        <v>12936</v>
      </c>
      <c r="J2587" s="588" t="s">
        <v>12935</v>
      </c>
    </row>
    <row r="2588" spans="1:10" ht="24" customHeight="1">
      <c r="A2588" s="586" t="s">
        <v>12934</v>
      </c>
      <c r="B2588" s="587" t="s">
        <v>13419</v>
      </c>
      <c r="C2588" s="586" t="s">
        <v>7</v>
      </c>
      <c r="D2588" s="586" t="s">
        <v>3616</v>
      </c>
      <c r="E2588" s="803" t="s">
        <v>12971</v>
      </c>
      <c r="F2588" s="803"/>
      <c r="G2588" s="585" t="s">
        <v>41</v>
      </c>
      <c r="H2588" s="584">
        <v>1</v>
      </c>
      <c r="I2588" s="583">
        <v>114.87</v>
      </c>
      <c r="J2588" s="583">
        <v>114.87</v>
      </c>
    </row>
    <row r="2589" spans="1:10" ht="24" customHeight="1">
      <c r="A2589" s="581" t="s">
        <v>12930</v>
      </c>
      <c r="B2589" s="582" t="s">
        <v>12970</v>
      </c>
      <c r="C2589" s="581" t="s">
        <v>7</v>
      </c>
      <c r="D2589" s="581" t="s">
        <v>53</v>
      </c>
      <c r="E2589" s="804" t="s">
        <v>12928</v>
      </c>
      <c r="F2589" s="804"/>
      <c r="G2589" s="580" t="s">
        <v>23</v>
      </c>
      <c r="H2589" s="579">
        <v>1.1328</v>
      </c>
      <c r="I2589" s="578">
        <v>20.6</v>
      </c>
      <c r="J2589" s="578">
        <v>23.33</v>
      </c>
    </row>
    <row r="2590" spans="1:10" ht="24" customHeight="1">
      <c r="A2590" s="581" t="s">
        <v>12930</v>
      </c>
      <c r="B2590" s="582" t="s">
        <v>12969</v>
      </c>
      <c r="C2590" s="581" t="s">
        <v>7</v>
      </c>
      <c r="D2590" s="581" t="s">
        <v>55</v>
      </c>
      <c r="E2590" s="804" t="s">
        <v>12928</v>
      </c>
      <c r="F2590" s="804"/>
      <c r="G2590" s="580" t="s">
        <v>23</v>
      </c>
      <c r="H2590" s="579">
        <v>1.1328</v>
      </c>
      <c r="I2590" s="578">
        <v>15.61</v>
      </c>
      <c r="J2590" s="578">
        <v>17.68</v>
      </c>
    </row>
    <row r="2591" spans="1:10" ht="24" customHeight="1">
      <c r="A2591" s="576" t="s">
        <v>12926</v>
      </c>
      <c r="B2591" s="577" t="s">
        <v>13418</v>
      </c>
      <c r="C2591" s="576" t="s">
        <v>7</v>
      </c>
      <c r="D2591" s="576" t="s">
        <v>5062</v>
      </c>
      <c r="E2591" s="800" t="s">
        <v>12924</v>
      </c>
      <c r="F2591" s="800"/>
      <c r="G2591" s="575" t="s">
        <v>41</v>
      </c>
      <c r="H2591" s="574">
        <v>1</v>
      </c>
      <c r="I2591" s="573">
        <v>73.86</v>
      </c>
      <c r="J2591" s="573">
        <v>73.86</v>
      </c>
    </row>
    <row r="2592" spans="1:10" ht="25.5">
      <c r="A2592" s="572"/>
      <c r="B2592" s="572"/>
      <c r="C2592" s="572"/>
      <c r="D2592" s="572"/>
      <c r="E2592" s="572" t="s">
        <v>12923</v>
      </c>
      <c r="F2592" s="571">
        <v>17.58665652504618</v>
      </c>
      <c r="G2592" s="572" t="s">
        <v>12922</v>
      </c>
      <c r="H2592" s="571">
        <v>14.78</v>
      </c>
      <c r="I2592" s="572" t="s">
        <v>12921</v>
      </c>
      <c r="J2592" s="571">
        <v>32.369999999999997</v>
      </c>
    </row>
    <row r="2593" spans="1:10" ht="15" thickBot="1">
      <c r="A2593" s="572"/>
      <c r="B2593" s="572"/>
      <c r="C2593" s="572"/>
      <c r="D2593" s="572"/>
      <c r="E2593" s="572" t="s">
        <v>12920</v>
      </c>
      <c r="F2593" s="571">
        <v>32.43</v>
      </c>
      <c r="G2593" s="572"/>
      <c r="H2593" s="801" t="s">
        <v>12919</v>
      </c>
      <c r="I2593" s="801"/>
      <c r="J2593" s="571">
        <v>147.30000000000001</v>
      </c>
    </row>
    <row r="2594" spans="1:10" ht="0.95" customHeight="1" thickTop="1">
      <c r="A2594" s="570"/>
      <c r="B2594" s="570"/>
      <c r="C2594" s="570"/>
      <c r="D2594" s="570"/>
      <c r="E2594" s="570"/>
      <c r="F2594" s="570"/>
      <c r="G2594" s="570"/>
      <c r="H2594" s="570"/>
      <c r="I2594" s="570"/>
      <c r="J2594" s="570"/>
    </row>
    <row r="2595" spans="1:10" ht="18" customHeight="1">
      <c r="A2595" s="590" t="s">
        <v>13381</v>
      </c>
      <c r="B2595" s="588" t="s">
        <v>12942</v>
      </c>
      <c r="C2595" s="590" t="s">
        <v>12941</v>
      </c>
      <c r="D2595" s="590" t="s">
        <v>12940</v>
      </c>
      <c r="E2595" s="802" t="s">
        <v>12939</v>
      </c>
      <c r="F2595" s="802"/>
      <c r="G2595" s="589" t="s">
        <v>12938</v>
      </c>
      <c r="H2595" s="588" t="s">
        <v>12937</v>
      </c>
      <c r="I2595" s="588" t="s">
        <v>12936</v>
      </c>
      <c r="J2595" s="588" t="s">
        <v>12935</v>
      </c>
    </row>
    <row r="2596" spans="1:10" ht="24" customHeight="1">
      <c r="A2596" s="586" t="s">
        <v>12934</v>
      </c>
      <c r="B2596" s="587" t="s">
        <v>13417</v>
      </c>
      <c r="C2596" s="586" t="s">
        <v>7</v>
      </c>
      <c r="D2596" s="586" t="s">
        <v>12071</v>
      </c>
      <c r="E2596" s="803" t="s">
        <v>12932</v>
      </c>
      <c r="F2596" s="803"/>
      <c r="G2596" s="585" t="s">
        <v>41</v>
      </c>
      <c r="H2596" s="584">
        <v>1</v>
      </c>
      <c r="I2596" s="583">
        <v>24.18</v>
      </c>
      <c r="J2596" s="583">
        <v>24.18</v>
      </c>
    </row>
    <row r="2597" spans="1:10" ht="36" customHeight="1">
      <c r="A2597" s="581" t="s">
        <v>12930</v>
      </c>
      <c r="B2597" s="582" t="s">
        <v>13041</v>
      </c>
      <c r="C2597" s="581" t="s">
        <v>7</v>
      </c>
      <c r="D2597" s="581" t="s">
        <v>10010</v>
      </c>
      <c r="E2597" s="804" t="s">
        <v>12964</v>
      </c>
      <c r="F2597" s="804"/>
      <c r="G2597" s="580" t="s">
        <v>12963</v>
      </c>
      <c r="H2597" s="579">
        <v>1.41E-2</v>
      </c>
      <c r="I2597" s="578">
        <v>171.83</v>
      </c>
      <c r="J2597" s="578">
        <v>2.42</v>
      </c>
    </row>
    <row r="2598" spans="1:10" ht="24" customHeight="1">
      <c r="A2598" s="581" t="s">
        <v>12930</v>
      </c>
      <c r="B2598" s="582" t="s">
        <v>12929</v>
      </c>
      <c r="C2598" s="581" t="s">
        <v>7</v>
      </c>
      <c r="D2598" s="581" t="s">
        <v>25</v>
      </c>
      <c r="E2598" s="804" t="s">
        <v>12928</v>
      </c>
      <c r="F2598" s="804"/>
      <c r="G2598" s="580" t="s">
        <v>23</v>
      </c>
      <c r="H2598" s="579">
        <v>0.16930000000000001</v>
      </c>
      <c r="I2598" s="578">
        <v>15.65</v>
      </c>
      <c r="J2598" s="578">
        <v>2.64</v>
      </c>
    </row>
    <row r="2599" spans="1:10" ht="24" customHeight="1">
      <c r="A2599" s="581" t="s">
        <v>12930</v>
      </c>
      <c r="B2599" s="582" t="s">
        <v>13035</v>
      </c>
      <c r="C2599" s="581" t="s">
        <v>7</v>
      </c>
      <c r="D2599" s="581" t="s">
        <v>49</v>
      </c>
      <c r="E2599" s="804" t="s">
        <v>12928</v>
      </c>
      <c r="F2599" s="804"/>
      <c r="G2599" s="580" t="s">
        <v>23</v>
      </c>
      <c r="H2599" s="579">
        <v>0.16930000000000001</v>
      </c>
      <c r="I2599" s="578">
        <v>19.86</v>
      </c>
      <c r="J2599" s="578">
        <v>3.36</v>
      </c>
    </row>
    <row r="2600" spans="1:10" ht="24" customHeight="1">
      <c r="A2600" s="576" t="s">
        <v>12926</v>
      </c>
      <c r="B2600" s="577" t="s">
        <v>13416</v>
      </c>
      <c r="C2600" s="576" t="s">
        <v>7</v>
      </c>
      <c r="D2600" s="576" t="s">
        <v>5455</v>
      </c>
      <c r="E2600" s="800" t="s">
        <v>12924</v>
      </c>
      <c r="F2600" s="800"/>
      <c r="G2600" s="575" t="s">
        <v>41</v>
      </c>
      <c r="H2600" s="574">
        <v>1</v>
      </c>
      <c r="I2600" s="573">
        <v>15.76</v>
      </c>
      <c r="J2600" s="573">
        <v>15.76</v>
      </c>
    </row>
    <row r="2601" spans="1:10" ht="25.5">
      <c r="A2601" s="572"/>
      <c r="B2601" s="572"/>
      <c r="C2601" s="572"/>
      <c r="D2601" s="572"/>
      <c r="E2601" s="572" t="s">
        <v>12923</v>
      </c>
      <c r="F2601" s="571">
        <v>3.1076822775182005</v>
      </c>
      <c r="G2601" s="572" t="s">
        <v>12922</v>
      </c>
      <c r="H2601" s="571">
        <v>2.61</v>
      </c>
      <c r="I2601" s="572" t="s">
        <v>12921</v>
      </c>
      <c r="J2601" s="571">
        <v>5.72</v>
      </c>
    </row>
    <row r="2602" spans="1:10" ht="15" thickBot="1">
      <c r="A2602" s="572"/>
      <c r="B2602" s="572"/>
      <c r="C2602" s="572"/>
      <c r="D2602" s="572"/>
      <c r="E2602" s="572" t="s">
        <v>12920</v>
      </c>
      <c r="F2602" s="571">
        <v>6.82</v>
      </c>
      <c r="G2602" s="572"/>
      <c r="H2602" s="801" t="s">
        <v>12919</v>
      </c>
      <c r="I2602" s="801"/>
      <c r="J2602" s="571">
        <v>31</v>
      </c>
    </row>
    <row r="2603" spans="1:10" ht="0.95" customHeight="1" thickTop="1">
      <c r="A2603" s="570"/>
      <c r="B2603" s="570"/>
      <c r="C2603" s="570"/>
      <c r="D2603" s="570"/>
      <c r="E2603" s="570"/>
      <c r="F2603" s="570"/>
      <c r="G2603" s="570"/>
      <c r="H2603" s="570"/>
      <c r="I2603" s="570"/>
      <c r="J2603" s="570"/>
    </row>
    <row r="2604" spans="1:10" ht="18" customHeight="1">
      <c r="A2604" s="590" t="s">
        <v>13381</v>
      </c>
      <c r="B2604" s="588" t="s">
        <v>12942</v>
      </c>
      <c r="C2604" s="590" t="s">
        <v>12941</v>
      </c>
      <c r="D2604" s="590" t="s">
        <v>12940</v>
      </c>
      <c r="E2604" s="802" t="s">
        <v>12939</v>
      </c>
      <c r="F2604" s="802"/>
      <c r="G2604" s="589" t="s">
        <v>12938</v>
      </c>
      <c r="H2604" s="588" t="s">
        <v>12937</v>
      </c>
      <c r="I2604" s="588" t="s">
        <v>12936</v>
      </c>
      <c r="J2604" s="588" t="s">
        <v>12935</v>
      </c>
    </row>
    <row r="2605" spans="1:10" ht="36" customHeight="1">
      <c r="A2605" s="586" t="s">
        <v>12934</v>
      </c>
      <c r="B2605" s="587" t="s">
        <v>13415</v>
      </c>
      <c r="C2605" s="586" t="s">
        <v>7</v>
      </c>
      <c r="D2605" s="586" t="s">
        <v>3193</v>
      </c>
      <c r="E2605" s="803" t="s">
        <v>12964</v>
      </c>
      <c r="F2605" s="803"/>
      <c r="G2605" s="585" t="s">
        <v>12963</v>
      </c>
      <c r="H2605" s="584">
        <v>1</v>
      </c>
      <c r="I2605" s="583">
        <v>30.8</v>
      </c>
      <c r="J2605" s="583">
        <v>30.8</v>
      </c>
    </row>
    <row r="2606" spans="1:10" ht="60" customHeight="1">
      <c r="A2606" s="581" t="s">
        <v>12930</v>
      </c>
      <c r="B2606" s="582" t="s">
        <v>13039</v>
      </c>
      <c r="C2606" s="581" t="s">
        <v>7</v>
      </c>
      <c r="D2606" s="581" t="s">
        <v>744</v>
      </c>
      <c r="E2606" s="804" t="s">
        <v>12945</v>
      </c>
      <c r="F2606" s="804"/>
      <c r="G2606" s="580" t="s">
        <v>46</v>
      </c>
      <c r="H2606" s="579">
        <v>0.20799999999999999</v>
      </c>
      <c r="I2606" s="578">
        <v>99.04</v>
      </c>
      <c r="J2606" s="578">
        <v>20.6</v>
      </c>
    </row>
    <row r="2607" spans="1:10" ht="60" customHeight="1">
      <c r="A2607" s="581" t="s">
        <v>12930</v>
      </c>
      <c r="B2607" s="582" t="s">
        <v>13037</v>
      </c>
      <c r="C2607" s="581" t="s">
        <v>7</v>
      </c>
      <c r="D2607" s="581" t="s">
        <v>745</v>
      </c>
      <c r="E2607" s="804" t="s">
        <v>12945</v>
      </c>
      <c r="F2607" s="804"/>
      <c r="G2607" s="580" t="s">
        <v>61</v>
      </c>
      <c r="H2607" s="579">
        <v>8.5000000000000006E-2</v>
      </c>
      <c r="I2607" s="578">
        <v>38</v>
      </c>
      <c r="J2607" s="578">
        <v>3.23</v>
      </c>
    </row>
    <row r="2608" spans="1:10" ht="24" customHeight="1">
      <c r="A2608" s="581" t="s">
        <v>12930</v>
      </c>
      <c r="B2608" s="582" t="s">
        <v>12929</v>
      </c>
      <c r="C2608" s="581" t="s">
        <v>7</v>
      </c>
      <c r="D2608" s="581" t="s">
        <v>25</v>
      </c>
      <c r="E2608" s="804" t="s">
        <v>12928</v>
      </c>
      <c r="F2608" s="804"/>
      <c r="G2608" s="580" t="s">
        <v>23</v>
      </c>
      <c r="H2608" s="579">
        <v>0.161</v>
      </c>
      <c r="I2608" s="578">
        <v>15.65</v>
      </c>
      <c r="J2608" s="578">
        <v>2.5099999999999998</v>
      </c>
    </row>
    <row r="2609" spans="1:10" ht="24" customHeight="1">
      <c r="A2609" s="581" t="s">
        <v>12930</v>
      </c>
      <c r="B2609" s="582" t="s">
        <v>13035</v>
      </c>
      <c r="C2609" s="581" t="s">
        <v>7</v>
      </c>
      <c r="D2609" s="581" t="s">
        <v>49</v>
      </c>
      <c r="E2609" s="804" t="s">
        <v>12928</v>
      </c>
      <c r="F2609" s="804"/>
      <c r="G2609" s="580" t="s">
        <v>23</v>
      </c>
      <c r="H2609" s="579">
        <v>0.22500000000000001</v>
      </c>
      <c r="I2609" s="578">
        <v>19.86</v>
      </c>
      <c r="J2609" s="578">
        <v>4.46</v>
      </c>
    </row>
    <row r="2610" spans="1:10" ht="25.5">
      <c r="A2610" s="572"/>
      <c r="B2610" s="572"/>
      <c r="C2610" s="572"/>
      <c r="D2610" s="572"/>
      <c r="E2610" s="572" t="s">
        <v>12923</v>
      </c>
      <c r="F2610" s="571">
        <v>5.5362381832011298</v>
      </c>
      <c r="G2610" s="572" t="s">
        <v>12922</v>
      </c>
      <c r="H2610" s="571">
        <v>4.6500000000000004</v>
      </c>
      <c r="I2610" s="572" t="s">
        <v>12921</v>
      </c>
      <c r="J2610" s="571">
        <v>10.19</v>
      </c>
    </row>
    <row r="2611" spans="1:10" ht="15" thickBot="1">
      <c r="A2611" s="572"/>
      <c r="B2611" s="572"/>
      <c r="C2611" s="572"/>
      <c r="D2611" s="572"/>
      <c r="E2611" s="572" t="s">
        <v>12920</v>
      </c>
      <c r="F2611" s="571">
        <v>8.69</v>
      </c>
      <c r="G2611" s="572"/>
      <c r="H2611" s="801" t="s">
        <v>12919</v>
      </c>
      <c r="I2611" s="801"/>
      <c r="J2611" s="571">
        <v>39.49</v>
      </c>
    </row>
    <row r="2612" spans="1:10" ht="0.95" customHeight="1" thickTop="1">
      <c r="A2612" s="570"/>
      <c r="B2612" s="570"/>
      <c r="C2612" s="570"/>
      <c r="D2612" s="570"/>
      <c r="E2612" s="570"/>
      <c r="F2612" s="570"/>
      <c r="G2612" s="570"/>
      <c r="H2612" s="570"/>
      <c r="I2612" s="570"/>
      <c r="J2612" s="570"/>
    </row>
    <row r="2613" spans="1:10" ht="18" customHeight="1">
      <c r="A2613" s="590" t="s">
        <v>13381</v>
      </c>
      <c r="B2613" s="588" t="s">
        <v>12942</v>
      </c>
      <c r="C2613" s="590" t="s">
        <v>12941</v>
      </c>
      <c r="D2613" s="590" t="s">
        <v>12940</v>
      </c>
      <c r="E2613" s="802" t="s">
        <v>12939</v>
      </c>
      <c r="F2613" s="802"/>
      <c r="G2613" s="589" t="s">
        <v>12938</v>
      </c>
      <c r="H2613" s="588" t="s">
        <v>12937</v>
      </c>
      <c r="I2613" s="588" t="s">
        <v>12936</v>
      </c>
      <c r="J2613" s="588" t="s">
        <v>12935</v>
      </c>
    </row>
    <row r="2614" spans="1:10" ht="72" customHeight="1">
      <c r="A2614" s="586" t="s">
        <v>12934</v>
      </c>
      <c r="B2614" s="587" t="s">
        <v>13414</v>
      </c>
      <c r="C2614" s="586" t="s">
        <v>7</v>
      </c>
      <c r="D2614" s="586" t="s">
        <v>12381</v>
      </c>
      <c r="E2614" s="803" t="s">
        <v>12964</v>
      </c>
      <c r="F2614" s="803"/>
      <c r="G2614" s="585" t="s">
        <v>12963</v>
      </c>
      <c r="H2614" s="584">
        <v>1</v>
      </c>
      <c r="I2614" s="583">
        <v>6.89</v>
      </c>
      <c r="J2614" s="583">
        <v>6.89</v>
      </c>
    </row>
    <row r="2615" spans="1:10" ht="36" customHeight="1">
      <c r="A2615" s="581" t="s">
        <v>12930</v>
      </c>
      <c r="B2615" s="582" t="s">
        <v>13214</v>
      </c>
      <c r="C2615" s="581" t="s">
        <v>7</v>
      </c>
      <c r="D2615" s="581" t="s">
        <v>737</v>
      </c>
      <c r="E2615" s="804" t="s">
        <v>12945</v>
      </c>
      <c r="F2615" s="804"/>
      <c r="G2615" s="580" t="s">
        <v>46</v>
      </c>
      <c r="H2615" s="579">
        <v>3.1199999999999999E-2</v>
      </c>
      <c r="I2615" s="578">
        <v>133.9</v>
      </c>
      <c r="J2615" s="578">
        <v>4.17</v>
      </c>
    </row>
    <row r="2616" spans="1:10" ht="36" customHeight="1">
      <c r="A2616" s="581" t="s">
        <v>12930</v>
      </c>
      <c r="B2616" s="582" t="s">
        <v>13215</v>
      </c>
      <c r="C2616" s="581" t="s">
        <v>7</v>
      </c>
      <c r="D2616" s="581" t="s">
        <v>738</v>
      </c>
      <c r="E2616" s="804" t="s">
        <v>12945</v>
      </c>
      <c r="F2616" s="804"/>
      <c r="G2616" s="580" t="s">
        <v>61</v>
      </c>
      <c r="H2616" s="579">
        <v>3.39E-2</v>
      </c>
      <c r="I2616" s="578">
        <v>50.66</v>
      </c>
      <c r="J2616" s="578">
        <v>1.71</v>
      </c>
    </row>
    <row r="2617" spans="1:10" ht="24" customHeight="1">
      <c r="A2617" s="581" t="s">
        <v>12930</v>
      </c>
      <c r="B2617" s="582" t="s">
        <v>12929</v>
      </c>
      <c r="C2617" s="581" t="s">
        <v>7</v>
      </c>
      <c r="D2617" s="581" t="s">
        <v>25</v>
      </c>
      <c r="E2617" s="804" t="s">
        <v>12928</v>
      </c>
      <c r="F2617" s="804"/>
      <c r="G2617" s="580" t="s">
        <v>23</v>
      </c>
      <c r="H2617" s="579">
        <v>6.5000000000000002E-2</v>
      </c>
      <c r="I2617" s="578">
        <v>15.65</v>
      </c>
      <c r="J2617" s="578">
        <v>1.01</v>
      </c>
    </row>
    <row r="2618" spans="1:10" ht="25.5">
      <c r="A2618" s="572"/>
      <c r="B2618" s="572"/>
      <c r="C2618" s="572"/>
      <c r="D2618" s="572"/>
      <c r="E2618" s="572" t="s">
        <v>12923</v>
      </c>
      <c r="F2618" s="571">
        <v>0.97794197544279038</v>
      </c>
      <c r="G2618" s="572" t="s">
        <v>12922</v>
      </c>
      <c r="H2618" s="571">
        <v>0.82</v>
      </c>
      <c r="I2618" s="572" t="s">
        <v>12921</v>
      </c>
      <c r="J2618" s="571">
        <v>1.8</v>
      </c>
    </row>
    <row r="2619" spans="1:10" ht="15" thickBot="1">
      <c r="A2619" s="572"/>
      <c r="B2619" s="572"/>
      <c r="C2619" s="572"/>
      <c r="D2619" s="572"/>
      <c r="E2619" s="572" t="s">
        <v>12920</v>
      </c>
      <c r="F2619" s="571">
        <v>1.94</v>
      </c>
      <c r="G2619" s="572"/>
      <c r="H2619" s="801" t="s">
        <v>12919</v>
      </c>
      <c r="I2619" s="801"/>
      <c r="J2619" s="571">
        <v>8.83</v>
      </c>
    </row>
    <row r="2620" spans="1:10" ht="0.95" customHeight="1" thickTop="1">
      <c r="A2620" s="570"/>
      <c r="B2620" s="570"/>
      <c r="C2620" s="570"/>
      <c r="D2620" s="570"/>
      <c r="E2620" s="570"/>
      <c r="F2620" s="570"/>
      <c r="G2620" s="570"/>
      <c r="H2620" s="570"/>
      <c r="I2620" s="570"/>
      <c r="J2620" s="570"/>
    </row>
    <row r="2621" spans="1:10" ht="18" customHeight="1">
      <c r="A2621" s="590" t="s">
        <v>13381</v>
      </c>
      <c r="B2621" s="588" t="s">
        <v>12942</v>
      </c>
      <c r="C2621" s="590" t="s">
        <v>12941</v>
      </c>
      <c r="D2621" s="590" t="s">
        <v>12940</v>
      </c>
      <c r="E2621" s="802" t="s">
        <v>12939</v>
      </c>
      <c r="F2621" s="802"/>
      <c r="G2621" s="589" t="s">
        <v>12938</v>
      </c>
      <c r="H2621" s="588" t="s">
        <v>12937</v>
      </c>
      <c r="I2621" s="588" t="s">
        <v>12936</v>
      </c>
      <c r="J2621" s="588" t="s">
        <v>12935</v>
      </c>
    </row>
    <row r="2622" spans="1:10" ht="36" customHeight="1">
      <c r="A2622" s="586" t="s">
        <v>12934</v>
      </c>
      <c r="B2622" s="587" t="s">
        <v>13413</v>
      </c>
      <c r="C2622" s="586" t="s">
        <v>7</v>
      </c>
      <c r="D2622" s="586" t="s">
        <v>10017</v>
      </c>
      <c r="E2622" s="803" t="s">
        <v>12964</v>
      </c>
      <c r="F2622" s="803"/>
      <c r="G2622" s="585" t="s">
        <v>12963</v>
      </c>
      <c r="H2622" s="584">
        <v>1</v>
      </c>
      <c r="I2622" s="583">
        <v>119.82</v>
      </c>
      <c r="J2622" s="583">
        <v>119.82</v>
      </c>
    </row>
    <row r="2623" spans="1:10" ht="60" customHeight="1">
      <c r="A2623" s="581" t="s">
        <v>12930</v>
      </c>
      <c r="B2623" s="582" t="s">
        <v>13039</v>
      </c>
      <c r="C2623" s="581" t="s">
        <v>7</v>
      </c>
      <c r="D2623" s="581" t="s">
        <v>744</v>
      </c>
      <c r="E2623" s="804" t="s">
        <v>12945</v>
      </c>
      <c r="F2623" s="804"/>
      <c r="G2623" s="580" t="s">
        <v>46</v>
      </c>
      <c r="H2623" s="579">
        <v>6.1699999999999998E-2</v>
      </c>
      <c r="I2623" s="578">
        <v>99.04</v>
      </c>
      <c r="J2623" s="578">
        <v>6.11</v>
      </c>
    </row>
    <row r="2624" spans="1:10" ht="36" customHeight="1">
      <c r="A2624" s="581" t="s">
        <v>12930</v>
      </c>
      <c r="B2624" s="582" t="s">
        <v>13038</v>
      </c>
      <c r="C2624" s="581" t="s">
        <v>7</v>
      </c>
      <c r="D2624" s="581" t="s">
        <v>2024</v>
      </c>
      <c r="E2624" s="804" t="s">
        <v>12945</v>
      </c>
      <c r="F2624" s="804"/>
      <c r="G2624" s="580" t="s">
        <v>46</v>
      </c>
      <c r="H2624" s="579">
        <v>3.2500000000000001E-2</v>
      </c>
      <c r="I2624" s="578">
        <v>22.26</v>
      </c>
      <c r="J2624" s="578">
        <v>0.72</v>
      </c>
    </row>
    <row r="2625" spans="1:10" ht="60" customHeight="1">
      <c r="A2625" s="581" t="s">
        <v>12930</v>
      </c>
      <c r="B2625" s="582" t="s">
        <v>13037</v>
      </c>
      <c r="C2625" s="581" t="s">
        <v>7</v>
      </c>
      <c r="D2625" s="581" t="s">
        <v>745</v>
      </c>
      <c r="E2625" s="804" t="s">
        <v>12945</v>
      </c>
      <c r="F2625" s="804"/>
      <c r="G2625" s="580" t="s">
        <v>61</v>
      </c>
      <c r="H2625" s="579">
        <v>0.30830000000000002</v>
      </c>
      <c r="I2625" s="578">
        <v>38</v>
      </c>
      <c r="J2625" s="578">
        <v>11.71</v>
      </c>
    </row>
    <row r="2626" spans="1:10" ht="36" customHeight="1">
      <c r="A2626" s="581" t="s">
        <v>12930</v>
      </c>
      <c r="B2626" s="582" t="s">
        <v>13036</v>
      </c>
      <c r="C2626" s="581" t="s">
        <v>7</v>
      </c>
      <c r="D2626" s="581" t="s">
        <v>2025</v>
      </c>
      <c r="E2626" s="804" t="s">
        <v>12945</v>
      </c>
      <c r="F2626" s="804"/>
      <c r="G2626" s="580" t="s">
        <v>61</v>
      </c>
      <c r="H2626" s="579">
        <v>3.0200000000000001E-2</v>
      </c>
      <c r="I2626" s="578">
        <v>15.83</v>
      </c>
      <c r="J2626" s="578">
        <v>0.47</v>
      </c>
    </row>
    <row r="2627" spans="1:10" ht="24" customHeight="1">
      <c r="A2627" s="581" t="s">
        <v>12930</v>
      </c>
      <c r="B2627" s="582" t="s">
        <v>12929</v>
      </c>
      <c r="C2627" s="581" t="s">
        <v>7</v>
      </c>
      <c r="D2627" s="581" t="s">
        <v>25</v>
      </c>
      <c r="E2627" s="804" t="s">
        <v>12928</v>
      </c>
      <c r="F2627" s="804"/>
      <c r="G2627" s="580" t="s">
        <v>23</v>
      </c>
      <c r="H2627" s="579">
        <v>0.66600000000000004</v>
      </c>
      <c r="I2627" s="578">
        <v>15.65</v>
      </c>
      <c r="J2627" s="578">
        <v>10.42</v>
      </c>
    </row>
    <row r="2628" spans="1:10" ht="24" customHeight="1">
      <c r="A2628" s="581" t="s">
        <v>12930</v>
      </c>
      <c r="B2628" s="582" t="s">
        <v>13035</v>
      </c>
      <c r="C2628" s="581" t="s">
        <v>7</v>
      </c>
      <c r="D2628" s="581" t="s">
        <v>49</v>
      </c>
      <c r="E2628" s="804" t="s">
        <v>12928</v>
      </c>
      <c r="F2628" s="804"/>
      <c r="G2628" s="580" t="s">
        <v>23</v>
      </c>
      <c r="H2628" s="579">
        <v>0.44400000000000001</v>
      </c>
      <c r="I2628" s="578">
        <v>19.86</v>
      </c>
      <c r="J2628" s="578">
        <v>8.81</v>
      </c>
    </row>
    <row r="2629" spans="1:10" ht="24" customHeight="1">
      <c r="A2629" s="576" t="s">
        <v>12926</v>
      </c>
      <c r="B2629" s="577" t="s">
        <v>13034</v>
      </c>
      <c r="C2629" s="576" t="s">
        <v>7</v>
      </c>
      <c r="D2629" s="576" t="s">
        <v>4681</v>
      </c>
      <c r="E2629" s="800" t="s">
        <v>12924</v>
      </c>
      <c r="F2629" s="800"/>
      <c r="G2629" s="575" t="s">
        <v>12963</v>
      </c>
      <c r="H2629" s="574">
        <v>1.1000000000000001</v>
      </c>
      <c r="I2629" s="573">
        <v>74.17</v>
      </c>
      <c r="J2629" s="573">
        <v>81.58</v>
      </c>
    </row>
    <row r="2630" spans="1:10" ht="25.5">
      <c r="A2630" s="572"/>
      <c r="B2630" s="572"/>
      <c r="C2630" s="572"/>
      <c r="D2630" s="572"/>
      <c r="E2630" s="572" t="s">
        <v>12923</v>
      </c>
      <c r="F2630" s="571">
        <v>11.795066826034988</v>
      </c>
      <c r="G2630" s="572" t="s">
        <v>12922</v>
      </c>
      <c r="H2630" s="571">
        <v>9.91</v>
      </c>
      <c r="I2630" s="572" t="s">
        <v>12921</v>
      </c>
      <c r="J2630" s="571">
        <v>21.71</v>
      </c>
    </row>
    <row r="2631" spans="1:10" ht="15" thickBot="1">
      <c r="A2631" s="572"/>
      <c r="B2631" s="572"/>
      <c r="C2631" s="572"/>
      <c r="D2631" s="572"/>
      <c r="E2631" s="572" t="s">
        <v>12920</v>
      </c>
      <c r="F2631" s="571">
        <v>33.83</v>
      </c>
      <c r="G2631" s="572"/>
      <c r="H2631" s="801" t="s">
        <v>12919</v>
      </c>
      <c r="I2631" s="801"/>
      <c r="J2631" s="571">
        <v>153.65</v>
      </c>
    </row>
    <row r="2632" spans="1:10" ht="0.95" customHeight="1" thickTop="1">
      <c r="A2632" s="570"/>
      <c r="B2632" s="570"/>
      <c r="C2632" s="570"/>
      <c r="D2632" s="570"/>
      <c r="E2632" s="570"/>
      <c r="F2632" s="570"/>
      <c r="G2632" s="570"/>
      <c r="H2632" s="570"/>
      <c r="I2632" s="570"/>
      <c r="J2632" s="570"/>
    </row>
    <row r="2633" spans="1:10" ht="18" customHeight="1">
      <c r="A2633" s="590" t="s">
        <v>13381</v>
      </c>
      <c r="B2633" s="588" t="s">
        <v>12942</v>
      </c>
      <c r="C2633" s="590" t="s">
        <v>12941</v>
      </c>
      <c r="D2633" s="590" t="s">
        <v>12940</v>
      </c>
      <c r="E2633" s="802" t="s">
        <v>12939</v>
      </c>
      <c r="F2633" s="802"/>
      <c r="G2633" s="589" t="s">
        <v>12938</v>
      </c>
      <c r="H2633" s="588" t="s">
        <v>12937</v>
      </c>
      <c r="I2633" s="588" t="s">
        <v>12936</v>
      </c>
      <c r="J2633" s="588" t="s">
        <v>12935</v>
      </c>
    </row>
    <row r="2634" spans="1:10" ht="60" customHeight="1">
      <c r="A2634" s="586" t="s">
        <v>12934</v>
      </c>
      <c r="B2634" s="587" t="s">
        <v>13412</v>
      </c>
      <c r="C2634" s="586" t="s">
        <v>7</v>
      </c>
      <c r="D2634" s="586" t="s">
        <v>1367</v>
      </c>
      <c r="E2634" s="803" t="s">
        <v>13411</v>
      </c>
      <c r="F2634" s="803"/>
      <c r="G2634" s="585" t="s">
        <v>13042</v>
      </c>
      <c r="H2634" s="584">
        <v>1</v>
      </c>
      <c r="I2634" s="583">
        <v>88.5</v>
      </c>
      <c r="J2634" s="583">
        <v>88.5</v>
      </c>
    </row>
    <row r="2635" spans="1:10" ht="48" customHeight="1">
      <c r="A2635" s="581" t="s">
        <v>12930</v>
      </c>
      <c r="B2635" s="582" t="s">
        <v>13367</v>
      </c>
      <c r="C2635" s="581" t="s">
        <v>7</v>
      </c>
      <c r="D2635" s="581" t="s">
        <v>4516</v>
      </c>
      <c r="E2635" s="804" t="s">
        <v>12928</v>
      </c>
      <c r="F2635" s="804"/>
      <c r="G2635" s="580" t="s">
        <v>12963</v>
      </c>
      <c r="H2635" s="579">
        <v>0.02</v>
      </c>
      <c r="I2635" s="578">
        <v>409.66</v>
      </c>
      <c r="J2635" s="578">
        <v>8.19</v>
      </c>
    </row>
    <row r="2636" spans="1:10" ht="24" customHeight="1">
      <c r="A2636" s="581" t="s">
        <v>12930</v>
      </c>
      <c r="B2636" s="582" t="s">
        <v>12929</v>
      </c>
      <c r="C2636" s="581" t="s">
        <v>7</v>
      </c>
      <c r="D2636" s="581" t="s">
        <v>25</v>
      </c>
      <c r="E2636" s="804" t="s">
        <v>12928</v>
      </c>
      <c r="F2636" s="804"/>
      <c r="G2636" s="580" t="s">
        <v>23</v>
      </c>
      <c r="H2636" s="579">
        <v>0.63</v>
      </c>
      <c r="I2636" s="578">
        <v>15.65</v>
      </c>
      <c r="J2636" s="578">
        <v>9.85</v>
      </c>
    </row>
    <row r="2637" spans="1:10" ht="24" customHeight="1">
      <c r="A2637" s="581" t="s">
        <v>12930</v>
      </c>
      <c r="B2637" s="582" t="s">
        <v>13035</v>
      </c>
      <c r="C2637" s="581" t="s">
        <v>7</v>
      </c>
      <c r="D2637" s="581" t="s">
        <v>49</v>
      </c>
      <c r="E2637" s="804" t="s">
        <v>12928</v>
      </c>
      <c r="F2637" s="804"/>
      <c r="G2637" s="580" t="s">
        <v>23</v>
      </c>
      <c r="H2637" s="579">
        <v>1.25</v>
      </c>
      <c r="I2637" s="578">
        <v>19.86</v>
      </c>
      <c r="J2637" s="578">
        <v>24.82</v>
      </c>
    </row>
    <row r="2638" spans="1:10" ht="24" customHeight="1">
      <c r="A2638" s="576" t="s">
        <v>12926</v>
      </c>
      <c r="B2638" s="577" t="s">
        <v>13410</v>
      </c>
      <c r="C2638" s="576" t="s">
        <v>7</v>
      </c>
      <c r="D2638" s="576" t="s">
        <v>5092</v>
      </c>
      <c r="E2638" s="800" t="s">
        <v>12924</v>
      </c>
      <c r="F2638" s="800"/>
      <c r="G2638" s="575" t="s">
        <v>41</v>
      </c>
      <c r="H2638" s="574">
        <v>13.76</v>
      </c>
      <c r="I2638" s="573">
        <v>2.4300000000000002</v>
      </c>
      <c r="J2638" s="573">
        <v>33.43</v>
      </c>
    </row>
    <row r="2639" spans="1:10" ht="24" customHeight="1">
      <c r="A2639" s="576" t="s">
        <v>12926</v>
      </c>
      <c r="B2639" s="577" t="s">
        <v>13409</v>
      </c>
      <c r="C2639" s="576" t="s">
        <v>7</v>
      </c>
      <c r="D2639" s="576" t="s">
        <v>5502</v>
      </c>
      <c r="E2639" s="800" t="s">
        <v>12924</v>
      </c>
      <c r="F2639" s="800"/>
      <c r="G2639" s="575" t="s">
        <v>41</v>
      </c>
      <c r="H2639" s="574">
        <v>2.8</v>
      </c>
      <c r="I2639" s="573">
        <v>2.86</v>
      </c>
      <c r="J2639" s="573">
        <v>8</v>
      </c>
    </row>
    <row r="2640" spans="1:10" ht="24" customHeight="1">
      <c r="A2640" s="576" t="s">
        <v>12926</v>
      </c>
      <c r="B2640" s="577" t="s">
        <v>13408</v>
      </c>
      <c r="C2640" s="576" t="s">
        <v>7</v>
      </c>
      <c r="D2640" s="576" t="s">
        <v>7462</v>
      </c>
      <c r="E2640" s="800" t="s">
        <v>12924</v>
      </c>
      <c r="F2640" s="800"/>
      <c r="G2640" s="575" t="s">
        <v>41</v>
      </c>
      <c r="H2640" s="574">
        <v>1.4</v>
      </c>
      <c r="I2640" s="573">
        <v>1.6</v>
      </c>
      <c r="J2640" s="573">
        <v>2.2400000000000002</v>
      </c>
    </row>
    <row r="2641" spans="1:10" ht="36" customHeight="1">
      <c r="A2641" s="576" t="s">
        <v>12926</v>
      </c>
      <c r="B2641" s="577" t="s">
        <v>13407</v>
      </c>
      <c r="C2641" s="576" t="s">
        <v>7</v>
      </c>
      <c r="D2641" s="576" t="s">
        <v>8509</v>
      </c>
      <c r="E2641" s="800" t="s">
        <v>12924</v>
      </c>
      <c r="F2641" s="800"/>
      <c r="G2641" s="575" t="s">
        <v>18</v>
      </c>
      <c r="H2641" s="574">
        <v>0.39500000000000002</v>
      </c>
      <c r="I2641" s="573">
        <v>4.99</v>
      </c>
      <c r="J2641" s="573">
        <v>1.97</v>
      </c>
    </row>
    <row r="2642" spans="1:10" ht="25.5">
      <c r="A2642" s="572"/>
      <c r="B2642" s="572"/>
      <c r="C2642" s="572"/>
      <c r="D2642" s="572"/>
      <c r="E2642" s="572" t="s">
        <v>12923</v>
      </c>
      <c r="F2642" s="571">
        <v>15.619906552211235</v>
      </c>
      <c r="G2642" s="572" t="s">
        <v>12922</v>
      </c>
      <c r="H2642" s="571">
        <v>13.13</v>
      </c>
      <c r="I2642" s="572" t="s">
        <v>12921</v>
      </c>
      <c r="J2642" s="571">
        <v>28.75</v>
      </c>
    </row>
    <row r="2643" spans="1:10" ht="15" thickBot="1">
      <c r="A2643" s="572"/>
      <c r="B2643" s="572"/>
      <c r="C2643" s="572"/>
      <c r="D2643" s="572"/>
      <c r="E2643" s="572" t="s">
        <v>12920</v>
      </c>
      <c r="F2643" s="571">
        <v>24.99</v>
      </c>
      <c r="G2643" s="572"/>
      <c r="H2643" s="801" t="s">
        <v>12919</v>
      </c>
      <c r="I2643" s="801"/>
      <c r="J2643" s="571">
        <v>113.49</v>
      </c>
    </row>
    <row r="2644" spans="1:10" ht="0.95" customHeight="1" thickTop="1">
      <c r="A2644" s="570"/>
      <c r="B2644" s="570"/>
      <c r="C2644" s="570"/>
      <c r="D2644" s="570"/>
      <c r="E2644" s="570"/>
      <c r="F2644" s="570"/>
      <c r="G2644" s="570"/>
      <c r="H2644" s="570"/>
      <c r="I2644" s="570"/>
      <c r="J2644" s="570"/>
    </row>
    <row r="2645" spans="1:10" ht="18" customHeight="1">
      <c r="A2645" s="590" t="s">
        <v>13381</v>
      </c>
      <c r="B2645" s="588" t="s">
        <v>12942</v>
      </c>
      <c r="C2645" s="590" t="s">
        <v>12941</v>
      </c>
      <c r="D2645" s="590" t="s">
        <v>12940</v>
      </c>
      <c r="E2645" s="802" t="s">
        <v>12939</v>
      </c>
      <c r="F2645" s="802"/>
      <c r="G2645" s="589" t="s">
        <v>12938</v>
      </c>
      <c r="H2645" s="588" t="s">
        <v>12937</v>
      </c>
      <c r="I2645" s="588" t="s">
        <v>12936</v>
      </c>
      <c r="J2645" s="588" t="s">
        <v>12935</v>
      </c>
    </row>
    <row r="2646" spans="1:10" ht="24" customHeight="1">
      <c r="A2646" s="586" t="s">
        <v>12934</v>
      </c>
      <c r="B2646" s="587" t="s">
        <v>13406</v>
      </c>
      <c r="C2646" s="586" t="s">
        <v>7</v>
      </c>
      <c r="D2646" s="586" t="s">
        <v>10026</v>
      </c>
      <c r="E2646" s="803" t="s">
        <v>13405</v>
      </c>
      <c r="F2646" s="803"/>
      <c r="G2646" s="585" t="s">
        <v>13042</v>
      </c>
      <c r="H2646" s="584">
        <v>1</v>
      </c>
      <c r="I2646" s="583">
        <v>1.5</v>
      </c>
      <c r="J2646" s="583">
        <v>1.5</v>
      </c>
    </row>
    <row r="2647" spans="1:10" ht="48" customHeight="1">
      <c r="A2647" s="581" t="s">
        <v>12930</v>
      </c>
      <c r="B2647" s="582" t="s">
        <v>13012</v>
      </c>
      <c r="C2647" s="581" t="s">
        <v>7</v>
      </c>
      <c r="D2647" s="581" t="s">
        <v>106</v>
      </c>
      <c r="E2647" s="804" t="s">
        <v>12945</v>
      </c>
      <c r="F2647" s="804"/>
      <c r="G2647" s="580" t="s">
        <v>46</v>
      </c>
      <c r="H2647" s="579">
        <v>2E-3</v>
      </c>
      <c r="I2647" s="578">
        <v>135.72999999999999</v>
      </c>
      <c r="J2647" s="578">
        <v>0.27</v>
      </c>
    </row>
    <row r="2648" spans="1:10" ht="36" customHeight="1">
      <c r="A2648" s="581" t="s">
        <v>12930</v>
      </c>
      <c r="B2648" s="582" t="s">
        <v>13117</v>
      </c>
      <c r="C2648" s="581" t="s">
        <v>7</v>
      </c>
      <c r="D2648" s="581" t="s">
        <v>83</v>
      </c>
      <c r="E2648" s="804" t="s">
        <v>12945</v>
      </c>
      <c r="F2648" s="804"/>
      <c r="G2648" s="580" t="s">
        <v>46</v>
      </c>
      <c r="H2648" s="579">
        <v>1E-4</v>
      </c>
      <c r="I2648" s="578">
        <v>161.08000000000001</v>
      </c>
      <c r="J2648" s="578">
        <v>0.01</v>
      </c>
    </row>
    <row r="2649" spans="1:10" ht="60" customHeight="1">
      <c r="A2649" s="581" t="s">
        <v>12930</v>
      </c>
      <c r="B2649" s="582" t="s">
        <v>12962</v>
      </c>
      <c r="C2649" s="581" t="s">
        <v>7</v>
      </c>
      <c r="D2649" s="581" t="s">
        <v>799</v>
      </c>
      <c r="E2649" s="804" t="s">
        <v>12945</v>
      </c>
      <c r="F2649" s="804"/>
      <c r="G2649" s="580" t="s">
        <v>46</v>
      </c>
      <c r="H2649" s="579">
        <v>1E-3</v>
      </c>
      <c r="I2649" s="578">
        <v>209.41</v>
      </c>
      <c r="J2649" s="578">
        <v>0.2</v>
      </c>
    </row>
    <row r="2650" spans="1:10" ht="36" customHeight="1">
      <c r="A2650" s="581" t="s">
        <v>12930</v>
      </c>
      <c r="B2650" s="582" t="s">
        <v>13118</v>
      </c>
      <c r="C2650" s="581" t="s">
        <v>7</v>
      </c>
      <c r="D2650" s="581" t="s">
        <v>84</v>
      </c>
      <c r="E2650" s="804" t="s">
        <v>12945</v>
      </c>
      <c r="F2650" s="804"/>
      <c r="G2650" s="580" t="s">
        <v>61</v>
      </c>
      <c r="H2650" s="579">
        <v>8.0000000000000002E-3</v>
      </c>
      <c r="I2650" s="578">
        <v>53.79</v>
      </c>
      <c r="J2650" s="578">
        <v>0.43</v>
      </c>
    </row>
    <row r="2651" spans="1:10" ht="60" customHeight="1">
      <c r="A2651" s="581" t="s">
        <v>12930</v>
      </c>
      <c r="B2651" s="582" t="s">
        <v>12961</v>
      </c>
      <c r="C2651" s="581" t="s">
        <v>7</v>
      </c>
      <c r="D2651" s="581" t="s">
        <v>800</v>
      </c>
      <c r="E2651" s="804" t="s">
        <v>12945</v>
      </c>
      <c r="F2651" s="804"/>
      <c r="G2651" s="580" t="s">
        <v>61</v>
      </c>
      <c r="H2651" s="579">
        <v>7.0000000000000001E-3</v>
      </c>
      <c r="I2651" s="578">
        <v>36.090000000000003</v>
      </c>
      <c r="J2651" s="578">
        <v>0.25</v>
      </c>
    </row>
    <row r="2652" spans="1:10" ht="48" customHeight="1">
      <c r="A2652" s="581" t="s">
        <v>12930</v>
      </c>
      <c r="B2652" s="582" t="s">
        <v>13013</v>
      </c>
      <c r="C2652" s="581" t="s">
        <v>7</v>
      </c>
      <c r="D2652" s="581" t="s">
        <v>536</v>
      </c>
      <c r="E2652" s="804" t="s">
        <v>12945</v>
      </c>
      <c r="F2652" s="804"/>
      <c r="G2652" s="580" t="s">
        <v>61</v>
      </c>
      <c r="H2652" s="579">
        <v>6.0000000000000001E-3</v>
      </c>
      <c r="I2652" s="578">
        <v>37.82</v>
      </c>
      <c r="J2652" s="578">
        <v>0.22</v>
      </c>
    </row>
    <row r="2653" spans="1:10" ht="24" customHeight="1">
      <c r="A2653" s="581" t="s">
        <v>12930</v>
      </c>
      <c r="B2653" s="582" t="s">
        <v>12929</v>
      </c>
      <c r="C2653" s="581" t="s">
        <v>7</v>
      </c>
      <c r="D2653" s="581" t="s">
        <v>25</v>
      </c>
      <c r="E2653" s="804" t="s">
        <v>12928</v>
      </c>
      <c r="F2653" s="804"/>
      <c r="G2653" s="580" t="s">
        <v>23</v>
      </c>
      <c r="H2653" s="579">
        <v>8.0000000000000002E-3</v>
      </c>
      <c r="I2653" s="578">
        <v>15.65</v>
      </c>
      <c r="J2653" s="578">
        <v>0.12</v>
      </c>
    </row>
    <row r="2654" spans="1:10" ht="25.5">
      <c r="A2654" s="572"/>
      <c r="B2654" s="572"/>
      <c r="C2654" s="572"/>
      <c r="D2654" s="572"/>
      <c r="E2654" s="572" t="s">
        <v>12923</v>
      </c>
      <c r="F2654" s="571">
        <v>0.25535151581006194</v>
      </c>
      <c r="G2654" s="572" t="s">
        <v>12922</v>
      </c>
      <c r="H2654" s="571">
        <v>0.21</v>
      </c>
      <c r="I2654" s="572" t="s">
        <v>12921</v>
      </c>
      <c r="J2654" s="571">
        <v>0.47000000000000003</v>
      </c>
    </row>
    <row r="2655" spans="1:10" ht="15" thickBot="1">
      <c r="A2655" s="572"/>
      <c r="B2655" s="572"/>
      <c r="C2655" s="572"/>
      <c r="D2655" s="572"/>
      <c r="E2655" s="572" t="s">
        <v>12920</v>
      </c>
      <c r="F2655" s="571">
        <v>0.42</v>
      </c>
      <c r="G2655" s="572"/>
      <c r="H2655" s="801" t="s">
        <v>12919</v>
      </c>
      <c r="I2655" s="801"/>
      <c r="J2655" s="571">
        <v>1.92</v>
      </c>
    </row>
    <row r="2656" spans="1:10" ht="0.95" customHeight="1" thickTop="1">
      <c r="A2656" s="570"/>
      <c r="B2656" s="570"/>
      <c r="C2656" s="570"/>
      <c r="D2656" s="570"/>
      <c r="E2656" s="570"/>
      <c r="F2656" s="570"/>
      <c r="G2656" s="570"/>
      <c r="H2656" s="570"/>
      <c r="I2656" s="570"/>
      <c r="J2656" s="570"/>
    </row>
    <row r="2657" spans="1:10" ht="18" customHeight="1">
      <c r="A2657" s="590" t="s">
        <v>13381</v>
      </c>
      <c r="B2657" s="588" t="s">
        <v>12942</v>
      </c>
      <c r="C2657" s="590" t="s">
        <v>12941</v>
      </c>
      <c r="D2657" s="590" t="s">
        <v>12940</v>
      </c>
      <c r="E2657" s="802" t="s">
        <v>12939</v>
      </c>
      <c r="F2657" s="802"/>
      <c r="G2657" s="589" t="s">
        <v>12938</v>
      </c>
      <c r="H2657" s="588" t="s">
        <v>12937</v>
      </c>
      <c r="I2657" s="588" t="s">
        <v>12936</v>
      </c>
      <c r="J2657" s="588" t="s">
        <v>12935</v>
      </c>
    </row>
    <row r="2658" spans="1:10" ht="36" customHeight="1">
      <c r="A2658" s="586" t="s">
        <v>12934</v>
      </c>
      <c r="B2658" s="587" t="s">
        <v>13404</v>
      </c>
      <c r="C2658" s="586" t="s">
        <v>7</v>
      </c>
      <c r="D2658" s="586" t="s">
        <v>10115</v>
      </c>
      <c r="E2658" s="803" t="s">
        <v>13394</v>
      </c>
      <c r="F2658" s="803"/>
      <c r="G2658" s="585" t="s">
        <v>13042</v>
      </c>
      <c r="H2658" s="584">
        <v>1</v>
      </c>
      <c r="I2658" s="583">
        <v>27.17</v>
      </c>
      <c r="J2658" s="583">
        <v>27.17</v>
      </c>
    </row>
    <row r="2659" spans="1:10" ht="48" customHeight="1">
      <c r="A2659" s="581" t="s">
        <v>12930</v>
      </c>
      <c r="B2659" s="582" t="s">
        <v>13303</v>
      </c>
      <c r="C2659" s="581" t="s">
        <v>7</v>
      </c>
      <c r="D2659" s="581" t="s">
        <v>3165</v>
      </c>
      <c r="E2659" s="804" t="s">
        <v>12945</v>
      </c>
      <c r="F2659" s="804"/>
      <c r="G2659" s="580" t="s">
        <v>46</v>
      </c>
      <c r="H2659" s="579">
        <v>3.6999999999999998E-2</v>
      </c>
      <c r="I2659" s="578">
        <v>1.38</v>
      </c>
      <c r="J2659" s="578">
        <v>0.05</v>
      </c>
    </row>
    <row r="2660" spans="1:10" ht="48" customHeight="1">
      <c r="A2660" s="581" t="s">
        <v>12930</v>
      </c>
      <c r="B2660" s="582" t="s">
        <v>13305</v>
      </c>
      <c r="C2660" s="581" t="s">
        <v>7</v>
      </c>
      <c r="D2660" s="581" t="s">
        <v>3164</v>
      </c>
      <c r="E2660" s="804" t="s">
        <v>12945</v>
      </c>
      <c r="F2660" s="804"/>
      <c r="G2660" s="580" t="s">
        <v>61</v>
      </c>
      <c r="H2660" s="579">
        <v>0.09</v>
      </c>
      <c r="I2660" s="578">
        <v>0.16</v>
      </c>
      <c r="J2660" s="578">
        <v>0.01</v>
      </c>
    </row>
    <row r="2661" spans="1:10" ht="24" customHeight="1">
      <c r="A2661" s="581" t="s">
        <v>12930</v>
      </c>
      <c r="B2661" s="582" t="s">
        <v>13063</v>
      </c>
      <c r="C2661" s="581" t="s">
        <v>7</v>
      </c>
      <c r="D2661" s="581" t="s">
        <v>188</v>
      </c>
      <c r="E2661" s="804" t="s">
        <v>12928</v>
      </c>
      <c r="F2661" s="804"/>
      <c r="G2661" s="580" t="s">
        <v>23</v>
      </c>
      <c r="H2661" s="579">
        <v>0.127</v>
      </c>
      <c r="I2661" s="578">
        <v>22.07</v>
      </c>
      <c r="J2661" s="578">
        <v>2.8</v>
      </c>
    </row>
    <row r="2662" spans="1:10" ht="24" customHeight="1">
      <c r="A2662" s="576" t="s">
        <v>12926</v>
      </c>
      <c r="B2662" s="577" t="s">
        <v>13403</v>
      </c>
      <c r="C2662" s="576" t="s">
        <v>7</v>
      </c>
      <c r="D2662" s="576" t="s">
        <v>6226</v>
      </c>
      <c r="E2662" s="800" t="s">
        <v>12924</v>
      </c>
      <c r="F2662" s="800"/>
      <c r="G2662" s="575" t="s">
        <v>58</v>
      </c>
      <c r="H2662" s="574">
        <v>8.3000000000000004E-2</v>
      </c>
      <c r="I2662" s="573">
        <v>35.49</v>
      </c>
      <c r="J2662" s="573">
        <v>2.94</v>
      </c>
    </row>
    <row r="2663" spans="1:10" ht="24" customHeight="1">
      <c r="A2663" s="576" t="s">
        <v>12926</v>
      </c>
      <c r="B2663" s="577" t="s">
        <v>13402</v>
      </c>
      <c r="C2663" s="576" t="s">
        <v>7</v>
      </c>
      <c r="D2663" s="576" t="s">
        <v>11622</v>
      </c>
      <c r="E2663" s="800" t="s">
        <v>12924</v>
      </c>
      <c r="F2663" s="800"/>
      <c r="G2663" s="575" t="s">
        <v>58</v>
      </c>
      <c r="H2663" s="574">
        <v>0.41489999999999999</v>
      </c>
      <c r="I2663" s="573">
        <v>51.51</v>
      </c>
      <c r="J2663" s="573">
        <v>21.37</v>
      </c>
    </row>
    <row r="2664" spans="1:10" ht="25.5">
      <c r="A2664" s="572"/>
      <c r="B2664" s="572"/>
      <c r="C2664" s="572"/>
      <c r="D2664" s="572"/>
      <c r="E2664" s="572" t="s">
        <v>12923</v>
      </c>
      <c r="F2664" s="571">
        <v>1.1843963924807128</v>
      </c>
      <c r="G2664" s="572" t="s">
        <v>12922</v>
      </c>
      <c r="H2664" s="571">
        <v>1</v>
      </c>
      <c r="I2664" s="572" t="s">
        <v>12921</v>
      </c>
      <c r="J2664" s="571">
        <v>2.1800000000000002</v>
      </c>
    </row>
    <row r="2665" spans="1:10" ht="15" thickBot="1">
      <c r="A2665" s="572"/>
      <c r="B2665" s="572"/>
      <c r="C2665" s="572"/>
      <c r="D2665" s="572"/>
      <c r="E2665" s="572" t="s">
        <v>12920</v>
      </c>
      <c r="F2665" s="571">
        <v>7.67</v>
      </c>
      <c r="G2665" s="572"/>
      <c r="H2665" s="801" t="s">
        <v>12919</v>
      </c>
      <c r="I2665" s="801"/>
      <c r="J2665" s="571">
        <v>34.840000000000003</v>
      </c>
    </row>
    <row r="2666" spans="1:10" ht="0.95" customHeight="1" thickTop="1">
      <c r="A2666" s="570"/>
      <c r="B2666" s="570"/>
      <c r="C2666" s="570"/>
      <c r="D2666" s="570"/>
      <c r="E2666" s="570"/>
      <c r="F2666" s="570"/>
      <c r="G2666" s="570"/>
      <c r="H2666" s="570"/>
      <c r="I2666" s="570"/>
      <c r="J2666" s="570"/>
    </row>
    <row r="2667" spans="1:10" ht="18" customHeight="1">
      <c r="A2667" s="590" t="s">
        <v>13381</v>
      </c>
      <c r="B2667" s="588" t="s">
        <v>12942</v>
      </c>
      <c r="C2667" s="590" t="s">
        <v>12941</v>
      </c>
      <c r="D2667" s="590" t="s">
        <v>12940</v>
      </c>
      <c r="E2667" s="802" t="s">
        <v>12939</v>
      </c>
      <c r="F2667" s="802"/>
      <c r="G2667" s="589" t="s">
        <v>12938</v>
      </c>
      <c r="H2667" s="588" t="s">
        <v>12937</v>
      </c>
      <c r="I2667" s="588" t="s">
        <v>12936</v>
      </c>
      <c r="J2667" s="588" t="s">
        <v>12935</v>
      </c>
    </row>
    <row r="2668" spans="1:10" ht="24" customHeight="1">
      <c r="A2668" s="586" t="s">
        <v>12934</v>
      </c>
      <c r="B2668" s="587" t="s">
        <v>13401</v>
      </c>
      <c r="C2668" s="586" t="s">
        <v>7</v>
      </c>
      <c r="D2668" s="586" t="s">
        <v>12179</v>
      </c>
      <c r="E2668" s="803" t="s">
        <v>13394</v>
      </c>
      <c r="F2668" s="803"/>
      <c r="G2668" s="585" t="s">
        <v>13042</v>
      </c>
      <c r="H2668" s="584">
        <v>1</v>
      </c>
      <c r="I2668" s="583">
        <v>15</v>
      </c>
      <c r="J2668" s="583">
        <v>15</v>
      </c>
    </row>
    <row r="2669" spans="1:10" ht="24" customHeight="1">
      <c r="A2669" s="581" t="s">
        <v>12930</v>
      </c>
      <c r="B2669" s="582" t="s">
        <v>13031</v>
      </c>
      <c r="C2669" s="581" t="s">
        <v>7</v>
      </c>
      <c r="D2669" s="581" t="s">
        <v>186</v>
      </c>
      <c r="E2669" s="804" t="s">
        <v>12928</v>
      </c>
      <c r="F2669" s="804"/>
      <c r="G2669" s="580" t="s">
        <v>23</v>
      </c>
      <c r="H2669" s="579">
        <v>0.4718</v>
      </c>
      <c r="I2669" s="578">
        <v>20.86</v>
      </c>
      <c r="J2669" s="578">
        <v>9.84</v>
      </c>
    </row>
    <row r="2670" spans="1:10" ht="24" customHeight="1">
      <c r="A2670" s="576" t="s">
        <v>12926</v>
      </c>
      <c r="B2670" s="577" t="s">
        <v>13392</v>
      </c>
      <c r="C2670" s="576" t="s">
        <v>7</v>
      </c>
      <c r="D2670" s="576" t="s">
        <v>8209</v>
      </c>
      <c r="E2670" s="800" t="s">
        <v>12924</v>
      </c>
      <c r="F2670" s="800"/>
      <c r="G2670" s="575" t="s">
        <v>58</v>
      </c>
      <c r="H2670" s="574">
        <v>3.04E-2</v>
      </c>
      <c r="I2670" s="573">
        <v>12</v>
      </c>
      <c r="J2670" s="573">
        <v>0.36</v>
      </c>
    </row>
    <row r="2671" spans="1:10" ht="24" customHeight="1">
      <c r="A2671" s="576" t="s">
        <v>12926</v>
      </c>
      <c r="B2671" s="577" t="s">
        <v>13400</v>
      </c>
      <c r="C2671" s="576" t="s">
        <v>7</v>
      </c>
      <c r="D2671" s="576" t="s">
        <v>9068</v>
      </c>
      <c r="E2671" s="800" t="s">
        <v>12924</v>
      </c>
      <c r="F2671" s="800"/>
      <c r="G2671" s="575" t="s">
        <v>58</v>
      </c>
      <c r="H2671" s="574">
        <v>0.20300000000000001</v>
      </c>
      <c r="I2671" s="573">
        <v>23.69</v>
      </c>
      <c r="J2671" s="573">
        <v>4.8</v>
      </c>
    </row>
    <row r="2672" spans="1:10" ht="25.5">
      <c r="A2672" s="572"/>
      <c r="B2672" s="572"/>
      <c r="C2672" s="572"/>
      <c r="D2672" s="572"/>
      <c r="E2672" s="572" t="s">
        <v>12923</v>
      </c>
      <c r="F2672" s="571">
        <v>4.0910572639356735</v>
      </c>
      <c r="G2672" s="572" t="s">
        <v>12922</v>
      </c>
      <c r="H2672" s="571">
        <v>3.44</v>
      </c>
      <c r="I2672" s="572" t="s">
        <v>12921</v>
      </c>
      <c r="J2672" s="571">
        <v>7.53</v>
      </c>
    </row>
    <row r="2673" spans="1:10" ht="15" thickBot="1">
      <c r="A2673" s="572"/>
      <c r="B2673" s="572"/>
      <c r="C2673" s="572"/>
      <c r="D2673" s="572"/>
      <c r="E2673" s="572" t="s">
        <v>12920</v>
      </c>
      <c r="F2673" s="571">
        <v>4.2300000000000004</v>
      </c>
      <c r="G2673" s="572"/>
      <c r="H2673" s="801" t="s">
        <v>12919</v>
      </c>
      <c r="I2673" s="801"/>
      <c r="J2673" s="571">
        <v>19.23</v>
      </c>
    </row>
    <row r="2674" spans="1:10" ht="0.95" customHeight="1" thickTop="1">
      <c r="A2674" s="570"/>
      <c r="B2674" s="570"/>
      <c r="C2674" s="570"/>
      <c r="D2674" s="570"/>
      <c r="E2674" s="570"/>
      <c r="F2674" s="570"/>
      <c r="G2674" s="570"/>
      <c r="H2674" s="570"/>
      <c r="I2674" s="570"/>
      <c r="J2674" s="570"/>
    </row>
    <row r="2675" spans="1:10" ht="18" customHeight="1">
      <c r="A2675" s="590" t="s">
        <v>13381</v>
      </c>
      <c r="B2675" s="588" t="s">
        <v>12942</v>
      </c>
      <c r="C2675" s="590" t="s">
        <v>12941</v>
      </c>
      <c r="D2675" s="590" t="s">
        <v>12940</v>
      </c>
      <c r="E2675" s="802" t="s">
        <v>12939</v>
      </c>
      <c r="F2675" s="802"/>
      <c r="G2675" s="589" t="s">
        <v>12938</v>
      </c>
      <c r="H2675" s="588" t="s">
        <v>12937</v>
      </c>
      <c r="I2675" s="588" t="s">
        <v>12936</v>
      </c>
      <c r="J2675" s="588" t="s">
        <v>12935</v>
      </c>
    </row>
    <row r="2676" spans="1:10" ht="24" customHeight="1">
      <c r="A2676" s="586" t="s">
        <v>12934</v>
      </c>
      <c r="B2676" s="587" t="s">
        <v>13399</v>
      </c>
      <c r="C2676" s="586" t="s">
        <v>7</v>
      </c>
      <c r="D2676" s="586" t="s">
        <v>3135</v>
      </c>
      <c r="E2676" s="803" t="s">
        <v>13394</v>
      </c>
      <c r="F2676" s="803"/>
      <c r="G2676" s="585" t="s">
        <v>13042</v>
      </c>
      <c r="H2676" s="584">
        <v>1</v>
      </c>
      <c r="I2676" s="583">
        <v>15.56</v>
      </c>
      <c r="J2676" s="583">
        <v>15.56</v>
      </c>
    </row>
    <row r="2677" spans="1:10" ht="24" customHeight="1">
      <c r="A2677" s="581" t="s">
        <v>12930</v>
      </c>
      <c r="B2677" s="582" t="s">
        <v>12929</v>
      </c>
      <c r="C2677" s="581" t="s">
        <v>7</v>
      </c>
      <c r="D2677" s="581" t="s">
        <v>25</v>
      </c>
      <c r="E2677" s="804" t="s">
        <v>12928</v>
      </c>
      <c r="F2677" s="804"/>
      <c r="G2677" s="580" t="s">
        <v>23</v>
      </c>
      <c r="H2677" s="579">
        <v>0.107</v>
      </c>
      <c r="I2677" s="578">
        <v>15.65</v>
      </c>
      <c r="J2677" s="578">
        <v>1.67</v>
      </c>
    </row>
    <row r="2678" spans="1:10" ht="24" customHeight="1">
      <c r="A2678" s="581" t="s">
        <v>12930</v>
      </c>
      <c r="B2678" s="582" t="s">
        <v>13031</v>
      </c>
      <c r="C2678" s="581" t="s">
        <v>7</v>
      </c>
      <c r="D2678" s="581" t="s">
        <v>186</v>
      </c>
      <c r="E2678" s="804" t="s">
        <v>12928</v>
      </c>
      <c r="F2678" s="804"/>
      <c r="G2678" s="580" t="s">
        <v>23</v>
      </c>
      <c r="H2678" s="579">
        <v>0.42899999999999999</v>
      </c>
      <c r="I2678" s="578">
        <v>20.86</v>
      </c>
      <c r="J2678" s="578">
        <v>8.94</v>
      </c>
    </row>
    <row r="2679" spans="1:10" ht="24" customHeight="1">
      <c r="A2679" s="576" t="s">
        <v>12926</v>
      </c>
      <c r="B2679" s="577" t="s">
        <v>13398</v>
      </c>
      <c r="C2679" s="576" t="s">
        <v>7</v>
      </c>
      <c r="D2679" s="576" t="s">
        <v>10471</v>
      </c>
      <c r="E2679" s="800" t="s">
        <v>12924</v>
      </c>
      <c r="F2679" s="800"/>
      <c r="G2679" s="575" t="s">
        <v>13397</v>
      </c>
      <c r="H2679" s="574">
        <v>0.16400000000000001</v>
      </c>
      <c r="I2679" s="573">
        <v>30.01</v>
      </c>
      <c r="J2679" s="573">
        <v>4.92</v>
      </c>
    </row>
    <row r="2680" spans="1:10" ht="24" customHeight="1">
      <c r="A2680" s="576" t="s">
        <v>12926</v>
      </c>
      <c r="B2680" s="577" t="s">
        <v>13396</v>
      </c>
      <c r="C2680" s="576" t="s">
        <v>7</v>
      </c>
      <c r="D2680" s="576" t="s">
        <v>3671</v>
      </c>
      <c r="E2680" s="800" t="s">
        <v>12924</v>
      </c>
      <c r="F2680" s="800"/>
      <c r="G2680" s="575" t="s">
        <v>41</v>
      </c>
      <c r="H2680" s="574">
        <v>0.06</v>
      </c>
      <c r="I2680" s="573">
        <v>0.65</v>
      </c>
      <c r="J2680" s="573">
        <v>0.03</v>
      </c>
    </row>
    <row r="2681" spans="1:10" ht="25.5">
      <c r="A2681" s="572"/>
      <c r="B2681" s="572"/>
      <c r="C2681" s="572"/>
      <c r="D2681" s="572"/>
      <c r="E2681" s="572" t="s">
        <v>12923</v>
      </c>
      <c r="F2681" s="571">
        <v>4.4116049114419207</v>
      </c>
      <c r="G2681" s="572" t="s">
        <v>12922</v>
      </c>
      <c r="H2681" s="571">
        <v>3.71</v>
      </c>
      <c r="I2681" s="572" t="s">
        <v>12921</v>
      </c>
      <c r="J2681" s="571">
        <v>8.1199999999999992</v>
      </c>
    </row>
    <row r="2682" spans="1:10" ht="15" thickBot="1">
      <c r="A2682" s="572"/>
      <c r="B2682" s="572"/>
      <c r="C2682" s="572"/>
      <c r="D2682" s="572"/>
      <c r="E2682" s="572" t="s">
        <v>12920</v>
      </c>
      <c r="F2682" s="571">
        <v>4.3899999999999997</v>
      </c>
      <c r="G2682" s="572"/>
      <c r="H2682" s="801" t="s">
        <v>12919</v>
      </c>
      <c r="I2682" s="801"/>
      <c r="J2682" s="571">
        <v>19.95</v>
      </c>
    </row>
    <row r="2683" spans="1:10" ht="0.95" customHeight="1" thickTop="1">
      <c r="A2683" s="570"/>
      <c r="B2683" s="570"/>
      <c r="C2683" s="570"/>
      <c r="D2683" s="570"/>
      <c r="E2683" s="570"/>
      <c r="F2683" s="570"/>
      <c r="G2683" s="570"/>
      <c r="H2683" s="570"/>
      <c r="I2683" s="570"/>
      <c r="J2683" s="570"/>
    </row>
    <row r="2684" spans="1:10" ht="18" customHeight="1">
      <c r="A2684" s="590" t="s">
        <v>13381</v>
      </c>
      <c r="B2684" s="588" t="s">
        <v>12942</v>
      </c>
      <c r="C2684" s="590" t="s">
        <v>12941</v>
      </c>
      <c r="D2684" s="590" t="s">
        <v>12940</v>
      </c>
      <c r="E2684" s="802" t="s">
        <v>12939</v>
      </c>
      <c r="F2684" s="802"/>
      <c r="G2684" s="589" t="s">
        <v>12938</v>
      </c>
      <c r="H2684" s="588" t="s">
        <v>12937</v>
      </c>
      <c r="I2684" s="588" t="s">
        <v>12936</v>
      </c>
      <c r="J2684" s="588" t="s">
        <v>12935</v>
      </c>
    </row>
    <row r="2685" spans="1:10" ht="36" customHeight="1">
      <c r="A2685" s="586" t="s">
        <v>12934</v>
      </c>
      <c r="B2685" s="587" t="s">
        <v>13395</v>
      </c>
      <c r="C2685" s="586" t="s">
        <v>7</v>
      </c>
      <c r="D2685" s="586" t="s">
        <v>10089</v>
      </c>
      <c r="E2685" s="803" t="s">
        <v>13394</v>
      </c>
      <c r="F2685" s="803"/>
      <c r="G2685" s="585" t="s">
        <v>13042</v>
      </c>
      <c r="H2685" s="584">
        <v>1</v>
      </c>
      <c r="I2685" s="583">
        <v>17.55</v>
      </c>
      <c r="J2685" s="583">
        <v>17.55</v>
      </c>
    </row>
    <row r="2686" spans="1:10" ht="48" customHeight="1">
      <c r="A2686" s="581" t="s">
        <v>12930</v>
      </c>
      <c r="B2686" s="582" t="s">
        <v>13303</v>
      </c>
      <c r="C2686" s="581" t="s">
        <v>7</v>
      </c>
      <c r="D2686" s="581" t="s">
        <v>3165</v>
      </c>
      <c r="E2686" s="804" t="s">
        <v>12945</v>
      </c>
      <c r="F2686" s="804"/>
      <c r="G2686" s="580" t="s">
        <v>46</v>
      </c>
      <c r="H2686" s="579">
        <v>0.15340000000000001</v>
      </c>
      <c r="I2686" s="578">
        <v>1.38</v>
      </c>
      <c r="J2686" s="578">
        <v>0.21</v>
      </c>
    </row>
    <row r="2687" spans="1:10" ht="48" customHeight="1">
      <c r="A2687" s="581" t="s">
        <v>12930</v>
      </c>
      <c r="B2687" s="582" t="s">
        <v>13305</v>
      </c>
      <c r="C2687" s="581" t="s">
        <v>7</v>
      </c>
      <c r="D2687" s="581" t="s">
        <v>3164</v>
      </c>
      <c r="E2687" s="804" t="s">
        <v>12945</v>
      </c>
      <c r="F2687" s="804"/>
      <c r="G2687" s="580" t="s">
        <v>61</v>
      </c>
      <c r="H2687" s="579">
        <v>0.37319999999999998</v>
      </c>
      <c r="I2687" s="578">
        <v>0.16</v>
      </c>
      <c r="J2687" s="578">
        <v>0.05</v>
      </c>
    </row>
    <row r="2688" spans="1:10" ht="24" customHeight="1">
      <c r="A2688" s="581" t="s">
        <v>12930</v>
      </c>
      <c r="B2688" s="582" t="s">
        <v>13031</v>
      </c>
      <c r="C2688" s="581" t="s">
        <v>7</v>
      </c>
      <c r="D2688" s="581" t="s">
        <v>186</v>
      </c>
      <c r="E2688" s="804" t="s">
        <v>12928</v>
      </c>
      <c r="F2688" s="804"/>
      <c r="G2688" s="580" t="s">
        <v>23</v>
      </c>
      <c r="H2688" s="579">
        <v>0.52659999999999996</v>
      </c>
      <c r="I2688" s="578">
        <v>20.86</v>
      </c>
      <c r="J2688" s="578">
        <v>10.98</v>
      </c>
    </row>
    <row r="2689" spans="1:10" ht="24" customHeight="1">
      <c r="A2689" s="576" t="s">
        <v>12926</v>
      </c>
      <c r="B2689" s="577" t="s">
        <v>13393</v>
      </c>
      <c r="C2689" s="576" t="s">
        <v>7</v>
      </c>
      <c r="D2689" s="576" t="s">
        <v>3674</v>
      </c>
      <c r="E2689" s="800" t="s">
        <v>12924</v>
      </c>
      <c r="F2689" s="800"/>
      <c r="G2689" s="575" t="s">
        <v>58</v>
      </c>
      <c r="H2689" s="574">
        <v>0.20699999999999999</v>
      </c>
      <c r="I2689" s="573">
        <v>26.93</v>
      </c>
      <c r="J2689" s="573">
        <v>5.57</v>
      </c>
    </row>
    <row r="2690" spans="1:10" ht="24" customHeight="1">
      <c r="A2690" s="576" t="s">
        <v>12926</v>
      </c>
      <c r="B2690" s="577" t="s">
        <v>13392</v>
      </c>
      <c r="C2690" s="576" t="s">
        <v>7</v>
      </c>
      <c r="D2690" s="576" t="s">
        <v>8209</v>
      </c>
      <c r="E2690" s="800" t="s">
        <v>12924</v>
      </c>
      <c r="F2690" s="800"/>
      <c r="G2690" s="575" t="s">
        <v>58</v>
      </c>
      <c r="H2690" s="574">
        <v>6.1899999999999997E-2</v>
      </c>
      <c r="I2690" s="573">
        <v>12</v>
      </c>
      <c r="J2690" s="573">
        <v>0.74</v>
      </c>
    </row>
    <row r="2691" spans="1:10" ht="25.5">
      <c r="A2691" s="572"/>
      <c r="B2691" s="572"/>
      <c r="C2691" s="572"/>
      <c r="D2691" s="572"/>
      <c r="E2691" s="572" t="s">
        <v>12923</v>
      </c>
      <c r="F2691" s="571">
        <v>4.5691622297077039</v>
      </c>
      <c r="G2691" s="572" t="s">
        <v>12922</v>
      </c>
      <c r="H2691" s="571">
        <v>3.84</v>
      </c>
      <c r="I2691" s="572" t="s">
        <v>12921</v>
      </c>
      <c r="J2691" s="571">
        <v>8.41</v>
      </c>
    </row>
    <row r="2692" spans="1:10" ht="15" thickBot="1">
      <c r="A2692" s="572"/>
      <c r="B2692" s="572"/>
      <c r="C2692" s="572"/>
      <c r="D2692" s="572"/>
      <c r="E2692" s="572" t="s">
        <v>12920</v>
      </c>
      <c r="F2692" s="571">
        <v>4.95</v>
      </c>
      <c r="G2692" s="572"/>
      <c r="H2692" s="801" t="s">
        <v>12919</v>
      </c>
      <c r="I2692" s="801"/>
      <c r="J2692" s="571">
        <v>22.5</v>
      </c>
    </row>
    <row r="2693" spans="1:10" ht="0.95" customHeight="1" thickTop="1">
      <c r="A2693" s="570"/>
      <c r="B2693" s="570"/>
      <c r="C2693" s="570"/>
      <c r="D2693" s="570"/>
      <c r="E2693" s="570"/>
      <c r="F2693" s="570"/>
      <c r="G2693" s="570"/>
      <c r="H2693" s="570"/>
      <c r="I2693" s="570"/>
      <c r="J2693" s="570"/>
    </row>
    <row r="2694" spans="1:10" ht="18" customHeight="1">
      <c r="A2694" s="590" t="s">
        <v>13381</v>
      </c>
      <c r="B2694" s="588" t="s">
        <v>12942</v>
      </c>
      <c r="C2694" s="590" t="s">
        <v>12941</v>
      </c>
      <c r="D2694" s="590" t="s">
        <v>12940</v>
      </c>
      <c r="E2694" s="802" t="s">
        <v>12939</v>
      </c>
      <c r="F2694" s="802"/>
      <c r="G2694" s="589" t="s">
        <v>12938</v>
      </c>
      <c r="H2694" s="588" t="s">
        <v>12937</v>
      </c>
      <c r="I2694" s="588" t="s">
        <v>12936</v>
      </c>
      <c r="J2694" s="588" t="s">
        <v>12935</v>
      </c>
    </row>
    <row r="2695" spans="1:10" ht="48" customHeight="1">
      <c r="A2695" s="586" t="s">
        <v>12934</v>
      </c>
      <c r="B2695" s="587" t="s">
        <v>13391</v>
      </c>
      <c r="C2695" s="586" t="s">
        <v>7</v>
      </c>
      <c r="D2695" s="586" t="s">
        <v>134</v>
      </c>
      <c r="E2695" s="803" t="s">
        <v>13389</v>
      </c>
      <c r="F2695" s="803"/>
      <c r="G2695" s="585" t="s">
        <v>13042</v>
      </c>
      <c r="H2695" s="584">
        <v>1</v>
      </c>
      <c r="I2695" s="583">
        <v>6.69</v>
      </c>
      <c r="J2695" s="583">
        <v>6.69</v>
      </c>
    </row>
    <row r="2696" spans="1:10" ht="36" customHeight="1">
      <c r="A2696" s="581" t="s">
        <v>12930</v>
      </c>
      <c r="B2696" s="582" t="s">
        <v>13363</v>
      </c>
      <c r="C2696" s="581" t="s">
        <v>7</v>
      </c>
      <c r="D2696" s="581" t="s">
        <v>4534</v>
      </c>
      <c r="E2696" s="804" t="s">
        <v>12928</v>
      </c>
      <c r="F2696" s="804"/>
      <c r="G2696" s="580" t="s">
        <v>12963</v>
      </c>
      <c r="H2696" s="579">
        <v>4.1999999999999997E-3</v>
      </c>
      <c r="I2696" s="578">
        <v>392.81</v>
      </c>
      <c r="J2696" s="578">
        <v>1.64</v>
      </c>
    </row>
    <row r="2697" spans="1:10" ht="24" customHeight="1">
      <c r="A2697" s="581" t="s">
        <v>12930</v>
      </c>
      <c r="B2697" s="582" t="s">
        <v>12929</v>
      </c>
      <c r="C2697" s="581" t="s">
        <v>7</v>
      </c>
      <c r="D2697" s="581" t="s">
        <v>25</v>
      </c>
      <c r="E2697" s="804" t="s">
        <v>12928</v>
      </c>
      <c r="F2697" s="804"/>
      <c r="G2697" s="580" t="s">
        <v>23</v>
      </c>
      <c r="H2697" s="579">
        <v>9.0999999999999998E-2</v>
      </c>
      <c r="I2697" s="578">
        <v>15.65</v>
      </c>
      <c r="J2697" s="578">
        <v>1.42</v>
      </c>
    </row>
    <row r="2698" spans="1:10" ht="24" customHeight="1">
      <c r="A2698" s="581" t="s">
        <v>12930</v>
      </c>
      <c r="B2698" s="582" t="s">
        <v>13035</v>
      </c>
      <c r="C2698" s="581" t="s">
        <v>7</v>
      </c>
      <c r="D2698" s="581" t="s">
        <v>49</v>
      </c>
      <c r="E2698" s="804" t="s">
        <v>12928</v>
      </c>
      <c r="F2698" s="804"/>
      <c r="G2698" s="580" t="s">
        <v>23</v>
      </c>
      <c r="H2698" s="579">
        <v>0.183</v>
      </c>
      <c r="I2698" s="578">
        <v>19.86</v>
      </c>
      <c r="J2698" s="578">
        <v>3.63</v>
      </c>
    </row>
    <row r="2699" spans="1:10" ht="25.5">
      <c r="A2699" s="572"/>
      <c r="B2699" s="572"/>
      <c r="C2699" s="572"/>
      <c r="D2699" s="572"/>
      <c r="E2699" s="572" t="s">
        <v>12923</v>
      </c>
      <c r="F2699" s="571">
        <v>2.2872976203411932</v>
      </c>
      <c r="G2699" s="572" t="s">
        <v>12922</v>
      </c>
      <c r="H2699" s="571">
        <v>1.92</v>
      </c>
      <c r="I2699" s="572" t="s">
        <v>12921</v>
      </c>
      <c r="J2699" s="571">
        <v>4.21</v>
      </c>
    </row>
    <row r="2700" spans="1:10" ht="15" thickBot="1">
      <c r="A2700" s="572"/>
      <c r="B2700" s="572"/>
      <c r="C2700" s="572"/>
      <c r="D2700" s="572"/>
      <c r="E2700" s="572" t="s">
        <v>12920</v>
      </c>
      <c r="F2700" s="571">
        <v>1.88</v>
      </c>
      <c r="G2700" s="572"/>
      <c r="H2700" s="801" t="s">
        <v>12919</v>
      </c>
      <c r="I2700" s="801"/>
      <c r="J2700" s="571">
        <v>8.57</v>
      </c>
    </row>
    <row r="2701" spans="1:10" ht="0.95" customHeight="1" thickTop="1">
      <c r="A2701" s="570"/>
      <c r="B2701" s="570"/>
      <c r="C2701" s="570"/>
      <c r="D2701" s="570"/>
      <c r="E2701" s="570"/>
      <c r="F2701" s="570"/>
      <c r="G2701" s="570"/>
      <c r="H2701" s="570"/>
      <c r="I2701" s="570"/>
      <c r="J2701" s="570"/>
    </row>
    <row r="2702" spans="1:10" ht="18" customHeight="1">
      <c r="A2702" s="590" t="s">
        <v>13381</v>
      </c>
      <c r="B2702" s="588" t="s">
        <v>12942</v>
      </c>
      <c r="C2702" s="590" t="s">
        <v>12941</v>
      </c>
      <c r="D2702" s="590" t="s">
        <v>12940</v>
      </c>
      <c r="E2702" s="802" t="s">
        <v>12939</v>
      </c>
      <c r="F2702" s="802"/>
      <c r="G2702" s="589" t="s">
        <v>12938</v>
      </c>
      <c r="H2702" s="588" t="s">
        <v>12937</v>
      </c>
      <c r="I2702" s="588" t="s">
        <v>12936</v>
      </c>
      <c r="J2702" s="588" t="s">
        <v>12935</v>
      </c>
    </row>
    <row r="2703" spans="1:10" ht="60" customHeight="1">
      <c r="A2703" s="586" t="s">
        <v>12934</v>
      </c>
      <c r="B2703" s="587" t="s">
        <v>13390</v>
      </c>
      <c r="C2703" s="586" t="s">
        <v>7</v>
      </c>
      <c r="D2703" s="586" t="s">
        <v>1027</v>
      </c>
      <c r="E2703" s="803" t="s">
        <v>13389</v>
      </c>
      <c r="F2703" s="803"/>
      <c r="G2703" s="585" t="s">
        <v>13042</v>
      </c>
      <c r="H2703" s="584">
        <v>1</v>
      </c>
      <c r="I2703" s="583">
        <v>27.07</v>
      </c>
      <c r="J2703" s="583">
        <v>27.07</v>
      </c>
    </row>
    <row r="2704" spans="1:10" ht="48" customHeight="1">
      <c r="A2704" s="581" t="s">
        <v>12930</v>
      </c>
      <c r="B2704" s="582" t="s">
        <v>13366</v>
      </c>
      <c r="C2704" s="581" t="s">
        <v>7</v>
      </c>
      <c r="D2704" s="581" t="s">
        <v>4520</v>
      </c>
      <c r="E2704" s="804" t="s">
        <v>12928</v>
      </c>
      <c r="F2704" s="804"/>
      <c r="G2704" s="580" t="s">
        <v>12963</v>
      </c>
      <c r="H2704" s="579">
        <v>3.7600000000000001E-2</v>
      </c>
      <c r="I2704" s="578">
        <v>401.04</v>
      </c>
      <c r="J2704" s="578">
        <v>15.07</v>
      </c>
    </row>
    <row r="2705" spans="1:10" ht="24" customHeight="1">
      <c r="A2705" s="581" t="s">
        <v>12930</v>
      </c>
      <c r="B2705" s="582" t="s">
        <v>12929</v>
      </c>
      <c r="C2705" s="581" t="s">
        <v>7</v>
      </c>
      <c r="D2705" s="581" t="s">
        <v>25</v>
      </c>
      <c r="E2705" s="804" t="s">
        <v>12928</v>
      </c>
      <c r="F2705" s="804"/>
      <c r="G2705" s="580" t="s">
        <v>23</v>
      </c>
      <c r="H2705" s="579">
        <v>0.17100000000000001</v>
      </c>
      <c r="I2705" s="578">
        <v>15.65</v>
      </c>
      <c r="J2705" s="578">
        <v>2.67</v>
      </c>
    </row>
    <row r="2706" spans="1:10" ht="24" customHeight="1">
      <c r="A2706" s="581" t="s">
        <v>12930</v>
      </c>
      <c r="B2706" s="582" t="s">
        <v>13035</v>
      </c>
      <c r="C2706" s="581" t="s">
        <v>7</v>
      </c>
      <c r="D2706" s="581" t="s">
        <v>49</v>
      </c>
      <c r="E2706" s="804" t="s">
        <v>12928</v>
      </c>
      <c r="F2706" s="804"/>
      <c r="G2706" s="580" t="s">
        <v>23</v>
      </c>
      <c r="H2706" s="579">
        <v>0.47</v>
      </c>
      <c r="I2706" s="578">
        <v>19.86</v>
      </c>
      <c r="J2706" s="578">
        <v>9.33</v>
      </c>
    </row>
    <row r="2707" spans="1:10" ht="25.5">
      <c r="A2707" s="572"/>
      <c r="B2707" s="572"/>
      <c r="C2707" s="572"/>
      <c r="D2707" s="572"/>
      <c r="E2707" s="572" t="s">
        <v>12923</v>
      </c>
      <c r="F2707" s="571">
        <v>6.2479626208844943</v>
      </c>
      <c r="G2707" s="572" t="s">
        <v>12922</v>
      </c>
      <c r="H2707" s="571">
        <v>5.25</v>
      </c>
      <c r="I2707" s="572" t="s">
        <v>12921</v>
      </c>
      <c r="J2707" s="571">
        <v>11.5</v>
      </c>
    </row>
    <row r="2708" spans="1:10" ht="15" thickBot="1">
      <c r="A2708" s="572"/>
      <c r="B2708" s="572"/>
      <c r="C2708" s="572"/>
      <c r="D2708" s="572"/>
      <c r="E2708" s="572" t="s">
        <v>12920</v>
      </c>
      <c r="F2708" s="571">
        <v>7.64</v>
      </c>
      <c r="G2708" s="572"/>
      <c r="H2708" s="801" t="s">
        <v>12919</v>
      </c>
      <c r="I2708" s="801"/>
      <c r="J2708" s="571">
        <v>34.71</v>
      </c>
    </row>
    <row r="2709" spans="1:10" ht="0.95" customHeight="1" thickTop="1">
      <c r="A2709" s="570"/>
      <c r="B2709" s="570"/>
      <c r="C2709" s="570"/>
      <c r="D2709" s="570"/>
      <c r="E2709" s="570"/>
      <c r="F2709" s="570"/>
      <c r="G2709" s="570"/>
      <c r="H2709" s="570"/>
      <c r="I2709" s="570"/>
      <c r="J2709" s="570"/>
    </row>
    <row r="2710" spans="1:10" ht="18" customHeight="1">
      <c r="A2710" s="590" t="s">
        <v>13381</v>
      </c>
      <c r="B2710" s="588" t="s">
        <v>12942</v>
      </c>
      <c r="C2710" s="590" t="s">
        <v>12941</v>
      </c>
      <c r="D2710" s="590" t="s">
        <v>12940</v>
      </c>
      <c r="E2710" s="802" t="s">
        <v>12939</v>
      </c>
      <c r="F2710" s="802"/>
      <c r="G2710" s="589" t="s">
        <v>12938</v>
      </c>
      <c r="H2710" s="588" t="s">
        <v>12937</v>
      </c>
      <c r="I2710" s="588" t="s">
        <v>12936</v>
      </c>
      <c r="J2710" s="588" t="s">
        <v>12935</v>
      </c>
    </row>
    <row r="2711" spans="1:10" ht="36" customHeight="1">
      <c r="A2711" s="586" t="s">
        <v>12934</v>
      </c>
      <c r="B2711" s="587" t="s">
        <v>13388</v>
      </c>
      <c r="C2711" s="586" t="s">
        <v>7</v>
      </c>
      <c r="D2711" s="586" t="s">
        <v>4636</v>
      </c>
      <c r="E2711" s="803" t="s">
        <v>12928</v>
      </c>
      <c r="F2711" s="803"/>
      <c r="G2711" s="585" t="s">
        <v>12963</v>
      </c>
      <c r="H2711" s="584">
        <v>1</v>
      </c>
      <c r="I2711" s="583">
        <v>533.6</v>
      </c>
      <c r="J2711" s="583">
        <v>533.6</v>
      </c>
    </row>
    <row r="2712" spans="1:10" ht="48" customHeight="1">
      <c r="A2712" s="581" t="s">
        <v>12930</v>
      </c>
      <c r="B2712" s="582" t="s">
        <v>13194</v>
      </c>
      <c r="C2712" s="581" t="s">
        <v>7</v>
      </c>
      <c r="D2712" s="581" t="s">
        <v>1231</v>
      </c>
      <c r="E2712" s="804" t="s">
        <v>12945</v>
      </c>
      <c r="F2712" s="804"/>
      <c r="G2712" s="580" t="s">
        <v>46</v>
      </c>
      <c r="H2712" s="579">
        <v>0.87</v>
      </c>
      <c r="I2712" s="578">
        <v>1.56</v>
      </c>
      <c r="J2712" s="578">
        <v>1.35</v>
      </c>
    </row>
    <row r="2713" spans="1:10" ht="48" customHeight="1">
      <c r="A2713" s="581" t="s">
        <v>12930</v>
      </c>
      <c r="B2713" s="582" t="s">
        <v>13193</v>
      </c>
      <c r="C2713" s="581" t="s">
        <v>7</v>
      </c>
      <c r="D2713" s="581" t="s">
        <v>1232</v>
      </c>
      <c r="E2713" s="804" t="s">
        <v>12945</v>
      </c>
      <c r="F2713" s="804"/>
      <c r="G2713" s="580" t="s">
        <v>61</v>
      </c>
      <c r="H2713" s="579">
        <v>2.88</v>
      </c>
      <c r="I2713" s="578">
        <v>0.28999999999999998</v>
      </c>
      <c r="J2713" s="578">
        <v>0.83</v>
      </c>
    </row>
    <row r="2714" spans="1:10" ht="24" customHeight="1">
      <c r="A2714" s="581" t="s">
        <v>12930</v>
      </c>
      <c r="B2714" s="582" t="s">
        <v>13102</v>
      </c>
      <c r="C2714" s="581" t="s">
        <v>7</v>
      </c>
      <c r="D2714" s="581" t="s">
        <v>1178</v>
      </c>
      <c r="E2714" s="804" t="s">
        <v>12928</v>
      </c>
      <c r="F2714" s="804"/>
      <c r="G2714" s="580" t="s">
        <v>23</v>
      </c>
      <c r="H2714" s="579">
        <v>3.75</v>
      </c>
      <c r="I2714" s="578">
        <v>14.29</v>
      </c>
      <c r="J2714" s="578">
        <v>53.58</v>
      </c>
    </row>
    <row r="2715" spans="1:10" ht="36" customHeight="1">
      <c r="A2715" s="576" t="s">
        <v>12926</v>
      </c>
      <c r="B2715" s="577" t="s">
        <v>13387</v>
      </c>
      <c r="C2715" s="576" t="s">
        <v>7</v>
      </c>
      <c r="D2715" s="576" t="s">
        <v>10487</v>
      </c>
      <c r="E2715" s="800" t="s">
        <v>12924</v>
      </c>
      <c r="F2715" s="800"/>
      <c r="G2715" s="575" t="s">
        <v>58</v>
      </c>
      <c r="H2715" s="574">
        <v>19.440000000000001</v>
      </c>
      <c r="I2715" s="573">
        <v>5.46</v>
      </c>
      <c r="J2715" s="573">
        <v>106.14</v>
      </c>
    </row>
    <row r="2716" spans="1:10" ht="24" customHeight="1">
      <c r="A2716" s="576" t="s">
        <v>12926</v>
      </c>
      <c r="B2716" s="577" t="s">
        <v>13034</v>
      </c>
      <c r="C2716" s="576" t="s">
        <v>7</v>
      </c>
      <c r="D2716" s="576" t="s">
        <v>4681</v>
      </c>
      <c r="E2716" s="800" t="s">
        <v>12924</v>
      </c>
      <c r="F2716" s="800"/>
      <c r="G2716" s="575" t="s">
        <v>12963</v>
      </c>
      <c r="H2716" s="574">
        <v>1.08</v>
      </c>
      <c r="I2716" s="573">
        <v>74.17</v>
      </c>
      <c r="J2716" s="573">
        <v>80.099999999999994</v>
      </c>
    </row>
    <row r="2717" spans="1:10" ht="24" customHeight="1">
      <c r="A2717" s="576" t="s">
        <v>12926</v>
      </c>
      <c r="B2717" s="577" t="s">
        <v>13190</v>
      </c>
      <c r="C2717" s="576" t="s">
        <v>7</v>
      </c>
      <c r="D2717" s="576" t="s">
        <v>4682</v>
      </c>
      <c r="E2717" s="800" t="s">
        <v>12924</v>
      </c>
      <c r="F2717" s="800"/>
      <c r="G2717" s="575" t="s">
        <v>21</v>
      </c>
      <c r="H2717" s="574">
        <v>486</v>
      </c>
      <c r="I2717" s="573">
        <v>0.6</v>
      </c>
      <c r="J2717" s="573">
        <v>291.60000000000002</v>
      </c>
    </row>
    <row r="2718" spans="1:10" ht="25.5">
      <c r="A2718" s="572"/>
      <c r="B2718" s="572"/>
      <c r="C2718" s="572"/>
      <c r="D2718" s="572"/>
      <c r="E2718" s="572" t="s">
        <v>12923</v>
      </c>
      <c r="F2718" s="571">
        <v>23.160925785070084</v>
      </c>
      <c r="G2718" s="572" t="s">
        <v>12922</v>
      </c>
      <c r="H2718" s="571">
        <v>19.47</v>
      </c>
      <c r="I2718" s="572" t="s">
        <v>12921</v>
      </c>
      <c r="J2718" s="571">
        <v>42.63</v>
      </c>
    </row>
    <row r="2719" spans="1:10" ht="15" thickBot="1">
      <c r="A2719" s="572"/>
      <c r="B2719" s="572"/>
      <c r="C2719" s="572"/>
      <c r="D2719" s="572"/>
      <c r="E2719" s="572" t="s">
        <v>12920</v>
      </c>
      <c r="F2719" s="571">
        <v>150.68</v>
      </c>
      <c r="G2719" s="572"/>
      <c r="H2719" s="801" t="s">
        <v>12919</v>
      </c>
      <c r="I2719" s="801"/>
      <c r="J2719" s="571">
        <v>684.28</v>
      </c>
    </row>
    <row r="2720" spans="1:10" ht="0.95" customHeight="1" thickTop="1">
      <c r="A2720" s="570"/>
      <c r="B2720" s="570"/>
      <c r="C2720" s="570"/>
      <c r="D2720" s="570"/>
      <c r="E2720" s="570"/>
      <c r="F2720" s="570"/>
      <c r="G2720" s="570"/>
      <c r="H2720" s="570"/>
      <c r="I2720" s="570"/>
      <c r="J2720" s="570"/>
    </row>
    <row r="2721" spans="1:10" ht="18" customHeight="1">
      <c r="A2721" s="590" t="s">
        <v>13381</v>
      </c>
      <c r="B2721" s="588" t="s">
        <v>12942</v>
      </c>
      <c r="C2721" s="590" t="s">
        <v>12941</v>
      </c>
      <c r="D2721" s="590" t="s">
        <v>12940</v>
      </c>
      <c r="E2721" s="802" t="s">
        <v>12939</v>
      </c>
      <c r="F2721" s="802"/>
      <c r="G2721" s="589" t="s">
        <v>12938</v>
      </c>
      <c r="H2721" s="588" t="s">
        <v>12937</v>
      </c>
      <c r="I2721" s="588" t="s">
        <v>12936</v>
      </c>
      <c r="J2721" s="588" t="s">
        <v>12935</v>
      </c>
    </row>
    <row r="2722" spans="1:10" ht="36" customHeight="1">
      <c r="A2722" s="586" t="s">
        <v>12934</v>
      </c>
      <c r="B2722" s="587" t="s">
        <v>13386</v>
      </c>
      <c r="C2722" s="586" t="s">
        <v>7</v>
      </c>
      <c r="D2722" s="586" t="s">
        <v>4622</v>
      </c>
      <c r="E2722" s="803" t="s">
        <v>12928</v>
      </c>
      <c r="F2722" s="803"/>
      <c r="G2722" s="585" t="s">
        <v>12963</v>
      </c>
      <c r="H2722" s="584">
        <v>1</v>
      </c>
      <c r="I2722" s="583">
        <v>481.58</v>
      </c>
      <c r="J2722" s="583">
        <v>481.58</v>
      </c>
    </row>
    <row r="2723" spans="1:10" ht="24" customHeight="1">
      <c r="A2723" s="581" t="s">
        <v>12930</v>
      </c>
      <c r="B2723" s="582" t="s">
        <v>12929</v>
      </c>
      <c r="C2723" s="581" t="s">
        <v>7</v>
      </c>
      <c r="D2723" s="581" t="s">
        <v>25</v>
      </c>
      <c r="E2723" s="804" t="s">
        <v>12928</v>
      </c>
      <c r="F2723" s="804"/>
      <c r="G2723" s="580" t="s">
        <v>23</v>
      </c>
      <c r="H2723" s="579">
        <v>8.7799999999999994</v>
      </c>
      <c r="I2723" s="578">
        <v>15.65</v>
      </c>
      <c r="J2723" s="578">
        <v>137.4</v>
      </c>
    </row>
    <row r="2724" spans="1:10" ht="24" customHeight="1">
      <c r="A2724" s="576" t="s">
        <v>12926</v>
      </c>
      <c r="B2724" s="577" t="s">
        <v>13034</v>
      </c>
      <c r="C2724" s="576" t="s">
        <v>7</v>
      </c>
      <c r="D2724" s="576" t="s">
        <v>4681</v>
      </c>
      <c r="E2724" s="800" t="s">
        <v>12924</v>
      </c>
      <c r="F2724" s="800"/>
      <c r="G2724" s="575" t="s">
        <v>12963</v>
      </c>
      <c r="H2724" s="574">
        <v>1.1299999999999999</v>
      </c>
      <c r="I2724" s="573">
        <v>74.17</v>
      </c>
      <c r="J2724" s="573">
        <v>83.81</v>
      </c>
    </row>
    <row r="2725" spans="1:10" ht="24" customHeight="1">
      <c r="A2725" s="576" t="s">
        <v>12926</v>
      </c>
      <c r="B2725" s="577" t="s">
        <v>13191</v>
      </c>
      <c r="C2725" s="576" t="s">
        <v>7</v>
      </c>
      <c r="D2725" s="576" t="s">
        <v>5463</v>
      </c>
      <c r="E2725" s="800" t="s">
        <v>12924</v>
      </c>
      <c r="F2725" s="800"/>
      <c r="G2725" s="575" t="s">
        <v>21</v>
      </c>
      <c r="H2725" s="574">
        <v>75.47</v>
      </c>
      <c r="I2725" s="573">
        <v>0.75</v>
      </c>
      <c r="J2725" s="573">
        <v>56.6</v>
      </c>
    </row>
    <row r="2726" spans="1:10" ht="24" customHeight="1">
      <c r="A2726" s="576" t="s">
        <v>12926</v>
      </c>
      <c r="B2726" s="577" t="s">
        <v>13190</v>
      </c>
      <c r="C2726" s="576" t="s">
        <v>7</v>
      </c>
      <c r="D2726" s="576" t="s">
        <v>4682</v>
      </c>
      <c r="E2726" s="800" t="s">
        <v>12924</v>
      </c>
      <c r="F2726" s="800"/>
      <c r="G2726" s="575" t="s">
        <v>21</v>
      </c>
      <c r="H2726" s="574">
        <v>339.62</v>
      </c>
      <c r="I2726" s="573">
        <v>0.6</v>
      </c>
      <c r="J2726" s="573">
        <v>203.77</v>
      </c>
    </row>
    <row r="2727" spans="1:10" ht="25.5">
      <c r="A2727" s="572"/>
      <c r="B2727" s="572"/>
      <c r="C2727" s="572"/>
      <c r="D2727" s="572"/>
      <c r="E2727" s="572" t="s">
        <v>12923</v>
      </c>
      <c r="F2727" s="571">
        <v>57.003151146365319</v>
      </c>
      <c r="G2727" s="572" t="s">
        <v>12922</v>
      </c>
      <c r="H2727" s="571">
        <v>47.92</v>
      </c>
      <c r="I2727" s="572" t="s">
        <v>12921</v>
      </c>
      <c r="J2727" s="571">
        <v>104.92</v>
      </c>
    </row>
    <row r="2728" spans="1:10" ht="15" thickBot="1">
      <c r="A2728" s="572"/>
      <c r="B2728" s="572"/>
      <c r="C2728" s="572"/>
      <c r="D2728" s="572"/>
      <c r="E2728" s="572" t="s">
        <v>12920</v>
      </c>
      <c r="F2728" s="571">
        <v>135.99</v>
      </c>
      <c r="G2728" s="572"/>
      <c r="H2728" s="801" t="s">
        <v>12919</v>
      </c>
      <c r="I2728" s="801"/>
      <c r="J2728" s="571">
        <v>617.57000000000005</v>
      </c>
    </row>
    <row r="2729" spans="1:10" ht="0.95" customHeight="1" thickTop="1">
      <c r="A2729" s="570"/>
      <c r="B2729" s="570"/>
      <c r="C2729" s="570"/>
      <c r="D2729" s="570"/>
      <c r="E2729" s="570"/>
      <c r="F2729" s="570"/>
      <c r="G2729" s="570"/>
      <c r="H2729" s="570"/>
      <c r="I2729" s="570"/>
      <c r="J2729" s="570"/>
    </row>
    <row r="2730" spans="1:10" ht="18" customHeight="1">
      <c r="A2730" s="590" t="s">
        <v>13381</v>
      </c>
      <c r="B2730" s="588" t="s">
        <v>12942</v>
      </c>
      <c r="C2730" s="590" t="s">
        <v>12941</v>
      </c>
      <c r="D2730" s="590" t="s">
        <v>12940</v>
      </c>
      <c r="E2730" s="802" t="s">
        <v>12939</v>
      </c>
      <c r="F2730" s="802"/>
      <c r="G2730" s="589" t="s">
        <v>12938</v>
      </c>
      <c r="H2730" s="588" t="s">
        <v>12937</v>
      </c>
      <c r="I2730" s="588" t="s">
        <v>12936</v>
      </c>
      <c r="J2730" s="588" t="s">
        <v>12935</v>
      </c>
    </row>
    <row r="2731" spans="1:10" ht="36" customHeight="1">
      <c r="A2731" s="586" t="s">
        <v>12934</v>
      </c>
      <c r="B2731" s="587" t="s">
        <v>13385</v>
      </c>
      <c r="C2731" s="586" t="s">
        <v>7</v>
      </c>
      <c r="D2731" s="586" t="s">
        <v>10173</v>
      </c>
      <c r="E2731" s="803" t="s">
        <v>13384</v>
      </c>
      <c r="F2731" s="803"/>
      <c r="G2731" s="585" t="s">
        <v>100</v>
      </c>
      <c r="H2731" s="584">
        <v>1</v>
      </c>
      <c r="I2731" s="583">
        <v>2.0099999999999998</v>
      </c>
      <c r="J2731" s="583">
        <v>2.0099999999999998</v>
      </c>
    </row>
    <row r="2732" spans="1:10" ht="60" customHeight="1">
      <c r="A2732" s="581" t="s">
        <v>12930</v>
      </c>
      <c r="B2732" s="582" t="s">
        <v>13333</v>
      </c>
      <c r="C2732" s="581" t="s">
        <v>7</v>
      </c>
      <c r="D2732" s="581" t="s">
        <v>1997</v>
      </c>
      <c r="E2732" s="804" t="s">
        <v>12945</v>
      </c>
      <c r="F2732" s="804"/>
      <c r="G2732" s="580" t="s">
        <v>46</v>
      </c>
      <c r="H2732" s="579">
        <v>1.0500000000000001E-2</v>
      </c>
      <c r="I2732" s="578">
        <v>177.13</v>
      </c>
      <c r="J2732" s="578">
        <v>1.85</v>
      </c>
    </row>
    <row r="2733" spans="1:10" ht="60" customHeight="1">
      <c r="A2733" s="581" t="s">
        <v>12930</v>
      </c>
      <c r="B2733" s="582" t="s">
        <v>13334</v>
      </c>
      <c r="C2733" s="581" t="s">
        <v>7</v>
      </c>
      <c r="D2733" s="581" t="s">
        <v>1998</v>
      </c>
      <c r="E2733" s="804" t="s">
        <v>12945</v>
      </c>
      <c r="F2733" s="804"/>
      <c r="G2733" s="580" t="s">
        <v>61</v>
      </c>
      <c r="H2733" s="579">
        <v>4.4999999999999997E-3</v>
      </c>
      <c r="I2733" s="578">
        <v>37.590000000000003</v>
      </c>
      <c r="J2733" s="578">
        <v>0.16</v>
      </c>
    </row>
    <row r="2734" spans="1:10" ht="25.5">
      <c r="A2734" s="572"/>
      <c r="B2734" s="572"/>
      <c r="C2734" s="572"/>
      <c r="D2734" s="572"/>
      <c r="E2734" s="572" t="s">
        <v>12923</v>
      </c>
      <c r="F2734" s="571">
        <v>9.2361186569596868E-2</v>
      </c>
      <c r="G2734" s="572" t="s">
        <v>12922</v>
      </c>
      <c r="H2734" s="571">
        <v>0.08</v>
      </c>
      <c r="I2734" s="572" t="s">
        <v>12921</v>
      </c>
      <c r="J2734" s="571">
        <v>0.17</v>
      </c>
    </row>
    <row r="2735" spans="1:10" ht="15" thickBot="1">
      <c r="A2735" s="572"/>
      <c r="B2735" s="572"/>
      <c r="C2735" s="572"/>
      <c r="D2735" s="572"/>
      <c r="E2735" s="572" t="s">
        <v>12920</v>
      </c>
      <c r="F2735" s="571">
        <v>0.56000000000000005</v>
      </c>
      <c r="G2735" s="572"/>
      <c r="H2735" s="801" t="s">
        <v>12919</v>
      </c>
      <c r="I2735" s="801"/>
      <c r="J2735" s="571">
        <v>2.57</v>
      </c>
    </row>
    <row r="2736" spans="1:10" ht="0.95" customHeight="1" thickTop="1">
      <c r="A2736" s="570"/>
      <c r="B2736" s="570"/>
      <c r="C2736" s="570"/>
      <c r="D2736" s="570"/>
      <c r="E2736" s="570"/>
      <c r="F2736" s="570"/>
      <c r="G2736" s="570"/>
      <c r="H2736" s="570"/>
      <c r="I2736" s="570"/>
      <c r="J2736" s="570"/>
    </row>
    <row r="2737" spans="1:10" ht="18" customHeight="1">
      <c r="A2737" s="590" t="s">
        <v>13381</v>
      </c>
      <c r="B2737" s="588" t="s">
        <v>12942</v>
      </c>
      <c r="C2737" s="590" t="s">
        <v>12941</v>
      </c>
      <c r="D2737" s="590" t="s">
        <v>12940</v>
      </c>
      <c r="E2737" s="802" t="s">
        <v>12939</v>
      </c>
      <c r="F2737" s="802"/>
      <c r="G2737" s="589" t="s">
        <v>12938</v>
      </c>
      <c r="H2737" s="588" t="s">
        <v>12937</v>
      </c>
      <c r="I2737" s="588" t="s">
        <v>12936</v>
      </c>
      <c r="J2737" s="588" t="s">
        <v>12935</v>
      </c>
    </row>
    <row r="2738" spans="1:10" ht="24" customHeight="1">
      <c r="A2738" s="586" t="s">
        <v>12934</v>
      </c>
      <c r="B2738" s="587" t="s">
        <v>13273</v>
      </c>
      <c r="C2738" s="586" t="s">
        <v>7</v>
      </c>
      <c r="D2738" s="586" t="s">
        <v>142</v>
      </c>
      <c r="E2738" s="803" t="s">
        <v>12928</v>
      </c>
      <c r="F2738" s="803"/>
      <c r="G2738" s="585" t="s">
        <v>23</v>
      </c>
      <c r="H2738" s="584">
        <v>1</v>
      </c>
      <c r="I2738" s="583">
        <v>19.75</v>
      </c>
      <c r="J2738" s="583">
        <v>19.75</v>
      </c>
    </row>
    <row r="2739" spans="1:10" ht="24" customHeight="1">
      <c r="A2739" s="581" t="s">
        <v>12930</v>
      </c>
      <c r="B2739" s="582" t="s">
        <v>13261</v>
      </c>
      <c r="C2739" s="581" t="s">
        <v>7</v>
      </c>
      <c r="D2739" s="581" t="s">
        <v>597</v>
      </c>
      <c r="E2739" s="804" t="s">
        <v>12928</v>
      </c>
      <c r="F2739" s="804"/>
      <c r="G2739" s="580" t="s">
        <v>23</v>
      </c>
      <c r="H2739" s="579">
        <v>1</v>
      </c>
      <c r="I2739" s="578">
        <v>0.12</v>
      </c>
      <c r="J2739" s="578">
        <v>0.12</v>
      </c>
    </row>
    <row r="2740" spans="1:10" ht="24" customHeight="1">
      <c r="A2740" s="576" t="s">
        <v>12926</v>
      </c>
      <c r="B2740" s="577" t="s">
        <v>12988</v>
      </c>
      <c r="C2740" s="576" t="s">
        <v>7</v>
      </c>
      <c r="D2740" s="576" t="s">
        <v>4852</v>
      </c>
      <c r="E2740" s="800" t="s">
        <v>12984</v>
      </c>
      <c r="F2740" s="800"/>
      <c r="G2740" s="575" t="s">
        <v>23</v>
      </c>
      <c r="H2740" s="574">
        <v>1</v>
      </c>
      <c r="I2740" s="573">
        <v>0.96</v>
      </c>
      <c r="J2740" s="573">
        <v>0.96</v>
      </c>
    </row>
    <row r="2741" spans="1:10" ht="24" customHeight="1">
      <c r="A2741" s="576" t="s">
        <v>12926</v>
      </c>
      <c r="B2741" s="577" t="s">
        <v>13260</v>
      </c>
      <c r="C2741" s="576" t="s">
        <v>7</v>
      </c>
      <c r="D2741" s="576" t="s">
        <v>4972</v>
      </c>
      <c r="E2741" s="800" t="s">
        <v>12980</v>
      </c>
      <c r="F2741" s="800"/>
      <c r="G2741" s="575" t="s">
        <v>23</v>
      </c>
      <c r="H2741" s="574">
        <v>1</v>
      </c>
      <c r="I2741" s="573">
        <v>15.82</v>
      </c>
      <c r="J2741" s="573">
        <v>15.82</v>
      </c>
    </row>
    <row r="2742" spans="1:10" ht="24" customHeight="1">
      <c r="A2742" s="576" t="s">
        <v>12926</v>
      </c>
      <c r="B2742" s="577" t="s">
        <v>12985</v>
      </c>
      <c r="C2742" s="576" t="s">
        <v>7</v>
      </c>
      <c r="D2742" s="576" t="s">
        <v>6514</v>
      </c>
      <c r="E2742" s="800" t="s">
        <v>12984</v>
      </c>
      <c r="F2742" s="800"/>
      <c r="G2742" s="575" t="s">
        <v>23</v>
      </c>
      <c r="H2742" s="574">
        <v>1</v>
      </c>
      <c r="I2742" s="573">
        <v>0.55000000000000004</v>
      </c>
      <c r="J2742" s="573">
        <v>0.55000000000000004</v>
      </c>
    </row>
    <row r="2743" spans="1:10" ht="24" customHeight="1">
      <c r="A2743" s="576" t="s">
        <v>12926</v>
      </c>
      <c r="B2743" s="577" t="s">
        <v>13139</v>
      </c>
      <c r="C2743" s="576" t="s">
        <v>7</v>
      </c>
      <c r="D2743" s="576" t="s">
        <v>6553</v>
      </c>
      <c r="E2743" s="800" t="s">
        <v>12947</v>
      </c>
      <c r="F2743" s="800"/>
      <c r="G2743" s="575" t="s">
        <v>23</v>
      </c>
      <c r="H2743" s="574">
        <v>1</v>
      </c>
      <c r="I2743" s="573">
        <v>0.57999999999999996</v>
      </c>
      <c r="J2743" s="573">
        <v>0.57999999999999996</v>
      </c>
    </row>
    <row r="2744" spans="1:10" ht="24" customHeight="1">
      <c r="A2744" s="576" t="s">
        <v>12926</v>
      </c>
      <c r="B2744" s="577" t="s">
        <v>13140</v>
      </c>
      <c r="C2744" s="576" t="s">
        <v>7</v>
      </c>
      <c r="D2744" s="576" t="s">
        <v>6445</v>
      </c>
      <c r="E2744" s="800" t="s">
        <v>12947</v>
      </c>
      <c r="F2744" s="800"/>
      <c r="G2744" s="575" t="s">
        <v>23</v>
      </c>
      <c r="H2744" s="574">
        <v>1</v>
      </c>
      <c r="I2744" s="573">
        <v>0.95</v>
      </c>
      <c r="J2744" s="573">
        <v>0.95</v>
      </c>
    </row>
    <row r="2745" spans="1:10" ht="24" customHeight="1">
      <c r="A2745" s="576" t="s">
        <v>12926</v>
      </c>
      <c r="B2745" s="577" t="s">
        <v>12983</v>
      </c>
      <c r="C2745" s="576" t="s">
        <v>7</v>
      </c>
      <c r="D2745" s="576" t="s">
        <v>8150</v>
      </c>
      <c r="E2745" s="800" t="s">
        <v>12982</v>
      </c>
      <c r="F2745" s="800"/>
      <c r="G2745" s="575" t="s">
        <v>23</v>
      </c>
      <c r="H2745" s="574">
        <v>1</v>
      </c>
      <c r="I2745" s="573">
        <v>0.06</v>
      </c>
      <c r="J2745" s="573">
        <v>0.06</v>
      </c>
    </row>
    <row r="2746" spans="1:10" ht="24" customHeight="1">
      <c r="A2746" s="576" t="s">
        <v>12926</v>
      </c>
      <c r="B2746" s="577" t="s">
        <v>12979</v>
      </c>
      <c r="C2746" s="576" t="s">
        <v>7</v>
      </c>
      <c r="D2746" s="576" t="s">
        <v>8679</v>
      </c>
      <c r="E2746" s="800" t="s">
        <v>12978</v>
      </c>
      <c r="F2746" s="800"/>
      <c r="G2746" s="575" t="s">
        <v>23</v>
      </c>
      <c r="H2746" s="574">
        <v>1</v>
      </c>
      <c r="I2746" s="573">
        <v>0.71</v>
      </c>
      <c r="J2746" s="573">
        <v>0.71</v>
      </c>
    </row>
    <row r="2747" spans="1:10" ht="25.5">
      <c r="A2747" s="572"/>
      <c r="B2747" s="572"/>
      <c r="C2747" s="572"/>
      <c r="D2747" s="572"/>
      <c r="E2747" s="572" t="s">
        <v>12923</v>
      </c>
      <c r="F2747" s="571">
        <v>8.6602195000000002</v>
      </c>
      <c r="G2747" s="572" t="s">
        <v>12922</v>
      </c>
      <c r="H2747" s="571">
        <v>7.28</v>
      </c>
      <c r="I2747" s="572" t="s">
        <v>12921</v>
      </c>
      <c r="J2747" s="571">
        <v>15.94</v>
      </c>
    </row>
    <row r="2748" spans="1:10" ht="15" thickBot="1">
      <c r="A2748" s="572"/>
      <c r="B2748" s="572"/>
      <c r="C2748" s="572"/>
      <c r="D2748" s="572"/>
      <c r="E2748" s="572" t="s">
        <v>12920</v>
      </c>
      <c r="F2748" s="571">
        <v>5.57</v>
      </c>
      <c r="G2748" s="572"/>
      <c r="H2748" s="801" t="s">
        <v>12919</v>
      </c>
      <c r="I2748" s="801"/>
      <c r="J2748" s="571">
        <v>25.32</v>
      </c>
    </row>
    <row r="2749" spans="1:10" ht="0.95" customHeight="1" thickTop="1">
      <c r="A2749" s="570"/>
      <c r="B2749" s="570"/>
      <c r="C2749" s="570"/>
      <c r="D2749" s="570"/>
      <c r="E2749" s="570"/>
      <c r="F2749" s="570"/>
      <c r="G2749" s="570"/>
      <c r="H2749" s="570"/>
      <c r="I2749" s="570"/>
      <c r="J2749" s="570"/>
    </row>
    <row r="2750" spans="1:10" ht="18" customHeight="1">
      <c r="A2750" s="590" t="s">
        <v>13381</v>
      </c>
      <c r="B2750" s="588" t="s">
        <v>12942</v>
      </c>
      <c r="C2750" s="590" t="s">
        <v>12941</v>
      </c>
      <c r="D2750" s="590" t="s">
        <v>12940</v>
      </c>
      <c r="E2750" s="802" t="s">
        <v>12939</v>
      </c>
      <c r="F2750" s="802"/>
      <c r="G2750" s="589" t="s">
        <v>12938</v>
      </c>
      <c r="H2750" s="588" t="s">
        <v>12937</v>
      </c>
      <c r="I2750" s="588" t="s">
        <v>12936</v>
      </c>
      <c r="J2750" s="588" t="s">
        <v>12935</v>
      </c>
    </row>
    <row r="2751" spans="1:10" ht="24" customHeight="1">
      <c r="A2751" s="586" t="s">
        <v>12934</v>
      </c>
      <c r="B2751" s="587" t="s">
        <v>13383</v>
      </c>
      <c r="C2751" s="586" t="s">
        <v>7</v>
      </c>
      <c r="D2751" s="586" t="s">
        <v>146</v>
      </c>
      <c r="E2751" s="803" t="s">
        <v>12928</v>
      </c>
      <c r="F2751" s="803"/>
      <c r="G2751" s="585" t="s">
        <v>23</v>
      </c>
      <c r="H2751" s="584">
        <v>1</v>
      </c>
      <c r="I2751" s="583">
        <v>15.72</v>
      </c>
      <c r="J2751" s="583">
        <v>15.72</v>
      </c>
    </row>
    <row r="2752" spans="1:10" ht="24" customHeight="1">
      <c r="A2752" s="581" t="s">
        <v>12930</v>
      </c>
      <c r="B2752" s="582" t="s">
        <v>13255</v>
      </c>
      <c r="C2752" s="581" t="s">
        <v>7</v>
      </c>
      <c r="D2752" s="581" t="s">
        <v>2864</v>
      </c>
      <c r="E2752" s="804" t="s">
        <v>12928</v>
      </c>
      <c r="F2752" s="804"/>
      <c r="G2752" s="580" t="s">
        <v>23</v>
      </c>
      <c r="H2752" s="579">
        <v>1</v>
      </c>
      <c r="I2752" s="578">
        <v>0.09</v>
      </c>
      <c r="J2752" s="578">
        <v>0.09</v>
      </c>
    </row>
    <row r="2753" spans="1:10" ht="24" customHeight="1">
      <c r="A2753" s="576" t="s">
        <v>12926</v>
      </c>
      <c r="B2753" s="577" t="s">
        <v>12988</v>
      </c>
      <c r="C2753" s="576" t="s">
        <v>7</v>
      </c>
      <c r="D2753" s="576" t="s">
        <v>4852</v>
      </c>
      <c r="E2753" s="800" t="s">
        <v>12984</v>
      </c>
      <c r="F2753" s="800"/>
      <c r="G2753" s="575" t="s">
        <v>23</v>
      </c>
      <c r="H2753" s="574">
        <v>1</v>
      </c>
      <c r="I2753" s="573">
        <v>0.96</v>
      </c>
      <c r="J2753" s="573">
        <v>0.96</v>
      </c>
    </row>
    <row r="2754" spans="1:10" ht="24" customHeight="1">
      <c r="A2754" s="576" t="s">
        <v>12926</v>
      </c>
      <c r="B2754" s="577" t="s">
        <v>13254</v>
      </c>
      <c r="C2754" s="576" t="s">
        <v>7</v>
      </c>
      <c r="D2754" s="576" t="s">
        <v>4836</v>
      </c>
      <c r="E2754" s="800" t="s">
        <v>12980</v>
      </c>
      <c r="F2754" s="800"/>
      <c r="G2754" s="575" t="s">
        <v>23</v>
      </c>
      <c r="H2754" s="574">
        <v>1</v>
      </c>
      <c r="I2754" s="573">
        <v>11.82</v>
      </c>
      <c r="J2754" s="573">
        <v>11.82</v>
      </c>
    </row>
    <row r="2755" spans="1:10" ht="24" customHeight="1">
      <c r="A2755" s="576" t="s">
        <v>12926</v>
      </c>
      <c r="B2755" s="577" t="s">
        <v>12985</v>
      </c>
      <c r="C2755" s="576" t="s">
        <v>7</v>
      </c>
      <c r="D2755" s="576" t="s">
        <v>6514</v>
      </c>
      <c r="E2755" s="800" t="s">
        <v>12984</v>
      </c>
      <c r="F2755" s="800"/>
      <c r="G2755" s="575" t="s">
        <v>23</v>
      </c>
      <c r="H2755" s="574">
        <v>1</v>
      </c>
      <c r="I2755" s="573">
        <v>0.55000000000000004</v>
      </c>
      <c r="J2755" s="573">
        <v>0.55000000000000004</v>
      </c>
    </row>
    <row r="2756" spans="1:10" ht="24" customHeight="1">
      <c r="A2756" s="576" t="s">
        <v>12926</v>
      </c>
      <c r="B2756" s="577" t="s">
        <v>13139</v>
      </c>
      <c r="C2756" s="576" t="s">
        <v>7</v>
      </c>
      <c r="D2756" s="576" t="s">
        <v>6553</v>
      </c>
      <c r="E2756" s="800" t="s">
        <v>12947</v>
      </c>
      <c r="F2756" s="800"/>
      <c r="G2756" s="575" t="s">
        <v>23</v>
      </c>
      <c r="H2756" s="574">
        <v>1</v>
      </c>
      <c r="I2756" s="573">
        <v>0.57999999999999996</v>
      </c>
      <c r="J2756" s="573">
        <v>0.57999999999999996</v>
      </c>
    </row>
    <row r="2757" spans="1:10" ht="24" customHeight="1">
      <c r="A2757" s="576" t="s">
        <v>12926</v>
      </c>
      <c r="B2757" s="577" t="s">
        <v>13140</v>
      </c>
      <c r="C2757" s="576" t="s">
        <v>7</v>
      </c>
      <c r="D2757" s="576" t="s">
        <v>6445</v>
      </c>
      <c r="E2757" s="800" t="s">
        <v>12947</v>
      </c>
      <c r="F2757" s="800"/>
      <c r="G2757" s="575" t="s">
        <v>23</v>
      </c>
      <c r="H2757" s="574">
        <v>1</v>
      </c>
      <c r="I2757" s="573">
        <v>0.95</v>
      </c>
      <c r="J2757" s="573">
        <v>0.95</v>
      </c>
    </row>
    <row r="2758" spans="1:10" ht="24" customHeight="1">
      <c r="A2758" s="576" t="s">
        <v>12926</v>
      </c>
      <c r="B2758" s="577" t="s">
        <v>12983</v>
      </c>
      <c r="C2758" s="576" t="s">
        <v>7</v>
      </c>
      <c r="D2758" s="576" t="s">
        <v>8150</v>
      </c>
      <c r="E2758" s="800" t="s">
        <v>12982</v>
      </c>
      <c r="F2758" s="800"/>
      <c r="G2758" s="575" t="s">
        <v>23</v>
      </c>
      <c r="H2758" s="574">
        <v>1</v>
      </c>
      <c r="I2758" s="573">
        <v>0.06</v>
      </c>
      <c r="J2758" s="573">
        <v>0.06</v>
      </c>
    </row>
    <row r="2759" spans="1:10" ht="24" customHeight="1">
      <c r="A2759" s="576" t="s">
        <v>12926</v>
      </c>
      <c r="B2759" s="577" t="s">
        <v>12979</v>
      </c>
      <c r="C2759" s="576" t="s">
        <v>7</v>
      </c>
      <c r="D2759" s="576" t="s">
        <v>8679</v>
      </c>
      <c r="E2759" s="800" t="s">
        <v>12978</v>
      </c>
      <c r="F2759" s="800"/>
      <c r="G2759" s="575" t="s">
        <v>23</v>
      </c>
      <c r="H2759" s="574">
        <v>1</v>
      </c>
      <c r="I2759" s="573">
        <v>0.71</v>
      </c>
      <c r="J2759" s="573">
        <v>0.71</v>
      </c>
    </row>
    <row r="2760" spans="1:10" ht="25.5">
      <c r="A2760" s="572"/>
      <c r="B2760" s="572"/>
      <c r="C2760" s="572"/>
      <c r="D2760" s="572"/>
      <c r="E2760" s="572" t="s">
        <v>12923</v>
      </c>
      <c r="F2760" s="571">
        <v>6.4707160999999997</v>
      </c>
      <c r="G2760" s="572" t="s">
        <v>12922</v>
      </c>
      <c r="H2760" s="571">
        <v>5.44</v>
      </c>
      <c r="I2760" s="572" t="s">
        <v>12921</v>
      </c>
      <c r="J2760" s="571">
        <v>11.91</v>
      </c>
    </row>
    <row r="2761" spans="1:10" ht="15" thickBot="1">
      <c r="A2761" s="572"/>
      <c r="B2761" s="572"/>
      <c r="C2761" s="572"/>
      <c r="D2761" s="572"/>
      <c r="E2761" s="572" t="s">
        <v>12920</v>
      </c>
      <c r="F2761" s="571">
        <v>4.43</v>
      </c>
      <c r="G2761" s="572"/>
      <c r="H2761" s="801" t="s">
        <v>12919</v>
      </c>
      <c r="I2761" s="801"/>
      <c r="J2761" s="571">
        <v>20.149999999999999</v>
      </c>
    </row>
    <row r="2762" spans="1:10" ht="0.95" customHeight="1" thickTop="1">
      <c r="A2762" s="570"/>
      <c r="B2762" s="570"/>
      <c r="C2762" s="570"/>
      <c r="D2762" s="570"/>
      <c r="E2762" s="570"/>
      <c r="F2762" s="570"/>
      <c r="G2762" s="570"/>
      <c r="H2762" s="570"/>
      <c r="I2762" s="570"/>
      <c r="J2762" s="570"/>
    </row>
    <row r="2763" spans="1:10" ht="18" customHeight="1">
      <c r="A2763" s="590" t="s">
        <v>13381</v>
      </c>
      <c r="B2763" s="588" t="s">
        <v>12942</v>
      </c>
      <c r="C2763" s="590" t="s">
        <v>12941</v>
      </c>
      <c r="D2763" s="590" t="s">
        <v>12940</v>
      </c>
      <c r="E2763" s="802" t="s">
        <v>12939</v>
      </c>
      <c r="F2763" s="802"/>
      <c r="G2763" s="589" t="s">
        <v>12938</v>
      </c>
      <c r="H2763" s="588" t="s">
        <v>12937</v>
      </c>
      <c r="I2763" s="588" t="s">
        <v>12936</v>
      </c>
      <c r="J2763" s="588" t="s">
        <v>12935</v>
      </c>
    </row>
    <row r="2764" spans="1:10" ht="24" customHeight="1">
      <c r="A2764" s="586" t="s">
        <v>12934</v>
      </c>
      <c r="B2764" s="587" t="s">
        <v>13382</v>
      </c>
      <c r="C2764" s="586" t="s">
        <v>7</v>
      </c>
      <c r="D2764" s="586" t="s">
        <v>24</v>
      </c>
      <c r="E2764" s="803" t="s">
        <v>12928</v>
      </c>
      <c r="F2764" s="803"/>
      <c r="G2764" s="585" t="s">
        <v>23</v>
      </c>
      <c r="H2764" s="584">
        <v>1</v>
      </c>
      <c r="I2764" s="583">
        <v>19.79</v>
      </c>
      <c r="J2764" s="583">
        <v>19.79</v>
      </c>
    </row>
    <row r="2765" spans="1:10" ht="24" customHeight="1">
      <c r="A2765" s="581" t="s">
        <v>12930</v>
      </c>
      <c r="B2765" s="582" t="s">
        <v>13253</v>
      </c>
      <c r="C2765" s="581" t="s">
        <v>7</v>
      </c>
      <c r="D2765" s="581" t="s">
        <v>2868</v>
      </c>
      <c r="E2765" s="804" t="s">
        <v>12928</v>
      </c>
      <c r="F2765" s="804"/>
      <c r="G2765" s="580" t="s">
        <v>23</v>
      </c>
      <c r="H2765" s="579">
        <v>1</v>
      </c>
      <c r="I2765" s="578">
        <v>0.16</v>
      </c>
      <c r="J2765" s="578">
        <v>0.16</v>
      </c>
    </row>
    <row r="2766" spans="1:10" ht="24" customHeight="1">
      <c r="A2766" s="576" t="s">
        <v>12926</v>
      </c>
      <c r="B2766" s="577" t="s">
        <v>12988</v>
      </c>
      <c r="C2766" s="576" t="s">
        <v>7</v>
      </c>
      <c r="D2766" s="576" t="s">
        <v>4852</v>
      </c>
      <c r="E2766" s="800" t="s">
        <v>12984</v>
      </c>
      <c r="F2766" s="800"/>
      <c r="G2766" s="575" t="s">
        <v>23</v>
      </c>
      <c r="H2766" s="574">
        <v>1</v>
      </c>
      <c r="I2766" s="573">
        <v>0.96</v>
      </c>
      <c r="J2766" s="573">
        <v>0.96</v>
      </c>
    </row>
    <row r="2767" spans="1:10" ht="24" customHeight="1">
      <c r="A2767" s="576" t="s">
        <v>12926</v>
      </c>
      <c r="B2767" s="577" t="s">
        <v>13252</v>
      </c>
      <c r="C2767" s="576" t="s">
        <v>7</v>
      </c>
      <c r="D2767" s="576" t="s">
        <v>10550</v>
      </c>
      <c r="E2767" s="800" t="s">
        <v>12980</v>
      </c>
      <c r="F2767" s="800"/>
      <c r="G2767" s="575" t="s">
        <v>23</v>
      </c>
      <c r="H2767" s="574">
        <v>1</v>
      </c>
      <c r="I2767" s="573">
        <v>15.82</v>
      </c>
      <c r="J2767" s="573">
        <v>15.82</v>
      </c>
    </row>
    <row r="2768" spans="1:10" ht="24" customHeight="1">
      <c r="A2768" s="576" t="s">
        <v>12926</v>
      </c>
      <c r="B2768" s="577" t="s">
        <v>13140</v>
      </c>
      <c r="C2768" s="576" t="s">
        <v>7</v>
      </c>
      <c r="D2768" s="576" t="s">
        <v>6445</v>
      </c>
      <c r="E2768" s="800" t="s">
        <v>12947</v>
      </c>
      <c r="F2768" s="800"/>
      <c r="G2768" s="575" t="s">
        <v>23</v>
      </c>
      <c r="H2768" s="574">
        <v>1</v>
      </c>
      <c r="I2768" s="573">
        <v>0.95</v>
      </c>
      <c r="J2768" s="573">
        <v>0.95</v>
      </c>
    </row>
    <row r="2769" spans="1:10" ht="24" customHeight="1">
      <c r="A2769" s="576" t="s">
        <v>12926</v>
      </c>
      <c r="B2769" s="577" t="s">
        <v>13139</v>
      </c>
      <c r="C2769" s="576" t="s">
        <v>7</v>
      </c>
      <c r="D2769" s="576" t="s">
        <v>6553</v>
      </c>
      <c r="E2769" s="800" t="s">
        <v>12947</v>
      </c>
      <c r="F2769" s="800"/>
      <c r="G2769" s="575" t="s">
        <v>23</v>
      </c>
      <c r="H2769" s="574">
        <v>1</v>
      </c>
      <c r="I2769" s="573">
        <v>0.57999999999999996</v>
      </c>
      <c r="J2769" s="573">
        <v>0.57999999999999996</v>
      </c>
    </row>
    <row r="2770" spans="1:10" ht="24" customHeight="1">
      <c r="A2770" s="576" t="s">
        <v>12926</v>
      </c>
      <c r="B2770" s="577" t="s">
        <v>12985</v>
      </c>
      <c r="C2770" s="576" t="s">
        <v>7</v>
      </c>
      <c r="D2770" s="576" t="s">
        <v>6514</v>
      </c>
      <c r="E2770" s="800" t="s">
        <v>12984</v>
      </c>
      <c r="F2770" s="800"/>
      <c r="G2770" s="575" t="s">
        <v>23</v>
      </c>
      <c r="H2770" s="574">
        <v>1</v>
      </c>
      <c r="I2770" s="573">
        <v>0.55000000000000004</v>
      </c>
      <c r="J2770" s="573">
        <v>0.55000000000000004</v>
      </c>
    </row>
    <row r="2771" spans="1:10" ht="24" customHeight="1">
      <c r="A2771" s="576" t="s">
        <v>12926</v>
      </c>
      <c r="B2771" s="577" t="s">
        <v>12983</v>
      </c>
      <c r="C2771" s="576" t="s">
        <v>7</v>
      </c>
      <c r="D2771" s="576" t="s">
        <v>8150</v>
      </c>
      <c r="E2771" s="800" t="s">
        <v>12982</v>
      </c>
      <c r="F2771" s="800"/>
      <c r="G2771" s="575" t="s">
        <v>23</v>
      </c>
      <c r="H2771" s="574">
        <v>1</v>
      </c>
      <c r="I2771" s="573">
        <v>0.06</v>
      </c>
      <c r="J2771" s="573">
        <v>0.06</v>
      </c>
    </row>
    <row r="2772" spans="1:10" ht="24" customHeight="1">
      <c r="A2772" s="576" t="s">
        <v>12926</v>
      </c>
      <c r="B2772" s="577" t="s">
        <v>12979</v>
      </c>
      <c r="C2772" s="576" t="s">
        <v>7</v>
      </c>
      <c r="D2772" s="576" t="s">
        <v>8679</v>
      </c>
      <c r="E2772" s="800" t="s">
        <v>12978</v>
      </c>
      <c r="F2772" s="800"/>
      <c r="G2772" s="575" t="s">
        <v>23</v>
      </c>
      <c r="H2772" s="574">
        <v>1</v>
      </c>
      <c r="I2772" s="573">
        <v>0.71</v>
      </c>
      <c r="J2772" s="573">
        <v>0.71</v>
      </c>
    </row>
    <row r="2773" spans="1:10" ht="25.5">
      <c r="A2773" s="572"/>
      <c r="B2773" s="572"/>
      <c r="C2773" s="572"/>
      <c r="D2773" s="572"/>
      <c r="E2773" s="572" t="s">
        <v>12923</v>
      </c>
      <c r="F2773" s="571">
        <v>8.6819515000000003</v>
      </c>
      <c r="G2773" s="572" t="s">
        <v>12922</v>
      </c>
      <c r="H2773" s="571">
        <v>7.3</v>
      </c>
      <c r="I2773" s="572" t="s">
        <v>12921</v>
      </c>
      <c r="J2773" s="571">
        <v>15.98</v>
      </c>
    </row>
    <row r="2774" spans="1:10" ht="15" thickBot="1">
      <c r="A2774" s="572"/>
      <c r="B2774" s="572"/>
      <c r="C2774" s="572"/>
      <c r="D2774" s="572"/>
      <c r="E2774" s="572" t="s">
        <v>12920</v>
      </c>
      <c r="F2774" s="571">
        <v>5.58</v>
      </c>
      <c r="G2774" s="572"/>
      <c r="H2774" s="801" t="s">
        <v>12919</v>
      </c>
      <c r="I2774" s="801"/>
      <c r="J2774" s="571">
        <v>25.37</v>
      </c>
    </row>
    <row r="2775" spans="1:10" ht="0.95" customHeight="1" thickTop="1">
      <c r="A2775" s="570"/>
      <c r="B2775" s="570"/>
      <c r="C2775" s="570"/>
      <c r="D2775" s="570"/>
      <c r="E2775" s="570"/>
      <c r="F2775" s="570"/>
      <c r="G2775" s="570"/>
      <c r="H2775" s="570"/>
      <c r="I2775" s="570"/>
      <c r="J2775" s="570"/>
    </row>
    <row r="2776" spans="1:10" ht="18" customHeight="1">
      <c r="A2776" s="590" t="s">
        <v>13381</v>
      </c>
      <c r="B2776" s="588" t="s">
        <v>12942</v>
      </c>
      <c r="C2776" s="590" t="s">
        <v>12941</v>
      </c>
      <c r="D2776" s="590" t="s">
        <v>12940</v>
      </c>
      <c r="E2776" s="802" t="s">
        <v>12939</v>
      </c>
      <c r="F2776" s="802"/>
      <c r="G2776" s="589" t="s">
        <v>12938</v>
      </c>
      <c r="H2776" s="588" t="s">
        <v>12937</v>
      </c>
      <c r="I2776" s="588" t="s">
        <v>12936</v>
      </c>
      <c r="J2776" s="588" t="s">
        <v>12935</v>
      </c>
    </row>
    <row r="2777" spans="1:10" ht="24" customHeight="1">
      <c r="A2777" s="586" t="s">
        <v>12934</v>
      </c>
      <c r="B2777" s="587" t="s">
        <v>13069</v>
      </c>
      <c r="C2777" s="586" t="s">
        <v>7</v>
      </c>
      <c r="D2777" s="586" t="s">
        <v>54</v>
      </c>
      <c r="E2777" s="803" t="s">
        <v>12928</v>
      </c>
      <c r="F2777" s="803"/>
      <c r="G2777" s="585" t="s">
        <v>23</v>
      </c>
      <c r="H2777" s="584">
        <v>1</v>
      </c>
      <c r="I2777" s="583">
        <v>21.16</v>
      </c>
      <c r="J2777" s="583">
        <v>21.16</v>
      </c>
    </row>
    <row r="2778" spans="1:10" ht="24" customHeight="1">
      <c r="A2778" s="581" t="s">
        <v>12930</v>
      </c>
      <c r="B2778" s="582" t="s">
        <v>13249</v>
      </c>
      <c r="C2778" s="581" t="s">
        <v>7</v>
      </c>
      <c r="D2778" s="581" t="s">
        <v>2872</v>
      </c>
      <c r="E2778" s="804" t="s">
        <v>12928</v>
      </c>
      <c r="F2778" s="804"/>
      <c r="G2778" s="580" t="s">
        <v>23</v>
      </c>
      <c r="H2778" s="579">
        <v>1</v>
      </c>
      <c r="I2778" s="578">
        <v>0.18</v>
      </c>
      <c r="J2778" s="578">
        <v>0.18</v>
      </c>
    </row>
    <row r="2779" spans="1:10" ht="24" customHeight="1">
      <c r="A2779" s="576" t="s">
        <v>12926</v>
      </c>
      <c r="B2779" s="577" t="s">
        <v>12988</v>
      </c>
      <c r="C2779" s="576" t="s">
        <v>7</v>
      </c>
      <c r="D2779" s="576" t="s">
        <v>4852</v>
      </c>
      <c r="E2779" s="800" t="s">
        <v>12984</v>
      </c>
      <c r="F2779" s="800"/>
      <c r="G2779" s="575" t="s">
        <v>23</v>
      </c>
      <c r="H2779" s="574">
        <v>1</v>
      </c>
      <c r="I2779" s="573">
        <v>0.96</v>
      </c>
      <c r="J2779" s="573">
        <v>0.96</v>
      </c>
    </row>
    <row r="2780" spans="1:10" ht="24" customHeight="1">
      <c r="A2780" s="576" t="s">
        <v>12926</v>
      </c>
      <c r="B2780" s="577" t="s">
        <v>13248</v>
      </c>
      <c r="C2780" s="576" t="s">
        <v>7</v>
      </c>
      <c r="D2780" s="576" t="s">
        <v>5567</v>
      </c>
      <c r="E2780" s="800" t="s">
        <v>12980</v>
      </c>
      <c r="F2780" s="800"/>
      <c r="G2780" s="575" t="s">
        <v>23</v>
      </c>
      <c r="H2780" s="574">
        <v>1</v>
      </c>
      <c r="I2780" s="573">
        <v>17.27</v>
      </c>
      <c r="J2780" s="573">
        <v>17.27</v>
      </c>
    </row>
    <row r="2781" spans="1:10" ht="24" customHeight="1">
      <c r="A2781" s="576" t="s">
        <v>12926</v>
      </c>
      <c r="B2781" s="577" t="s">
        <v>12987</v>
      </c>
      <c r="C2781" s="576" t="s">
        <v>7</v>
      </c>
      <c r="D2781" s="576" t="s">
        <v>6542</v>
      </c>
      <c r="E2781" s="800" t="s">
        <v>12947</v>
      </c>
      <c r="F2781" s="800"/>
      <c r="G2781" s="575" t="s">
        <v>23</v>
      </c>
      <c r="H2781" s="574">
        <v>1</v>
      </c>
      <c r="I2781" s="573">
        <v>0.38</v>
      </c>
      <c r="J2781" s="573">
        <v>0.38</v>
      </c>
    </row>
    <row r="2782" spans="1:10" ht="24" customHeight="1">
      <c r="A2782" s="576" t="s">
        <v>12926</v>
      </c>
      <c r="B2782" s="577" t="s">
        <v>12986</v>
      </c>
      <c r="C2782" s="576" t="s">
        <v>7</v>
      </c>
      <c r="D2782" s="576" t="s">
        <v>6434</v>
      </c>
      <c r="E2782" s="800" t="s">
        <v>12947</v>
      </c>
      <c r="F2782" s="800"/>
      <c r="G2782" s="575" t="s">
        <v>23</v>
      </c>
      <c r="H2782" s="574">
        <v>1</v>
      </c>
      <c r="I2782" s="573">
        <v>1.05</v>
      </c>
      <c r="J2782" s="573">
        <v>1.05</v>
      </c>
    </row>
    <row r="2783" spans="1:10" ht="24" customHeight="1">
      <c r="A2783" s="576" t="s">
        <v>12926</v>
      </c>
      <c r="B2783" s="577" t="s">
        <v>12985</v>
      </c>
      <c r="C2783" s="576" t="s">
        <v>7</v>
      </c>
      <c r="D2783" s="576" t="s">
        <v>6514</v>
      </c>
      <c r="E2783" s="800" t="s">
        <v>12984</v>
      </c>
      <c r="F2783" s="800"/>
      <c r="G2783" s="575" t="s">
        <v>23</v>
      </c>
      <c r="H2783" s="574">
        <v>1</v>
      </c>
      <c r="I2783" s="573">
        <v>0.55000000000000004</v>
      </c>
      <c r="J2783" s="573">
        <v>0.55000000000000004</v>
      </c>
    </row>
    <row r="2784" spans="1:10" ht="24" customHeight="1">
      <c r="A2784" s="576" t="s">
        <v>12926</v>
      </c>
      <c r="B2784" s="577" t="s">
        <v>12983</v>
      </c>
      <c r="C2784" s="576" t="s">
        <v>7</v>
      </c>
      <c r="D2784" s="576" t="s">
        <v>8150</v>
      </c>
      <c r="E2784" s="800" t="s">
        <v>12982</v>
      </c>
      <c r="F2784" s="800"/>
      <c r="G2784" s="575" t="s">
        <v>23</v>
      </c>
      <c r="H2784" s="574">
        <v>1</v>
      </c>
      <c r="I2784" s="573">
        <v>0.06</v>
      </c>
      <c r="J2784" s="573">
        <v>0.06</v>
      </c>
    </row>
    <row r="2785" spans="1:10" ht="24" customHeight="1">
      <c r="A2785" s="576" t="s">
        <v>12926</v>
      </c>
      <c r="B2785" s="577" t="s">
        <v>12979</v>
      </c>
      <c r="C2785" s="576" t="s">
        <v>7</v>
      </c>
      <c r="D2785" s="576" t="s">
        <v>8679</v>
      </c>
      <c r="E2785" s="800" t="s">
        <v>12978</v>
      </c>
      <c r="F2785" s="800"/>
      <c r="G2785" s="575" t="s">
        <v>23</v>
      </c>
      <c r="H2785" s="574">
        <v>1</v>
      </c>
      <c r="I2785" s="573">
        <v>0.71</v>
      </c>
      <c r="J2785" s="573">
        <v>0.71</v>
      </c>
    </row>
    <row r="2786" spans="1:10" ht="25.5">
      <c r="A2786" s="572"/>
      <c r="B2786" s="572"/>
      <c r="C2786" s="572"/>
      <c r="D2786" s="572"/>
      <c r="E2786" s="572" t="s">
        <v>12923</v>
      </c>
      <c r="F2786" s="571">
        <v>9.4806042000000001</v>
      </c>
      <c r="G2786" s="572" t="s">
        <v>12922</v>
      </c>
      <c r="H2786" s="571">
        <v>7.97</v>
      </c>
      <c r="I2786" s="572" t="s">
        <v>12921</v>
      </c>
      <c r="J2786" s="571">
        <v>17.45</v>
      </c>
    </row>
    <row r="2787" spans="1:10" ht="15" thickBot="1">
      <c r="A2787" s="572"/>
      <c r="B2787" s="572"/>
      <c r="C2787" s="572"/>
      <c r="D2787" s="572"/>
      <c r="E2787" s="572" t="s">
        <v>12920</v>
      </c>
      <c r="F2787" s="571">
        <v>5.97</v>
      </c>
      <c r="G2787" s="572"/>
      <c r="H2787" s="801" t="s">
        <v>12919</v>
      </c>
      <c r="I2787" s="801"/>
      <c r="J2787" s="571">
        <v>27.13</v>
      </c>
    </row>
    <row r="2788" spans="1:10" ht="0.95" customHeight="1" thickTop="1">
      <c r="A2788" s="570"/>
      <c r="B2788" s="570"/>
      <c r="C2788" s="570"/>
      <c r="D2788" s="570"/>
      <c r="E2788" s="570"/>
      <c r="F2788" s="570"/>
      <c r="G2788" s="570"/>
      <c r="H2788" s="570"/>
      <c r="I2788" s="570"/>
      <c r="J2788" s="570"/>
    </row>
    <row r="2789" spans="1:10" ht="18" customHeight="1">
      <c r="A2789" s="590" t="s">
        <v>13381</v>
      </c>
      <c r="B2789" s="588" t="s">
        <v>12942</v>
      </c>
      <c r="C2789" s="590" t="s">
        <v>12941</v>
      </c>
      <c r="D2789" s="590" t="s">
        <v>12940</v>
      </c>
      <c r="E2789" s="802" t="s">
        <v>12939</v>
      </c>
      <c r="F2789" s="802"/>
      <c r="G2789" s="589" t="s">
        <v>12938</v>
      </c>
      <c r="H2789" s="588" t="s">
        <v>12937</v>
      </c>
      <c r="I2789" s="588" t="s">
        <v>12936</v>
      </c>
      <c r="J2789" s="588" t="s">
        <v>12935</v>
      </c>
    </row>
    <row r="2790" spans="1:10" ht="24" customHeight="1">
      <c r="A2790" s="586" t="s">
        <v>12934</v>
      </c>
      <c r="B2790" s="587" t="s">
        <v>13272</v>
      </c>
      <c r="C2790" s="586" t="s">
        <v>7</v>
      </c>
      <c r="D2790" s="586" t="s">
        <v>137</v>
      </c>
      <c r="E2790" s="803" t="s">
        <v>12928</v>
      </c>
      <c r="F2790" s="803"/>
      <c r="G2790" s="585" t="s">
        <v>23</v>
      </c>
      <c r="H2790" s="584">
        <v>1</v>
      </c>
      <c r="I2790" s="583">
        <v>14.93</v>
      </c>
      <c r="J2790" s="583">
        <v>14.93</v>
      </c>
    </row>
    <row r="2791" spans="1:10" ht="24" customHeight="1">
      <c r="A2791" s="581" t="s">
        <v>12930</v>
      </c>
      <c r="B2791" s="582" t="s">
        <v>13267</v>
      </c>
      <c r="C2791" s="581" t="s">
        <v>7</v>
      </c>
      <c r="D2791" s="581" t="s">
        <v>2853</v>
      </c>
      <c r="E2791" s="804" t="s">
        <v>12928</v>
      </c>
      <c r="F2791" s="804"/>
      <c r="G2791" s="580" t="s">
        <v>23</v>
      </c>
      <c r="H2791" s="579">
        <v>1</v>
      </c>
      <c r="I2791" s="578">
        <v>0.09</v>
      </c>
      <c r="J2791" s="578">
        <v>0.09</v>
      </c>
    </row>
    <row r="2792" spans="1:10" ht="24" customHeight="1">
      <c r="A2792" s="576" t="s">
        <v>12926</v>
      </c>
      <c r="B2792" s="577" t="s">
        <v>13266</v>
      </c>
      <c r="C2792" s="576" t="s">
        <v>7</v>
      </c>
      <c r="D2792" s="576" t="s">
        <v>4826</v>
      </c>
      <c r="E2792" s="800" t="s">
        <v>12980</v>
      </c>
      <c r="F2792" s="800"/>
      <c r="G2792" s="575" t="s">
        <v>23</v>
      </c>
      <c r="H2792" s="574">
        <v>1</v>
      </c>
      <c r="I2792" s="573">
        <v>11.03</v>
      </c>
      <c r="J2792" s="573">
        <v>11.03</v>
      </c>
    </row>
    <row r="2793" spans="1:10" ht="24" customHeight="1">
      <c r="A2793" s="576" t="s">
        <v>12926</v>
      </c>
      <c r="B2793" s="577" t="s">
        <v>12988</v>
      </c>
      <c r="C2793" s="576" t="s">
        <v>7</v>
      </c>
      <c r="D2793" s="576" t="s">
        <v>4852</v>
      </c>
      <c r="E2793" s="800" t="s">
        <v>12984</v>
      </c>
      <c r="F2793" s="800"/>
      <c r="G2793" s="575" t="s">
        <v>23</v>
      </c>
      <c r="H2793" s="574">
        <v>1</v>
      </c>
      <c r="I2793" s="573">
        <v>0.96</v>
      </c>
      <c r="J2793" s="573">
        <v>0.96</v>
      </c>
    </row>
    <row r="2794" spans="1:10" ht="24" customHeight="1">
      <c r="A2794" s="576" t="s">
        <v>12926</v>
      </c>
      <c r="B2794" s="577" t="s">
        <v>12985</v>
      </c>
      <c r="C2794" s="576" t="s">
        <v>7</v>
      </c>
      <c r="D2794" s="576" t="s">
        <v>6514</v>
      </c>
      <c r="E2794" s="800" t="s">
        <v>12984</v>
      </c>
      <c r="F2794" s="800"/>
      <c r="G2794" s="575" t="s">
        <v>23</v>
      </c>
      <c r="H2794" s="574">
        <v>1</v>
      </c>
      <c r="I2794" s="573">
        <v>0.55000000000000004</v>
      </c>
      <c r="J2794" s="573">
        <v>0.55000000000000004</v>
      </c>
    </row>
    <row r="2795" spans="1:10" ht="24" customHeight="1">
      <c r="A2795" s="576" t="s">
        <v>12926</v>
      </c>
      <c r="B2795" s="577" t="s">
        <v>13139</v>
      </c>
      <c r="C2795" s="576" t="s">
        <v>7</v>
      </c>
      <c r="D2795" s="576" t="s">
        <v>6553</v>
      </c>
      <c r="E2795" s="800" t="s">
        <v>12947</v>
      </c>
      <c r="F2795" s="800"/>
      <c r="G2795" s="575" t="s">
        <v>23</v>
      </c>
      <c r="H2795" s="574">
        <v>1</v>
      </c>
      <c r="I2795" s="573">
        <v>0.57999999999999996</v>
      </c>
      <c r="J2795" s="573">
        <v>0.57999999999999996</v>
      </c>
    </row>
    <row r="2796" spans="1:10" ht="24" customHeight="1">
      <c r="A2796" s="576" t="s">
        <v>12926</v>
      </c>
      <c r="B2796" s="577" t="s">
        <v>13140</v>
      </c>
      <c r="C2796" s="576" t="s">
        <v>7</v>
      </c>
      <c r="D2796" s="576" t="s">
        <v>6445</v>
      </c>
      <c r="E2796" s="800" t="s">
        <v>12947</v>
      </c>
      <c r="F2796" s="800"/>
      <c r="G2796" s="575" t="s">
        <v>23</v>
      </c>
      <c r="H2796" s="574">
        <v>1</v>
      </c>
      <c r="I2796" s="573">
        <v>0.95</v>
      </c>
      <c r="J2796" s="573">
        <v>0.95</v>
      </c>
    </row>
    <row r="2797" spans="1:10" ht="24" customHeight="1">
      <c r="A2797" s="576" t="s">
        <v>12926</v>
      </c>
      <c r="B2797" s="577" t="s">
        <v>12983</v>
      </c>
      <c r="C2797" s="576" t="s">
        <v>7</v>
      </c>
      <c r="D2797" s="576" t="s">
        <v>8150</v>
      </c>
      <c r="E2797" s="800" t="s">
        <v>12982</v>
      </c>
      <c r="F2797" s="800"/>
      <c r="G2797" s="575" t="s">
        <v>23</v>
      </c>
      <c r="H2797" s="574">
        <v>1</v>
      </c>
      <c r="I2797" s="573">
        <v>0.06</v>
      </c>
      <c r="J2797" s="573">
        <v>0.06</v>
      </c>
    </row>
    <row r="2798" spans="1:10" ht="24" customHeight="1">
      <c r="A2798" s="576" t="s">
        <v>12926</v>
      </c>
      <c r="B2798" s="577" t="s">
        <v>12979</v>
      </c>
      <c r="C2798" s="576" t="s">
        <v>7</v>
      </c>
      <c r="D2798" s="576" t="s">
        <v>8679</v>
      </c>
      <c r="E2798" s="800" t="s">
        <v>12978</v>
      </c>
      <c r="F2798" s="800"/>
      <c r="G2798" s="575" t="s">
        <v>23</v>
      </c>
      <c r="H2798" s="574">
        <v>1</v>
      </c>
      <c r="I2798" s="573">
        <v>0.71</v>
      </c>
      <c r="J2798" s="573">
        <v>0.71</v>
      </c>
    </row>
    <row r="2799" spans="1:10" ht="25.5">
      <c r="A2799" s="572"/>
      <c r="B2799" s="572"/>
      <c r="C2799" s="572"/>
      <c r="D2799" s="572"/>
      <c r="E2799" s="572" t="s">
        <v>12923</v>
      </c>
      <c r="F2799" s="571">
        <v>6.0415082</v>
      </c>
      <c r="G2799" s="572" t="s">
        <v>12922</v>
      </c>
      <c r="H2799" s="571">
        <v>5.08</v>
      </c>
      <c r="I2799" s="572" t="s">
        <v>12921</v>
      </c>
      <c r="J2799" s="571">
        <v>11.12</v>
      </c>
    </row>
    <row r="2800" spans="1:10" ht="15" thickBot="1">
      <c r="A2800" s="572"/>
      <c r="B2800" s="572"/>
      <c r="C2800" s="572"/>
      <c r="D2800" s="572"/>
      <c r="E2800" s="572" t="s">
        <v>12920</v>
      </c>
      <c r="F2800" s="571">
        <v>4.21</v>
      </c>
      <c r="G2800" s="572"/>
      <c r="H2800" s="801" t="s">
        <v>12919</v>
      </c>
      <c r="I2800" s="801"/>
      <c r="J2800" s="571">
        <v>19.14</v>
      </c>
    </row>
    <row r="2801" spans="1:10" ht="0.95" customHeight="1" thickTop="1">
      <c r="A2801" s="570"/>
      <c r="B2801" s="570"/>
      <c r="C2801" s="570"/>
      <c r="D2801" s="570"/>
      <c r="E2801" s="570"/>
      <c r="F2801" s="570"/>
      <c r="G2801" s="570"/>
      <c r="H2801" s="570"/>
      <c r="I2801" s="570"/>
      <c r="J2801" s="570"/>
    </row>
    <row r="2802" spans="1:10" ht="18" customHeight="1">
      <c r="A2802" s="590" t="s">
        <v>13381</v>
      </c>
      <c r="B2802" s="588" t="s">
        <v>12942</v>
      </c>
      <c r="C2802" s="590" t="s">
        <v>12941</v>
      </c>
      <c r="D2802" s="590" t="s">
        <v>12940</v>
      </c>
      <c r="E2802" s="802" t="s">
        <v>12939</v>
      </c>
      <c r="F2802" s="802"/>
      <c r="G2802" s="589" t="s">
        <v>12938</v>
      </c>
      <c r="H2802" s="588" t="s">
        <v>12937</v>
      </c>
      <c r="I2802" s="588" t="s">
        <v>12936</v>
      </c>
      <c r="J2802" s="588" t="s">
        <v>12935</v>
      </c>
    </row>
    <row r="2803" spans="1:10" ht="24" customHeight="1">
      <c r="A2803" s="586" t="s">
        <v>12934</v>
      </c>
      <c r="B2803" s="587" t="s">
        <v>13068</v>
      </c>
      <c r="C2803" s="586" t="s">
        <v>7</v>
      </c>
      <c r="D2803" s="586" t="s">
        <v>47</v>
      </c>
      <c r="E2803" s="803" t="s">
        <v>12928</v>
      </c>
      <c r="F2803" s="803"/>
      <c r="G2803" s="585" t="s">
        <v>23</v>
      </c>
      <c r="H2803" s="584">
        <v>1</v>
      </c>
      <c r="I2803" s="583">
        <v>16.3</v>
      </c>
      <c r="J2803" s="583">
        <v>16.3</v>
      </c>
    </row>
    <row r="2804" spans="1:10" ht="24" customHeight="1">
      <c r="A2804" s="581" t="s">
        <v>12930</v>
      </c>
      <c r="B2804" s="582" t="s">
        <v>13265</v>
      </c>
      <c r="C2804" s="581" t="s">
        <v>7</v>
      </c>
      <c r="D2804" s="581" t="s">
        <v>2854</v>
      </c>
      <c r="E2804" s="804" t="s">
        <v>12928</v>
      </c>
      <c r="F2804" s="804"/>
      <c r="G2804" s="580" t="s">
        <v>23</v>
      </c>
      <c r="H2804" s="579">
        <v>1</v>
      </c>
      <c r="I2804" s="578">
        <v>0.13</v>
      </c>
      <c r="J2804" s="578">
        <v>0.13</v>
      </c>
    </row>
    <row r="2805" spans="1:10" ht="24" customHeight="1">
      <c r="A2805" s="576" t="s">
        <v>12926</v>
      </c>
      <c r="B2805" s="577" t="s">
        <v>12988</v>
      </c>
      <c r="C2805" s="576" t="s">
        <v>7</v>
      </c>
      <c r="D2805" s="576" t="s">
        <v>4852</v>
      </c>
      <c r="E2805" s="800" t="s">
        <v>12984</v>
      </c>
      <c r="F2805" s="800"/>
      <c r="G2805" s="575" t="s">
        <v>23</v>
      </c>
      <c r="H2805" s="574">
        <v>1</v>
      </c>
      <c r="I2805" s="573">
        <v>0.96</v>
      </c>
      <c r="J2805" s="573">
        <v>0.96</v>
      </c>
    </row>
    <row r="2806" spans="1:10" ht="24" customHeight="1">
      <c r="A2806" s="576" t="s">
        <v>12926</v>
      </c>
      <c r="B2806" s="577" t="s">
        <v>13264</v>
      </c>
      <c r="C2806" s="576" t="s">
        <v>7</v>
      </c>
      <c r="D2806" s="576" t="s">
        <v>5565</v>
      </c>
      <c r="E2806" s="800" t="s">
        <v>12980</v>
      </c>
      <c r="F2806" s="800"/>
      <c r="G2806" s="575" t="s">
        <v>23</v>
      </c>
      <c r="H2806" s="574">
        <v>1</v>
      </c>
      <c r="I2806" s="573">
        <v>12.46</v>
      </c>
      <c r="J2806" s="573">
        <v>12.46</v>
      </c>
    </row>
    <row r="2807" spans="1:10" ht="24" customHeight="1">
      <c r="A2807" s="576" t="s">
        <v>12926</v>
      </c>
      <c r="B2807" s="577" t="s">
        <v>12987</v>
      </c>
      <c r="C2807" s="576" t="s">
        <v>7</v>
      </c>
      <c r="D2807" s="576" t="s">
        <v>6542</v>
      </c>
      <c r="E2807" s="800" t="s">
        <v>12947</v>
      </c>
      <c r="F2807" s="800"/>
      <c r="G2807" s="575" t="s">
        <v>23</v>
      </c>
      <c r="H2807" s="574">
        <v>1</v>
      </c>
      <c r="I2807" s="573">
        <v>0.38</v>
      </c>
      <c r="J2807" s="573">
        <v>0.38</v>
      </c>
    </row>
    <row r="2808" spans="1:10" ht="24" customHeight="1">
      <c r="A2808" s="576" t="s">
        <v>12926</v>
      </c>
      <c r="B2808" s="577" t="s">
        <v>12986</v>
      </c>
      <c r="C2808" s="576" t="s">
        <v>7</v>
      </c>
      <c r="D2808" s="576" t="s">
        <v>6434</v>
      </c>
      <c r="E2808" s="800" t="s">
        <v>12947</v>
      </c>
      <c r="F2808" s="800"/>
      <c r="G2808" s="575" t="s">
        <v>23</v>
      </c>
      <c r="H2808" s="574">
        <v>1</v>
      </c>
      <c r="I2808" s="573">
        <v>1.05</v>
      </c>
      <c r="J2808" s="573">
        <v>1.05</v>
      </c>
    </row>
    <row r="2809" spans="1:10" ht="24" customHeight="1">
      <c r="A2809" s="576" t="s">
        <v>12926</v>
      </c>
      <c r="B2809" s="577" t="s">
        <v>12985</v>
      </c>
      <c r="C2809" s="576" t="s">
        <v>7</v>
      </c>
      <c r="D2809" s="576" t="s">
        <v>6514</v>
      </c>
      <c r="E2809" s="800" t="s">
        <v>12984</v>
      </c>
      <c r="F2809" s="800"/>
      <c r="G2809" s="575" t="s">
        <v>23</v>
      </c>
      <c r="H2809" s="574">
        <v>1</v>
      </c>
      <c r="I2809" s="573">
        <v>0.55000000000000004</v>
      </c>
      <c r="J2809" s="573">
        <v>0.55000000000000004</v>
      </c>
    </row>
    <row r="2810" spans="1:10" ht="24" customHeight="1">
      <c r="A2810" s="576" t="s">
        <v>12926</v>
      </c>
      <c r="B2810" s="577" t="s">
        <v>12983</v>
      </c>
      <c r="C2810" s="576" t="s">
        <v>7</v>
      </c>
      <c r="D2810" s="576" t="s">
        <v>8150</v>
      </c>
      <c r="E2810" s="800" t="s">
        <v>12982</v>
      </c>
      <c r="F2810" s="800"/>
      <c r="G2810" s="575" t="s">
        <v>23</v>
      </c>
      <c r="H2810" s="574">
        <v>1</v>
      </c>
      <c r="I2810" s="573">
        <v>0.06</v>
      </c>
      <c r="J2810" s="573">
        <v>0.06</v>
      </c>
    </row>
    <row r="2811" spans="1:10" ht="24" customHeight="1">
      <c r="A2811" s="576" t="s">
        <v>12926</v>
      </c>
      <c r="B2811" s="577" t="s">
        <v>12979</v>
      </c>
      <c r="C2811" s="576" t="s">
        <v>7</v>
      </c>
      <c r="D2811" s="576" t="s">
        <v>8679</v>
      </c>
      <c r="E2811" s="800" t="s">
        <v>12978</v>
      </c>
      <c r="F2811" s="800"/>
      <c r="G2811" s="575" t="s">
        <v>23</v>
      </c>
      <c r="H2811" s="574">
        <v>1</v>
      </c>
      <c r="I2811" s="573">
        <v>0.71</v>
      </c>
      <c r="J2811" s="573">
        <v>0.71</v>
      </c>
    </row>
    <row r="2812" spans="1:10" ht="25.5">
      <c r="A2812" s="572"/>
      <c r="B2812" s="572"/>
      <c r="C2812" s="572"/>
      <c r="D2812" s="572"/>
      <c r="E2812" s="572" t="s">
        <v>12923</v>
      </c>
      <c r="F2812" s="571">
        <v>6.8401607999999996</v>
      </c>
      <c r="G2812" s="572" t="s">
        <v>12922</v>
      </c>
      <c r="H2812" s="571">
        <v>5.75</v>
      </c>
      <c r="I2812" s="572" t="s">
        <v>12921</v>
      </c>
      <c r="J2812" s="571">
        <v>12.59</v>
      </c>
    </row>
    <row r="2813" spans="1:10" ht="15" thickBot="1">
      <c r="A2813" s="572"/>
      <c r="B2813" s="572"/>
      <c r="C2813" s="572"/>
      <c r="D2813" s="572"/>
      <c r="E2813" s="572" t="s">
        <v>12920</v>
      </c>
      <c r="F2813" s="571">
        <v>4.5999999999999996</v>
      </c>
      <c r="G2813" s="572"/>
      <c r="H2813" s="801" t="s">
        <v>12919</v>
      </c>
      <c r="I2813" s="801"/>
      <c r="J2813" s="571">
        <v>20.9</v>
      </c>
    </row>
    <row r="2814" spans="1:10" ht="0.95" customHeight="1" thickTop="1">
      <c r="A2814" s="570"/>
      <c r="B2814" s="570"/>
      <c r="C2814" s="570"/>
      <c r="D2814" s="570"/>
      <c r="E2814" s="570"/>
      <c r="F2814" s="570"/>
      <c r="G2814" s="570"/>
      <c r="H2814" s="570"/>
      <c r="I2814" s="570"/>
      <c r="J2814" s="570"/>
    </row>
    <row r="2815" spans="1:10" ht="18" customHeight="1">
      <c r="A2815" s="590" t="s">
        <v>13381</v>
      </c>
      <c r="B2815" s="588" t="s">
        <v>12942</v>
      </c>
      <c r="C2815" s="590" t="s">
        <v>12941</v>
      </c>
      <c r="D2815" s="590" t="s">
        <v>12940</v>
      </c>
      <c r="E2815" s="802" t="s">
        <v>12939</v>
      </c>
      <c r="F2815" s="802"/>
      <c r="G2815" s="589" t="s">
        <v>12938</v>
      </c>
      <c r="H2815" s="588" t="s">
        <v>12937</v>
      </c>
      <c r="I2815" s="588" t="s">
        <v>12936</v>
      </c>
      <c r="J2815" s="588" t="s">
        <v>12935</v>
      </c>
    </row>
    <row r="2816" spans="1:10" ht="24" customHeight="1">
      <c r="A2816" s="586" t="s">
        <v>12934</v>
      </c>
      <c r="B2816" s="587" t="s">
        <v>13201</v>
      </c>
      <c r="C2816" s="586" t="s">
        <v>7</v>
      </c>
      <c r="D2816" s="586" t="s">
        <v>48</v>
      </c>
      <c r="E2816" s="803" t="s">
        <v>12928</v>
      </c>
      <c r="F2816" s="803"/>
      <c r="G2816" s="585" t="s">
        <v>23</v>
      </c>
      <c r="H2816" s="584">
        <v>1</v>
      </c>
      <c r="I2816" s="583">
        <v>19.649999999999999</v>
      </c>
      <c r="J2816" s="583">
        <v>19.649999999999999</v>
      </c>
    </row>
    <row r="2817" spans="1:10" ht="24" customHeight="1">
      <c r="A2817" s="581" t="s">
        <v>12930</v>
      </c>
      <c r="B2817" s="582" t="s">
        <v>13247</v>
      </c>
      <c r="C2817" s="581" t="s">
        <v>7</v>
      </c>
      <c r="D2817" s="581" t="s">
        <v>2873</v>
      </c>
      <c r="E2817" s="804" t="s">
        <v>12928</v>
      </c>
      <c r="F2817" s="804"/>
      <c r="G2817" s="580" t="s">
        <v>23</v>
      </c>
      <c r="H2817" s="579">
        <v>1</v>
      </c>
      <c r="I2817" s="578">
        <v>0.12</v>
      </c>
      <c r="J2817" s="578">
        <v>0.12</v>
      </c>
    </row>
    <row r="2818" spans="1:10" ht="24" customHeight="1">
      <c r="A2818" s="576" t="s">
        <v>12926</v>
      </c>
      <c r="B2818" s="577" t="s">
        <v>12988</v>
      </c>
      <c r="C2818" s="576" t="s">
        <v>7</v>
      </c>
      <c r="D2818" s="576" t="s">
        <v>4852</v>
      </c>
      <c r="E2818" s="800" t="s">
        <v>12984</v>
      </c>
      <c r="F2818" s="800"/>
      <c r="G2818" s="575" t="s">
        <v>23</v>
      </c>
      <c r="H2818" s="574">
        <v>1</v>
      </c>
      <c r="I2818" s="573">
        <v>0.96</v>
      </c>
      <c r="J2818" s="573">
        <v>0.96</v>
      </c>
    </row>
    <row r="2819" spans="1:10" ht="24" customHeight="1">
      <c r="A2819" s="576" t="s">
        <v>12926</v>
      </c>
      <c r="B2819" s="577" t="s">
        <v>13246</v>
      </c>
      <c r="C2819" s="576" t="s">
        <v>7</v>
      </c>
      <c r="D2819" s="576" t="s">
        <v>5569</v>
      </c>
      <c r="E2819" s="800" t="s">
        <v>12980</v>
      </c>
      <c r="F2819" s="800"/>
      <c r="G2819" s="575" t="s">
        <v>23</v>
      </c>
      <c r="H2819" s="574">
        <v>1</v>
      </c>
      <c r="I2819" s="573">
        <v>15.82</v>
      </c>
      <c r="J2819" s="573">
        <v>15.82</v>
      </c>
    </row>
    <row r="2820" spans="1:10" ht="24" customHeight="1">
      <c r="A2820" s="576" t="s">
        <v>12926</v>
      </c>
      <c r="B2820" s="577" t="s">
        <v>12987</v>
      </c>
      <c r="C2820" s="576" t="s">
        <v>7</v>
      </c>
      <c r="D2820" s="576" t="s">
        <v>6542</v>
      </c>
      <c r="E2820" s="800" t="s">
        <v>12947</v>
      </c>
      <c r="F2820" s="800"/>
      <c r="G2820" s="575" t="s">
        <v>23</v>
      </c>
      <c r="H2820" s="574">
        <v>1</v>
      </c>
      <c r="I2820" s="573">
        <v>0.38</v>
      </c>
      <c r="J2820" s="573">
        <v>0.38</v>
      </c>
    </row>
    <row r="2821" spans="1:10" ht="24" customHeight="1">
      <c r="A2821" s="576" t="s">
        <v>12926</v>
      </c>
      <c r="B2821" s="577" t="s">
        <v>12986</v>
      </c>
      <c r="C2821" s="576" t="s">
        <v>7</v>
      </c>
      <c r="D2821" s="576" t="s">
        <v>6434</v>
      </c>
      <c r="E2821" s="800" t="s">
        <v>12947</v>
      </c>
      <c r="F2821" s="800"/>
      <c r="G2821" s="575" t="s">
        <v>23</v>
      </c>
      <c r="H2821" s="574">
        <v>1</v>
      </c>
      <c r="I2821" s="573">
        <v>1.05</v>
      </c>
      <c r="J2821" s="573">
        <v>1.05</v>
      </c>
    </row>
    <row r="2822" spans="1:10" ht="24" customHeight="1">
      <c r="A2822" s="576" t="s">
        <v>12926</v>
      </c>
      <c r="B2822" s="577" t="s">
        <v>12985</v>
      </c>
      <c r="C2822" s="576" t="s">
        <v>7</v>
      </c>
      <c r="D2822" s="576" t="s">
        <v>6514</v>
      </c>
      <c r="E2822" s="800" t="s">
        <v>12984</v>
      </c>
      <c r="F2822" s="800"/>
      <c r="G2822" s="575" t="s">
        <v>23</v>
      </c>
      <c r="H2822" s="574">
        <v>1</v>
      </c>
      <c r="I2822" s="573">
        <v>0.55000000000000004</v>
      </c>
      <c r="J2822" s="573">
        <v>0.55000000000000004</v>
      </c>
    </row>
    <row r="2823" spans="1:10" ht="24" customHeight="1">
      <c r="A2823" s="576" t="s">
        <v>12926</v>
      </c>
      <c r="B2823" s="577" t="s">
        <v>12983</v>
      </c>
      <c r="C2823" s="576" t="s">
        <v>7</v>
      </c>
      <c r="D2823" s="576" t="s">
        <v>8150</v>
      </c>
      <c r="E2823" s="800" t="s">
        <v>12982</v>
      </c>
      <c r="F2823" s="800"/>
      <c r="G2823" s="575" t="s">
        <v>23</v>
      </c>
      <c r="H2823" s="574">
        <v>1</v>
      </c>
      <c r="I2823" s="573">
        <v>0.06</v>
      </c>
      <c r="J2823" s="573">
        <v>0.06</v>
      </c>
    </row>
    <row r="2824" spans="1:10" ht="24" customHeight="1">
      <c r="A2824" s="576" t="s">
        <v>12926</v>
      </c>
      <c r="B2824" s="577" t="s">
        <v>12979</v>
      </c>
      <c r="C2824" s="576" t="s">
        <v>7</v>
      </c>
      <c r="D2824" s="576" t="s">
        <v>8679</v>
      </c>
      <c r="E2824" s="800" t="s">
        <v>12978</v>
      </c>
      <c r="F2824" s="800"/>
      <c r="G2824" s="575" t="s">
        <v>23</v>
      </c>
      <c r="H2824" s="574">
        <v>1</v>
      </c>
      <c r="I2824" s="573">
        <v>0.71</v>
      </c>
      <c r="J2824" s="573">
        <v>0.71</v>
      </c>
    </row>
    <row r="2825" spans="1:10" ht="25.5">
      <c r="A2825" s="572"/>
      <c r="B2825" s="572"/>
      <c r="C2825" s="572"/>
      <c r="D2825" s="572"/>
      <c r="E2825" s="572" t="s">
        <v>12923</v>
      </c>
      <c r="F2825" s="571">
        <v>8.6602195000000002</v>
      </c>
      <c r="G2825" s="572" t="s">
        <v>12922</v>
      </c>
      <c r="H2825" s="571">
        <v>7.28</v>
      </c>
      <c r="I2825" s="572" t="s">
        <v>12921</v>
      </c>
      <c r="J2825" s="571">
        <v>15.94</v>
      </c>
    </row>
    <row r="2826" spans="1:10" ht="15" thickBot="1">
      <c r="A2826" s="572"/>
      <c r="B2826" s="572"/>
      <c r="C2826" s="572"/>
      <c r="D2826" s="572"/>
      <c r="E2826" s="572" t="s">
        <v>12920</v>
      </c>
      <c r="F2826" s="571">
        <v>5.54</v>
      </c>
      <c r="G2826" s="572"/>
      <c r="H2826" s="801" t="s">
        <v>12919</v>
      </c>
      <c r="I2826" s="801"/>
      <c r="J2826" s="571">
        <v>25.19</v>
      </c>
    </row>
    <row r="2827" spans="1:10" ht="0.95" customHeight="1" thickTop="1">
      <c r="A2827" s="570"/>
      <c r="B2827" s="570"/>
      <c r="C2827" s="570"/>
      <c r="D2827" s="570"/>
      <c r="E2827" s="570"/>
      <c r="F2827" s="570"/>
      <c r="G2827" s="570"/>
      <c r="H2827" s="570"/>
      <c r="I2827" s="570"/>
      <c r="J2827" s="570"/>
    </row>
    <row r="2828" spans="1:10" ht="18" customHeight="1">
      <c r="A2828" s="590" t="s">
        <v>13381</v>
      </c>
      <c r="B2828" s="588" t="s">
        <v>12942</v>
      </c>
      <c r="C2828" s="590" t="s">
        <v>12941</v>
      </c>
      <c r="D2828" s="590" t="s">
        <v>12940</v>
      </c>
      <c r="E2828" s="802" t="s">
        <v>12939</v>
      </c>
      <c r="F2828" s="802"/>
      <c r="G2828" s="589" t="s">
        <v>12938</v>
      </c>
      <c r="H2828" s="588" t="s">
        <v>12937</v>
      </c>
      <c r="I2828" s="588" t="s">
        <v>12936</v>
      </c>
      <c r="J2828" s="588" t="s">
        <v>12935</v>
      </c>
    </row>
    <row r="2829" spans="1:10" ht="24" customHeight="1">
      <c r="A2829" s="586" t="s">
        <v>12934</v>
      </c>
      <c r="B2829" s="587" t="s">
        <v>13151</v>
      </c>
      <c r="C2829" s="586" t="s">
        <v>7</v>
      </c>
      <c r="D2829" s="586" t="s">
        <v>161</v>
      </c>
      <c r="E2829" s="803" t="s">
        <v>12928</v>
      </c>
      <c r="F2829" s="803"/>
      <c r="G2829" s="585" t="s">
        <v>23</v>
      </c>
      <c r="H2829" s="584">
        <v>1</v>
      </c>
      <c r="I2829" s="583">
        <v>14.21</v>
      </c>
      <c r="J2829" s="583">
        <v>14.21</v>
      </c>
    </row>
    <row r="2830" spans="1:10" ht="24" customHeight="1">
      <c r="A2830" s="581" t="s">
        <v>12930</v>
      </c>
      <c r="B2830" s="582" t="s">
        <v>13233</v>
      </c>
      <c r="C2830" s="581" t="s">
        <v>7</v>
      </c>
      <c r="D2830" s="581" t="s">
        <v>2885</v>
      </c>
      <c r="E2830" s="804" t="s">
        <v>12928</v>
      </c>
      <c r="F2830" s="804"/>
      <c r="G2830" s="580" t="s">
        <v>23</v>
      </c>
      <c r="H2830" s="579">
        <v>1</v>
      </c>
      <c r="I2830" s="578">
        <v>0.09</v>
      </c>
      <c r="J2830" s="578">
        <v>0.09</v>
      </c>
    </row>
    <row r="2831" spans="1:10" ht="24" customHeight="1">
      <c r="A2831" s="576" t="s">
        <v>12926</v>
      </c>
      <c r="B2831" s="577" t="s">
        <v>12988</v>
      </c>
      <c r="C2831" s="576" t="s">
        <v>7</v>
      </c>
      <c r="D2831" s="576" t="s">
        <v>4852</v>
      </c>
      <c r="E2831" s="800" t="s">
        <v>12984</v>
      </c>
      <c r="F2831" s="800"/>
      <c r="G2831" s="575" t="s">
        <v>23</v>
      </c>
      <c r="H2831" s="574">
        <v>1</v>
      </c>
      <c r="I2831" s="573">
        <v>0.96</v>
      </c>
      <c r="J2831" s="573">
        <v>0.96</v>
      </c>
    </row>
    <row r="2832" spans="1:10" ht="24" customHeight="1">
      <c r="A2832" s="576" t="s">
        <v>12926</v>
      </c>
      <c r="B2832" s="577" t="s">
        <v>13082</v>
      </c>
      <c r="C2832" s="576" t="s">
        <v>7</v>
      </c>
      <c r="D2832" s="576" t="s">
        <v>6443</v>
      </c>
      <c r="E2832" s="800" t="s">
        <v>12947</v>
      </c>
      <c r="F2832" s="800"/>
      <c r="G2832" s="575" t="s">
        <v>23</v>
      </c>
      <c r="H2832" s="574">
        <v>1</v>
      </c>
      <c r="I2832" s="573">
        <v>0.63</v>
      </c>
      <c r="J2832" s="573">
        <v>0.63</v>
      </c>
    </row>
    <row r="2833" spans="1:11" ht="24" customHeight="1">
      <c r="A2833" s="576" t="s">
        <v>12926</v>
      </c>
      <c r="B2833" s="577" t="s">
        <v>13081</v>
      </c>
      <c r="C2833" s="576" t="s">
        <v>7</v>
      </c>
      <c r="D2833" s="576" t="s">
        <v>6551</v>
      </c>
      <c r="E2833" s="800" t="s">
        <v>12947</v>
      </c>
      <c r="F2833" s="800"/>
      <c r="G2833" s="575" t="s">
        <v>23</v>
      </c>
      <c r="H2833" s="574">
        <v>1</v>
      </c>
      <c r="I2833" s="573">
        <v>0.01</v>
      </c>
      <c r="J2833" s="573">
        <v>0.01</v>
      </c>
    </row>
    <row r="2834" spans="1:11" ht="24" customHeight="1">
      <c r="A2834" s="576" t="s">
        <v>12926</v>
      </c>
      <c r="B2834" s="577" t="s">
        <v>12985</v>
      </c>
      <c r="C2834" s="576" t="s">
        <v>7</v>
      </c>
      <c r="D2834" s="576" t="s">
        <v>6514</v>
      </c>
      <c r="E2834" s="800" t="s">
        <v>12984</v>
      </c>
      <c r="F2834" s="800"/>
      <c r="G2834" s="575" t="s">
        <v>23</v>
      </c>
      <c r="H2834" s="574">
        <v>1</v>
      </c>
      <c r="I2834" s="573">
        <v>0.55000000000000004</v>
      </c>
      <c r="J2834" s="573">
        <v>0.55000000000000004</v>
      </c>
    </row>
    <row r="2835" spans="1:11" ht="24" customHeight="1">
      <c r="A2835" s="576" t="s">
        <v>12926</v>
      </c>
      <c r="B2835" s="577" t="s">
        <v>13232</v>
      </c>
      <c r="C2835" s="576" t="s">
        <v>7</v>
      </c>
      <c r="D2835" s="576" t="s">
        <v>7495</v>
      </c>
      <c r="E2835" s="800" t="s">
        <v>12980</v>
      </c>
      <c r="F2835" s="800"/>
      <c r="G2835" s="575" t="s">
        <v>23</v>
      </c>
      <c r="H2835" s="574">
        <v>1</v>
      </c>
      <c r="I2835" s="573">
        <v>11.2</v>
      </c>
      <c r="J2835" s="573">
        <v>11.2</v>
      </c>
    </row>
    <row r="2836" spans="1:11" ht="24" customHeight="1">
      <c r="A2836" s="576" t="s">
        <v>12926</v>
      </c>
      <c r="B2836" s="577" t="s">
        <v>12983</v>
      </c>
      <c r="C2836" s="576" t="s">
        <v>7</v>
      </c>
      <c r="D2836" s="576" t="s">
        <v>8150</v>
      </c>
      <c r="E2836" s="800" t="s">
        <v>12982</v>
      </c>
      <c r="F2836" s="800"/>
      <c r="G2836" s="575" t="s">
        <v>23</v>
      </c>
      <c r="H2836" s="574">
        <v>1</v>
      </c>
      <c r="I2836" s="573">
        <v>0.06</v>
      </c>
      <c r="J2836" s="573">
        <v>0.06</v>
      </c>
    </row>
    <row r="2837" spans="1:11" ht="24" customHeight="1">
      <c r="A2837" s="576" t="s">
        <v>12926</v>
      </c>
      <c r="B2837" s="577" t="s">
        <v>12979</v>
      </c>
      <c r="C2837" s="576" t="s">
        <v>7</v>
      </c>
      <c r="D2837" s="576" t="s">
        <v>8679</v>
      </c>
      <c r="E2837" s="800" t="s">
        <v>12978</v>
      </c>
      <c r="F2837" s="800"/>
      <c r="G2837" s="575" t="s">
        <v>23</v>
      </c>
      <c r="H2837" s="574">
        <v>1</v>
      </c>
      <c r="I2837" s="573">
        <v>0.71</v>
      </c>
      <c r="J2837" s="573">
        <v>0.71</v>
      </c>
    </row>
    <row r="2838" spans="1:11" ht="25.5">
      <c r="A2838" s="572"/>
      <c r="B2838" s="572"/>
      <c r="C2838" s="572"/>
      <c r="D2838" s="572"/>
      <c r="E2838" s="572" t="s">
        <v>12923</v>
      </c>
      <c r="F2838" s="571">
        <v>6.1338694</v>
      </c>
      <c r="G2838" s="572" t="s">
        <v>12922</v>
      </c>
      <c r="H2838" s="571">
        <v>5.16</v>
      </c>
      <c r="I2838" s="572" t="s">
        <v>12921</v>
      </c>
      <c r="J2838" s="571">
        <v>11.29</v>
      </c>
    </row>
    <row r="2839" spans="1:11" ht="15" thickBot="1">
      <c r="A2839" s="572"/>
      <c r="B2839" s="572"/>
      <c r="C2839" s="572"/>
      <c r="D2839" s="572"/>
      <c r="E2839" s="572" t="s">
        <v>12920</v>
      </c>
      <c r="F2839" s="571">
        <v>4.01</v>
      </c>
      <c r="G2839" s="572"/>
      <c r="H2839" s="801" t="s">
        <v>12919</v>
      </c>
      <c r="I2839" s="801"/>
      <c r="J2839" s="571">
        <v>18.22</v>
      </c>
    </row>
    <row r="2840" spans="1:11" ht="0.95" customHeight="1" thickTop="1">
      <c r="A2840" s="570"/>
      <c r="B2840" s="570"/>
      <c r="C2840" s="570"/>
      <c r="D2840" s="570"/>
      <c r="E2840" s="570"/>
      <c r="F2840" s="570"/>
      <c r="G2840" s="570"/>
      <c r="H2840" s="570"/>
      <c r="I2840" s="570"/>
      <c r="J2840" s="570"/>
    </row>
    <row r="2841" spans="1:11" ht="50.1" customHeight="1">
      <c r="A2841" s="805" t="s">
        <v>13380</v>
      </c>
      <c r="B2841" s="806"/>
      <c r="C2841" s="806"/>
      <c r="D2841" s="806"/>
      <c r="E2841" s="806"/>
      <c r="F2841" s="806"/>
      <c r="G2841" s="806"/>
      <c r="H2841" s="806"/>
      <c r="I2841" s="806"/>
      <c r="J2841" s="806"/>
      <c r="K2841" s="806"/>
    </row>
    <row r="2842" spans="1:11" ht="18" customHeight="1">
      <c r="A2842" s="590"/>
      <c r="B2842" s="588" t="s">
        <v>12942</v>
      </c>
      <c r="C2842" s="590" t="s">
        <v>12941</v>
      </c>
      <c r="D2842" s="590" t="s">
        <v>12940</v>
      </c>
      <c r="E2842" s="802" t="s">
        <v>12939</v>
      </c>
      <c r="F2842" s="802"/>
      <c r="G2842" s="589" t="s">
        <v>12938</v>
      </c>
      <c r="H2842" s="588" t="s">
        <v>12937</v>
      </c>
      <c r="I2842" s="588" t="s">
        <v>12936</v>
      </c>
      <c r="J2842" s="588" t="s">
        <v>12935</v>
      </c>
    </row>
    <row r="2843" spans="1:11" ht="24" customHeight="1">
      <c r="A2843" s="586" t="s">
        <v>12934</v>
      </c>
      <c r="B2843" s="587" t="s">
        <v>13379</v>
      </c>
      <c r="C2843" s="586" t="s">
        <v>7</v>
      </c>
      <c r="D2843" s="586" t="s">
        <v>141</v>
      </c>
      <c r="E2843" s="803" t="s">
        <v>12928</v>
      </c>
      <c r="F2843" s="803"/>
      <c r="G2843" s="585" t="s">
        <v>23</v>
      </c>
      <c r="H2843" s="584">
        <v>1</v>
      </c>
      <c r="I2843" s="583">
        <v>19.09</v>
      </c>
      <c r="J2843" s="583">
        <v>19.09</v>
      </c>
    </row>
    <row r="2844" spans="1:11" ht="24" customHeight="1">
      <c r="A2844" s="581" t="s">
        <v>12930</v>
      </c>
      <c r="B2844" s="582" t="s">
        <v>13263</v>
      </c>
      <c r="C2844" s="581" t="s">
        <v>7</v>
      </c>
      <c r="D2844" s="581" t="s">
        <v>2858</v>
      </c>
      <c r="E2844" s="804" t="s">
        <v>12928</v>
      </c>
      <c r="F2844" s="804"/>
      <c r="G2844" s="580" t="s">
        <v>23</v>
      </c>
      <c r="H2844" s="579">
        <v>1</v>
      </c>
      <c r="I2844" s="578">
        <v>0.12</v>
      </c>
      <c r="J2844" s="578">
        <v>0.12</v>
      </c>
    </row>
    <row r="2845" spans="1:11" ht="24" customHeight="1">
      <c r="A2845" s="576" t="s">
        <v>12926</v>
      </c>
      <c r="B2845" s="577" t="s">
        <v>12988</v>
      </c>
      <c r="C2845" s="576" t="s">
        <v>7</v>
      </c>
      <c r="D2845" s="576" t="s">
        <v>4852</v>
      </c>
      <c r="E2845" s="800" t="s">
        <v>12984</v>
      </c>
      <c r="F2845" s="800"/>
      <c r="G2845" s="575" t="s">
        <v>23</v>
      </c>
      <c r="H2845" s="574">
        <v>1</v>
      </c>
      <c r="I2845" s="573">
        <v>0.96</v>
      </c>
      <c r="J2845" s="573">
        <v>0.96</v>
      </c>
    </row>
    <row r="2846" spans="1:11" ht="24" customHeight="1">
      <c r="A2846" s="576" t="s">
        <v>12926</v>
      </c>
      <c r="B2846" s="577" t="s">
        <v>13262</v>
      </c>
      <c r="C2846" s="576" t="s">
        <v>7</v>
      </c>
      <c r="D2846" s="576" t="s">
        <v>4838</v>
      </c>
      <c r="E2846" s="800" t="s">
        <v>12980</v>
      </c>
      <c r="F2846" s="800"/>
      <c r="G2846" s="575" t="s">
        <v>23</v>
      </c>
      <c r="H2846" s="574">
        <v>1</v>
      </c>
      <c r="I2846" s="573">
        <v>15.27</v>
      </c>
      <c r="J2846" s="573">
        <v>15.27</v>
      </c>
    </row>
    <row r="2847" spans="1:11" ht="24" customHeight="1">
      <c r="A2847" s="576" t="s">
        <v>12926</v>
      </c>
      <c r="B2847" s="577" t="s">
        <v>13378</v>
      </c>
      <c r="C2847" s="576" t="s">
        <v>7</v>
      </c>
      <c r="D2847" s="576" t="s">
        <v>6557</v>
      </c>
      <c r="E2847" s="800" t="s">
        <v>12947</v>
      </c>
      <c r="F2847" s="800"/>
      <c r="G2847" s="575" t="s">
        <v>23</v>
      </c>
      <c r="H2847" s="574">
        <v>1</v>
      </c>
      <c r="I2847" s="573">
        <v>0.41</v>
      </c>
      <c r="J2847" s="573">
        <v>0.41</v>
      </c>
    </row>
    <row r="2848" spans="1:11" ht="24" customHeight="1">
      <c r="A2848" s="576" t="s">
        <v>12926</v>
      </c>
      <c r="B2848" s="577" t="s">
        <v>13377</v>
      </c>
      <c r="C2848" s="576" t="s">
        <v>7</v>
      </c>
      <c r="D2848" s="576" t="s">
        <v>6449</v>
      </c>
      <c r="E2848" s="800" t="s">
        <v>12947</v>
      </c>
      <c r="F2848" s="800"/>
      <c r="G2848" s="575" t="s">
        <v>23</v>
      </c>
      <c r="H2848" s="574">
        <v>1</v>
      </c>
      <c r="I2848" s="573">
        <v>1.01</v>
      </c>
      <c r="J2848" s="573">
        <v>1.01</v>
      </c>
    </row>
    <row r="2849" spans="1:10" ht="24" customHeight="1">
      <c r="A2849" s="576" t="s">
        <v>12926</v>
      </c>
      <c r="B2849" s="577" t="s">
        <v>12985</v>
      </c>
      <c r="C2849" s="576" t="s">
        <v>7</v>
      </c>
      <c r="D2849" s="576" t="s">
        <v>6514</v>
      </c>
      <c r="E2849" s="800" t="s">
        <v>12984</v>
      </c>
      <c r="F2849" s="800"/>
      <c r="G2849" s="575" t="s">
        <v>23</v>
      </c>
      <c r="H2849" s="574">
        <v>1</v>
      </c>
      <c r="I2849" s="573">
        <v>0.55000000000000004</v>
      </c>
      <c r="J2849" s="573">
        <v>0.55000000000000004</v>
      </c>
    </row>
    <row r="2850" spans="1:10" ht="24" customHeight="1">
      <c r="A2850" s="576" t="s">
        <v>12926</v>
      </c>
      <c r="B2850" s="577" t="s">
        <v>12983</v>
      </c>
      <c r="C2850" s="576" t="s">
        <v>7</v>
      </c>
      <c r="D2850" s="576" t="s">
        <v>8150</v>
      </c>
      <c r="E2850" s="800" t="s">
        <v>12982</v>
      </c>
      <c r="F2850" s="800"/>
      <c r="G2850" s="575" t="s">
        <v>23</v>
      </c>
      <c r="H2850" s="574">
        <v>1</v>
      </c>
      <c r="I2850" s="573">
        <v>0.06</v>
      </c>
      <c r="J2850" s="573">
        <v>0.06</v>
      </c>
    </row>
    <row r="2851" spans="1:10" ht="24" customHeight="1">
      <c r="A2851" s="576" t="s">
        <v>12926</v>
      </c>
      <c r="B2851" s="577" t="s">
        <v>12979</v>
      </c>
      <c r="C2851" s="576" t="s">
        <v>7</v>
      </c>
      <c r="D2851" s="576" t="s">
        <v>8679</v>
      </c>
      <c r="E2851" s="800" t="s">
        <v>12978</v>
      </c>
      <c r="F2851" s="800"/>
      <c r="G2851" s="575" t="s">
        <v>23</v>
      </c>
      <c r="H2851" s="574">
        <v>1</v>
      </c>
      <c r="I2851" s="573">
        <v>0.71</v>
      </c>
      <c r="J2851" s="573">
        <v>0.71</v>
      </c>
    </row>
    <row r="2852" spans="1:10" ht="25.5">
      <c r="A2852" s="572"/>
      <c r="B2852" s="572"/>
      <c r="C2852" s="572"/>
      <c r="D2852" s="572"/>
      <c r="E2852" s="572" t="s">
        <v>12923</v>
      </c>
      <c r="F2852" s="571">
        <v>8.3614038999999991</v>
      </c>
      <c r="G2852" s="572" t="s">
        <v>12922</v>
      </c>
      <c r="H2852" s="571">
        <v>7.03</v>
      </c>
      <c r="I2852" s="572" t="s">
        <v>12921</v>
      </c>
      <c r="J2852" s="571">
        <v>15.39</v>
      </c>
    </row>
    <row r="2853" spans="1:10" ht="15" thickBot="1">
      <c r="A2853" s="572"/>
      <c r="B2853" s="572"/>
      <c r="C2853" s="572"/>
      <c r="D2853" s="572"/>
      <c r="E2853" s="572" t="s">
        <v>12920</v>
      </c>
      <c r="F2853" s="571">
        <v>5.39</v>
      </c>
      <c r="G2853" s="572"/>
      <c r="H2853" s="801" t="s">
        <v>12919</v>
      </c>
      <c r="I2853" s="801"/>
      <c r="J2853" s="571">
        <v>24.48</v>
      </c>
    </row>
    <row r="2854" spans="1:10" ht="0.95" customHeight="1" thickTop="1">
      <c r="A2854" s="570"/>
      <c r="B2854" s="570"/>
      <c r="C2854" s="570"/>
      <c r="D2854" s="570"/>
      <c r="E2854" s="570"/>
      <c r="F2854" s="570"/>
      <c r="G2854" s="570"/>
      <c r="H2854" s="570"/>
      <c r="I2854" s="570"/>
      <c r="J2854" s="570"/>
    </row>
    <row r="2855" spans="1:10" ht="18" customHeight="1">
      <c r="A2855" s="590"/>
      <c r="B2855" s="588" t="s">
        <v>12942</v>
      </c>
      <c r="C2855" s="590" t="s">
        <v>12941</v>
      </c>
      <c r="D2855" s="590" t="s">
        <v>12940</v>
      </c>
      <c r="E2855" s="802" t="s">
        <v>12939</v>
      </c>
      <c r="F2855" s="802"/>
      <c r="G2855" s="589" t="s">
        <v>12938</v>
      </c>
      <c r="H2855" s="588" t="s">
        <v>12937</v>
      </c>
      <c r="I2855" s="588" t="s">
        <v>12936</v>
      </c>
      <c r="J2855" s="588" t="s">
        <v>12935</v>
      </c>
    </row>
    <row r="2856" spans="1:10" ht="36" customHeight="1">
      <c r="A2856" s="586" t="s">
        <v>12934</v>
      </c>
      <c r="B2856" s="587" t="s">
        <v>13376</v>
      </c>
      <c r="C2856" s="586" t="s">
        <v>7</v>
      </c>
      <c r="D2856" s="586" t="s">
        <v>2258</v>
      </c>
      <c r="E2856" s="803" t="s">
        <v>12945</v>
      </c>
      <c r="F2856" s="803"/>
      <c r="G2856" s="585" t="s">
        <v>61</v>
      </c>
      <c r="H2856" s="584">
        <v>1</v>
      </c>
      <c r="I2856" s="583">
        <v>0.36</v>
      </c>
      <c r="J2856" s="583">
        <v>0.36</v>
      </c>
    </row>
    <row r="2857" spans="1:10" ht="36" customHeight="1">
      <c r="A2857" s="581" t="s">
        <v>12930</v>
      </c>
      <c r="B2857" s="582" t="s">
        <v>13375</v>
      </c>
      <c r="C2857" s="581" t="s">
        <v>7</v>
      </c>
      <c r="D2857" s="581" t="s">
        <v>2253</v>
      </c>
      <c r="E2857" s="804" t="s">
        <v>12945</v>
      </c>
      <c r="F2857" s="804"/>
      <c r="G2857" s="580" t="s">
        <v>23</v>
      </c>
      <c r="H2857" s="579">
        <v>1</v>
      </c>
      <c r="I2857" s="578">
        <v>0.33</v>
      </c>
      <c r="J2857" s="578">
        <v>0.33</v>
      </c>
    </row>
    <row r="2858" spans="1:10" ht="36" customHeight="1">
      <c r="A2858" s="581" t="s">
        <v>12930</v>
      </c>
      <c r="B2858" s="582" t="s">
        <v>13374</v>
      </c>
      <c r="C2858" s="581" t="s">
        <v>7</v>
      </c>
      <c r="D2858" s="581" t="s">
        <v>2254</v>
      </c>
      <c r="E2858" s="804" t="s">
        <v>12945</v>
      </c>
      <c r="F2858" s="804"/>
      <c r="G2858" s="580" t="s">
        <v>23</v>
      </c>
      <c r="H2858" s="579">
        <v>1</v>
      </c>
      <c r="I2858" s="578">
        <v>0.03</v>
      </c>
      <c r="J2858" s="578">
        <v>0.03</v>
      </c>
    </row>
    <row r="2859" spans="1:10" ht="25.5">
      <c r="A2859" s="572"/>
      <c r="B2859" s="572"/>
      <c r="C2859" s="572"/>
      <c r="D2859" s="572"/>
      <c r="E2859" s="572" t="s">
        <v>12923</v>
      </c>
      <c r="F2859" s="571">
        <v>0</v>
      </c>
      <c r="G2859" s="572" t="s">
        <v>12922</v>
      </c>
      <c r="H2859" s="571">
        <v>0</v>
      </c>
      <c r="I2859" s="572" t="s">
        <v>12921</v>
      </c>
      <c r="J2859" s="571">
        <v>0</v>
      </c>
    </row>
    <row r="2860" spans="1:10" ht="15" thickBot="1">
      <c r="A2860" s="572"/>
      <c r="B2860" s="572"/>
      <c r="C2860" s="572"/>
      <c r="D2860" s="572"/>
      <c r="E2860" s="572" t="s">
        <v>12920</v>
      </c>
      <c r="F2860" s="571">
        <v>0.1</v>
      </c>
      <c r="G2860" s="572"/>
      <c r="H2860" s="801" t="s">
        <v>12919</v>
      </c>
      <c r="I2860" s="801"/>
      <c r="J2860" s="571">
        <v>0.46</v>
      </c>
    </row>
    <row r="2861" spans="1:10" ht="0.95" customHeight="1" thickTop="1">
      <c r="A2861" s="570"/>
      <c r="B2861" s="570"/>
      <c r="C2861" s="570"/>
      <c r="D2861" s="570"/>
      <c r="E2861" s="570"/>
      <c r="F2861" s="570"/>
      <c r="G2861" s="570"/>
      <c r="H2861" s="570"/>
      <c r="I2861" s="570"/>
      <c r="J2861" s="570"/>
    </row>
    <row r="2862" spans="1:10" ht="18" customHeight="1">
      <c r="A2862" s="590"/>
      <c r="B2862" s="588" t="s">
        <v>12942</v>
      </c>
      <c r="C2862" s="590" t="s">
        <v>12941</v>
      </c>
      <c r="D2862" s="590" t="s">
        <v>12940</v>
      </c>
      <c r="E2862" s="802" t="s">
        <v>12939</v>
      </c>
      <c r="F2862" s="802"/>
      <c r="G2862" s="589" t="s">
        <v>12938</v>
      </c>
      <c r="H2862" s="588" t="s">
        <v>12937</v>
      </c>
      <c r="I2862" s="588" t="s">
        <v>12936</v>
      </c>
      <c r="J2862" s="588" t="s">
        <v>12935</v>
      </c>
    </row>
    <row r="2863" spans="1:10" ht="36" customHeight="1">
      <c r="A2863" s="586" t="s">
        <v>12934</v>
      </c>
      <c r="B2863" s="587" t="s">
        <v>13375</v>
      </c>
      <c r="C2863" s="586" t="s">
        <v>7</v>
      </c>
      <c r="D2863" s="586" t="s">
        <v>2253</v>
      </c>
      <c r="E2863" s="803" t="s">
        <v>12945</v>
      </c>
      <c r="F2863" s="803"/>
      <c r="G2863" s="585" t="s">
        <v>23</v>
      </c>
      <c r="H2863" s="584">
        <v>1</v>
      </c>
      <c r="I2863" s="583">
        <v>0.33</v>
      </c>
      <c r="J2863" s="583">
        <v>0.33</v>
      </c>
    </row>
    <row r="2864" spans="1:10" ht="36" customHeight="1">
      <c r="A2864" s="576" t="s">
        <v>12926</v>
      </c>
      <c r="B2864" s="577" t="s">
        <v>13372</v>
      </c>
      <c r="C2864" s="576" t="s">
        <v>7</v>
      </c>
      <c r="D2864" s="576" t="s">
        <v>4904</v>
      </c>
      <c r="E2864" s="800" t="s">
        <v>12924</v>
      </c>
      <c r="F2864" s="800"/>
      <c r="G2864" s="575" t="s">
        <v>41</v>
      </c>
      <c r="H2864" s="574">
        <v>6.3999999999999997E-5</v>
      </c>
      <c r="I2864" s="573">
        <v>5254.19</v>
      </c>
      <c r="J2864" s="573">
        <v>0.33</v>
      </c>
    </row>
    <row r="2865" spans="1:10" ht="25.5">
      <c r="A2865" s="572"/>
      <c r="B2865" s="572"/>
      <c r="C2865" s="572"/>
      <c r="D2865" s="572"/>
      <c r="E2865" s="572" t="s">
        <v>12923</v>
      </c>
      <c r="F2865" s="571">
        <v>0</v>
      </c>
      <c r="G2865" s="572" t="s">
        <v>12922</v>
      </c>
      <c r="H2865" s="571">
        <v>0</v>
      </c>
      <c r="I2865" s="572" t="s">
        <v>12921</v>
      </c>
      <c r="J2865" s="571">
        <v>0</v>
      </c>
    </row>
    <row r="2866" spans="1:10" ht="15" thickBot="1">
      <c r="A2866" s="572"/>
      <c r="B2866" s="572"/>
      <c r="C2866" s="572"/>
      <c r="D2866" s="572"/>
      <c r="E2866" s="572" t="s">
        <v>12920</v>
      </c>
      <c r="F2866" s="571">
        <v>0.09</v>
      </c>
      <c r="G2866" s="572"/>
      <c r="H2866" s="801" t="s">
        <v>12919</v>
      </c>
      <c r="I2866" s="801"/>
      <c r="J2866" s="571">
        <v>0.42</v>
      </c>
    </row>
    <row r="2867" spans="1:10" ht="0.95" customHeight="1" thickTop="1">
      <c r="A2867" s="570"/>
      <c r="B2867" s="570"/>
      <c r="C2867" s="570"/>
      <c r="D2867" s="570"/>
      <c r="E2867" s="570"/>
      <c r="F2867" s="570"/>
      <c r="G2867" s="570"/>
      <c r="H2867" s="570"/>
      <c r="I2867" s="570"/>
      <c r="J2867" s="570"/>
    </row>
    <row r="2868" spans="1:10" ht="18" customHeight="1">
      <c r="A2868" s="590"/>
      <c r="B2868" s="588" t="s">
        <v>12942</v>
      </c>
      <c r="C2868" s="590" t="s">
        <v>12941</v>
      </c>
      <c r="D2868" s="590" t="s">
        <v>12940</v>
      </c>
      <c r="E2868" s="802" t="s">
        <v>12939</v>
      </c>
      <c r="F2868" s="802"/>
      <c r="G2868" s="589" t="s">
        <v>12938</v>
      </c>
      <c r="H2868" s="588" t="s">
        <v>12937</v>
      </c>
      <c r="I2868" s="588" t="s">
        <v>12936</v>
      </c>
      <c r="J2868" s="588" t="s">
        <v>12935</v>
      </c>
    </row>
    <row r="2869" spans="1:10" ht="36" customHeight="1">
      <c r="A2869" s="586" t="s">
        <v>12934</v>
      </c>
      <c r="B2869" s="587" t="s">
        <v>13374</v>
      </c>
      <c r="C2869" s="586" t="s">
        <v>7</v>
      </c>
      <c r="D2869" s="586" t="s">
        <v>2254</v>
      </c>
      <c r="E2869" s="803" t="s">
        <v>12945</v>
      </c>
      <c r="F2869" s="803"/>
      <c r="G2869" s="585" t="s">
        <v>23</v>
      </c>
      <c r="H2869" s="584">
        <v>1</v>
      </c>
      <c r="I2869" s="583">
        <v>0.03</v>
      </c>
      <c r="J2869" s="583">
        <v>0.03</v>
      </c>
    </row>
    <row r="2870" spans="1:10" ht="36" customHeight="1">
      <c r="A2870" s="576" t="s">
        <v>12926</v>
      </c>
      <c r="B2870" s="577" t="s">
        <v>13372</v>
      </c>
      <c r="C2870" s="576" t="s">
        <v>7</v>
      </c>
      <c r="D2870" s="576" t="s">
        <v>4904</v>
      </c>
      <c r="E2870" s="800" t="s">
        <v>12924</v>
      </c>
      <c r="F2870" s="800"/>
      <c r="G2870" s="575" t="s">
        <v>41</v>
      </c>
      <c r="H2870" s="574">
        <v>7.6000000000000001E-6</v>
      </c>
      <c r="I2870" s="573">
        <v>5254.19</v>
      </c>
      <c r="J2870" s="573">
        <v>0.03</v>
      </c>
    </row>
    <row r="2871" spans="1:10" ht="25.5">
      <c r="A2871" s="572"/>
      <c r="B2871" s="572"/>
      <c r="C2871" s="572"/>
      <c r="D2871" s="572"/>
      <c r="E2871" s="572" t="s">
        <v>12923</v>
      </c>
      <c r="F2871" s="571">
        <v>0</v>
      </c>
      <c r="G2871" s="572" t="s">
        <v>12922</v>
      </c>
      <c r="H2871" s="571">
        <v>0</v>
      </c>
      <c r="I2871" s="572" t="s">
        <v>12921</v>
      </c>
      <c r="J2871" s="571">
        <v>0</v>
      </c>
    </row>
    <row r="2872" spans="1:10" ht="15" thickBot="1">
      <c r="A2872" s="572"/>
      <c r="B2872" s="572"/>
      <c r="C2872" s="572"/>
      <c r="D2872" s="572"/>
      <c r="E2872" s="572" t="s">
        <v>12920</v>
      </c>
      <c r="F2872" s="571">
        <v>0</v>
      </c>
      <c r="G2872" s="572"/>
      <c r="H2872" s="801" t="s">
        <v>12919</v>
      </c>
      <c r="I2872" s="801"/>
      <c r="J2872" s="571">
        <v>0.03</v>
      </c>
    </row>
    <row r="2873" spans="1:10" ht="0.95" customHeight="1" thickTop="1">
      <c r="A2873" s="570"/>
      <c r="B2873" s="570"/>
      <c r="C2873" s="570"/>
      <c r="D2873" s="570"/>
      <c r="E2873" s="570"/>
      <c r="F2873" s="570"/>
      <c r="G2873" s="570"/>
      <c r="H2873" s="570"/>
      <c r="I2873" s="570"/>
      <c r="J2873" s="570"/>
    </row>
    <row r="2874" spans="1:10" ht="18" customHeight="1">
      <c r="A2874" s="590"/>
      <c r="B2874" s="588" t="s">
        <v>12942</v>
      </c>
      <c r="C2874" s="590" t="s">
        <v>12941</v>
      </c>
      <c r="D2874" s="590" t="s">
        <v>12940</v>
      </c>
      <c r="E2874" s="802" t="s">
        <v>12939</v>
      </c>
      <c r="F2874" s="802"/>
      <c r="G2874" s="589" t="s">
        <v>12938</v>
      </c>
      <c r="H2874" s="588" t="s">
        <v>12937</v>
      </c>
      <c r="I2874" s="588" t="s">
        <v>12936</v>
      </c>
      <c r="J2874" s="588" t="s">
        <v>12935</v>
      </c>
    </row>
    <row r="2875" spans="1:10" ht="36" customHeight="1">
      <c r="A2875" s="586" t="s">
        <v>12934</v>
      </c>
      <c r="B2875" s="587" t="s">
        <v>13373</v>
      </c>
      <c r="C2875" s="586" t="s">
        <v>7</v>
      </c>
      <c r="D2875" s="586" t="s">
        <v>2255</v>
      </c>
      <c r="E2875" s="803" t="s">
        <v>12945</v>
      </c>
      <c r="F2875" s="803"/>
      <c r="G2875" s="585" t="s">
        <v>23</v>
      </c>
      <c r="H2875" s="584">
        <v>1</v>
      </c>
      <c r="I2875" s="583">
        <v>0.42</v>
      </c>
      <c r="J2875" s="583">
        <v>0.42</v>
      </c>
    </row>
    <row r="2876" spans="1:10" ht="36" customHeight="1">
      <c r="A2876" s="576" t="s">
        <v>12926</v>
      </c>
      <c r="B2876" s="577" t="s">
        <v>13372</v>
      </c>
      <c r="C2876" s="576" t="s">
        <v>7</v>
      </c>
      <c r="D2876" s="576" t="s">
        <v>4904</v>
      </c>
      <c r="E2876" s="800" t="s">
        <v>12924</v>
      </c>
      <c r="F2876" s="800"/>
      <c r="G2876" s="575" t="s">
        <v>41</v>
      </c>
      <c r="H2876" s="574">
        <v>8.0000000000000007E-5</v>
      </c>
      <c r="I2876" s="573">
        <v>5254.19</v>
      </c>
      <c r="J2876" s="573">
        <v>0.42</v>
      </c>
    </row>
    <row r="2877" spans="1:10" ht="25.5">
      <c r="A2877" s="572"/>
      <c r="B2877" s="572"/>
      <c r="C2877" s="572"/>
      <c r="D2877" s="572"/>
      <c r="E2877" s="572" t="s">
        <v>12923</v>
      </c>
      <c r="F2877" s="571">
        <v>0</v>
      </c>
      <c r="G2877" s="572" t="s">
        <v>12922</v>
      </c>
      <c r="H2877" s="571">
        <v>0</v>
      </c>
      <c r="I2877" s="572" t="s">
        <v>12921</v>
      </c>
      <c r="J2877" s="571">
        <v>0</v>
      </c>
    </row>
    <row r="2878" spans="1:10" ht="15" thickBot="1">
      <c r="A2878" s="572"/>
      <c r="B2878" s="572"/>
      <c r="C2878" s="572"/>
      <c r="D2878" s="572"/>
      <c r="E2878" s="572" t="s">
        <v>12920</v>
      </c>
      <c r="F2878" s="571">
        <v>0.11</v>
      </c>
      <c r="G2878" s="572"/>
      <c r="H2878" s="801" t="s">
        <v>12919</v>
      </c>
      <c r="I2878" s="801"/>
      <c r="J2878" s="571">
        <v>0.53</v>
      </c>
    </row>
    <row r="2879" spans="1:10" ht="0.95" customHeight="1" thickTop="1">
      <c r="A2879" s="570"/>
      <c r="B2879" s="570"/>
      <c r="C2879" s="570"/>
      <c r="D2879" s="570"/>
      <c r="E2879" s="570"/>
      <c r="F2879" s="570"/>
      <c r="G2879" s="570"/>
      <c r="H2879" s="570"/>
      <c r="I2879" s="570"/>
      <c r="J2879" s="570"/>
    </row>
    <row r="2880" spans="1:10" ht="18" customHeight="1">
      <c r="A2880" s="590"/>
      <c r="B2880" s="588" t="s">
        <v>12942</v>
      </c>
      <c r="C2880" s="590" t="s">
        <v>12941</v>
      </c>
      <c r="D2880" s="590" t="s">
        <v>12940</v>
      </c>
      <c r="E2880" s="802" t="s">
        <v>12939</v>
      </c>
      <c r="F2880" s="802"/>
      <c r="G2880" s="589" t="s">
        <v>12938</v>
      </c>
      <c r="H2880" s="588" t="s">
        <v>12937</v>
      </c>
      <c r="I2880" s="588" t="s">
        <v>12936</v>
      </c>
      <c r="J2880" s="588" t="s">
        <v>12935</v>
      </c>
    </row>
    <row r="2881" spans="1:10" ht="36" customHeight="1">
      <c r="A2881" s="586" t="s">
        <v>12934</v>
      </c>
      <c r="B2881" s="587" t="s">
        <v>13371</v>
      </c>
      <c r="C2881" s="586" t="s">
        <v>7</v>
      </c>
      <c r="D2881" s="586" t="s">
        <v>2256</v>
      </c>
      <c r="E2881" s="803" t="s">
        <v>12945</v>
      </c>
      <c r="F2881" s="803"/>
      <c r="G2881" s="585" t="s">
        <v>23</v>
      </c>
      <c r="H2881" s="584">
        <v>1</v>
      </c>
      <c r="I2881" s="583">
        <v>25.49</v>
      </c>
      <c r="J2881" s="583">
        <v>25.49</v>
      </c>
    </row>
    <row r="2882" spans="1:10" ht="24" customHeight="1">
      <c r="A2882" s="576" t="s">
        <v>12926</v>
      </c>
      <c r="B2882" s="577" t="s">
        <v>13370</v>
      </c>
      <c r="C2882" s="576" t="s">
        <v>7</v>
      </c>
      <c r="D2882" s="576" t="s">
        <v>4743</v>
      </c>
      <c r="E2882" s="800" t="s">
        <v>12924</v>
      </c>
      <c r="F2882" s="800"/>
      <c r="G2882" s="575" t="s">
        <v>21</v>
      </c>
      <c r="H2882" s="574">
        <v>0.3261</v>
      </c>
      <c r="I2882" s="573">
        <v>64</v>
      </c>
      <c r="J2882" s="573">
        <v>20.87</v>
      </c>
    </row>
    <row r="2883" spans="1:10" ht="24" customHeight="1">
      <c r="A2883" s="576" t="s">
        <v>12926</v>
      </c>
      <c r="B2883" s="577" t="s">
        <v>13369</v>
      </c>
      <c r="C2883" s="576" t="s">
        <v>7</v>
      </c>
      <c r="D2883" s="576" t="s">
        <v>7613</v>
      </c>
      <c r="E2883" s="800" t="s">
        <v>12924</v>
      </c>
      <c r="F2883" s="800"/>
      <c r="G2883" s="575" t="s">
        <v>12963</v>
      </c>
      <c r="H2883" s="574">
        <v>0.33</v>
      </c>
      <c r="I2883" s="573">
        <v>14.02</v>
      </c>
      <c r="J2883" s="573">
        <v>4.62</v>
      </c>
    </row>
    <row r="2884" spans="1:10" ht="25.5">
      <c r="A2884" s="572"/>
      <c r="B2884" s="572"/>
      <c r="C2884" s="572"/>
      <c r="D2884" s="572"/>
      <c r="E2884" s="572" t="s">
        <v>12923</v>
      </c>
      <c r="F2884" s="571">
        <v>0</v>
      </c>
      <c r="G2884" s="572" t="s">
        <v>12922</v>
      </c>
      <c r="H2884" s="571">
        <v>0</v>
      </c>
      <c r="I2884" s="572" t="s">
        <v>12921</v>
      </c>
      <c r="J2884" s="571">
        <v>0</v>
      </c>
    </row>
    <row r="2885" spans="1:10" ht="15" thickBot="1">
      <c r="A2885" s="572"/>
      <c r="B2885" s="572"/>
      <c r="C2885" s="572"/>
      <c r="D2885" s="572"/>
      <c r="E2885" s="572" t="s">
        <v>12920</v>
      </c>
      <c r="F2885" s="571">
        <v>7.19</v>
      </c>
      <c r="G2885" s="572"/>
      <c r="H2885" s="801" t="s">
        <v>12919</v>
      </c>
      <c r="I2885" s="801"/>
      <c r="J2885" s="571">
        <v>32.68</v>
      </c>
    </row>
    <row r="2886" spans="1:10" ht="0.95" customHeight="1" thickTop="1">
      <c r="A2886" s="570"/>
      <c r="B2886" s="570"/>
      <c r="C2886" s="570"/>
      <c r="D2886" s="570"/>
      <c r="E2886" s="570"/>
      <c r="F2886" s="570"/>
      <c r="G2886" s="570"/>
      <c r="H2886" s="570"/>
      <c r="I2886" s="570"/>
      <c r="J2886" s="570"/>
    </row>
    <row r="2887" spans="1:10" ht="18" customHeight="1">
      <c r="A2887" s="590"/>
      <c r="B2887" s="588" t="s">
        <v>12942</v>
      </c>
      <c r="C2887" s="590" t="s">
        <v>12941</v>
      </c>
      <c r="D2887" s="590" t="s">
        <v>12940</v>
      </c>
      <c r="E2887" s="802" t="s">
        <v>12939</v>
      </c>
      <c r="F2887" s="802"/>
      <c r="G2887" s="589" t="s">
        <v>12938</v>
      </c>
      <c r="H2887" s="588" t="s">
        <v>12937</v>
      </c>
      <c r="I2887" s="588" t="s">
        <v>12936</v>
      </c>
      <c r="J2887" s="588" t="s">
        <v>12935</v>
      </c>
    </row>
    <row r="2888" spans="1:10" ht="48" customHeight="1">
      <c r="A2888" s="586" t="s">
        <v>12934</v>
      </c>
      <c r="B2888" s="587" t="s">
        <v>13368</v>
      </c>
      <c r="C2888" s="586" t="s">
        <v>7</v>
      </c>
      <c r="D2888" s="586" t="s">
        <v>4584</v>
      </c>
      <c r="E2888" s="803" t="s">
        <v>12928</v>
      </c>
      <c r="F2888" s="803"/>
      <c r="G2888" s="585" t="s">
        <v>12963</v>
      </c>
      <c r="H2888" s="584">
        <v>1</v>
      </c>
      <c r="I2888" s="583">
        <v>506.2</v>
      </c>
      <c r="J2888" s="583">
        <v>506.2</v>
      </c>
    </row>
    <row r="2889" spans="1:10" ht="24" customHeight="1">
      <c r="A2889" s="581" t="s">
        <v>12930</v>
      </c>
      <c r="B2889" s="582" t="s">
        <v>12929</v>
      </c>
      <c r="C2889" s="581" t="s">
        <v>7</v>
      </c>
      <c r="D2889" s="581" t="s">
        <v>25</v>
      </c>
      <c r="E2889" s="804" t="s">
        <v>12928</v>
      </c>
      <c r="F2889" s="804"/>
      <c r="G2889" s="580" t="s">
        <v>23</v>
      </c>
      <c r="H2889" s="579">
        <v>11.23</v>
      </c>
      <c r="I2889" s="578">
        <v>15.65</v>
      </c>
      <c r="J2889" s="578">
        <v>175.74</v>
      </c>
    </row>
    <row r="2890" spans="1:10" ht="24" customHeight="1">
      <c r="A2890" s="576" t="s">
        <v>12926</v>
      </c>
      <c r="B2890" s="577" t="s">
        <v>13034</v>
      </c>
      <c r="C2890" s="576" t="s">
        <v>7</v>
      </c>
      <c r="D2890" s="576" t="s">
        <v>4681</v>
      </c>
      <c r="E2890" s="800" t="s">
        <v>12924</v>
      </c>
      <c r="F2890" s="800"/>
      <c r="G2890" s="575" t="s">
        <v>12963</v>
      </c>
      <c r="H2890" s="574">
        <v>1.1599999999999999</v>
      </c>
      <c r="I2890" s="573">
        <v>74.17</v>
      </c>
      <c r="J2890" s="573">
        <v>86.03</v>
      </c>
    </row>
    <row r="2891" spans="1:10" ht="24" customHeight="1">
      <c r="A2891" s="576" t="s">
        <v>12926</v>
      </c>
      <c r="B2891" s="577" t="s">
        <v>13191</v>
      </c>
      <c r="C2891" s="576" t="s">
        <v>7</v>
      </c>
      <c r="D2891" s="576" t="s">
        <v>5463</v>
      </c>
      <c r="E2891" s="800" t="s">
        <v>12924</v>
      </c>
      <c r="F2891" s="800"/>
      <c r="G2891" s="575" t="s">
        <v>21</v>
      </c>
      <c r="H2891" s="574">
        <v>116.4</v>
      </c>
      <c r="I2891" s="573">
        <v>0.75</v>
      </c>
      <c r="J2891" s="573">
        <v>87.3</v>
      </c>
    </row>
    <row r="2892" spans="1:10" ht="24" customHeight="1">
      <c r="A2892" s="576" t="s">
        <v>12926</v>
      </c>
      <c r="B2892" s="577" t="s">
        <v>13190</v>
      </c>
      <c r="C2892" s="576" t="s">
        <v>7</v>
      </c>
      <c r="D2892" s="576" t="s">
        <v>4682</v>
      </c>
      <c r="E2892" s="800" t="s">
        <v>12924</v>
      </c>
      <c r="F2892" s="800"/>
      <c r="G2892" s="575" t="s">
        <v>21</v>
      </c>
      <c r="H2892" s="574">
        <v>261.89</v>
      </c>
      <c r="I2892" s="573">
        <v>0.6</v>
      </c>
      <c r="J2892" s="573">
        <v>157.13</v>
      </c>
    </row>
    <row r="2893" spans="1:10" ht="25.5">
      <c r="A2893" s="572"/>
      <c r="B2893" s="572"/>
      <c r="C2893" s="572"/>
      <c r="D2893" s="572"/>
      <c r="E2893" s="572" t="s">
        <v>12923</v>
      </c>
      <c r="F2893" s="571">
        <v>72.905574269260029</v>
      </c>
      <c r="G2893" s="572" t="s">
        <v>12922</v>
      </c>
      <c r="H2893" s="571">
        <v>61.28</v>
      </c>
      <c r="I2893" s="572" t="s">
        <v>12921</v>
      </c>
      <c r="J2893" s="571">
        <v>134.19</v>
      </c>
    </row>
    <row r="2894" spans="1:10" ht="15" thickBot="1">
      <c r="A2894" s="572"/>
      <c r="B2894" s="572"/>
      <c r="C2894" s="572"/>
      <c r="D2894" s="572"/>
      <c r="E2894" s="572" t="s">
        <v>12920</v>
      </c>
      <c r="F2894" s="571">
        <v>142.94999999999999</v>
      </c>
      <c r="G2894" s="572"/>
      <c r="H2894" s="801" t="s">
        <v>12919</v>
      </c>
      <c r="I2894" s="801"/>
      <c r="J2894" s="571">
        <v>649.15</v>
      </c>
    </row>
    <row r="2895" spans="1:10" ht="0.95" customHeight="1" thickTop="1">
      <c r="A2895" s="570"/>
      <c r="B2895" s="570"/>
      <c r="C2895" s="570"/>
      <c r="D2895" s="570"/>
      <c r="E2895" s="570"/>
      <c r="F2895" s="570"/>
      <c r="G2895" s="570"/>
      <c r="H2895" s="570"/>
      <c r="I2895" s="570"/>
      <c r="J2895" s="570"/>
    </row>
    <row r="2896" spans="1:10" ht="18" customHeight="1">
      <c r="A2896" s="590"/>
      <c r="B2896" s="588" t="s">
        <v>12942</v>
      </c>
      <c r="C2896" s="590" t="s">
        <v>12941</v>
      </c>
      <c r="D2896" s="590" t="s">
        <v>12940</v>
      </c>
      <c r="E2896" s="802" t="s">
        <v>12939</v>
      </c>
      <c r="F2896" s="802"/>
      <c r="G2896" s="589" t="s">
        <v>12938</v>
      </c>
      <c r="H2896" s="588" t="s">
        <v>12937</v>
      </c>
      <c r="I2896" s="588" t="s">
        <v>12936</v>
      </c>
      <c r="J2896" s="588" t="s">
        <v>12935</v>
      </c>
    </row>
    <row r="2897" spans="1:10" ht="48" customHeight="1">
      <c r="A2897" s="586" t="s">
        <v>12934</v>
      </c>
      <c r="B2897" s="587" t="s">
        <v>13367</v>
      </c>
      <c r="C2897" s="586" t="s">
        <v>7</v>
      </c>
      <c r="D2897" s="586" t="s">
        <v>4516</v>
      </c>
      <c r="E2897" s="803" t="s">
        <v>12928</v>
      </c>
      <c r="F2897" s="803"/>
      <c r="G2897" s="585" t="s">
        <v>12963</v>
      </c>
      <c r="H2897" s="584">
        <v>1</v>
      </c>
      <c r="I2897" s="583">
        <v>409.66</v>
      </c>
      <c r="J2897" s="583">
        <v>409.66</v>
      </c>
    </row>
    <row r="2898" spans="1:10" ht="48" customHeight="1">
      <c r="A2898" s="581" t="s">
        <v>12930</v>
      </c>
      <c r="B2898" s="582" t="s">
        <v>13194</v>
      </c>
      <c r="C2898" s="581" t="s">
        <v>7</v>
      </c>
      <c r="D2898" s="581" t="s">
        <v>1231</v>
      </c>
      <c r="E2898" s="804" t="s">
        <v>12945</v>
      </c>
      <c r="F2898" s="804"/>
      <c r="G2898" s="580" t="s">
        <v>46</v>
      </c>
      <c r="H2898" s="579">
        <v>1.2</v>
      </c>
      <c r="I2898" s="578">
        <v>1.56</v>
      </c>
      <c r="J2898" s="578">
        <v>1.87</v>
      </c>
    </row>
    <row r="2899" spans="1:10" ht="48" customHeight="1">
      <c r="A2899" s="581" t="s">
        <v>12930</v>
      </c>
      <c r="B2899" s="582" t="s">
        <v>13193</v>
      </c>
      <c r="C2899" s="581" t="s">
        <v>7</v>
      </c>
      <c r="D2899" s="581" t="s">
        <v>1232</v>
      </c>
      <c r="E2899" s="804" t="s">
        <v>12945</v>
      </c>
      <c r="F2899" s="804"/>
      <c r="G2899" s="580" t="s">
        <v>61</v>
      </c>
      <c r="H2899" s="579">
        <v>3.96</v>
      </c>
      <c r="I2899" s="578">
        <v>0.28999999999999998</v>
      </c>
      <c r="J2899" s="578">
        <v>1.1399999999999999</v>
      </c>
    </row>
    <row r="2900" spans="1:10" ht="24" customHeight="1">
      <c r="A2900" s="581" t="s">
        <v>12930</v>
      </c>
      <c r="B2900" s="582" t="s">
        <v>13102</v>
      </c>
      <c r="C2900" s="581" t="s">
        <v>7</v>
      </c>
      <c r="D2900" s="581" t="s">
        <v>1178</v>
      </c>
      <c r="E2900" s="804" t="s">
        <v>12928</v>
      </c>
      <c r="F2900" s="804"/>
      <c r="G2900" s="580" t="s">
        <v>23</v>
      </c>
      <c r="H2900" s="579">
        <v>5.16</v>
      </c>
      <c r="I2900" s="578">
        <v>14.29</v>
      </c>
      <c r="J2900" s="578">
        <v>73.73</v>
      </c>
    </row>
    <row r="2901" spans="1:10" ht="24" customHeight="1">
      <c r="A2901" s="576" t="s">
        <v>12926</v>
      </c>
      <c r="B2901" s="577" t="s">
        <v>13034</v>
      </c>
      <c r="C2901" s="576" t="s">
        <v>7</v>
      </c>
      <c r="D2901" s="576" t="s">
        <v>4681</v>
      </c>
      <c r="E2901" s="800" t="s">
        <v>12924</v>
      </c>
      <c r="F2901" s="800"/>
      <c r="G2901" s="575" t="s">
        <v>12963</v>
      </c>
      <c r="H2901" s="574">
        <v>1.17</v>
      </c>
      <c r="I2901" s="573">
        <v>74.17</v>
      </c>
      <c r="J2901" s="573">
        <v>86.77</v>
      </c>
    </row>
    <row r="2902" spans="1:10" ht="24" customHeight="1">
      <c r="A2902" s="576" t="s">
        <v>12926</v>
      </c>
      <c r="B2902" s="577" t="s">
        <v>13191</v>
      </c>
      <c r="C2902" s="576" t="s">
        <v>7</v>
      </c>
      <c r="D2902" s="576" t="s">
        <v>5463</v>
      </c>
      <c r="E2902" s="800" t="s">
        <v>12924</v>
      </c>
      <c r="F2902" s="800"/>
      <c r="G2902" s="575" t="s">
        <v>21</v>
      </c>
      <c r="H2902" s="574">
        <v>117.22</v>
      </c>
      <c r="I2902" s="573">
        <v>0.75</v>
      </c>
      <c r="J2902" s="573">
        <v>87.91</v>
      </c>
    </row>
    <row r="2903" spans="1:10" ht="24" customHeight="1">
      <c r="A2903" s="576" t="s">
        <v>12926</v>
      </c>
      <c r="B2903" s="577" t="s">
        <v>13190</v>
      </c>
      <c r="C2903" s="576" t="s">
        <v>7</v>
      </c>
      <c r="D2903" s="576" t="s">
        <v>4682</v>
      </c>
      <c r="E2903" s="800" t="s">
        <v>12924</v>
      </c>
      <c r="F2903" s="800"/>
      <c r="G2903" s="575" t="s">
        <v>21</v>
      </c>
      <c r="H2903" s="574">
        <v>263.74</v>
      </c>
      <c r="I2903" s="573">
        <v>0.6</v>
      </c>
      <c r="J2903" s="573">
        <v>158.24</v>
      </c>
    </row>
    <row r="2904" spans="1:10" ht="25.5">
      <c r="A2904" s="572"/>
      <c r="B2904" s="572"/>
      <c r="C2904" s="572"/>
      <c r="D2904" s="572"/>
      <c r="E2904" s="572" t="s">
        <v>12923</v>
      </c>
      <c r="F2904" s="571">
        <v>31.870042377485603</v>
      </c>
      <c r="G2904" s="572" t="s">
        <v>12922</v>
      </c>
      <c r="H2904" s="571">
        <v>26.79</v>
      </c>
      <c r="I2904" s="572" t="s">
        <v>12921</v>
      </c>
      <c r="J2904" s="571">
        <v>58.66</v>
      </c>
    </row>
    <row r="2905" spans="1:10" ht="15" thickBot="1">
      <c r="A2905" s="572"/>
      <c r="B2905" s="572"/>
      <c r="C2905" s="572"/>
      <c r="D2905" s="572"/>
      <c r="E2905" s="572" t="s">
        <v>12920</v>
      </c>
      <c r="F2905" s="571">
        <v>115.68</v>
      </c>
      <c r="G2905" s="572"/>
      <c r="H2905" s="801" t="s">
        <v>12919</v>
      </c>
      <c r="I2905" s="801"/>
      <c r="J2905" s="571">
        <v>525.34</v>
      </c>
    </row>
    <row r="2906" spans="1:10" ht="0.95" customHeight="1" thickTop="1">
      <c r="A2906" s="570"/>
      <c r="B2906" s="570"/>
      <c r="C2906" s="570"/>
      <c r="D2906" s="570"/>
      <c r="E2906" s="570"/>
      <c r="F2906" s="570"/>
      <c r="G2906" s="570"/>
      <c r="H2906" s="570"/>
      <c r="I2906" s="570"/>
      <c r="J2906" s="570"/>
    </row>
    <row r="2907" spans="1:10" ht="18" customHeight="1">
      <c r="A2907" s="590"/>
      <c r="B2907" s="588" t="s">
        <v>12942</v>
      </c>
      <c r="C2907" s="590" t="s">
        <v>12941</v>
      </c>
      <c r="D2907" s="590" t="s">
        <v>12940</v>
      </c>
      <c r="E2907" s="802" t="s">
        <v>12939</v>
      </c>
      <c r="F2907" s="802"/>
      <c r="G2907" s="589" t="s">
        <v>12938</v>
      </c>
      <c r="H2907" s="588" t="s">
        <v>12937</v>
      </c>
      <c r="I2907" s="588" t="s">
        <v>12936</v>
      </c>
      <c r="J2907" s="588" t="s">
        <v>12935</v>
      </c>
    </row>
    <row r="2908" spans="1:10" ht="48" customHeight="1">
      <c r="A2908" s="586" t="s">
        <v>12934</v>
      </c>
      <c r="B2908" s="587" t="s">
        <v>13366</v>
      </c>
      <c r="C2908" s="586" t="s">
        <v>7</v>
      </c>
      <c r="D2908" s="586" t="s">
        <v>4520</v>
      </c>
      <c r="E2908" s="803" t="s">
        <v>12928</v>
      </c>
      <c r="F2908" s="803"/>
      <c r="G2908" s="585" t="s">
        <v>12963</v>
      </c>
      <c r="H2908" s="584">
        <v>1</v>
      </c>
      <c r="I2908" s="583">
        <v>401.04</v>
      </c>
      <c r="J2908" s="583">
        <v>401.04</v>
      </c>
    </row>
    <row r="2909" spans="1:10" ht="48" customHeight="1">
      <c r="A2909" s="581" t="s">
        <v>12930</v>
      </c>
      <c r="B2909" s="582" t="s">
        <v>13194</v>
      </c>
      <c r="C2909" s="581" t="s">
        <v>7</v>
      </c>
      <c r="D2909" s="581" t="s">
        <v>1231</v>
      </c>
      <c r="E2909" s="804" t="s">
        <v>12945</v>
      </c>
      <c r="F2909" s="804"/>
      <c r="G2909" s="580" t="s">
        <v>46</v>
      </c>
      <c r="H2909" s="579">
        <v>1.05</v>
      </c>
      <c r="I2909" s="578">
        <v>1.56</v>
      </c>
      <c r="J2909" s="578">
        <v>1.63</v>
      </c>
    </row>
    <row r="2910" spans="1:10" ht="48" customHeight="1">
      <c r="A2910" s="581" t="s">
        <v>12930</v>
      </c>
      <c r="B2910" s="582" t="s">
        <v>13193</v>
      </c>
      <c r="C2910" s="581" t="s">
        <v>7</v>
      </c>
      <c r="D2910" s="581" t="s">
        <v>1232</v>
      </c>
      <c r="E2910" s="804" t="s">
        <v>12945</v>
      </c>
      <c r="F2910" s="804"/>
      <c r="G2910" s="580" t="s">
        <v>61</v>
      </c>
      <c r="H2910" s="579">
        <v>3.45</v>
      </c>
      <c r="I2910" s="578">
        <v>0.28999999999999998</v>
      </c>
      <c r="J2910" s="578">
        <v>1</v>
      </c>
    </row>
    <row r="2911" spans="1:10" ht="24" customHeight="1">
      <c r="A2911" s="581" t="s">
        <v>12930</v>
      </c>
      <c r="B2911" s="582" t="s">
        <v>13102</v>
      </c>
      <c r="C2911" s="581" t="s">
        <v>7</v>
      </c>
      <c r="D2911" s="581" t="s">
        <v>1178</v>
      </c>
      <c r="E2911" s="804" t="s">
        <v>12928</v>
      </c>
      <c r="F2911" s="804"/>
      <c r="G2911" s="580" t="s">
        <v>23</v>
      </c>
      <c r="H2911" s="579">
        <v>4.5</v>
      </c>
      <c r="I2911" s="578">
        <v>14.29</v>
      </c>
      <c r="J2911" s="578">
        <v>64.3</v>
      </c>
    </row>
    <row r="2912" spans="1:10" ht="24" customHeight="1">
      <c r="A2912" s="576" t="s">
        <v>12926</v>
      </c>
      <c r="B2912" s="577" t="s">
        <v>13034</v>
      </c>
      <c r="C2912" s="576" t="s">
        <v>7</v>
      </c>
      <c r="D2912" s="576" t="s">
        <v>4681</v>
      </c>
      <c r="E2912" s="800" t="s">
        <v>12924</v>
      </c>
      <c r="F2912" s="800"/>
      <c r="G2912" s="575" t="s">
        <v>12963</v>
      </c>
      <c r="H2912" s="574">
        <v>1.1599999999999999</v>
      </c>
      <c r="I2912" s="573">
        <v>74.17</v>
      </c>
      <c r="J2912" s="573">
        <v>86.03</v>
      </c>
    </row>
    <row r="2913" spans="1:10" ht="24" customHeight="1">
      <c r="A2913" s="576" t="s">
        <v>12926</v>
      </c>
      <c r="B2913" s="577" t="s">
        <v>13191</v>
      </c>
      <c r="C2913" s="576" t="s">
        <v>7</v>
      </c>
      <c r="D2913" s="576" t="s">
        <v>5463</v>
      </c>
      <c r="E2913" s="800" t="s">
        <v>12924</v>
      </c>
      <c r="F2913" s="800"/>
      <c r="G2913" s="575" t="s">
        <v>21</v>
      </c>
      <c r="H2913" s="574">
        <v>174.1</v>
      </c>
      <c r="I2913" s="573">
        <v>0.75</v>
      </c>
      <c r="J2913" s="573">
        <v>130.57</v>
      </c>
    </row>
    <row r="2914" spans="1:10" ht="24" customHeight="1">
      <c r="A2914" s="576" t="s">
        <v>12926</v>
      </c>
      <c r="B2914" s="577" t="s">
        <v>13190</v>
      </c>
      <c r="C2914" s="576" t="s">
        <v>7</v>
      </c>
      <c r="D2914" s="576" t="s">
        <v>4682</v>
      </c>
      <c r="E2914" s="800" t="s">
        <v>12924</v>
      </c>
      <c r="F2914" s="800"/>
      <c r="G2914" s="575" t="s">
        <v>21</v>
      </c>
      <c r="H2914" s="574">
        <v>195.86</v>
      </c>
      <c r="I2914" s="573">
        <v>0.6</v>
      </c>
      <c r="J2914" s="573">
        <v>117.51</v>
      </c>
    </row>
    <row r="2915" spans="1:10" ht="25.5">
      <c r="A2915" s="572"/>
      <c r="B2915" s="572"/>
      <c r="C2915" s="572"/>
      <c r="D2915" s="572"/>
      <c r="E2915" s="572" t="s">
        <v>12923</v>
      </c>
      <c r="F2915" s="571">
        <v>27.795284146473975</v>
      </c>
      <c r="G2915" s="572" t="s">
        <v>12922</v>
      </c>
      <c r="H2915" s="571">
        <v>23.36</v>
      </c>
      <c r="I2915" s="572" t="s">
        <v>12921</v>
      </c>
      <c r="J2915" s="571">
        <v>51.16</v>
      </c>
    </row>
    <row r="2916" spans="1:10" ht="15" thickBot="1">
      <c r="A2916" s="572"/>
      <c r="B2916" s="572"/>
      <c r="C2916" s="572"/>
      <c r="D2916" s="572"/>
      <c r="E2916" s="572" t="s">
        <v>12920</v>
      </c>
      <c r="F2916" s="571">
        <v>113.25</v>
      </c>
      <c r="G2916" s="572"/>
      <c r="H2916" s="801" t="s">
        <v>12919</v>
      </c>
      <c r="I2916" s="801"/>
      <c r="J2916" s="571">
        <v>514.29</v>
      </c>
    </row>
    <row r="2917" spans="1:10" ht="0.95" customHeight="1" thickTop="1">
      <c r="A2917" s="570"/>
      <c r="B2917" s="570"/>
      <c r="C2917" s="570"/>
      <c r="D2917" s="570"/>
      <c r="E2917" s="570"/>
      <c r="F2917" s="570"/>
      <c r="G2917" s="570"/>
      <c r="H2917" s="570"/>
      <c r="I2917" s="570"/>
      <c r="J2917" s="570"/>
    </row>
    <row r="2918" spans="1:10" ht="18" customHeight="1">
      <c r="A2918" s="590"/>
      <c r="B2918" s="588" t="s">
        <v>12942</v>
      </c>
      <c r="C2918" s="590" t="s">
        <v>12941</v>
      </c>
      <c r="D2918" s="590" t="s">
        <v>12940</v>
      </c>
      <c r="E2918" s="802" t="s">
        <v>12939</v>
      </c>
      <c r="F2918" s="802"/>
      <c r="G2918" s="589" t="s">
        <v>12938</v>
      </c>
      <c r="H2918" s="588" t="s">
        <v>12937</v>
      </c>
      <c r="I2918" s="588" t="s">
        <v>12936</v>
      </c>
      <c r="J2918" s="588" t="s">
        <v>12935</v>
      </c>
    </row>
    <row r="2919" spans="1:10" ht="48" customHeight="1">
      <c r="A2919" s="586" t="s">
        <v>12934</v>
      </c>
      <c r="B2919" s="587" t="s">
        <v>13365</v>
      </c>
      <c r="C2919" s="586" t="s">
        <v>7</v>
      </c>
      <c r="D2919" s="586" t="s">
        <v>4521</v>
      </c>
      <c r="E2919" s="803" t="s">
        <v>12928</v>
      </c>
      <c r="F2919" s="803"/>
      <c r="G2919" s="585" t="s">
        <v>12963</v>
      </c>
      <c r="H2919" s="584">
        <v>1</v>
      </c>
      <c r="I2919" s="583">
        <v>383.36</v>
      </c>
      <c r="J2919" s="583">
        <v>383.36</v>
      </c>
    </row>
    <row r="2920" spans="1:10" ht="48" customHeight="1">
      <c r="A2920" s="581" t="s">
        <v>12930</v>
      </c>
      <c r="B2920" s="582" t="s">
        <v>13295</v>
      </c>
      <c r="C2920" s="581" t="s">
        <v>7</v>
      </c>
      <c r="D2920" s="581" t="s">
        <v>1296</v>
      </c>
      <c r="E2920" s="804" t="s">
        <v>12945</v>
      </c>
      <c r="F2920" s="804"/>
      <c r="G2920" s="580" t="s">
        <v>46</v>
      </c>
      <c r="H2920" s="579">
        <v>0.85</v>
      </c>
      <c r="I2920" s="578">
        <v>4.2699999999999996</v>
      </c>
      <c r="J2920" s="578">
        <v>3.62</v>
      </c>
    </row>
    <row r="2921" spans="1:10" ht="48" customHeight="1">
      <c r="A2921" s="581" t="s">
        <v>12930</v>
      </c>
      <c r="B2921" s="582" t="s">
        <v>13294</v>
      </c>
      <c r="C2921" s="581" t="s">
        <v>7</v>
      </c>
      <c r="D2921" s="581" t="s">
        <v>1297</v>
      </c>
      <c r="E2921" s="804" t="s">
        <v>12945</v>
      </c>
      <c r="F2921" s="804"/>
      <c r="G2921" s="580" t="s">
        <v>61</v>
      </c>
      <c r="H2921" s="579">
        <v>2.8</v>
      </c>
      <c r="I2921" s="578">
        <v>1.2</v>
      </c>
      <c r="J2921" s="578">
        <v>3.36</v>
      </c>
    </row>
    <row r="2922" spans="1:10" ht="24" customHeight="1">
      <c r="A2922" s="581" t="s">
        <v>12930</v>
      </c>
      <c r="B2922" s="582" t="s">
        <v>12929</v>
      </c>
      <c r="C2922" s="581" t="s">
        <v>7</v>
      </c>
      <c r="D2922" s="581" t="s">
        <v>25</v>
      </c>
      <c r="E2922" s="804" t="s">
        <v>12928</v>
      </c>
      <c r="F2922" s="804"/>
      <c r="G2922" s="580" t="s">
        <v>23</v>
      </c>
      <c r="H2922" s="579">
        <v>0.79</v>
      </c>
      <c r="I2922" s="578">
        <v>15.65</v>
      </c>
      <c r="J2922" s="578">
        <v>12.36</v>
      </c>
    </row>
    <row r="2923" spans="1:10" ht="24" customHeight="1">
      <c r="A2923" s="581" t="s">
        <v>12930</v>
      </c>
      <c r="B2923" s="582" t="s">
        <v>13102</v>
      </c>
      <c r="C2923" s="581" t="s">
        <v>7</v>
      </c>
      <c r="D2923" s="581" t="s">
        <v>1178</v>
      </c>
      <c r="E2923" s="804" t="s">
        <v>12928</v>
      </c>
      <c r="F2923" s="804"/>
      <c r="G2923" s="580" t="s">
        <v>23</v>
      </c>
      <c r="H2923" s="579">
        <v>3.65</v>
      </c>
      <c r="I2923" s="578">
        <v>14.29</v>
      </c>
      <c r="J2923" s="578">
        <v>52.15</v>
      </c>
    </row>
    <row r="2924" spans="1:10" ht="24" customHeight="1">
      <c r="A2924" s="576" t="s">
        <v>12926</v>
      </c>
      <c r="B2924" s="577" t="s">
        <v>13034</v>
      </c>
      <c r="C2924" s="576" t="s">
        <v>7</v>
      </c>
      <c r="D2924" s="576" t="s">
        <v>4681</v>
      </c>
      <c r="E2924" s="800" t="s">
        <v>12924</v>
      </c>
      <c r="F2924" s="800"/>
      <c r="G2924" s="575" t="s">
        <v>12963</v>
      </c>
      <c r="H2924" s="574">
        <v>1.18</v>
      </c>
      <c r="I2924" s="573">
        <v>74.17</v>
      </c>
      <c r="J2924" s="573">
        <v>87.52</v>
      </c>
    </row>
    <row r="2925" spans="1:10" ht="24" customHeight="1">
      <c r="A2925" s="576" t="s">
        <v>12926</v>
      </c>
      <c r="B2925" s="577" t="s">
        <v>13191</v>
      </c>
      <c r="C2925" s="576" t="s">
        <v>7</v>
      </c>
      <c r="D2925" s="576" t="s">
        <v>5463</v>
      </c>
      <c r="E2925" s="800" t="s">
        <v>12924</v>
      </c>
      <c r="F2925" s="800"/>
      <c r="G2925" s="575" t="s">
        <v>21</v>
      </c>
      <c r="H2925" s="574">
        <v>157.44</v>
      </c>
      <c r="I2925" s="573">
        <v>0.75</v>
      </c>
      <c r="J2925" s="573">
        <v>118.08</v>
      </c>
    </row>
    <row r="2926" spans="1:10" ht="24" customHeight="1">
      <c r="A2926" s="576" t="s">
        <v>12926</v>
      </c>
      <c r="B2926" s="577" t="s">
        <v>13190</v>
      </c>
      <c r="C2926" s="576" t="s">
        <v>7</v>
      </c>
      <c r="D2926" s="576" t="s">
        <v>4682</v>
      </c>
      <c r="E2926" s="800" t="s">
        <v>12924</v>
      </c>
      <c r="F2926" s="800"/>
      <c r="G2926" s="575" t="s">
        <v>21</v>
      </c>
      <c r="H2926" s="574">
        <v>177.12</v>
      </c>
      <c r="I2926" s="573">
        <v>0.6</v>
      </c>
      <c r="J2926" s="573">
        <v>106.27</v>
      </c>
    </row>
    <row r="2927" spans="1:10" ht="25.5">
      <c r="A2927" s="572"/>
      <c r="B2927" s="572"/>
      <c r="C2927" s="572"/>
      <c r="D2927" s="572"/>
      <c r="E2927" s="572" t="s">
        <v>12923</v>
      </c>
      <c r="F2927" s="571">
        <v>27.675757905030967</v>
      </c>
      <c r="G2927" s="572" t="s">
        <v>12922</v>
      </c>
      <c r="H2927" s="571">
        <v>23.26</v>
      </c>
      <c r="I2927" s="572" t="s">
        <v>12921</v>
      </c>
      <c r="J2927" s="571">
        <v>50.94</v>
      </c>
    </row>
    <row r="2928" spans="1:10" ht="15" thickBot="1">
      <c r="A2928" s="572"/>
      <c r="B2928" s="572"/>
      <c r="C2928" s="572"/>
      <c r="D2928" s="572"/>
      <c r="E2928" s="572" t="s">
        <v>12920</v>
      </c>
      <c r="F2928" s="571">
        <v>108.26</v>
      </c>
      <c r="G2928" s="572"/>
      <c r="H2928" s="801" t="s">
        <v>12919</v>
      </c>
      <c r="I2928" s="801"/>
      <c r="J2928" s="571">
        <v>491.62</v>
      </c>
    </row>
    <row r="2929" spans="1:10" ht="0.95" customHeight="1" thickTop="1">
      <c r="A2929" s="570"/>
      <c r="B2929" s="570"/>
      <c r="C2929" s="570"/>
      <c r="D2929" s="570"/>
      <c r="E2929" s="570"/>
      <c r="F2929" s="570"/>
      <c r="G2929" s="570"/>
      <c r="H2929" s="570"/>
      <c r="I2929" s="570"/>
      <c r="J2929" s="570"/>
    </row>
    <row r="2930" spans="1:10" ht="18" customHeight="1">
      <c r="A2930" s="590"/>
      <c r="B2930" s="588" t="s">
        <v>12942</v>
      </c>
      <c r="C2930" s="590" t="s">
        <v>12941</v>
      </c>
      <c r="D2930" s="590" t="s">
        <v>12940</v>
      </c>
      <c r="E2930" s="802" t="s">
        <v>12939</v>
      </c>
      <c r="F2930" s="802"/>
      <c r="G2930" s="589" t="s">
        <v>12938</v>
      </c>
      <c r="H2930" s="588" t="s">
        <v>12937</v>
      </c>
      <c r="I2930" s="588" t="s">
        <v>12936</v>
      </c>
      <c r="J2930" s="588" t="s">
        <v>12935</v>
      </c>
    </row>
    <row r="2931" spans="1:10" ht="60" customHeight="1">
      <c r="A2931" s="586" t="s">
        <v>12934</v>
      </c>
      <c r="B2931" s="587" t="s">
        <v>13364</v>
      </c>
      <c r="C2931" s="586" t="s">
        <v>7</v>
      </c>
      <c r="D2931" s="586" t="s">
        <v>4554</v>
      </c>
      <c r="E2931" s="803" t="s">
        <v>12928</v>
      </c>
      <c r="F2931" s="803"/>
      <c r="G2931" s="585" t="s">
        <v>12963</v>
      </c>
      <c r="H2931" s="584">
        <v>1</v>
      </c>
      <c r="I2931" s="583">
        <v>383.63</v>
      </c>
      <c r="J2931" s="583">
        <v>383.63</v>
      </c>
    </row>
    <row r="2932" spans="1:10" ht="36" customHeight="1">
      <c r="A2932" s="581" t="s">
        <v>12930</v>
      </c>
      <c r="B2932" s="582" t="s">
        <v>13124</v>
      </c>
      <c r="C2932" s="581" t="s">
        <v>7</v>
      </c>
      <c r="D2932" s="581" t="s">
        <v>1179</v>
      </c>
      <c r="E2932" s="804" t="s">
        <v>12945</v>
      </c>
      <c r="F2932" s="804"/>
      <c r="G2932" s="580" t="s">
        <v>46</v>
      </c>
      <c r="H2932" s="579">
        <v>1.1399999999999999</v>
      </c>
      <c r="I2932" s="578">
        <v>4.2300000000000004</v>
      </c>
      <c r="J2932" s="578">
        <v>4.82</v>
      </c>
    </row>
    <row r="2933" spans="1:10" ht="36" customHeight="1">
      <c r="A2933" s="581" t="s">
        <v>12930</v>
      </c>
      <c r="B2933" s="582" t="s">
        <v>13125</v>
      </c>
      <c r="C2933" s="581" t="s">
        <v>7</v>
      </c>
      <c r="D2933" s="581" t="s">
        <v>1184</v>
      </c>
      <c r="E2933" s="804" t="s">
        <v>12945</v>
      </c>
      <c r="F2933" s="804"/>
      <c r="G2933" s="580" t="s">
        <v>61</v>
      </c>
      <c r="H2933" s="579">
        <v>3.74</v>
      </c>
      <c r="I2933" s="578">
        <v>0.79</v>
      </c>
      <c r="J2933" s="578">
        <v>2.95</v>
      </c>
    </row>
    <row r="2934" spans="1:10" ht="24" customHeight="1">
      <c r="A2934" s="581" t="s">
        <v>12930</v>
      </c>
      <c r="B2934" s="582" t="s">
        <v>13102</v>
      </c>
      <c r="C2934" s="581" t="s">
        <v>7</v>
      </c>
      <c r="D2934" s="581" t="s">
        <v>1178</v>
      </c>
      <c r="E2934" s="804" t="s">
        <v>12928</v>
      </c>
      <c r="F2934" s="804"/>
      <c r="G2934" s="580" t="s">
        <v>23</v>
      </c>
      <c r="H2934" s="579">
        <v>4.88</v>
      </c>
      <c r="I2934" s="578">
        <v>14.29</v>
      </c>
      <c r="J2934" s="578">
        <v>69.73</v>
      </c>
    </row>
    <row r="2935" spans="1:10" ht="24" customHeight="1">
      <c r="A2935" s="576" t="s">
        <v>12926</v>
      </c>
      <c r="B2935" s="577" t="s">
        <v>13034</v>
      </c>
      <c r="C2935" s="576" t="s">
        <v>7</v>
      </c>
      <c r="D2935" s="576" t="s">
        <v>4681</v>
      </c>
      <c r="E2935" s="800" t="s">
        <v>12924</v>
      </c>
      <c r="F2935" s="800"/>
      <c r="G2935" s="575" t="s">
        <v>12963</v>
      </c>
      <c r="H2935" s="574">
        <v>1.1599999999999999</v>
      </c>
      <c r="I2935" s="573">
        <v>74.17</v>
      </c>
      <c r="J2935" s="573">
        <v>86.03</v>
      </c>
    </row>
    <row r="2936" spans="1:10" ht="24" customHeight="1">
      <c r="A2936" s="576" t="s">
        <v>12926</v>
      </c>
      <c r="B2936" s="577" t="s">
        <v>13191</v>
      </c>
      <c r="C2936" s="576" t="s">
        <v>7</v>
      </c>
      <c r="D2936" s="576" t="s">
        <v>5463</v>
      </c>
      <c r="E2936" s="800" t="s">
        <v>12924</v>
      </c>
      <c r="F2936" s="800"/>
      <c r="G2936" s="575" t="s">
        <v>21</v>
      </c>
      <c r="H2936" s="574">
        <v>154.46</v>
      </c>
      <c r="I2936" s="573">
        <v>0.75</v>
      </c>
      <c r="J2936" s="573">
        <v>115.84</v>
      </c>
    </row>
    <row r="2937" spans="1:10" ht="24" customHeight="1">
      <c r="A2937" s="576" t="s">
        <v>12926</v>
      </c>
      <c r="B2937" s="577" t="s">
        <v>13190</v>
      </c>
      <c r="C2937" s="576" t="s">
        <v>7</v>
      </c>
      <c r="D2937" s="576" t="s">
        <v>4682</v>
      </c>
      <c r="E2937" s="800" t="s">
        <v>12924</v>
      </c>
      <c r="F2937" s="800"/>
      <c r="G2937" s="575" t="s">
        <v>21</v>
      </c>
      <c r="H2937" s="574">
        <v>173.77</v>
      </c>
      <c r="I2937" s="573">
        <v>0.6</v>
      </c>
      <c r="J2937" s="573">
        <v>104.26</v>
      </c>
    </row>
    <row r="2938" spans="1:10" ht="25.5">
      <c r="A2938" s="572"/>
      <c r="B2938" s="572"/>
      <c r="C2938" s="572"/>
      <c r="D2938" s="572"/>
      <c r="E2938" s="572" t="s">
        <v>12923</v>
      </c>
      <c r="F2938" s="571">
        <v>30.142344887536673</v>
      </c>
      <c r="G2938" s="572" t="s">
        <v>12922</v>
      </c>
      <c r="H2938" s="571">
        <v>25.34</v>
      </c>
      <c r="I2938" s="572" t="s">
        <v>12921</v>
      </c>
      <c r="J2938" s="571">
        <v>55.48</v>
      </c>
    </row>
    <row r="2939" spans="1:10" ht="15" thickBot="1">
      <c r="A2939" s="572"/>
      <c r="B2939" s="572"/>
      <c r="C2939" s="572"/>
      <c r="D2939" s="572"/>
      <c r="E2939" s="572" t="s">
        <v>12920</v>
      </c>
      <c r="F2939" s="571">
        <v>108.33</v>
      </c>
      <c r="G2939" s="572"/>
      <c r="H2939" s="801" t="s">
        <v>12919</v>
      </c>
      <c r="I2939" s="801"/>
      <c r="J2939" s="571">
        <v>491.96</v>
      </c>
    </row>
    <row r="2940" spans="1:10" ht="0.95" customHeight="1" thickTop="1">
      <c r="A2940" s="570"/>
      <c r="B2940" s="570"/>
      <c r="C2940" s="570"/>
      <c r="D2940" s="570"/>
      <c r="E2940" s="570"/>
      <c r="F2940" s="570"/>
      <c r="G2940" s="570"/>
      <c r="H2940" s="570"/>
      <c r="I2940" s="570"/>
      <c r="J2940" s="570"/>
    </row>
    <row r="2941" spans="1:10" ht="18" customHeight="1">
      <c r="A2941" s="590"/>
      <c r="B2941" s="588" t="s">
        <v>12942</v>
      </c>
      <c r="C2941" s="590" t="s">
        <v>12941</v>
      </c>
      <c r="D2941" s="590" t="s">
        <v>12940</v>
      </c>
      <c r="E2941" s="802" t="s">
        <v>12939</v>
      </c>
      <c r="F2941" s="802"/>
      <c r="G2941" s="589" t="s">
        <v>12938</v>
      </c>
      <c r="H2941" s="588" t="s">
        <v>12937</v>
      </c>
      <c r="I2941" s="588" t="s">
        <v>12936</v>
      </c>
      <c r="J2941" s="588" t="s">
        <v>12935</v>
      </c>
    </row>
    <row r="2942" spans="1:10" ht="36" customHeight="1">
      <c r="A2942" s="586" t="s">
        <v>12934</v>
      </c>
      <c r="B2942" s="587" t="s">
        <v>13363</v>
      </c>
      <c r="C2942" s="586" t="s">
        <v>7</v>
      </c>
      <c r="D2942" s="586" t="s">
        <v>4534</v>
      </c>
      <c r="E2942" s="803" t="s">
        <v>12928</v>
      </c>
      <c r="F2942" s="803"/>
      <c r="G2942" s="585" t="s">
        <v>12963</v>
      </c>
      <c r="H2942" s="584">
        <v>1</v>
      </c>
      <c r="I2942" s="583">
        <v>392.81</v>
      </c>
      <c r="J2942" s="583">
        <v>392.81</v>
      </c>
    </row>
    <row r="2943" spans="1:10" ht="48" customHeight="1">
      <c r="A2943" s="581" t="s">
        <v>12930</v>
      </c>
      <c r="B2943" s="582" t="s">
        <v>13194</v>
      </c>
      <c r="C2943" s="581" t="s">
        <v>7</v>
      </c>
      <c r="D2943" s="581" t="s">
        <v>1231</v>
      </c>
      <c r="E2943" s="804" t="s">
        <v>12945</v>
      </c>
      <c r="F2943" s="804"/>
      <c r="G2943" s="580" t="s">
        <v>46</v>
      </c>
      <c r="H2943" s="579">
        <v>1.01</v>
      </c>
      <c r="I2943" s="578">
        <v>1.56</v>
      </c>
      <c r="J2943" s="578">
        <v>1.57</v>
      </c>
    </row>
    <row r="2944" spans="1:10" ht="48" customHeight="1">
      <c r="A2944" s="581" t="s">
        <v>12930</v>
      </c>
      <c r="B2944" s="582" t="s">
        <v>13193</v>
      </c>
      <c r="C2944" s="581" t="s">
        <v>7</v>
      </c>
      <c r="D2944" s="581" t="s">
        <v>1232</v>
      </c>
      <c r="E2944" s="804" t="s">
        <v>12945</v>
      </c>
      <c r="F2944" s="804"/>
      <c r="G2944" s="580" t="s">
        <v>61</v>
      </c>
      <c r="H2944" s="579">
        <v>3.31</v>
      </c>
      <c r="I2944" s="578">
        <v>0.28999999999999998</v>
      </c>
      <c r="J2944" s="578">
        <v>0.95</v>
      </c>
    </row>
    <row r="2945" spans="1:10" ht="24" customHeight="1">
      <c r="A2945" s="581" t="s">
        <v>12930</v>
      </c>
      <c r="B2945" s="582" t="s">
        <v>13102</v>
      </c>
      <c r="C2945" s="581" t="s">
        <v>7</v>
      </c>
      <c r="D2945" s="581" t="s">
        <v>1178</v>
      </c>
      <c r="E2945" s="804" t="s">
        <v>12928</v>
      </c>
      <c r="F2945" s="804"/>
      <c r="G2945" s="580" t="s">
        <v>23</v>
      </c>
      <c r="H2945" s="579">
        <v>4.32</v>
      </c>
      <c r="I2945" s="578">
        <v>14.29</v>
      </c>
      <c r="J2945" s="578">
        <v>61.73</v>
      </c>
    </row>
    <row r="2946" spans="1:10" ht="24" customHeight="1">
      <c r="A2946" s="576" t="s">
        <v>12926</v>
      </c>
      <c r="B2946" s="577" t="s">
        <v>13192</v>
      </c>
      <c r="C2946" s="576" t="s">
        <v>7</v>
      </c>
      <c r="D2946" s="576" t="s">
        <v>4949</v>
      </c>
      <c r="E2946" s="800" t="s">
        <v>12924</v>
      </c>
      <c r="F2946" s="800"/>
      <c r="G2946" s="575" t="s">
        <v>12963</v>
      </c>
      <c r="H2946" s="574">
        <v>0.95</v>
      </c>
      <c r="I2946" s="573">
        <v>76.5</v>
      </c>
      <c r="J2946" s="573">
        <v>72.67</v>
      </c>
    </row>
    <row r="2947" spans="1:10" ht="24" customHeight="1">
      <c r="A2947" s="576" t="s">
        <v>12926</v>
      </c>
      <c r="B2947" s="577" t="s">
        <v>13190</v>
      </c>
      <c r="C2947" s="576" t="s">
        <v>7</v>
      </c>
      <c r="D2947" s="576" t="s">
        <v>4682</v>
      </c>
      <c r="E2947" s="800" t="s">
        <v>12924</v>
      </c>
      <c r="F2947" s="800"/>
      <c r="G2947" s="575" t="s">
        <v>21</v>
      </c>
      <c r="H2947" s="574">
        <v>426.49</v>
      </c>
      <c r="I2947" s="573">
        <v>0.6</v>
      </c>
      <c r="J2947" s="573">
        <v>255.89</v>
      </c>
    </row>
    <row r="2948" spans="1:10" ht="25.5">
      <c r="A2948" s="572"/>
      <c r="B2948" s="572"/>
      <c r="C2948" s="572"/>
      <c r="D2948" s="572"/>
      <c r="E2948" s="572" t="s">
        <v>12923</v>
      </c>
      <c r="F2948" s="571">
        <v>26.681516896664132</v>
      </c>
      <c r="G2948" s="572" t="s">
        <v>12922</v>
      </c>
      <c r="H2948" s="571">
        <v>22.43</v>
      </c>
      <c r="I2948" s="572" t="s">
        <v>12921</v>
      </c>
      <c r="J2948" s="571">
        <v>49.11</v>
      </c>
    </row>
    <row r="2949" spans="1:10" ht="15" thickBot="1">
      <c r="A2949" s="572"/>
      <c r="B2949" s="572"/>
      <c r="C2949" s="572"/>
      <c r="D2949" s="572"/>
      <c r="E2949" s="572" t="s">
        <v>12920</v>
      </c>
      <c r="F2949" s="571">
        <v>110.92</v>
      </c>
      <c r="G2949" s="572"/>
      <c r="H2949" s="801" t="s">
        <v>12919</v>
      </c>
      <c r="I2949" s="801"/>
      <c r="J2949" s="571">
        <v>503.73</v>
      </c>
    </row>
    <row r="2950" spans="1:10" ht="0.95" customHeight="1" thickTop="1">
      <c r="A2950" s="570"/>
      <c r="B2950" s="570"/>
      <c r="C2950" s="570"/>
      <c r="D2950" s="570"/>
      <c r="E2950" s="570"/>
      <c r="F2950" s="570"/>
      <c r="G2950" s="570"/>
      <c r="H2950" s="570"/>
      <c r="I2950" s="570"/>
      <c r="J2950" s="570"/>
    </row>
    <row r="2951" spans="1:10" ht="18" customHeight="1">
      <c r="A2951" s="590"/>
      <c r="B2951" s="588" t="s">
        <v>12942</v>
      </c>
      <c r="C2951" s="590" t="s">
        <v>12941</v>
      </c>
      <c r="D2951" s="590" t="s">
        <v>12940</v>
      </c>
      <c r="E2951" s="802" t="s">
        <v>12939</v>
      </c>
      <c r="F2951" s="802"/>
      <c r="G2951" s="589" t="s">
        <v>12938</v>
      </c>
      <c r="H2951" s="588" t="s">
        <v>12937</v>
      </c>
      <c r="I2951" s="588" t="s">
        <v>12936</v>
      </c>
      <c r="J2951" s="588" t="s">
        <v>12935</v>
      </c>
    </row>
    <row r="2952" spans="1:10" ht="36" customHeight="1">
      <c r="A2952" s="586" t="s">
        <v>12934</v>
      </c>
      <c r="B2952" s="587" t="s">
        <v>13362</v>
      </c>
      <c r="C2952" s="586" t="s">
        <v>7</v>
      </c>
      <c r="D2952" s="586" t="s">
        <v>4524</v>
      </c>
      <c r="E2952" s="803" t="s">
        <v>12928</v>
      </c>
      <c r="F2952" s="803"/>
      <c r="G2952" s="585" t="s">
        <v>12963</v>
      </c>
      <c r="H2952" s="584">
        <v>1</v>
      </c>
      <c r="I2952" s="583">
        <v>504.09</v>
      </c>
      <c r="J2952" s="583">
        <v>504.09</v>
      </c>
    </row>
    <row r="2953" spans="1:10" ht="48" customHeight="1">
      <c r="A2953" s="581" t="s">
        <v>12930</v>
      </c>
      <c r="B2953" s="582" t="s">
        <v>13194</v>
      </c>
      <c r="C2953" s="581" t="s">
        <v>7</v>
      </c>
      <c r="D2953" s="581" t="s">
        <v>1231</v>
      </c>
      <c r="E2953" s="804" t="s">
        <v>12945</v>
      </c>
      <c r="F2953" s="804"/>
      <c r="G2953" s="580" t="s">
        <v>46</v>
      </c>
      <c r="H2953" s="579">
        <v>1.03</v>
      </c>
      <c r="I2953" s="578">
        <v>1.56</v>
      </c>
      <c r="J2953" s="578">
        <v>1.6</v>
      </c>
    </row>
    <row r="2954" spans="1:10" ht="48" customHeight="1">
      <c r="A2954" s="581" t="s">
        <v>12930</v>
      </c>
      <c r="B2954" s="582" t="s">
        <v>13193</v>
      </c>
      <c r="C2954" s="581" t="s">
        <v>7</v>
      </c>
      <c r="D2954" s="581" t="s">
        <v>1232</v>
      </c>
      <c r="E2954" s="804" t="s">
        <v>12945</v>
      </c>
      <c r="F2954" s="804"/>
      <c r="G2954" s="580" t="s">
        <v>61</v>
      </c>
      <c r="H2954" s="579">
        <v>3.39</v>
      </c>
      <c r="I2954" s="578">
        <v>0.28999999999999998</v>
      </c>
      <c r="J2954" s="578">
        <v>0.98</v>
      </c>
    </row>
    <row r="2955" spans="1:10" ht="24" customHeight="1">
      <c r="A2955" s="581" t="s">
        <v>12930</v>
      </c>
      <c r="B2955" s="582" t="s">
        <v>13102</v>
      </c>
      <c r="C2955" s="581" t="s">
        <v>7</v>
      </c>
      <c r="D2955" s="581" t="s">
        <v>1178</v>
      </c>
      <c r="E2955" s="804" t="s">
        <v>12928</v>
      </c>
      <c r="F2955" s="804"/>
      <c r="G2955" s="580" t="s">
        <v>23</v>
      </c>
      <c r="H2955" s="579">
        <v>4.42</v>
      </c>
      <c r="I2955" s="578">
        <v>14.29</v>
      </c>
      <c r="J2955" s="578">
        <v>63.16</v>
      </c>
    </row>
    <row r="2956" spans="1:10" ht="24" customHeight="1">
      <c r="A2956" s="576" t="s">
        <v>12926</v>
      </c>
      <c r="B2956" s="577" t="s">
        <v>13034</v>
      </c>
      <c r="C2956" s="576" t="s">
        <v>7</v>
      </c>
      <c r="D2956" s="576" t="s">
        <v>4681</v>
      </c>
      <c r="E2956" s="800" t="s">
        <v>12924</v>
      </c>
      <c r="F2956" s="800"/>
      <c r="G2956" s="575" t="s">
        <v>12963</v>
      </c>
      <c r="H2956" s="574">
        <v>1.27</v>
      </c>
      <c r="I2956" s="573">
        <v>74.17</v>
      </c>
      <c r="J2956" s="573">
        <v>94.19</v>
      </c>
    </row>
    <row r="2957" spans="1:10" ht="24" customHeight="1">
      <c r="A2957" s="576" t="s">
        <v>12926</v>
      </c>
      <c r="B2957" s="577" t="s">
        <v>13190</v>
      </c>
      <c r="C2957" s="576" t="s">
        <v>7</v>
      </c>
      <c r="D2957" s="576" t="s">
        <v>4682</v>
      </c>
      <c r="E2957" s="800" t="s">
        <v>12924</v>
      </c>
      <c r="F2957" s="800"/>
      <c r="G2957" s="575" t="s">
        <v>21</v>
      </c>
      <c r="H2957" s="574">
        <v>573.61</v>
      </c>
      <c r="I2957" s="573">
        <v>0.6</v>
      </c>
      <c r="J2957" s="573">
        <v>344.16</v>
      </c>
    </row>
    <row r="2958" spans="1:10" ht="25.5">
      <c r="A2958" s="572"/>
      <c r="B2958" s="572"/>
      <c r="C2958" s="572"/>
      <c r="D2958" s="572"/>
      <c r="E2958" s="572" t="s">
        <v>12923</v>
      </c>
      <c r="F2958" s="571">
        <v>27.3008801477779</v>
      </c>
      <c r="G2958" s="572" t="s">
        <v>12922</v>
      </c>
      <c r="H2958" s="571">
        <v>22.95</v>
      </c>
      <c r="I2958" s="572" t="s">
        <v>12921</v>
      </c>
      <c r="J2958" s="571">
        <v>50.25</v>
      </c>
    </row>
    <row r="2959" spans="1:10" ht="15" thickBot="1">
      <c r="A2959" s="572"/>
      <c r="B2959" s="572"/>
      <c r="C2959" s="572"/>
      <c r="D2959" s="572"/>
      <c r="E2959" s="572" t="s">
        <v>12920</v>
      </c>
      <c r="F2959" s="571">
        <v>142.35</v>
      </c>
      <c r="G2959" s="572"/>
      <c r="H2959" s="801" t="s">
        <v>12919</v>
      </c>
      <c r="I2959" s="801"/>
      <c r="J2959" s="571">
        <v>646.44000000000005</v>
      </c>
    </row>
    <row r="2960" spans="1:10" ht="0.95" customHeight="1" thickTop="1">
      <c r="A2960" s="570"/>
      <c r="B2960" s="570"/>
      <c r="C2960" s="570"/>
      <c r="D2960" s="570"/>
      <c r="E2960" s="570"/>
      <c r="F2960" s="570"/>
      <c r="G2960" s="570"/>
      <c r="H2960" s="570"/>
      <c r="I2960" s="570"/>
      <c r="J2960" s="570"/>
    </row>
    <row r="2961" spans="1:10" ht="18" customHeight="1">
      <c r="A2961" s="590"/>
      <c r="B2961" s="588" t="s">
        <v>12942</v>
      </c>
      <c r="C2961" s="590" t="s">
        <v>12941</v>
      </c>
      <c r="D2961" s="590" t="s">
        <v>12940</v>
      </c>
      <c r="E2961" s="802" t="s">
        <v>12939</v>
      </c>
      <c r="F2961" s="802"/>
      <c r="G2961" s="589" t="s">
        <v>12938</v>
      </c>
      <c r="H2961" s="588" t="s">
        <v>12937</v>
      </c>
      <c r="I2961" s="588" t="s">
        <v>12936</v>
      </c>
      <c r="J2961" s="588" t="s">
        <v>12935</v>
      </c>
    </row>
    <row r="2962" spans="1:10" ht="24" customHeight="1">
      <c r="A2962" s="586" t="s">
        <v>12934</v>
      </c>
      <c r="B2962" s="587" t="s">
        <v>13361</v>
      </c>
      <c r="C2962" s="586" t="s">
        <v>7</v>
      </c>
      <c r="D2962" s="586" t="s">
        <v>4624</v>
      </c>
      <c r="E2962" s="803" t="s">
        <v>12928</v>
      </c>
      <c r="F2962" s="803"/>
      <c r="G2962" s="585" t="s">
        <v>12963</v>
      </c>
      <c r="H2962" s="584">
        <v>1</v>
      </c>
      <c r="I2962" s="583">
        <v>503.25</v>
      </c>
      <c r="J2962" s="583">
        <v>503.25</v>
      </c>
    </row>
    <row r="2963" spans="1:10" ht="24" customHeight="1">
      <c r="A2963" s="581" t="s">
        <v>12930</v>
      </c>
      <c r="B2963" s="582" t="s">
        <v>12929</v>
      </c>
      <c r="C2963" s="581" t="s">
        <v>7</v>
      </c>
      <c r="D2963" s="581" t="s">
        <v>25</v>
      </c>
      <c r="E2963" s="804" t="s">
        <v>12928</v>
      </c>
      <c r="F2963" s="804"/>
      <c r="G2963" s="580" t="s">
        <v>23</v>
      </c>
      <c r="H2963" s="579">
        <v>8.57</v>
      </c>
      <c r="I2963" s="578">
        <v>15.65</v>
      </c>
      <c r="J2963" s="578">
        <v>134.12</v>
      </c>
    </row>
    <row r="2964" spans="1:10" ht="24" customHeight="1">
      <c r="A2964" s="576" t="s">
        <v>12926</v>
      </c>
      <c r="B2964" s="577" t="s">
        <v>13034</v>
      </c>
      <c r="C2964" s="576" t="s">
        <v>7</v>
      </c>
      <c r="D2964" s="576" t="s">
        <v>4681</v>
      </c>
      <c r="E2964" s="800" t="s">
        <v>12924</v>
      </c>
      <c r="F2964" s="800"/>
      <c r="G2964" s="575" t="s">
        <v>12963</v>
      </c>
      <c r="H2964" s="574">
        <v>1.07</v>
      </c>
      <c r="I2964" s="573">
        <v>74.17</v>
      </c>
      <c r="J2964" s="573">
        <v>79.36</v>
      </c>
    </row>
    <row r="2965" spans="1:10" ht="24" customHeight="1">
      <c r="A2965" s="576" t="s">
        <v>12926</v>
      </c>
      <c r="B2965" s="577" t="s">
        <v>13190</v>
      </c>
      <c r="C2965" s="576" t="s">
        <v>7</v>
      </c>
      <c r="D2965" s="576" t="s">
        <v>4682</v>
      </c>
      <c r="E2965" s="800" t="s">
        <v>12924</v>
      </c>
      <c r="F2965" s="800"/>
      <c r="G2965" s="575" t="s">
        <v>21</v>
      </c>
      <c r="H2965" s="574">
        <v>482.96</v>
      </c>
      <c r="I2965" s="573">
        <v>0.6</v>
      </c>
      <c r="J2965" s="573">
        <v>289.77</v>
      </c>
    </row>
    <row r="2966" spans="1:10" ht="25.5">
      <c r="A2966" s="572"/>
      <c r="B2966" s="572"/>
      <c r="C2966" s="572"/>
      <c r="D2966" s="572"/>
      <c r="E2966" s="572" t="s">
        <v>12923</v>
      </c>
      <c r="F2966" s="571">
        <v>55.639465391720094</v>
      </c>
      <c r="G2966" s="572" t="s">
        <v>12922</v>
      </c>
      <c r="H2966" s="571">
        <v>46.77</v>
      </c>
      <c r="I2966" s="572" t="s">
        <v>12921</v>
      </c>
      <c r="J2966" s="571">
        <v>102.41</v>
      </c>
    </row>
    <row r="2967" spans="1:10" ht="15" thickBot="1">
      <c r="A2967" s="572"/>
      <c r="B2967" s="572"/>
      <c r="C2967" s="572"/>
      <c r="D2967" s="572"/>
      <c r="E2967" s="572" t="s">
        <v>12920</v>
      </c>
      <c r="F2967" s="571">
        <v>142.11000000000001</v>
      </c>
      <c r="G2967" s="572"/>
      <c r="H2967" s="801" t="s">
        <v>12919</v>
      </c>
      <c r="I2967" s="801"/>
      <c r="J2967" s="571">
        <v>645.36</v>
      </c>
    </row>
    <row r="2968" spans="1:10" ht="0.95" customHeight="1" thickTop="1">
      <c r="A2968" s="570"/>
      <c r="B2968" s="570"/>
      <c r="C2968" s="570"/>
      <c r="D2968" s="570"/>
      <c r="E2968" s="570"/>
      <c r="F2968" s="570"/>
      <c r="G2968" s="570"/>
      <c r="H2968" s="570"/>
      <c r="I2968" s="570"/>
      <c r="J2968" s="570"/>
    </row>
    <row r="2969" spans="1:10" ht="18" customHeight="1">
      <c r="A2969" s="590"/>
      <c r="B2969" s="588" t="s">
        <v>12942</v>
      </c>
      <c r="C2969" s="590" t="s">
        <v>12941</v>
      </c>
      <c r="D2969" s="590" t="s">
        <v>12940</v>
      </c>
      <c r="E2969" s="802" t="s">
        <v>12939</v>
      </c>
      <c r="F2969" s="802"/>
      <c r="G2969" s="589" t="s">
        <v>12938</v>
      </c>
      <c r="H2969" s="588" t="s">
        <v>12937</v>
      </c>
      <c r="I2969" s="588" t="s">
        <v>12936</v>
      </c>
      <c r="J2969" s="588" t="s">
        <v>12935</v>
      </c>
    </row>
    <row r="2970" spans="1:10" ht="36" customHeight="1">
      <c r="A2970" s="586" t="s">
        <v>12934</v>
      </c>
      <c r="B2970" s="587" t="s">
        <v>13360</v>
      </c>
      <c r="C2970" s="586" t="s">
        <v>7</v>
      </c>
      <c r="D2970" s="586" t="s">
        <v>4536</v>
      </c>
      <c r="E2970" s="803" t="s">
        <v>12928</v>
      </c>
      <c r="F2970" s="803"/>
      <c r="G2970" s="585" t="s">
        <v>12963</v>
      </c>
      <c r="H2970" s="584">
        <v>1</v>
      </c>
      <c r="I2970" s="583">
        <v>353.15</v>
      </c>
      <c r="J2970" s="583">
        <v>353.15</v>
      </c>
    </row>
    <row r="2971" spans="1:10" ht="48" customHeight="1">
      <c r="A2971" s="581" t="s">
        <v>12930</v>
      </c>
      <c r="B2971" s="582" t="s">
        <v>13194</v>
      </c>
      <c r="C2971" s="581" t="s">
        <v>7</v>
      </c>
      <c r="D2971" s="581" t="s">
        <v>1231</v>
      </c>
      <c r="E2971" s="804" t="s">
        <v>12945</v>
      </c>
      <c r="F2971" s="804"/>
      <c r="G2971" s="580" t="s">
        <v>46</v>
      </c>
      <c r="H2971" s="579">
        <v>1.08</v>
      </c>
      <c r="I2971" s="578">
        <v>1.56</v>
      </c>
      <c r="J2971" s="578">
        <v>1.68</v>
      </c>
    </row>
    <row r="2972" spans="1:10" ht="48" customHeight="1">
      <c r="A2972" s="581" t="s">
        <v>12930</v>
      </c>
      <c r="B2972" s="582" t="s">
        <v>13193</v>
      </c>
      <c r="C2972" s="581" t="s">
        <v>7</v>
      </c>
      <c r="D2972" s="581" t="s">
        <v>1232</v>
      </c>
      <c r="E2972" s="804" t="s">
        <v>12945</v>
      </c>
      <c r="F2972" s="804"/>
      <c r="G2972" s="580" t="s">
        <v>61</v>
      </c>
      <c r="H2972" s="579">
        <v>3.56</v>
      </c>
      <c r="I2972" s="578">
        <v>0.28999999999999998</v>
      </c>
      <c r="J2972" s="578">
        <v>1.03</v>
      </c>
    </row>
    <row r="2973" spans="1:10" ht="24" customHeight="1">
      <c r="A2973" s="581" t="s">
        <v>12930</v>
      </c>
      <c r="B2973" s="582" t="s">
        <v>13102</v>
      </c>
      <c r="C2973" s="581" t="s">
        <v>7</v>
      </c>
      <c r="D2973" s="581" t="s">
        <v>1178</v>
      </c>
      <c r="E2973" s="804" t="s">
        <v>12928</v>
      </c>
      <c r="F2973" s="804"/>
      <c r="G2973" s="580" t="s">
        <v>23</v>
      </c>
      <c r="H2973" s="579">
        <v>4.6399999999999997</v>
      </c>
      <c r="I2973" s="578">
        <v>14.29</v>
      </c>
      <c r="J2973" s="578">
        <v>66.3</v>
      </c>
    </row>
    <row r="2974" spans="1:10" ht="24" customHeight="1">
      <c r="A2974" s="576" t="s">
        <v>12926</v>
      </c>
      <c r="B2974" s="577" t="s">
        <v>13192</v>
      </c>
      <c r="C2974" s="576" t="s">
        <v>7</v>
      </c>
      <c r="D2974" s="576" t="s">
        <v>4949</v>
      </c>
      <c r="E2974" s="800" t="s">
        <v>12924</v>
      </c>
      <c r="F2974" s="800"/>
      <c r="G2974" s="575" t="s">
        <v>12963</v>
      </c>
      <c r="H2974" s="574">
        <v>1.02</v>
      </c>
      <c r="I2974" s="573">
        <v>76.5</v>
      </c>
      <c r="J2974" s="573">
        <v>78.03</v>
      </c>
    </row>
    <row r="2975" spans="1:10" ht="24" customHeight="1">
      <c r="A2975" s="576" t="s">
        <v>12926</v>
      </c>
      <c r="B2975" s="577" t="s">
        <v>13190</v>
      </c>
      <c r="C2975" s="576" t="s">
        <v>7</v>
      </c>
      <c r="D2975" s="576" t="s">
        <v>4682</v>
      </c>
      <c r="E2975" s="800" t="s">
        <v>12924</v>
      </c>
      <c r="F2975" s="800"/>
      <c r="G2975" s="575" t="s">
        <v>21</v>
      </c>
      <c r="H2975" s="574">
        <v>343.52</v>
      </c>
      <c r="I2975" s="573">
        <v>0.6</v>
      </c>
      <c r="J2975" s="573">
        <v>206.11</v>
      </c>
    </row>
    <row r="2976" spans="1:10" ht="25.5">
      <c r="A2976" s="572"/>
      <c r="B2976" s="572"/>
      <c r="C2976" s="572"/>
      <c r="D2976" s="572"/>
      <c r="E2976" s="572" t="s">
        <v>12923</v>
      </c>
      <c r="F2976" s="571">
        <v>28.65913289144844</v>
      </c>
      <c r="G2976" s="572" t="s">
        <v>12922</v>
      </c>
      <c r="H2976" s="571">
        <v>24.09</v>
      </c>
      <c r="I2976" s="572" t="s">
        <v>12921</v>
      </c>
      <c r="J2976" s="571">
        <v>52.75</v>
      </c>
    </row>
    <row r="2977" spans="1:10" ht="15" thickBot="1">
      <c r="A2977" s="572"/>
      <c r="B2977" s="572"/>
      <c r="C2977" s="572"/>
      <c r="D2977" s="572"/>
      <c r="E2977" s="572" t="s">
        <v>12920</v>
      </c>
      <c r="F2977" s="571">
        <v>99.72</v>
      </c>
      <c r="G2977" s="572"/>
      <c r="H2977" s="801" t="s">
        <v>12919</v>
      </c>
      <c r="I2977" s="801"/>
      <c r="J2977" s="571">
        <v>452.87</v>
      </c>
    </row>
    <row r="2978" spans="1:10" ht="0.95" customHeight="1" thickTop="1">
      <c r="A2978" s="570"/>
      <c r="B2978" s="570"/>
      <c r="C2978" s="570"/>
      <c r="D2978" s="570"/>
      <c r="E2978" s="570"/>
      <c r="F2978" s="570"/>
      <c r="G2978" s="570"/>
      <c r="H2978" s="570"/>
      <c r="I2978" s="570"/>
      <c r="J2978" s="570"/>
    </row>
    <row r="2979" spans="1:10" ht="18" customHeight="1">
      <c r="A2979" s="590"/>
      <c r="B2979" s="588" t="s">
        <v>12942</v>
      </c>
      <c r="C2979" s="590" t="s">
        <v>12941</v>
      </c>
      <c r="D2979" s="590" t="s">
        <v>12940</v>
      </c>
      <c r="E2979" s="802" t="s">
        <v>12939</v>
      </c>
      <c r="F2979" s="802"/>
      <c r="G2979" s="589" t="s">
        <v>12938</v>
      </c>
      <c r="H2979" s="588" t="s">
        <v>12937</v>
      </c>
      <c r="I2979" s="588" t="s">
        <v>12936</v>
      </c>
      <c r="J2979" s="588" t="s">
        <v>12935</v>
      </c>
    </row>
    <row r="2980" spans="1:10" ht="36" customHeight="1">
      <c r="A2980" s="586" t="s">
        <v>12934</v>
      </c>
      <c r="B2980" s="587" t="s">
        <v>13359</v>
      </c>
      <c r="C2980" s="586" t="s">
        <v>7</v>
      </c>
      <c r="D2980" s="586" t="s">
        <v>4526</v>
      </c>
      <c r="E2980" s="803" t="s">
        <v>12928</v>
      </c>
      <c r="F2980" s="803"/>
      <c r="G2980" s="585" t="s">
        <v>12963</v>
      </c>
      <c r="H2980" s="584">
        <v>1</v>
      </c>
      <c r="I2980" s="583">
        <v>448.91</v>
      </c>
      <c r="J2980" s="583">
        <v>448.91</v>
      </c>
    </row>
    <row r="2981" spans="1:10" ht="48" customHeight="1">
      <c r="A2981" s="581" t="s">
        <v>12930</v>
      </c>
      <c r="B2981" s="582" t="s">
        <v>13194</v>
      </c>
      <c r="C2981" s="581" t="s">
        <v>7</v>
      </c>
      <c r="D2981" s="581" t="s">
        <v>1231</v>
      </c>
      <c r="E2981" s="804" t="s">
        <v>12945</v>
      </c>
      <c r="F2981" s="804"/>
      <c r="G2981" s="580" t="s">
        <v>46</v>
      </c>
      <c r="H2981" s="579">
        <v>1.1299999999999999</v>
      </c>
      <c r="I2981" s="578">
        <v>1.56</v>
      </c>
      <c r="J2981" s="578">
        <v>1.76</v>
      </c>
    </row>
    <row r="2982" spans="1:10" ht="48" customHeight="1">
      <c r="A2982" s="581" t="s">
        <v>12930</v>
      </c>
      <c r="B2982" s="582" t="s">
        <v>13193</v>
      </c>
      <c r="C2982" s="581" t="s">
        <v>7</v>
      </c>
      <c r="D2982" s="581" t="s">
        <v>1232</v>
      </c>
      <c r="E2982" s="804" t="s">
        <v>12945</v>
      </c>
      <c r="F2982" s="804"/>
      <c r="G2982" s="580" t="s">
        <v>61</v>
      </c>
      <c r="H2982" s="579">
        <v>3.72</v>
      </c>
      <c r="I2982" s="578">
        <v>0.28999999999999998</v>
      </c>
      <c r="J2982" s="578">
        <v>1.07</v>
      </c>
    </row>
    <row r="2983" spans="1:10" ht="24" customHeight="1">
      <c r="A2983" s="581" t="s">
        <v>12930</v>
      </c>
      <c r="B2983" s="582" t="s">
        <v>13102</v>
      </c>
      <c r="C2983" s="581" t="s">
        <v>7</v>
      </c>
      <c r="D2983" s="581" t="s">
        <v>1178</v>
      </c>
      <c r="E2983" s="804" t="s">
        <v>12928</v>
      </c>
      <c r="F2983" s="804"/>
      <c r="G2983" s="580" t="s">
        <v>23</v>
      </c>
      <c r="H2983" s="579">
        <v>4.8499999999999996</v>
      </c>
      <c r="I2983" s="578">
        <v>14.29</v>
      </c>
      <c r="J2983" s="578">
        <v>69.3</v>
      </c>
    </row>
    <row r="2984" spans="1:10" ht="24" customHeight="1">
      <c r="A2984" s="576" t="s">
        <v>12926</v>
      </c>
      <c r="B2984" s="577" t="s">
        <v>13034</v>
      </c>
      <c r="C2984" s="576" t="s">
        <v>7</v>
      </c>
      <c r="D2984" s="576" t="s">
        <v>4681</v>
      </c>
      <c r="E2984" s="800" t="s">
        <v>12924</v>
      </c>
      <c r="F2984" s="800"/>
      <c r="G2984" s="575" t="s">
        <v>12963</v>
      </c>
      <c r="H2984" s="574">
        <v>1.36</v>
      </c>
      <c r="I2984" s="573">
        <v>74.17</v>
      </c>
      <c r="J2984" s="573">
        <v>100.87</v>
      </c>
    </row>
    <row r="2985" spans="1:10" ht="24" customHeight="1">
      <c r="A2985" s="576" t="s">
        <v>12926</v>
      </c>
      <c r="B2985" s="577" t="s">
        <v>13190</v>
      </c>
      <c r="C2985" s="576" t="s">
        <v>7</v>
      </c>
      <c r="D2985" s="576" t="s">
        <v>4682</v>
      </c>
      <c r="E2985" s="800" t="s">
        <v>12924</v>
      </c>
      <c r="F2985" s="800"/>
      <c r="G2985" s="575" t="s">
        <v>21</v>
      </c>
      <c r="H2985" s="574">
        <v>459.85</v>
      </c>
      <c r="I2985" s="573">
        <v>0.6</v>
      </c>
      <c r="J2985" s="573">
        <v>275.91000000000003</v>
      </c>
    </row>
    <row r="2986" spans="1:10" ht="25.5">
      <c r="A2986" s="572"/>
      <c r="B2986" s="572"/>
      <c r="C2986" s="572"/>
      <c r="D2986" s="572"/>
      <c r="E2986" s="572" t="s">
        <v>12923</v>
      </c>
      <c r="F2986" s="571">
        <v>29.957622514397478</v>
      </c>
      <c r="G2986" s="572" t="s">
        <v>12922</v>
      </c>
      <c r="H2986" s="571">
        <v>25.18</v>
      </c>
      <c r="I2986" s="572" t="s">
        <v>12921</v>
      </c>
      <c r="J2986" s="571">
        <v>55.14</v>
      </c>
    </row>
    <row r="2987" spans="1:10" ht="15" thickBot="1">
      <c r="A2987" s="572"/>
      <c r="B2987" s="572"/>
      <c r="C2987" s="572"/>
      <c r="D2987" s="572"/>
      <c r="E2987" s="572" t="s">
        <v>12920</v>
      </c>
      <c r="F2987" s="571">
        <v>126.77</v>
      </c>
      <c r="G2987" s="572"/>
      <c r="H2987" s="801" t="s">
        <v>12919</v>
      </c>
      <c r="I2987" s="801"/>
      <c r="J2987" s="571">
        <v>575.67999999999995</v>
      </c>
    </row>
    <row r="2988" spans="1:10" ht="0.95" customHeight="1" thickTop="1">
      <c r="A2988" s="570"/>
      <c r="B2988" s="570"/>
      <c r="C2988" s="570"/>
      <c r="D2988" s="570"/>
      <c r="E2988" s="570"/>
      <c r="F2988" s="570"/>
      <c r="G2988" s="570"/>
      <c r="H2988" s="570"/>
      <c r="I2988" s="570"/>
      <c r="J2988" s="570"/>
    </row>
    <row r="2989" spans="1:10" ht="18" customHeight="1">
      <c r="A2989" s="590"/>
      <c r="B2989" s="588" t="s">
        <v>12942</v>
      </c>
      <c r="C2989" s="590" t="s">
        <v>12941</v>
      </c>
      <c r="D2989" s="590" t="s">
        <v>12940</v>
      </c>
      <c r="E2989" s="802" t="s">
        <v>12939</v>
      </c>
      <c r="F2989" s="802"/>
      <c r="G2989" s="589" t="s">
        <v>12938</v>
      </c>
      <c r="H2989" s="588" t="s">
        <v>12937</v>
      </c>
      <c r="I2989" s="588" t="s">
        <v>12936</v>
      </c>
      <c r="J2989" s="588" t="s">
        <v>12935</v>
      </c>
    </row>
    <row r="2990" spans="1:10" ht="60" customHeight="1">
      <c r="A2990" s="586" t="s">
        <v>12934</v>
      </c>
      <c r="B2990" s="587" t="s">
        <v>13358</v>
      </c>
      <c r="C2990" s="586" t="s">
        <v>7</v>
      </c>
      <c r="D2990" s="586" t="s">
        <v>4514</v>
      </c>
      <c r="E2990" s="803" t="s">
        <v>12928</v>
      </c>
      <c r="F2990" s="803"/>
      <c r="G2990" s="585" t="s">
        <v>12963</v>
      </c>
      <c r="H2990" s="584">
        <v>1</v>
      </c>
      <c r="I2990" s="583">
        <v>330.83</v>
      </c>
      <c r="J2990" s="583">
        <v>330.83</v>
      </c>
    </row>
    <row r="2991" spans="1:10" ht="48" customHeight="1">
      <c r="A2991" s="581" t="s">
        <v>12930</v>
      </c>
      <c r="B2991" s="582" t="s">
        <v>13194</v>
      </c>
      <c r="C2991" s="581" t="s">
        <v>7</v>
      </c>
      <c r="D2991" s="581" t="s">
        <v>1231</v>
      </c>
      <c r="E2991" s="804" t="s">
        <v>12945</v>
      </c>
      <c r="F2991" s="804"/>
      <c r="G2991" s="580" t="s">
        <v>46</v>
      </c>
      <c r="H2991" s="579">
        <v>3.3319999999999999</v>
      </c>
      <c r="I2991" s="578">
        <v>1.56</v>
      </c>
      <c r="J2991" s="578">
        <v>5.19</v>
      </c>
    </row>
    <row r="2992" spans="1:10" ht="48" customHeight="1">
      <c r="A2992" s="581" t="s">
        <v>12930</v>
      </c>
      <c r="B2992" s="582" t="s">
        <v>13193</v>
      </c>
      <c r="C2992" s="581" t="s">
        <v>7</v>
      </c>
      <c r="D2992" s="581" t="s">
        <v>1232</v>
      </c>
      <c r="E2992" s="804" t="s">
        <v>12945</v>
      </c>
      <c r="F2992" s="804"/>
      <c r="G2992" s="580" t="s">
        <v>61</v>
      </c>
      <c r="H2992" s="579">
        <v>1.01</v>
      </c>
      <c r="I2992" s="578">
        <v>0.28999999999999998</v>
      </c>
      <c r="J2992" s="578">
        <v>0.28999999999999998</v>
      </c>
    </row>
    <row r="2993" spans="1:10" ht="24" customHeight="1">
      <c r="A2993" s="581" t="s">
        <v>12930</v>
      </c>
      <c r="B2993" s="582" t="s">
        <v>13102</v>
      </c>
      <c r="C2993" s="581" t="s">
        <v>7</v>
      </c>
      <c r="D2993" s="581" t="s">
        <v>1178</v>
      </c>
      <c r="E2993" s="804" t="s">
        <v>12928</v>
      </c>
      <c r="F2993" s="804"/>
      <c r="G2993" s="580" t="s">
        <v>23</v>
      </c>
      <c r="H2993" s="579">
        <v>4.33</v>
      </c>
      <c r="I2993" s="578">
        <v>14.29</v>
      </c>
      <c r="J2993" s="578">
        <v>61.87</v>
      </c>
    </row>
    <row r="2994" spans="1:10" ht="36" customHeight="1">
      <c r="A2994" s="576" t="s">
        <v>12926</v>
      </c>
      <c r="B2994" s="577" t="s">
        <v>13357</v>
      </c>
      <c r="C2994" s="576" t="s">
        <v>7</v>
      </c>
      <c r="D2994" s="576" t="s">
        <v>10491</v>
      </c>
      <c r="E2994" s="800" t="s">
        <v>12924</v>
      </c>
      <c r="F2994" s="800"/>
      <c r="G2994" s="575" t="s">
        <v>58</v>
      </c>
      <c r="H2994" s="574">
        <v>6.3E-2</v>
      </c>
      <c r="I2994" s="573">
        <v>6.05</v>
      </c>
      <c r="J2994" s="573">
        <v>0.38</v>
      </c>
    </row>
    <row r="2995" spans="1:10" ht="24" customHeight="1">
      <c r="A2995" s="576" t="s">
        <v>12926</v>
      </c>
      <c r="B2995" s="577" t="s">
        <v>13034</v>
      </c>
      <c r="C2995" s="576" t="s">
        <v>7</v>
      </c>
      <c r="D2995" s="576" t="s">
        <v>4681</v>
      </c>
      <c r="E2995" s="800" t="s">
        <v>12924</v>
      </c>
      <c r="F2995" s="800"/>
      <c r="G2995" s="575" t="s">
        <v>12963</v>
      </c>
      <c r="H2995" s="574">
        <v>1.27</v>
      </c>
      <c r="I2995" s="573">
        <v>74.17</v>
      </c>
      <c r="J2995" s="573">
        <v>94.19</v>
      </c>
    </row>
    <row r="2996" spans="1:10" ht="24" customHeight="1">
      <c r="A2996" s="576" t="s">
        <v>12926</v>
      </c>
      <c r="B2996" s="577" t="s">
        <v>13190</v>
      </c>
      <c r="C2996" s="576" t="s">
        <v>7</v>
      </c>
      <c r="D2996" s="576" t="s">
        <v>4682</v>
      </c>
      <c r="E2996" s="800" t="s">
        <v>12924</v>
      </c>
      <c r="F2996" s="800"/>
      <c r="G2996" s="575" t="s">
        <v>21</v>
      </c>
      <c r="H2996" s="574">
        <v>281.52999999999997</v>
      </c>
      <c r="I2996" s="573">
        <v>0.6</v>
      </c>
      <c r="J2996" s="573">
        <v>168.91</v>
      </c>
    </row>
    <row r="2997" spans="1:10" ht="25.5">
      <c r="A2997" s="572"/>
      <c r="B2997" s="572"/>
      <c r="C2997" s="572"/>
      <c r="D2997" s="572"/>
      <c r="E2997" s="572" t="s">
        <v>12923</v>
      </c>
      <c r="F2997" s="571">
        <v>26.746713028360318</v>
      </c>
      <c r="G2997" s="572" t="s">
        <v>12922</v>
      </c>
      <c r="H2997" s="571">
        <v>22.48</v>
      </c>
      <c r="I2997" s="572" t="s">
        <v>12921</v>
      </c>
      <c r="J2997" s="571">
        <v>49.23</v>
      </c>
    </row>
    <row r="2998" spans="1:10" ht="15" thickBot="1">
      <c r="A2998" s="572"/>
      <c r="B2998" s="572"/>
      <c r="C2998" s="572"/>
      <c r="D2998" s="572"/>
      <c r="E2998" s="572" t="s">
        <v>12920</v>
      </c>
      <c r="F2998" s="571">
        <v>93.42</v>
      </c>
      <c r="G2998" s="572"/>
      <c r="H2998" s="801" t="s">
        <v>12919</v>
      </c>
      <c r="I2998" s="801"/>
      <c r="J2998" s="571">
        <v>424.25</v>
      </c>
    </row>
    <row r="2999" spans="1:10" ht="0.95" customHeight="1" thickTop="1">
      <c r="A2999" s="570"/>
      <c r="B2999" s="570"/>
      <c r="C2999" s="570"/>
      <c r="D2999" s="570"/>
      <c r="E2999" s="570"/>
      <c r="F2999" s="570"/>
      <c r="G2999" s="570"/>
      <c r="H2999" s="570"/>
      <c r="I2999" s="570"/>
      <c r="J2999" s="570"/>
    </row>
    <row r="3000" spans="1:10" ht="18" customHeight="1">
      <c r="A3000" s="590"/>
      <c r="B3000" s="588" t="s">
        <v>12942</v>
      </c>
      <c r="C3000" s="590" t="s">
        <v>12941</v>
      </c>
      <c r="D3000" s="590" t="s">
        <v>12940</v>
      </c>
      <c r="E3000" s="802" t="s">
        <v>12939</v>
      </c>
      <c r="F3000" s="802"/>
      <c r="G3000" s="589" t="s">
        <v>12938</v>
      </c>
      <c r="H3000" s="588" t="s">
        <v>12937</v>
      </c>
      <c r="I3000" s="588" t="s">
        <v>12936</v>
      </c>
      <c r="J3000" s="588" t="s">
        <v>12935</v>
      </c>
    </row>
    <row r="3001" spans="1:10" ht="24" customHeight="1">
      <c r="A3001" s="586" t="s">
        <v>12934</v>
      </c>
      <c r="B3001" s="587" t="s">
        <v>13356</v>
      </c>
      <c r="C3001" s="586" t="s">
        <v>7</v>
      </c>
      <c r="D3001" s="586" t="s">
        <v>1788</v>
      </c>
      <c r="E3001" s="803" t="s">
        <v>13070</v>
      </c>
      <c r="F3001" s="803"/>
      <c r="G3001" s="585" t="s">
        <v>21</v>
      </c>
      <c r="H3001" s="584">
        <v>1</v>
      </c>
      <c r="I3001" s="583">
        <v>13.91</v>
      </c>
      <c r="J3001" s="583">
        <v>13.91</v>
      </c>
    </row>
    <row r="3002" spans="1:10" ht="24" customHeight="1">
      <c r="A3002" s="581" t="s">
        <v>12930</v>
      </c>
      <c r="B3002" s="582" t="s">
        <v>12929</v>
      </c>
      <c r="C3002" s="581" t="s">
        <v>7</v>
      </c>
      <c r="D3002" s="581" t="s">
        <v>25</v>
      </c>
      <c r="E3002" s="804" t="s">
        <v>12928</v>
      </c>
      <c r="F3002" s="804"/>
      <c r="G3002" s="580" t="s">
        <v>23</v>
      </c>
      <c r="H3002" s="579">
        <v>3.4799999999999998E-2</v>
      </c>
      <c r="I3002" s="578">
        <v>15.65</v>
      </c>
      <c r="J3002" s="578">
        <v>0.54</v>
      </c>
    </row>
    <row r="3003" spans="1:10" ht="24" customHeight="1">
      <c r="A3003" s="581" t="s">
        <v>12930</v>
      </c>
      <c r="B3003" s="582" t="s">
        <v>13035</v>
      </c>
      <c r="C3003" s="581" t="s">
        <v>7</v>
      </c>
      <c r="D3003" s="581" t="s">
        <v>49</v>
      </c>
      <c r="E3003" s="804" t="s">
        <v>12928</v>
      </c>
      <c r="F3003" s="804"/>
      <c r="G3003" s="580" t="s">
        <v>23</v>
      </c>
      <c r="H3003" s="579">
        <v>4.9200000000000001E-2</v>
      </c>
      <c r="I3003" s="578">
        <v>19.86</v>
      </c>
      <c r="J3003" s="578">
        <v>0.97</v>
      </c>
    </row>
    <row r="3004" spans="1:10" ht="24" customHeight="1">
      <c r="A3004" s="576" t="s">
        <v>12926</v>
      </c>
      <c r="B3004" s="577" t="s">
        <v>13283</v>
      </c>
      <c r="C3004" s="576" t="s">
        <v>7</v>
      </c>
      <c r="D3004" s="576" t="s">
        <v>4745</v>
      </c>
      <c r="E3004" s="800" t="s">
        <v>12924</v>
      </c>
      <c r="F3004" s="800"/>
      <c r="G3004" s="575" t="s">
        <v>21</v>
      </c>
      <c r="H3004" s="574">
        <v>1</v>
      </c>
      <c r="I3004" s="573">
        <v>12.4</v>
      </c>
      <c r="J3004" s="573">
        <v>12.4</v>
      </c>
    </row>
    <row r="3005" spans="1:10" ht="25.5">
      <c r="A3005" s="572"/>
      <c r="B3005" s="572"/>
      <c r="C3005" s="572"/>
      <c r="D3005" s="572"/>
      <c r="E3005" s="572" t="s">
        <v>12923</v>
      </c>
      <c r="F3005" s="571">
        <v>0.64652830598717814</v>
      </c>
      <c r="G3005" s="572" t="s">
        <v>12922</v>
      </c>
      <c r="H3005" s="571">
        <v>0.54</v>
      </c>
      <c r="I3005" s="572" t="s">
        <v>12921</v>
      </c>
      <c r="J3005" s="571">
        <v>1.19</v>
      </c>
    </row>
    <row r="3006" spans="1:10" ht="15" thickBot="1">
      <c r="A3006" s="572"/>
      <c r="B3006" s="572"/>
      <c r="C3006" s="572"/>
      <c r="D3006" s="572"/>
      <c r="E3006" s="572" t="s">
        <v>12920</v>
      </c>
      <c r="F3006" s="571">
        <v>3.92</v>
      </c>
      <c r="G3006" s="572"/>
      <c r="H3006" s="801" t="s">
        <v>12919</v>
      </c>
      <c r="I3006" s="801"/>
      <c r="J3006" s="571">
        <v>17.829999999999998</v>
      </c>
    </row>
    <row r="3007" spans="1:10" ht="0.95" customHeight="1" thickTop="1">
      <c r="A3007" s="570"/>
      <c r="B3007" s="570"/>
      <c r="C3007" s="570"/>
      <c r="D3007" s="570"/>
      <c r="E3007" s="570"/>
      <c r="F3007" s="570"/>
      <c r="G3007" s="570"/>
      <c r="H3007" s="570"/>
      <c r="I3007" s="570"/>
      <c r="J3007" s="570"/>
    </row>
    <row r="3008" spans="1:10" ht="18" customHeight="1">
      <c r="A3008" s="590"/>
      <c r="B3008" s="588" t="s">
        <v>12942</v>
      </c>
      <c r="C3008" s="590" t="s">
        <v>12941</v>
      </c>
      <c r="D3008" s="590" t="s">
        <v>12940</v>
      </c>
      <c r="E3008" s="802" t="s">
        <v>12939</v>
      </c>
      <c r="F3008" s="802"/>
      <c r="G3008" s="589" t="s">
        <v>12938</v>
      </c>
      <c r="H3008" s="588" t="s">
        <v>12937</v>
      </c>
      <c r="I3008" s="588" t="s">
        <v>12936</v>
      </c>
      <c r="J3008" s="588" t="s">
        <v>12935</v>
      </c>
    </row>
    <row r="3009" spans="1:10" ht="48" customHeight="1">
      <c r="A3009" s="586" t="s">
        <v>12934</v>
      </c>
      <c r="B3009" s="587" t="s">
        <v>13072</v>
      </c>
      <c r="C3009" s="586" t="s">
        <v>7</v>
      </c>
      <c r="D3009" s="586" t="s">
        <v>2309</v>
      </c>
      <c r="E3009" s="803" t="s">
        <v>13070</v>
      </c>
      <c r="F3009" s="803"/>
      <c r="G3009" s="585" t="s">
        <v>21</v>
      </c>
      <c r="H3009" s="584">
        <v>1</v>
      </c>
      <c r="I3009" s="583">
        <v>19.739999999999998</v>
      </c>
      <c r="J3009" s="583">
        <v>19.739999999999998</v>
      </c>
    </row>
    <row r="3010" spans="1:10" ht="24" customHeight="1">
      <c r="A3010" s="581" t="s">
        <v>12930</v>
      </c>
      <c r="B3010" s="582" t="s">
        <v>13276</v>
      </c>
      <c r="C3010" s="581" t="s">
        <v>7</v>
      </c>
      <c r="D3010" s="581" t="s">
        <v>2325</v>
      </c>
      <c r="E3010" s="804" t="s">
        <v>13070</v>
      </c>
      <c r="F3010" s="804"/>
      <c r="G3010" s="580" t="s">
        <v>21</v>
      </c>
      <c r="H3010" s="579">
        <v>1</v>
      </c>
      <c r="I3010" s="578">
        <v>14.58</v>
      </c>
      <c r="J3010" s="578">
        <v>14.58</v>
      </c>
    </row>
    <row r="3011" spans="1:10" ht="24" customHeight="1">
      <c r="A3011" s="581" t="s">
        <v>12930</v>
      </c>
      <c r="B3011" s="582" t="s">
        <v>13272</v>
      </c>
      <c r="C3011" s="581" t="s">
        <v>7</v>
      </c>
      <c r="D3011" s="581" t="s">
        <v>137</v>
      </c>
      <c r="E3011" s="804" t="s">
        <v>12928</v>
      </c>
      <c r="F3011" s="804"/>
      <c r="G3011" s="580" t="s">
        <v>23</v>
      </c>
      <c r="H3011" s="579">
        <v>3.1E-2</v>
      </c>
      <c r="I3011" s="578">
        <v>14.93</v>
      </c>
      <c r="J3011" s="578">
        <v>0.46</v>
      </c>
    </row>
    <row r="3012" spans="1:10" ht="24" customHeight="1">
      <c r="A3012" s="581" t="s">
        <v>12930</v>
      </c>
      <c r="B3012" s="582" t="s">
        <v>13273</v>
      </c>
      <c r="C3012" s="581" t="s">
        <v>7</v>
      </c>
      <c r="D3012" s="581" t="s">
        <v>142</v>
      </c>
      <c r="E3012" s="804" t="s">
        <v>12928</v>
      </c>
      <c r="F3012" s="804"/>
      <c r="G3012" s="580" t="s">
        <v>23</v>
      </c>
      <c r="H3012" s="579">
        <v>0.18959999999999999</v>
      </c>
      <c r="I3012" s="578">
        <v>19.75</v>
      </c>
      <c r="J3012" s="578">
        <v>3.74</v>
      </c>
    </row>
    <row r="3013" spans="1:10" ht="24" customHeight="1">
      <c r="A3013" s="576" t="s">
        <v>12926</v>
      </c>
      <c r="B3013" s="577" t="s">
        <v>13354</v>
      </c>
      <c r="C3013" s="576" t="s">
        <v>7</v>
      </c>
      <c r="D3013" s="576" t="s">
        <v>10543</v>
      </c>
      <c r="E3013" s="800" t="s">
        <v>12924</v>
      </c>
      <c r="F3013" s="800"/>
      <c r="G3013" s="575" t="s">
        <v>21</v>
      </c>
      <c r="H3013" s="574">
        <v>2.5000000000000001E-2</v>
      </c>
      <c r="I3013" s="573">
        <v>18.7</v>
      </c>
      <c r="J3013" s="573">
        <v>0.46</v>
      </c>
    </row>
    <row r="3014" spans="1:10" ht="36" customHeight="1">
      <c r="A3014" s="576" t="s">
        <v>12926</v>
      </c>
      <c r="B3014" s="577" t="s">
        <v>13353</v>
      </c>
      <c r="C3014" s="576" t="s">
        <v>7</v>
      </c>
      <c r="D3014" s="576" t="s">
        <v>4684</v>
      </c>
      <c r="E3014" s="800" t="s">
        <v>12924</v>
      </c>
      <c r="F3014" s="800"/>
      <c r="G3014" s="575" t="s">
        <v>41</v>
      </c>
      <c r="H3014" s="574">
        <v>2.8159999999999998</v>
      </c>
      <c r="I3014" s="573">
        <v>0.18</v>
      </c>
      <c r="J3014" s="573">
        <v>0.5</v>
      </c>
    </row>
    <row r="3015" spans="1:10" ht="25.5">
      <c r="A3015" s="572"/>
      <c r="B3015" s="572"/>
      <c r="C3015" s="572"/>
      <c r="D3015" s="572"/>
      <c r="E3015" s="572" t="s">
        <v>12923</v>
      </c>
      <c r="F3015" s="571">
        <v>2.70563946539172</v>
      </c>
      <c r="G3015" s="572" t="s">
        <v>12922</v>
      </c>
      <c r="H3015" s="571">
        <v>2.27</v>
      </c>
      <c r="I3015" s="572" t="s">
        <v>12921</v>
      </c>
      <c r="J3015" s="571">
        <v>4.9800000000000004</v>
      </c>
    </row>
    <row r="3016" spans="1:10" ht="15" thickBot="1">
      <c r="A3016" s="572"/>
      <c r="B3016" s="572"/>
      <c r="C3016" s="572"/>
      <c r="D3016" s="572"/>
      <c r="E3016" s="572" t="s">
        <v>12920</v>
      </c>
      <c r="F3016" s="571">
        <v>5.57</v>
      </c>
      <c r="G3016" s="572"/>
      <c r="H3016" s="801" t="s">
        <v>12919</v>
      </c>
      <c r="I3016" s="801"/>
      <c r="J3016" s="571">
        <v>25.31</v>
      </c>
    </row>
    <row r="3017" spans="1:10" ht="0.95" customHeight="1" thickTop="1">
      <c r="A3017" s="570"/>
      <c r="B3017" s="570"/>
      <c r="C3017" s="570"/>
      <c r="D3017" s="570"/>
      <c r="E3017" s="570"/>
      <c r="F3017" s="570"/>
      <c r="G3017" s="570"/>
      <c r="H3017" s="570"/>
      <c r="I3017" s="570"/>
      <c r="J3017" s="570"/>
    </row>
    <row r="3018" spans="1:10" ht="18" customHeight="1">
      <c r="A3018" s="590"/>
      <c r="B3018" s="588" t="s">
        <v>12942</v>
      </c>
      <c r="C3018" s="590" t="s">
        <v>12941</v>
      </c>
      <c r="D3018" s="590" t="s">
        <v>12940</v>
      </c>
      <c r="E3018" s="802" t="s">
        <v>12939</v>
      </c>
      <c r="F3018" s="802"/>
      <c r="G3018" s="589" t="s">
        <v>12938</v>
      </c>
      <c r="H3018" s="588" t="s">
        <v>12937</v>
      </c>
      <c r="I3018" s="588" t="s">
        <v>12936</v>
      </c>
      <c r="J3018" s="588" t="s">
        <v>12935</v>
      </c>
    </row>
    <row r="3019" spans="1:10" ht="48" customHeight="1">
      <c r="A3019" s="586" t="s">
        <v>12934</v>
      </c>
      <c r="B3019" s="587" t="s">
        <v>13355</v>
      </c>
      <c r="C3019" s="586" t="s">
        <v>7</v>
      </c>
      <c r="D3019" s="586" t="s">
        <v>2310</v>
      </c>
      <c r="E3019" s="803" t="s">
        <v>13070</v>
      </c>
      <c r="F3019" s="803"/>
      <c r="G3019" s="585" t="s">
        <v>21</v>
      </c>
      <c r="H3019" s="584">
        <v>1</v>
      </c>
      <c r="I3019" s="583">
        <v>18.07</v>
      </c>
      <c r="J3019" s="583">
        <v>18.07</v>
      </c>
    </row>
    <row r="3020" spans="1:10" ht="24" customHeight="1">
      <c r="A3020" s="581" t="s">
        <v>12930</v>
      </c>
      <c r="B3020" s="582" t="s">
        <v>13274</v>
      </c>
      <c r="C3020" s="581" t="s">
        <v>7</v>
      </c>
      <c r="D3020" s="581" t="s">
        <v>2326</v>
      </c>
      <c r="E3020" s="804" t="s">
        <v>13070</v>
      </c>
      <c r="F3020" s="804"/>
      <c r="G3020" s="580" t="s">
        <v>21</v>
      </c>
      <c r="H3020" s="579">
        <v>1</v>
      </c>
      <c r="I3020" s="578">
        <v>13.81</v>
      </c>
      <c r="J3020" s="578">
        <v>13.81</v>
      </c>
    </row>
    <row r="3021" spans="1:10" ht="24" customHeight="1">
      <c r="A3021" s="581" t="s">
        <v>12930</v>
      </c>
      <c r="B3021" s="582" t="s">
        <v>13273</v>
      </c>
      <c r="C3021" s="581" t="s">
        <v>7</v>
      </c>
      <c r="D3021" s="581" t="s">
        <v>142</v>
      </c>
      <c r="E3021" s="804" t="s">
        <v>12928</v>
      </c>
      <c r="F3021" s="804"/>
      <c r="G3021" s="580" t="s">
        <v>23</v>
      </c>
      <c r="H3021" s="579">
        <v>0.1547</v>
      </c>
      <c r="I3021" s="578">
        <v>19.75</v>
      </c>
      <c r="J3021" s="578">
        <v>3.05</v>
      </c>
    </row>
    <row r="3022" spans="1:10" ht="24" customHeight="1">
      <c r="A3022" s="581" t="s">
        <v>12930</v>
      </c>
      <c r="B3022" s="582" t="s">
        <v>13272</v>
      </c>
      <c r="C3022" s="581" t="s">
        <v>7</v>
      </c>
      <c r="D3022" s="581" t="s">
        <v>137</v>
      </c>
      <c r="E3022" s="804" t="s">
        <v>12928</v>
      </c>
      <c r="F3022" s="804"/>
      <c r="G3022" s="580" t="s">
        <v>23</v>
      </c>
      <c r="H3022" s="579">
        <v>2.53E-2</v>
      </c>
      <c r="I3022" s="578">
        <v>14.93</v>
      </c>
      <c r="J3022" s="578">
        <v>0.37</v>
      </c>
    </row>
    <row r="3023" spans="1:10" ht="24" customHeight="1">
      <c r="A3023" s="576" t="s">
        <v>12926</v>
      </c>
      <c r="B3023" s="577" t="s">
        <v>13354</v>
      </c>
      <c r="C3023" s="576" t="s">
        <v>7</v>
      </c>
      <c r="D3023" s="576" t="s">
        <v>10543</v>
      </c>
      <c r="E3023" s="800" t="s">
        <v>12924</v>
      </c>
      <c r="F3023" s="800"/>
      <c r="G3023" s="575" t="s">
        <v>21</v>
      </c>
      <c r="H3023" s="574">
        <v>2.5000000000000001E-2</v>
      </c>
      <c r="I3023" s="573">
        <v>18.7</v>
      </c>
      <c r="J3023" s="573">
        <v>0.46</v>
      </c>
    </row>
    <row r="3024" spans="1:10" ht="36" customHeight="1">
      <c r="A3024" s="576" t="s">
        <v>12926</v>
      </c>
      <c r="B3024" s="577" t="s">
        <v>13353</v>
      </c>
      <c r="C3024" s="576" t="s">
        <v>7</v>
      </c>
      <c r="D3024" s="576" t="s">
        <v>4684</v>
      </c>
      <c r="E3024" s="800" t="s">
        <v>12924</v>
      </c>
      <c r="F3024" s="800"/>
      <c r="G3024" s="575" t="s">
        <v>41</v>
      </c>
      <c r="H3024" s="574">
        <v>2.1179999999999999</v>
      </c>
      <c r="I3024" s="573">
        <v>0.18</v>
      </c>
      <c r="J3024" s="573">
        <v>0.38</v>
      </c>
    </row>
    <row r="3025" spans="1:10" ht="25.5">
      <c r="A3025" s="572"/>
      <c r="B3025" s="572"/>
      <c r="C3025" s="572"/>
      <c r="D3025" s="572"/>
      <c r="E3025" s="572" t="s">
        <v>12923</v>
      </c>
      <c r="F3025" s="571">
        <v>2.0373791155058134</v>
      </c>
      <c r="G3025" s="572" t="s">
        <v>12922</v>
      </c>
      <c r="H3025" s="571">
        <v>1.71</v>
      </c>
      <c r="I3025" s="572" t="s">
        <v>12921</v>
      </c>
      <c r="J3025" s="571">
        <v>3.75</v>
      </c>
    </row>
    <row r="3026" spans="1:10" ht="15" thickBot="1">
      <c r="A3026" s="572"/>
      <c r="B3026" s="572"/>
      <c r="C3026" s="572"/>
      <c r="D3026" s="572"/>
      <c r="E3026" s="572" t="s">
        <v>12920</v>
      </c>
      <c r="F3026" s="571">
        <v>5.0999999999999996</v>
      </c>
      <c r="G3026" s="572"/>
      <c r="H3026" s="801" t="s">
        <v>12919</v>
      </c>
      <c r="I3026" s="801"/>
      <c r="J3026" s="571">
        <v>23.17</v>
      </c>
    </row>
    <row r="3027" spans="1:10" ht="0.95" customHeight="1" thickTop="1">
      <c r="A3027" s="570"/>
      <c r="B3027" s="570"/>
      <c r="C3027" s="570"/>
      <c r="D3027" s="570"/>
      <c r="E3027" s="570"/>
      <c r="F3027" s="570"/>
      <c r="G3027" s="570"/>
      <c r="H3027" s="570"/>
      <c r="I3027" s="570"/>
      <c r="J3027" s="570"/>
    </row>
    <row r="3028" spans="1:10" ht="18" customHeight="1">
      <c r="A3028" s="590"/>
      <c r="B3028" s="588" t="s">
        <v>12942</v>
      </c>
      <c r="C3028" s="590" t="s">
        <v>12941</v>
      </c>
      <c r="D3028" s="590" t="s">
        <v>12940</v>
      </c>
      <c r="E3028" s="802" t="s">
        <v>12939</v>
      </c>
      <c r="F3028" s="802"/>
      <c r="G3028" s="589" t="s">
        <v>12938</v>
      </c>
      <c r="H3028" s="588" t="s">
        <v>12937</v>
      </c>
      <c r="I3028" s="588" t="s">
        <v>12936</v>
      </c>
      <c r="J3028" s="588" t="s">
        <v>12935</v>
      </c>
    </row>
    <row r="3029" spans="1:10" ht="24" customHeight="1">
      <c r="A3029" s="586" t="s">
        <v>12934</v>
      </c>
      <c r="B3029" s="587" t="s">
        <v>13352</v>
      </c>
      <c r="C3029" s="586" t="s">
        <v>7</v>
      </c>
      <c r="D3029" s="586" t="s">
        <v>1786</v>
      </c>
      <c r="E3029" s="803" t="s">
        <v>13070</v>
      </c>
      <c r="F3029" s="803"/>
      <c r="G3029" s="585" t="s">
        <v>21</v>
      </c>
      <c r="H3029" s="584">
        <v>1</v>
      </c>
      <c r="I3029" s="583">
        <v>14.33</v>
      </c>
      <c r="J3029" s="583">
        <v>14.33</v>
      </c>
    </row>
    <row r="3030" spans="1:10" ht="24" customHeight="1">
      <c r="A3030" s="581" t="s">
        <v>12930</v>
      </c>
      <c r="B3030" s="582" t="s">
        <v>12929</v>
      </c>
      <c r="C3030" s="581" t="s">
        <v>7</v>
      </c>
      <c r="D3030" s="581" t="s">
        <v>25</v>
      </c>
      <c r="E3030" s="804" t="s">
        <v>12928</v>
      </c>
      <c r="F3030" s="804"/>
      <c r="G3030" s="580" t="s">
        <v>23</v>
      </c>
      <c r="H3030" s="579">
        <v>4.4299999999999999E-2</v>
      </c>
      <c r="I3030" s="578">
        <v>15.65</v>
      </c>
      <c r="J3030" s="578">
        <v>0.69</v>
      </c>
    </row>
    <row r="3031" spans="1:10" ht="24" customHeight="1">
      <c r="A3031" s="581" t="s">
        <v>12930</v>
      </c>
      <c r="B3031" s="582" t="s">
        <v>13035</v>
      </c>
      <c r="C3031" s="581" t="s">
        <v>7</v>
      </c>
      <c r="D3031" s="581" t="s">
        <v>49</v>
      </c>
      <c r="E3031" s="804" t="s">
        <v>12928</v>
      </c>
      <c r="F3031" s="804"/>
      <c r="G3031" s="580" t="s">
        <v>23</v>
      </c>
      <c r="H3031" s="579">
        <v>6.2700000000000006E-2</v>
      </c>
      <c r="I3031" s="578">
        <v>19.86</v>
      </c>
      <c r="J3031" s="578">
        <v>1.24</v>
      </c>
    </row>
    <row r="3032" spans="1:10" ht="24" customHeight="1">
      <c r="A3032" s="576" t="s">
        <v>12926</v>
      </c>
      <c r="B3032" s="577" t="s">
        <v>13283</v>
      </c>
      <c r="C3032" s="576" t="s">
        <v>7</v>
      </c>
      <c r="D3032" s="576" t="s">
        <v>4745</v>
      </c>
      <c r="E3032" s="800" t="s">
        <v>12924</v>
      </c>
      <c r="F3032" s="800"/>
      <c r="G3032" s="575" t="s">
        <v>21</v>
      </c>
      <c r="H3032" s="574">
        <v>1</v>
      </c>
      <c r="I3032" s="573">
        <v>12.4</v>
      </c>
      <c r="J3032" s="573">
        <v>12.4</v>
      </c>
    </row>
    <row r="3033" spans="1:10" ht="25.5">
      <c r="A3033" s="572"/>
      <c r="B3033" s="572"/>
      <c r="C3033" s="572"/>
      <c r="D3033" s="572"/>
      <c r="E3033" s="572" t="s">
        <v>12923</v>
      </c>
      <c r="F3033" s="571">
        <v>0.82581766815168967</v>
      </c>
      <c r="G3033" s="572" t="s">
        <v>12922</v>
      </c>
      <c r="H3033" s="571">
        <v>0.69</v>
      </c>
      <c r="I3033" s="572" t="s">
        <v>12921</v>
      </c>
      <c r="J3033" s="571">
        <v>1.52</v>
      </c>
    </row>
    <row r="3034" spans="1:10" ht="15" thickBot="1">
      <c r="A3034" s="572"/>
      <c r="B3034" s="572"/>
      <c r="C3034" s="572"/>
      <c r="D3034" s="572"/>
      <c r="E3034" s="572" t="s">
        <v>12920</v>
      </c>
      <c r="F3034" s="571">
        <v>4.04</v>
      </c>
      <c r="G3034" s="572"/>
      <c r="H3034" s="801" t="s">
        <v>12919</v>
      </c>
      <c r="I3034" s="801"/>
      <c r="J3034" s="571">
        <v>18.37</v>
      </c>
    </row>
    <row r="3035" spans="1:10" ht="0.95" customHeight="1" thickTop="1">
      <c r="A3035" s="570"/>
      <c r="B3035" s="570"/>
      <c r="C3035" s="570"/>
      <c r="D3035" s="570"/>
      <c r="E3035" s="570"/>
      <c r="F3035" s="570"/>
      <c r="G3035" s="570"/>
      <c r="H3035" s="570"/>
      <c r="I3035" s="570"/>
      <c r="J3035" s="570"/>
    </row>
    <row r="3036" spans="1:10" ht="18" customHeight="1">
      <c r="A3036" s="590"/>
      <c r="B3036" s="588" t="s">
        <v>12942</v>
      </c>
      <c r="C3036" s="590" t="s">
        <v>12941</v>
      </c>
      <c r="D3036" s="590" t="s">
        <v>12940</v>
      </c>
      <c r="E3036" s="802" t="s">
        <v>12939</v>
      </c>
      <c r="F3036" s="802"/>
      <c r="G3036" s="589" t="s">
        <v>12938</v>
      </c>
      <c r="H3036" s="588" t="s">
        <v>12937</v>
      </c>
      <c r="I3036" s="588" t="s">
        <v>12936</v>
      </c>
      <c r="J3036" s="588" t="s">
        <v>12935</v>
      </c>
    </row>
    <row r="3037" spans="1:10" ht="36" customHeight="1">
      <c r="A3037" s="586" t="s">
        <v>12934</v>
      </c>
      <c r="B3037" s="587" t="s">
        <v>13351</v>
      </c>
      <c r="C3037" s="586" t="s">
        <v>7</v>
      </c>
      <c r="D3037" s="586" t="s">
        <v>9801</v>
      </c>
      <c r="E3037" s="803" t="s">
        <v>12932</v>
      </c>
      <c r="F3037" s="803"/>
      <c r="G3037" s="585" t="s">
        <v>41</v>
      </c>
      <c r="H3037" s="584">
        <v>1</v>
      </c>
      <c r="I3037" s="583">
        <v>269.91000000000003</v>
      </c>
      <c r="J3037" s="583">
        <v>269.91000000000003</v>
      </c>
    </row>
    <row r="3038" spans="1:10" ht="24" customHeight="1">
      <c r="A3038" s="581" t="s">
        <v>12930</v>
      </c>
      <c r="B3038" s="582" t="s">
        <v>12929</v>
      </c>
      <c r="C3038" s="581" t="s">
        <v>7</v>
      </c>
      <c r="D3038" s="581" t="s">
        <v>25</v>
      </c>
      <c r="E3038" s="804" t="s">
        <v>12928</v>
      </c>
      <c r="F3038" s="804"/>
      <c r="G3038" s="580" t="s">
        <v>23</v>
      </c>
      <c r="H3038" s="579">
        <v>0.98109999999999997</v>
      </c>
      <c r="I3038" s="578">
        <v>15.65</v>
      </c>
      <c r="J3038" s="578">
        <v>15.35</v>
      </c>
    </row>
    <row r="3039" spans="1:10" ht="24" customHeight="1">
      <c r="A3039" s="581" t="s">
        <v>12930</v>
      </c>
      <c r="B3039" s="582" t="s">
        <v>13350</v>
      </c>
      <c r="C3039" s="581" t="s">
        <v>7</v>
      </c>
      <c r="D3039" s="581" t="s">
        <v>158</v>
      </c>
      <c r="E3039" s="804" t="s">
        <v>12928</v>
      </c>
      <c r="F3039" s="804"/>
      <c r="G3039" s="580" t="s">
        <v>23</v>
      </c>
      <c r="H3039" s="579">
        <v>1.9209000000000001</v>
      </c>
      <c r="I3039" s="578">
        <v>20.13</v>
      </c>
      <c r="J3039" s="578">
        <v>38.659999999999997</v>
      </c>
    </row>
    <row r="3040" spans="1:10" ht="36" customHeight="1">
      <c r="A3040" s="576" t="s">
        <v>12926</v>
      </c>
      <c r="B3040" s="577" t="s">
        <v>13349</v>
      </c>
      <c r="C3040" s="576" t="s">
        <v>7</v>
      </c>
      <c r="D3040" s="576" t="s">
        <v>5144</v>
      </c>
      <c r="E3040" s="800" t="s">
        <v>12924</v>
      </c>
      <c r="F3040" s="800"/>
      <c r="G3040" s="575" t="s">
        <v>41</v>
      </c>
      <c r="H3040" s="574">
        <v>6</v>
      </c>
      <c r="I3040" s="573">
        <v>0.67</v>
      </c>
      <c r="J3040" s="573">
        <v>4.0199999999999996</v>
      </c>
    </row>
    <row r="3041" spans="1:10" ht="36" customHeight="1">
      <c r="A3041" s="576" t="s">
        <v>12926</v>
      </c>
      <c r="B3041" s="577" t="s">
        <v>13348</v>
      </c>
      <c r="C3041" s="576" t="s">
        <v>7</v>
      </c>
      <c r="D3041" s="576" t="s">
        <v>6710</v>
      </c>
      <c r="E3041" s="800" t="s">
        <v>12924</v>
      </c>
      <c r="F3041" s="800"/>
      <c r="G3041" s="575" t="s">
        <v>13042</v>
      </c>
      <c r="H3041" s="574">
        <v>0.377</v>
      </c>
      <c r="I3041" s="573">
        <v>422.64</v>
      </c>
      <c r="J3041" s="573">
        <v>159.33000000000001</v>
      </c>
    </row>
    <row r="3042" spans="1:10" ht="24" customHeight="1">
      <c r="A3042" s="576" t="s">
        <v>12926</v>
      </c>
      <c r="B3042" s="577" t="s">
        <v>13347</v>
      </c>
      <c r="C3042" s="576" t="s">
        <v>7</v>
      </c>
      <c r="D3042" s="576" t="s">
        <v>7450</v>
      </c>
      <c r="E3042" s="800" t="s">
        <v>12924</v>
      </c>
      <c r="F3042" s="800"/>
      <c r="G3042" s="575" t="s">
        <v>21</v>
      </c>
      <c r="H3042" s="574">
        <v>0.38440000000000002</v>
      </c>
      <c r="I3042" s="573">
        <v>38.18</v>
      </c>
      <c r="J3042" s="573">
        <v>14.67</v>
      </c>
    </row>
    <row r="3043" spans="1:10" ht="24" customHeight="1">
      <c r="A3043" s="576" t="s">
        <v>12926</v>
      </c>
      <c r="B3043" s="577" t="s">
        <v>12955</v>
      </c>
      <c r="C3043" s="576" t="s">
        <v>7</v>
      </c>
      <c r="D3043" s="576" t="s">
        <v>10755</v>
      </c>
      <c r="E3043" s="800" t="s">
        <v>12924</v>
      </c>
      <c r="F3043" s="800"/>
      <c r="G3043" s="575" t="s">
        <v>21</v>
      </c>
      <c r="H3043" s="574">
        <v>1.54E-2</v>
      </c>
      <c r="I3043" s="573">
        <v>98.93</v>
      </c>
      <c r="J3043" s="573">
        <v>1.52</v>
      </c>
    </row>
    <row r="3044" spans="1:10" ht="24" customHeight="1">
      <c r="A3044" s="576" t="s">
        <v>12926</v>
      </c>
      <c r="B3044" s="577" t="s">
        <v>13346</v>
      </c>
      <c r="C3044" s="576" t="s">
        <v>7</v>
      </c>
      <c r="D3044" s="576" t="s">
        <v>8231</v>
      </c>
      <c r="E3044" s="800" t="s">
        <v>12924</v>
      </c>
      <c r="F3044" s="800"/>
      <c r="G3044" s="575" t="s">
        <v>41</v>
      </c>
      <c r="H3044" s="574">
        <v>2</v>
      </c>
      <c r="I3044" s="573">
        <v>18.18</v>
      </c>
      <c r="J3044" s="573">
        <v>36.36</v>
      </c>
    </row>
    <row r="3045" spans="1:10" ht="25.5">
      <c r="A3045" s="572"/>
      <c r="B3045" s="572"/>
      <c r="C3045" s="572"/>
      <c r="D3045" s="572"/>
      <c r="E3045" s="572" t="s">
        <v>12923</v>
      </c>
      <c r="F3045" s="571">
        <v>23.39454525698142</v>
      </c>
      <c r="G3045" s="572" t="s">
        <v>12922</v>
      </c>
      <c r="H3045" s="571">
        <v>19.670000000000002</v>
      </c>
      <c r="I3045" s="572" t="s">
        <v>12921</v>
      </c>
      <c r="J3045" s="571">
        <v>43.06</v>
      </c>
    </row>
    <row r="3046" spans="1:10" ht="15" thickBot="1">
      <c r="A3046" s="572"/>
      <c r="B3046" s="572"/>
      <c r="C3046" s="572"/>
      <c r="D3046" s="572"/>
      <c r="E3046" s="572" t="s">
        <v>12920</v>
      </c>
      <c r="F3046" s="571">
        <v>76.22</v>
      </c>
      <c r="G3046" s="572"/>
      <c r="H3046" s="801" t="s">
        <v>12919</v>
      </c>
      <c r="I3046" s="801"/>
      <c r="J3046" s="571">
        <v>346.13</v>
      </c>
    </row>
    <row r="3047" spans="1:10" ht="0.95" customHeight="1" thickTop="1">
      <c r="A3047" s="570"/>
      <c r="B3047" s="570"/>
      <c r="C3047" s="570"/>
      <c r="D3047" s="570"/>
      <c r="E3047" s="570"/>
      <c r="F3047" s="570"/>
      <c r="G3047" s="570"/>
      <c r="H3047" s="570"/>
      <c r="I3047" s="570"/>
      <c r="J3047" s="570"/>
    </row>
    <row r="3048" spans="1:10" ht="18" customHeight="1">
      <c r="A3048" s="590"/>
      <c r="B3048" s="588" t="s">
        <v>12942</v>
      </c>
      <c r="C3048" s="590" t="s">
        <v>12941</v>
      </c>
      <c r="D3048" s="590" t="s">
        <v>12940</v>
      </c>
      <c r="E3048" s="802" t="s">
        <v>12939</v>
      </c>
      <c r="F3048" s="802"/>
      <c r="G3048" s="589" t="s">
        <v>12938</v>
      </c>
      <c r="H3048" s="588" t="s">
        <v>12937</v>
      </c>
      <c r="I3048" s="588" t="s">
        <v>12936</v>
      </c>
      <c r="J3048" s="588" t="s">
        <v>12935</v>
      </c>
    </row>
    <row r="3049" spans="1:10" ht="48" customHeight="1">
      <c r="A3049" s="586" t="s">
        <v>12934</v>
      </c>
      <c r="B3049" s="587" t="s">
        <v>13193</v>
      </c>
      <c r="C3049" s="586" t="s">
        <v>7</v>
      </c>
      <c r="D3049" s="586" t="s">
        <v>1232</v>
      </c>
      <c r="E3049" s="803" t="s">
        <v>12945</v>
      </c>
      <c r="F3049" s="803"/>
      <c r="G3049" s="585" t="s">
        <v>61</v>
      </c>
      <c r="H3049" s="584">
        <v>1</v>
      </c>
      <c r="I3049" s="583">
        <v>0.28999999999999998</v>
      </c>
      <c r="J3049" s="583">
        <v>0.28999999999999998</v>
      </c>
    </row>
    <row r="3050" spans="1:10" ht="36" customHeight="1">
      <c r="A3050" s="581" t="s">
        <v>12930</v>
      </c>
      <c r="B3050" s="582" t="s">
        <v>13344</v>
      </c>
      <c r="C3050" s="581" t="s">
        <v>7</v>
      </c>
      <c r="D3050" s="581" t="s">
        <v>1228</v>
      </c>
      <c r="E3050" s="804" t="s">
        <v>12945</v>
      </c>
      <c r="F3050" s="804"/>
      <c r="G3050" s="580" t="s">
        <v>23</v>
      </c>
      <c r="H3050" s="579">
        <v>1</v>
      </c>
      <c r="I3050" s="578">
        <v>0.03</v>
      </c>
      <c r="J3050" s="578">
        <v>0.03</v>
      </c>
    </row>
    <row r="3051" spans="1:10" ht="48" customHeight="1">
      <c r="A3051" s="581" t="s">
        <v>12930</v>
      </c>
      <c r="B3051" s="582" t="s">
        <v>13345</v>
      </c>
      <c r="C3051" s="581" t="s">
        <v>7</v>
      </c>
      <c r="D3051" s="581" t="s">
        <v>1227</v>
      </c>
      <c r="E3051" s="804" t="s">
        <v>12945</v>
      </c>
      <c r="F3051" s="804"/>
      <c r="G3051" s="580" t="s">
        <v>23</v>
      </c>
      <c r="H3051" s="579">
        <v>1</v>
      </c>
      <c r="I3051" s="578">
        <v>0.26</v>
      </c>
      <c r="J3051" s="578">
        <v>0.26</v>
      </c>
    </row>
    <row r="3052" spans="1:10" ht="25.5">
      <c r="A3052" s="572"/>
      <c r="B3052" s="572"/>
      <c r="C3052" s="572"/>
      <c r="D3052" s="572"/>
      <c r="E3052" s="572" t="s">
        <v>12923</v>
      </c>
      <c r="F3052" s="571">
        <v>0</v>
      </c>
      <c r="G3052" s="572" t="s">
        <v>12922</v>
      </c>
      <c r="H3052" s="571">
        <v>0</v>
      </c>
      <c r="I3052" s="572" t="s">
        <v>12921</v>
      </c>
      <c r="J3052" s="571">
        <v>0</v>
      </c>
    </row>
    <row r="3053" spans="1:10" ht="15" thickBot="1">
      <c r="A3053" s="572"/>
      <c r="B3053" s="572"/>
      <c r="C3053" s="572"/>
      <c r="D3053" s="572"/>
      <c r="E3053" s="572" t="s">
        <v>12920</v>
      </c>
      <c r="F3053" s="571">
        <v>0.08</v>
      </c>
      <c r="G3053" s="572"/>
      <c r="H3053" s="801" t="s">
        <v>12919</v>
      </c>
      <c r="I3053" s="801"/>
      <c r="J3053" s="571">
        <v>0.37</v>
      </c>
    </row>
    <row r="3054" spans="1:10" ht="0.95" customHeight="1" thickTop="1">
      <c r="A3054" s="570"/>
      <c r="B3054" s="570"/>
      <c r="C3054" s="570"/>
      <c r="D3054" s="570"/>
      <c r="E3054" s="570"/>
      <c r="F3054" s="570"/>
      <c r="G3054" s="570"/>
      <c r="H3054" s="570"/>
      <c r="I3054" s="570"/>
      <c r="J3054" s="570"/>
    </row>
    <row r="3055" spans="1:10" ht="18" customHeight="1">
      <c r="A3055" s="590"/>
      <c r="B3055" s="588" t="s">
        <v>12942</v>
      </c>
      <c r="C3055" s="590" t="s">
        <v>12941</v>
      </c>
      <c r="D3055" s="590" t="s">
        <v>12940</v>
      </c>
      <c r="E3055" s="802" t="s">
        <v>12939</v>
      </c>
      <c r="F3055" s="802"/>
      <c r="G3055" s="589" t="s">
        <v>12938</v>
      </c>
      <c r="H3055" s="588" t="s">
        <v>12937</v>
      </c>
      <c r="I3055" s="588" t="s">
        <v>12936</v>
      </c>
      <c r="J3055" s="588" t="s">
        <v>12935</v>
      </c>
    </row>
    <row r="3056" spans="1:10" ht="48" customHeight="1">
      <c r="A3056" s="586" t="s">
        <v>12934</v>
      </c>
      <c r="B3056" s="587" t="s">
        <v>13194</v>
      </c>
      <c r="C3056" s="586" t="s">
        <v>7</v>
      </c>
      <c r="D3056" s="586" t="s">
        <v>1231</v>
      </c>
      <c r="E3056" s="803" t="s">
        <v>12945</v>
      </c>
      <c r="F3056" s="803"/>
      <c r="G3056" s="585" t="s">
        <v>46</v>
      </c>
      <c r="H3056" s="584">
        <v>1</v>
      </c>
      <c r="I3056" s="583">
        <v>1.56</v>
      </c>
      <c r="J3056" s="583">
        <v>1.56</v>
      </c>
    </row>
    <row r="3057" spans="1:10" ht="36" customHeight="1">
      <c r="A3057" s="581" t="s">
        <v>12930</v>
      </c>
      <c r="B3057" s="582" t="s">
        <v>13344</v>
      </c>
      <c r="C3057" s="581" t="s">
        <v>7</v>
      </c>
      <c r="D3057" s="581" t="s">
        <v>1228</v>
      </c>
      <c r="E3057" s="804" t="s">
        <v>12945</v>
      </c>
      <c r="F3057" s="804"/>
      <c r="G3057" s="580" t="s">
        <v>23</v>
      </c>
      <c r="H3057" s="579">
        <v>1</v>
      </c>
      <c r="I3057" s="578">
        <v>0.03</v>
      </c>
      <c r="J3057" s="578">
        <v>0.03</v>
      </c>
    </row>
    <row r="3058" spans="1:10" ht="48" customHeight="1">
      <c r="A3058" s="581" t="s">
        <v>12930</v>
      </c>
      <c r="B3058" s="582" t="s">
        <v>13343</v>
      </c>
      <c r="C3058" s="581" t="s">
        <v>7</v>
      </c>
      <c r="D3058" s="581" t="s">
        <v>1229</v>
      </c>
      <c r="E3058" s="804" t="s">
        <v>12945</v>
      </c>
      <c r="F3058" s="804"/>
      <c r="G3058" s="580" t="s">
        <v>23</v>
      </c>
      <c r="H3058" s="579">
        <v>1</v>
      </c>
      <c r="I3058" s="578">
        <v>0.25</v>
      </c>
      <c r="J3058" s="578">
        <v>0.25</v>
      </c>
    </row>
    <row r="3059" spans="1:10" ht="48" customHeight="1">
      <c r="A3059" s="581" t="s">
        <v>12930</v>
      </c>
      <c r="B3059" s="582" t="s">
        <v>13341</v>
      </c>
      <c r="C3059" s="581" t="s">
        <v>7</v>
      </c>
      <c r="D3059" s="581" t="s">
        <v>1230</v>
      </c>
      <c r="E3059" s="804" t="s">
        <v>12945</v>
      </c>
      <c r="F3059" s="804"/>
      <c r="G3059" s="580" t="s">
        <v>23</v>
      </c>
      <c r="H3059" s="579">
        <v>1</v>
      </c>
      <c r="I3059" s="578">
        <v>1.02</v>
      </c>
      <c r="J3059" s="578">
        <v>1.02</v>
      </c>
    </row>
    <row r="3060" spans="1:10" ht="48" customHeight="1">
      <c r="A3060" s="581" t="s">
        <v>12930</v>
      </c>
      <c r="B3060" s="582" t="s">
        <v>13345</v>
      </c>
      <c r="C3060" s="581" t="s">
        <v>7</v>
      </c>
      <c r="D3060" s="581" t="s">
        <v>1227</v>
      </c>
      <c r="E3060" s="804" t="s">
        <v>12945</v>
      </c>
      <c r="F3060" s="804"/>
      <c r="G3060" s="580" t="s">
        <v>23</v>
      </c>
      <c r="H3060" s="579">
        <v>1</v>
      </c>
      <c r="I3060" s="578">
        <v>0.26</v>
      </c>
      <c r="J3060" s="578">
        <v>0.26</v>
      </c>
    </row>
    <row r="3061" spans="1:10" ht="25.5">
      <c r="A3061" s="572"/>
      <c r="B3061" s="572"/>
      <c r="C3061" s="572"/>
      <c r="D3061" s="572"/>
      <c r="E3061" s="572" t="s">
        <v>12923</v>
      </c>
      <c r="F3061" s="571">
        <v>0</v>
      </c>
      <c r="G3061" s="572" t="s">
        <v>12922</v>
      </c>
      <c r="H3061" s="571">
        <v>0</v>
      </c>
      <c r="I3061" s="572" t="s">
        <v>12921</v>
      </c>
      <c r="J3061" s="571">
        <v>0</v>
      </c>
    </row>
    <row r="3062" spans="1:10" ht="15" thickBot="1">
      <c r="A3062" s="572"/>
      <c r="B3062" s="572"/>
      <c r="C3062" s="572"/>
      <c r="D3062" s="572"/>
      <c r="E3062" s="572" t="s">
        <v>12920</v>
      </c>
      <c r="F3062" s="571">
        <v>0.44</v>
      </c>
      <c r="G3062" s="572"/>
      <c r="H3062" s="801" t="s">
        <v>12919</v>
      </c>
      <c r="I3062" s="801"/>
      <c r="J3062" s="571">
        <v>2</v>
      </c>
    </row>
    <row r="3063" spans="1:10" ht="0.95" customHeight="1" thickTop="1">
      <c r="A3063" s="570"/>
      <c r="B3063" s="570"/>
      <c r="C3063" s="570"/>
      <c r="D3063" s="570"/>
      <c r="E3063" s="570"/>
      <c r="F3063" s="570"/>
      <c r="G3063" s="570"/>
      <c r="H3063" s="570"/>
      <c r="I3063" s="570"/>
      <c r="J3063" s="570"/>
    </row>
    <row r="3064" spans="1:10" ht="18" customHeight="1">
      <c r="A3064" s="590"/>
      <c r="B3064" s="588" t="s">
        <v>12942</v>
      </c>
      <c r="C3064" s="590" t="s">
        <v>12941</v>
      </c>
      <c r="D3064" s="590" t="s">
        <v>12940</v>
      </c>
      <c r="E3064" s="802" t="s">
        <v>12939</v>
      </c>
      <c r="F3064" s="802"/>
      <c r="G3064" s="589" t="s">
        <v>12938</v>
      </c>
      <c r="H3064" s="588" t="s">
        <v>12937</v>
      </c>
      <c r="I3064" s="588" t="s">
        <v>12936</v>
      </c>
      <c r="J3064" s="588" t="s">
        <v>12935</v>
      </c>
    </row>
    <row r="3065" spans="1:10" ht="48" customHeight="1">
      <c r="A3065" s="586" t="s">
        <v>12934</v>
      </c>
      <c r="B3065" s="587" t="s">
        <v>13345</v>
      </c>
      <c r="C3065" s="586" t="s">
        <v>7</v>
      </c>
      <c r="D3065" s="586" t="s">
        <v>1227</v>
      </c>
      <c r="E3065" s="803" t="s">
        <v>12945</v>
      </c>
      <c r="F3065" s="803"/>
      <c r="G3065" s="585" t="s">
        <v>23</v>
      </c>
      <c r="H3065" s="584">
        <v>1</v>
      </c>
      <c r="I3065" s="583">
        <v>0.26</v>
      </c>
      <c r="J3065" s="583">
        <v>0.26</v>
      </c>
    </row>
    <row r="3066" spans="1:10" ht="36" customHeight="1">
      <c r="A3066" s="576" t="s">
        <v>12926</v>
      </c>
      <c r="B3066" s="577" t="s">
        <v>13342</v>
      </c>
      <c r="C3066" s="576" t="s">
        <v>7</v>
      </c>
      <c r="D3066" s="576" t="s">
        <v>5073</v>
      </c>
      <c r="E3066" s="800" t="s">
        <v>12947</v>
      </c>
      <c r="F3066" s="800"/>
      <c r="G3066" s="575" t="s">
        <v>41</v>
      </c>
      <c r="H3066" s="574">
        <v>6.3999999999999997E-5</v>
      </c>
      <c r="I3066" s="573">
        <v>4186.5</v>
      </c>
      <c r="J3066" s="573">
        <v>0.26</v>
      </c>
    </row>
    <row r="3067" spans="1:10" ht="25.5">
      <c r="A3067" s="572"/>
      <c r="B3067" s="572"/>
      <c r="C3067" s="572"/>
      <c r="D3067" s="572"/>
      <c r="E3067" s="572" t="s">
        <v>12923</v>
      </c>
      <c r="F3067" s="571">
        <v>0</v>
      </c>
      <c r="G3067" s="572" t="s">
        <v>12922</v>
      </c>
      <c r="H3067" s="571">
        <v>0</v>
      </c>
      <c r="I3067" s="572" t="s">
        <v>12921</v>
      </c>
      <c r="J3067" s="571">
        <v>0</v>
      </c>
    </row>
    <row r="3068" spans="1:10" ht="15" thickBot="1">
      <c r="A3068" s="572"/>
      <c r="B3068" s="572"/>
      <c r="C3068" s="572"/>
      <c r="D3068" s="572"/>
      <c r="E3068" s="572" t="s">
        <v>12920</v>
      </c>
      <c r="F3068" s="571">
        <v>7.0000000000000007E-2</v>
      </c>
      <c r="G3068" s="572"/>
      <c r="H3068" s="801" t="s">
        <v>12919</v>
      </c>
      <c r="I3068" s="801"/>
      <c r="J3068" s="571">
        <v>0.33</v>
      </c>
    </row>
    <row r="3069" spans="1:10" ht="0.95" customHeight="1" thickTop="1">
      <c r="A3069" s="570"/>
      <c r="B3069" s="570"/>
      <c r="C3069" s="570"/>
      <c r="D3069" s="570"/>
      <c r="E3069" s="570"/>
      <c r="F3069" s="570"/>
      <c r="G3069" s="570"/>
      <c r="H3069" s="570"/>
      <c r="I3069" s="570"/>
      <c r="J3069" s="570"/>
    </row>
    <row r="3070" spans="1:10" ht="18" customHeight="1">
      <c r="A3070" s="590"/>
      <c r="B3070" s="588" t="s">
        <v>12942</v>
      </c>
      <c r="C3070" s="590" t="s">
        <v>12941</v>
      </c>
      <c r="D3070" s="590" t="s">
        <v>12940</v>
      </c>
      <c r="E3070" s="802" t="s">
        <v>12939</v>
      </c>
      <c r="F3070" s="802"/>
      <c r="G3070" s="589" t="s">
        <v>12938</v>
      </c>
      <c r="H3070" s="588" t="s">
        <v>12937</v>
      </c>
      <c r="I3070" s="588" t="s">
        <v>12936</v>
      </c>
      <c r="J3070" s="588" t="s">
        <v>12935</v>
      </c>
    </row>
    <row r="3071" spans="1:10" ht="36" customHeight="1">
      <c r="A3071" s="586" t="s">
        <v>12934</v>
      </c>
      <c r="B3071" s="587" t="s">
        <v>13344</v>
      </c>
      <c r="C3071" s="586" t="s">
        <v>7</v>
      </c>
      <c r="D3071" s="586" t="s">
        <v>1228</v>
      </c>
      <c r="E3071" s="803" t="s">
        <v>12945</v>
      </c>
      <c r="F3071" s="803"/>
      <c r="G3071" s="585" t="s">
        <v>23</v>
      </c>
      <c r="H3071" s="584">
        <v>1</v>
      </c>
      <c r="I3071" s="583">
        <v>0.03</v>
      </c>
      <c r="J3071" s="583">
        <v>0.03</v>
      </c>
    </row>
    <row r="3072" spans="1:10" ht="36" customHeight="1">
      <c r="A3072" s="576" t="s">
        <v>12926</v>
      </c>
      <c r="B3072" s="577" t="s">
        <v>13342</v>
      </c>
      <c r="C3072" s="576" t="s">
        <v>7</v>
      </c>
      <c r="D3072" s="576" t="s">
        <v>5073</v>
      </c>
      <c r="E3072" s="800" t="s">
        <v>12947</v>
      </c>
      <c r="F3072" s="800"/>
      <c r="G3072" s="575" t="s">
        <v>41</v>
      </c>
      <c r="H3072" s="574">
        <v>7.6000000000000001E-6</v>
      </c>
      <c r="I3072" s="573">
        <v>4186.5</v>
      </c>
      <c r="J3072" s="573">
        <v>0.03</v>
      </c>
    </row>
    <row r="3073" spans="1:10" ht="25.5">
      <c r="A3073" s="572"/>
      <c r="B3073" s="572"/>
      <c r="C3073" s="572"/>
      <c r="D3073" s="572"/>
      <c r="E3073" s="572" t="s">
        <v>12923</v>
      </c>
      <c r="F3073" s="571">
        <v>0</v>
      </c>
      <c r="G3073" s="572" t="s">
        <v>12922</v>
      </c>
      <c r="H3073" s="571">
        <v>0</v>
      </c>
      <c r="I3073" s="572" t="s">
        <v>12921</v>
      </c>
      <c r="J3073" s="571">
        <v>0</v>
      </c>
    </row>
    <row r="3074" spans="1:10" ht="15" thickBot="1">
      <c r="A3074" s="572"/>
      <c r="B3074" s="572"/>
      <c r="C3074" s="572"/>
      <c r="D3074" s="572"/>
      <c r="E3074" s="572" t="s">
        <v>12920</v>
      </c>
      <c r="F3074" s="571">
        <v>0</v>
      </c>
      <c r="G3074" s="572"/>
      <c r="H3074" s="801" t="s">
        <v>12919</v>
      </c>
      <c r="I3074" s="801"/>
      <c r="J3074" s="571">
        <v>0.03</v>
      </c>
    </row>
    <row r="3075" spans="1:10" ht="0.95" customHeight="1" thickTop="1">
      <c r="A3075" s="570"/>
      <c r="B3075" s="570"/>
      <c r="C3075" s="570"/>
      <c r="D3075" s="570"/>
      <c r="E3075" s="570"/>
      <c r="F3075" s="570"/>
      <c r="G3075" s="570"/>
      <c r="H3075" s="570"/>
      <c r="I3075" s="570"/>
      <c r="J3075" s="570"/>
    </row>
    <row r="3076" spans="1:10" ht="18" customHeight="1">
      <c r="A3076" s="590"/>
      <c r="B3076" s="588" t="s">
        <v>12942</v>
      </c>
      <c r="C3076" s="590" t="s">
        <v>12941</v>
      </c>
      <c r="D3076" s="590" t="s">
        <v>12940</v>
      </c>
      <c r="E3076" s="802" t="s">
        <v>12939</v>
      </c>
      <c r="F3076" s="802"/>
      <c r="G3076" s="589" t="s">
        <v>12938</v>
      </c>
      <c r="H3076" s="588" t="s">
        <v>12937</v>
      </c>
      <c r="I3076" s="588" t="s">
        <v>12936</v>
      </c>
      <c r="J3076" s="588" t="s">
        <v>12935</v>
      </c>
    </row>
    <row r="3077" spans="1:10" ht="48" customHeight="1">
      <c r="A3077" s="586" t="s">
        <v>12934</v>
      </c>
      <c r="B3077" s="587" t="s">
        <v>13343</v>
      </c>
      <c r="C3077" s="586" t="s">
        <v>7</v>
      </c>
      <c r="D3077" s="586" t="s">
        <v>1229</v>
      </c>
      <c r="E3077" s="803" t="s">
        <v>12945</v>
      </c>
      <c r="F3077" s="803"/>
      <c r="G3077" s="585" t="s">
        <v>23</v>
      </c>
      <c r="H3077" s="584">
        <v>1</v>
      </c>
      <c r="I3077" s="583">
        <v>0.25</v>
      </c>
      <c r="J3077" s="583">
        <v>0.25</v>
      </c>
    </row>
    <row r="3078" spans="1:10" ht="36" customHeight="1">
      <c r="A3078" s="576" t="s">
        <v>12926</v>
      </c>
      <c r="B3078" s="577" t="s">
        <v>13342</v>
      </c>
      <c r="C3078" s="576" t="s">
        <v>7</v>
      </c>
      <c r="D3078" s="576" t="s">
        <v>5073</v>
      </c>
      <c r="E3078" s="800" t="s">
        <v>12947</v>
      </c>
      <c r="F3078" s="800"/>
      <c r="G3078" s="575" t="s">
        <v>41</v>
      </c>
      <c r="H3078" s="574">
        <v>6.0000000000000002E-5</v>
      </c>
      <c r="I3078" s="573">
        <v>4186.5</v>
      </c>
      <c r="J3078" s="573">
        <v>0.25</v>
      </c>
    </row>
    <row r="3079" spans="1:10" ht="25.5">
      <c r="A3079" s="572"/>
      <c r="B3079" s="572"/>
      <c r="C3079" s="572"/>
      <c r="D3079" s="572"/>
      <c r="E3079" s="572" t="s">
        <v>12923</v>
      </c>
      <c r="F3079" s="571">
        <v>0</v>
      </c>
      <c r="G3079" s="572" t="s">
        <v>12922</v>
      </c>
      <c r="H3079" s="571">
        <v>0</v>
      </c>
      <c r="I3079" s="572" t="s">
        <v>12921</v>
      </c>
      <c r="J3079" s="571">
        <v>0</v>
      </c>
    </row>
    <row r="3080" spans="1:10" ht="15" thickBot="1">
      <c r="A3080" s="572"/>
      <c r="B3080" s="572"/>
      <c r="C3080" s="572"/>
      <c r="D3080" s="572"/>
      <c r="E3080" s="572" t="s">
        <v>12920</v>
      </c>
      <c r="F3080" s="571">
        <v>7.0000000000000007E-2</v>
      </c>
      <c r="G3080" s="572"/>
      <c r="H3080" s="801" t="s">
        <v>12919</v>
      </c>
      <c r="I3080" s="801"/>
      <c r="J3080" s="571">
        <v>0.32</v>
      </c>
    </row>
    <row r="3081" spans="1:10" ht="0.95" customHeight="1" thickTop="1">
      <c r="A3081" s="570"/>
      <c r="B3081" s="570"/>
      <c r="C3081" s="570"/>
      <c r="D3081" s="570"/>
      <c r="E3081" s="570"/>
      <c r="F3081" s="570"/>
      <c r="G3081" s="570"/>
      <c r="H3081" s="570"/>
      <c r="I3081" s="570"/>
      <c r="J3081" s="570"/>
    </row>
    <row r="3082" spans="1:10" ht="18" customHeight="1">
      <c r="A3082" s="590"/>
      <c r="B3082" s="588" t="s">
        <v>12942</v>
      </c>
      <c r="C3082" s="590" t="s">
        <v>12941</v>
      </c>
      <c r="D3082" s="590" t="s">
        <v>12940</v>
      </c>
      <c r="E3082" s="802" t="s">
        <v>12939</v>
      </c>
      <c r="F3082" s="802"/>
      <c r="G3082" s="589" t="s">
        <v>12938</v>
      </c>
      <c r="H3082" s="588" t="s">
        <v>12937</v>
      </c>
      <c r="I3082" s="588" t="s">
        <v>12936</v>
      </c>
      <c r="J3082" s="588" t="s">
        <v>12935</v>
      </c>
    </row>
    <row r="3083" spans="1:10" ht="48" customHeight="1">
      <c r="A3083" s="586" t="s">
        <v>12934</v>
      </c>
      <c r="B3083" s="587" t="s">
        <v>13341</v>
      </c>
      <c r="C3083" s="586" t="s">
        <v>7</v>
      </c>
      <c r="D3083" s="586" t="s">
        <v>1230</v>
      </c>
      <c r="E3083" s="803" t="s">
        <v>12945</v>
      </c>
      <c r="F3083" s="803"/>
      <c r="G3083" s="585" t="s">
        <v>23</v>
      </c>
      <c r="H3083" s="584">
        <v>1</v>
      </c>
      <c r="I3083" s="583">
        <v>1.02</v>
      </c>
      <c r="J3083" s="583">
        <v>1.02</v>
      </c>
    </row>
    <row r="3084" spans="1:10" ht="24" customHeight="1">
      <c r="A3084" s="576" t="s">
        <v>12926</v>
      </c>
      <c r="B3084" s="577" t="s">
        <v>12944</v>
      </c>
      <c r="C3084" s="576" t="s">
        <v>7</v>
      </c>
      <c r="D3084" s="576" t="s">
        <v>6410</v>
      </c>
      <c r="E3084" s="800" t="s">
        <v>12924</v>
      </c>
      <c r="F3084" s="800"/>
      <c r="G3084" s="575" t="s">
        <v>12943</v>
      </c>
      <c r="H3084" s="574">
        <v>1.25</v>
      </c>
      <c r="I3084" s="573">
        <v>0.82</v>
      </c>
      <c r="J3084" s="573">
        <v>1.02</v>
      </c>
    </row>
    <row r="3085" spans="1:10" ht="25.5">
      <c r="A3085" s="572"/>
      <c r="B3085" s="572"/>
      <c r="C3085" s="572"/>
      <c r="D3085" s="572"/>
      <c r="E3085" s="572" t="s">
        <v>12923</v>
      </c>
      <c r="F3085" s="571">
        <v>0</v>
      </c>
      <c r="G3085" s="572" t="s">
        <v>12922</v>
      </c>
      <c r="H3085" s="571">
        <v>0</v>
      </c>
      <c r="I3085" s="572" t="s">
        <v>12921</v>
      </c>
      <c r="J3085" s="571">
        <v>0</v>
      </c>
    </row>
    <row r="3086" spans="1:10" ht="15" thickBot="1">
      <c r="A3086" s="572"/>
      <c r="B3086" s="572"/>
      <c r="C3086" s="572"/>
      <c r="D3086" s="572"/>
      <c r="E3086" s="572" t="s">
        <v>12920</v>
      </c>
      <c r="F3086" s="571">
        <v>0.28000000000000003</v>
      </c>
      <c r="G3086" s="572"/>
      <c r="H3086" s="801" t="s">
        <v>12919</v>
      </c>
      <c r="I3086" s="801"/>
      <c r="J3086" s="571">
        <v>1.3</v>
      </c>
    </row>
    <row r="3087" spans="1:10" ht="0.95" customHeight="1" thickTop="1">
      <c r="A3087" s="570"/>
      <c r="B3087" s="570"/>
      <c r="C3087" s="570"/>
      <c r="D3087" s="570"/>
      <c r="E3087" s="570"/>
      <c r="F3087" s="570"/>
      <c r="G3087" s="570"/>
      <c r="H3087" s="570"/>
      <c r="I3087" s="570"/>
      <c r="J3087" s="570"/>
    </row>
    <row r="3088" spans="1:10" ht="18" customHeight="1">
      <c r="A3088" s="590"/>
      <c r="B3088" s="588" t="s">
        <v>12942</v>
      </c>
      <c r="C3088" s="590" t="s">
        <v>12941</v>
      </c>
      <c r="D3088" s="590" t="s">
        <v>12940</v>
      </c>
      <c r="E3088" s="802" t="s">
        <v>12939</v>
      </c>
      <c r="F3088" s="802"/>
      <c r="G3088" s="589" t="s">
        <v>12938</v>
      </c>
      <c r="H3088" s="588" t="s">
        <v>12937</v>
      </c>
      <c r="I3088" s="588" t="s">
        <v>12936</v>
      </c>
      <c r="J3088" s="588" t="s">
        <v>12935</v>
      </c>
    </row>
    <row r="3089" spans="1:10" ht="48" customHeight="1">
      <c r="A3089" s="586" t="s">
        <v>12934</v>
      </c>
      <c r="B3089" s="587" t="s">
        <v>13294</v>
      </c>
      <c r="C3089" s="586" t="s">
        <v>7</v>
      </c>
      <c r="D3089" s="586" t="s">
        <v>1297</v>
      </c>
      <c r="E3089" s="803" t="s">
        <v>12945</v>
      </c>
      <c r="F3089" s="803"/>
      <c r="G3089" s="585" t="s">
        <v>61</v>
      </c>
      <c r="H3089" s="584">
        <v>1</v>
      </c>
      <c r="I3089" s="583">
        <v>1.2</v>
      </c>
      <c r="J3089" s="583">
        <v>1.2</v>
      </c>
    </row>
    <row r="3090" spans="1:10" ht="48" customHeight="1">
      <c r="A3090" s="581" t="s">
        <v>12930</v>
      </c>
      <c r="B3090" s="582" t="s">
        <v>13340</v>
      </c>
      <c r="C3090" s="581" t="s">
        <v>7</v>
      </c>
      <c r="D3090" s="581" t="s">
        <v>1292</v>
      </c>
      <c r="E3090" s="804" t="s">
        <v>12945</v>
      </c>
      <c r="F3090" s="804"/>
      <c r="G3090" s="580" t="s">
        <v>23</v>
      </c>
      <c r="H3090" s="579">
        <v>1</v>
      </c>
      <c r="I3090" s="578">
        <v>1.08</v>
      </c>
      <c r="J3090" s="578">
        <v>1.08</v>
      </c>
    </row>
    <row r="3091" spans="1:10" ht="36" customHeight="1">
      <c r="A3091" s="581" t="s">
        <v>12930</v>
      </c>
      <c r="B3091" s="582" t="s">
        <v>13339</v>
      </c>
      <c r="C3091" s="581" t="s">
        <v>7</v>
      </c>
      <c r="D3091" s="581" t="s">
        <v>1293</v>
      </c>
      <c r="E3091" s="804" t="s">
        <v>12945</v>
      </c>
      <c r="F3091" s="804"/>
      <c r="G3091" s="580" t="s">
        <v>23</v>
      </c>
      <c r="H3091" s="579">
        <v>1</v>
      </c>
      <c r="I3091" s="578">
        <v>0.12</v>
      </c>
      <c r="J3091" s="578">
        <v>0.12</v>
      </c>
    </row>
    <row r="3092" spans="1:10" ht="25.5">
      <c r="A3092" s="572"/>
      <c r="B3092" s="572"/>
      <c r="C3092" s="572"/>
      <c r="D3092" s="572"/>
      <c r="E3092" s="572" t="s">
        <v>12923</v>
      </c>
      <c r="F3092" s="571">
        <v>0</v>
      </c>
      <c r="G3092" s="572" t="s">
        <v>12922</v>
      </c>
      <c r="H3092" s="571">
        <v>0</v>
      </c>
      <c r="I3092" s="572" t="s">
        <v>12921</v>
      </c>
      <c r="J3092" s="571">
        <v>0</v>
      </c>
    </row>
    <row r="3093" spans="1:10" ht="15" thickBot="1">
      <c r="A3093" s="572"/>
      <c r="B3093" s="572"/>
      <c r="C3093" s="572"/>
      <c r="D3093" s="572"/>
      <c r="E3093" s="572" t="s">
        <v>12920</v>
      </c>
      <c r="F3093" s="571">
        <v>0.33</v>
      </c>
      <c r="G3093" s="572"/>
      <c r="H3093" s="801" t="s">
        <v>12919</v>
      </c>
      <c r="I3093" s="801"/>
      <c r="J3093" s="571">
        <v>1.53</v>
      </c>
    </row>
    <row r="3094" spans="1:10" ht="0.95" customHeight="1" thickTop="1">
      <c r="A3094" s="570"/>
      <c r="B3094" s="570"/>
      <c r="C3094" s="570"/>
      <c r="D3094" s="570"/>
      <c r="E3094" s="570"/>
      <c r="F3094" s="570"/>
      <c r="G3094" s="570"/>
      <c r="H3094" s="570"/>
      <c r="I3094" s="570"/>
      <c r="J3094" s="570"/>
    </row>
    <row r="3095" spans="1:10" ht="18" customHeight="1">
      <c r="A3095" s="590"/>
      <c r="B3095" s="588" t="s">
        <v>12942</v>
      </c>
      <c r="C3095" s="590" t="s">
        <v>12941</v>
      </c>
      <c r="D3095" s="590" t="s">
        <v>12940</v>
      </c>
      <c r="E3095" s="802" t="s">
        <v>12939</v>
      </c>
      <c r="F3095" s="802"/>
      <c r="G3095" s="589" t="s">
        <v>12938</v>
      </c>
      <c r="H3095" s="588" t="s">
        <v>12937</v>
      </c>
      <c r="I3095" s="588" t="s">
        <v>12936</v>
      </c>
      <c r="J3095" s="588" t="s">
        <v>12935</v>
      </c>
    </row>
    <row r="3096" spans="1:10" ht="48" customHeight="1">
      <c r="A3096" s="586" t="s">
        <v>12934</v>
      </c>
      <c r="B3096" s="587" t="s">
        <v>13295</v>
      </c>
      <c r="C3096" s="586" t="s">
        <v>7</v>
      </c>
      <c r="D3096" s="586" t="s">
        <v>1296</v>
      </c>
      <c r="E3096" s="803" t="s">
        <v>12945</v>
      </c>
      <c r="F3096" s="803"/>
      <c r="G3096" s="585" t="s">
        <v>46</v>
      </c>
      <c r="H3096" s="584">
        <v>1</v>
      </c>
      <c r="I3096" s="583">
        <v>4.2699999999999996</v>
      </c>
      <c r="J3096" s="583">
        <v>4.2699999999999996</v>
      </c>
    </row>
    <row r="3097" spans="1:10" ht="36" customHeight="1">
      <c r="A3097" s="581" t="s">
        <v>12930</v>
      </c>
      <c r="B3097" s="582" t="s">
        <v>13339</v>
      </c>
      <c r="C3097" s="581" t="s">
        <v>7</v>
      </c>
      <c r="D3097" s="581" t="s">
        <v>1293</v>
      </c>
      <c r="E3097" s="804" t="s">
        <v>12945</v>
      </c>
      <c r="F3097" s="804"/>
      <c r="G3097" s="580" t="s">
        <v>23</v>
      </c>
      <c r="H3097" s="579">
        <v>1</v>
      </c>
      <c r="I3097" s="578">
        <v>0.12</v>
      </c>
      <c r="J3097" s="578">
        <v>0.12</v>
      </c>
    </row>
    <row r="3098" spans="1:10" ht="48" customHeight="1">
      <c r="A3098" s="581" t="s">
        <v>12930</v>
      </c>
      <c r="B3098" s="582" t="s">
        <v>13340</v>
      </c>
      <c r="C3098" s="581" t="s">
        <v>7</v>
      </c>
      <c r="D3098" s="581" t="s">
        <v>1292</v>
      </c>
      <c r="E3098" s="804" t="s">
        <v>12945</v>
      </c>
      <c r="F3098" s="804"/>
      <c r="G3098" s="580" t="s">
        <v>23</v>
      </c>
      <c r="H3098" s="579">
        <v>1</v>
      </c>
      <c r="I3098" s="578">
        <v>1.08</v>
      </c>
      <c r="J3098" s="578">
        <v>1.08</v>
      </c>
    </row>
    <row r="3099" spans="1:10" ht="48" customHeight="1">
      <c r="A3099" s="581" t="s">
        <v>12930</v>
      </c>
      <c r="B3099" s="582" t="s">
        <v>13336</v>
      </c>
      <c r="C3099" s="581" t="s">
        <v>7</v>
      </c>
      <c r="D3099" s="581" t="s">
        <v>1295</v>
      </c>
      <c r="E3099" s="804" t="s">
        <v>12945</v>
      </c>
      <c r="F3099" s="804"/>
      <c r="G3099" s="580" t="s">
        <v>23</v>
      </c>
      <c r="H3099" s="579">
        <v>1</v>
      </c>
      <c r="I3099" s="578">
        <v>2.0499999999999998</v>
      </c>
      <c r="J3099" s="578">
        <v>2.0499999999999998</v>
      </c>
    </row>
    <row r="3100" spans="1:10" ht="48" customHeight="1">
      <c r="A3100" s="581" t="s">
        <v>12930</v>
      </c>
      <c r="B3100" s="582" t="s">
        <v>13338</v>
      </c>
      <c r="C3100" s="581" t="s">
        <v>7</v>
      </c>
      <c r="D3100" s="581" t="s">
        <v>1294</v>
      </c>
      <c r="E3100" s="804" t="s">
        <v>12945</v>
      </c>
      <c r="F3100" s="804"/>
      <c r="G3100" s="580" t="s">
        <v>23</v>
      </c>
      <c r="H3100" s="579">
        <v>1</v>
      </c>
      <c r="I3100" s="578">
        <v>1.02</v>
      </c>
      <c r="J3100" s="578">
        <v>1.02</v>
      </c>
    </row>
    <row r="3101" spans="1:10" ht="25.5">
      <c r="A3101" s="572"/>
      <c r="B3101" s="572"/>
      <c r="C3101" s="572"/>
      <c r="D3101" s="572"/>
      <c r="E3101" s="572" t="s">
        <v>12923</v>
      </c>
      <c r="F3101" s="571">
        <v>0</v>
      </c>
      <c r="G3101" s="572" t="s">
        <v>12922</v>
      </c>
      <c r="H3101" s="571">
        <v>0</v>
      </c>
      <c r="I3101" s="572" t="s">
        <v>12921</v>
      </c>
      <c r="J3101" s="571">
        <v>0</v>
      </c>
    </row>
    <row r="3102" spans="1:10" ht="15" thickBot="1">
      <c r="A3102" s="572"/>
      <c r="B3102" s="572"/>
      <c r="C3102" s="572"/>
      <c r="D3102" s="572"/>
      <c r="E3102" s="572" t="s">
        <v>12920</v>
      </c>
      <c r="F3102" s="571">
        <v>1.2</v>
      </c>
      <c r="G3102" s="572"/>
      <c r="H3102" s="801" t="s">
        <v>12919</v>
      </c>
      <c r="I3102" s="801"/>
      <c r="J3102" s="571">
        <v>5.47</v>
      </c>
    </row>
    <row r="3103" spans="1:10" ht="0.95" customHeight="1" thickTop="1">
      <c r="A3103" s="570"/>
      <c r="B3103" s="570"/>
      <c r="C3103" s="570"/>
      <c r="D3103" s="570"/>
      <c r="E3103" s="570"/>
      <c r="F3103" s="570"/>
      <c r="G3103" s="570"/>
      <c r="H3103" s="570"/>
      <c r="I3103" s="570"/>
      <c r="J3103" s="570"/>
    </row>
    <row r="3104" spans="1:10" ht="18" customHeight="1">
      <c r="A3104" s="590"/>
      <c r="B3104" s="588" t="s">
        <v>12942</v>
      </c>
      <c r="C3104" s="590" t="s">
        <v>12941</v>
      </c>
      <c r="D3104" s="590" t="s">
        <v>12940</v>
      </c>
      <c r="E3104" s="802" t="s">
        <v>12939</v>
      </c>
      <c r="F3104" s="802"/>
      <c r="G3104" s="589" t="s">
        <v>12938</v>
      </c>
      <c r="H3104" s="588" t="s">
        <v>12937</v>
      </c>
      <c r="I3104" s="588" t="s">
        <v>12936</v>
      </c>
      <c r="J3104" s="588" t="s">
        <v>12935</v>
      </c>
    </row>
    <row r="3105" spans="1:10" ht="48" customHeight="1">
      <c r="A3105" s="586" t="s">
        <v>12934</v>
      </c>
      <c r="B3105" s="587" t="s">
        <v>13340</v>
      </c>
      <c r="C3105" s="586" t="s">
        <v>7</v>
      </c>
      <c r="D3105" s="586" t="s">
        <v>1292</v>
      </c>
      <c r="E3105" s="803" t="s">
        <v>12945</v>
      </c>
      <c r="F3105" s="803"/>
      <c r="G3105" s="585" t="s">
        <v>23</v>
      </c>
      <c r="H3105" s="584">
        <v>1</v>
      </c>
      <c r="I3105" s="583">
        <v>1.08</v>
      </c>
      <c r="J3105" s="583">
        <v>1.08</v>
      </c>
    </row>
    <row r="3106" spans="1:10" ht="36" customHeight="1">
      <c r="A3106" s="576" t="s">
        <v>12926</v>
      </c>
      <c r="B3106" s="577" t="s">
        <v>13337</v>
      </c>
      <c r="C3106" s="576" t="s">
        <v>7</v>
      </c>
      <c r="D3106" s="576" t="s">
        <v>5078</v>
      </c>
      <c r="E3106" s="800" t="s">
        <v>12947</v>
      </c>
      <c r="F3106" s="800"/>
      <c r="G3106" s="575" t="s">
        <v>41</v>
      </c>
      <c r="H3106" s="574">
        <v>6.3999999999999997E-5</v>
      </c>
      <c r="I3106" s="573">
        <v>17029.830000000002</v>
      </c>
      <c r="J3106" s="573">
        <v>1.08</v>
      </c>
    </row>
    <row r="3107" spans="1:10" ht="25.5">
      <c r="A3107" s="572"/>
      <c r="B3107" s="572"/>
      <c r="C3107" s="572"/>
      <c r="D3107" s="572"/>
      <c r="E3107" s="572" t="s">
        <v>12923</v>
      </c>
      <c r="F3107" s="571">
        <v>0</v>
      </c>
      <c r="G3107" s="572" t="s">
        <v>12922</v>
      </c>
      <c r="H3107" s="571">
        <v>0</v>
      </c>
      <c r="I3107" s="572" t="s">
        <v>12921</v>
      </c>
      <c r="J3107" s="571">
        <v>0</v>
      </c>
    </row>
    <row r="3108" spans="1:10" ht="15" thickBot="1">
      <c r="A3108" s="572"/>
      <c r="B3108" s="572"/>
      <c r="C3108" s="572"/>
      <c r="D3108" s="572"/>
      <c r="E3108" s="572" t="s">
        <v>12920</v>
      </c>
      <c r="F3108" s="571">
        <v>0.3</v>
      </c>
      <c r="G3108" s="572"/>
      <c r="H3108" s="801" t="s">
        <v>12919</v>
      </c>
      <c r="I3108" s="801"/>
      <c r="J3108" s="571">
        <v>1.38</v>
      </c>
    </row>
    <row r="3109" spans="1:10" ht="0.95" customHeight="1" thickTop="1">
      <c r="A3109" s="570"/>
      <c r="B3109" s="570"/>
      <c r="C3109" s="570"/>
      <c r="D3109" s="570"/>
      <c r="E3109" s="570"/>
      <c r="F3109" s="570"/>
      <c r="G3109" s="570"/>
      <c r="H3109" s="570"/>
      <c r="I3109" s="570"/>
      <c r="J3109" s="570"/>
    </row>
    <row r="3110" spans="1:10" ht="18" customHeight="1">
      <c r="A3110" s="590"/>
      <c r="B3110" s="588" t="s">
        <v>12942</v>
      </c>
      <c r="C3110" s="590" t="s">
        <v>12941</v>
      </c>
      <c r="D3110" s="590" t="s">
        <v>12940</v>
      </c>
      <c r="E3110" s="802" t="s">
        <v>12939</v>
      </c>
      <c r="F3110" s="802"/>
      <c r="G3110" s="589" t="s">
        <v>12938</v>
      </c>
      <c r="H3110" s="588" t="s">
        <v>12937</v>
      </c>
      <c r="I3110" s="588" t="s">
        <v>12936</v>
      </c>
      <c r="J3110" s="588" t="s">
        <v>12935</v>
      </c>
    </row>
    <row r="3111" spans="1:10" ht="36" customHeight="1">
      <c r="A3111" s="586" t="s">
        <v>12934</v>
      </c>
      <c r="B3111" s="587" t="s">
        <v>13339</v>
      </c>
      <c r="C3111" s="586" t="s">
        <v>7</v>
      </c>
      <c r="D3111" s="586" t="s">
        <v>1293</v>
      </c>
      <c r="E3111" s="803" t="s">
        <v>12945</v>
      </c>
      <c r="F3111" s="803"/>
      <c r="G3111" s="585" t="s">
        <v>23</v>
      </c>
      <c r="H3111" s="584">
        <v>1</v>
      </c>
      <c r="I3111" s="583">
        <v>0.12</v>
      </c>
      <c r="J3111" s="583">
        <v>0.12</v>
      </c>
    </row>
    <row r="3112" spans="1:10" ht="36" customHeight="1">
      <c r="A3112" s="576" t="s">
        <v>12926</v>
      </c>
      <c r="B3112" s="577" t="s">
        <v>13337</v>
      </c>
      <c r="C3112" s="576" t="s">
        <v>7</v>
      </c>
      <c r="D3112" s="576" t="s">
        <v>5078</v>
      </c>
      <c r="E3112" s="800" t="s">
        <v>12947</v>
      </c>
      <c r="F3112" s="800"/>
      <c r="G3112" s="575" t="s">
        <v>41</v>
      </c>
      <c r="H3112" s="574">
        <v>7.6000000000000001E-6</v>
      </c>
      <c r="I3112" s="573">
        <v>17029.830000000002</v>
      </c>
      <c r="J3112" s="573">
        <v>0.12</v>
      </c>
    </row>
    <row r="3113" spans="1:10" ht="25.5">
      <c r="A3113" s="572"/>
      <c r="B3113" s="572"/>
      <c r="C3113" s="572"/>
      <c r="D3113" s="572"/>
      <c r="E3113" s="572" t="s">
        <v>12923</v>
      </c>
      <c r="F3113" s="571">
        <v>0</v>
      </c>
      <c r="G3113" s="572" t="s">
        <v>12922</v>
      </c>
      <c r="H3113" s="571">
        <v>0</v>
      </c>
      <c r="I3113" s="572" t="s">
        <v>12921</v>
      </c>
      <c r="J3113" s="571">
        <v>0</v>
      </c>
    </row>
    <row r="3114" spans="1:10" ht="15" thickBot="1">
      <c r="A3114" s="572"/>
      <c r="B3114" s="572"/>
      <c r="C3114" s="572"/>
      <c r="D3114" s="572"/>
      <c r="E3114" s="572" t="s">
        <v>12920</v>
      </c>
      <c r="F3114" s="571">
        <v>0.03</v>
      </c>
      <c r="G3114" s="572"/>
      <c r="H3114" s="801" t="s">
        <v>12919</v>
      </c>
      <c r="I3114" s="801"/>
      <c r="J3114" s="571">
        <v>0.15</v>
      </c>
    </row>
    <row r="3115" spans="1:10" ht="0.95" customHeight="1" thickTop="1">
      <c r="A3115" s="570"/>
      <c r="B3115" s="570"/>
      <c r="C3115" s="570"/>
      <c r="D3115" s="570"/>
      <c r="E3115" s="570"/>
      <c r="F3115" s="570"/>
      <c r="G3115" s="570"/>
      <c r="H3115" s="570"/>
      <c r="I3115" s="570"/>
      <c r="J3115" s="570"/>
    </row>
    <row r="3116" spans="1:10" ht="18" customHeight="1">
      <c r="A3116" s="590"/>
      <c r="B3116" s="588" t="s">
        <v>12942</v>
      </c>
      <c r="C3116" s="590" t="s">
        <v>12941</v>
      </c>
      <c r="D3116" s="590" t="s">
        <v>12940</v>
      </c>
      <c r="E3116" s="802" t="s">
        <v>12939</v>
      </c>
      <c r="F3116" s="802"/>
      <c r="G3116" s="589" t="s">
        <v>12938</v>
      </c>
      <c r="H3116" s="588" t="s">
        <v>12937</v>
      </c>
      <c r="I3116" s="588" t="s">
        <v>12936</v>
      </c>
      <c r="J3116" s="588" t="s">
        <v>12935</v>
      </c>
    </row>
    <row r="3117" spans="1:10" ht="48" customHeight="1">
      <c r="A3117" s="586" t="s">
        <v>12934</v>
      </c>
      <c r="B3117" s="587" t="s">
        <v>13338</v>
      </c>
      <c r="C3117" s="586" t="s">
        <v>7</v>
      </c>
      <c r="D3117" s="586" t="s">
        <v>1294</v>
      </c>
      <c r="E3117" s="803" t="s">
        <v>12945</v>
      </c>
      <c r="F3117" s="803"/>
      <c r="G3117" s="585" t="s">
        <v>23</v>
      </c>
      <c r="H3117" s="584">
        <v>1</v>
      </c>
      <c r="I3117" s="583">
        <v>1.02</v>
      </c>
      <c r="J3117" s="583">
        <v>1.02</v>
      </c>
    </row>
    <row r="3118" spans="1:10" ht="36" customHeight="1">
      <c r="A3118" s="576" t="s">
        <v>12926</v>
      </c>
      <c r="B3118" s="577" t="s">
        <v>13337</v>
      </c>
      <c r="C3118" s="576" t="s">
        <v>7</v>
      </c>
      <c r="D3118" s="576" t="s">
        <v>5078</v>
      </c>
      <c r="E3118" s="800" t="s">
        <v>12947</v>
      </c>
      <c r="F3118" s="800"/>
      <c r="G3118" s="575" t="s">
        <v>41</v>
      </c>
      <c r="H3118" s="574">
        <v>6.0000000000000002E-5</v>
      </c>
      <c r="I3118" s="573">
        <v>17029.830000000002</v>
      </c>
      <c r="J3118" s="573">
        <v>1.02</v>
      </c>
    </row>
    <row r="3119" spans="1:10" ht="25.5">
      <c r="A3119" s="572"/>
      <c r="B3119" s="572"/>
      <c r="C3119" s="572"/>
      <c r="D3119" s="572"/>
      <c r="E3119" s="572" t="s">
        <v>12923</v>
      </c>
      <c r="F3119" s="571">
        <v>0</v>
      </c>
      <c r="G3119" s="572" t="s">
        <v>12922</v>
      </c>
      <c r="H3119" s="571">
        <v>0</v>
      </c>
      <c r="I3119" s="572" t="s">
        <v>12921</v>
      </c>
      <c r="J3119" s="571">
        <v>0</v>
      </c>
    </row>
    <row r="3120" spans="1:10" ht="15" thickBot="1">
      <c r="A3120" s="572"/>
      <c r="B3120" s="572"/>
      <c r="C3120" s="572"/>
      <c r="D3120" s="572"/>
      <c r="E3120" s="572" t="s">
        <v>12920</v>
      </c>
      <c r="F3120" s="571">
        <v>0.28000000000000003</v>
      </c>
      <c r="G3120" s="572"/>
      <c r="H3120" s="801" t="s">
        <v>12919</v>
      </c>
      <c r="I3120" s="801"/>
      <c r="J3120" s="571">
        <v>1.3</v>
      </c>
    </row>
    <row r="3121" spans="1:10" ht="0.95" customHeight="1" thickTop="1">
      <c r="A3121" s="570"/>
      <c r="B3121" s="570"/>
      <c r="C3121" s="570"/>
      <c r="D3121" s="570"/>
      <c r="E3121" s="570"/>
      <c r="F3121" s="570"/>
      <c r="G3121" s="570"/>
      <c r="H3121" s="570"/>
      <c r="I3121" s="570"/>
      <c r="J3121" s="570"/>
    </row>
    <row r="3122" spans="1:10" ht="18" customHeight="1">
      <c r="A3122" s="590"/>
      <c r="B3122" s="588" t="s">
        <v>12942</v>
      </c>
      <c r="C3122" s="590" t="s">
        <v>12941</v>
      </c>
      <c r="D3122" s="590" t="s">
        <v>12940</v>
      </c>
      <c r="E3122" s="802" t="s">
        <v>12939</v>
      </c>
      <c r="F3122" s="802"/>
      <c r="G3122" s="589" t="s">
        <v>12938</v>
      </c>
      <c r="H3122" s="588" t="s">
        <v>12937</v>
      </c>
      <c r="I3122" s="588" t="s">
        <v>12936</v>
      </c>
      <c r="J3122" s="588" t="s">
        <v>12935</v>
      </c>
    </row>
    <row r="3123" spans="1:10" ht="48" customHeight="1">
      <c r="A3123" s="586" t="s">
        <v>12934</v>
      </c>
      <c r="B3123" s="587" t="s">
        <v>13336</v>
      </c>
      <c r="C3123" s="586" t="s">
        <v>7</v>
      </c>
      <c r="D3123" s="586" t="s">
        <v>1295</v>
      </c>
      <c r="E3123" s="803" t="s">
        <v>12945</v>
      </c>
      <c r="F3123" s="803"/>
      <c r="G3123" s="585" t="s">
        <v>23</v>
      </c>
      <c r="H3123" s="584">
        <v>1</v>
      </c>
      <c r="I3123" s="583">
        <v>2.0499999999999998</v>
      </c>
      <c r="J3123" s="583">
        <v>2.0499999999999998</v>
      </c>
    </row>
    <row r="3124" spans="1:10" ht="24" customHeight="1">
      <c r="A3124" s="576" t="s">
        <v>12926</v>
      </c>
      <c r="B3124" s="577" t="s">
        <v>12944</v>
      </c>
      <c r="C3124" s="576" t="s">
        <v>7</v>
      </c>
      <c r="D3124" s="576" t="s">
        <v>6410</v>
      </c>
      <c r="E3124" s="800" t="s">
        <v>12924</v>
      </c>
      <c r="F3124" s="800"/>
      <c r="G3124" s="575" t="s">
        <v>12943</v>
      </c>
      <c r="H3124" s="574">
        <v>2.5</v>
      </c>
      <c r="I3124" s="573">
        <v>0.82</v>
      </c>
      <c r="J3124" s="573">
        <v>2.0499999999999998</v>
      </c>
    </row>
    <row r="3125" spans="1:10" ht="25.5">
      <c r="A3125" s="572"/>
      <c r="B3125" s="572"/>
      <c r="C3125" s="572"/>
      <c r="D3125" s="572"/>
      <c r="E3125" s="572" t="s">
        <v>12923</v>
      </c>
      <c r="F3125" s="571">
        <v>0</v>
      </c>
      <c r="G3125" s="572" t="s">
        <v>12922</v>
      </c>
      <c r="H3125" s="571">
        <v>0</v>
      </c>
      <c r="I3125" s="572" t="s">
        <v>12921</v>
      </c>
      <c r="J3125" s="571">
        <v>0</v>
      </c>
    </row>
    <row r="3126" spans="1:10" ht="15" thickBot="1">
      <c r="A3126" s="572"/>
      <c r="B3126" s="572"/>
      <c r="C3126" s="572"/>
      <c r="D3126" s="572"/>
      <c r="E3126" s="572" t="s">
        <v>12920</v>
      </c>
      <c r="F3126" s="571">
        <v>0.56999999999999995</v>
      </c>
      <c r="G3126" s="572"/>
      <c r="H3126" s="801" t="s">
        <v>12919</v>
      </c>
      <c r="I3126" s="801"/>
      <c r="J3126" s="571">
        <v>2.62</v>
      </c>
    </row>
    <row r="3127" spans="1:10" ht="0.95" customHeight="1" thickTop="1">
      <c r="A3127" s="570"/>
      <c r="B3127" s="570"/>
      <c r="C3127" s="570"/>
      <c r="D3127" s="570"/>
      <c r="E3127" s="570"/>
      <c r="F3127" s="570"/>
      <c r="G3127" s="570"/>
      <c r="H3127" s="570"/>
      <c r="I3127" s="570"/>
      <c r="J3127" s="570"/>
    </row>
    <row r="3128" spans="1:10" ht="18" customHeight="1">
      <c r="A3128" s="590"/>
      <c r="B3128" s="588" t="s">
        <v>12942</v>
      </c>
      <c r="C3128" s="590" t="s">
        <v>12941</v>
      </c>
      <c r="D3128" s="590" t="s">
        <v>12940</v>
      </c>
      <c r="E3128" s="802" t="s">
        <v>12939</v>
      </c>
      <c r="F3128" s="802"/>
      <c r="G3128" s="589" t="s">
        <v>12938</v>
      </c>
      <c r="H3128" s="588" t="s">
        <v>12937</v>
      </c>
      <c r="I3128" s="588" t="s">
        <v>12936</v>
      </c>
      <c r="J3128" s="588" t="s">
        <v>12935</v>
      </c>
    </row>
    <row r="3129" spans="1:10" ht="24" customHeight="1">
      <c r="A3129" s="586" t="s">
        <v>12934</v>
      </c>
      <c r="B3129" s="587" t="s">
        <v>13335</v>
      </c>
      <c r="C3129" s="586" t="s">
        <v>7</v>
      </c>
      <c r="D3129" s="586" t="s">
        <v>151</v>
      </c>
      <c r="E3129" s="803" t="s">
        <v>12928</v>
      </c>
      <c r="F3129" s="803"/>
      <c r="G3129" s="585" t="s">
        <v>23</v>
      </c>
      <c r="H3129" s="584">
        <v>1</v>
      </c>
      <c r="I3129" s="583">
        <v>19.559999999999999</v>
      </c>
      <c r="J3129" s="583">
        <v>19.559999999999999</v>
      </c>
    </row>
    <row r="3130" spans="1:10" ht="24" customHeight="1">
      <c r="A3130" s="581" t="s">
        <v>12930</v>
      </c>
      <c r="B3130" s="582" t="s">
        <v>13251</v>
      </c>
      <c r="C3130" s="581" t="s">
        <v>7</v>
      </c>
      <c r="D3130" s="581" t="s">
        <v>2871</v>
      </c>
      <c r="E3130" s="804" t="s">
        <v>12928</v>
      </c>
      <c r="F3130" s="804"/>
      <c r="G3130" s="580" t="s">
        <v>23</v>
      </c>
      <c r="H3130" s="579">
        <v>1</v>
      </c>
      <c r="I3130" s="578">
        <v>0.12</v>
      </c>
      <c r="J3130" s="578">
        <v>0.12</v>
      </c>
    </row>
    <row r="3131" spans="1:10" ht="24" customHeight="1">
      <c r="A3131" s="576" t="s">
        <v>12926</v>
      </c>
      <c r="B3131" s="577" t="s">
        <v>12988</v>
      </c>
      <c r="C3131" s="576" t="s">
        <v>7</v>
      </c>
      <c r="D3131" s="576" t="s">
        <v>4852</v>
      </c>
      <c r="E3131" s="800" t="s">
        <v>12984</v>
      </c>
      <c r="F3131" s="800"/>
      <c r="G3131" s="575" t="s">
        <v>23</v>
      </c>
      <c r="H3131" s="574">
        <v>1</v>
      </c>
      <c r="I3131" s="573">
        <v>0.96</v>
      </c>
      <c r="J3131" s="573">
        <v>0.96</v>
      </c>
    </row>
    <row r="3132" spans="1:10" ht="24" customHeight="1">
      <c r="A3132" s="576" t="s">
        <v>12926</v>
      </c>
      <c r="B3132" s="577" t="s">
        <v>13250</v>
      </c>
      <c r="C3132" s="576" t="s">
        <v>7</v>
      </c>
      <c r="D3132" s="576" t="s">
        <v>5467</v>
      </c>
      <c r="E3132" s="800" t="s">
        <v>12980</v>
      </c>
      <c r="F3132" s="800"/>
      <c r="G3132" s="575" t="s">
        <v>23</v>
      </c>
      <c r="H3132" s="574">
        <v>1</v>
      </c>
      <c r="I3132" s="573">
        <v>15.63</v>
      </c>
      <c r="J3132" s="573">
        <v>15.63</v>
      </c>
    </row>
    <row r="3133" spans="1:10" ht="24" customHeight="1">
      <c r="A3133" s="576" t="s">
        <v>12926</v>
      </c>
      <c r="B3133" s="577" t="s">
        <v>12985</v>
      </c>
      <c r="C3133" s="576" t="s">
        <v>7</v>
      </c>
      <c r="D3133" s="576" t="s">
        <v>6514</v>
      </c>
      <c r="E3133" s="800" t="s">
        <v>12984</v>
      </c>
      <c r="F3133" s="800"/>
      <c r="G3133" s="575" t="s">
        <v>23</v>
      </c>
      <c r="H3133" s="574">
        <v>1</v>
      </c>
      <c r="I3133" s="573">
        <v>0.55000000000000004</v>
      </c>
      <c r="J3133" s="573">
        <v>0.55000000000000004</v>
      </c>
    </row>
    <row r="3134" spans="1:10" ht="24" customHeight="1">
      <c r="A3134" s="576" t="s">
        <v>12926</v>
      </c>
      <c r="B3134" s="577" t="s">
        <v>13139</v>
      </c>
      <c r="C3134" s="576" t="s">
        <v>7</v>
      </c>
      <c r="D3134" s="576" t="s">
        <v>6553</v>
      </c>
      <c r="E3134" s="800" t="s">
        <v>12947</v>
      </c>
      <c r="F3134" s="800"/>
      <c r="G3134" s="575" t="s">
        <v>23</v>
      </c>
      <c r="H3134" s="574">
        <v>1</v>
      </c>
      <c r="I3134" s="573">
        <v>0.57999999999999996</v>
      </c>
      <c r="J3134" s="573">
        <v>0.57999999999999996</v>
      </c>
    </row>
    <row r="3135" spans="1:10" ht="24" customHeight="1">
      <c r="A3135" s="576" t="s">
        <v>12926</v>
      </c>
      <c r="B3135" s="577" t="s">
        <v>13140</v>
      </c>
      <c r="C3135" s="576" t="s">
        <v>7</v>
      </c>
      <c r="D3135" s="576" t="s">
        <v>6445</v>
      </c>
      <c r="E3135" s="800" t="s">
        <v>12947</v>
      </c>
      <c r="F3135" s="800"/>
      <c r="G3135" s="575" t="s">
        <v>23</v>
      </c>
      <c r="H3135" s="574">
        <v>1</v>
      </c>
      <c r="I3135" s="573">
        <v>0.95</v>
      </c>
      <c r="J3135" s="573">
        <v>0.95</v>
      </c>
    </row>
    <row r="3136" spans="1:10" ht="24" customHeight="1">
      <c r="A3136" s="576" t="s">
        <v>12926</v>
      </c>
      <c r="B3136" s="577" t="s">
        <v>12983</v>
      </c>
      <c r="C3136" s="576" t="s">
        <v>7</v>
      </c>
      <c r="D3136" s="576" t="s">
        <v>8150</v>
      </c>
      <c r="E3136" s="800" t="s">
        <v>12982</v>
      </c>
      <c r="F3136" s="800"/>
      <c r="G3136" s="575" t="s">
        <v>23</v>
      </c>
      <c r="H3136" s="574">
        <v>1</v>
      </c>
      <c r="I3136" s="573">
        <v>0.06</v>
      </c>
      <c r="J3136" s="573">
        <v>0.06</v>
      </c>
    </row>
    <row r="3137" spans="1:10" ht="24" customHeight="1">
      <c r="A3137" s="576" t="s">
        <v>12926</v>
      </c>
      <c r="B3137" s="577" t="s">
        <v>12979</v>
      </c>
      <c r="C3137" s="576" t="s">
        <v>7</v>
      </c>
      <c r="D3137" s="576" t="s">
        <v>8679</v>
      </c>
      <c r="E3137" s="800" t="s">
        <v>12978</v>
      </c>
      <c r="F3137" s="800"/>
      <c r="G3137" s="575" t="s">
        <v>23</v>
      </c>
      <c r="H3137" s="574">
        <v>1</v>
      </c>
      <c r="I3137" s="573">
        <v>0.71</v>
      </c>
      <c r="J3137" s="573">
        <v>0.71</v>
      </c>
    </row>
    <row r="3138" spans="1:10" ht="25.5">
      <c r="A3138" s="572"/>
      <c r="B3138" s="572"/>
      <c r="C3138" s="572"/>
      <c r="D3138" s="572"/>
      <c r="E3138" s="572" t="s">
        <v>12923</v>
      </c>
      <c r="F3138" s="571">
        <v>8.5569922999999992</v>
      </c>
      <c r="G3138" s="572" t="s">
        <v>12922</v>
      </c>
      <c r="H3138" s="571">
        <v>7.19</v>
      </c>
      <c r="I3138" s="572" t="s">
        <v>12921</v>
      </c>
      <c r="J3138" s="571">
        <v>15.75</v>
      </c>
    </row>
    <row r="3139" spans="1:10" ht="15" thickBot="1">
      <c r="A3139" s="572"/>
      <c r="B3139" s="572"/>
      <c r="C3139" s="572"/>
      <c r="D3139" s="572"/>
      <c r="E3139" s="572" t="s">
        <v>12920</v>
      </c>
      <c r="F3139" s="571">
        <v>5.52</v>
      </c>
      <c r="G3139" s="572"/>
      <c r="H3139" s="801" t="s">
        <v>12919</v>
      </c>
      <c r="I3139" s="801"/>
      <c r="J3139" s="571">
        <v>25.08</v>
      </c>
    </row>
    <row r="3140" spans="1:10" ht="0.95" customHeight="1" thickTop="1">
      <c r="A3140" s="570"/>
      <c r="B3140" s="570"/>
      <c r="C3140" s="570"/>
      <c r="D3140" s="570"/>
      <c r="E3140" s="570"/>
      <c r="F3140" s="570"/>
      <c r="G3140" s="570"/>
      <c r="H3140" s="570"/>
      <c r="I3140" s="570"/>
      <c r="J3140" s="570"/>
    </row>
    <row r="3141" spans="1:10" ht="18" customHeight="1">
      <c r="A3141" s="590"/>
      <c r="B3141" s="588" t="s">
        <v>12942</v>
      </c>
      <c r="C3141" s="590" t="s">
        <v>12941</v>
      </c>
      <c r="D3141" s="590" t="s">
        <v>12940</v>
      </c>
      <c r="E3141" s="802" t="s">
        <v>12939</v>
      </c>
      <c r="F3141" s="802"/>
      <c r="G3141" s="589" t="s">
        <v>12938</v>
      </c>
      <c r="H3141" s="588" t="s">
        <v>12937</v>
      </c>
      <c r="I3141" s="588" t="s">
        <v>12936</v>
      </c>
      <c r="J3141" s="588" t="s">
        <v>12935</v>
      </c>
    </row>
    <row r="3142" spans="1:10" ht="60" customHeight="1">
      <c r="A3142" s="586" t="s">
        <v>12934</v>
      </c>
      <c r="B3142" s="587" t="s">
        <v>13334</v>
      </c>
      <c r="C3142" s="586" t="s">
        <v>7</v>
      </c>
      <c r="D3142" s="586" t="s">
        <v>1998</v>
      </c>
      <c r="E3142" s="803" t="s">
        <v>12945</v>
      </c>
      <c r="F3142" s="803"/>
      <c r="G3142" s="585" t="s">
        <v>61</v>
      </c>
      <c r="H3142" s="584">
        <v>1</v>
      </c>
      <c r="I3142" s="583">
        <v>37.590000000000003</v>
      </c>
      <c r="J3142" s="583">
        <v>37.590000000000003</v>
      </c>
    </row>
    <row r="3143" spans="1:10" ht="60" customHeight="1">
      <c r="A3143" s="581" t="s">
        <v>12930</v>
      </c>
      <c r="B3143" s="582" t="s">
        <v>13332</v>
      </c>
      <c r="C3143" s="581" t="s">
        <v>7</v>
      </c>
      <c r="D3143" s="581" t="s">
        <v>1992</v>
      </c>
      <c r="E3143" s="804" t="s">
        <v>12945</v>
      </c>
      <c r="F3143" s="804"/>
      <c r="G3143" s="580" t="s">
        <v>23</v>
      </c>
      <c r="H3143" s="579">
        <v>1</v>
      </c>
      <c r="I3143" s="578">
        <v>17.8</v>
      </c>
      <c r="J3143" s="578">
        <v>17.8</v>
      </c>
    </row>
    <row r="3144" spans="1:10" ht="60" customHeight="1">
      <c r="A3144" s="581" t="s">
        <v>12930</v>
      </c>
      <c r="B3144" s="582" t="s">
        <v>13330</v>
      </c>
      <c r="C3144" s="581" t="s">
        <v>7</v>
      </c>
      <c r="D3144" s="581" t="s">
        <v>1993</v>
      </c>
      <c r="E3144" s="804" t="s">
        <v>12945</v>
      </c>
      <c r="F3144" s="804"/>
      <c r="G3144" s="580" t="s">
        <v>23</v>
      </c>
      <c r="H3144" s="579">
        <v>1</v>
      </c>
      <c r="I3144" s="578">
        <v>3.28</v>
      </c>
      <c r="J3144" s="578">
        <v>3.28</v>
      </c>
    </row>
    <row r="3145" spans="1:10" ht="60" customHeight="1">
      <c r="A3145" s="581" t="s">
        <v>12930</v>
      </c>
      <c r="B3145" s="582" t="s">
        <v>13331</v>
      </c>
      <c r="C3145" s="581" t="s">
        <v>7</v>
      </c>
      <c r="D3145" s="581" t="s">
        <v>1994</v>
      </c>
      <c r="E3145" s="804" t="s">
        <v>12945</v>
      </c>
      <c r="F3145" s="804"/>
      <c r="G3145" s="580" t="s">
        <v>23</v>
      </c>
      <c r="H3145" s="579">
        <v>1</v>
      </c>
      <c r="I3145" s="578">
        <v>1.28</v>
      </c>
      <c r="J3145" s="578">
        <v>1.28</v>
      </c>
    </row>
    <row r="3146" spans="1:10" ht="24" customHeight="1">
      <c r="A3146" s="581" t="s">
        <v>12930</v>
      </c>
      <c r="B3146" s="582" t="s">
        <v>13111</v>
      </c>
      <c r="C3146" s="581" t="s">
        <v>7</v>
      </c>
      <c r="D3146" s="581" t="s">
        <v>163</v>
      </c>
      <c r="E3146" s="804" t="s">
        <v>12928</v>
      </c>
      <c r="F3146" s="804"/>
      <c r="G3146" s="580" t="s">
        <v>23</v>
      </c>
      <c r="H3146" s="579">
        <v>1</v>
      </c>
      <c r="I3146" s="578">
        <v>15.23</v>
      </c>
      <c r="J3146" s="578">
        <v>15.23</v>
      </c>
    </row>
    <row r="3147" spans="1:10" ht="25.5">
      <c r="A3147" s="572"/>
      <c r="B3147" s="572"/>
      <c r="C3147" s="572"/>
      <c r="D3147" s="572"/>
      <c r="E3147" s="572" t="s">
        <v>12923</v>
      </c>
      <c r="F3147" s="571">
        <v>6.6880364999999999</v>
      </c>
      <c r="G3147" s="572" t="s">
        <v>12922</v>
      </c>
      <c r="H3147" s="571">
        <v>5.62</v>
      </c>
      <c r="I3147" s="572" t="s">
        <v>12921</v>
      </c>
      <c r="J3147" s="571">
        <v>12.31</v>
      </c>
    </row>
    <row r="3148" spans="1:10" ht="15" thickBot="1">
      <c r="A3148" s="572"/>
      <c r="B3148" s="572"/>
      <c r="C3148" s="572"/>
      <c r="D3148" s="572"/>
      <c r="E3148" s="572" t="s">
        <v>12920</v>
      </c>
      <c r="F3148" s="571">
        <v>10.61</v>
      </c>
      <c r="G3148" s="572"/>
      <c r="H3148" s="801" t="s">
        <v>12919</v>
      </c>
      <c r="I3148" s="801"/>
      <c r="J3148" s="571">
        <v>48.2</v>
      </c>
    </row>
    <row r="3149" spans="1:10" ht="0.95" customHeight="1" thickTop="1">
      <c r="A3149" s="570"/>
      <c r="B3149" s="570"/>
      <c r="C3149" s="570"/>
      <c r="D3149" s="570"/>
      <c r="E3149" s="570"/>
      <c r="F3149" s="570"/>
      <c r="G3149" s="570"/>
      <c r="H3149" s="570"/>
      <c r="I3149" s="570"/>
      <c r="J3149" s="570"/>
    </row>
    <row r="3150" spans="1:10" ht="18" customHeight="1">
      <c r="A3150" s="590"/>
      <c r="B3150" s="588" t="s">
        <v>12942</v>
      </c>
      <c r="C3150" s="590" t="s">
        <v>12941</v>
      </c>
      <c r="D3150" s="590" t="s">
        <v>12940</v>
      </c>
      <c r="E3150" s="802" t="s">
        <v>12939</v>
      </c>
      <c r="F3150" s="802"/>
      <c r="G3150" s="589" t="s">
        <v>12938</v>
      </c>
      <c r="H3150" s="588" t="s">
        <v>12937</v>
      </c>
      <c r="I3150" s="588" t="s">
        <v>12936</v>
      </c>
      <c r="J3150" s="588" t="s">
        <v>12935</v>
      </c>
    </row>
    <row r="3151" spans="1:10" ht="60" customHeight="1">
      <c r="A3151" s="586" t="s">
        <v>12934</v>
      </c>
      <c r="B3151" s="587" t="s">
        <v>13333</v>
      </c>
      <c r="C3151" s="586" t="s">
        <v>7</v>
      </c>
      <c r="D3151" s="586" t="s">
        <v>1997</v>
      </c>
      <c r="E3151" s="803" t="s">
        <v>12945</v>
      </c>
      <c r="F3151" s="803"/>
      <c r="G3151" s="585" t="s">
        <v>46</v>
      </c>
      <c r="H3151" s="584">
        <v>1</v>
      </c>
      <c r="I3151" s="583">
        <v>177.13</v>
      </c>
      <c r="J3151" s="583">
        <v>177.13</v>
      </c>
    </row>
    <row r="3152" spans="1:10" ht="60" customHeight="1">
      <c r="A3152" s="581" t="s">
        <v>12930</v>
      </c>
      <c r="B3152" s="582" t="s">
        <v>13329</v>
      </c>
      <c r="C3152" s="581" t="s">
        <v>7</v>
      </c>
      <c r="D3152" s="581" t="s">
        <v>1995</v>
      </c>
      <c r="E3152" s="804" t="s">
        <v>12945</v>
      </c>
      <c r="F3152" s="804"/>
      <c r="G3152" s="580" t="s">
        <v>23</v>
      </c>
      <c r="H3152" s="579">
        <v>1</v>
      </c>
      <c r="I3152" s="578">
        <v>33.369999999999997</v>
      </c>
      <c r="J3152" s="578">
        <v>33.369999999999997</v>
      </c>
    </row>
    <row r="3153" spans="1:10" ht="60" customHeight="1">
      <c r="A3153" s="581" t="s">
        <v>12930</v>
      </c>
      <c r="B3153" s="582" t="s">
        <v>13332</v>
      </c>
      <c r="C3153" s="581" t="s">
        <v>7</v>
      </c>
      <c r="D3153" s="581" t="s">
        <v>1992</v>
      </c>
      <c r="E3153" s="804" t="s">
        <v>12945</v>
      </c>
      <c r="F3153" s="804"/>
      <c r="G3153" s="580" t="s">
        <v>23</v>
      </c>
      <c r="H3153" s="579">
        <v>1</v>
      </c>
      <c r="I3153" s="578">
        <v>17.8</v>
      </c>
      <c r="J3153" s="578">
        <v>17.8</v>
      </c>
    </row>
    <row r="3154" spans="1:10" ht="60" customHeight="1">
      <c r="A3154" s="581" t="s">
        <v>12930</v>
      </c>
      <c r="B3154" s="582" t="s">
        <v>13330</v>
      </c>
      <c r="C3154" s="581" t="s">
        <v>7</v>
      </c>
      <c r="D3154" s="581" t="s">
        <v>1993</v>
      </c>
      <c r="E3154" s="804" t="s">
        <v>12945</v>
      </c>
      <c r="F3154" s="804"/>
      <c r="G3154" s="580" t="s">
        <v>23</v>
      </c>
      <c r="H3154" s="579">
        <v>1</v>
      </c>
      <c r="I3154" s="578">
        <v>3.28</v>
      </c>
      <c r="J3154" s="578">
        <v>3.28</v>
      </c>
    </row>
    <row r="3155" spans="1:10" ht="60" customHeight="1">
      <c r="A3155" s="581" t="s">
        <v>12930</v>
      </c>
      <c r="B3155" s="582" t="s">
        <v>13331</v>
      </c>
      <c r="C3155" s="581" t="s">
        <v>7</v>
      </c>
      <c r="D3155" s="581" t="s">
        <v>1994</v>
      </c>
      <c r="E3155" s="804" t="s">
        <v>12945</v>
      </c>
      <c r="F3155" s="804"/>
      <c r="G3155" s="580" t="s">
        <v>23</v>
      </c>
      <c r="H3155" s="579">
        <v>1</v>
      </c>
      <c r="I3155" s="578">
        <v>1.28</v>
      </c>
      <c r="J3155" s="578">
        <v>1.28</v>
      </c>
    </row>
    <row r="3156" spans="1:10" ht="60" customHeight="1">
      <c r="A3156" s="581" t="s">
        <v>12930</v>
      </c>
      <c r="B3156" s="582" t="s">
        <v>13327</v>
      </c>
      <c r="C3156" s="581" t="s">
        <v>7</v>
      </c>
      <c r="D3156" s="581" t="s">
        <v>1996</v>
      </c>
      <c r="E3156" s="804" t="s">
        <v>12945</v>
      </c>
      <c r="F3156" s="804"/>
      <c r="G3156" s="580" t="s">
        <v>23</v>
      </c>
      <c r="H3156" s="579">
        <v>1</v>
      </c>
      <c r="I3156" s="578">
        <v>106.17</v>
      </c>
      <c r="J3156" s="578">
        <v>106.17</v>
      </c>
    </row>
    <row r="3157" spans="1:10" ht="24" customHeight="1">
      <c r="A3157" s="581" t="s">
        <v>12930</v>
      </c>
      <c r="B3157" s="582" t="s">
        <v>13111</v>
      </c>
      <c r="C3157" s="581" t="s">
        <v>7</v>
      </c>
      <c r="D3157" s="581" t="s">
        <v>163</v>
      </c>
      <c r="E3157" s="804" t="s">
        <v>12928</v>
      </c>
      <c r="F3157" s="804"/>
      <c r="G3157" s="580" t="s">
        <v>23</v>
      </c>
      <c r="H3157" s="579">
        <v>1</v>
      </c>
      <c r="I3157" s="578">
        <v>15.23</v>
      </c>
      <c r="J3157" s="578">
        <v>15.23</v>
      </c>
    </row>
    <row r="3158" spans="1:10" ht="25.5">
      <c r="A3158" s="572"/>
      <c r="B3158" s="572"/>
      <c r="C3158" s="572"/>
      <c r="D3158" s="572"/>
      <c r="E3158" s="572" t="s">
        <v>12923</v>
      </c>
      <c r="F3158" s="571">
        <v>6.6880364999999999</v>
      </c>
      <c r="G3158" s="572" t="s">
        <v>12922</v>
      </c>
      <c r="H3158" s="571">
        <v>5.62</v>
      </c>
      <c r="I3158" s="572" t="s">
        <v>12921</v>
      </c>
      <c r="J3158" s="571">
        <v>12.31</v>
      </c>
    </row>
    <row r="3159" spans="1:10" ht="15" thickBot="1">
      <c r="A3159" s="572"/>
      <c r="B3159" s="572"/>
      <c r="C3159" s="572"/>
      <c r="D3159" s="572"/>
      <c r="E3159" s="572" t="s">
        <v>12920</v>
      </c>
      <c r="F3159" s="571">
        <v>50.02</v>
      </c>
      <c r="G3159" s="572"/>
      <c r="H3159" s="801" t="s">
        <v>12919</v>
      </c>
      <c r="I3159" s="801"/>
      <c r="J3159" s="571">
        <v>227.15</v>
      </c>
    </row>
    <row r="3160" spans="1:10" ht="0.95" customHeight="1" thickTop="1">
      <c r="A3160" s="570"/>
      <c r="B3160" s="570"/>
      <c r="C3160" s="570"/>
      <c r="D3160" s="570"/>
      <c r="E3160" s="570"/>
      <c r="F3160" s="570"/>
      <c r="G3160" s="570"/>
      <c r="H3160" s="570"/>
      <c r="I3160" s="570"/>
      <c r="J3160" s="570"/>
    </row>
    <row r="3161" spans="1:10" ht="18" customHeight="1">
      <c r="A3161" s="590"/>
      <c r="B3161" s="588" t="s">
        <v>12942</v>
      </c>
      <c r="C3161" s="590" t="s">
        <v>12941</v>
      </c>
      <c r="D3161" s="590" t="s">
        <v>12940</v>
      </c>
      <c r="E3161" s="802" t="s">
        <v>12939</v>
      </c>
      <c r="F3161" s="802"/>
      <c r="G3161" s="589" t="s">
        <v>12938</v>
      </c>
      <c r="H3161" s="588" t="s">
        <v>12937</v>
      </c>
      <c r="I3161" s="588" t="s">
        <v>12936</v>
      </c>
      <c r="J3161" s="588" t="s">
        <v>12935</v>
      </c>
    </row>
    <row r="3162" spans="1:10" ht="60" customHeight="1">
      <c r="A3162" s="586" t="s">
        <v>12934</v>
      </c>
      <c r="B3162" s="587" t="s">
        <v>13332</v>
      </c>
      <c r="C3162" s="586" t="s">
        <v>7</v>
      </c>
      <c r="D3162" s="586" t="s">
        <v>1992</v>
      </c>
      <c r="E3162" s="803" t="s">
        <v>12945</v>
      </c>
      <c r="F3162" s="803"/>
      <c r="G3162" s="585" t="s">
        <v>23</v>
      </c>
      <c r="H3162" s="584">
        <v>1</v>
      </c>
      <c r="I3162" s="583">
        <v>17.8</v>
      </c>
      <c r="J3162" s="583">
        <v>17.8</v>
      </c>
    </row>
    <row r="3163" spans="1:10" ht="24" customHeight="1">
      <c r="A3163" s="576" t="s">
        <v>12926</v>
      </c>
      <c r="B3163" s="577" t="s">
        <v>13328</v>
      </c>
      <c r="C3163" s="576" t="s">
        <v>7</v>
      </c>
      <c r="D3163" s="576" t="s">
        <v>5418</v>
      </c>
      <c r="E3163" s="800" t="s">
        <v>12924</v>
      </c>
      <c r="F3163" s="800"/>
      <c r="G3163" s="575" t="s">
        <v>41</v>
      </c>
      <c r="H3163" s="574">
        <v>4.0000000000000003E-5</v>
      </c>
      <c r="I3163" s="573">
        <v>63066.080000000002</v>
      </c>
      <c r="J3163" s="573">
        <v>2.52</v>
      </c>
    </row>
    <row r="3164" spans="1:10" ht="48" customHeight="1">
      <c r="A3164" s="576" t="s">
        <v>12926</v>
      </c>
      <c r="B3164" s="577" t="s">
        <v>13313</v>
      </c>
      <c r="C3164" s="576" t="s">
        <v>7</v>
      </c>
      <c r="D3164" s="576" t="s">
        <v>5493</v>
      </c>
      <c r="E3164" s="800" t="s">
        <v>12947</v>
      </c>
      <c r="F3164" s="800"/>
      <c r="G3164" s="575" t="s">
        <v>41</v>
      </c>
      <c r="H3164" s="574">
        <v>4.0000000000000003E-5</v>
      </c>
      <c r="I3164" s="573">
        <v>382124.32</v>
      </c>
      <c r="J3164" s="573">
        <v>15.28</v>
      </c>
    </row>
    <row r="3165" spans="1:10" ht="25.5">
      <c r="A3165" s="572"/>
      <c r="B3165" s="572"/>
      <c r="C3165" s="572"/>
      <c r="D3165" s="572"/>
      <c r="E3165" s="572" t="s">
        <v>12923</v>
      </c>
      <c r="F3165" s="571">
        <v>0</v>
      </c>
      <c r="G3165" s="572" t="s">
        <v>12922</v>
      </c>
      <c r="H3165" s="571">
        <v>0</v>
      </c>
      <c r="I3165" s="572" t="s">
        <v>12921</v>
      </c>
      <c r="J3165" s="571">
        <v>0</v>
      </c>
    </row>
    <row r="3166" spans="1:10" ht="15" thickBot="1">
      <c r="A3166" s="572"/>
      <c r="B3166" s="572"/>
      <c r="C3166" s="572"/>
      <c r="D3166" s="572"/>
      <c r="E3166" s="572" t="s">
        <v>12920</v>
      </c>
      <c r="F3166" s="571">
        <v>5.0199999999999996</v>
      </c>
      <c r="G3166" s="572"/>
      <c r="H3166" s="801" t="s">
        <v>12919</v>
      </c>
      <c r="I3166" s="801"/>
      <c r="J3166" s="571">
        <v>22.82</v>
      </c>
    </row>
    <row r="3167" spans="1:10" ht="0.95" customHeight="1" thickTop="1">
      <c r="A3167" s="570"/>
      <c r="B3167" s="570"/>
      <c r="C3167" s="570"/>
      <c r="D3167" s="570"/>
      <c r="E3167" s="570"/>
      <c r="F3167" s="570"/>
      <c r="G3167" s="570"/>
      <c r="H3167" s="570"/>
      <c r="I3167" s="570"/>
      <c r="J3167" s="570"/>
    </row>
    <row r="3168" spans="1:10" ht="18" customHeight="1">
      <c r="A3168" s="590"/>
      <c r="B3168" s="588" t="s">
        <v>12942</v>
      </c>
      <c r="C3168" s="590" t="s">
        <v>12941</v>
      </c>
      <c r="D3168" s="590" t="s">
        <v>12940</v>
      </c>
      <c r="E3168" s="802" t="s">
        <v>12939</v>
      </c>
      <c r="F3168" s="802"/>
      <c r="G3168" s="589" t="s">
        <v>12938</v>
      </c>
      <c r="H3168" s="588" t="s">
        <v>12937</v>
      </c>
      <c r="I3168" s="588" t="s">
        <v>12936</v>
      </c>
      <c r="J3168" s="588" t="s">
        <v>12935</v>
      </c>
    </row>
    <row r="3169" spans="1:10" ht="60" customHeight="1">
      <c r="A3169" s="586" t="s">
        <v>12934</v>
      </c>
      <c r="B3169" s="587" t="s">
        <v>13331</v>
      </c>
      <c r="C3169" s="586" t="s">
        <v>7</v>
      </c>
      <c r="D3169" s="586" t="s">
        <v>1994</v>
      </c>
      <c r="E3169" s="803" t="s">
        <v>12945</v>
      </c>
      <c r="F3169" s="803"/>
      <c r="G3169" s="585" t="s">
        <v>23</v>
      </c>
      <c r="H3169" s="584">
        <v>1</v>
      </c>
      <c r="I3169" s="583">
        <v>1.28</v>
      </c>
      <c r="J3169" s="583">
        <v>1.28</v>
      </c>
    </row>
    <row r="3170" spans="1:10" ht="24" customHeight="1">
      <c r="A3170" s="576" t="s">
        <v>12926</v>
      </c>
      <c r="B3170" s="577" t="s">
        <v>13328</v>
      </c>
      <c r="C3170" s="576" t="s">
        <v>7</v>
      </c>
      <c r="D3170" s="576" t="s">
        <v>5418</v>
      </c>
      <c r="E3170" s="800" t="s">
        <v>12924</v>
      </c>
      <c r="F3170" s="800"/>
      <c r="G3170" s="575" t="s">
        <v>41</v>
      </c>
      <c r="H3170" s="574">
        <v>2.9000000000000002E-6</v>
      </c>
      <c r="I3170" s="573">
        <v>63066.080000000002</v>
      </c>
      <c r="J3170" s="573">
        <v>0.18</v>
      </c>
    </row>
    <row r="3171" spans="1:10" ht="48" customHeight="1">
      <c r="A3171" s="576" t="s">
        <v>12926</v>
      </c>
      <c r="B3171" s="577" t="s">
        <v>13313</v>
      </c>
      <c r="C3171" s="576" t="s">
        <v>7</v>
      </c>
      <c r="D3171" s="576" t="s">
        <v>5493</v>
      </c>
      <c r="E3171" s="800" t="s">
        <v>12947</v>
      </c>
      <c r="F3171" s="800"/>
      <c r="G3171" s="575" t="s">
        <v>41</v>
      </c>
      <c r="H3171" s="574">
        <v>2.9000000000000002E-6</v>
      </c>
      <c r="I3171" s="573">
        <v>382124.32</v>
      </c>
      <c r="J3171" s="573">
        <v>1.1000000000000001</v>
      </c>
    </row>
    <row r="3172" spans="1:10" ht="25.5">
      <c r="A3172" s="572"/>
      <c r="B3172" s="572"/>
      <c r="C3172" s="572"/>
      <c r="D3172" s="572"/>
      <c r="E3172" s="572" t="s">
        <v>12923</v>
      </c>
      <c r="F3172" s="571">
        <v>0</v>
      </c>
      <c r="G3172" s="572" t="s">
        <v>12922</v>
      </c>
      <c r="H3172" s="571">
        <v>0</v>
      </c>
      <c r="I3172" s="572" t="s">
        <v>12921</v>
      </c>
      <c r="J3172" s="571">
        <v>0</v>
      </c>
    </row>
    <row r="3173" spans="1:10" ht="15" thickBot="1">
      <c r="A3173" s="572"/>
      <c r="B3173" s="572"/>
      <c r="C3173" s="572"/>
      <c r="D3173" s="572"/>
      <c r="E3173" s="572" t="s">
        <v>12920</v>
      </c>
      <c r="F3173" s="571">
        <v>0.36</v>
      </c>
      <c r="G3173" s="572"/>
      <c r="H3173" s="801" t="s">
        <v>12919</v>
      </c>
      <c r="I3173" s="801"/>
      <c r="J3173" s="571">
        <v>1.64</v>
      </c>
    </row>
    <row r="3174" spans="1:10" ht="0.95" customHeight="1" thickTop="1">
      <c r="A3174" s="570"/>
      <c r="B3174" s="570"/>
      <c r="C3174" s="570"/>
      <c r="D3174" s="570"/>
      <c r="E3174" s="570"/>
      <c r="F3174" s="570"/>
      <c r="G3174" s="570"/>
      <c r="H3174" s="570"/>
      <c r="I3174" s="570"/>
      <c r="J3174" s="570"/>
    </row>
    <row r="3175" spans="1:10" ht="18" customHeight="1">
      <c r="A3175" s="590"/>
      <c r="B3175" s="588" t="s">
        <v>12942</v>
      </c>
      <c r="C3175" s="590" t="s">
        <v>12941</v>
      </c>
      <c r="D3175" s="590" t="s">
        <v>12940</v>
      </c>
      <c r="E3175" s="802" t="s">
        <v>12939</v>
      </c>
      <c r="F3175" s="802"/>
      <c r="G3175" s="589" t="s">
        <v>12938</v>
      </c>
      <c r="H3175" s="588" t="s">
        <v>12937</v>
      </c>
      <c r="I3175" s="588" t="s">
        <v>12936</v>
      </c>
      <c r="J3175" s="588" t="s">
        <v>12935</v>
      </c>
    </row>
    <row r="3176" spans="1:10" ht="60" customHeight="1">
      <c r="A3176" s="586" t="s">
        <v>12934</v>
      </c>
      <c r="B3176" s="587" t="s">
        <v>13330</v>
      </c>
      <c r="C3176" s="586" t="s">
        <v>7</v>
      </c>
      <c r="D3176" s="586" t="s">
        <v>1993</v>
      </c>
      <c r="E3176" s="803" t="s">
        <v>12945</v>
      </c>
      <c r="F3176" s="803"/>
      <c r="G3176" s="585" t="s">
        <v>23</v>
      </c>
      <c r="H3176" s="584">
        <v>1</v>
      </c>
      <c r="I3176" s="583">
        <v>3.28</v>
      </c>
      <c r="J3176" s="583">
        <v>3.28</v>
      </c>
    </row>
    <row r="3177" spans="1:10" ht="24" customHeight="1">
      <c r="A3177" s="576" t="s">
        <v>12926</v>
      </c>
      <c r="B3177" s="577" t="s">
        <v>13328</v>
      </c>
      <c r="C3177" s="576" t="s">
        <v>7</v>
      </c>
      <c r="D3177" s="576" t="s">
        <v>5418</v>
      </c>
      <c r="E3177" s="800" t="s">
        <v>12924</v>
      </c>
      <c r="F3177" s="800"/>
      <c r="G3177" s="575" t="s">
        <v>41</v>
      </c>
      <c r="H3177" s="574">
        <v>7.4000000000000003E-6</v>
      </c>
      <c r="I3177" s="573">
        <v>63066.080000000002</v>
      </c>
      <c r="J3177" s="573">
        <v>0.46</v>
      </c>
    </row>
    <row r="3178" spans="1:10" ht="48" customHeight="1">
      <c r="A3178" s="576" t="s">
        <v>12926</v>
      </c>
      <c r="B3178" s="577" t="s">
        <v>13313</v>
      </c>
      <c r="C3178" s="576" t="s">
        <v>7</v>
      </c>
      <c r="D3178" s="576" t="s">
        <v>5493</v>
      </c>
      <c r="E3178" s="800" t="s">
        <v>12947</v>
      </c>
      <c r="F3178" s="800"/>
      <c r="G3178" s="575" t="s">
        <v>41</v>
      </c>
      <c r="H3178" s="574">
        <v>7.4000000000000003E-6</v>
      </c>
      <c r="I3178" s="573">
        <v>382124.32</v>
      </c>
      <c r="J3178" s="573">
        <v>2.82</v>
      </c>
    </row>
    <row r="3179" spans="1:10" ht="25.5">
      <c r="A3179" s="572"/>
      <c r="B3179" s="572"/>
      <c r="C3179" s="572"/>
      <c r="D3179" s="572"/>
      <c r="E3179" s="572" t="s">
        <v>12923</v>
      </c>
      <c r="F3179" s="571">
        <v>0</v>
      </c>
      <c r="G3179" s="572" t="s">
        <v>12922</v>
      </c>
      <c r="H3179" s="571">
        <v>0</v>
      </c>
      <c r="I3179" s="572" t="s">
        <v>12921</v>
      </c>
      <c r="J3179" s="571">
        <v>0</v>
      </c>
    </row>
    <row r="3180" spans="1:10" ht="15" thickBot="1">
      <c r="A3180" s="572"/>
      <c r="B3180" s="572"/>
      <c r="C3180" s="572"/>
      <c r="D3180" s="572"/>
      <c r="E3180" s="572" t="s">
        <v>12920</v>
      </c>
      <c r="F3180" s="571">
        <v>0.92</v>
      </c>
      <c r="G3180" s="572"/>
      <c r="H3180" s="801" t="s">
        <v>12919</v>
      </c>
      <c r="I3180" s="801"/>
      <c r="J3180" s="571">
        <v>4.2</v>
      </c>
    </row>
    <row r="3181" spans="1:10" ht="0.95" customHeight="1" thickTop="1">
      <c r="A3181" s="570"/>
      <c r="B3181" s="570"/>
      <c r="C3181" s="570"/>
      <c r="D3181" s="570"/>
      <c r="E3181" s="570"/>
      <c r="F3181" s="570"/>
      <c r="G3181" s="570"/>
      <c r="H3181" s="570"/>
      <c r="I3181" s="570"/>
      <c r="J3181" s="570"/>
    </row>
    <row r="3182" spans="1:10" ht="18" customHeight="1">
      <c r="A3182" s="590"/>
      <c r="B3182" s="588" t="s">
        <v>12942</v>
      </c>
      <c r="C3182" s="590" t="s">
        <v>12941</v>
      </c>
      <c r="D3182" s="590" t="s">
        <v>12940</v>
      </c>
      <c r="E3182" s="802" t="s">
        <v>12939</v>
      </c>
      <c r="F3182" s="802"/>
      <c r="G3182" s="589" t="s">
        <v>12938</v>
      </c>
      <c r="H3182" s="588" t="s">
        <v>12937</v>
      </c>
      <c r="I3182" s="588" t="s">
        <v>12936</v>
      </c>
      <c r="J3182" s="588" t="s">
        <v>12935</v>
      </c>
    </row>
    <row r="3183" spans="1:10" ht="60" customHeight="1">
      <c r="A3183" s="586" t="s">
        <v>12934</v>
      </c>
      <c r="B3183" s="587" t="s">
        <v>13329</v>
      </c>
      <c r="C3183" s="586" t="s">
        <v>7</v>
      </c>
      <c r="D3183" s="586" t="s">
        <v>1995</v>
      </c>
      <c r="E3183" s="803" t="s">
        <v>12945</v>
      </c>
      <c r="F3183" s="803"/>
      <c r="G3183" s="585" t="s">
        <v>23</v>
      </c>
      <c r="H3183" s="584">
        <v>1</v>
      </c>
      <c r="I3183" s="583">
        <v>33.369999999999997</v>
      </c>
      <c r="J3183" s="583">
        <v>33.369999999999997</v>
      </c>
    </row>
    <row r="3184" spans="1:10" ht="24" customHeight="1">
      <c r="A3184" s="576" t="s">
        <v>12926</v>
      </c>
      <c r="B3184" s="577" t="s">
        <v>13328</v>
      </c>
      <c r="C3184" s="576" t="s">
        <v>7</v>
      </c>
      <c r="D3184" s="576" t="s">
        <v>5418</v>
      </c>
      <c r="E3184" s="800" t="s">
        <v>12924</v>
      </c>
      <c r="F3184" s="800"/>
      <c r="G3184" s="575" t="s">
        <v>41</v>
      </c>
      <c r="H3184" s="574">
        <v>7.4999999999999993E-5</v>
      </c>
      <c r="I3184" s="573">
        <v>63066.080000000002</v>
      </c>
      <c r="J3184" s="573">
        <v>4.72</v>
      </c>
    </row>
    <row r="3185" spans="1:10" ht="48" customHeight="1">
      <c r="A3185" s="576" t="s">
        <v>12926</v>
      </c>
      <c r="B3185" s="577" t="s">
        <v>13313</v>
      </c>
      <c r="C3185" s="576" t="s">
        <v>7</v>
      </c>
      <c r="D3185" s="576" t="s">
        <v>5493</v>
      </c>
      <c r="E3185" s="800" t="s">
        <v>12947</v>
      </c>
      <c r="F3185" s="800"/>
      <c r="G3185" s="575" t="s">
        <v>41</v>
      </c>
      <c r="H3185" s="574">
        <v>7.4999999999999993E-5</v>
      </c>
      <c r="I3185" s="573">
        <v>382124.32</v>
      </c>
      <c r="J3185" s="573">
        <v>28.65</v>
      </c>
    </row>
    <row r="3186" spans="1:10" ht="25.5">
      <c r="A3186" s="572"/>
      <c r="B3186" s="572"/>
      <c r="C3186" s="572"/>
      <c r="D3186" s="572"/>
      <c r="E3186" s="572" t="s">
        <v>12923</v>
      </c>
      <c r="F3186" s="571">
        <v>0</v>
      </c>
      <c r="G3186" s="572" t="s">
        <v>12922</v>
      </c>
      <c r="H3186" s="571">
        <v>0</v>
      </c>
      <c r="I3186" s="572" t="s">
        <v>12921</v>
      </c>
      <c r="J3186" s="571">
        <v>0</v>
      </c>
    </row>
    <row r="3187" spans="1:10" ht="15" thickBot="1">
      <c r="A3187" s="572"/>
      <c r="B3187" s="572"/>
      <c r="C3187" s="572"/>
      <c r="D3187" s="572"/>
      <c r="E3187" s="572" t="s">
        <v>12920</v>
      </c>
      <c r="F3187" s="571">
        <v>9.42</v>
      </c>
      <c r="G3187" s="572"/>
      <c r="H3187" s="801" t="s">
        <v>12919</v>
      </c>
      <c r="I3187" s="801"/>
      <c r="J3187" s="571">
        <v>42.79</v>
      </c>
    </row>
    <row r="3188" spans="1:10" ht="0.95" customHeight="1" thickTop="1">
      <c r="A3188" s="570"/>
      <c r="B3188" s="570"/>
      <c r="C3188" s="570"/>
      <c r="D3188" s="570"/>
      <c r="E3188" s="570"/>
      <c r="F3188" s="570"/>
      <c r="G3188" s="570"/>
      <c r="H3188" s="570"/>
      <c r="I3188" s="570"/>
      <c r="J3188" s="570"/>
    </row>
    <row r="3189" spans="1:10" ht="18" customHeight="1">
      <c r="A3189" s="590"/>
      <c r="B3189" s="588" t="s">
        <v>12942</v>
      </c>
      <c r="C3189" s="590" t="s">
        <v>12941</v>
      </c>
      <c r="D3189" s="590" t="s">
        <v>12940</v>
      </c>
      <c r="E3189" s="802" t="s">
        <v>12939</v>
      </c>
      <c r="F3189" s="802"/>
      <c r="G3189" s="589" t="s">
        <v>12938</v>
      </c>
      <c r="H3189" s="588" t="s">
        <v>12937</v>
      </c>
      <c r="I3189" s="588" t="s">
        <v>12936</v>
      </c>
      <c r="J3189" s="588" t="s">
        <v>12935</v>
      </c>
    </row>
    <row r="3190" spans="1:10" ht="60" customHeight="1">
      <c r="A3190" s="586" t="s">
        <v>12934</v>
      </c>
      <c r="B3190" s="587" t="s">
        <v>13327</v>
      </c>
      <c r="C3190" s="586" t="s">
        <v>7</v>
      </c>
      <c r="D3190" s="586" t="s">
        <v>1996</v>
      </c>
      <c r="E3190" s="803" t="s">
        <v>12945</v>
      </c>
      <c r="F3190" s="803"/>
      <c r="G3190" s="585" t="s">
        <v>23</v>
      </c>
      <c r="H3190" s="584">
        <v>1</v>
      </c>
      <c r="I3190" s="583">
        <v>106.17</v>
      </c>
      <c r="J3190" s="583">
        <v>106.17</v>
      </c>
    </row>
    <row r="3191" spans="1:10" ht="24" customHeight="1">
      <c r="A3191" s="576" t="s">
        <v>12926</v>
      </c>
      <c r="B3191" s="577" t="s">
        <v>13005</v>
      </c>
      <c r="C3191" s="576" t="s">
        <v>7</v>
      </c>
      <c r="D3191" s="576" t="s">
        <v>7579</v>
      </c>
      <c r="E3191" s="800" t="s">
        <v>12924</v>
      </c>
      <c r="F3191" s="800"/>
      <c r="G3191" s="575" t="s">
        <v>58</v>
      </c>
      <c r="H3191" s="574">
        <v>23.7</v>
      </c>
      <c r="I3191" s="573">
        <v>4.4800000000000004</v>
      </c>
      <c r="J3191" s="573">
        <v>106.17</v>
      </c>
    </row>
    <row r="3192" spans="1:10" ht="25.5">
      <c r="A3192" s="572"/>
      <c r="B3192" s="572"/>
      <c r="C3192" s="572"/>
      <c r="D3192" s="572"/>
      <c r="E3192" s="572" t="s">
        <v>12923</v>
      </c>
      <c r="F3192" s="571">
        <v>0</v>
      </c>
      <c r="G3192" s="572" t="s">
        <v>12922</v>
      </c>
      <c r="H3192" s="571">
        <v>0</v>
      </c>
      <c r="I3192" s="572" t="s">
        <v>12921</v>
      </c>
      <c r="J3192" s="571">
        <v>0</v>
      </c>
    </row>
    <row r="3193" spans="1:10" ht="15" thickBot="1">
      <c r="A3193" s="572"/>
      <c r="B3193" s="572"/>
      <c r="C3193" s="572"/>
      <c r="D3193" s="572"/>
      <c r="E3193" s="572" t="s">
        <v>12920</v>
      </c>
      <c r="F3193" s="571">
        <v>29.98</v>
      </c>
      <c r="G3193" s="572"/>
      <c r="H3193" s="801" t="s">
        <v>12919</v>
      </c>
      <c r="I3193" s="801"/>
      <c r="J3193" s="571">
        <v>136.15</v>
      </c>
    </row>
    <row r="3194" spans="1:10" ht="0.95" customHeight="1" thickTop="1">
      <c r="A3194" s="570"/>
      <c r="B3194" s="570"/>
      <c r="C3194" s="570"/>
      <c r="D3194" s="570"/>
      <c r="E3194" s="570"/>
      <c r="F3194" s="570"/>
      <c r="G3194" s="570"/>
      <c r="H3194" s="570"/>
      <c r="I3194" s="570"/>
      <c r="J3194" s="570"/>
    </row>
    <row r="3195" spans="1:10" ht="18" customHeight="1">
      <c r="A3195" s="590"/>
      <c r="B3195" s="588" t="s">
        <v>12942</v>
      </c>
      <c r="C3195" s="590" t="s">
        <v>12941</v>
      </c>
      <c r="D3195" s="590" t="s">
        <v>12940</v>
      </c>
      <c r="E3195" s="802" t="s">
        <v>12939</v>
      </c>
      <c r="F3195" s="802"/>
      <c r="G3195" s="589" t="s">
        <v>12938</v>
      </c>
      <c r="H3195" s="588" t="s">
        <v>12937</v>
      </c>
      <c r="I3195" s="588" t="s">
        <v>12936</v>
      </c>
      <c r="J3195" s="588" t="s">
        <v>12935</v>
      </c>
    </row>
    <row r="3196" spans="1:10" ht="48" customHeight="1">
      <c r="A3196" s="586" t="s">
        <v>12934</v>
      </c>
      <c r="B3196" s="587" t="s">
        <v>13326</v>
      </c>
      <c r="C3196" s="586" t="s">
        <v>7</v>
      </c>
      <c r="D3196" s="586" t="s">
        <v>866</v>
      </c>
      <c r="E3196" s="803" t="s">
        <v>12945</v>
      </c>
      <c r="F3196" s="803"/>
      <c r="G3196" s="585" t="s">
        <v>61</v>
      </c>
      <c r="H3196" s="584">
        <v>1</v>
      </c>
      <c r="I3196" s="583">
        <v>34.08</v>
      </c>
      <c r="J3196" s="583">
        <v>34.08</v>
      </c>
    </row>
    <row r="3197" spans="1:10" ht="48" customHeight="1">
      <c r="A3197" s="581" t="s">
        <v>12930</v>
      </c>
      <c r="B3197" s="582" t="s">
        <v>13322</v>
      </c>
      <c r="C3197" s="581" t="s">
        <v>7</v>
      </c>
      <c r="D3197" s="581" t="s">
        <v>836</v>
      </c>
      <c r="E3197" s="804" t="s">
        <v>12945</v>
      </c>
      <c r="F3197" s="804"/>
      <c r="G3197" s="580" t="s">
        <v>23</v>
      </c>
      <c r="H3197" s="579">
        <v>1</v>
      </c>
      <c r="I3197" s="578">
        <v>2.76</v>
      </c>
      <c r="J3197" s="578">
        <v>2.76</v>
      </c>
    </row>
    <row r="3198" spans="1:10" ht="48" customHeight="1">
      <c r="A3198" s="581" t="s">
        <v>12930</v>
      </c>
      <c r="B3198" s="582" t="s">
        <v>13324</v>
      </c>
      <c r="C3198" s="581" t="s">
        <v>7</v>
      </c>
      <c r="D3198" s="581" t="s">
        <v>835</v>
      </c>
      <c r="E3198" s="804" t="s">
        <v>12945</v>
      </c>
      <c r="F3198" s="804"/>
      <c r="G3198" s="580" t="s">
        <v>23</v>
      </c>
      <c r="H3198" s="579">
        <v>1</v>
      </c>
      <c r="I3198" s="578">
        <v>15.01</v>
      </c>
      <c r="J3198" s="578">
        <v>15.01</v>
      </c>
    </row>
    <row r="3199" spans="1:10" ht="48" customHeight="1">
      <c r="A3199" s="581" t="s">
        <v>12930</v>
      </c>
      <c r="B3199" s="582" t="s">
        <v>13323</v>
      </c>
      <c r="C3199" s="581" t="s">
        <v>7</v>
      </c>
      <c r="D3199" s="581" t="s">
        <v>2006</v>
      </c>
      <c r="E3199" s="804" t="s">
        <v>12945</v>
      </c>
      <c r="F3199" s="804"/>
      <c r="G3199" s="580" t="s">
        <v>23</v>
      </c>
      <c r="H3199" s="579">
        <v>1</v>
      </c>
      <c r="I3199" s="578">
        <v>1.08</v>
      </c>
      <c r="J3199" s="578">
        <v>1.08</v>
      </c>
    </row>
    <row r="3200" spans="1:10" ht="24" customHeight="1">
      <c r="A3200" s="581" t="s">
        <v>12930</v>
      </c>
      <c r="B3200" s="582" t="s">
        <v>13111</v>
      </c>
      <c r="C3200" s="581" t="s">
        <v>7</v>
      </c>
      <c r="D3200" s="581" t="s">
        <v>163</v>
      </c>
      <c r="E3200" s="804" t="s">
        <v>12928</v>
      </c>
      <c r="F3200" s="804"/>
      <c r="G3200" s="580" t="s">
        <v>23</v>
      </c>
      <c r="H3200" s="579">
        <v>1</v>
      </c>
      <c r="I3200" s="578">
        <v>15.23</v>
      </c>
      <c r="J3200" s="578">
        <v>15.23</v>
      </c>
    </row>
    <row r="3201" spans="1:10" ht="25.5">
      <c r="A3201" s="572"/>
      <c r="B3201" s="572"/>
      <c r="C3201" s="572"/>
      <c r="D3201" s="572"/>
      <c r="E3201" s="572" t="s">
        <v>12923</v>
      </c>
      <c r="F3201" s="571">
        <v>6.6880364999999999</v>
      </c>
      <c r="G3201" s="572" t="s">
        <v>12922</v>
      </c>
      <c r="H3201" s="571">
        <v>5.62</v>
      </c>
      <c r="I3201" s="572" t="s">
        <v>12921</v>
      </c>
      <c r="J3201" s="571">
        <v>12.31</v>
      </c>
    </row>
    <row r="3202" spans="1:10" ht="15" thickBot="1">
      <c r="A3202" s="572"/>
      <c r="B3202" s="572"/>
      <c r="C3202" s="572"/>
      <c r="D3202" s="572"/>
      <c r="E3202" s="572" t="s">
        <v>12920</v>
      </c>
      <c r="F3202" s="571">
        <v>9.6199999999999992</v>
      </c>
      <c r="G3202" s="572"/>
      <c r="H3202" s="801" t="s">
        <v>12919</v>
      </c>
      <c r="I3202" s="801"/>
      <c r="J3202" s="571">
        <v>43.7</v>
      </c>
    </row>
    <row r="3203" spans="1:10" ht="0.95" customHeight="1" thickTop="1">
      <c r="A3203" s="570"/>
      <c r="B3203" s="570"/>
      <c r="C3203" s="570"/>
      <c r="D3203" s="570"/>
      <c r="E3203" s="570"/>
      <c r="F3203" s="570"/>
      <c r="G3203" s="570"/>
      <c r="H3203" s="570"/>
      <c r="I3203" s="570"/>
      <c r="J3203" s="570"/>
    </row>
    <row r="3204" spans="1:10" ht="18" customHeight="1">
      <c r="A3204" s="590"/>
      <c r="B3204" s="588" t="s">
        <v>12942</v>
      </c>
      <c r="C3204" s="590" t="s">
        <v>12941</v>
      </c>
      <c r="D3204" s="590" t="s">
        <v>12940</v>
      </c>
      <c r="E3204" s="802" t="s">
        <v>12939</v>
      </c>
      <c r="F3204" s="802"/>
      <c r="G3204" s="589" t="s">
        <v>12938</v>
      </c>
      <c r="H3204" s="588" t="s">
        <v>12937</v>
      </c>
      <c r="I3204" s="588" t="s">
        <v>12936</v>
      </c>
      <c r="J3204" s="588" t="s">
        <v>12935</v>
      </c>
    </row>
    <row r="3205" spans="1:10" ht="48" customHeight="1">
      <c r="A3205" s="586" t="s">
        <v>12934</v>
      </c>
      <c r="B3205" s="587" t="s">
        <v>13325</v>
      </c>
      <c r="C3205" s="586" t="s">
        <v>7</v>
      </c>
      <c r="D3205" s="586" t="s">
        <v>865</v>
      </c>
      <c r="E3205" s="803" t="s">
        <v>12945</v>
      </c>
      <c r="F3205" s="803"/>
      <c r="G3205" s="585" t="s">
        <v>46</v>
      </c>
      <c r="H3205" s="584">
        <v>1</v>
      </c>
      <c r="I3205" s="583">
        <v>123.23</v>
      </c>
      <c r="J3205" s="583">
        <v>123.23</v>
      </c>
    </row>
    <row r="3206" spans="1:10" ht="48" customHeight="1">
      <c r="A3206" s="581" t="s">
        <v>12930</v>
      </c>
      <c r="B3206" s="582" t="s">
        <v>13318</v>
      </c>
      <c r="C3206" s="581" t="s">
        <v>7</v>
      </c>
      <c r="D3206" s="581" t="s">
        <v>838</v>
      </c>
      <c r="E3206" s="804" t="s">
        <v>12945</v>
      </c>
      <c r="F3206" s="804"/>
      <c r="G3206" s="580" t="s">
        <v>23</v>
      </c>
      <c r="H3206" s="579">
        <v>1</v>
      </c>
      <c r="I3206" s="578">
        <v>61.01</v>
      </c>
      <c r="J3206" s="578">
        <v>61.01</v>
      </c>
    </row>
    <row r="3207" spans="1:10" ht="48" customHeight="1">
      <c r="A3207" s="581" t="s">
        <v>12930</v>
      </c>
      <c r="B3207" s="582" t="s">
        <v>13322</v>
      </c>
      <c r="C3207" s="581" t="s">
        <v>7</v>
      </c>
      <c r="D3207" s="581" t="s">
        <v>836</v>
      </c>
      <c r="E3207" s="804" t="s">
        <v>12945</v>
      </c>
      <c r="F3207" s="804"/>
      <c r="G3207" s="580" t="s">
        <v>23</v>
      </c>
      <c r="H3207" s="579">
        <v>1</v>
      </c>
      <c r="I3207" s="578">
        <v>2.76</v>
      </c>
      <c r="J3207" s="578">
        <v>2.76</v>
      </c>
    </row>
    <row r="3208" spans="1:10" ht="48" customHeight="1">
      <c r="A3208" s="581" t="s">
        <v>12930</v>
      </c>
      <c r="B3208" s="582" t="s">
        <v>13324</v>
      </c>
      <c r="C3208" s="581" t="s">
        <v>7</v>
      </c>
      <c r="D3208" s="581" t="s">
        <v>835</v>
      </c>
      <c r="E3208" s="804" t="s">
        <v>12945</v>
      </c>
      <c r="F3208" s="804"/>
      <c r="G3208" s="580" t="s">
        <v>23</v>
      </c>
      <c r="H3208" s="579">
        <v>1</v>
      </c>
      <c r="I3208" s="578">
        <v>15.01</v>
      </c>
      <c r="J3208" s="578">
        <v>15.01</v>
      </c>
    </row>
    <row r="3209" spans="1:10" ht="48" customHeight="1">
      <c r="A3209" s="581" t="s">
        <v>12930</v>
      </c>
      <c r="B3209" s="582" t="s">
        <v>13321</v>
      </c>
      <c r="C3209" s="581" t="s">
        <v>7</v>
      </c>
      <c r="D3209" s="581" t="s">
        <v>837</v>
      </c>
      <c r="E3209" s="804" t="s">
        <v>12945</v>
      </c>
      <c r="F3209" s="804"/>
      <c r="G3209" s="580" t="s">
        <v>23</v>
      </c>
      <c r="H3209" s="579">
        <v>1</v>
      </c>
      <c r="I3209" s="578">
        <v>28.14</v>
      </c>
      <c r="J3209" s="578">
        <v>28.14</v>
      </c>
    </row>
    <row r="3210" spans="1:10" ht="48" customHeight="1">
      <c r="A3210" s="581" t="s">
        <v>12930</v>
      </c>
      <c r="B3210" s="582" t="s">
        <v>13323</v>
      </c>
      <c r="C3210" s="581" t="s">
        <v>7</v>
      </c>
      <c r="D3210" s="581" t="s">
        <v>2006</v>
      </c>
      <c r="E3210" s="804" t="s">
        <v>12945</v>
      </c>
      <c r="F3210" s="804"/>
      <c r="G3210" s="580" t="s">
        <v>23</v>
      </c>
      <c r="H3210" s="579">
        <v>1</v>
      </c>
      <c r="I3210" s="578">
        <v>1.08</v>
      </c>
      <c r="J3210" s="578">
        <v>1.08</v>
      </c>
    </row>
    <row r="3211" spans="1:10" ht="24" customHeight="1">
      <c r="A3211" s="581" t="s">
        <v>12930</v>
      </c>
      <c r="B3211" s="582" t="s">
        <v>13111</v>
      </c>
      <c r="C3211" s="581" t="s">
        <v>7</v>
      </c>
      <c r="D3211" s="581" t="s">
        <v>163</v>
      </c>
      <c r="E3211" s="804" t="s">
        <v>12928</v>
      </c>
      <c r="F3211" s="804"/>
      <c r="G3211" s="580" t="s">
        <v>23</v>
      </c>
      <c r="H3211" s="579">
        <v>1</v>
      </c>
      <c r="I3211" s="578">
        <v>15.23</v>
      </c>
      <c r="J3211" s="578">
        <v>15.23</v>
      </c>
    </row>
    <row r="3212" spans="1:10" ht="25.5">
      <c r="A3212" s="572"/>
      <c r="B3212" s="572"/>
      <c r="C3212" s="572"/>
      <c r="D3212" s="572"/>
      <c r="E3212" s="572" t="s">
        <v>12923</v>
      </c>
      <c r="F3212" s="571">
        <v>6.6880364999999999</v>
      </c>
      <c r="G3212" s="572" t="s">
        <v>12922</v>
      </c>
      <c r="H3212" s="571">
        <v>5.62</v>
      </c>
      <c r="I3212" s="572" t="s">
        <v>12921</v>
      </c>
      <c r="J3212" s="571">
        <v>12.31</v>
      </c>
    </row>
    <row r="3213" spans="1:10" ht="15" thickBot="1">
      <c r="A3213" s="572"/>
      <c r="B3213" s="572"/>
      <c r="C3213" s="572"/>
      <c r="D3213" s="572"/>
      <c r="E3213" s="572" t="s">
        <v>12920</v>
      </c>
      <c r="F3213" s="571">
        <v>34.799999999999997</v>
      </c>
      <c r="G3213" s="572"/>
      <c r="H3213" s="801" t="s">
        <v>12919</v>
      </c>
      <c r="I3213" s="801"/>
      <c r="J3213" s="571">
        <v>158.03</v>
      </c>
    </row>
    <row r="3214" spans="1:10" ht="0.95" customHeight="1" thickTop="1">
      <c r="A3214" s="570"/>
      <c r="B3214" s="570"/>
      <c r="C3214" s="570"/>
      <c r="D3214" s="570"/>
      <c r="E3214" s="570"/>
      <c r="F3214" s="570"/>
      <c r="G3214" s="570"/>
      <c r="H3214" s="570"/>
      <c r="I3214" s="570"/>
      <c r="J3214" s="570"/>
    </row>
    <row r="3215" spans="1:10" ht="18" customHeight="1">
      <c r="A3215" s="590"/>
      <c r="B3215" s="588" t="s">
        <v>12942</v>
      </c>
      <c r="C3215" s="590" t="s">
        <v>12941</v>
      </c>
      <c r="D3215" s="590" t="s">
        <v>12940</v>
      </c>
      <c r="E3215" s="802" t="s">
        <v>12939</v>
      </c>
      <c r="F3215" s="802"/>
      <c r="G3215" s="589" t="s">
        <v>12938</v>
      </c>
      <c r="H3215" s="588" t="s">
        <v>12937</v>
      </c>
      <c r="I3215" s="588" t="s">
        <v>12936</v>
      </c>
      <c r="J3215" s="588" t="s">
        <v>12935</v>
      </c>
    </row>
    <row r="3216" spans="1:10" ht="48" customHeight="1">
      <c r="A3216" s="586" t="s">
        <v>12934</v>
      </c>
      <c r="B3216" s="587" t="s">
        <v>13324</v>
      </c>
      <c r="C3216" s="586" t="s">
        <v>7</v>
      </c>
      <c r="D3216" s="586" t="s">
        <v>835</v>
      </c>
      <c r="E3216" s="803" t="s">
        <v>12945</v>
      </c>
      <c r="F3216" s="803"/>
      <c r="G3216" s="585" t="s">
        <v>23</v>
      </c>
      <c r="H3216" s="584">
        <v>1</v>
      </c>
      <c r="I3216" s="583">
        <v>15.01</v>
      </c>
      <c r="J3216" s="583">
        <v>15.01</v>
      </c>
    </row>
    <row r="3217" spans="1:10" ht="24" customHeight="1">
      <c r="A3217" s="576" t="s">
        <v>12926</v>
      </c>
      <c r="B3217" s="577" t="s">
        <v>13320</v>
      </c>
      <c r="C3217" s="576" t="s">
        <v>7</v>
      </c>
      <c r="D3217" s="576" t="s">
        <v>5420</v>
      </c>
      <c r="E3217" s="800" t="s">
        <v>12924</v>
      </c>
      <c r="F3217" s="800"/>
      <c r="G3217" s="575" t="s">
        <v>41</v>
      </c>
      <c r="H3217" s="574">
        <v>4.0000000000000003E-5</v>
      </c>
      <c r="I3217" s="573">
        <v>47286.71</v>
      </c>
      <c r="J3217" s="573">
        <v>1.89</v>
      </c>
    </row>
    <row r="3218" spans="1:10" ht="48" customHeight="1">
      <c r="A3218" s="576" t="s">
        <v>12926</v>
      </c>
      <c r="B3218" s="577" t="s">
        <v>13319</v>
      </c>
      <c r="C3218" s="576" t="s">
        <v>7</v>
      </c>
      <c r="D3218" s="576" t="s">
        <v>5484</v>
      </c>
      <c r="E3218" s="800" t="s">
        <v>12947</v>
      </c>
      <c r="F3218" s="800"/>
      <c r="G3218" s="575" t="s">
        <v>41</v>
      </c>
      <c r="H3218" s="574">
        <v>4.0000000000000003E-5</v>
      </c>
      <c r="I3218" s="573">
        <v>328107.24</v>
      </c>
      <c r="J3218" s="573">
        <v>13.12</v>
      </c>
    </row>
    <row r="3219" spans="1:10" ht="25.5">
      <c r="A3219" s="572"/>
      <c r="B3219" s="572"/>
      <c r="C3219" s="572"/>
      <c r="D3219" s="572"/>
      <c r="E3219" s="572" t="s">
        <v>12923</v>
      </c>
      <c r="F3219" s="571">
        <v>0</v>
      </c>
      <c r="G3219" s="572" t="s">
        <v>12922</v>
      </c>
      <c r="H3219" s="571">
        <v>0</v>
      </c>
      <c r="I3219" s="572" t="s">
        <v>12921</v>
      </c>
      <c r="J3219" s="571">
        <v>0</v>
      </c>
    </row>
    <row r="3220" spans="1:10" ht="15" thickBot="1">
      <c r="A3220" s="572"/>
      <c r="B3220" s="572"/>
      <c r="C3220" s="572"/>
      <c r="D3220" s="572"/>
      <c r="E3220" s="572" t="s">
        <v>12920</v>
      </c>
      <c r="F3220" s="571">
        <v>4.2300000000000004</v>
      </c>
      <c r="G3220" s="572"/>
      <c r="H3220" s="801" t="s">
        <v>12919</v>
      </c>
      <c r="I3220" s="801"/>
      <c r="J3220" s="571">
        <v>19.239999999999998</v>
      </c>
    </row>
    <row r="3221" spans="1:10" ht="0.95" customHeight="1" thickTop="1">
      <c r="A3221" s="570"/>
      <c r="B3221" s="570"/>
      <c r="C3221" s="570"/>
      <c r="D3221" s="570"/>
      <c r="E3221" s="570"/>
      <c r="F3221" s="570"/>
      <c r="G3221" s="570"/>
      <c r="H3221" s="570"/>
      <c r="I3221" s="570"/>
      <c r="J3221" s="570"/>
    </row>
    <row r="3222" spans="1:10" ht="18" customHeight="1">
      <c r="A3222" s="590"/>
      <c r="B3222" s="588" t="s">
        <v>12942</v>
      </c>
      <c r="C3222" s="590" t="s">
        <v>12941</v>
      </c>
      <c r="D3222" s="590" t="s">
        <v>12940</v>
      </c>
      <c r="E3222" s="802" t="s">
        <v>12939</v>
      </c>
      <c r="F3222" s="802"/>
      <c r="G3222" s="589" t="s">
        <v>12938</v>
      </c>
      <c r="H3222" s="588" t="s">
        <v>12937</v>
      </c>
      <c r="I3222" s="588" t="s">
        <v>12936</v>
      </c>
      <c r="J3222" s="588" t="s">
        <v>12935</v>
      </c>
    </row>
    <row r="3223" spans="1:10" ht="48" customHeight="1">
      <c r="A3223" s="586" t="s">
        <v>12934</v>
      </c>
      <c r="B3223" s="587" t="s">
        <v>13323</v>
      </c>
      <c r="C3223" s="586" t="s">
        <v>7</v>
      </c>
      <c r="D3223" s="586" t="s">
        <v>2006</v>
      </c>
      <c r="E3223" s="803" t="s">
        <v>12945</v>
      </c>
      <c r="F3223" s="803"/>
      <c r="G3223" s="585" t="s">
        <v>23</v>
      </c>
      <c r="H3223" s="584">
        <v>1</v>
      </c>
      <c r="I3223" s="583">
        <v>1.08</v>
      </c>
      <c r="J3223" s="583">
        <v>1.08</v>
      </c>
    </row>
    <row r="3224" spans="1:10" ht="24" customHeight="1">
      <c r="A3224" s="576" t="s">
        <v>12926</v>
      </c>
      <c r="B3224" s="577" t="s">
        <v>13320</v>
      </c>
      <c r="C3224" s="576" t="s">
        <v>7</v>
      </c>
      <c r="D3224" s="576" t="s">
        <v>5420</v>
      </c>
      <c r="E3224" s="800" t="s">
        <v>12924</v>
      </c>
      <c r="F3224" s="800"/>
      <c r="G3224" s="575" t="s">
        <v>41</v>
      </c>
      <c r="H3224" s="574">
        <v>2.9000000000000002E-6</v>
      </c>
      <c r="I3224" s="573">
        <v>47286.71</v>
      </c>
      <c r="J3224" s="573">
        <v>0.13</v>
      </c>
    </row>
    <row r="3225" spans="1:10" ht="48" customHeight="1">
      <c r="A3225" s="576" t="s">
        <v>12926</v>
      </c>
      <c r="B3225" s="577" t="s">
        <v>13319</v>
      </c>
      <c r="C3225" s="576" t="s">
        <v>7</v>
      </c>
      <c r="D3225" s="576" t="s">
        <v>5484</v>
      </c>
      <c r="E3225" s="800" t="s">
        <v>12947</v>
      </c>
      <c r="F3225" s="800"/>
      <c r="G3225" s="575" t="s">
        <v>41</v>
      </c>
      <c r="H3225" s="574">
        <v>2.9000000000000002E-6</v>
      </c>
      <c r="I3225" s="573">
        <v>328107.24</v>
      </c>
      <c r="J3225" s="573">
        <v>0.95</v>
      </c>
    </row>
    <row r="3226" spans="1:10" ht="25.5">
      <c r="A3226" s="572"/>
      <c r="B3226" s="572"/>
      <c r="C3226" s="572"/>
      <c r="D3226" s="572"/>
      <c r="E3226" s="572" t="s">
        <v>12923</v>
      </c>
      <c r="F3226" s="571">
        <v>0</v>
      </c>
      <c r="G3226" s="572" t="s">
        <v>12922</v>
      </c>
      <c r="H3226" s="571">
        <v>0</v>
      </c>
      <c r="I3226" s="572" t="s">
        <v>12921</v>
      </c>
      <c r="J3226" s="571">
        <v>0</v>
      </c>
    </row>
    <row r="3227" spans="1:10" ht="15" thickBot="1">
      <c r="A3227" s="572"/>
      <c r="B3227" s="572"/>
      <c r="C3227" s="572"/>
      <c r="D3227" s="572"/>
      <c r="E3227" s="572" t="s">
        <v>12920</v>
      </c>
      <c r="F3227" s="571">
        <v>0.3</v>
      </c>
      <c r="G3227" s="572"/>
      <c r="H3227" s="801" t="s">
        <v>12919</v>
      </c>
      <c r="I3227" s="801"/>
      <c r="J3227" s="571">
        <v>1.38</v>
      </c>
    </row>
    <row r="3228" spans="1:10" ht="0.95" customHeight="1" thickTop="1">
      <c r="A3228" s="570"/>
      <c r="B3228" s="570"/>
      <c r="C3228" s="570"/>
      <c r="D3228" s="570"/>
      <c r="E3228" s="570"/>
      <c r="F3228" s="570"/>
      <c r="G3228" s="570"/>
      <c r="H3228" s="570"/>
      <c r="I3228" s="570"/>
      <c r="J3228" s="570"/>
    </row>
    <row r="3229" spans="1:10" ht="18" customHeight="1">
      <c r="A3229" s="590"/>
      <c r="B3229" s="588" t="s">
        <v>12942</v>
      </c>
      <c r="C3229" s="590" t="s">
        <v>12941</v>
      </c>
      <c r="D3229" s="590" t="s">
        <v>12940</v>
      </c>
      <c r="E3229" s="802" t="s">
        <v>12939</v>
      </c>
      <c r="F3229" s="802"/>
      <c r="G3229" s="589" t="s">
        <v>12938</v>
      </c>
      <c r="H3229" s="588" t="s">
        <v>12937</v>
      </c>
      <c r="I3229" s="588" t="s">
        <v>12936</v>
      </c>
      <c r="J3229" s="588" t="s">
        <v>12935</v>
      </c>
    </row>
    <row r="3230" spans="1:10" ht="48" customHeight="1">
      <c r="A3230" s="586" t="s">
        <v>12934</v>
      </c>
      <c r="B3230" s="587" t="s">
        <v>13322</v>
      </c>
      <c r="C3230" s="586" t="s">
        <v>7</v>
      </c>
      <c r="D3230" s="586" t="s">
        <v>836</v>
      </c>
      <c r="E3230" s="803" t="s">
        <v>12945</v>
      </c>
      <c r="F3230" s="803"/>
      <c r="G3230" s="585" t="s">
        <v>23</v>
      </c>
      <c r="H3230" s="584">
        <v>1</v>
      </c>
      <c r="I3230" s="583">
        <v>2.76</v>
      </c>
      <c r="J3230" s="583">
        <v>2.76</v>
      </c>
    </row>
    <row r="3231" spans="1:10" ht="24" customHeight="1">
      <c r="A3231" s="576" t="s">
        <v>12926</v>
      </c>
      <c r="B3231" s="577" t="s">
        <v>13320</v>
      </c>
      <c r="C3231" s="576" t="s">
        <v>7</v>
      </c>
      <c r="D3231" s="576" t="s">
        <v>5420</v>
      </c>
      <c r="E3231" s="800" t="s">
        <v>12924</v>
      </c>
      <c r="F3231" s="800"/>
      <c r="G3231" s="575" t="s">
        <v>41</v>
      </c>
      <c r="H3231" s="574">
        <v>7.4000000000000003E-6</v>
      </c>
      <c r="I3231" s="573">
        <v>47286.71</v>
      </c>
      <c r="J3231" s="573">
        <v>0.34</v>
      </c>
    </row>
    <row r="3232" spans="1:10" ht="48" customHeight="1">
      <c r="A3232" s="576" t="s">
        <v>12926</v>
      </c>
      <c r="B3232" s="577" t="s">
        <v>13319</v>
      </c>
      <c r="C3232" s="576" t="s">
        <v>7</v>
      </c>
      <c r="D3232" s="576" t="s">
        <v>5484</v>
      </c>
      <c r="E3232" s="800" t="s">
        <v>12947</v>
      </c>
      <c r="F3232" s="800"/>
      <c r="G3232" s="575" t="s">
        <v>41</v>
      </c>
      <c r="H3232" s="574">
        <v>7.4000000000000003E-6</v>
      </c>
      <c r="I3232" s="573">
        <v>328107.24</v>
      </c>
      <c r="J3232" s="573">
        <v>2.42</v>
      </c>
    </row>
    <row r="3233" spans="1:10" ht="25.5">
      <c r="A3233" s="572"/>
      <c r="B3233" s="572"/>
      <c r="C3233" s="572"/>
      <c r="D3233" s="572"/>
      <c r="E3233" s="572" t="s">
        <v>12923</v>
      </c>
      <c r="F3233" s="571">
        <v>0</v>
      </c>
      <c r="G3233" s="572" t="s">
        <v>12922</v>
      </c>
      <c r="H3233" s="571">
        <v>0</v>
      </c>
      <c r="I3233" s="572" t="s">
        <v>12921</v>
      </c>
      <c r="J3233" s="571">
        <v>0</v>
      </c>
    </row>
    <row r="3234" spans="1:10" ht="15" thickBot="1">
      <c r="A3234" s="572"/>
      <c r="B3234" s="572"/>
      <c r="C3234" s="572"/>
      <c r="D3234" s="572"/>
      <c r="E3234" s="572" t="s">
        <v>12920</v>
      </c>
      <c r="F3234" s="571">
        <v>0.77</v>
      </c>
      <c r="G3234" s="572"/>
      <c r="H3234" s="801" t="s">
        <v>12919</v>
      </c>
      <c r="I3234" s="801"/>
      <c r="J3234" s="571">
        <v>3.53</v>
      </c>
    </row>
    <row r="3235" spans="1:10" ht="0.95" customHeight="1" thickTop="1">
      <c r="A3235" s="570"/>
      <c r="B3235" s="570"/>
      <c r="C3235" s="570"/>
      <c r="D3235" s="570"/>
      <c r="E3235" s="570"/>
      <c r="F3235" s="570"/>
      <c r="G3235" s="570"/>
      <c r="H3235" s="570"/>
      <c r="I3235" s="570"/>
      <c r="J3235" s="570"/>
    </row>
    <row r="3236" spans="1:10" ht="18" customHeight="1">
      <c r="A3236" s="590"/>
      <c r="B3236" s="588" t="s">
        <v>12942</v>
      </c>
      <c r="C3236" s="590" t="s">
        <v>12941</v>
      </c>
      <c r="D3236" s="590" t="s">
        <v>12940</v>
      </c>
      <c r="E3236" s="802" t="s">
        <v>12939</v>
      </c>
      <c r="F3236" s="802"/>
      <c r="G3236" s="589" t="s">
        <v>12938</v>
      </c>
      <c r="H3236" s="588" t="s">
        <v>12937</v>
      </c>
      <c r="I3236" s="588" t="s">
        <v>12936</v>
      </c>
      <c r="J3236" s="588" t="s">
        <v>12935</v>
      </c>
    </row>
    <row r="3237" spans="1:10" ht="48" customHeight="1">
      <c r="A3237" s="586" t="s">
        <v>12934</v>
      </c>
      <c r="B3237" s="587" t="s">
        <v>13321</v>
      </c>
      <c r="C3237" s="586" t="s">
        <v>7</v>
      </c>
      <c r="D3237" s="586" t="s">
        <v>837</v>
      </c>
      <c r="E3237" s="803" t="s">
        <v>12945</v>
      </c>
      <c r="F3237" s="803"/>
      <c r="G3237" s="585" t="s">
        <v>23</v>
      </c>
      <c r="H3237" s="584">
        <v>1</v>
      </c>
      <c r="I3237" s="583">
        <v>28.14</v>
      </c>
      <c r="J3237" s="583">
        <v>28.14</v>
      </c>
    </row>
    <row r="3238" spans="1:10" ht="24" customHeight="1">
      <c r="A3238" s="576" t="s">
        <v>12926</v>
      </c>
      <c r="B3238" s="577" t="s">
        <v>13320</v>
      </c>
      <c r="C3238" s="576" t="s">
        <v>7</v>
      </c>
      <c r="D3238" s="576" t="s">
        <v>5420</v>
      </c>
      <c r="E3238" s="800" t="s">
        <v>12924</v>
      </c>
      <c r="F3238" s="800"/>
      <c r="G3238" s="575" t="s">
        <v>41</v>
      </c>
      <c r="H3238" s="574">
        <v>7.4999999999999993E-5</v>
      </c>
      <c r="I3238" s="573">
        <v>47286.71</v>
      </c>
      <c r="J3238" s="573">
        <v>3.54</v>
      </c>
    </row>
    <row r="3239" spans="1:10" ht="48" customHeight="1">
      <c r="A3239" s="576" t="s">
        <v>12926</v>
      </c>
      <c r="B3239" s="577" t="s">
        <v>13319</v>
      </c>
      <c r="C3239" s="576" t="s">
        <v>7</v>
      </c>
      <c r="D3239" s="576" t="s">
        <v>5484</v>
      </c>
      <c r="E3239" s="800" t="s">
        <v>12947</v>
      </c>
      <c r="F3239" s="800"/>
      <c r="G3239" s="575" t="s">
        <v>41</v>
      </c>
      <c r="H3239" s="574">
        <v>7.4999999999999993E-5</v>
      </c>
      <c r="I3239" s="573">
        <v>328107.24</v>
      </c>
      <c r="J3239" s="573">
        <v>24.6</v>
      </c>
    </row>
    <row r="3240" spans="1:10" ht="25.5">
      <c r="A3240" s="572"/>
      <c r="B3240" s="572"/>
      <c r="C3240" s="572"/>
      <c r="D3240" s="572"/>
      <c r="E3240" s="572" t="s">
        <v>12923</v>
      </c>
      <c r="F3240" s="571">
        <v>0</v>
      </c>
      <c r="G3240" s="572" t="s">
        <v>12922</v>
      </c>
      <c r="H3240" s="571">
        <v>0</v>
      </c>
      <c r="I3240" s="572" t="s">
        <v>12921</v>
      </c>
      <c r="J3240" s="571">
        <v>0</v>
      </c>
    </row>
    <row r="3241" spans="1:10" ht="15" thickBot="1">
      <c r="A3241" s="572"/>
      <c r="B3241" s="572"/>
      <c r="C3241" s="572"/>
      <c r="D3241" s="572"/>
      <c r="E3241" s="572" t="s">
        <v>12920</v>
      </c>
      <c r="F3241" s="571">
        <v>7.94</v>
      </c>
      <c r="G3241" s="572"/>
      <c r="H3241" s="801" t="s">
        <v>12919</v>
      </c>
      <c r="I3241" s="801"/>
      <c r="J3241" s="571">
        <v>36.08</v>
      </c>
    </row>
    <row r="3242" spans="1:10" ht="0.95" customHeight="1" thickTop="1">
      <c r="A3242" s="570"/>
      <c r="B3242" s="570"/>
      <c r="C3242" s="570"/>
      <c r="D3242" s="570"/>
      <c r="E3242" s="570"/>
      <c r="F3242" s="570"/>
      <c r="G3242" s="570"/>
      <c r="H3242" s="570"/>
      <c r="I3242" s="570"/>
      <c r="J3242" s="570"/>
    </row>
    <row r="3243" spans="1:10" ht="18" customHeight="1">
      <c r="A3243" s="590"/>
      <c r="B3243" s="588" t="s">
        <v>12942</v>
      </c>
      <c r="C3243" s="590" t="s">
        <v>12941</v>
      </c>
      <c r="D3243" s="590" t="s">
        <v>12940</v>
      </c>
      <c r="E3243" s="802" t="s">
        <v>12939</v>
      </c>
      <c r="F3243" s="802"/>
      <c r="G3243" s="589" t="s">
        <v>12938</v>
      </c>
      <c r="H3243" s="588" t="s">
        <v>12937</v>
      </c>
      <c r="I3243" s="588" t="s">
        <v>12936</v>
      </c>
      <c r="J3243" s="588" t="s">
        <v>12935</v>
      </c>
    </row>
    <row r="3244" spans="1:10" ht="48" customHeight="1">
      <c r="A3244" s="586" t="s">
        <v>12934</v>
      </c>
      <c r="B3244" s="587" t="s">
        <v>13318</v>
      </c>
      <c r="C3244" s="586" t="s">
        <v>7</v>
      </c>
      <c r="D3244" s="586" t="s">
        <v>838</v>
      </c>
      <c r="E3244" s="803" t="s">
        <v>12945</v>
      </c>
      <c r="F3244" s="803"/>
      <c r="G3244" s="585" t="s">
        <v>23</v>
      </c>
      <c r="H3244" s="584">
        <v>1</v>
      </c>
      <c r="I3244" s="583">
        <v>61.01</v>
      </c>
      <c r="J3244" s="583">
        <v>61.01</v>
      </c>
    </row>
    <row r="3245" spans="1:10" ht="24" customHeight="1">
      <c r="A3245" s="576" t="s">
        <v>12926</v>
      </c>
      <c r="B3245" s="577" t="s">
        <v>13005</v>
      </c>
      <c r="C3245" s="576" t="s">
        <v>7</v>
      </c>
      <c r="D3245" s="576" t="s">
        <v>7579</v>
      </c>
      <c r="E3245" s="800" t="s">
        <v>12924</v>
      </c>
      <c r="F3245" s="800"/>
      <c r="G3245" s="575" t="s">
        <v>58</v>
      </c>
      <c r="H3245" s="574">
        <v>13.62</v>
      </c>
      <c r="I3245" s="573">
        <v>4.4800000000000004</v>
      </c>
      <c r="J3245" s="573">
        <v>61.01</v>
      </c>
    </row>
    <row r="3246" spans="1:10" ht="25.5">
      <c r="A3246" s="572"/>
      <c r="B3246" s="572"/>
      <c r="C3246" s="572"/>
      <c r="D3246" s="572"/>
      <c r="E3246" s="572" t="s">
        <v>12923</v>
      </c>
      <c r="F3246" s="571">
        <v>0</v>
      </c>
      <c r="G3246" s="572" t="s">
        <v>12922</v>
      </c>
      <c r="H3246" s="571">
        <v>0</v>
      </c>
      <c r="I3246" s="572" t="s">
        <v>12921</v>
      </c>
      <c r="J3246" s="571">
        <v>0</v>
      </c>
    </row>
    <row r="3247" spans="1:10" ht="15" thickBot="1">
      <c r="A3247" s="572"/>
      <c r="B3247" s="572"/>
      <c r="C3247" s="572"/>
      <c r="D3247" s="572"/>
      <c r="E3247" s="572" t="s">
        <v>12920</v>
      </c>
      <c r="F3247" s="571">
        <v>17.22</v>
      </c>
      <c r="G3247" s="572"/>
      <c r="H3247" s="801" t="s">
        <v>12919</v>
      </c>
      <c r="I3247" s="801"/>
      <c r="J3247" s="571">
        <v>78.23</v>
      </c>
    </row>
    <row r="3248" spans="1:10" ht="0.95" customHeight="1" thickTop="1">
      <c r="A3248" s="570"/>
      <c r="B3248" s="570"/>
      <c r="C3248" s="570"/>
      <c r="D3248" s="570"/>
      <c r="E3248" s="570"/>
      <c r="F3248" s="570"/>
      <c r="G3248" s="570"/>
      <c r="H3248" s="570"/>
      <c r="I3248" s="570"/>
      <c r="J3248" s="570"/>
    </row>
    <row r="3249" spans="1:10" ht="18" customHeight="1">
      <c r="A3249" s="590"/>
      <c r="B3249" s="588" t="s">
        <v>12942</v>
      </c>
      <c r="C3249" s="590" t="s">
        <v>12941</v>
      </c>
      <c r="D3249" s="590" t="s">
        <v>12940</v>
      </c>
      <c r="E3249" s="802" t="s">
        <v>12939</v>
      </c>
      <c r="F3249" s="802"/>
      <c r="G3249" s="589" t="s">
        <v>12938</v>
      </c>
      <c r="H3249" s="588" t="s">
        <v>12937</v>
      </c>
      <c r="I3249" s="588" t="s">
        <v>12936</v>
      </c>
      <c r="J3249" s="588" t="s">
        <v>12935</v>
      </c>
    </row>
    <row r="3250" spans="1:10" ht="60" customHeight="1">
      <c r="A3250" s="586" t="s">
        <v>12934</v>
      </c>
      <c r="B3250" s="587" t="s">
        <v>12961</v>
      </c>
      <c r="C3250" s="586" t="s">
        <v>7</v>
      </c>
      <c r="D3250" s="586" t="s">
        <v>800</v>
      </c>
      <c r="E3250" s="803" t="s">
        <v>12945</v>
      </c>
      <c r="F3250" s="803"/>
      <c r="G3250" s="585" t="s">
        <v>61</v>
      </c>
      <c r="H3250" s="584">
        <v>1</v>
      </c>
      <c r="I3250" s="583">
        <v>36.090000000000003</v>
      </c>
      <c r="J3250" s="583">
        <v>36.090000000000003</v>
      </c>
    </row>
    <row r="3251" spans="1:10" ht="60" customHeight="1">
      <c r="A3251" s="581" t="s">
        <v>12930</v>
      </c>
      <c r="B3251" s="582" t="s">
        <v>13315</v>
      </c>
      <c r="C3251" s="581" t="s">
        <v>7</v>
      </c>
      <c r="D3251" s="581" t="s">
        <v>2004</v>
      </c>
      <c r="E3251" s="804" t="s">
        <v>12945</v>
      </c>
      <c r="F3251" s="804"/>
      <c r="G3251" s="580" t="s">
        <v>23</v>
      </c>
      <c r="H3251" s="579">
        <v>1</v>
      </c>
      <c r="I3251" s="578">
        <v>3.27</v>
      </c>
      <c r="J3251" s="578">
        <v>3.27</v>
      </c>
    </row>
    <row r="3252" spans="1:10" ht="60" customHeight="1">
      <c r="A3252" s="581" t="s">
        <v>12930</v>
      </c>
      <c r="B3252" s="582" t="s">
        <v>13317</v>
      </c>
      <c r="C3252" s="581" t="s">
        <v>7</v>
      </c>
      <c r="D3252" s="581" t="s">
        <v>2003</v>
      </c>
      <c r="E3252" s="804" t="s">
        <v>12945</v>
      </c>
      <c r="F3252" s="804"/>
      <c r="G3252" s="580" t="s">
        <v>23</v>
      </c>
      <c r="H3252" s="579">
        <v>1</v>
      </c>
      <c r="I3252" s="578">
        <v>15.59</v>
      </c>
      <c r="J3252" s="578">
        <v>15.59</v>
      </c>
    </row>
    <row r="3253" spans="1:10" ht="60" customHeight="1">
      <c r="A3253" s="581" t="s">
        <v>12930</v>
      </c>
      <c r="B3253" s="582" t="s">
        <v>13316</v>
      </c>
      <c r="C3253" s="581" t="s">
        <v>7</v>
      </c>
      <c r="D3253" s="581" t="s">
        <v>2005</v>
      </c>
      <c r="E3253" s="804" t="s">
        <v>12945</v>
      </c>
      <c r="F3253" s="804"/>
      <c r="G3253" s="580" t="s">
        <v>23</v>
      </c>
      <c r="H3253" s="579">
        <v>1</v>
      </c>
      <c r="I3253" s="578">
        <v>1.26</v>
      </c>
      <c r="J3253" s="578">
        <v>1.26</v>
      </c>
    </row>
    <row r="3254" spans="1:10" ht="24" customHeight="1">
      <c r="A3254" s="581" t="s">
        <v>12930</v>
      </c>
      <c r="B3254" s="582" t="s">
        <v>13108</v>
      </c>
      <c r="C3254" s="581" t="s">
        <v>7</v>
      </c>
      <c r="D3254" s="581" t="s">
        <v>164</v>
      </c>
      <c r="E3254" s="804" t="s">
        <v>12928</v>
      </c>
      <c r="F3254" s="804"/>
      <c r="G3254" s="580" t="s">
        <v>23</v>
      </c>
      <c r="H3254" s="579">
        <v>1</v>
      </c>
      <c r="I3254" s="578">
        <v>15.97</v>
      </c>
      <c r="J3254" s="578">
        <v>15.97</v>
      </c>
    </row>
    <row r="3255" spans="1:10" ht="25.5">
      <c r="A3255" s="572"/>
      <c r="B3255" s="572"/>
      <c r="C3255" s="572"/>
      <c r="D3255" s="572"/>
      <c r="E3255" s="572" t="s">
        <v>12923</v>
      </c>
      <c r="F3255" s="571">
        <v>7.0900793000000002</v>
      </c>
      <c r="G3255" s="572" t="s">
        <v>12922</v>
      </c>
      <c r="H3255" s="571">
        <v>5.96</v>
      </c>
      <c r="I3255" s="572" t="s">
        <v>12921</v>
      </c>
      <c r="J3255" s="571">
        <v>13.05</v>
      </c>
    </row>
    <row r="3256" spans="1:10" ht="15" thickBot="1">
      <c r="A3256" s="572"/>
      <c r="B3256" s="572"/>
      <c r="C3256" s="572"/>
      <c r="D3256" s="572"/>
      <c r="E3256" s="572" t="s">
        <v>12920</v>
      </c>
      <c r="F3256" s="571">
        <v>10.19</v>
      </c>
      <c r="G3256" s="572"/>
      <c r="H3256" s="801" t="s">
        <v>12919</v>
      </c>
      <c r="I3256" s="801"/>
      <c r="J3256" s="571">
        <v>46.28</v>
      </c>
    </row>
    <row r="3257" spans="1:10" ht="0.95" customHeight="1" thickTop="1">
      <c r="A3257" s="570"/>
      <c r="B3257" s="570"/>
      <c r="C3257" s="570"/>
      <c r="D3257" s="570"/>
      <c r="E3257" s="570"/>
      <c r="F3257" s="570"/>
      <c r="G3257" s="570"/>
      <c r="H3257" s="570"/>
      <c r="I3257" s="570"/>
      <c r="J3257" s="570"/>
    </row>
    <row r="3258" spans="1:10" ht="18" customHeight="1">
      <c r="A3258" s="590"/>
      <c r="B3258" s="588" t="s">
        <v>12942</v>
      </c>
      <c r="C3258" s="590" t="s">
        <v>12941</v>
      </c>
      <c r="D3258" s="590" t="s">
        <v>12940</v>
      </c>
      <c r="E3258" s="802" t="s">
        <v>12939</v>
      </c>
      <c r="F3258" s="802"/>
      <c r="G3258" s="589" t="s">
        <v>12938</v>
      </c>
      <c r="H3258" s="588" t="s">
        <v>12937</v>
      </c>
      <c r="I3258" s="588" t="s">
        <v>12936</v>
      </c>
      <c r="J3258" s="588" t="s">
        <v>12935</v>
      </c>
    </row>
    <row r="3259" spans="1:10" ht="60" customHeight="1">
      <c r="A3259" s="586" t="s">
        <v>12934</v>
      </c>
      <c r="B3259" s="587" t="s">
        <v>12962</v>
      </c>
      <c r="C3259" s="586" t="s">
        <v>7</v>
      </c>
      <c r="D3259" s="586" t="s">
        <v>799</v>
      </c>
      <c r="E3259" s="803" t="s">
        <v>12945</v>
      </c>
      <c r="F3259" s="803"/>
      <c r="G3259" s="585" t="s">
        <v>46</v>
      </c>
      <c r="H3259" s="584">
        <v>1</v>
      </c>
      <c r="I3259" s="583">
        <v>209.41</v>
      </c>
      <c r="J3259" s="583">
        <v>209.41</v>
      </c>
    </row>
    <row r="3260" spans="1:10" ht="60" customHeight="1">
      <c r="A3260" s="581" t="s">
        <v>12930</v>
      </c>
      <c r="B3260" s="582" t="s">
        <v>13311</v>
      </c>
      <c r="C3260" s="581" t="s">
        <v>7</v>
      </c>
      <c r="D3260" s="581" t="s">
        <v>853</v>
      </c>
      <c r="E3260" s="804" t="s">
        <v>12945</v>
      </c>
      <c r="F3260" s="804"/>
      <c r="G3260" s="580" t="s">
        <v>23</v>
      </c>
      <c r="H3260" s="579">
        <v>1</v>
      </c>
      <c r="I3260" s="578">
        <v>144.07</v>
      </c>
      <c r="J3260" s="578">
        <v>144.07</v>
      </c>
    </row>
    <row r="3261" spans="1:10" ht="60" customHeight="1">
      <c r="A3261" s="581" t="s">
        <v>12930</v>
      </c>
      <c r="B3261" s="582" t="s">
        <v>13314</v>
      </c>
      <c r="C3261" s="581" t="s">
        <v>7</v>
      </c>
      <c r="D3261" s="581" t="s">
        <v>772</v>
      </c>
      <c r="E3261" s="804" t="s">
        <v>12945</v>
      </c>
      <c r="F3261" s="804"/>
      <c r="G3261" s="580" t="s">
        <v>23</v>
      </c>
      <c r="H3261" s="579">
        <v>1</v>
      </c>
      <c r="I3261" s="578">
        <v>29.25</v>
      </c>
      <c r="J3261" s="578">
        <v>29.25</v>
      </c>
    </row>
    <row r="3262" spans="1:10" ht="60" customHeight="1">
      <c r="A3262" s="581" t="s">
        <v>12930</v>
      </c>
      <c r="B3262" s="582" t="s">
        <v>13316</v>
      </c>
      <c r="C3262" s="581" t="s">
        <v>7</v>
      </c>
      <c r="D3262" s="581" t="s">
        <v>2005</v>
      </c>
      <c r="E3262" s="804" t="s">
        <v>12945</v>
      </c>
      <c r="F3262" s="804"/>
      <c r="G3262" s="580" t="s">
        <v>23</v>
      </c>
      <c r="H3262" s="579">
        <v>1</v>
      </c>
      <c r="I3262" s="578">
        <v>1.26</v>
      </c>
      <c r="J3262" s="578">
        <v>1.26</v>
      </c>
    </row>
    <row r="3263" spans="1:10" ht="60" customHeight="1">
      <c r="A3263" s="581" t="s">
        <v>12930</v>
      </c>
      <c r="B3263" s="582" t="s">
        <v>13315</v>
      </c>
      <c r="C3263" s="581" t="s">
        <v>7</v>
      </c>
      <c r="D3263" s="581" t="s">
        <v>2004</v>
      </c>
      <c r="E3263" s="804" t="s">
        <v>12945</v>
      </c>
      <c r="F3263" s="804"/>
      <c r="G3263" s="580" t="s">
        <v>23</v>
      </c>
      <c r="H3263" s="579">
        <v>1</v>
      </c>
      <c r="I3263" s="578">
        <v>3.27</v>
      </c>
      <c r="J3263" s="578">
        <v>3.27</v>
      </c>
    </row>
    <row r="3264" spans="1:10" ht="60" customHeight="1">
      <c r="A3264" s="581" t="s">
        <v>12930</v>
      </c>
      <c r="B3264" s="582" t="s">
        <v>13317</v>
      </c>
      <c r="C3264" s="581" t="s">
        <v>7</v>
      </c>
      <c r="D3264" s="581" t="s">
        <v>2003</v>
      </c>
      <c r="E3264" s="804" t="s">
        <v>12945</v>
      </c>
      <c r="F3264" s="804"/>
      <c r="G3264" s="580" t="s">
        <v>23</v>
      </c>
      <c r="H3264" s="579">
        <v>1</v>
      </c>
      <c r="I3264" s="578">
        <v>15.59</v>
      </c>
      <c r="J3264" s="578">
        <v>15.59</v>
      </c>
    </row>
    <row r="3265" spans="1:10" ht="24" customHeight="1">
      <c r="A3265" s="581" t="s">
        <v>12930</v>
      </c>
      <c r="B3265" s="582" t="s">
        <v>13108</v>
      </c>
      <c r="C3265" s="581" t="s">
        <v>7</v>
      </c>
      <c r="D3265" s="581" t="s">
        <v>164</v>
      </c>
      <c r="E3265" s="804" t="s">
        <v>12928</v>
      </c>
      <c r="F3265" s="804"/>
      <c r="G3265" s="580" t="s">
        <v>23</v>
      </c>
      <c r="H3265" s="579">
        <v>1</v>
      </c>
      <c r="I3265" s="578">
        <v>15.97</v>
      </c>
      <c r="J3265" s="578">
        <v>15.97</v>
      </c>
    </row>
    <row r="3266" spans="1:10" ht="25.5">
      <c r="A3266" s="572"/>
      <c r="B3266" s="572"/>
      <c r="C3266" s="572"/>
      <c r="D3266" s="572"/>
      <c r="E3266" s="572" t="s">
        <v>12923</v>
      </c>
      <c r="F3266" s="571">
        <v>7.0900793000000002</v>
      </c>
      <c r="G3266" s="572" t="s">
        <v>12922</v>
      </c>
      <c r="H3266" s="571">
        <v>5.96</v>
      </c>
      <c r="I3266" s="572" t="s">
        <v>12921</v>
      </c>
      <c r="J3266" s="571">
        <v>13.05</v>
      </c>
    </row>
    <row r="3267" spans="1:10" ht="15" thickBot="1">
      <c r="A3267" s="572"/>
      <c r="B3267" s="572"/>
      <c r="C3267" s="572"/>
      <c r="D3267" s="572"/>
      <c r="E3267" s="572" t="s">
        <v>12920</v>
      </c>
      <c r="F3267" s="571">
        <v>59.13</v>
      </c>
      <c r="G3267" s="572"/>
      <c r="H3267" s="801" t="s">
        <v>12919</v>
      </c>
      <c r="I3267" s="801"/>
      <c r="J3267" s="571">
        <v>268.54000000000002</v>
      </c>
    </row>
    <row r="3268" spans="1:10" ht="0.95" customHeight="1" thickTop="1">
      <c r="A3268" s="570"/>
      <c r="B3268" s="570"/>
      <c r="C3268" s="570"/>
      <c r="D3268" s="570"/>
      <c r="E3268" s="570"/>
      <c r="F3268" s="570"/>
      <c r="G3268" s="570"/>
      <c r="H3268" s="570"/>
      <c r="I3268" s="570"/>
      <c r="J3268" s="570"/>
    </row>
    <row r="3269" spans="1:10" ht="18" customHeight="1">
      <c r="A3269" s="590"/>
      <c r="B3269" s="588" t="s">
        <v>12942</v>
      </c>
      <c r="C3269" s="590" t="s">
        <v>12941</v>
      </c>
      <c r="D3269" s="590" t="s">
        <v>12940</v>
      </c>
      <c r="E3269" s="802" t="s">
        <v>12939</v>
      </c>
      <c r="F3269" s="802"/>
      <c r="G3269" s="589" t="s">
        <v>12938</v>
      </c>
      <c r="H3269" s="588" t="s">
        <v>12937</v>
      </c>
      <c r="I3269" s="588" t="s">
        <v>12936</v>
      </c>
      <c r="J3269" s="588" t="s">
        <v>12935</v>
      </c>
    </row>
    <row r="3270" spans="1:10" ht="60" customHeight="1">
      <c r="A3270" s="586" t="s">
        <v>12934</v>
      </c>
      <c r="B3270" s="587" t="s">
        <v>13317</v>
      </c>
      <c r="C3270" s="586" t="s">
        <v>7</v>
      </c>
      <c r="D3270" s="586" t="s">
        <v>2003</v>
      </c>
      <c r="E3270" s="803" t="s">
        <v>12945</v>
      </c>
      <c r="F3270" s="803"/>
      <c r="G3270" s="585" t="s">
        <v>23</v>
      </c>
      <c r="H3270" s="584">
        <v>1</v>
      </c>
      <c r="I3270" s="583">
        <v>15.59</v>
      </c>
      <c r="J3270" s="583">
        <v>15.59</v>
      </c>
    </row>
    <row r="3271" spans="1:10" ht="48" customHeight="1">
      <c r="A3271" s="576" t="s">
        <v>12926</v>
      </c>
      <c r="B3271" s="577" t="s">
        <v>13313</v>
      </c>
      <c r="C3271" s="576" t="s">
        <v>7</v>
      </c>
      <c r="D3271" s="576" t="s">
        <v>5493</v>
      </c>
      <c r="E3271" s="800" t="s">
        <v>12947</v>
      </c>
      <c r="F3271" s="800"/>
      <c r="G3271" s="575" t="s">
        <v>41</v>
      </c>
      <c r="H3271" s="574">
        <v>3.43E-5</v>
      </c>
      <c r="I3271" s="573">
        <v>382124.32</v>
      </c>
      <c r="J3271" s="573">
        <v>13.1</v>
      </c>
    </row>
    <row r="3272" spans="1:10" ht="48" customHeight="1">
      <c r="A3272" s="576" t="s">
        <v>12926</v>
      </c>
      <c r="B3272" s="577" t="s">
        <v>13312</v>
      </c>
      <c r="C3272" s="576" t="s">
        <v>7</v>
      </c>
      <c r="D3272" s="576" t="s">
        <v>8281</v>
      </c>
      <c r="E3272" s="800" t="s">
        <v>12924</v>
      </c>
      <c r="F3272" s="800"/>
      <c r="G3272" s="575" t="s">
        <v>41</v>
      </c>
      <c r="H3272" s="574">
        <v>3.43E-5</v>
      </c>
      <c r="I3272" s="573">
        <v>72850</v>
      </c>
      <c r="J3272" s="573">
        <v>2.4900000000000002</v>
      </c>
    </row>
    <row r="3273" spans="1:10" ht="25.5">
      <c r="A3273" s="572"/>
      <c r="B3273" s="572"/>
      <c r="C3273" s="572"/>
      <c r="D3273" s="572"/>
      <c r="E3273" s="572" t="s">
        <v>12923</v>
      </c>
      <c r="F3273" s="571">
        <v>0</v>
      </c>
      <c r="G3273" s="572" t="s">
        <v>12922</v>
      </c>
      <c r="H3273" s="571">
        <v>0</v>
      </c>
      <c r="I3273" s="572" t="s">
        <v>12921</v>
      </c>
      <c r="J3273" s="571">
        <v>0</v>
      </c>
    </row>
    <row r="3274" spans="1:10" ht="15" thickBot="1">
      <c r="A3274" s="572"/>
      <c r="B3274" s="572"/>
      <c r="C3274" s="572"/>
      <c r="D3274" s="572"/>
      <c r="E3274" s="572" t="s">
        <v>12920</v>
      </c>
      <c r="F3274" s="571">
        <v>4.4000000000000004</v>
      </c>
      <c r="G3274" s="572"/>
      <c r="H3274" s="801" t="s">
        <v>12919</v>
      </c>
      <c r="I3274" s="801"/>
      <c r="J3274" s="571">
        <v>19.989999999999998</v>
      </c>
    </row>
    <row r="3275" spans="1:10" ht="0.95" customHeight="1" thickTop="1">
      <c r="A3275" s="570"/>
      <c r="B3275" s="570"/>
      <c r="C3275" s="570"/>
      <c r="D3275" s="570"/>
      <c r="E3275" s="570"/>
      <c r="F3275" s="570"/>
      <c r="G3275" s="570"/>
      <c r="H3275" s="570"/>
      <c r="I3275" s="570"/>
      <c r="J3275" s="570"/>
    </row>
    <row r="3276" spans="1:10" ht="18" customHeight="1">
      <c r="A3276" s="590"/>
      <c r="B3276" s="588" t="s">
        <v>12942</v>
      </c>
      <c r="C3276" s="590" t="s">
        <v>12941</v>
      </c>
      <c r="D3276" s="590" t="s">
        <v>12940</v>
      </c>
      <c r="E3276" s="802" t="s">
        <v>12939</v>
      </c>
      <c r="F3276" s="802"/>
      <c r="G3276" s="589" t="s">
        <v>12938</v>
      </c>
      <c r="H3276" s="588" t="s">
        <v>12937</v>
      </c>
      <c r="I3276" s="588" t="s">
        <v>12936</v>
      </c>
      <c r="J3276" s="588" t="s">
        <v>12935</v>
      </c>
    </row>
    <row r="3277" spans="1:10" ht="60" customHeight="1">
      <c r="A3277" s="586" t="s">
        <v>12934</v>
      </c>
      <c r="B3277" s="587" t="s">
        <v>13316</v>
      </c>
      <c r="C3277" s="586" t="s">
        <v>7</v>
      </c>
      <c r="D3277" s="586" t="s">
        <v>2005</v>
      </c>
      <c r="E3277" s="803" t="s">
        <v>12945</v>
      </c>
      <c r="F3277" s="803"/>
      <c r="G3277" s="585" t="s">
        <v>23</v>
      </c>
      <c r="H3277" s="584">
        <v>1</v>
      </c>
      <c r="I3277" s="583">
        <v>1.26</v>
      </c>
      <c r="J3277" s="583">
        <v>1.26</v>
      </c>
    </row>
    <row r="3278" spans="1:10" ht="48" customHeight="1">
      <c r="A3278" s="576" t="s">
        <v>12926</v>
      </c>
      <c r="B3278" s="577" t="s">
        <v>13313</v>
      </c>
      <c r="C3278" s="576" t="s">
        <v>7</v>
      </c>
      <c r="D3278" s="576" t="s">
        <v>5493</v>
      </c>
      <c r="E3278" s="800" t="s">
        <v>12947</v>
      </c>
      <c r="F3278" s="800"/>
      <c r="G3278" s="575" t="s">
        <v>41</v>
      </c>
      <c r="H3278" s="574">
        <v>2.7999999999999999E-6</v>
      </c>
      <c r="I3278" s="573">
        <v>382124.32</v>
      </c>
      <c r="J3278" s="573">
        <v>1.06</v>
      </c>
    </row>
    <row r="3279" spans="1:10" ht="48" customHeight="1">
      <c r="A3279" s="576" t="s">
        <v>12926</v>
      </c>
      <c r="B3279" s="577" t="s">
        <v>13312</v>
      </c>
      <c r="C3279" s="576" t="s">
        <v>7</v>
      </c>
      <c r="D3279" s="576" t="s">
        <v>8281</v>
      </c>
      <c r="E3279" s="800" t="s">
        <v>12924</v>
      </c>
      <c r="F3279" s="800"/>
      <c r="G3279" s="575" t="s">
        <v>41</v>
      </c>
      <c r="H3279" s="574">
        <v>2.7999999999999999E-6</v>
      </c>
      <c r="I3279" s="573">
        <v>72850</v>
      </c>
      <c r="J3279" s="573">
        <v>0.2</v>
      </c>
    </row>
    <row r="3280" spans="1:10" ht="25.5">
      <c r="A3280" s="572"/>
      <c r="B3280" s="572"/>
      <c r="C3280" s="572"/>
      <c r="D3280" s="572"/>
      <c r="E3280" s="572" t="s">
        <v>12923</v>
      </c>
      <c r="F3280" s="571">
        <v>0</v>
      </c>
      <c r="G3280" s="572" t="s">
        <v>12922</v>
      </c>
      <c r="H3280" s="571">
        <v>0</v>
      </c>
      <c r="I3280" s="572" t="s">
        <v>12921</v>
      </c>
      <c r="J3280" s="571">
        <v>0</v>
      </c>
    </row>
    <row r="3281" spans="1:10" ht="15" thickBot="1">
      <c r="A3281" s="572"/>
      <c r="B3281" s="572"/>
      <c r="C3281" s="572"/>
      <c r="D3281" s="572"/>
      <c r="E3281" s="572" t="s">
        <v>12920</v>
      </c>
      <c r="F3281" s="571">
        <v>0.35</v>
      </c>
      <c r="G3281" s="572"/>
      <c r="H3281" s="801" t="s">
        <v>12919</v>
      </c>
      <c r="I3281" s="801"/>
      <c r="J3281" s="571">
        <v>1.61</v>
      </c>
    </row>
    <row r="3282" spans="1:10" ht="0.95" customHeight="1" thickTop="1">
      <c r="A3282" s="570"/>
      <c r="B3282" s="570"/>
      <c r="C3282" s="570"/>
      <c r="D3282" s="570"/>
      <c r="E3282" s="570"/>
      <c r="F3282" s="570"/>
      <c r="G3282" s="570"/>
      <c r="H3282" s="570"/>
      <c r="I3282" s="570"/>
      <c r="J3282" s="570"/>
    </row>
    <row r="3283" spans="1:10" ht="18" customHeight="1">
      <c r="A3283" s="590"/>
      <c r="B3283" s="588" t="s">
        <v>12942</v>
      </c>
      <c r="C3283" s="590" t="s">
        <v>12941</v>
      </c>
      <c r="D3283" s="590" t="s">
        <v>12940</v>
      </c>
      <c r="E3283" s="802" t="s">
        <v>12939</v>
      </c>
      <c r="F3283" s="802"/>
      <c r="G3283" s="589" t="s">
        <v>12938</v>
      </c>
      <c r="H3283" s="588" t="s">
        <v>12937</v>
      </c>
      <c r="I3283" s="588" t="s">
        <v>12936</v>
      </c>
      <c r="J3283" s="588" t="s">
        <v>12935</v>
      </c>
    </row>
    <row r="3284" spans="1:10" ht="60" customHeight="1">
      <c r="A3284" s="586" t="s">
        <v>12934</v>
      </c>
      <c r="B3284" s="587" t="s">
        <v>13315</v>
      </c>
      <c r="C3284" s="586" t="s">
        <v>7</v>
      </c>
      <c r="D3284" s="586" t="s">
        <v>2004</v>
      </c>
      <c r="E3284" s="803" t="s">
        <v>12945</v>
      </c>
      <c r="F3284" s="803"/>
      <c r="G3284" s="585" t="s">
        <v>23</v>
      </c>
      <c r="H3284" s="584">
        <v>1</v>
      </c>
      <c r="I3284" s="583">
        <v>3.27</v>
      </c>
      <c r="J3284" s="583">
        <v>3.27</v>
      </c>
    </row>
    <row r="3285" spans="1:10" ht="48" customHeight="1">
      <c r="A3285" s="576" t="s">
        <v>12926</v>
      </c>
      <c r="B3285" s="577" t="s">
        <v>13313</v>
      </c>
      <c r="C3285" s="576" t="s">
        <v>7</v>
      </c>
      <c r="D3285" s="576" t="s">
        <v>5493</v>
      </c>
      <c r="E3285" s="800" t="s">
        <v>12947</v>
      </c>
      <c r="F3285" s="800"/>
      <c r="G3285" s="575" t="s">
        <v>41</v>
      </c>
      <c r="H3285" s="574">
        <v>7.1999999999999997E-6</v>
      </c>
      <c r="I3285" s="573">
        <v>382124.32</v>
      </c>
      <c r="J3285" s="573">
        <v>2.75</v>
      </c>
    </row>
    <row r="3286" spans="1:10" ht="48" customHeight="1">
      <c r="A3286" s="576" t="s">
        <v>12926</v>
      </c>
      <c r="B3286" s="577" t="s">
        <v>13312</v>
      </c>
      <c r="C3286" s="576" t="s">
        <v>7</v>
      </c>
      <c r="D3286" s="576" t="s">
        <v>8281</v>
      </c>
      <c r="E3286" s="800" t="s">
        <v>12924</v>
      </c>
      <c r="F3286" s="800"/>
      <c r="G3286" s="575" t="s">
        <v>41</v>
      </c>
      <c r="H3286" s="574">
        <v>7.1999999999999997E-6</v>
      </c>
      <c r="I3286" s="573">
        <v>72850</v>
      </c>
      <c r="J3286" s="573">
        <v>0.52</v>
      </c>
    </row>
    <row r="3287" spans="1:10" ht="25.5">
      <c r="A3287" s="572"/>
      <c r="B3287" s="572"/>
      <c r="C3287" s="572"/>
      <c r="D3287" s="572"/>
      <c r="E3287" s="572" t="s">
        <v>12923</v>
      </c>
      <c r="F3287" s="571">
        <v>0</v>
      </c>
      <c r="G3287" s="572" t="s">
        <v>12922</v>
      </c>
      <c r="H3287" s="571">
        <v>0</v>
      </c>
      <c r="I3287" s="572" t="s">
        <v>12921</v>
      </c>
      <c r="J3287" s="571">
        <v>0</v>
      </c>
    </row>
    <row r="3288" spans="1:10" ht="15" thickBot="1">
      <c r="A3288" s="572"/>
      <c r="B3288" s="572"/>
      <c r="C3288" s="572"/>
      <c r="D3288" s="572"/>
      <c r="E3288" s="572" t="s">
        <v>12920</v>
      </c>
      <c r="F3288" s="571">
        <v>0.92</v>
      </c>
      <c r="G3288" s="572"/>
      <c r="H3288" s="801" t="s">
        <v>12919</v>
      </c>
      <c r="I3288" s="801"/>
      <c r="J3288" s="571">
        <v>4.1900000000000004</v>
      </c>
    </row>
    <row r="3289" spans="1:10" ht="0.95" customHeight="1" thickTop="1">
      <c r="A3289" s="570"/>
      <c r="B3289" s="570"/>
      <c r="C3289" s="570"/>
      <c r="D3289" s="570"/>
      <c r="E3289" s="570"/>
      <c r="F3289" s="570"/>
      <c r="G3289" s="570"/>
      <c r="H3289" s="570"/>
      <c r="I3289" s="570"/>
      <c r="J3289" s="570"/>
    </row>
    <row r="3290" spans="1:10" ht="18" customHeight="1">
      <c r="A3290" s="590"/>
      <c r="B3290" s="588" t="s">
        <v>12942</v>
      </c>
      <c r="C3290" s="590" t="s">
        <v>12941</v>
      </c>
      <c r="D3290" s="590" t="s">
        <v>12940</v>
      </c>
      <c r="E3290" s="802" t="s">
        <v>12939</v>
      </c>
      <c r="F3290" s="802"/>
      <c r="G3290" s="589" t="s">
        <v>12938</v>
      </c>
      <c r="H3290" s="588" t="s">
        <v>12937</v>
      </c>
      <c r="I3290" s="588" t="s">
        <v>12936</v>
      </c>
      <c r="J3290" s="588" t="s">
        <v>12935</v>
      </c>
    </row>
    <row r="3291" spans="1:10" ht="60" customHeight="1">
      <c r="A3291" s="586" t="s">
        <v>12934</v>
      </c>
      <c r="B3291" s="587" t="s">
        <v>13314</v>
      </c>
      <c r="C3291" s="586" t="s">
        <v>7</v>
      </c>
      <c r="D3291" s="586" t="s">
        <v>772</v>
      </c>
      <c r="E3291" s="803" t="s">
        <v>12945</v>
      </c>
      <c r="F3291" s="803"/>
      <c r="G3291" s="585" t="s">
        <v>23</v>
      </c>
      <c r="H3291" s="584">
        <v>1</v>
      </c>
      <c r="I3291" s="583">
        <v>29.25</v>
      </c>
      <c r="J3291" s="583">
        <v>29.25</v>
      </c>
    </row>
    <row r="3292" spans="1:10" ht="48" customHeight="1">
      <c r="A3292" s="576" t="s">
        <v>12926</v>
      </c>
      <c r="B3292" s="577" t="s">
        <v>13313</v>
      </c>
      <c r="C3292" s="576" t="s">
        <v>7</v>
      </c>
      <c r="D3292" s="576" t="s">
        <v>5493</v>
      </c>
      <c r="E3292" s="800" t="s">
        <v>12947</v>
      </c>
      <c r="F3292" s="800"/>
      <c r="G3292" s="575" t="s">
        <v>41</v>
      </c>
      <c r="H3292" s="574">
        <v>6.4300000000000004E-5</v>
      </c>
      <c r="I3292" s="573">
        <v>382124.32</v>
      </c>
      <c r="J3292" s="573">
        <v>24.57</v>
      </c>
    </row>
    <row r="3293" spans="1:10" ht="48" customHeight="1">
      <c r="A3293" s="576" t="s">
        <v>12926</v>
      </c>
      <c r="B3293" s="577" t="s">
        <v>13312</v>
      </c>
      <c r="C3293" s="576" t="s">
        <v>7</v>
      </c>
      <c r="D3293" s="576" t="s">
        <v>8281</v>
      </c>
      <c r="E3293" s="800" t="s">
        <v>12924</v>
      </c>
      <c r="F3293" s="800"/>
      <c r="G3293" s="575" t="s">
        <v>41</v>
      </c>
      <c r="H3293" s="574">
        <v>6.4300000000000004E-5</v>
      </c>
      <c r="I3293" s="573">
        <v>72850</v>
      </c>
      <c r="J3293" s="573">
        <v>4.68</v>
      </c>
    </row>
    <row r="3294" spans="1:10" ht="25.5">
      <c r="A3294" s="572"/>
      <c r="B3294" s="572"/>
      <c r="C3294" s="572"/>
      <c r="D3294" s="572"/>
      <c r="E3294" s="572" t="s">
        <v>12923</v>
      </c>
      <c r="F3294" s="571">
        <v>0</v>
      </c>
      <c r="G3294" s="572" t="s">
        <v>12922</v>
      </c>
      <c r="H3294" s="571">
        <v>0</v>
      </c>
      <c r="I3294" s="572" t="s">
        <v>12921</v>
      </c>
      <c r="J3294" s="571">
        <v>0</v>
      </c>
    </row>
    <row r="3295" spans="1:10" ht="15" thickBot="1">
      <c r="A3295" s="572"/>
      <c r="B3295" s="572"/>
      <c r="C3295" s="572"/>
      <c r="D3295" s="572"/>
      <c r="E3295" s="572" t="s">
        <v>12920</v>
      </c>
      <c r="F3295" s="571">
        <v>8.26</v>
      </c>
      <c r="G3295" s="572"/>
      <c r="H3295" s="801" t="s">
        <v>12919</v>
      </c>
      <c r="I3295" s="801"/>
      <c r="J3295" s="571">
        <v>37.51</v>
      </c>
    </row>
    <row r="3296" spans="1:10" ht="0.95" customHeight="1" thickTop="1">
      <c r="A3296" s="570"/>
      <c r="B3296" s="570"/>
      <c r="C3296" s="570"/>
      <c r="D3296" s="570"/>
      <c r="E3296" s="570"/>
      <c r="F3296" s="570"/>
      <c r="G3296" s="570"/>
      <c r="H3296" s="570"/>
      <c r="I3296" s="570"/>
      <c r="J3296" s="570"/>
    </row>
    <row r="3297" spans="1:10" ht="18" customHeight="1">
      <c r="A3297" s="590"/>
      <c r="B3297" s="588" t="s">
        <v>12942</v>
      </c>
      <c r="C3297" s="590" t="s">
        <v>12941</v>
      </c>
      <c r="D3297" s="590" t="s">
        <v>12940</v>
      </c>
      <c r="E3297" s="802" t="s">
        <v>12939</v>
      </c>
      <c r="F3297" s="802"/>
      <c r="G3297" s="589" t="s">
        <v>12938</v>
      </c>
      <c r="H3297" s="588" t="s">
        <v>12937</v>
      </c>
      <c r="I3297" s="588" t="s">
        <v>12936</v>
      </c>
      <c r="J3297" s="588" t="s">
        <v>12935</v>
      </c>
    </row>
    <row r="3298" spans="1:10" ht="60" customHeight="1">
      <c r="A3298" s="586" t="s">
        <v>12934</v>
      </c>
      <c r="B3298" s="587" t="s">
        <v>13311</v>
      </c>
      <c r="C3298" s="586" t="s">
        <v>7</v>
      </c>
      <c r="D3298" s="586" t="s">
        <v>853</v>
      </c>
      <c r="E3298" s="803" t="s">
        <v>12945</v>
      </c>
      <c r="F3298" s="803"/>
      <c r="G3298" s="585" t="s">
        <v>23</v>
      </c>
      <c r="H3298" s="584">
        <v>1</v>
      </c>
      <c r="I3298" s="583">
        <v>144.07</v>
      </c>
      <c r="J3298" s="583">
        <v>144.07</v>
      </c>
    </row>
    <row r="3299" spans="1:10" ht="24" customHeight="1">
      <c r="A3299" s="576" t="s">
        <v>12926</v>
      </c>
      <c r="B3299" s="577" t="s">
        <v>13005</v>
      </c>
      <c r="C3299" s="576" t="s">
        <v>7</v>
      </c>
      <c r="D3299" s="576" t="s">
        <v>7579</v>
      </c>
      <c r="E3299" s="800" t="s">
        <v>12924</v>
      </c>
      <c r="F3299" s="800"/>
      <c r="G3299" s="575" t="s">
        <v>58</v>
      </c>
      <c r="H3299" s="574">
        <v>32.159999999999997</v>
      </c>
      <c r="I3299" s="573">
        <v>4.4800000000000004</v>
      </c>
      <c r="J3299" s="573">
        <v>144.07</v>
      </c>
    </row>
    <row r="3300" spans="1:10" ht="25.5">
      <c r="A3300" s="572"/>
      <c r="B3300" s="572"/>
      <c r="C3300" s="572"/>
      <c r="D3300" s="572"/>
      <c r="E3300" s="572" t="s">
        <v>12923</v>
      </c>
      <c r="F3300" s="571">
        <v>0</v>
      </c>
      <c r="G3300" s="572" t="s">
        <v>12922</v>
      </c>
      <c r="H3300" s="571">
        <v>0</v>
      </c>
      <c r="I3300" s="572" t="s">
        <v>12921</v>
      </c>
      <c r="J3300" s="571">
        <v>0</v>
      </c>
    </row>
    <row r="3301" spans="1:10" ht="15" thickBot="1">
      <c r="A3301" s="572"/>
      <c r="B3301" s="572"/>
      <c r="C3301" s="572"/>
      <c r="D3301" s="572"/>
      <c r="E3301" s="572" t="s">
        <v>12920</v>
      </c>
      <c r="F3301" s="571">
        <v>40.68</v>
      </c>
      <c r="G3301" s="572"/>
      <c r="H3301" s="801" t="s">
        <v>12919</v>
      </c>
      <c r="I3301" s="801"/>
      <c r="J3301" s="571">
        <v>184.75</v>
      </c>
    </row>
    <row r="3302" spans="1:10" ht="0.95" customHeight="1" thickTop="1">
      <c r="A3302" s="570"/>
      <c r="B3302" s="570"/>
      <c r="C3302" s="570"/>
      <c r="D3302" s="570"/>
      <c r="E3302" s="570"/>
      <c r="F3302" s="570"/>
      <c r="G3302" s="570"/>
      <c r="H3302" s="570"/>
      <c r="I3302" s="570"/>
      <c r="J3302" s="570"/>
    </row>
    <row r="3303" spans="1:10" ht="18" customHeight="1">
      <c r="A3303" s="590"/>
      <c r="B3303" s="588" t="s">
        <v>12942</v>
      </c>
      <c r="C3303" s="590" t="s">
        <v>12941</v>
      </c>
      <c r="D3303" s="590" t="s">
        <v>12940</v>
      </c>
      <c r="E3303" s="802" t="s">
        <v>12939</v>
      </c>
      <c r="F3303" s="802"/>
      <c r="G3303" s="589" t="s">
        <v>12938</v>
      </c>
      <c r="H3303" s="588" t="s">
        <v>12937</v>
      </c>
      <c r="I3303" s="588" t="s">
        <v>12936</v>
      </c>
      <c r="J3303" s="588" t="s">
        <v>12935</v>
      </c>
    </row>
    <row r="3304" spans="1:10" ht="36" customHeight="1">
      <c r="A3304" s="586" t="s">
        <v>12934</v>
      </c>
      <c r="B3304" s="587" t="s">
        <v>13036</v>
      </c>
      <c r="C3304" s="586" t="s">
        <v>7</v>
      </c>
      <c r="D3304" s="586" t="s">
        <v>2025</v>
      </c>
      <c r="E3304" s="803" t="s">
        <v>12945</v>
      </c>
      <c r="F3304" s="803"/>
      <c r="G3304" s="585" t="s">
        <v>61</v>
      </c>
      <c r="H3304" s="584">
        <v>1</v>
      </c>
      <c r="I3304" s="583">
        <v>15.83</v>
      </c>
      <c r="J3304" s="583">
        <v>15.83</v>
      </c>
    </row>
    <row r="3305" spans="1:10" ht="36" customHeight="1">
      <c r="A3305" s="581" t="s">
        <v>12930</v>
      </c>
      <c r="B3305" s="582" t="s">
        <v>13309</v>
      </c>
      <c r="C3305" s="581" t="s">
        <v>7</v>
      </c>
      <c r="D3305" s="581" t="s">
        <v>2021</v>
      </c>
      <c r="E3305" s="804" t="s">
        <v>12945</v>
      </c>
      <c r="F3305" s="804"/>
      <c r="G3305" s="580" t="s">
        <v>23</v>
      </c>
      <c r="H3305" s="579">
        <v>1</v>
      </c>
      <c r="I3305" s="578">
        <v>0.09</v>
      </c>
      <c r="J3305" s="578">
        <v>0.09</v>
      </c>
    </row>
    <row r="3306" spans="1:10" ht="36" customHeight="1">
      <c r="A3306" s="581" t="s">
        <v>12930</v>
      </c>
      <c r="B3306" s="582" t="s">
        <v>13310</v>
      </c>
      <c r="C3306" s="581" t="s">
        <v>7</v>
      </c>
      <c r="D3306" s="581" t="s">
        <v>2020</v>
      </c>
      <c r="E3306" s="804" t="s">
        <v>12945</v>
      </c>
      <c r="F3306" s="804"/>
      <c r="G3306" s="580" t="s">
        <v>23</v>
      </c>
      <c r="H3306" s="579">
        <v>1</v>
      </c>
      <c r="I3306" s="578">
        <v>0.68</v>
      </c>
      <c r="J3306" s="578">
        <v>0.68</v>
      </c>
    </row>
    <row r="3307" spans="1:10" ht="24" customHeight="1">
      <c r="A3307" s="581" t="s">
        <v>12930</v>
      </c>
      <c r="B3307" s="582" t="s">
        <v>13002</v>
      </c>
      <c r="C3307" s="581" t="s">
        <v>7</v>
      </c>
      <c r="D3307" s="581" t="s">
        <v>176</v>
      </c>
      <c r="E3307" s="804" t="s">
        <v>12928</v>
      </c>
      <c r="F3307" s="804"/>
      <c r="G3307" s="580" t="s">
        <v>23</v>
      </c>
      <c r="H3307" s="579">
        <v>1</v>
      </c>
      <c r="I3307" s="578">
        <v>15.06</v>
      </c>
      <c r="J3307" s="578">
        <v>15.06</v>
      </c>
    </row>
    <row r="3308" spans="1:10" ht="25.5">
      <c r="A3308" s="572"/>
      <c r="B3308" s="572"/>
      <c r="C3308" s="572"/>
      <c r="D3308" s="572"/>
      <c r="E3308" s="572" t="s">
        <v>12923</v>
      </c>
      <c r="F3308" s="571">
        <v>6.5956752999999999</v>
      </c>
      <c r="G3308" s="572" t="s">
        <v>12922</v>
      </c>
      <c r="H3308" s="571">
        <v>5.54</v>
      </c>
      <c r="I3308" s="572" t="s">
        <v>12921</v>
      </c>
      <c r="J3308" s="571">
        <v>12.14</v>
      </c>
    </row>
    <row r="3309" spans="1:10" ht="15" thickBot="1">
      <c r="A3309" s="572"/>
      <c r="B3309" s="572"/>
      <c r="C3309" s="572"/>
      <c r="D3309" s="572"/>
      <c r="E3309" s="572" t="s">
        <v>12920</v>
      </c>
      <c r="F3309" s="571">
        <v>4.47</v>
      </c>
      <c r="G3309" s="572"/>
      <c r="H3309" s="801" t="s">
        <v>12919</v>
      </c>
      <c r="I3309" s="801"/>
      <c r="J3309" s="571">
        <v>20.3</v>
      </c>
    </row>
    <row r="3310" spans="1:10" ht="0.95" customHeight="1" thickTop="1">
      <c r="A3310" s="570"/>
      <c r="B3310" s="570"/>
      <c r="C3310" s="570"/>
      <c r="D3310" s="570"/>
      <c r="E3310" s="570"/>
      <c r="F3310" s="570"/>
      <c r="G3310" s="570"/>
      <c r="H3310" s="570"/>
      <c r="I3310" s="570"/>
      <c r="J3310" s="570"/>
    </row>
    <row r="3311" spans="1:10" ht="18" customHeight="1">
      <c r="A3311" s="590"/>
      <c r="B3311" s="588" t="s">
        <v>12942</v>
      </c>
      <c r="C3311" s="590" t="s">
        <v>12941</v>
      </c>
      <c r="D3311" s="590" t="s">
        <v>12940</v>
      </c>
      <c r="E3311" s="802" t="s">
        <v>12939</v>
      </c>
      <c r="F3311" s="802"/>
      <c r="G3311" s="589" t="s">
        <v>12938</v>
      </c>
      <c r="H3311" s="588" t="s">
        <v>12937</v>
      </c>
      <c r="I3311" s="588" t="s">
        <v>12936</v>
      </c>
      <c r="J3311" s="588" t="s">
        <v>12935</v>
      </c>
    </row>
    <row r="3312" spans="1:10" ht="36" customHeight="1">
      <c r="A3312" s="586" t="s">
        <v>12934</v>
      </c>
      <c r="B3312" s="587" t="s">
        <v>13038</v>
      </c>
      <c r="C3312" s="586" t="s">
        <v>7</v>
      </c>
      <c r="D3312" s="586" t="s">
        <v>2024</v>
      </c>
      <c r="E3312" s="803" t="s">
        <v>12945</v>
      </c>
      <c r="F3312" s="803"/>
      <c r="G3312" s="585" t="s">
        <v>46</v>
      </c>
      <c r="H3312" s="584">
        <v>1</v>
      </c>
      <c r="I3312" s="583">
        <v>22.26</v>
      </c>
      <c r="J3312" s="583">
        <v>22.26</v>
      </c>
    </row>
    <row r="3313" spans="1:10" ht="36" customHeight="1">
      <c r="A3313" s="581" t="s">
        <v>12930</v>
      </c>
      <c r="B3313" s="582" t="s">
        <v>13309</v>
      </c>
      <c r="C3313" s="581" t="s">
        <v>7</v>
      </c>
      <c r="D3313" s="581" t="s">
        <v>2021</v>
      </c>
      <c r="E3313" s="804" t="s">
        <v>12945</v>
      </c>
      <c r="F3313" s="804"/>
      <c r="G3313" s="580" t="s">
        <v>23</v>
      </c>
      <c r="H3313" s="579">
        <v>1</v>
      </c>
      <c r="I3313" s="578">
        <v>0.09</v>
      </c>
      <c r="J3313" s="578">
        <v>0.09</v>
      </c>
    </row>
    <row r="3314" spans="1:10" ht="36" customHeight="1">
      <c r="A3314" s="581" t="s">
        <v>12930</v>
      </c>
      <c r="B3314" s="582" t="s">
        <v>13310</v>
      </c>
      <c r="C3314" s="581" t="s">
        <v>7</v>
      </c>
      <c r="D3314" s="581" t="s">
        <v>2020</v>
      </c>
      <c r="E3314" s="804" t="s">
        <v>12945</v>
      </c>
      <c r="F3314" s="804"/>
      <c r="G3314" s="580" t="s">
        <v>23</v>
      </c>
      <c r="H3314" s="579">
        <v>1</v>
      </c>
      <c r="I3314" s="578">
        <v>0.68</v>
      </c>
      <c r="J3314" s="578">
        <v>0.68</v>
      </c>
    </row>
    <row r="3315" spans="1:10" ht="36" customHeight="1">
      <c r="A3315" s="581" t="s">
        <v>12930</v>
      </c>
      <c r="B3315" s="582" t="s">
        <v>13306</v>
      </c>
      <c r="C3315" s="581" t="s">
        <v>7</v>
      </c>
      <c r="D3315" s="581" t="s">
        <v>2023</v>
      </c>
      <c r="E3315" s="804" t="s">
        <v>12945</v>
      </c>
      <c r="F3315" s="804"/>
      <c r="G3315" s="580" t="s">
        <v>23</v>
      </c>
      <c r="H3315" s="579">
        <v>1</v>
      </c>
      <c r="I3315" s="578">
        <v>5.58</v>
      </c>
      <c r="J3315" s="578">
        <v>5.58</v>
      </c>
    </row>
    <row r="3316" spans="1:10" ht="36" customHeight="1">
      <c r="A3316" s="581" t="s">
        <v>12930</v>
      </c>
      <c r="B3316" s="582" t="s">
        <v>13308</v>
      </c>
      <c r="C3316" s="581" t="s">
        <v>7</v>
      </c>
      <c r="D3316" s="581" t="s">
        <v>2022</v>
      </c>
      <c r="E3316" s="804" t="s">
        <v>12945</v>
      </c>
      <c r="F3316" s="804"/>
      <c r="G3316" s="580" t="s">
        <v>23</v>
      </c>
      <c r="H3316" s="579">
        <v>1</v>
      </c>
      <c r="I3316" s="578">
        <v>0.85</v>
      </c>
      <c r="J3316" s="578">
        <v>0.85</v>
      </c>
    </row>
    <row r="3317" spans="1:10" ht="24" customHeight="1">
      <c r="A3317" s="581" t="s">
        <v>12930</v>
      </c>
      <c r="B3317" s="582" t="s">
        <v>13002</v>
      </c>
      <c r="C3317" s="581" t="s">
        <v>7</v>
      </c>
      <c r="D3317" s="581" t="s">
        <v>176</v>
      </c>
      <c r="E3317" s="804" t="s">
        <v>12928</v>
      </c>
      <c r="F3317" s="804"/>
      <c r="G3317" s="580" t="s">
        <v>23</v>
      </c>
      <c r="H3317" s="579">
        <v>1</v>
      </c>
      <c r="I3317" s="578">
        <v>15.06</v>
      </c>
      <c r="J3317" s="578">
        <v>15.06</v>
      </c>
    </row>
    <row r="3318" spans="1:10" ht="25.5">
      <c r="A3318" s="572"/>
      <c r="B3318" s="572"/>
      <c r="C3318" s="572"/>
      <c r="D3318" s="572"/>
      <c r="E3318" s="572" t="s">
        <v>12923</v>
      </c>
      <c r="F3318" s="571">
        <v>6.5956752999999999</v>
      </c>
      <c r="G3318" s="572" t="s">
        <v>12922</v>
      </c>
      <c r="H3318" s="571">
        <v>5.54</v>
      </c>
      <c r="I3318" s="572" t="s">
        <v>12921</v>
      </c>
      <c r="J3318" s="571">
        <v>12.14</v>
      </c>
    </row>
    <row r="3319" spans="1:10" ht="15" thickBot="1">
      <c r="A3319" s="572"/>
      <c r="B3319" s="572"/>
      <c r="C3319" s="572"/>
      <c r="D3319" s="572"/>
      <c r="E3319" s="572" t="s">
        <v>12920</v>
      </c>
      <c r="F3319" s="571">
        <v>6.28</v>
      </c>
      <c r="G3319" s="572"/>
      <c r="H3319" s="801" t="s">
        <v>12919</v>
      </c>
      <c r="I3319" s="801"/>
      <c r="J3319" s="571">
        <v>28.54</v>
      </c>
    </row>
    <row r="3320" spans="1:10" ht="0.95" customHeight="1" thickTop="1">
      <c r="A3320" s="570"/>
      <c r="B3320" s="570"/>
      <c r="C3320" s="570"/>
      <c r="D3320" s="570"/>
      <c r="E3320" s="570"/>
      <c r="F3320" s="570"/>
      <c r="G3320" s="570"/>
      <c r="H3320" s="570"/>
      <c r="I3320" s="570"/>
      <c r="J3320" s="570"/>
    </row>
    <row r="3321" spans="1:10" ht="18" customHeight="1">
      <c r="A3321" s="590"/>
      <c r="B3321" s="588" t="s">
        <v>12942</v>
      </c>
      <c r="C3321" s="590" t="s">
        <v>12941</v>
      </c>
      <c r="D3321" s="590" t="s">
        <v>12940</v>
      </c>
      <c r="E3321" s="802" t="s">
        <v>12939</v>
      </c>
      <c r="F3321" s="802"/>
      <c r="G3321" s="589" t="s">
        <v>12938</v>
      </c>
      <c r="H3321" s="588" t="s">
        <v>12937</v>
      </c>
      <c r="I3321" s="588" t="s">
        <v>12936</v>
      </c>
      <c r="J3321" s="588" t="s">
        <v>12935</v>
      </c>
    </row>
    <row r="3322" spans="1:10" ht="36" customHeight="1">
      <c r="A3322" s="586" t="s">
        <v>12934</v>
      </c>
      <c r="B3322" s="587" t="s">
        <v>13310</v>
      </c>
      <c r="C3322" s="586" t="s">
        <v>7</v>
      </c>
      <c r="D3322" s="586" t="s">
        <v>2020</v>
      </c>
      <c r="E3322" s="803" t="s">
        <v>12945</v>
      </c>
      <c r="F3322" s="803"/>
      <c r="G3322" s="585" t="s">
        <v>23</v>
      </c>
      <c r="H3322" s="584">
        <v>1</v>
      </c>
      <c r="I3322" s="583">
        <v>0.68</v>
      </c>
      <c r="J3322" s="583">
        <v>0.68</v>
      </c>
    </row>
    <row r="3323" spans="1:10" ht="24" customHeight="1">
      <c r="A3323" s="576" t="s">
        <v>12926</v>
      </c>
      <c r="B3323" s="577" t="s">
        <v>13307</v>
      </c>
      <c r="C3323" s="576" t="s">
        <v>7</v>
      </c>
      <c r="D3323" s="576" t="s">
        <v>5708</v>
      </c>
      <c r="E3323" s="800" t="s">
        <v>12947</v>
      </c>
      <c r="F3323" s="800"/>
      <c r="G3323" s="575" t="s">
        <v>41</v>
      </c>
      <c r="H3323" s="574">
        <v>5.3300000000000001E-5</v>
      </c>
      <c r="I3323" s="573">
        <v>12880.76</v>
      </c>
      <c r="J3323" s="573">
        <v>0.68</v>
      </c>
    </row>
    <row r="3324" spans="1:10" ht="25.5">
      <c r="A3324" s="572"/>
      <c r="B3324" s="572"/>
      <c r="C3324" s="572"/>
      <c r="D3324" s="572"/>
      <c r="E3324" s="572" t="s">
        <v>12923</v>
      </c>
      <c r="F3324" s="571">
        <v>0</v>
      </c>
      <c r="G3324" s="572" t="s">
        <v>12922</v>
      </c>
      <c r="H3324" s="571">
        <v>0</v>
      </c>
      <c r="I3324" s="572" t="s">
        <v>12921</v>
      </c>
      <c r="J3324" s="571">
        <v>0</v>
      </c>
    </row>
    <row r="3325" spans="1:10" ht="15" thickBot="1">
      <c r="A3325" s="572"/>
      <c r="B3325" s="572"/>
      <c r="C3325" s="572"/>
      <c r="D3325" s="572"/>
      <c r="E3325" s="572" t="s">
        <v>12920</v>
      </c>
      <c r="F3325" s="571">
        <v>0.19</v>
      </c>
      <c r="G3325" s="572"/>
      <c r="H3325" s="801" t="s">
        <v>12919</v>
      </c>
      <c r="I3325" s="801"/>
      <c r="J3325" s="571">
        <v>0.87</v>
      </c>
    </row>
    <row r="3326" spans="1:10" ht="0.95" customHeight="1" thickTop="1">
      <c r="A3326" s="570"/>
      <c r="B3326" s="570"/>
      <c r="C3326" s="570"/>
      <c r="D3326" s="570"/>
      <c r="E3326" s="570"/>
      <c r="F3326" s="570"/>
      <c r="G3326" s="570"/>
      <c r="H3326" s="570"/>
      <c r="I3326" s="570"/>
      <c r="J3326" s="570"/>
    </row>
    <row r="3327" spans="1:10" ht="18" customHeight="1">
      <c r="A3327" s="590"/>
      <c r="B3327" s="588" t="s">
        <v>12942</v>
      </c>
      <c r="C3327" s="590" t="s">
        <v>12941</v>
      </c>
      <c r="D3327" s="590" t="s">
        <v>12940</v>
      </c>
      <c r="E3327" s="802" t="s">
        <v>12939</v>
      </c>
      <c r="F3327" s="802"/>
      <c r="G3327" s="589" t="s">
        <v>12938</v>
      </c>
      <c r="H3327" s="588" t="s">
        <v>12937</v>
      </c>
      <c r="I3327" s="588" t="s">
        <v>12936</v>
      </c>
      <c r="J3327" s="588" t="s">
        <v>12935</v>
      </c>
    </row>
    <row r="3328" spans="1:10" ht="36" customHeight="1">
      <c r="A3328" s="586" t="s">
        <v>12934</v>
      </c>
      <c r="B3328" s="587" t="s">
        <v>13309</v>
      </c>
      <c r="C3328" s="586" t="s">
        <v>7</v>
      </c>
      <c r="D3328" s="586" t="s">
        <v>2021</v>
      </c>
      <c r="E3328" s="803" t="s">
        <v>12945</v>
      </c>
      <c r="F3328" s="803"/>
      <c r="G3328" s="585" t="s">
        <v>23</v>
      </c>
      <c r="H3328" s="584">
        <v>1</v>
      </c>
      <c r="I3328" s="583">
        <v>0.09</v>
      </c>
      <c r="J3328" s="583">
        <v>0.09</v>
      </c>
    </row>
    <row r="3329" spans="1:10" ht="24" customHeight="1">
      <c r="A3329" s="576" t="s">
        <v>12926</v>
      </c>
      <c r="B3329" s="577" t="s">
        <v>13307</v>
      </c>
      <c r="C3329" s="576" t="s">
        <v>7</v>
      </c>
      <c r="D3329" s="576" t="s">
        <v>5708</v>
      </c>
      <c r="E3329" s="800" t="s">
        <v>12947</v>
      </c>
      <c r="F3329" s="800"/>
      <c r="G3329" s="575" t="s">
        <v>41</v>
      </c>
      <c r="H3329" s="574">
        <v>7.4000000000000003E-6</v>
      </c>
      <c r="I3329" s="573">
        <v>12880.76</v>
      </c>
      <c r="J3329" s="573">
        <v>0.09</v>
      </c>
    </row>
    <row r="3330" spans="1:10" ht="25.5">
      <c r="A3330" s="572"/>
      <c r="B3330" s="572"/>
      <c r="C3330" s="572"/>
      <c r="D3330" s="572"/>
      <c r="E3330" s="572" t="s">
        <v>12923</v>
      </c>
      <c r="F3330" s="571">
        <v>0</v>
      </c>
      <c r="G3330" s="572" t="s">
        <v>12922</v>
      </c>
      <c r="H3330" s="571">
        <v>0</v>
      </c>
      <c r="I3330" s="572" t="s">
        <v>12921</v>
      </c>
      <c r="J3330" s="571">
        <v>0</v>
      </c>
    </row>
    <row r="3331" spans="1:10" ht="15" thickBot="1">
      <c r="A3331" s="572"/>
      <c r="B3331" s="572"/>
      <c r="C3331" s="572"/>
      <c r="D3331" s="572"/>
      <c r="E3331" s="572" t="s">
        <v>12920</v>
      </c>
      <c r="F3331" s="571">
        <v>0.02</v>
      </c>
      <c r="G3331" s="572"/>
      <c r="H3331" s="801" t="s">
        <v>12919</v>
      </c>
      <c r="I3331" s="801"/>
      <c r="J3331" s="571">
        <v>0.11</v>
      </c>
    </row>
    <row r="3332" spans="1:10" ht="0.95" customHeight="1" thickTop="1">
      <c r="A3332" s="570"/>
      <c r="B3332" s="570"/>
      <c r="C3332" s="570"/>
      <c r="D3332" s="570"/>
      <c r="E3332" s="570"/>
      <c r="F3332" s="570"/>
      <c r="G3332" s="570"/>
      <c r="H3332" s="570"/>
      <c r="I3332" s="570"/>
      <c r="J3332" s="570"/>
    </row>
    <row r="3333" spans="1:10" ht="18" customHeight="1">
      <c r="A3333" s="590"/>
      <c r="B3333" s="588" t="s">
        <v>12942</v>
      </c>
      <c r="C3333" s="590" t="s">
        <v>12941</v>
      </c>
      <c r="D3333" s="590" t="s">
        <v>12940</v>
      </c>
      <c r="E3333" s="802" t="s">
        <v>12939</v>
      </c>
      <c r="F3333" s="802"/>
      <c r="G3333" s="589" t="s">
        <v>12938</v>
      </c>
      <c r="H3333" s="588" t="s">
        <v>12937</v>
      </c>
      <c r="I3333" s="588" t="s">
        <v>12936</v>
      </c>
      <c r="J3333" s="588" t="s">
        <v>12935</v>
      </c>
    </row>
    <row r="3334" spans="1:10" ht="36" customHeight="1">
      <c r="A3334" s="586" t="s">
        <v>12934</v>
      </c>
      <c r="B3334" s="587" t="s">
        <v>13308</v>
      </c>
      <c r="C3334" s="586" t="s">
        <v>7</v>
      </c>
      <c r="D3334" s="586" t="s">
        <v>2022</v>
      </c>
      <c r="E3334" s="803" t="s">
        <v>12945</v>
      </c>
      <c r="F3334" s="803"/>
      <c r="G3334" s="585" t="s">
        <v>23</v>
      </c>
      <c r="H3334" s="584">
        <v>1</v>
      </c>
      <c r="I3334" s="583">
        <v>0.85</v>
      </c>
      <c r="J3334" s="583">
        <v>0.85</v>
      </c>
    </row>
    <row r="3335" spans="1:10" ht="24" customHeight="1">
      <c r="A3335" s="576" t="s">
        <v>12926</v>
      </c>
      <c r="B3335" s="577" t="s">
        <v>13307</v>
      </c>
      <c r="C3335" s="576" t="s">
        <v>7</v>
      </c>
      <c r="D3335" s="576" t="s">
        <v>5708</v>
      </c>
      <c r="E3335" s="800" t="s">
        <v>12947</v>
      </c>
      <c r="F3335" s="800"/>
      <c r="G3335" s="575" t="s">
        <v>41</v>
      </c>
      <c r="H3335" s="574">
        <v>6.6699999999999995E-5</v>
      </c>
      <c r="I3335" s="573">
        <v>12880.76</v>
      </c>
      <c r="J3335" s="573">
        <v>0.85</v>
      </c>
    </row>
    <row r="3336" spans="1:10" ht="25.5">
      <c r="A3336" s="572"/>
      <c r="B3336" s="572"/>
      <c r="C3336" s="572"/>
      <c r="D3336" s="572"/>
      <c r="E3336" s="572" t="s">
        <v>12923</v>
      </c>
      <c r="F3336" s="571">
        <v>0</v>
      </c>
      <c r="G3336" s="572" t="s">
        <v>12922</v>
      </c>
      <c r="H3336" s="571">
        <v>0</v>
      </c>
      <c r="I3336" s="572" t="s">
        <v>12921</v>
      </c>
      <c r="J3336" s="571">
        <v>0</v>
      </c>
    </row>
    <row r="3337" spans="1:10" ht="15" thickBot="1">
      <c r="A3337" s="572"/>
      <c r="B3337" s="572"/>
      <c r="C3337" s="572"/>
      <c r="D3337" s="572"/>
      <c r="E3337" s="572" t="s">
        <v>12920</v>
      </c>
      <c r="F3337" s="571">
        <v>0.24</v>
      </c>
      <c r="G3337" s="572"/>
      <c r="H3337" s="801" t="s">
        <v>12919</v>
      </c>
      <c r="I3337" s="801"/>
      <c r="J3337" s="571">
        <v>1.0900000000000001</v>
      </c>
    </row>
    <row r="3338" spans="1:10" ht="0.95" customHeight="1" thickTop="1">
      <c r="A3338" s="570"/>
      <c r="B3338" s="570"/>
      <c r="C3338" s="570"/>
      <c r="D3338" s="570"/>
      <c r="E3338" s="570"/>
      <c r="F3338" s="570"/>
      <c r="G3338" s="570"/>
      <c r="H3338" s="570"/>
      <c r="I3338" s="570"/>
      <c r="J3338" s="570"/>
    </row>
    <row r="3339" spans="1:10" ht="18" customHeight="1">
      <c r="A3339" s="590"/>
      <c r="B3339" s="588" t="s">
        <v>12942</v>
      </c>
      <c r="C3339" s="590" t="s">
        <v>12941</v>
      </c>
      <c r="D3339" s="590" t="s">
        <v>12940</v>
      </c>
      <c r="E3339" s="802" t="s">
        <v>12939</v>
      </c>
      <c r="F3339" s="802"/>
      <c r="G3339" s="589" t="s">
        <v>12938</v>
      </c>
      <c r="H3339" s="588" t="s">
        <v>12937</v>
      </c>
      <c r="I3339" s="588" t="s">
        <v>12936</v>
      </c>
      <c r="J3339" s="588" t="s">
        <v>12935</v>
      </c>
    </row>
    <row r="3340" spans="1:10" ht="36" customHeight="1">
      <c r="A3340" s="586" t="s">
        <v>12934</v>
      </c>
      <c r="B3340" s="587" t="s">
        <v>13306</v>
      </c>
      <c r="C3340" s="586" t="s">
        <v>7</v>
      </c>
      <c r="D3340" s="586" t="s">
        <v>2023</v>
      </c>
      <c r="E3340" s="803" t="s">
        <v>12945</v>
      </c>
      <c r="F3340" s="803"/>
      <c r="G3340" s="585" t="s">
        <v>23</v>
      </c>
      <c r="H3340" s="584">
        <v>1</v>
      </c>
      <c r="I3340" s="583">
        <v>5.58</v>
      </c>
      <c r="J3340" s="583">
        <v>5.58</v>
      </c>
    </row>
    <row r="3341" spans="1:10" ht="24" customHeight="1">
      <c r="A3341" s="576" t="s">
        <v>12926</v>
      </c>
      <c r="B3341" s="577" t="s">
        <v>13051</v>
      </c>
      <c r="C3341" s="576" t="s">
        <v>7</v>
      </c>
      <c r="D3341" s="576" t="s">
        <v>6675</v>
      </c>
      <c r="E3341" s="800" t="s">
        <v>12924</v>
      </c>
      <c r="F3341" s="800"/>
      <c r="G3341" s="575" t="s">
        <v>58</v>
      </c>
      <c r="H3341" s="574">
        <v>1.03</v>
      </c>
      <c r="I3341" s="573">
        <v>5.42</v>
      </c>
      <c r="J3341" s="573">
        <v>5.58</v>
      </c>
    </row>
    <row r="3342" spans="1:10" ht="25.5">
      <c r="A3342" s="572"/>
      <c r="B3342" s="572"/>
      <c r="C3342" s="572"/>
      <c r="D3342" s="572"/>
      <c r="E3342" s="572" t="s">
        <v>12923</v>
      </c>
      <c r="F3342" s="571">
        <v>0</v>
      </c>
      <c r="G3342" s="572" t="s">
        <v>12922</v>
      </c>
      <c r="H3342" s="571">
        <v>0</v>
      </c>
      <c r="I3342" s="572" t="s">
        <v>12921</v>
      </c>
      <c r="J3342" s="571">
        <v>0</v>
      </c>
    </row>
    <row r="3343" spans="1:10" ht="15" thickBot="1">
      <c r="A3343" s="572"/>
      <c r="B3343" s="572"/>
      <c r="C3343" s="572"/>
      <c r="D3343" s="572"/>
      <c r="E3343" s="572" t="s">
        <v>12920</v>
      </c>
      <c r="F3343" s="571">
        <v>1.57</v>
      </c>
      <c r="G3343" s="572"/>
      <c r="H3343" s="801" t="s">
        <v>12919</v>
      </c>
      <c r="I3343" s="801"/>
      <c r="J3343" s="571">
        <v>7.15</v>
      </c>
    </row>
    <row r="3344" spans="1:10" ht="0.95" customHeight="1" thickTop="1">
      <c r="A3344" s="570"/>
      <c r="B3344" s="570"/>
      <c r="C3344" s="570"/>
      <c r="D3344" s="570"/>
      <c r="E3344" s="570"/>
      <c r="F3344" s="570"/>
      <c r="G3344" s="570"/>
      <c r="H3344" s="570"/>
      <c r="I3344" s="570"/>
      <c r="J3344" s="570"/>
    </row>
    <row r="3345" spans="1:10" ht="18" customHeight="1">
      <c r="A3345" s="590"/>
      <c r="B3345" s="588" t="s">
        <v>12942</v>
      </c>
      <c r="C3345" s="590" t="s">
        <v>12941</v>
      </c>
      <c r="D3345" s="590" t="s">
        <v>12940</v>
      </c>
      <c r="E3345" s="802" t="s">
        <v>12939</v>
      </c>
      <c r="F3345" s="802"/>
      <c r="G3345" s="589" t="s">
        <v>12938</v>
      </c>
      <c r="H3345" s="588" t="s">
        <v>12937</v>
      </c>
      <c r="I3345" s="588" t="s">
        <v>12936</v>
      </c>
      <c r="J3345" s="588" t="s">
        <v>12935</v>
      </c>
    </row>
    <row r="3346" spans="1:10" ht="48" customHeight="1">
      <c r="A3346" s="586" t="s">
        <v>12934</v>
      </c>
      <c r="B3346" s="587" t="s">
        <v>13305</v>
      </c>
      <c r="C3346" s="586" t="s">
        <v>7</v>
      </c>
      <c r="D3346" s="586" t="s">
        <v>3164</v>
      </c>
      <c r="E3346" s="803" t="s">
        <v>12945</v>
      </c>
      <c r="F3346" s="803"/>
      <c r="G3346" s="585" t="s">
        <v>61</v>
      </c>
      <c r="H3346" s="584">
        <v>1</v>
      </c>
      <c r="I3346" s="583">
        <v>0.16</v>
      </c>
      <c r="J3346" s="583">
        <v>0.16</v>
      </c>
    </row>
    <row r="3347" spans="1:10" ht="48" customHeight="1">
      <c r="A3347" s="581" t="s">
        <v>12930</v>
      </c>
      <c r="B3347" s="582" t="s">
        <v>13300</v>
      </c>
      <c r="C3347" s="581" t="s">
        <v>7</v>
      </c>
      <c r="D3347" s="581" t="s">
        <v>3160</v>
      </c>
      <c r="E3347" s="804" t="s">
        <v>12945</v>
      </c>
      <c r="F3347" s="804"/>
      <c r="G3347" s="580" t="s">
        <v>23</v>
      </c>
      <c r="H3347" s="579">
        <v>1</v>
      </c>
      <c r="I3347" s="578">
        <v>0.14000000000000001</v>
      </c>
      <c r="J3347" s="578">
        <v>0.14000000000000001</v>
      </c>
    </row>
    <row r="3348" spans="1:10" ht="36" customHeight="1">
      <c r="A3348" s="581" t="s">
        <v>12930</v>
      </c>
      <c r="B3348" s="582" t="s">
        <v>13302</v>
      </c>
      <c r="C3348" s="581" t="s">
        <v>7</v>
      </c>
      <c r="D3348" s="581" t="s">
        <v>3161</v>
      </c>
      <c r="E3348" s="804" t="s">
        <v>12945</v>
      </c>
      <c r="F3348" s="804"/>
      <c r="G3348" s="580" t="s">
        <v>23</v>
      </c>
      <c r="H3348" s="579">
        <v>1</v>
      </c>
      <c r="I3348" s="578">
        <v>0.02</v>
      </c>
      <c r="J3348" s="578">
        <v>0.02</v>
      </c>
    </row>
    <row r="3349" spans="1:10" ht="25.5">
      <c r="A3349" s="572"/>
      <c r="B3349" s="572"/>
      <c r="C3349" s="572"/>
      <c r="D3349" s="572"/>
      <c r="E3349" s="572" t="s">
        <v>12923</v>
      </c>
      <c r="F3349" s="571">
        <v>0</v>
      </c>
      <c r="G3349" s="572" t="s">
        <v>12922</v>
      </c>
      <c r="H3349" s="571">
        <v>0</v>
      </c>
      <c r="I3349" s="572" t="s">
        <v>12921</v>
      </c>
      <c r="J3349" s="571">
        <v>0</v>
      </c>
    </row>
    <row r="3350" spans="1:10" ht="15" thickBot="1">
      <c r="A3350" s="572"/>
      <c r="B3350" s="572"/>
      <c r="C3350" s="572"/>
      <c r="D3350" s="572"/>
      <c r="E3350" s="572" t="s">
        <v>12920</v>
      </c>
      <c r="F3350" s="571">
        <v>0.04</v>
      </c>
      <c r="G3350" s="572"/>
      <c r="H3350" s="801" t="s">
        <v>12919</v>
      </c>
      <c r="I3350" s="801"/>
      <c r="J3350" s="571">
        <v>0.2</v>
      </c>
    </row>
    <row r="3351" spans="1:10" ht="0.95" customHeight="1" thickTop="1">
      <c r="A3351" s="570"/>
      <c r="B3351" s="570"/>
      <c r="C3351" s="570"/>
      <c r="D3351" s="570"/>
      <c r="E3351" s="570"/>
      <c r="F3351" s="570"/>
      <c r="G3351" s="570"/>
      <c r="H3351" s="570"/>
      <c r="I3351" s="570"/>
      <c r="J3351" s="570"/>
    </row>
    <row r="3352" spans="1:10" ht="18" customHeight="1">
      <c r="A3352" s="590"/>
      <c r="B3352" s="588" t="s">
        <v>12942</v>
      </c>
      <c r="C3352" s="590" t="s">
        <v>12941</v>
      </c>
      <c r="D3352" s="590" t="s">
        <v>12940</v>
      </c>
      <c r="E3352" s="802" t="s">
        <v>12939</v>
      </c>
      <c r="F3352" s="802"/>
      <c r="G3352" s="589" t="s">
        <v>12938</v>
      </c>
      <c r="H3352" s="588" t="s">
        <v>12937</v>
      </c>
      <c r="I3352" s="588" t="s">
        <v>12936</v>
      </c>
      <c r="J3352" s="588" t="s">
        <v>12935</v>
      </c>
    </row>
    <row r="3353" spans="1:10" ht="48" customHeight="1">
      <c r="A3353" s="586" t="s">
        <v>12934</v>
      </c>
      <c r="B3353" s="587" t="s">
        <v>13300</v>
      </c>
      <c r="C3353" s="586" t="s">
        <v>7</v>
      </c>
      <c r="D3353" s="586" t="s">
        <v>3160</v>
      </c>
      <c r="E3353" s="803" t="s">
        <v>12945</v>
      </c>
      <c r="F3353" s="803"/>
      <c r="G3353" s="585" t="s">
        <v>23</v>
      </c>
      <c r="H3353" s="584">
        <v>1</v>
      </c>
      <c r="I3353" s="583">
        <v>0.14000000000000001</v>
      </c>
      <c r="J3353" s="583">
        <v>0.14000000000000001</v>
      </c>
    </row>
    <row r="3354" spans="1:10" ht="36" customHeight="1">
      <c r="A3354" s="576" t="s">
        <v>12926</v>
      </c>
      <c r="B3354" s="577" t="s">
        <v>13304</v>
      </c>
      <c r="C3354" s="576" t="s">
        <v>7</v>
      </c>
      <c r="D3354" s="576" t="s">
        <v>5717</v>
      </c>
      <c r="E3354" s="800" t="s">
        <v>12947</v>
      </c>
      <c r="F3354" s="800"/>
      <c r="G3354" s="575" t="s">
        <v>41</v>
      </c>
      <c r="H3354" s="574">
        <v>5.3300000000000001E-5</v>
      </c>
      <c r="I3354" s="573">
        <v>2736.62</v>
      </c>
      <c r="J3354" s="573">
        <v>0.14000000000000001</v>
      </c>
    </row>
    <row r="3355" spans="1:10" ht="25.5">
      <c r="A3355" s="572"/>
      <c r="B3355" s="572"/>
      <c r="C3355" s="572"/>
      <c r="D3355" s="572"/>
      <c r="E3355" s="572" t="s">
        <v>12923</v>
      </c>
      <c r="F3355" s="571">
        <v>0</v>
      </c>
      <c r="G3355" s="572" t="s">
        <v>12922</v>
      </c>
      <c r="H3355" s="571">
        <v>0</v>
      </c>
      <c r="I3355" s="572" t="s">
        <v>12921</v>
      </c>
      <c r="J3355" s="571">
        <v>0</v>
      </c>
    </row>
    <row r="3356" spans="1:10" ht="15" thickBot="1">
      <c r="A3356" s="572"/>
      <c r="B3356" s="572"/>
      <c r="C3356" s="572"/>
      <c r="D3356" s="572"/>
      <c r="E3356" s="572" t="s">
        <v>12920</v>
      </c>
      <c r="F3356" s="571">
        <v>0.03</v>
      </c>
      <c r="G3356" s="572"/>
      <c r="H3356" s="801" t="s">
        <v>12919</v>
      </c>
      <c r="I3356" s="801"/>
      <c r="J3356" s="571">
        <v>0.17</v>
      </c>
    </row>
    <row r="3357" spans="1:10" ht="0.95" customHeight="1" thickTop="1">
      <c r="A3357" s="570"/>
      <c r="B3357" s="570"/>
      <c r="C3357" s="570"/>
      <c r="D3357" s="570"/>
      <c r="E3357" s="570"/>
      <c r="F3357" s="570"/>
      <c r="G3357" s="570"/>
      <c r="H3357" s="570"/>
      <c r="I3357" s="570"/>
      <c r="J3357" s="570"/>
    </row>
    <row r="3358" spans="1:10" ht="18" customHeight="1">
      <c r="A3358" s="590"/>
      <c r="B3358" s="588" t="s">
        <v>12942</v>
      </c>
      <c r="C3358" s="590" t="s">
        <v>12941</v>
      </c>
      <c r="D3358" s="590" t="s">
        <v>12940</v>
      </c>
      <c r="E3358" s="802" t="s">
        <v>12939</v>
      </c>
      <c r="F3358" s="802"/>
      <c r="G3358" s="589" t="s">
        <v>12938</v>
      </c>
      <c r="H3358" s="588" t="s">
        <v>12937</v>
      </c>
      <c r="I3358" s="588" t="s">
        <v>12936</v>
      </c>
      <c r="J3358" s="588" t="s">
        <v>12935</v>
      </c>
    </row>
    <row r="3359" spans="1:10" ht="36" customHeight="1">
      <c r="A3359" s="586" t="s">
        <v>12934</v>
      </c>
      <c r="B3359" s="587" t="s">
        <v>13302</v>
      </c>
      <c r="C3359" s="586" t="s">
        <v>7</v>
      </c>
      <c r="D3359" s="586" t="s">
        <v>3161</v>
      </c>
      <c r="E3359" s="803" t="s">
        <v>12945</v>
      </c>
      <c r="F3359" s="803"/>
      <c r="G3359" s="585" t="s">
        <v>23</v>
      </c>
      <c r="H3359" s="584">
        <v>1</v>
      </c>
      <c r="I3359" s="583">
        <v>0.02</v>
      </c>
      <c r="J3359" s="583">
        <v>0.02</v>
      </c>
    </row>
    <row r="3360" spans="1:10" ht="36" customHeight="1">
      <c r="A3360" s="576" t="s">
        <v>12926</v>
      </c>
      <c r="B3360" s="577" t="s">
        <v>13304</v>
      </c>
      <c r="C3360" s="576" t="s">
        <v>7</v>
      </c>
      <c r="D3360" s="576" t="s">
        <v>5717</v>
      </c>
      <c r="E3360" s="800" t="s">
        <v>12947</v>
      </c>
      <c r="F3360" s="800"/>
      <c r="G3360" s="575" t="s">
        <v>41</v>
      </c>
      <c r="H3360" s="574">
        <v>7.6000000000000001E-6</v>
      </c>
      <c r="I3360" s="573">
        <v>2736.62</v>
      </c>
      <c r="J3360" s="573">
        <v>0.02</v>
      </c>
    </row>
    <row r="3361" spans="1:10" ht="25.5">
      <c r="A3361" s="572"/>
      <c r="B3361" s="572"/>
      <c r="C3361" s="572"/>
      <c r="D3361" s="572"/>
      <c r="E3361" s="572" t="s">
        <v>12923</v>
      </c>
      <c r="F3361" s="571">
        <v>0</v>
      </c>
      <c r="G3361" s="572" t="s">
        <v>12922</v>
      </c>
      <c r="H3361" s="571">
        <v>0</v>
      </c>
      <c r="I3361" s="572" t="s">
        <v>12921</v>
      </c>
      <c r="J3361" s="571">
        <v>0</v>
      </c>
    </row>
    <row r="3362" spans="1:10" ht="15" thickBot="1">
      <c r="A3362" s="572"/>
      <c r="B3362" s="572"/>
      <c r="C3362" s="572"/>
      <c r="D3362" s="572"/>
      <c r="E3362" s="572" t="s">
        <v>12920</v>
      </c>
      <c r="F3362" s="571">
        <v>0</v>
      </c>
      <c r="G3362" s="572"/>
      <c r="H3362" s="801" t="s">
        <v>12919</v>
      </c>
      <c r="I3362" s="801"/>
      <c r="J3362" s="571">
        <v>0.02</v>
      </c>
    </row>
    <row r="3363" spans="1:10" ht="0.95" customHeight="1" thickTop="1">
      <c r="A3363" s="570"/>
      <c r="B3363" s="570"/>
      <c r="C3363" s="570"/>
      <c r="D3363" s="570"/>
      <c r="E3363" s="570"/>
      <c r="F3363" s="570"/>
      <c r="G3363" s="570"/>
      <c r="H3363" s="570"/>
      <c r="I3363" s="570"/>
      <c r="J3363" s="570"/>
    </row>
    <row r="3364" spans="1:10" ht="18" customHeight="1">
      <c r="A3364" s="590"/>
      <c r="B3364" s="588" t="s">
        <v>12942</v>
      </c>
      <c r="C3364" s="590" t="s">
        <v>12941</v>
      </c>
      <c r="D3364" s="590" t="s">
        <v>12940</v>
      </c>
      <c r="E3364" s="802" t="s">
        <v>12939</v>
      </c>
      <c r="F3364" s="802"/>
      <c r="G3364" s="589" t="s">
        <v>12938</v>
      </c>
      <c r="H3364" s="588" t="s">
        <v>12937</v>
      </c>
      <c r="I3364" s="588" t="s">
        <v>12936</v>
      </c>
      <c r="J3364" s="588" t="s">
        <v>12935</v>
      </c>
    </row>
    <row r="3365" spans="1:10" ht="48" customHeight="1">
      <c r="A3365" s="586" t="s">
        <v>12934</v>
      </c>
      <c r="B3365" s="587" t="s">
        <v>13301</v>
      </c>
      <c r="C3365" s="586" t="s">
        <v>7</v>
      </c>
      <c r="D3365" s="586" t="s">
        <v>3162</v>
      </c>
      <c r="E3365" s="803" t="s">
        <v>12945</v>
      </c>
      <c r="F3365" s="803"/>
      <c r="G3365" s="585" t="s">
        <v>23</v>
      </c>
      <c r="H3365" s="584">
        <v>1</v>
      </c>
      <c r="I3365" s="583">
        <v>0.18</v>
      </c>
      <c r="J3365" s="583">
        <v>0.18</v>
      </c>
    </row>
    <row r="3366" spans="1:10" ht="36" customHeight="1">
      <c r="A3366" s="576" t="s">
        <v>12926</v>
      </c>
      <c r="B3366" s="577" t="s">
        <v>13304</v>
      </c>
      <c r="C3366" s="576" t="s">
        <v>7</v>
      </c>
      <c r="D3366" s="576" t="s">
        <v>5717</v>
      </c>
      <c r="E3366" s="800" t="s">
        <v>12947</v>
      </c>
      <c r="F3366" s="800"/>
      <c r="G3366" s="575" t="s">
        <v>41</v>
      </c>
      <c r="H3366" s="574">
        <v>6.6699999999999995E-5</v>
      </c>
      <c r="I3366" s="573">
        <v>2736.62</v>
      </c>
      <c r="J3366" s="573">
        <v>0.18</v>
      </c>
    </row>
    <row r="3367" spans="1:10" ht="25.5">
      <c r="A3367" s="572"/>
      <c r="B3367" s="572"/>
      <c r="C3367" s="572"/>
      <c r="D3367" s="572"/>
      <c r="E3367" s="572" t="s">
        <v>12923</v>
      </c>
      <c r="F3367" s="571">
        <v>0</v>
      </c>
      <c r="G3367" s="572" t="s">
        <v>12922</v>
      </c>
      <c r="H3367" s="571">
        <v>0</v>
      </c>
      <c r="I3367" s="572" t="s">
        <v>12921</v>
      </c>
      <c r="J3367" s="571">
        <v>0</v>
      </c>
    </row>
    <row r="3368" spans="1:10" ht="15" thickBot="1">
      <c r="A3368" s="572"/>
      <c r="B3368" s="572"/>
      <c r="C3368" s="572"/>
      <c r="D3368" s="572"/>
      <c r="E3368" s="572" t="s">
        <v>12920</v>
      </c>
      <c r="F3368" s="571">
        <v>0.05</v>
      </c>
      <c r="G3368" s="572"/>
      <c r="H3368" s="801" t="s">
        <v>12919</v>
      </c>
      <c r="I3368" s="801"/>
      <c r="J3368" s="571">
        <v>0.23</v>
      </c>
    </row>
    <row r="3369" spans="1:10" ht="0.95" customHeight="1" thickTop="1">
      <c r="A3369" s="570"/>
      <c r="B3369" s="570"/>
      <c r="C3369" s="570"/>
      <c r="D3369" s="570"/>
      <c r="E3369" s="570"/>
      <c r="F3369" s="570"/>
      <c r="G3369" s="570"/>
      <c r="H3369" s="570"/>
      <c r="I3369" s="570"/>
      <c r="J3369" s="570"/>
    </row>
    <row r="3370" spans="1:10" ht="18" customHeight="1">
      <c r="A3370" s="590"/>
      <c r="B3370" s="588" t="s">
        <v>12942</v>
      </c>
      <c r="C3370" s="590" t="s">
        <v>12941</v>
      </c>
      <c r="D3370" s="590" t="s">
        <v>12940</v>
      </c>
      <c r="E3370" s="802" t="s">
        <v>12939</v>
      </c>
      <c r="F3370" s="802"/>
      <c r="G3370" s="589" t="s">
        <v>12938</v>
      </c>
      <c r="H3370" s="588" t="s">
        <v>12937</v>
      </c>
      <c r="I3370" s="588" t="s">
        <v>12936</v>
      </c>
      <c r="J3370" s="588" t="s">
        <v>12935</v>
      </c>
    </row>
    <row r="3371" spans="1:10" ht="48" customHeight="1">
      <c r="A3371" s="586" t="s">
        <v>12934</v>
      </c>
      <c r="B3371" s="587" t="s">
        <v>13303</v>
      </c>
      <c r="C3371" s="586" t="s">
        <v>7</v>
      </c>
      <c r="D3371" s="586" t="s">
        <v>3165</v>
      </c>
      <c r="E3371" s="803" t="s">
        <v>12945</v>
      </c>
      <c r="F3371" s="803"/>
      <c r="G3371" s="585" t="s">
        <v>46</v>
      </c>
      <c r="H3371" s="584">
        <v>1</v>
      </c>
      <c r="I3371" s="583">
        <v>1.38</v>
      </c>
      <c r="J3371" s="583">
        <v>1.38</v>
      </c>
    </row>
    <row r="3372" spans="1:10" ht="36" customHeight="1">
      <c r="A3372" s="581" t="s">
        <v>12930</v>
      </c>
      <c r="B3372" s="582" t="s">
        <v>13302</v>
      </c>
      <c r="C3372" s="581" t="s">
        <v>7</v>
      </c>
      <c r="D3372" s="581" t="s">
        <v>3161</v>
      </c>
      <c r="E3372" s="804" t="s">
        <v>12945</v>
      </c>
      <c r="F3372" s="804"/>
      <c r="G3372" s="580" t="s">
        <v>23</v>
      </c>
      <c r="H3372" s="579">
        <v>1</v>
      </c>
      <c r="I3372" s="578">
        <v>0.02</v>
      </c>
      <c r="J3372" s="578">
        <v>0.02</v>
      </c>
    </row>
    <row r="3373" spans="1:10" ht="48" customHeight="1">
      <c r="A3373" s="581" t="s">
        <v>12930</v>
      </c>
      <c r="B3373" s="582" t="s">
        <v>13299</v>
      </c>
      <c r="C3373" s="581" t="s">
        <v>7</v>
      </c>
      <c r="D3373" s="581" t="s">
        <v>3163</v>
      </c>
      <c r="E3373" s="804" t="s">
        <v>12945</v>
      </c>
      <c r="F3373" s="804"/>
      <c r="G3373" s="580" t="s">
        <v>23</v>
      </c>
      <c r="H3373" s="579">
        <v>1</v>
      </c>
      <c r="I3373" s="578">
        <v>1.04</v>
      </c>
      <c r="J3373" s="578">
        <v>1.04</v>
      </c>
    </row>
    <row r="3374" spans="1:10" ht="48" customHeight="1">
      <c r="A3374" s="581" t="s">
        <v>12930</v>
      </c>
      <c r="B3374" s="582" t="s">
        <v>13301</v>
      </c>
      <c r="C3374" s="581" t="s">
        <v>7</v>
      </c>
      <c r="D3374" s="581" t="s">
        <v>3162</v>
      </c>
      <c r="E3374" s="804" t="s">
        <v>12945</v>
      </c>
      <c r="F3374" s="804"/>
      <c r="G3374" s="580" t="s">
        <v>23</v>
      </c>
      <c r="H3374" s="579">
        <v>1</v>
      </c>
      <c r="I3374" s="578">
        <v>0.18</v>
      </c>
      <c r="J3374" s="578">
        <v>0.18</v>
      </c>
    </row>
    <row r="3375" spans="1:10" ht="48" customHeight="1">
      <c r="A3375" s="581" t="s">
        <v>12930</v>
      </c>
      <c r="B3375" s="582" t="s">
        <v>13300</v>
      </c>
      <c r="C3375" s="581" t="s">
        <v>7</v>
      </c>
      <c r="D3375" s="581" t="s">
        <v>3160</v>
      </c>
      <c r="E3375" s="804" t="s">
        <v>12945</v>
      </c>
      <c r="F3375" s="804"/>
      <c r="G3375" s="580" t="s">
        <v>23</v>
      </c>
      <c r="H3375" s="579">
        <v>1</v>
      </c>
      <c r="I3375" s="578">
        <v>0.14000000000000001</v>
      </c>
      <c r="J3375" s="578">
        <v>0.14000000000000001</v>
      </c>
    </row>
    <row r="3376" spans="1:10" ht="25.5">
      <c r="A3376" s="572"/>
      <c r="B3376" s="572"/>
      <c r="C3376" s="572"/>
      <c r="D3376" s="572"/>
      <c r="E3376" s="572" t="s">
        <v>12923</v>
      </c>
      <c r="F3376" s="571">
        <v>0</v>
      </c>
      <c r="G3376" s="572" t="s">
        <v>12922</v>
      </c>
      <c r="H3376" s="571">
        <v>0</v>
      </c>
      <c r="I3376" s="572" t="s">
        <v>12921</v>
      </c>
      <c r="J3376" s="571">
        <v>0</v>
      </c>
    </row>
    <row r="3377" spans="1:10" ht="15" thickBot="1">
      <c r="A3377" s="572"/>
      <c r="B3377" s="572"/>
      <c r="C3377" s="572"/>
      <c r="D3377" s="572"/>
      <c r="E3377" s="572" t="s">
        <v>12920</v>
      </c>
      <c r="F3377" s="571">
        <v>0.38</v>
      </c>
      <c r="G3377" s="572"/>
      <c r="H3377" s="801" t="s">
        <v>12919</v>
      </c>
      <c r="I3377" s="801"/>
      <c r="J3377" s="571">
        <v>1.76</v>
      </c>
    </row>
    <row r="3378" spans="1:10" ht="0.95" customHeight="1" thickTop="1">
      <c r="A3378" s="570"/>
      <c r="B3378" s="570"/>
      <c r="C3378" s="570"/>
      <c r="D3378" s="570"/>
      <c r="E3378" s="570"/>
      <c r="F3378" s="570"/>
      <c r="G3378" s="570"/>
      <c r="H3378" s="570"/>
      <c r="I3378" s="570"/>
      <c r="J3378" s="570"/>
    </row>
    <row r="3379" spans="1:10" ht="18" customHeight="1">
      <c r="A3379" s="590"/>
      <c r="B3379" s="588" t="s">
        <v>12942</v>
      </c>
      <c r="C3379" s="590" t="s">
        <v>12941</v>
      </c>
      <c r="D3379" s="590" t="s">
        <v>12940</v>
      </c>
      <c r="E3379" s="802" t="s">
        <v>12939</v>
      </c>
      <c r="F3379" s="802"/>
      <c r="G3379" s="589" t="s">
        <v>12938</v>
      </c>
      <c r="H3379" s="588" t="s">
        <v>12937</v>
      </c>
      <c r="I3379" s="588" t="s">
        <v>12936</v>
      </c>
      <c r="J3379" s="588" t="s">
        <v>12935</v>
      </c>
    </row>
    <row r="3380" spans="1:10" ht="48" customHeight="1">
      <c r="A3380" s="586" t="s">
        <v>12934</v>
      </c>
      <c r="B3380" s="587" t="s">
        <v>13299</v>
      </c>
      <c r="C3380" s="586" t="s">
        <v>7</v>
      </c>
      <c r="D3380" s="586" t="s">
        <v>3163</v>
      </c>
      <c r="E3380" s="803" t="s">
        <v>12945</v>
      </c>
      <c r="F3380" s="803"/>
      <c r="G3380" s="585" t="s">
        <v>23</v>
      </c>
      <c r="H3380" s="584">
        <v>1</v>
      </c>
      <c r="I3380" s="583">
        <v>1.04</v>
      </c>
      <c r="J3380" s="583">
        <v>1.04</v>
      </c>
    </row>
    <row r="3381" spans="1:10" ht="24" customHeight="1">
      <c r="A3381" s="576" t="s">
        <v>12926</v>
      </c>
      <c r="B3381" s="577" t="s">
        <v>12944</v>
      </c>
      <c r="C3381" s="576" t="s">
        <v>7</v>
      </c>
      <c r="D3381" s="576" t="s">
        <v>6410</v>
      </c>
      <c r="E3381" s="800" t="s">
        <v>12924</v>
      </c>
      <c r="F3381" s="800"/>
      <c r="G3381" s="575" t="s">
        <v>12943</v>
      </c>
      <c r="H3381" s="574">
        <v>1.27</v>
      </c>
      <c r="I3381" s="573">
        <v>0.82</v>
      </c>
      <c r="J3381" s="573">
        <v>1.04</v>
      </c>
    </row>
    <row r="3382" spans="1:10" ht="25.5">
      <c r="A3382" s="572"/>
      <c r="B3382" s="572"/>
      <c r="C3382" s="572"/>
      <c r="D3382" s="572"/>
      <c r="E3382" s="572" t="s">
        <v>12923</v>
      </c>
      <c r="F3382" s="571">
        <v>0</v>
      </c>
      <c r="G3382" s="572" t="s">
        <v>12922</v>
      </c>
      <c r="H3382" s="571">
        <v>0</v>
      </c>
      <c r="I3382" s="572" t="s">
        <v>12921</v>
      </c>
      <c r="J3382" s="571">
        <v>0</v>
      </c>
    </row>
    <row r="3383" spans="1:10" ht="15" thickBot="1">
      <c r="A3383" s="572"/>
      <c r="B3383" s="572"/>
      <c r="C3383" s="572"/>
      <c r="D3383" s="572"/>
      <c r="E3383" s="572" t="s">
        <v>12920</v>
      </c>
      <c r="F3383" s="571">
        <v>0.28999999999999998</v>
      </c>
      <c r="G3383" s="572"/>
      <c r="H3383" s="801" t="s">
        <v>12919</v>
      </c>
      <c r="I3383" s="801"/>
      <c r="J3383" s="571">
        <v>1.33</v>
      </c>
    </row>
    <row r="3384" spans="1:10" ht="0.95" customHeight="1" thickTop="1">
      <c r="A3384" s="570"/>
      <c r="B3384" s="570"/>
      <c r="C3384" s="570"/>
      <c r="D3384" s="570"/>
      <c r="E3384" s="570"/>
      <c r="F3384" s="570"/>
      <c r="G3384" s="570"/>
      <c r="H3384" s="570"/>
      <c r="I3384" s="570"/>
      <c r="J3384" s="570"/>
    </row>
    <row r="3385" spans="1:10" ht="18" customHeight="1">
      <c r="A3385" s="590"/>
      <c r="B3385" s="588" t="s">
        <v>12942</v>
      </c>
      <c r="C3385" s="590" t="s">
        <v>12941</v>
      </c>
      <c r="D3385" s="590" t="s">
        <v>12940</v>
      </c>
      <c r="E3385" s="802" t="s">
        <v>12939</v>
      </c>
      <c r="F3385" s="802"/>
      <c r="G3385" s="589" t="s">
        <v>12938</v>
      </c>
      <c r="H3385" s="588" t="s">
        <v>12937</v>
      </c>
      <c r="I3385" s="588" t="s">
        <v>12936</v>
      </c>
      <c r="J3385" s="588" t="s">
        <v>12935</v>
      </c>
    </row>
    <row r="3386" spans="1:10" ht="36" customHeight="1">
      <c r="A3386" s="586" t="s">
        <v>12934</v>
      </c>
      <c r="B3386" s="587" t="s">
        <v>13298</v>
      </c>
      <c r="C3386" s="586" t="s">
        <v>7</v>
      </c>
      <c r="D3386" s="586" t="s">
        <v>565</v>
      </c>
      <c r="E3386" s="803" t="s">
        <v>13070</v>
      </c>
      <c r="F3386" s="803"/>
      <c r="G3386" s="585" t="s">
        <v>12963</v>
      </c>
      <c r="H3386" s="584">
        <v>1</v>
      </c>
      <c r="I3386" s="583">
        <v>350.6</v>
      </c>
      <c r="J3386" s="583">
        <v>350.6</v>
      </c>
    </row>
    <row r="3387" spans="1:10" ht="48" customHeight="1">
      <c r="A3387" s="581" t="s">
        <v>12930</v>
      </c>
      <c r="B3387" s="582" t="s">
        <v>13295</v>
      </c>
      <c r="C3387" s="581" t="s">
        <v>7</v>
      </c>
      <c r="D3387" s="581" t="s">
        <v>1296</v>
      </c>
      <c r="E3387" s="804" t="s">
        <v>12945</v>
      </c>
      <c r="F3387" s="804"/>
      <c r="G3387" s="580" t="s">
        <v>46</v>
      </c>
      <c r="H3387" s="579">
        <v>0.66</v>
      </c>
      <c r="I3387" s="578">
        <v>4.2699999999999996</v>
      </c>
      <c r="J3387" s="578">
        <v>2.81</v>
      </c>
    </row>
    <row r="3388" spans="1:10" ht="48" customHeight="1">
      <c r="A3388" s="581" t="s">
        <v>12930</v>
      </c>
      <c r="B3388" s="582" t="s">
        <v>13294</v>
      </c>
      <c r="C3388" s="581" t="s">
        <v>7</v>
      </c>
      <c r="D3388" s="581" t="s">
        <v>1297</v>
      </c>
      <c r="E3388" s="804" t="s">
        <v>12945</v>
      </c>
      <c r="F3388" s="804"/>
      <c r="G3388" s="580" t="s">
        <v>61</v>
      </c>
      <c r="H3388" s="579">
        <v>0.62</v>
      </c>
      <c r="I3388" s="578">
        <v>1.2</v>
      </c>
      <c r="J3388" s="578">
        <v>0.74</v>
      </c>
    </row>
    <row r="3389" spans="1:10" ht="24" customHeight="1">
      <c r="A3389" s="581" t="s">
        <v>12930</v>
      </c>
      <c r="B3389" s="582" t="s">
        <v>12929</v>
      </c>
      <c r="C3389" s="581" t="s">
        <v>7</v>
      </c>
      <c r="D3389" s="581" t="s">
        <v>25</v>
      </c>
      <c r="E3389" s="804" t="s">
        <v>12928</v>
      </c>
      <c r="F3389" s="804"/>
      <c r="G3389" s="580" t="s">
        <v>23</v>
      </c>
      <c r="H3389" s="579">
        <v>2.0299999999999998</v>
      </c>
      <c r="I3389" s="578">
        <v>15.65</v>
      </c>
      <c r="J3389" s="578">
        <v>31.76</v>
      </c>
    </row>
    <row r="3390" spans="1:10" ht="24" customHeight="1">
      <c r="A3390" s="581" t="s">
        <v>12930</v>
      </c>
      <c r="B3390" s="582" t="s">
        <v>13102</v>
      </c>
      <c r="C3390" s="581" t="s">
        <v>7</v>
      </c>
      <c r="D3390" s="581" t="s">
        <v>1178</v>
      </c>
      <c r="E3390" s="804" t="s">
        <v>12928</v>
      </c>
      <c r="F3390" s="804"/>
      <c r="G3390" s="580" t="s">
        <v>23</v>
      </c>
      <c r="H3390" s="579">
        <v>1.28</v>
      </c>
      <c r="I3390" s="578">
        <v>14.29</v>
      </c>
      <c r="J3390" s="578">
        <v>18.29</v>
      </c>
    </row>
    <row r="3391" spans="1:10" ht="24" customHeight="1">
      <c r="A3391" s="576" t="s">
        <v>12926</v>
      </c>
      <c r="B3391" s="577" t="s">
        <v>13034</v>
      </c>
      <c r="C3391" s="576" t="s">
        <v>7</v>
      </c>
      <c r="D3391" s="576" t="s">
        <v>4681</v>
      </c>
      <c r="E3391" s="800" t="s">
        <v>12924</v>
      </c>
      <c r="F3391" s="800"/>
      <c r="G3391" s="575" t="s">
        <v>12963</v>
      </c>
      <c r="H3391" s="574">
        <v>0.76100000000000001</v>
      </c>
      <c r="I3391" s="573">
        <v>74.17</v>
      </c>
      <c r="J3391" s="573">
        <v>56.44</v>
      </c>
    </row>
    <row r="3392" spans="1:10" ht="24" customHeight="1">
      <c r="A3392" s="576" t="s">
        <v>12926</v>
      </c>
      <c r="B3392" s="577" t="s">
        <v>13190</v>
      </c>
      <c r="C3392" s="576" t="s">
        <v>7</v>
      </c>
      <c r="D3392" s="576" t="s">
        <v>4682</v>
      </c>
      <c r="E3392" s="800" t="s">
        <v>12924</v>
      </c>
      <c r="F3392" s="800"/>
      <c r="G3392" s="575" t="s">
        <v>21</v>
      </c>
      <c r="H3392" s="574">
        <v>325.16000000000003</v>
      </c>
      <c r="I3392" s="573">
        <v>0.6</v>
      </c>
      <c r="J3392" s="573">
        <v>195.09</v>
      </c>
    </row>
    <row r="3393" spans="1:10" ht="24" customHeight="1">
      <c r="A3393" s="576" t="s">
        <v>12926</v>
      </c>
      <c r="B3393" s="577" t="s">
        <v>13293</v>
      </c>
      <c r="C3393" s="576" t="s">
        <v>7</v>
      </c>
      <c r="D3393" s="576" t="s">
        <v>4683</v>
      </c>
      <c r="E3393" s="800" t="s">
        <v>12924</v>
      </c>
      <c r="F3393" s="800"/>
      <c r="G3393" s="575" t="s">
        <v>12963</v>
      </c>
      <c r="H3393" s="574">
        <v>0.59099999999999997</v>
      </c>
      <c r="I3393" s="573">
        <v>76.94</v>
      </c>
      <c r="J3393" s="573">
        <v>45.47</v>
      </c>
    </row>
    <row r="3394" spans="1:10" ht="25.5">
      <c r="A3394" s="572"/>
      <c r="B3394" s="572"/>
      <c r="C3394" s="572"/>
      <c r="D3394" s="572"/>
      <c r="E3394" s="572" t="s">
        <v>12923</v>
      </c>
      <c r="F3394" s="571">
        <v>21.080082581766817</v>
      </c>
      <c r="G3394" s="572" t="s">
        <v>12922</v>
      </c>
      <c r="H3394" s="571">
        <v>17.72</v>
      </c>
      <c r="I3394" s="572" t="s">
        <v>12921</v>
      </c>
      <c r="J3394" s="571">
        <v>38.799999999999997</v>
      </c>
    </row>
    <row r="3395" spans="1:10" ht="15" thickBot="1">
      <c r="A3395" s="572"/>
      <c r="B3395" s="572"/>
      <c r="C3395" s="572"/>
      <c r="D3395" s="572"/>
      <c r="E3395" s="572" t="s">
        <v>12920</v>
      </c>
      <c r="F3395" s="571">
        <v>99</v>
      </c>
      <c r="G3395" s="572"/>
      <c r="H3395" s="801" t="s">
        <v>12919</v>
      </c>
      <c r="I3395" s="801"/>
      <c r="J3395" s="571">
        <v>449.6</v>
      </c>
    </row>
    <row r="3396" spans="1:10" ht="0.95" customHeight="1" thickTop="1">
      <c r="A3396" s="570"/>
      <c r="B3396" s="570"/>
      <c r="C3396" s="570"/>
      <c r="D3396" s="570"/>
      <c r="E3396" s="570"/>
      <c r="F3396" s="570"/>
      <c r="G3396" s="570"/>
      <c r="H3396" s="570"/>
      <c r="I3396" s="570"/>
      <c r="J3396" s="570"/>
    </row>
    <row r="3397" spans="1:10" ht="18" customHeight="1">
      <c r="A3397" s="590"/>
      <c r="B3397" s="588" t="s">
        <v>12942</v>
      </c>
      <c r="C3397" s="590" t="s">
        <v>12941</v>
      </c>
      <c r="D3397" s="590" t="s">
        <v>12940</v>
      </c>
      <c r="E3397" s="802" t="s">
        <v>12939</v>
      </c>
      <c r="F3397" s="802"/>
      <c r="G3397" s="589" t="s">
        <v>12938</v>
      </c>
      <c r="H3397" s="588" t="s">
        <v>12937</v>
      </c>
      <c r="I3397" s="588" t="s">
        <v>12936</v>
      </c>
      <c r="J3397" s="588" t="s">
        <v>12935</v>
      </c>
    </row>
    <row r="3398" spans="1:10" ht="36" customHeight="1">
      <c r="A3398" s="586" t="s">
        <v>12934</v>
      </c>
      <c r="B3398" s="587" t="s">
        <v>13074</v>
      </c>
      <c r="C3398" s="586" t="s">
        <v>7</v>
      </c>
      <c r="D3398" s="586" t="s">
        <v>2776</v>
      </c>
      <c r="E3398" s="803" t="s">
        <v>13070</v>
      </c>
      <c r="F3398" s="803"/>
      <c r="G3398" s="585" t="s">
        <v>12963</v>
      </c>
      <c r="H3398" s="584">
        <v>1</v>
      </c>
      <c r="I3398" s="583">
        <v>371.11</v>
      </c>
      <c r="J3398" s="583">
        <v>371.11</v>
      </c>
    </row>
    <row r="3399" spans="1:10" ht="48" customHeight="1">
      <c r="A3399" s="581" t="s">
        <v>12930</v>
      </c>
      <c r="B3399" s="582" t="s">
        <v>13295</v>
      </c>
      <c r="C3399" s="581" t="s">
        <v>7</v>
      </c>
      <c r="D3399" s="581" t="s">
        <v>1296</v>
      </c>
      <c r="E3399" s="804" t="s">
        <v>12945</v>
      </c>
      <c r="F3399" s="804"/>
      <c r="G3399" s="580" t="s">
        <v>46</v>
      </c>
      <c r="H3399" s="579">
        <v>0.64</v>
      </c>
      <c r="I3399" s="578">
        <v>4.2699999999999996</v>
      </c>
      <c r="J3399" s="578">
        <v>2.73</v>
      </c>
    </row>
    <row r="3400" spans="1:10" ht="48" customHeight="1">
      <c r="A3400" s="581" t="s">
        <v>12930</v>
      </c>
      <c r="B3400" s="582" t="s">
        <v>13294</v>
      </c>
      <c r="C3400" s="581" t="s">
        <v>7</v>
      </c>
      <c r="D3400" s="581" t="s">
        <v>1297</v>
      </c>
      <c r="E3400" s="804" t="s">
        <v>12945</v>
      </c>
      <c r="F3400" s="804"/>
      <c r="G3400" s="580" t="s">
        <v>61</v>
      </c>
      <c r="H3400" s="579">
        <v>0.61</v>
      </c>
      <c r="I3400" s="578">
        <v>1.2</v>
      </c>
      <c r="J3400" s="578">
        <v>0.73</v>
      </c>
    </row>
    <row r="3401" spans="1:10" ht="24" customHeight="1">
      <c r="A3401" s="581" t="s">
        <v>12930</v>
      </c>
      <c r="B3401" s="582" t="s">
        <v>12929</v>
      </c>
      <c r="C3401" s="581" t="s">
        <v>7</v>
      </c>
      <c r="D3401" s="581" t="s">
        <v>25</v>
      </c>
      <c r="E3401" s="804" t="s">
        <v>12928</v>
      </c>
      <c r="F3401" s="804"/>
      <c r="G3401" s="580" t="s">
        <v>23</v>
      </c>
      <c r="H3401" s="579">
        <v>1.98</v>
      </c>
      <c r="I3401" s="578">
        <v>15.65</v>
      </c>
      <c r="J3401" s="578">
        <v>30.98</v>
      </c>
    </row>
    <row r="3402" spans="1:10" ht="24" customHeight="1">
      <c r="A3402" s="581" t="s">
        <v>12930</v>
      </c>
      <c r="B3402" s="582" t="s">
        <v>13102</v>
      </c>
      <c r="C3402" s="581" t="s">
        <v>7</v>
      </c>
      <c r="D3402" s="581" t="s">
        <v>1178</v>
      </c>
      <c r="E3402" s="804" t="s">
        <v>12928</v>
      </c>
      <c r="F3402" s="804"/>
      <c r="G3402" s="580" t="s">
        <v>23</v>
      </c>
      <c r="H3402" s="579">
        <v>1.25</v>
      </c>
      <c r="I3402" s="578">
        <v>14.29</v>
      </c>
      <c r="J3402" s="578">
        <v>17.86</v>
      </c>
    </row>
    <row r="3403" spans="1:10" ht="24" customHeight="1">
      <c r="A3403" s="576" t="s">
        <v>12926</v>
      </c>
      <c r="B3403" s="577" t="s">
        <v>13034</v>
      </c>
      <c r="C3403" s="576" t="s">
        <v>7</v>
      </c>
      <c r="D3403" s="576" t="s">
        <v>4681</v>
      </c>
      <c r="E3403" s="800" t="s">
        <v>12924</v>
      </c>
      <c r="F3403" s="800"/>
      <c r="G3403" s="575" t="s">
        <v>12963</v>
      </c>
      <c r="H3403" s="574">
        <v>0.72699999999999998</v>
      </c>
      <c r="I3403" s="573">
        <v>74.17</v>
      </c>
      <c r="J3403" s="573">
        <v>53.92</v>
      </c>
    </row>
    <row r="3404" spans="1:10" ht="24" customHeight="1">
      <c r="A3404" s="576" t="s">
        <v>12926</v>
      </c>
      <c r="B3404" s="577" t="s">
        <v>13190</v>
      </c>
      <c r="C3404" s="576" t="s">
        <v>7</v>
      </c>
      <c r="D3404" s="576" t="s">
        <v>4682</v>
      </c>
      <c r="E3404" s="800" t="s">
        <v>12924</v>
      </c>
      <c r="F3404" s="800"/>
      <c r="G3404" s="575" t="s">
        <v>21</v>
      </c>
      <c r="H3404" s="574">
        <v>364.94</v>
      </c>
      <c r="I3404" s="573">
        <v>0.6</v>
      </c>
      <c r="J3404" s="573">
        <v>218.96</v>
      </c>
    </row>
    <row r="3405" spans="1:10" ht="24" customHeight="1">
      <c r="A3405" s="576" t="s">
        <v>12926</v>
      </c>
      <c r="B3405" s="577" t="s">
        <v>13293</v>
      </c>
      <c r="C3405" s="576" t="s">
        <v>7</v>
      </c>
      <c r="D3405" s="576" t="s">
        <v>4683</v>
      </c>
      <c r="E3405" s="800" t="s">
        <v>12924</v>
      </c>
      <c r="F3405" s="800"/>
      <c r="G3405" s="575" t="s">
        <v>12963</v>
      </c>
      <c r="H3405" s="574">
        <v>0.59699999999999998</v>
      </c>
      <c r="I3405" s="573">
        <v>76.94</v>
      </c>
      <c r="J3405" s="573">
        <v>45.93</v>
      </c>
    </row>
    <row r="3406" spans="1:10" ht="25.5">
      <c r="A3406" s="572"/>
      <c r="B3406" s="572"/>
      <c r="C3406" s="572"/>
      <c r="D3406" s="572"/>
      <c r="E3406" s="572" t="s">
        <v>12923</v>
      </c>
      <c r="F3406" s="571">
        <v>20.574812561121373</v>
      </c>
      <c r="G3406" s="572" t="s">
        <v>12922</v>
      </c>
      <c r="H3406" s="571">
        <v>17.3</v>
      </c>
      <c r="I3406" s="572" t="s">
        <v>12921</v>
      </c>
      <c r="J3406" s="571">
        <v>37.869999999999997</v>
      </c>
    </row>
    <row r="3407" spans="1:10" ht="15" thickBot="1">
      <c r="A3407" s="572"/>
      <c r="B3407" s="572"/>
      <c r="C3407" s="572"/>
      <c r="D3407" s="572"/>
      <c r="E3407" s="572" t="s">
        <v>12920</v>
      </c>
      <c r="F3407" s="571">
        <v>104.8</v>
      </c>
      <c r="G3407" s="572"/>
      <c r="H3407" s="801" t="s">
        <v>12919</v>
      </c>
      <c r="I3407" s="801"/>
      <c r="J3407" s="571">
        <v>475.91</v>
      </c>
    </row>
    <row r="3408" spans="1:10" ht="0.95" customHeight="1" thickTop="1">
      <c r="A3408" s="570"/>
      <c r="B3408" s="570"/>
      <c r="C3408" s="570"/>
      <c r="D3408" s="570"/>
      <c r="E3408" s="570"/>
      <c r="F3408" s="570"/>
      <c r="G3408" s="570"/>
      <c r="H3408" s="570"/>
      <c r="I3408" s="570"/>
      <c r="J3408" s="570"/>
    </row>
    <row r="3409" spans="1:10" ht="18" customHeight="1">
      <c r="A3409" s="590"/>
      <c r="B3409" s="588" t="s">
        <v>12942</v>
      </c>
      <c r="C3409" s="590" t="s">
        <v>12941</v>
      </c>
      <c r="D3409" s="590" t="s">
        <v>12940</v>
      </c>
      <c r="E3409" s="802" t="s">
        <v>12939</v>
      </c>
      <c r="F3409" s="802"/>
      <c r="G3409" s="589" t="s">
        <v>12938</v>
      </c>
      <c r="H3409" s="588" t="s">
        <v>12937</v>
      </c>
      <c r="I3409" s="588" t="s">
        <v>12936</v>
      </c>
      <c r="J3409" s="588" t="s">
        <v>12935</v>
      </c>
    </row>
    <row r="3410" spans="1:10" ht="36" customHeight="1">
      <c r="A3410" s="586" t="s">
        <v>12934</v>
      </c>
      <c r="B3410" s="587" t="s">
        <v>13071</v>
      </c>
      <c r="C3410" s="586" t="s">
        <v>7</v>
      </c>
      <c r="D3410" s="586" t="s">
        <v>2777</v>
      </c>
      <c r="E3410" s="803" t="s">
        <v>13070</v>
      </c>
      <c r="F3410" s="803"/>
      <c r="G3410" s="585" t="s">
        <v>12963</v>
      </c>
      <c r="H3410" s="584">
        <v>1</v>
      </c>
      <c r="I3410" s="583">
        <v>384.94</v>
      </c>
      <c r="J3410" s="583">
        <v>384.94</v>
      </c>
    </row>
    <row r="3411" spans="1:10" ht="48" customHeight="1">
      <c r="A3411" s="581" t="s">
        <v>12930</v>
      </c>
      <c r="B3411" s="582" t="s">
        <v>13295</v>
      </c>
      <c r="C3411" s="581" t="s">
        <v>7</v>
      </c>
      <c r="D3411" s="581" t="s">
        <v>1296</v>
      </c>
      <c r="E3411" s="804" t="s">
        <v>12945</v>
      </c>
      <c r="F3411" s="804"/>
      <c r="G3411" s="580" t="s">
        <v>46</v>
      </c>
      <c r="H3411" s="579">
        <v>0.64</v>
      </c>
      <c r="I3411" s="578">
        <v>4.2699999999999996</v>
      </c>
      <c r="J3411" s="578">
        <v>2.73</v>
      </c>
    </row>
    <row r="3412" spans="1:10" ht="48" customHeight="1">
      <c r="A3412" s="581" t="s">
        <v>12930</v>
      </c>
      <c r="B3412" s="582" t="s">
        <v>13294</v>
      </c>
      <c r="C3412" s="581" t="s">
        <v>7</v>
      </c>
      <c r="D3412" s="581" t="s">
        <v>1297</v>
      </c>
      <c r="E3412" s="804" t="s">
        <v>12945</v>
      </c>
      <c r="F3412" s="804"/>
      <c r="G3412" s="580" t="s">
        <v>61</v>
      </c>
      <c r="H3412" s="579">
        <v>0.61</v>
      </c>
      <c r="I3412" s="578">
        <v>1.2</v>
      </c>
      <c r="J3412" s="578">
        <v>0.73</v>
      </c>
    </row>
    <row r="3413" spans="1:10" ht="24" customHeight="1">
      <c r="A3413" s="581" t="s">
        <v>12930</v>
      </c>
      <c r="B3413" s="582" t="s">
        <v>12929</v>
      </c>
      <c r="C3413" s="581" t="s">
        <v>7</v>
      </c>
      <c r="D3413" s="581" t="s">
        <v>25</v>
      </c>
      <c r="E3413" s="804" t="s">
        <v>12928</v>
      </c>
      <c r="F3413" s="804"/>
      <c r="G3413" s="580" t="s">
        <v>23</v>
      </c>
      <c r="H3413" s="579">
        <v>1.96</v>
      </c>
      <c r="I3413" s="578">
        <v>15.65</v>
      </c>
      <c r="J3413" s="578">
        <v>30.67</v>
      </c>
    </row>
    <row r="3414" spans="1:10" ht="24" customHeight="1">
      <c r="A3414" s="581" t="s">
        <v>12930</v>
      </c>
      <c r="B3414" s="582" t="s">
        <v>13102</v>
      </c>
      <c r="C3414" s="581" t="s">
        <v>7</v>
      </c>
      <c r="D3414" s="581" t="s">
        <v>1178</v>
      </c>
      <c r="E3414" s="804" t="s">
        <v>12928</v>
      </c>
      <c r="F3414" s="804"/>
      <c r="G3414" s="580" t="s">
        <v>23</v>
      </c>
      <c r="H3414" s="579">
        <v>1.24</v>
      </c>
      <c r="I3414" s="578">
        <v>14.29</v>
      </c>
      <c r="J3414" s="578">
        <v>17.71</v>
      </c>
    </row>
    <row r="3415" spans="1:10" ht="24" customHeight="1">
      <c r="A3415" s="576" t="s">
        <v>12926</v>
      </c>
      <c r="B3415" s="577" t="s">
        <v>13034</v>
      </c>
      <c r="C3415" s="576" t="s">
        <v>7</v>
      </c>
      <c r="D3415" s="576" t="s">
        <v>4681</v>
      </c>
      <c r="E3415" s="800" t="s">
        <v>12924</v>
      </c>
      <c r="F3415" s="800"/>
      <c r="G3415" s="575" t="s">
        <v>12963</v>
      </c>
      <c r="H3415" s="574">
        <v>0.71199999999999997</v>
      </c>
      <c r="I3415" s="573">
        <v>74.17</v>
      </c>
      <c r="J3415" s="573">
        <v>52.8</v>
      </c>
    </row>
    <row r="3416" spans="1:10" ht="24" customHeight="1">
      <c r="A3416" s="576" t="s">
        <v>12926</v>
      </c>
      <c r="B3416" s="577" t="s">
        <v>13190</v>
      </c>
      <c r="C3416" s="576" t="s">
        <v>7</v>
      </c>
      <c r="D3416" s="576" t="s">
        <v>4682</v>
      </c>
      <c r="E3416" s="800" t="s">
        <v>12924</v>
      </c>
      <c r="F3416" s="800"/>
      <c r="G3416" s="575" t="s">
        <v>21</v>
      </c>
      <c r="H3416" s="574">
        <v>391.17</v>
      </c>
      <c r="I3416" s="573">
        <v>0.6</v>
      </c>
      <c r="J3416" s="573">
        <v>234.7</v>
      </c>
    </row>
    <row r="3417" spans="1:10" ht="24" customHeight="1">
      <c r="A3417" s="576" t="s">
        <v>12926</v>
      </c>
      <c r="B3417" s="577" t="s">
        <v>13293</v>
      </c>
      <c r="C3417" s="576" t="s">
        <v>7</v>
      </c>
      <c r="D3417" s="576" t="s">
        <v>4683</v>
      </c>
      <c r="E3417" s="800" t="s">
        <v>12924</v>
      </c>
      <c r="F3417" s="800"/>
      <c r="G3417" s="575" t="s">
        <v>12963</v>
      </c>
      <c r="H3417" s="574">
        <v>0.5927</v>
      </c>
      <c r="I3417" s="573">
        <v>76.94</v>
      </c>
      <c r="J3417" s="573">
        <v>45.6</v>
      </c>
    </row>
    <row r="3418" spans="1:10" ht="25.5">
      <c r="A3418" s="572"/>
      <c r="B3418" s="572"/>
      <c r="C3418" s="572"/>
      <c r="D3418" s="572"/>
      <c r="E3418" s="572" t="s">
        <v>12923</v>
      </c>
      <c r="F3418" s="571">
        <v>20.379224166032817</v>
      </c>
      <c r="G3418" s="572" t="s">
        <v>12922</v>
      </c>
      <c r="H3418" s="571">
        <v>17.13</v>
      </c>
      <c r="I3418" s="572" t="s">
        <v>12921</v>
      </c>
      <c r="J3418" s="571">
        <v>37.51</v>
      </c>
    </row>
    <row r="3419" spans="1:10" ht="15" thickBot="1">
      <c r="A3419" s="572"/>
      <c r="B3419" s="572"/>
      <c r="C3419" s="572"/>
      <c r="D3419" s="572"/>
      <c r="E3419" s="572" t="s">
        <v>12920</v>
      </c>
      <c r="F3419" s="571">
        <v>108.7</v>
      </c>
      <c r="G3419" s="572"/>
      <c r="H3419" s="801" t="s">
        <v>12919</v>
      </c>
      <c r="I3419" s="801"/>
      <c r="J3419" s="571">
        <v>493.64</v>
      </c>
    </row>
    <row r="3420" spans="1:10" ht="0.95" customHeight="1" thickTop="1">
      <c r="A3420" s="570"/>
      <c r="B3420" s="570"/>
      <c r="C3420" s="570"/>
      <c r="D3420" s="570"/>
      <c r="E3420" s="570"/>
      <c r="F3420" s="570"/>
      <c r="G3420" s="570"/>
      <c r="H3420" s="570"/>
      <c r="I3420" s="570"/>
      <c r="J3420" s="570"/>
    </row>
    <row r="3421" spans="1:10" ht="18" customHeight="1">
      <c r="A3421" s="590"/>
      <c r="B3421" s="588" t="s">
        <v>12942</v>
      </c>
      <c r="C3421" s="590" t="s">
        <v>12941</v>
      </c>
      <c r="D3421" s="590" t="s">
        <v>12940</v>
      </c>
      <c r="E3421" s="802" t="s">
        <v>12939</v>
      </c>
      <c r="F3421" s="802"/>
      <c r="G3421" s="589" t="s">
        <v>12938</v>
      </c>
      <c r="H3421" s="588" t="s">
        <v>12937</v>
      </c>
      <c r="I3421" s="588" t="s">
        <v>12936</v>
      </c>
      <c r="J3421" s="588" t="s">
        <v>12935</v>
      </c>
    </row>
    <row r="3422" spans="1:10" ht="36" customHeight="1">
      <c r="A3422" s="586" t="s">
        <v>12934</v>
      </c>
      <c r="B3422" s="587" t="s">
        <v>13297</v>
      </c>
      <c r="C3422" s="586" t="s">
        <v>7</v>
      </c>
      <c r="D3422" s="586" t="s">
        <v>2779</v>
      </c>
      <c r="E3422" s="803" t="s">
        <v>13070</v>
      </c>
      <c r="F3422" s="803"/>
      <c r="G3422" s="585" t="s">
        <v>12963</v>
      </c>
      <c r="H3422" s="584">
        <v>1</v>
      </c>
      <c r="I3422" s="583">
        <v>396.8</v>
      </c>
      <c r="J3422" s="583">
        <v>396.8</v>
      </c>
    </row>
    <row r="3423" spans="1:10" ht="24" customHeight="1">
      <c r="A3423" s="581" t="s">
        <v>12930</v>
      </c>
      <c r="B3423" s="582" t="s">
        <v>12929</v>
      </c>
      <c r="C3423" s="581" t="s">
        <v>7</v>
      </c>
      <c r="D3423" s="581" t="s">
        <v>25</v>
      </c>
      <c r="E3423" s="804" t="s">
        <v>12928</v>
      </c>
      <c r="F3423" s="804"/>
      <c r="G3423" s="580" t="s">
        <v>23</v>
      </c>
      <c r="H3423" s="579">
        <v>10</v>
      </c>
      <c r="I3423" s="578">
        <v>15.65</v>
      </c>
      <c r="J3423" s="578">
        <v>156.5</v>
      </c>
    </row>
    <row r="3424" spans="1:10" ht="24" customHeight="1">
      <c r="A3424" s="576" t="s">
        <v>12926</v>
      </c>
      <c r="B3424" s="577" t="s">
        <v>13034</v>
      </c>
      <c r="C3424" s="576" t="s">
        <v>7</v>
      </c>
      <c r="D3424" s="576" t="s">
        <v>4681</v>
      </c>
      <c r="E3424" s="800" t="s">
        <v>12924</v>
      </c>
      <c r="F3424" s="800"/>
      <c r="G3424" s="575" t="s">
        <v>12963</v>
      </c>
      <c r="H3424" s="574">
        <v>0.85299999999999998</v>
      </c>
      <c r="I3424" s="573">
        <v>74.17</v>
      </c>
      <c r="J3424" s="573">
        <v>63.26</v>
      </c>
    </row>
    <row r="3425" spans="1:10" ht="24" customHeight="1">
      <c r="A3425" s="576" t="s">
        <v>12926</v>
      </c>
      <c r="B3425" s="577" t="s">
        <v>13190</v>
      </c>
      <c r="C3425" s="576" t="s">
        <v>7</v>
      </c>
      <c r="D3425" s="576" t="s">
        <v>4682</v>
      </c>
      <c r="E3425" s="800" t="s">
        <v>12924</v>
      </c>
      <c r="F3425" s="800"/>
      <c r="G3425" s="575" t="s">
        <v>21</v>
      </c>
      <c r="H3425" s="574">
        <v>218.65</v>
      </c>
      <c r="I3425" s="573">
        <v>0.6</v>
      </c>
      <c r="J3425" s="573">
        <v>131.19</v>
      </c>
    </row>
    <row r="3426" spans="1:10" ht="24" customHeight="1">
      <c r="A3426" s="576" t="s">
        <v>12926</v>
      </c>
      <c r="B3426" s="577" t="s">
        <v>13293</v>
      </c>
      <c r="C3426" s="576" t="s">
        <v>7</v>
      </c>
      <c r="D3426" s="576" t="s">
        <v>4683</v>
      </c>
      <c r="E3426" s="800" t="s">
        <v>12924</v>
      </c>
      <c r="F3426" s="800"/>
      <c r="G3426" s="575" t="s">
        <v>12963</v>
      </c>
      <c r="H3426" s="574">
        <v>0.59599999999999997</v>
      </c>
      <c r="I3426" s="573">
        <v>76.94</v>
      </c>
      <c r="J3426" s="573">
        <v>45.85</v>
      </c>
    </row>
    <row r="3427" spans="1:10" ht="25.5">
      <c r="A3427" s="572"/>
      <c r="B3427" s="572"/>
      <c r="C3427" s="572"/>
      <c r="D3427" s="572"/>
      <c r="E3427" s="572" t="s">
        <v>12923</v>
      </c>
      <c r="F3427" s="571">
        <v>64.924481099999994</v>
      </c>
      <c r="G3427" s="572" t="s">
        <v>12922</v>
      </c>
      <c r="H3427" s="571">
        <v>54.58</v>
      </c>
      <c r="I3427" s="572" t="s">
        <v>12921</v>
      </c>
      <c r="J3427" s="571">
        <v>119.5</v>
      </c>
    </row>
    <row r="3428" spans="1:10" ht="15" thickBot="1">
      <c r="A3428" s="572"/>
      <c r="B3428" s="572"/>
      <c r="C3428" s="572"/>
      <c r="D3428" s="572"/>
      <c r="E3428" s="572" t="s">
        <v>12920</v>
      </c>
      <c r="F3428" s="571">
        <v>112.05</v>
      </c>
      <c r="G3428" s="572"/>
      <c r="H3428" s="801" t="s">
        <v>12919</v>
      </c>
      <c r="I3428" s="801"/>
      <c r="J3428" s="571">
        <v>508.85</v>
      </c>
    </row>
    <row r="3429" spans="1:10" ht="0.95" customHeight="1" thickTop="1">
      <c r="A3429" s="570"/>
      <c r="B3429" s="570"/>
      <c r="C3429" s="570"/>
      <c r="D3429" s="570"/>
      <c r="E3429" s="570"/>
      <c r="F3429" s="570"/>
      <c r="G3429" s="570"/>
      <c r="H3429" s="570"/>
      <c r="I3429" s="570"/>
      <c r="J3429" s="570"/>
    </row>
    <row r="3430" spans="1:10" ht="18" customHeight="1">
      <c r="A3430" s="590"/>
      <c r="B3430" s="588" t="s">
        <v>12942</v>
      </c>
      <c r="C3430" s="590" t="s">
        <v>12941</v>
      </c>
      <c r="D3430" s="590" t="s">
        <v>12940</v>
      </c>
      <c r="E3430" s="802" t="s">
        <v>12939</v>
      </c>
      <c r="F3430" s="802"/>
      <c r="G3430" s="589" t="s">
        <v>12938</v>
      </c>
      <c r="H3430" s="588" t="s">
        <v>12937</v>
      </c>
      <c r="I3430" s="588" t="s">
        <v>12936</v>
      </c>
      <c r="J3430" s="588" t="s">
        <v>12935</v>
      </c>
    </row>
    <row r="3431" spans="1:10" ht="36" customHeight="1">
      <c r="A3431" s="586" t="s">
        <v>12934</v>
      </c>
      <c r="B3431" s="587" t="s">
        <v>13296</v>
      </c>
      <c r="C3431" s="586" t="s">
        <v>7</v>
      </c>
      <c r="D3431" s="586" t="s">
        <v>2774</v>
      </c>
      <c r="E3431" s="803" t="s">
        <v>13070</v>
      </c>
      <c r="F3431" s="803"/>
      <c r="G3431" s="585" t="s">
        <v>12963</v>
      </c>
      <c r="H3431" s="584">
        <v>1</v>
      </c>
      <c r="I3431" s="583">
        <v>290.27999999999997</v>
      </c>
      <c r="J3431" s="583">
        <v>290.27999999999997</v>
      </c>
    </row>
    <row r="3432" spans="1:10" ht="48" customHeight="1">
      <c r="A3432" s="581" t="s">
        <v>12930</v>
      </c>
      <c r="B3432" s="582" t="s">
        <v>13295</v>
      </c>
      <c r="C3432" s="581" t="s">
        <v>7</v>
      </c>
      <c r="D3432" s="581" t="s">
        <v>1296</v>
      </c>
      <c r="E3432" s="804" t="s">
        <v>12945</v>
      </c>
      <c r="F3432" s="804"/>
      <c r="G3432" s="580" t="s">
        <v>46</v>
      </c>
      <c r="H3432" s="579">
        <v>0.69</v>
      </c>
      <c r="I3432" s="578">
        <v>4.2699999999999996</v>
      </c>
      <c r="J3432" s="578">
        <v>2.94</v>
      </c>
    </row>
    <row r="3433" spans="1:10" ht="48" customHeight="1">
      <c r="A3433" s="581" t="s">
        <v>12930</v>
      </c>
      <c r="B3433" s="582" t="s">
        <v>13294</v>
      </c>
      <c r="C3433" s="581" t="s">
        <v>7</v>
      </c>
      <c r="D3433" s="581" t="s">
        <v>1297</v>
      </c>
      <c r="E3433" s="804" t="s">
        <v>12945</v>
      </c>
      <c r="F3433" s="804"/>
      <c r="G3433" s="580" t="s">
        <v>61</v>
      </c>
      <c r="H3433" s="579">
        <v>0.65</v>
      </c>
      <c r="I3433" s="578">
        <v>1.2</v>
      </c>
      <c r="J3433" s="578">
        <v>0.78</v>
      </c>
    </row>
    <row r="3434" spans="1:10" ht="24" customHeight="1">
      <c r="A3434" s="581" t="s">
        <v>12930</v>
      </c>
      <c r="B3434" s="582" t="s">
        <v>12929</v>
      </c>
      <c r="C3434" s="581" t="s">
        <v>7</v>
      </c>
      <c r="D3434" s="581" t="s">
        <v>25</v>
      </c>
      <c r="E3434" s="804" t="s">
        <v>12928</v>
      </c>
      <c r="F3434" s="804"/>
      <c r="G3434" s="580" t="s">
        <v>23</v>
      </c>
      <c r="H3434" s="579">
        <v>2.11</v>
      </c>
      <c r="I3434" s="578">
        <v>15.65</v>
      </c>
      <c r="J3434" s="578">
        <v>33.020000000000003</v>
      </c>
    </row>
    <row r="3435" spans="1:10" ht="24" customHeight="1">
      <c r="A3435" s="581" t="s">
        <v>12930</v>
      </c>
      <c r="B3435" s="582" t="s">
        <v>13102</v>
      </c>
      <c r="C3435" s="581" t="s">
        <v>7</v>
      </c>
      <c r="D3435" s="581" t="s">
        <v>1178</v>
      </c>
      <c r="E3435" s="804" t="s">
        <v>12928</v>
      </c>
      <c r="F3435" s="804"/>
      <c r="G3435" s="580" t="s">
        <v>23</v>
      </c>
      <c r="H3435" s="579">
        <v>1.33</v>
      </c>
      <c r="I3435" s="578">
        <v>14.29</v>
      </c>
      <c r="J3435" s="578">
        <v>19</v>
      </c>
    </row>
    <row r="3436" spans="1:10" ht="24" customHeight="1">
      <c r="A3436" s="576" t="s">
        <v>12926</v>
      </c>
      <c r="B3436" s="577" t="s">
        <v>13034</v>
      </c>
      <c r="C3436" s="576" t="s">
        <v>7</v>
      </c>
      <c r="D3436" s="576" t="s">
        <v>4681</v>
      </c>
      <c r="E3436" s="800" t="s">
        <v>12924</v>
      </c>
      <c r="F3436" s="800"/>
      <c r="G3436" s="575" t="s">
        <v>12963</v>
      </c>
      <c r="H3436" s="574">
        <v>0.83199999999999996</v>
      </c>
      <c r="I3436" s="573">
        <v>74.17</v>
      </c>
      <c r="J3436" s="573">
        <v>61.7</v>
      </c>
    </row>
    <row r="3437" spans="1:10" ht="24" customHeight="1">
      <c r="A3437" s="576" t="s">
        <v>12926</v>
      </c>
      <c r="B3437" s="577" t="s">
        <v>13190</v>
      </c>
      <c r="C3437" s="576" t="s">
        <v>7</v>
      </c>
      <c r="D3437" s="576" t="s">
        <v>4682</v>
      </c>
      <c r="E3437" s="800" t="s">
        <v>12924</v>
      </c>
      <c r="F3437" s="800"/>
      <c r="G3437" s="575" t="s">
        <v>21</v>
      </c>
      <c r="H3437" s="574">
        <v>213.45</v>
      </c>
      <c r="I3437" s="573">
        <v>0.6</v>
      </c>
      <c r="J3437" s="573">
        <v>128.07</v>
      </c>
    </row>
    <row r="3438" spans="1:10" ht="24" customHeight="1">
      <c r="A3438" s="576" t="s">
        <v>12926</v>
      </c>
      <c r="B3438" s="577" t="s">
        <v>13293</v>
      </c>
      <c r="C3438" s="576" t="s">
        <v>7</v>
      </c>
      <c r="D3438" s="576" t="s">
        <v>4683</v>
      </c>
      <c r="E3438" s="800" t="s">
        <v>12924</v>
      </c>
      <c r="F3438" s="800"/>
      <c r="G3438" s="575" t="s">
        <v>12963</v>
      </c>
      <c r="H3438" s="574">
        <v>0.58199999999999996</v>
      </c>
      <c r="I3438" s="573">
        <v>76.94</v>
      </c>
      <c r="J3438" s="573">
        <v>44.77</v>
      </c>
    </row>
    <row r="3439" spans="1:10" ht="25.5">
      <c r="A3439" s="572"/>
      <c r="B3439" s="572"/>
      <c r="C3439" s="572"/>
      <c r="D3439" s="572"/>
      <c r="E3439" s="572" t="s">
        <v>12923</v>
      </c>
      <c r="F3439" s="571">
        <v>21.911333260893187</v>
      </c>
      <c r="G3439" s="572" t="s">
        <v>12922</v>
      </c>
      <c r="H3439" s="571">
        <v>18.420000000000002</v>
      </c>
      <c r="I3439" s="572" t="s">
        <v>12921</v>
      </c>
      <c r="J3439" s="571">
        <v>40.33</v>
      </c>
    </row>
    <row r="3440" spans="1:10" ht="15" thickBot="1">
      <c r="A3440" s="572"/>
      <c r="B3440" s="572"/>
      <c r="C3440" s="572"/>
      <c r="D3440" s="572"/>
      <c r="E3440" s="572" t="s">
        <v>12920</v>
      </c>
      <c r="F3440" s="571">
        <v>81.97</v>
      </c>
      <c r="G3440" s="572"/>
      <c r="H3440" s="801" t="s">
        <v>12919</v>
      </c>
      <c r="I3440" s="801"/>
      <c r="J3440" s="571">
        <v>372.25</v>
      </c>
    </row>
    <row r="3441" spans="1:10" ht="0.95" customHeight="1" thickTop="1">
      <c r="A3441" s="570"/>
      <c r="B3441" s="570"/>
      <c r="C3441" s="570"/>
      <c r="D3441" s="570"/>
      <c r="E3441" s="570"/>
      <c r="F3441" s="570"/>
      <c r="G3441" s="570"/>
      <c r="H3441" s="570"/>
      <c r="I3441" s="570"/>
      <c r="J3441" s="570"/>
    </row>
    <row r="3442" spans="1:10" ht="18" customHeight="1">
      <c r="A3442" s="590"/>
      <c r="B3442" s="588" t="s">
        <v>12942</v>
      </c>
      <c r="C3442" s="590" t="s">
        <v>12941</v>
      </c>
      <c r="D3442" s="590" t="s">
        <v>12940</v>
      </c>
      <c r="E3442" s="802" t="s">
        <v>12939</v>
      </c>
      <c r="F3442" s="802"/>
      <c r="G3442" s="589" t="s">
        <v>12938</v>
      </c>
      <c r="H3442" s="588" t="s">
        <v>12937</v>
      </c>
      <c r="I3442" s="588" t="s">
        <v>12936</v>
      </c>
      <c r="J3442" s="588" t="s">
        <v>12935</v>
      </c>
    </row>
    <row r="3443" spans="1:10" ht="48" customHeight="1">
      <c r="A3443" s="586" t="s">
        <v>12934</v>
      </c>
      <c r="B3443" s="587" t="s">
        <v>13292</v>
      </c>
      <c r="C3443" s="586" t="s">
        <v>7</v>
      </c>
      <c r="D3443" s="586" t="s">
        <v>1982</v>
      </c>
      <c r="E3443" s="803" t="s">
        <v>12945</v>
      </c>
      <c r="F3443" s="803"/>
      <c r="G3443" s="585" t="s">
        <v>61</v>
      </c>
      <c r="H3443" s="584">
        <v>1</v>
      </c>
      <c r="I3443" s="583">
        <v>0.93</v>
      </c>
      <c r="J3443" s="583">
        <v>0.93</v>
      </c>
    </row>
    <row r="3444" spans="1:10" ht="48" customHeight="1">
      <c r="A3444" s="581" t="s">
        <v>12930</v>
      </c>
      <c r="B3444" s="582" t="s">
        <v>13290</v>
      </c>
      <c r="C3444" s="581" t="s">
        <v>7</v>
      </c>
      <c r="D3444" s="581" t="s">
        <v>1977</v>
      </c>
      <c r="E3444" s="804" t="s">
        <v>12945</v>
      </c>
      <c r="F3444" s="804"/>
      <c r="G3444" s="580" t="s">
        <v>23</v>
      </c>
      <c r="H3444" s="579">
        <v>1</v>
      </c>
      <c r="I3444" s="578">
        <v>0.84</v>
      </c>
      <c r="J3444" s="578">
        <v>0.84</v>
      </c>
    </row>
    <row r="3445" spans="1:10" ht="48" customHeight="1">
      <c r="A3445" s="581" t="s">
        <v>12930</v>
      </c>
      <c r="B3445" s="582" t="s">
        <v>13289</v>
      </c>
      <c r="C3445" s="581" t="s">
        <v>7</v>
      </c>
      <c r="D3445" s="581" t="s">
        <v>1978</v>
      </c>
      <c r="E3445" s="804" t="s">
        <v>12945</v>
      </c>
      <c r="F3445" s="804"/>
      <c r="G3445" s="580" t="s">
        <v>23</v>
      </c>
      <c r="H3445" s="579">
        <v>1</v>
      </c>
      <c r="I3445" s="578">
        <v>0.09</v>
      </c>
      <c r="J3445" s="578">
        <v>0.09</v>
      </c>
    </row>
    <row r="3446" spans="1:10" ht="25.5">
      <c r="A3446" s="572"/>
      <c r="B3446" s="572"/>
      <c r="C3446" s="572"/>
      <c r="D3446" s="572"/>
      <c r="E3446" s="572" t="s">
        <v>12923</v>
      </c>
      <c r="F3446" s="571">
        <v>0</v>
      </c>
      <c r="G3446" s="572" t="s">
        <v>12922</v>
      </c>
      <c r="H3446" s="571">
        <v>0</v>
      </c>
      <c r="I3446" s="572" t="s">
        <v>12921</v>
      </c>
      <c r="J3446" s="571">
        <v>0</v>
      </c>
    </row>
    <row r="3447" spans="1:10" ht="15" thickBot="1">
      <c r="A3447" s="572"/>
      <c r="B3447" s="572"/>
      <c r="C3447" s="572"/>
      <c r="D3447" s="572"/>
      <c r="E3447" s="572" t="s">
        <v>12920</v>
      </c>
      <c r="F3447" s="571">
        <v>0.26</v>
      </c>
      <c r="G3447" s="572"/>
      <c r="H3447" s="801" t="s">
        <v>12919</v>
      </c>
      <c r="I3447" s="801"/>
      <c r="J3447" s="571">
        <v>1.19</v>
      </c>
    </row>
    <row r="3448" spans="1:10" ht="0.95" customHeight="1" thickTop="1">
      <c r="A3448" s="570"/>
      <c r="B3448" s="570"/>
      <c r="C3448" s="570"/>
      <c r="D3448" s="570"/>
      <c r="E3448" s="570"/>
      <c r="F3448" s="570"/>
      <c r="G3448" s="570"/>
      <c r="H3448" s="570"/>
      <c r="I3448" s="570"/>
      <c r="J3448" s="570"/>
    </row>
    <row r="3449" spans="1:10" ht="18" customHeight="1">
      <c r="A3449" s="590"/>
      <c r="B3449" s="588" t="s">
        <v>12942</v>
      </c>
      <c r="C3449" s="590" t="s">
        <v>12941</v>
      </c>
      <c r="D3449" s="590" t="s">
        <v>12940</v>
      </c>
      <c r="E3449" s="802" t="s">
        <v>12939</v>
      </c>
      <c r="F3449" s="802"/>
      <c r="G3449" s="589" t="s">
        <v>12938</v>
      </c>
      <c r="H3449" s="588" t="s">
        <v>12937</v>
      </c>
      <c r="I3449" s="588" t="s">
        <v>12936</v>
      </c>
      <c r="J3449" s="588" t="s">
        <v>12935</v>
      </c>
    </row>
    <row r="3450" spans="1:10" ht="48" customHeight="1">
      <c r="A3450" s="586" t="s">
        <v>12934</v>
      </c>
      <c r="B3450" s="587" t="s">
        <v>13291</v>
      </c>
      <c r="C3450" s="586" t="s">
        <v>7</v>
      </c>
      <c r="D3450" s="586" t="s">
        <v>1981</v>
      </c>
      <c r="E3450" s="803" t="s">
        <v>12945</v>
      </c>
      <c r="F3450" s="803"/>
      <c r="G3450" s="585" t="s">
        <v>46</v>
      </c>
      <c r="H3450" s="584">
        <v>1</v>
      </c>
      <c r="I3450" s="583">
        <v>20.38</v>
      </c>
      <c r="J3450" s="583">
        <v>20.38</v>
      </c>
    </row>
    <row r="3451" spans="1:10" ht="48" customHeight="1">
      <c r="A3451" s="581" t="s">
        <v>12930</v>
      </c>
      <c r="B3451" s="582" t="s">
        <v>13290</v>
      </c>
      <c r="C3451" s="581" t="s">
        <v>7</v>
      </c>
      <c r="D3451" s="581" t="s">
        <v>1977</v>
      </c>
      <c r="E3451" s="804" t="s">
        <v>12945</v>
      </c>
      <c r="F3451" s="804"/>
      <c r="G3451" s="580" t="s">
        <v>23</v>
      </c>
      <c r="H3451" s="579">
        <v>1</v>
      </c>
      <c r="I3451" s="578">
        <v>0.84</v>
      </c>
      <c r="J3451" s="578">
        <v>0.84</v>
      </c>
    </row>
    <row r="3452" spans="1:10" ht="48" customHeight="1">
      <c r="A3452" s="581" t="s">
        <v>12930</v>
      </c>
      <c r="B3452" s="582" t="s">
        <v>13289</v>
      </c>
      <c r="C3452" s="581" t="s">
        <v>7</v>
      </c>
      <c r="D3452" s="581" t="s">
        <v>1978</v>
      </c>
      <c r="E3452" s="804" t="s">
        <v>12945</v>
      </c>
      <c r="F3452" s="804"/>
      <c r="G3452" s="580" t="s">
        <v>23</v>
      </c>
      <c r="H3452" s="579">
        <v>1</v>
      </c>
      <c r="I3452" s="578">
        <v>0.09</v>
      </c>
      <c r="J3452" s="578">
        <v>0.09</v>
      </c>
    </row>
    <row r="3453" spans="1:10" ht="48" customHeight="1">
      <c r="A3453" s="581" t="s">
        <v>12930</v>
      </c>
      <c r="B3453" s="582" t="s">
        <v>13288</v>
      </c>
      <c r="C3453" s="581" t="s">
        <v>7</v>
      </c>
      <c r="D3453" s="581" t="s">
        <v>1979</v>
      </c>
      <c r="E3453" s="804" t="s">
        <v>12945</v>
      </c>
      <c r="F3453" s="804"/>
      <c r="G3453" s="580" t="s">
        <v>23</v>
      </c>
      <c r="H3453" s="579">
        <v>1</v>
      </c>
      <c r="I3453" s="578">
        <v>1.05</v>
      </c>
      <c r="J3453" s="578">
        <v>1.05</v>
      </c>
    </row>
    <row r="3454" spans="1:10" ht="60" customHeight="1">
      <c r="A3454" s="581" t="s">
        <v>12930</v>
      </c>
      <c r="B3454" s="582" t="s">
        <v>13285</v>
      </c>
      <c r="C3454" s="581" t="s">
        <v>7</v>
      </c>
      <c r="D3454" s="581" t="s">
        <v>1980</v>
      </c>
      <c r="E3454" s="804" t="s">
        <v>12945</v>
      </c>
      <c r="F3454" s="804"/>
      <c r="G3454" s="580" t="s">
        <v>23</v>
      </c>
      <c r="H3454" s="579">
        <v>1</v>
      </c>
      <c r="I3454" s="578">
        <v>18.399999999999999</v>
      </c>
      <c r="J3454" s="578">
        <v>18.399999999999999</v>
      </c>
    </row>
    <row r="3455" spans="1:10" ht="25.5">
      <c r="A3455" s="572"/>
      <c r="B3455" s="572"/>
      <c r="C3455" s="572"/>
      <c r="D3455" s="572"/>
      <c r="E3455" s="572" t="s">
        <v>12923</v>
      </c>
      <c r="F3455" s="571">
        <v>0</v>
      </c>
      <c r="G3455" s="572" t="s">
        <v>12922</v>
      </c>
      <c r="H3455" s="571">
        <v>0</v>
      </c>
      <c r="I3455" s="572" t="s">
        <v>12921</v>
      </c>
      <c r="J3455" s="571">
        <v>0</v>
      </c>
    </row>
    <row r="3456" spans="1:10" ht="15" thickBot="1">
      <c r="A3456" s="572"/>
      <c r="B3456" s="572"/>
      <c r="C3456" s="572"/>
      <c r="D3456" s="572"/>
      <c r="E3456" s="572" t="s">
        <v>12920</v>
      </c>
      <c r="F3456" s="571">
        <v>5.75</v>
      </c>
      <c r="G3456" s="572"/>
      <c r="H3456" s="801" t="s">
        <v>12919</v>
      </c>
      <c r="I3456" s="801"/>
      <c r="J3456" s="571">
        <v>26.13</v>
      </c>
    </row>
    <row r="3457" spans="1:10" ht="0.95" customHeight="1" thickTop="1">
      <c r="A3457" s="570"/>
      <c r="B3457" s="570"/>
      <c r="C3457" s="570"/>
      <c r="D3457" s="570"/>
      <c r="E3457" s="570"/>
      <c r="F3457" s="570"/>
      <c r="G3457" s="570"/>
      <c r="H3457" s="570"/>
      <c r="I3457" s="570"/>
      <c r="J3457" s="570"/>
    </row>
    <row r="3458" spans="1:10" ht="18" customHeight="1">
      <c r="A3458" s="590"/>
      <c r="B3458" s="588" t="s">
        <v>12942</v>
      </c>
      <c r="C3458" s="590" t="s">
        <v>12941</v>
      </c>
      <c r="D3458" s="590" t="s">
        <v>12940</v>
      </c>
      <c r="E3458" s="802" t="s">
        <v>12939</v>
      </c>
      <c r="F3458" s="802"/>
      <c r="G3458" s="589" t="s">
        <v>12938</v>
      </c>
      <c r="H3458" s="588" t="s">
        <v>12937</v>
      </c>
      <c r="I3458" s="588" t="s">
        <v>12936</v>
      </c>
      <c r="J3458" s="588" t="s">
        <v>12935</v>
      </c>
    </row>
    <row r="3459" spans="1:10" ht="48" customHeight="1">
      <c r="A3459" s="586" t="s">
        <v>12934</v>
      </c>
      <c r="B3459" s="587" t="s">
        <v>13290</v>
      </c>
      <c r="C3459" s="586" t="s">
        <v>7</v>
      </c>
      <c r="D3459" s="586" t="s">
        <v>1977</v>
      </c>
      <c r="E3459" s="803" t="s">
        <v>12945</v>
      </c>
      <c r="F3459" s="803"/>
      <c r="G3459" s="585" t="s">
        <v>23</v>
      </c>
      <c r="H3459" s="584">
        <v>1</v>
      </c>
      <c r="I3459" s="583">
        <v>0.84</v>
      </c>
      <c r="J3459" s="583">
        <v>0.84</v>
      </c>
    </row>
    <row r="3460" spans="1:10" ht="36" customHeight="1">
      <c r="A3460" s="576" t="s">
        <v>12926</v>
      </c>
      <c r="B3460" s="577" t="s">
        <v>13287</v>
      </c>
      <c r="C3460" s="576" t="s">
        <v>7</v>
      </c>
      <c r="D3460" s="576" t="s">
        <v>5938</v>
      </c>
      <c r="E3460" s="800" t="s">
        <v>12947</v>
      </c>
      <c r="F3460" s="800"/>
      <c r="G3460" s="575" t="s">
        <v>41</v>
      </c>
      <c r="H3460" s="574">
        <v>6.3999999999999997E-5</v>
      </c>
      <c r="I3460" s="573">
        <v>12564.56</v>
      </c>
      <c r="J3460" s="573">
        <v>0.8</v>
      </c>
    </row>
    <row r="3461" spans="1:10" ht="24" customHeight="1">
      <c r="A3461" s="576" t="s">
        <v>12926</v>
      </c>
      <c r="B3461" s="577" t="s">
        <v>13286</v>
      </c>
      <c r="C3461" s="576" t="s">
        <v>7</v>
      </c>
      <c r="D3461" s="576" t="s">
        <v>6230</v>
      </c>
      <c r="E3461" s="800" t="s">
        <v>12947</v>
      </c>
      <c r="F3461" s="800"/>
      <c r="G3461" s="575" t="s">
        <v>41</v>
      </c>
      <c r="H3461" s="574">
        <v>6.3999999999999997E-5</v>
      </c>
      <c r="I3461" s="573">
        <v>660.55</v>
      </c>
      <c r="J3461" s="573">
        <v>0.04</v>
      </c>
    </row>
    <row r="3462" spans="1:10" ht="25.5">
      <c r="A3462" s="572"/>
      <c r="B3462" s="572"/>
      <c r="C3462" s="572"/>
      <c r="D3462" s="572"/>
      <c r="E3462" s="572" t="s">
        <v>12923</v>
      </c>
      <c r="F3462" s="571">
        <v>0</v>
      </c>
      <c r="G3462" s="572" t="s">
        <v>12922</v>
      </c>
      <c r="H3462" s="571">
        <v>0</v>
      </c>
      <c r="I3462" s="572" t="s">
        <v>12921</v>
      </c>
      <c r="J3462" s="571">
        <v>0</v>
      </c>
    </row>
    <row r="3463" spans="1:10" ht="15" thickBot="1">
      <c r="A3463" s="572"/>
      <c r="B3463" s="572"/>
      <c r="C3463" s="572"/>
      <c r="D3463" s="572"/>
      <c r="E3463" s="572" t="s">
        <v>12920</v>
      </c>
      <c r="F3463" s="571">
        <v>0.23</v>
      </c>
      <c r="G3463" s="572"/>
      <c r="H3463" s="801" t="s">
        <v>12919</v>
      </c>
      <c r="I3463" s="801"/>
      <c r="J3463" s="571">
        <v>1.07</v>
      </c>
    </row>
    <row r="3464" spans="1:10" ht="0.95" customHeight="1" thickTop="1">
      <c r="A3464" s="570"/>
      <c r="B3464" s="570"/>
      <c r="C3464" s="570"/>
      <c r="D3464" s="570"/>
      <c r="E3464" s="570"/>
      <c r="F3464" s="570"/>
      <c r="G3464" s="570"/>
      <c r="H3464" s="570"/>
      <c r="I3464" s="570"/>
      <c r="J3464" s="570"/>
    </row>
    <row r="3465" spans="1:10" ht="18" customHeight="1">
      <c r="A3465" s="590"/>
      <c r="B3465" s="588" t="s">
        <v>12942</v>
      </c>
      <c r="C3465" s="590" t="s">
        <v>12941</v>
      </c>
      <c r="D3465" s="590" t="s">
        <v>12940</v>
      </c>
      <c r="E3465" s="802" t="s">
        <v>12939</v>
      </c>
      <c r="F3465" s="802"/>
      <c r="G3465" s="589" t="s">
        <v>12938</v>
      </c>
      <c r="H3465" s="588" t="s">
        <v>12937</v>
      </c>
      <c r="I3465" s="588" t="s">
        <v>12936</v>
      </c>
      <c r="J3465" s="588" t="s">
        <v>12935</v>
      </c>
    </row>
    <row r="3466" spans="1:10" ht="48" customHeight="1">
      <c r="A3466" s="586" t="s">
        <v>12934</v>
      </c>
      <c r="B3466" s="587" t="s">
        <v>13289</v>
      </c>
      <c r="C3466" s="586" t="s">
        <v>7</v>
      </c>
      <c r="D3466" s="586" t="s">
        <v>1978</v>
      </c>
      <c r="E3466" s="803" t="s">
        <v>12945</v>
      </c>
      <c r="F3466" s="803"/>
      <c r="G3466" s="585" t="s">
        <v>23</v>
      </c>
      <c r="H3466" s="584">
        <v>1</v>
      </c>
      <c r="I3466" s="583">
        <v>0.09</v>
      </c>
      <c r="J3466" s="583">
        <v>0.09</v>
      </c>
    </row>
    <row r="3467" spans="1:10" ht="36" customHeight="1">
      <c r="A3467" s="576" t="s">
        <v>12926</v>
      </c>
      <c r="B3467" s="577" t="s">
        <v>13287</v>
      </c>
      <c r="C3467" s="576" t="s">
        <v>7</v>
      </c>
      <c r="D3467" s="576" t="s">
        <v>5938</v>
      </c>
      <c r="E3467" s="800" t="s">
        <v>12947</v>
      </c>
      <c r="F3467" s="800"/>
      <c r="G3467" s="575" t="s">
        <v>41</v>
      </c>
      <c r="H3467" s="574">
        <v>7.6000000000000001E-6</v>
      </c>
      <c r="I3467" s="573">
        <v>12564.56</v>
      </c>
      <c r="J3467" s="573">
        <v>0.09</v>
      </c>
    </row>
    <row r="3468" spans="1:10" ht="25.5">
      <c r="A3468" s="572"/>
      <c r="B3468" s="572"/>
      <c r="C3468" s="572"/>
      <c r="D3468" s="572"/>
      <c r="E3468" s="572" t="s">
        <v>12923</v>
      </c>
      <c r="F3468" s="571">
        <v>0</v>
      </c>
      <c r="G3468" s="572" t="s">
        <v>12922</v>
      </c>
      <c r="H3468" s="571">
        <v>0</v>
      </c>
      <c r="I3468" s="572" t="s">
        <v>12921</v>
      </c>
      <c r="J3468" s="571">
        <v>0</v>
      </c>
    </row>
    <row r="3469" spans="1:10" ht="15" thickBot="1">
      <c r="A3469" s="572"/>
      <c r="B3469" s="572"/>
      <c r="C3469" s="572"/>
      <c r="D3469" s="572"/>
      <c r="E3469" s="572" t="s">
        <v>12920</v>
      </c>
      <c r="F3469" s="571">
        <v>0.02</v>
      </c>
      <c r="G3469" s="572"/>
      <c r="H3469" s="801" t="s">
        <v>12919</v>
      </c>
      <c r="I3469" s="801"/>
      <c r="J3469" s="571">
        <v>0.11</v>
      </c>
    </row>
    <row r="3470" spans="1:10" ht="0.95" customHeight="1" thickTop="1">
      <c r="A3470" s="570"/>
      <c r="B3470" s="570"/>
      <c r="C3470" s="570"/>
      <c r="D3470" s="570"/>
      <c r="E3470" s="570"/>
      <c r="F3470" s="570"/>
      <c r="G3470" s="570"/>
      <c r="H3470" s="570"/>
      <c r="I3470" s="570"/>
      <c r="J3470" s="570"/>
    </row>
    <row r="3471" spans="1:10" ht="18" customHeight="1">
      <c r="A3471" s="590"/>
      <c r="B3471" s="588" t="s">
        <v>12942</v>
      </c>
      <c r="C3471" s="590" t="s">
        <v>12941</v>
      </c>
      <c r="D3471" s="590" t="s">
        <v>12940</v>
      </c>
      <c r="E3471" s="802" t="s">
        <v>12939</v>
      </c>
      <c r="F3471" s="802"/>
      <c r="G3471" s="589" t="s">
        <v>12938</v>
      </c>
      <c r="H3471" s="588" t="s">
        <v>12937</v>
      </c>
      <c r="I3471" s="588" t="s">
        <v>12936</v>
      </c>
      <c r="J3471" s="588" t="s">
        <v>12935</v>
      </c>
    </row>
    <row r="3472" spans="1:10" ht="48" customHeight="1">
      <c r="A3472" s="586" t="s">
        <v>12934</v>
      </c>
      <c r="B3472" s="587" t="s">
        <v>13288</v>
      </c>
      <c r="C3472" s="586" t="s">
        <v>7</v>
      </c>
      <c r="D3472" s="586" t="s">
        <v>1979</v>
      </c>
      <c r="E3472" s="803" t="s">
        <v>12945</v>
      </c>
      <c r="F3472" s="803"/>
      <c r="G3472" s="585" t="s">
        <v>23</v>
      </c>
      <c r="H3472" s="584">
        <v>1</v>
      </c>
      <c r="I3472" s="583">
        <v>1.05</v>
      </c>
      <c r="J3472" s="583">
        <v>1.05</v>
      </c>
    </row>
    <row r="3473" spans="1:10" ht="36" customHeight="1">
      <c r="A3473" s="576" t="s">
        <v>12926</v>
      </c>
      <c r="B3473" s="577" t="s">
        <v>13287</v>
      </c>
      <c r="C3473" s="576" t="s">
        <v>7</v>
      </c>
      <c r="D3473" s="576" t="s">
        <v>5938</v>
      </c>
      <c r="E3473" s="800" t="s">
        <v>12947</v>
      </c>
      <c r="F3473" s="800"/>
      <c r="G3473" s="575" t="s">
        <v>41</v>
      </c>
      <c r="H3473" s="574">
        <v>8.0000000000000007E-5</v>
      </c>
      <c r="I3473" s="573">
        <v>12564.56</v>
      </c>
      <c r="J3473" s="573">
        <v>1</v>
      </c>
    </row>
    <row r="3474" spans="1:10" ht="24" customHeight="1">
      <c r="A3474" s="576" t="s">
        <v>12926</v>
      </c>
      <c r="B3474" s="577" t="s">
        <v>13286</v>
      </c>
      <c r="C3474" s="576" t="s">
        <v>7</v>
      </c>
      <c r="D3474" s="576" t="s">
        <v>6230</v>
      </c>
      <c r="E3474" s="800" t="s">
        <v>12947</v>
      </c>
      <c r="F3474" s="800"/>
      <c r="G3474" s="575" t="s">
        <v>41</v>
      </c>
      <c r="H3474" s="574">
        <v>8.0000000000000007E-5</v>
      </c>
      <c r="I3474" s="573">
        <v>660.55</v>
      </c>
      <c r="J3474" s="573">
        <v>0.05</v>
      </c>
    </row>
    <row r="3475" spans="1:10" ht="25.5">
      <c r="A3475" s="572"/>
      <c r="B3475" s="572"/>
      <c r="C3475" s="572"/>
      <c r="D3475" s="572"/>
      <c r="E3475" s="572" t="s">
        <v>12923</v>
      </c>
      <c r="F3475" s="571">
        <v>0</v>
      </c>
      <c r="G3475" s="572" t="s">
        <v>12922</v>
      </c>
      <c r="H3475" s="571">
        <v>0</v>
      </c>
      <c r="I3475" s="572" t="s">
        <v>12921</v>
      </c>
      <c r="J3475" s="571">
        <v>0</v>
      </c>
    </row>
    <row r="3476" spans="1:10" ht="15" thickBot="1">
      <c r="A3476" s="572"/>
      <c r="B3476" s="572"/>
      <c r="C3476" s="572"/>
      <c r="D3476" s="572"/>
      <c r="E3476" s="572" t="s">
        <v>12920</v>
      </c>
      <c r="F3476" s="571">
        <v>0.28999999999999998</v>
      </c>
      <c r="G3476" s="572"/>
      <c r="H3476" s="801" t="s">
        <v>12919</v>
      </c>
      <c r="I3476" s="801"/>
      <c r="J3476" s="571">
        <v>1.34</v>
      </c>
    </row>
    <row r="3477" spans="1:10" ht="0.95" customHeight="1" thickTop="1">
      <c r="A3477" s="570"/>
      <c r="B3477" s="570"/>
      <c r="C3477" s="570"/>
      <c r="D3477" s="570"/>
      <c r="E3477" s="570"/>
      <c r="F3477" s="570"/>
      <c r="G3477" s="570"/>
      <c r="H3477" s="570"/>
      <c r="I3477" s="570"/>
      <c r="J3477" s="570"/>
    </row>
    <row r="3478" spans="1:10" ht="18" customHeight="1">
      <c r="A3478" s="590"/>
      <c r="B3478" s="588" t="s">
        <v>12942</v>
      </c>
      <c r="C3478" s="590" t="s">
        <v>12941</v>
      </c>
      <c r="D3478" s="590" t="s">
        <v>12940</v>
      </c>
      <c r="E3478" s="802" t="s">
        <v>12939</v>
      </c>
      <c r="F3478" s="802"/>
      <c r="G3478" s="589" t="s">
        <v>12938</v>
      </c>
      <c r="H3478" s="588" t="s">
        <v>12937</v>
      </c>
      <c r="I3478" s="588" t="s">
        <v>12936</v>
      </c>
      <c r="J3478" s="588" t="s">
        <v>12935</v>
      </c>
    </row>
    <row r="3479" spans="1:10" ht="60" customHeight="1">
      <c r="A3479" s="586" t="s">
        <v>12934</v>
      </c>
      <c r="B3479" s="587" t="s">
        <v>13285</v>
      </c>
      <c r="C3479" s="586" t="s">
        <v>7</v>
      </c>
      <c r="D3479" s="586" t="s">
        <v>1980</v>
      </c>
      <c r="E3479" s="803" t="s">
        <v>12945</v>
      </c>
      <c r="F3479" s="803"/>
      <c r="G3479" s="585" t="s">
        <v>23</v>
      </c>
      <c r="H3479" s="584">
        <v>1</v>
      </c>
      <c r="I3479" s="583">
        <v>18.399999999999999</v>
      </c>
      <c r="J3479" s="583">
        <v>18.399999999999999</v>
      </c>
    </row>
    <row r="3480" spans="1:10" ht="24" customHeight="1">
      <c r="A3480" s="576" t="s">
        <v>12926</v>
      </c>
      <c r="B3480" s="577" t="s">
        <v>13051</v>
      </c>
      <c r="C3480" s="576" t="s">
        <v>7</v>
      </c>
      <c r="D3480" s="576" t="s">
        <v>6675</v>
      </c>
      <c r="E3480" s="800" t="s">
        <v>12924</v>
      </c>
      <c r="F3480" s="800"/>
      <c r="G3480" s="575" t="s">
        <v>58</v>
      </c>
      <c r="H3480" s="574">
        <v>3.395</v>
      </c>
      <c r="I3480" s="573">
        <v>5.42</v>
      </c>
      <c r="J3480" s="573">
        <v>18.399999999999999</v>
      </c>
    </row>
    <row r="3481" spans="1:10" ht="25.5">
      <c r="A3481" s="572"/>
      <c r="B3481" s="572"/>
      <c r="C3481" s="572"/>
      <c r="D3481" s="572"/>
      <c r="E3481" s="572" t="s">
        <v>12923</v>
      </c>
      <c r="F3481" s="571">
        <v>0</v>
      </c>
      <c r="G3481" s="572" t="s">
        <v>12922</v>
      </c>
      <c r="H3481" s="571">
        <v>0</v>
      </c>
      <c r="I3481" s="572" t="s">
        <v>12921</v>
      </c>
      <c r="J3481" s="571">
        <v>0</v>
      </c>
    </row>
    <row r="3482" spans="1:10" ht="15" thickBot="1">
      <c r="A3482" s="572"/>
      <c r="B3482" s="572"/>
      <c r="C3482" s="572"/>
      <c r="D3482" s="572"/>
      <c r="E3482" s="572" t="s">
        <v>12920</v>
      </c>
      <c r="F3482" s="571">
        <v>5.19</v>
      </c>
      <c r="G3482" s="572"/>
      <c r="H3482" s="801" t="s">
        <v>12919</v>
      </c>
      <c r="I3482" s="801"/>
      <c r="J3482" s="571">
        <v>23.59</v>
      </c>
    </row>
    <row r="3483" spans="1:10" ht="0.95" customHeight="1" thickTop="1">
      <c r="A3483" s="570"/>
      <c r="B3483" s="570"/>
      <c r="C3483" s="570"/>
      <c r="D3483" s="570"/>
      <c r="E3483" s="570"/>
      <c r="F3483" s="570"/>
      <c r="G3483" s="570"/>
      <c r="H3483" s="570"/>
      <c r="I3483" s="570"/>
      <c r="J3483" s="570"/>
    </row>
    <row r="3484" spans="1:10" ht="18" customHeight="1">
      <c r="A3484" s="590"/>
      <c r="B3484" s="588" t="s">
        <v>12942</v>
      </c>
      <c r="C3484" s="590" t="s">
        <v>12941</v>
      </c>
      <c r="D3484" s="590" t="s">
        <v>12940</v>
      </c>
      <c r="E3484" s="802" t="s">
        <v>12939</v>
      </c>
      <c r="F3484" s="802"/>
      <c r="G3484" s="589" t="s">
        <v>12938</v>
      </c>
      <c r="H3484" s="588" t="s">
        <v>12937</v>
      </c>
      <c r="I3484" s="588" t="s">
        <v>12936</v>
      </c>
      <c r="J3484" s="588" t="s">
        <v>12935</v>
      </c>
    </row>
    <row r="3485" spans="1:10" ht="36" customHeight="1">
      <c r="A3485" s="586" t="s">
        <v>12934</v>
      </c>
      <c r="B3485" s="587" t="s">
        <v>13284</v>
      </c>
      <c r="C3485" s="586" t="s">
        <v>7</v>
      </c>
      <c r="D3485" s="586" t="s">
        <v>2320</v>
      </c>
      <c r="E3485" s="803" t="s">
        <v>13070</v>
      </c>
      <c r="F3485" s="803"/>
      <c r="G3485" s="585" t="s">
        <v>21</v>
      </c>
      <c r="H3485" s="584">
        <v>1</v>
      </c>
      <c r="I3485" s="583">
        <v>14.02</v>
      </c>
      <c r="J3485" s="583">
        <v>14.02</v>
      </c>
    </row>
    <row r="3486" spans="1:10" ht="24" customHeight="1">
      <c r="A3486" s="581" t="s">
        <v>12930</v>
      </c>
      <c r="B3486" s="582" t="s">
        <v>13272</v>
      </c>
      <c r="C3486" s="581" t="s">
        <v>7</v>
      </c>
      <c r="D3486" s="581" t="s">
        <v>137</v>
      </c>
      <c r="E3486" s="804" t="s">
        <v>12928</v>
      </c>
      <c r="F3486" s="804"/>
      <c r="G3486" s="580" t="s">
        <v>23</v>
      </c>
      <c r="H3486" s="579">
        <v>1.8E-3</v>
      </c>
      <c r="I3486" s="578">
        <v>14.93</v>
      </c>
      <c r="J3486" s="578">
        <v>0.02</v>
      </c>
    </row>
    <row r="3487" spans="1:10" ht="24" customHeight="1">
      <c r="A3487" s="581" t="s">
        <v>12930</v>
      </c>
      <c r="B3487" s="582" t="s">
        <v>13273</v>
      </c>
      <c r="C3487" s="581" t="s">
        <v>7</v>
      </c>
      <c r="D3487" s="581" t="s">
        <v>142</v>
      </c>
      <c r="E3487" s="804" t="s">
        <v>12928</v>
      </c>
      <c r="F3487" s="804"/>
      <c r="G3487" s="580" t="s">
        <v>23</v>
      </c>
      <c r="H3487" s="579">
        <v>1.2500000000000001E-2</v>
      </c>
      <c r="I3487" s="578">
        <v>19.75</v>
      </c>
      <c r="J3487" s="578">
        <v>0.24</v>
      </c>
    </row>
    <row r="3488" spans="1:10" ht="24" customHeight="1">
      <c r="A3488" s="576" t="s">
        <v>12926</v>
      </c>
      <c r="B3488" s="577" t="s">
        <v>13283</v>
      </c>
      <c r="C3488" s="576" t="s">
        <v>7</v>
      </c>
      <c r="D3488" s="576" t="s">
        <v>4745</v>
      </c>
      <c r="E3488" s="800" t="s">
        <v>12924</v>
      </c>
      <c r="F3488" s="800"/>
      <c r="G3488" s="575" t="s">
        <v>21</v>
      </c>
      <c r="H3488" s="574">
        <v>1.1100000000000001</v>
      </c>
      <c r="I3488" s="573">
        <v>12.4</v>
      </c>
      <c r="J3488" s="573">
        <v>13.76</v>
      </c>
    </row>
    <row r="3489" spans="1:10" ht="25.5">
      <c r="A3489" s="572"/>
      <c r="B3489" s="572"/>
      <c r="C3489" s="572"/>
      <c r="D3489" s="572"/>
      <c r="E3489" s="572" t="s">
        <v>12923</v>
      </c>
      <c r="F3489" s="571">
        <v>0.11409323046832555</v>
      </c>
      <c r="G3489" s="572" t="s">
        <v>12922</v>
      </c>
      <c r="H3489" s="571">
        <v>0.1</v>
      </c>
      <c r="I3489" s="572" t="s">
        <v>12921</v>
      </c>
      <c r="J3489" s="571">
        <v>0.21</v>
      </c>
    </row>
    <row r="3490" spans="1:10" ht="15" thickBot="1">
      <c r="A3490" s="572"/>
      <c r="B3490" s="572"/>
      <c r="C3490" s="572"/>
      <c r="D3490" s="572"/>
      <c r="E3490" s="572" t="s">
        <v>12920</v>
      </c>
      <c r="F3490" s="571">
        <v>3.95</v>
      </c>
      <c r="G3490" s="572"/>
      <c r="H3490" s="801" t="s">
        <v>12919</v>
      </c>
      <c r="I3490" s="801"/>
      <c r="J3490" s="571">
        <v>17.97</v>
      </c>
    </row>
    <row r="3491" spans="1:10" ht="0.95" customHeight="1" thickTop="1">
      <c r="A3491" s="570"/>
      <c r="B3491" s="570"/>
      <c r="C3491" s="570"/>
      <c r="D3491" s="570"/>
      <c r="E3491" s="570"/>
      <c r="F3491" s="570"/>
      <c r="G3491" s="570"/>
      <c r="H3491" s="570"/>
      <c r="I3491" s="570"/>
      <c r="J3491" s="570"/>
    </row>
    <row r="3492" spans="1:10" ht="18" customHeight="1">
      <c r="A3492" s="590"/>
      <c r="B3492" s="588" t="s">
        <v>12942</v>
      </c>
      <c r="C3492" s="590" t="s">
        <v>12941</v>
      </c>
      <c r="D3492" s="590" t="s">
        <v>12940</v>
      </c>
      <c r="E3492" s="802" t="s">
        <v>12939</v>
      </c>
      <c r="F3492" s="802"/>
      <c r="G3492" s="589" t="s">
        <v>12938</v>
      </c>
      <c r="H3492" s="588" t="s">
        <v>12937</v>
      </c>
      <c r="I3492" s="588" t="s">
        <v>12936</v>
      </c>
      <c r="J3492" s="588" t="s">
        <v>12935</v>
      </c>
    </row>
    <row r="3493" spans="1:10" ht="36" customHeight="1">
      <c r="A3493" s="586" t="s">
        <v>12934</v>
      </c>
      <c r="B3493" s="587" t="s">
        <v>13282</v>
      </c>
      <c r="C3493" s="586" t="s">
        <v>7</v>
      </c>
      <c r="D3493" s="586" t="s">
        <v>2322</v>
      </c>
      <c r="E3493" s="803" t="s">
        <v>13070</v>
      </c>
      <c r="F3493" s="803"/>
      <c r="G3493" s="585" t="s">
        <v>21</v>
      </c>
      <c r="H3493" s="584">
        <v>1</v>
      </c>
      <c r="I3493" s="583">
        <v>11.99</v>
      </c>
      <c r="J3493" s="583">
        <v>11.99</v>
      </c>
    </row>
    <row r="3494" spans="1:10" ht="24" customHeight="1">
      <c r="A3494" s="581" t="s">
        <v>12930</v>
      </c>
      <c r="B3494" s="582" t="s">
        <v>13273</v>
      </c>
      <c r="C3494" s="581" t="s">
        <v>7</v>
      </c>
      <c r="D3494" s="581" t="s">
        <v>142</v>
      </c>
      <c r="E3494" s="804" t="s">
        <v>12928</v>
      </c>
      <c r="F3494" s="804"/>
      <c r="G3494" s="580" t="s">
        <v>23</v>
      </c>
      <c r="H3494" s="579">
        <v>3.7000000000000002E-3</v>
      </c>
      <c r="I3494" s="578">
        <v>19.75</v>
      </c>
      <c r="J3494" s="578">
        <v>7.0000000000000007E-2</v>
      </c>
    </row>
    <row r="3495" spans="1:10" ht="24" customHeight="1">
      <c r="A3495" s="576" t="s">
        <v>12926</v>
      </c>
      <c r="B3495" s="577" t="s">
        <v>13281</v>
      </c>
      <c r="C3495" s="576" t="s">
        <v>7</v>
      </c>
      <c r="D3495" s="576" t="s">
        <v>10479</v>
      </c>
      <c r="E3495" s="800" t="s">
        <v>12924</v>
      </c>
      <c r="F3495" s="800"/>
      <c r="G3495" s="575" t="s">
        <v>21</v>
      </c>
      <c r="H3495" s="574">
        <v>1.1100000000000001</v>
      </c>
      <c r="I3495" s="573">
        <v>10.74</v>
      </c>
      <c r="J3495" s="573">
        <v>11.92</v>
      </c>
    </row>
    <row r="3496" spans="1:10" ht="25.5">
      <c r="A3496" s="572"/>
      <c r="B3496" s="572"/>
      <c r="C3496" s="572"/>
      <c r="D3496" s="572"/>
      <c r="E3496" s="572" t="s">
        <v>12923</v>
      </c>
      <c r="F3496" s="571">
        <v>2.7165054873410845E-2</v>
      </c>
      <c r="G3496" s="572" t="s">
        <v>12922</v>
      </c>
      <c r="H3496" s="571">
        <v>0.02</v>
      </c>
      <c r="I3496" s="572" t="s">
        <v>12921</v>
      </c>
      <c r="J3496" s="571">
        <v>0.05</v>
      </c>
    </row>
    <row r="3497" spans="1:10" ht="15" thickBot="1">
      <c r="A3497" s="572"/>
      <c r="B3497" s="572"/>
      <c r="C3497" s="572"/>
      <c r="D3497" s="572"/>
      <c r="E3497" s="572" t="s">
        <v>12920</v>
      </c>
      <c r="F3497" s="571">
        <v>3.38</v>
      </c>
      <c r="G3497" s="572"/>
      <c r="H3497" s="801" t="s">
        <v>12919</v>
      </c>
      <c r="I3497" s="801"/>
      <c r="J3497" s="571">
        <v>15.37</v>
      </c>
    </row>
    <row r="3498" spans="1:10" ht="0.95" customHeight="1" thickTop="1">
      <c r="A3498" s="570"/>
      <c r="B3498" s="570"/>
      <c r="C3498" s="570"/>
      <c r="D3498" s="570"/>
      <c r="E3498" s="570"/>
      <c r="F3498" s="570"/>
      <c r="G3498" s="570"/>
      <c r="H3498" s="570"/>
      <c r="I3498" s="570"/>
      <c r="J3498" s="570"/>
    </row>
    <row r="3499" spans="1:10" ht="18" customHeight="1">
      <c r="A3499" s="590"/>
      <c r="B3499" s="588" t="s">
        <v>12942</v>
      </c>
      <c r="C3499" s="590" t="s">
        <v>12941</v>
      </c>
      <c r="D3499" s="590" t="s">
        <v>12940</v>
      </c>
      <c r="E3499" s="802" t="s">
        <v>12939</v>
      </c>
      <c r="F3499" s="802"/>
      <c r="G3499" s="589" t="s">
        <v>12938</v>
      </c>
      <c r="H3499" s="588" t="s">
        <v>12937</v>
      </c>
      <c r="I3499" s="588" t="s">
        <v>12936</v>
      </c>
      <c r="J3499" s="588" t="s">
        <v>12935</v>
      </c>
    </row>
    <row r="3500" spans="1:10" ht="36" customHeight="1">
      <c r="A3500" s="586" t="s">
        <v>12934</v>
      </c>
      <c r="B3500" s="587" t="s">
        <v>13280</v>
      </c>
      <c r="C3500" s="586" t="s">
        <v>7</v>
      </c>
      <c r="D3500" s="586" t="s">
        <v>2318</v>
      </c>
      <c r="E3500" s="803" t="s">
        <v>13070</v>
      </c>
      <c r="F3500" s="803"/>
      <c r="G3500" s="585" t="s">
        <v>21</v>
      </c>
      <c r="H3500" s="584">
        <v>1</v>
      </c>
      <c r="I3500" s="583">
        <v>14.89</v>
      </c>
      <c r="J3500" s="583">
        <v>14.89</v>
      </c>
    </row>
    <row r="3501" spans="1:10" ht="24" customHeight="1">
      <c r="A3501" s="581" t="s">
        <v>12930</v>
      </c>
      <c r="B3501" s="582" t="s">
        <v>13273</v>
      </c>
      <c r="C3501" s="581" t="s">
        <v>7</v>
      </c>
      <c r="D3501" s="581" t="s">
        <v>142</v>
      </c>
      <c r="E3501" s="804" t="s">
        <v>12928</v>
      </c>
      <c r="F3501" s="804"/>
      <c r="G3501" s="580" t="s">
        <v>23</v>
      </c>
      <c r="H3501" s="579">
        <v>4.2000000000000003E-2</v>
      </c>
      <c r="I3501" s="578">
        <v>19.75</v>
      </c>
      <c r="J3501" s="578">
        <v>0.82</v>
      </c>
    </row>
    <row r="3502" spans="1:10" ht="24" customHeight="1">
      <c r="A3502" s="581" t="s">
        <v>12930</v>
      </c>
      <c r="B3502" s="582" t="s">
        <v>13272</v>
      </c>
      <c r="C3502" s="581" t="s">
        <v>7</v>
      </c>
      <c r="D3502" s="581" t="s">
        <v>137</v>
      </c>
      <c r="E3502" s="804" t="s">
        <v>12928</v>
      </c>
      <c r="F3502" s="804"/>
      <c r="G3502" s="580" t="s">
        <v>23</v>
      </c>
      <c r="H3502" s="579">
        <v>5.8999999999999999E-3</v>
      </c>
      <c r="I3502" s="578">
        <v>14.93</v>
      </c>
      <c r="J3502" s="578">
        <v>0.08</v>
      </c>
    </row>
    <row r="3503" spans="1:10" ht="24" customHeight="1">
      <c r="A3503" s="576" t="s">
        <v>12926</v>
      </c>
      <c r="B3503" s="577" t="s">
        <v>13279</v>
      </c>
      <c r="C3503" s="576" t="s">
        <v>7</v>
      </c>
      <c r="D3503" s="576" t="s">
        <v>4747</v>
      </c>
      <c r="E3503" s="800" t="s">
        <v>12924</v>
      </c>
      <c r="F3503" s="800"/>
      <c r="G3503" s="575" t="s">
        <v>21</v>
      </c>
      <c r="H3503" s="574">
        <v>1.07</v>
      </c>
      <c r="I3503" s="573">
        <v>13.08</v>
      </c>
      <c r="J3503" s="573">
        <v>13.99</v>
      </c>
    </row>
    <row r="3504" spans="1:10" ht="25.5">
      <c r="A3504" s="572"/>
      <c r="B3504" s="572"/>
      <c r="C3504" s="572"/>
      <c r="D3504" s="572"/>
      <c r="E3504" s="572" t="s">
        <v>12923</v>
      </c>
      <c r="F3504" s="571">
        <v>0.39117679017711615</v>
      </c>
      <c r="G3504" s="572" t="s">
        <v>12922</v>
      </c>
      <c r="H3504" s="571">
        <v>0.33</v>
      </c>
      <c r="I3504" s="572" t="s">
        <v>12921</v>
      </c>
      <c r="J3504" s="571">
        <v>0.72</v>
      </c>
    </row>
    <row r="3505" spans="1:10" ht="15" thickBot="1">
      <c r="A3505" s="572"/>
      <c r="B3505" s="572"/>
      <c r="C3505" s="572"/>
      <c r="D3505" s="572"/>
      <c r="E3505" s="572" t="s">
        <v>12920</v>
      </c>
      <c r="F3505" s="571">
        <v>4.2</v>
      </c>
      <c r="G3505" s="572"/>
      <c r="H3505" s="801" t="s">
        <v>12919</v>
      </c>
      <c r="I3505" s="801"/>
      <c r="J3505" s="571">
        <v>19.09</v>
      </c>
    </row>
    <row r="3506" spans="1:10" ht="0.95" customHeight="1" thickTop="1">
      <c r="A3506" s="570"/>
      <c r="B3506" s="570"/>
      <c r="C3506" s="570"/>
      <c r="D3506" s="570"/>
      <c r="E3506" s="570"/>
      <c r="F3506" s="570"/>
      <c r="G3506" s="570"/>
      <c r="H3506" s="570"/>
      <c r="I3506" s="570"/>
      <c r="J3506" s="570"/>
    </row>
    <row r="3507" spans="1:10" ht="18" customHeight="1">
      <c r="A3507" s="590"/>
      <c r="B3507" s="588" t="s">
        <v>12942</v>
      </c>
      <c r="C3507" s="590" t="s">
        <v>12941</v>
      </c>
      <c r="D3507" s="590" t="s">
        <v>12940</v>
      </c>
      <c r="E3507" s="802" t="s">
        <v>12939</v>
      </c>
      <c r="F3507" s="802"/>
      <c r="G3507" s="589" t="s">
        <v>12938</v>
      </c>
      <c r="H3507" s="588" t="s">
        <v>12937</v>
      </c>
      <c r="I3507" s="588" t="s">
        <v>12936</v>
      </c>
      <c r="J3507" s="588" t="s">
        <v>12935</v>
      </c>
    </row>
    <row r="3508" spans="1:10" ht="24" customHeight="1">
      <c r="A3508" s="586" t="s">
        <v>12934</v>
      </c>
      <c r="B3508" s="587" t="s">
        <v>13278</v>
      </c>
      <c r="C3508" s="586" t="s">
        <v>7</v>
      </c>
      <c r="D3508" s="586" t="s">
        <v>2328</v>
      </c>
      <c r="E3508" s="803" t="s">
        <v>13070</v>
      </c>
      <c r="F3508" s="803"/>
      <c r="G3508" s="585" t="s">
        <v>21</v>
      </c>
      <c r="H3508" s="584">
        <v>1</v>
      </c>
      <c r="I3508" s="583">
        <v>14.94</v>
      </c>
      <c r="J3508" s="583">
        <v>14.94</v>
      </c>
    </row>
    <row r="3509" spans="1:10" ht="24" customHeight="1">
      <c r="A3509" s="581" t="s">
        <v>12930</v>
      </c>
      <c r="B3509" s="582" t="s">
        <v>13272</v>
      </c>
      <c r="C3509" s="581" t="s">
        <v>7</v>
      </c>
      <c r="D3509" s="581" t="s">
        <v>137</v>
      </c>
      <c r="E3509" s="804" t="s">
        <v>12928</v>
      </c>
      <c r="F3509" s="804"/>
      <c r="G3509" s="580" t="s">
        <v>23</v>
      </c>
      <c r="H3509" s="579">
        <v>2.3E-3</v>
      </c>
      <c r="I3509" s="578">
        <v>14.93</v>
      </c>
      <c r="J3509" s="578">
        <v>0.03</v>
      </c>
    </row>
    <row r="3510" spans="1:10" ht="24" customHeight="1">
      <c r="A3510" s="581" t="s">
        <v>12930</v>
      </c>
      <c r="B3510" s="582" t="s">
        <v>13273</v>
      </c>
      <c r="C3510" s="581" t="s">
        <v>7</v>
      </c>
      <c r="D3510" s="581" t="s">
        <v>142</v>
      </c>
      <c r="E3510" s="804" t="s">
        <v>12928</v>
      </c>
      <c r="F3510" s="804"/>
      <c r="G3510" s="580" t="s">
        <v>23</v>
      </c>
      <c r="H3510" s="579">
        <v>1.6199999999999999E-2</v>
      </c>
      <c r="I3510" s="578">
        <v>19.75</v>
      </c>
      <c r="J3510" s="578">
        <v>0.31</v>
      </c>
    </row>
    <row r="3511" spans="1:10" ht="24" customHeight="1">
      <c r="A3511" s="576" t="s">
        <v>12926</v>
      </c>
      <c r="B3511" s="577" t="s">
        <v>13277</v>
      </c>
      <c r="C3511" s="576" t="s">
        <v>7</v>
      </c>
      <c r="D3511" s="576" t="s">
        <v>4748</v>
      </c>
      <c r="E3511" s="800" t="s">
        <v>12924</v>
      </c>
      <c r="F3511" s="800"/>
      <c r="G3511" s="575" t="s">
        <v>21</v>
      </c>
      <c r="H3511" s="574">
        <v>1.1100000000000001</v>
      </c>
      <c r="I3511" s="573">
        <v>13.16</v>
      </c>
      <c r="J3511" s="573">
        <v>14.6</v>
      </c>
    </row>
    <row r="3512" spans="1:10" ht="25.5">
      <c r="A3512" s="572"/>
      <c r="B3512" s="572"/>
      <c r="C3512" s="572"/>
      <c r="D3512" s="572"/>
      <c r="E3512" s="572" t="s">
        <v>12923</v>
      </c>
      <c r="F3512" s="571">
        <v>0.14669129631641856</v>
      </c>
      <c r="G3512" s="572" t="s">
        <v>12922</v>
      </c>
      <c r="H3512" s="571">
        <v>0.12</v>
      </c>
      <c r="I3512" s="572" t="s">
        <v>12921</v>
      </c>
      <c r="J3512" s="571">
        <v>0.27</v>
      </c>
    </row>
    <row r="3513" spans="1:10" ht="15" thickBot="1">
      <c r="A3513" s="572"/>
      <c r="B3513" s="572"/>
      <c r="C3513" s="572"/>
      <c r="D3513" s="572"/>
      <c r="E3513" s="572" t="s">
        <v>12920</v>
      </c>
      <c r="F3513" s="571">
        <v>4.21</v>
      </c>
      <c r="G3513" s="572"/>
      <c r="H3513" s="801" t="s">
        <v>12919</v>
      </c>
      <c r="I3513" s="801"/>
      <c r="J3513" s="571">
        <v>19.149999999999999</v>
      </c>
    </row>
    <row r="3514" spans="1:10" ht="0.95" customHeight="1" thickTop="1">
      <c r="A3514" s="570"/>
      <c r="B3514" s="570"/>
      <c r="C3514" s="570"/>
      <c r="D3514" s="570"/>
      <c r="E3514" s="570"/>
      <c r="F3514" s="570"/>
      <c r="G3514" s="570"/>
      <c r="H3514" s="570"/>
      <c r="I3514" s="570"/>
      <c r="J3514" s="570"/>
    </row>
    <row r="3515" spans="1:10" ht="18" customHeight="1">
      <c r="A3515" s="590"/>
      <c r="B3515" s="588" t="s">
        <v>12942</v>
      </c>
      <c r="C3515" s="590" t="s">
        <v>12941</v>
      </c>
      <c r="D3515" s="590" t="s">
        <v>12940</v>
      </c>
      <c r="E3515" s="802" t="s">
        <v>12939</v>
      </c>
      <c r="F3515" s="802"/>
      <c r="G3515" s="589" t="s">
        <v>12938</v>
      </c>
      <c r="H3515" s="588" t="s">
        <v>12937</v>
      </c>
      <c r="I3515" s="588" t="s">
        <v>12936</v>
      </c>
      <c r="J3515" s="588" t="s">
        <v>12935</v>
      </c>
    </row>
    <row r="3516" spans="1:10" ht="24" customHeight="1">
      <c r="A3516" s="586" t="s">
        <v>12934</v>
      </c>
      <c r="B3516" s="587" t="s">
        <v>13276</v>
      </c>
      <c r="C3516" s="586" t="s">
        <v>7</v>
      </c>
      <c r="D3516" s="586" t="s">
        <v>2325</v>
      </c>
      <c r="E3516" s="803" t="s">
        <v>13070</v>
      </c>
      <c r="F3516" s="803"/>
      <c r="G3516" s="585" t="s">
        <v>21</v>
      </c>
      <c r="H3516" s="584">
        <v>1</v>
      </c>
      <c r="I3516" s="583">
        <v>14.58</v>
      </c>
      <c r="J3516" s="583">
        <v>14.58</v>
      </c>
    </row>
    <row r="3517" spans="1:10" ht="24" customHeight="1">
      <c r="A3517" s="581" t="s">
        <v>12930</v>
      </c>
      <c r="B3517" s="582" t="s">
        <v>13273</v>
      </c>
      <c r="C3517" s="581" t="s">
        <v>7</v>
      </c>
      <c r="D3517" s="581" t="s">
        <v>142</v>
      </c>
      <c r="E3517" s="804" t="s">
        <v>12928</v>
      </c>
      <c r="F3517" s="804"/>
      <c r="G3517" s="580" t="s">
        <v>23</v>
      </c>
      <c r="H3517" s="579">
        <v>9.3299999999999994E-2</v>
      </c>
      <c r="I3517" s="578">
        <v>19.75</v>
      </c>
      <c r="J3517" s="578">
        <v>1.84</v>
      </c>
    </row>
    <row r="3518" spans="1:10" ht="24" customHeight="1">
      <c r="A3518" s="581" t="s">
        <v>12930</v>
      </c>
      <c r="B3518" s="582" t="s">
        <v>13272</v>
      </c>
      <c r="C3518" s="581" t="s">
        <v>7</v>
      </c>
      <c r="D3518" s="581" t="s">
        <v>137</v>
      </c>
      <c r="E3518" s="804" t="s">
        <v>12928</v>
      </c>
      <c r="F3518" s="804"/>
      <c r="G3518" s="580" t="s">
        <v>23</v>
      </c>
      <c r="H3518" s="579">
        <v>1.3100000000000001E-2</v>
      </c>
      <c r="I3518" s="578">
        <v>14.93</v>
      </c>
      <c r="J3518" s="578">
        <v>0.19</v>
      </c>
    </row>
    <row r="3519" spans="1:10" ht="24" customHeight="1">
      <c r="A3519" s="576" t="s">
        <v>12926</v>
      </c>
      <c r="B3519" s="577" t="s">
        <v>13271</v>
      </c>
      <c r="C3519" s="576" t="s">
        <v>7</v>
      </c>
      <c r="D3519" s="576" t="s">
        <v>10483</v>
      </c>
      <c r="E3519" s="800" t="s">
        <v>12924</v>
      </c>
      <c r="F3519" s="800"/>
      <c r="G3519" s="575" t="s">
        <v>21</v>
      </c>
      <c r="H3519" s="574">
        <v>1.07</v>
      </c>
      <c r="I3519" s="573">
        <v>11.73</v>
      </c>
      <c r="J3519" s="573">
        <v>12.55</v>
      </c>
    </row>
    <row r="3520" spans="1:10" ht="25.5">
      <c r="A3520" s="572"/>
      <c r="B3520" s="572"/>
      <c r="C3520" s="572"/>
      <c r="D3520" s="572"/>
      <c r="E3520" s="572" t="s">
        <v>12923</v>
      </c>
      <c r="F3520" s="571">
        <v>0.8801477778985114</v>
      </c>
      <c r="G3520" s="572" t="s">
        <v>12922</v>
      </c>
      <c r="H3520" s="571">
        <v>0.74</v>
      </c>
      <c r="I3520" s="572" t="s">
        <v>12921</v>
      </c>
      <c r="J3520" s="571">
        <v>1.62</v>
      </c>
    </row>
    <row r="3521" spans="1:10" ht="15" thickBot="1">
      <c r="A3521" s="572"/>
      <c r="B3521" s="572"/>
      <c r="C3521" s="572"/>
      <c r="D3521" s="572"/>
      <c r="E3521" s="572" t="s">
        <v>12920</v>
      </c>
      <c r="F3521" s="571">
        <v>4.1100000000000003</v>
      </c>
      <c r="G3521" s="572"/>
      <c r="H3521" s="801" t="s">
        <v>12919</v>
      </c>
      <c r="I3521" s="801"/>
      <c r="J3521" s="571">
        <v>18.690000000000001</v>
      </c>
    </row>
    <row r="3522" spans="1:10" ht="0.95" customHeight="1" thickTop="1">
      <c r="A3522" s="570"/>
      <c r="B3522" s="570"/>
      <c r="C3522" s="570"/>
      <c r="D3522" s="570"/>
      <c r="E3522" s="570"/>
      <c r="F3522" s="570"/>
      <c r="G3522" s="570"/>
      <c r="H3522" s="570"/>
      <c r="I3522" s="570"/>
      <c r="J3522" s="570"/>
    </row>
    <row r="3523" spans="1:10" ht="18" customHeight="1">
      <c r="A3523" s="590"/>
      <c r="B3523" s="588" t="s">
        <v>12942</v>
      </c>
      <c r="C3523" s="590" t="s">
        <v>12941</v>
      </c>
      <c r="D3523" s="590" t="s">
        <v>12940</v>
      </c>
      <c r="E3523" s="802" t="s">
        <v>12939</v>
      </c>
      <c r="F3523" s="802"/>
      <c r="G3523" s="589" t="s">
        <v>12938</v>
      </c>
      <c r="H3523" s="588" t="s">
        <v>12937</v>
      </c>
      <c r="I3523" s="588" t="s">
        <v>12936</v>
      </c>
      <c r="J3523" s="588" t="s">
        <v>12935</v>
      </c>
    </row>
    <row r="3524" spans="1:10" ht="36" customHeight="1">
      <c r="A3524" s="586" t="s">
        <v>12934</v>
      </c>
      <c r="B3524" s="587" t="s">
        <v>13275</v>
      </c>
      <c r="C3524" s="586" t="s">
        <v>7</v>
      </c>
      <c r="D3524" s="586" t="s">
        <v>2317</v>
      </c>
      <c r="E3524" s="803" t="s">
        <v>13070</v>
      </c>
      <c r="F3524" s="803"/>
      <c r="G3524" s="585" t="s">
        <v>21</v>
      </c>
      <c r="H3524" s="584">
        <v>1</v>
      </c>
      <c r="I3524" s="583">
        <v>14.22</v>
      </c>
      <c r="J3524" s="583">
        <v>14.22</v>
      </c>
    </row>
    <row r="3525" spans="1:10" ht="24" customHeight="1">
      <c r="A3525" s="581" t="s">
        <v>12930</v>
      </c>
      <c r="B3525" s="582" t="s">
        <v>13273</v>
      </c>
      <c r="C3525" s="581" t="s">
        <v>7</v>
      </c>
      <c r="D3525" s="581" t="s">
        <v>142</v>
      </c>
      <c r="E3525" s="804" t="s">
        <v>12928</v>
      </c>
      <c r="F3525" s="804"/>
      <c r="G3525" s="580" t="s">
        <v>23</v>
      </c>
      <c r="H3525" s="579">
        <v>7.6899999999999996E-2</v>
      </c>
      <c r="I3525" s="578">
        <v>19.75</v>
      </c>
      <c r="J3525" s="578">
        <v>1.51</v>
      </c>
    </row>
    <row r="3526" spans="1:10" ht="24" customHeight="1">
      <c r="A3526" s="581" t="s">
        <v>12930</v>
      </c>
      <c r="B3526" s="582" t="s">
        <v>13272</v>
      </c>
      <c r="C3526" s="581" t="s">
        <v>7</v>
      </c>
      <c r="D3526" s="581" t="s">
        <v>137</v>
      </c>
      <c r="E3526" s="804" t="s">
        <v>12928</v>
      </c>
      <c r="F3526" s="804"/>
      <c r="G3526" s="580" t="s">
        <v>23</v>
      </c>
      <c r="H3526" s="579">
        <v>1.0800000000000001E-2</v>
      </c>
      <c r="I3526" s="578">
        <v>14.93</v>
      </c>
      <c r="J3526" s="578">
        <v>0.16</v>
      </c>
    </row>
    <row r="3527" spans="1:10" ht="24" customHeight="1">
      <c r="A3527" s="576" t="s">
        <v>12926</v>
      </c>
      <c r="B3527" s="577" t="s">
        <v>13271</v>
      </c>
      <c r="C3527" s="576" t="s">
        <v>7</v>
      </c>
      <c r="D3527" s="576" t="s">
        <v>10483</v>
      </c>
      <c r="E3527" s="800" t="s">
        <v>12924</v>
      </c>
      <c r="F3527" s="800"/>
      <c r="G3527" s="575" t="s">
        <v>21</v>
      </c>
      <c r="H3527" s="574">
        <v>1.07</v>
      </c>
      <c r="I3527" s="573">
        <v>11.73</v>
      </c>
      <c r="J3527" s="573">
        <v>12.55</v>
      </c>
    </row>
    <row r="3528" spans="1:10" ht="25.5">
      <c r="A3528" s="572"/>
      <c r="B3528" s="572"/>
      <c r="C3528" s="572"/>
      <c r="D3528" s="572"/>
      <c r="E3528" s="572" t="s">
        <v>12923</v>
      </c>
      <c r="F3528" s="571">
        <v>0.72802347060741057</v>
      </c>
      <c r="G3528" s="572" t="s">
        <v>12922</v>
      </c>
      <c r="H3528" s="571">
        <v>0.61</v>
      </c>
      <c r="I3528" s="572" t="s">
        <v>12921</v>
      </c>
      <c r="J3528" s="571">
        <v>1.34</v>
      </c>
    </row>
    <row r="3529" spans="1:10" ht="15" thickBot="1">
      <c r="A3529" s="572"/>
      <c r="B3529" s="572"/>
      <c r="C3529" s="572"/>
      <c r="D3529" s="572"/>
      <c r="E3529" s="572" t="s">
        <v>12920</v>
      </c>
      <c r="F3529" s="571">
        <v>4.01</v>
      </c>
      <c r="G3529" s="572"/>
      <c r="H3529" s="801" t="s">
        <v>12919</v>
      </c>
      <c r="I3529" s="801"/>
      <c r="J3529" s="571">
        <v>18.23</v>
      </c>
    </row>
    <row r="3530" spans="1:10" ht="0.95" customHeight="1" thickTop="1">
      <c r="A3530" s="570"/>
      <c r="B3530" s="570"/>
      <c r="C3530" s="570"/>
      <c r="D3530" s="570"/>
      <c r="E3530" s="570"/>
      <c r="F3530" s="570"/>
      <c r="G3530" s="570"/>
      <c r="H3530" s="570"/>
      <c r="I3530" s="570"/>
      <c r="J3530" s="570"/>
    </row>
    <row r="3531" spans="1:10" ht="18" customHeight="1">
      <c r="A3531" s="590"/>
      <c r="B3531" s="588" t="s">
        <v>12942</v>
      </c>
      <c r="C3531" s="590" t="s">
        <v>12941</v>
      </c>
      <c r="D3531" s="590" t="s">
        <v>12940</v>
      </c>
      <c r="E3531" s="802" t="s">
        <v>12939</v>
      </c>
      <c r="F3531" s="802"/>
      <c r="G3531" s="589" t="s">
        <v>12938</v>
      </c>
      <c r="H3531" s="588" t="s">
        <v>12937</v>
      </c>
      <c r="I3531" s="588" t="s">
        <v>12936</v>
      </c>
      <c r="J3531" s="588" t="s">
        <v>12935</v>
      </c>
    </row>
    <row r="3532" spans="1:10" ht="24" customHeight="1">
      <c r="A3532" s="586" t="s">
        <v>12934</v>
      </c>
      <c r="B3532" s="587" t="s">
        <v>13274</v>
      </c>
      <c r="C3532" s="586" t="s">
        <v>7</v>
      </c>
      <c r="D3532" s="586" t="s">
        <v>2326</v>
      </c>
      <c r="E3532" s="803" t="s">
        <v>13070</v>
      </c>
      <c r="F3532" s="803"/>
      <c r="G3532" s="585" t="s">
        <v>21</v>
      </c>
      <c r="H3532" s="584">
        <v>1</v>
      </c>
      <c r="I3532" s="583">
        <v>13.81</v>
      </c>
      <c r="J3532" s="583">
        <v>13.81</v>
      </c>
    </row>
    <row r="3533" spans="1:10" ht="24" customHeight="1">
      <c r="A3533" s="581" t="s">
        <v>12930</v>
      </c>
      <c r="B3533" s="582" t="s">
        <v>13273</v>
      </c>
      <c r="C3533" s="581" t="s">
        <v>7</v>
      </c>
      <c r="D3533" s="581" t="s">
        <v>142</v>
      </c>
      <c r="E3533" s="804" t="s">
        <v>12928</v>
      </c>
      <c r="F3533" s="804"/>
      <c r="G3533" s="580" t="s">
        <v>23</v>
      </c>
      <c r="H3533" s="579">
        <v>5.8099999999999999E-2</v>
      </c>
      <c r="I3533" s="578">
        <v>19.75</v>
      </c>
      <c r="J3533" s="578">
        <v>1.1399999999999999</v>
      </c>
    </row>
    <row r="3534" spans="1:10" ht="24" customHeight="1">
      <c r="A3534" s="581" t="s">
        <v>12930</v>
      </c>
      <c r="B3534" s="582" t="s">
        <v>13272</v>
      </c>
      <c r="C3534" s="581" t="s">
        <v>7</v>
      </c>
      <c r="D3534" s="581" t="s">
        <v>137</v>
      </c>
      <c r="E3534" s="804" t="s">
        <v>12928</v>
      </c>
      <c r="F3534" s="804"/>
      <c r="G3534" s="580" t="s">
        <v>23</v>
      </c>
      <c r="H3534" s="579">
        <v>8.2000000000000007E-3</v>
      </c>
      <c r="I3534" s="578">
        <v>14.93</v>
      </c>
      <c r="J3534" s="578">
        <v>0.12</v>
      </c>
    </row>
    <row r="3535" spans="1:10" ht="24" customHeight="1">
      <c r="A3535" s="576" t="s">
        <v>12926</v>
      </c>
      <c r="B3535" s="577" t="s">
        <v>13271</v>
      </c>
      <c r="C3535" s="576" t="s">
        <v>7</v>
      </c>
      <c r="D3535" s="576" t="s">
        <v>10483</v>
      </c>
      <c r="E3535" s="800" t="s">
        <v>12924</v>
      </c>
      <c r="F3535" s="800"/>
      <c r="G3535" s="575" t="s">
        <v>21</v>
      </c>
      <c r="H3535" s="574">
        <v>1.07</v>
      </c>
      <c r="I3535" s="573">
        <v>11.73</v>
      </c>
      <c r="J3535" s="573">
        <v>12.55</v>
      </c>
    </row>
    <row r="3536" spans="1:10" ht="25.5">
      <c r="A3536" s="572"/>
      <c r="B3536" s="572"/>
      <c r="C3536" s="572"/>
      <c r="D3536" s="572"/>
      <c r="E3536" s="572" t="s">
        <v>12923</v>
      </c>
      <c r="F3536" s="571">
        <v>0.54873410844289905</v>
      </c>
      <c r="G3536" s="572" t="s">
        <v>12922</v>
      </c>
      <c r="H3536" s="571">
        <v>0.46</v>
      </c>
      <c r="I3536" s="572" t="s">
        <v>12921</v>
      </c>
      <c r="J3536" s="571">
        <v>1.01</v>
      </c>
    </row>
    <row r="3537" spans="1:10" ht="15" thickBot="1">
      <c r="A3537" s="572"/>
      <c r="B3537" s="572"/>
      <c r="C3537" s="572"/>
      <c r="D3537" s="572"/>
      <c r="E3537" s="572" t="s">
        <v>12920</v>
      </c>
      <c r="F3537" s="571">
        <v>3.89</v>
      </c>
      <c r="G3537" s="572"/>
      <c r="H3537" s="801" t="s">
        <v>12919</v>
      </c>
      <c r="I3537" s="801"/>
      <c r="J3537" s="571">
        <v>17.7</v>
      </c>
    </row>
    <row r="3538" spans="1:10" ht="0.95" customHeight="1" thickTop="1">
      <c r="A3538" s="570"/>
      <c r="B3538" s="570"/>
      <c r="C3538" s="570"/>
      <c r="D3538" s="570"/>
      <c r="E3538" s="570"/>
      <c r="F3538" s="570"/>
      <c r="G3538" s="570"/>
      <c r="H3538" s="570"/>
      <c r="I3538" s="570"/>
      <c r="J3538" s="570"/>
    </row>
    <row r="3539" spans="1:10" ht="18" customHeight="1">
      <c r="A3539" s="590"/>
      <c r="B3539" s="588" t="s">
        <v>12942</v>
      </c>
      <c r="C3539" s="590" t="s">
        <v>12941</v>
      </c>
      <c r="D3539" s="590" t="s">
        <v>12940</v>
      </c>
      <c r="E3539" s="802" t="s">
        <v>12939</v>
      </c>
      <c r="F3539" s="802"/>
      <c r="G3539" s="589" t="s">
        <v>12938</v>
      </c>
      <c r="H3539" s="588" t="s">
        <v>12937</v>
      </c>
      <c r="I3539" s="588" t="s">
        <v>12936</v>
      </c>
      <c r="J3539" s="588" t="s">
        <v>12935</v>
      </c>
    </row>
    <row r="3540" spans="1:10" ht="48" customHeight="1">
      <c r="A3540" s="586" t="s">
        <v>12934</v>
      </c>
      <c r="B3540" s="587" t="s">
        <v>13270</v>
      </c>
      <c r="C3540" s="586" t="s">
        <v>7</v>
      </c>
      <c r="D3540" s="586" t="s">
        <v>9836</v>
      </c>
      <c r="E3540" s="803" t="s">
        <v>12932</v>
      </c>
      <c r="F3540" s="803"/>
      <c r="G3540" s="585" t="s">
        <v>41</v>
      </c>
      <c r="H3540" s="584">
        <v>1</v>
      </c>
      <c r="I3540" s="583">
        <v>154.37</v>
      </c>
      <c r="J3540" s="583">
        <v>154.37</v>
      </c>
    </row>
    <row r="3541" spans="1:10" ht="36" customHeight="1">
      <c r="A3541" s="581" t="s">
        <v>12930</v>
      </c>
      <c r="B3541" s="582" t="s">
        <v>13269</v>
      </c>
      <c r="C3541" s="581" t="s">
        <v>7</v>
      </c>
      <c r="D3541" s="581" t="s">
        <v>9804</v>
      </c>
      <c r="E3541" s="804" t="s">
        <v>12932</v>
      </c>
      <c r="F3541" s="804"/>
      <c r="G3541" s="580" t="s">
        <v>41</v>
      </c>
      <c r="H3541" s="579">
        <v>1</v>
      </c>
      <c r="I3541" s="578">
        <v>116.84</v>
      </c>
      <c r="J3541" s="578">
        <v>116.84</v>
      </c>
    </row>
    <row r="3542" spans="1:10" ht="24" customHeight="1">
      <c r="A3542" s="581" t="s">
        <v>12930</v>
      </c>
      <c r="B3542" s="582" t="s">
        <v>13268</v>
      </c>
      <c r="C3542" s="581" t="s">
        <v>7</v>
      </c>
      <c r="D3542" s="581" t="s">
        <v>9792</v>
      </c>
      <c r="E3542" s="804" t="s">
        <v>12932</v>
      </c>
      <c r="F3542" s="804"/>
      <c r="G3542" s="580" t="s">
        <v>41</v>
      </c>
      <c r="H3542" s="579">
        <v>1</v>
      </c>
      <c r="I3542" s="578">
        <v>10.85</v>
      </c>
      <c r="J3542" s="578">
        <v>10.85</v>
      </c>
    </row>
    <row r="3543" spans="1:10" ht="36" customHeight="1">
      <c r="A3543" s="581" t="s">
        <v>12930</v>
      </c>
      <c r="B3543" s="582" t="s">
        <v>12933</v>
      </c>
      <c r="C3543" s="581" t="s">
        <v>7</v>
      </c>
      <c r="D3543" s="581" t="s">
        <v>9786</v>
      </c>
      <c r="E3543" s="804" t="s">
        <v>12932</v>
      </c>
      <c r="F3543" s="804"/>
      <c r="G3543" s="580" t="s">
        <v>41</v>
      </c>
      <c r="H3543" s="579">
        <v>1</v>
      </c>
      <c r="I3543" s="578">
        <v>26.68</v>
      </c>
      <c r="J3543" s="578">
        <v>26.68</v>
      </c>
    </row>
    <row r="3544" spans="1:10" ht="25.5">
      <c r="A3544" s="572"/>
      <c r="B3544" s="572"/>
      <c r="C3544" s="572"/>
      <c r="D3544" s="572"/>
      <c r="E3544" s="572" t="s">
        <v>12923</v>
      </c>
      <c r="F3544" s="571">
        <v>12.0667174</v>
      </c>
      <c r="G3544" s="572" t="s">
        <v>12922</v>
      </c>
      <c r="H3544" s="571">
        <v>10.14</v>
      </c>
      <c r="I3544" s="572" t="s">
        <v>12921</v>
      </c>
      <c r="J3544" s="571">
        <v>22.21</v>
      </c>
    </row>
    <row r="3545" spans="1:10" ht="15" thickBot="1">
      <c r="A3545" s="572"/>
      <c r="B3545" s="572"/>
      <c r="C3545" s="572"/>
      <c r="D3545" s="572"/>
      <c r="E3545" s="572" t="s">
        <v>12920</v>
      </c>
      <c r="F3545" s="571">
        <v>43.59</v>
      </c>
      <c r="G3545" s="572"/>
      <c r="H3545" s="801" t="s">
        <v>12919</v>
      </c>
      <c r="I3545" s="801"/>
      <c r="J3545" s="571">
        <v>197.96</v>
      </c>
    </row>
    <row r="3546" spans="1:10" ht="0.95" customHeight="1" thickTop="1">
      <c r="A3546" s="570"/>
      <c r="B3546" s="570"/>
      <c r="C3546" s="570"/>
      <c r="D3546" s="570"/>
      <c r="E3546" s="570"/>
      <c r="F3546" s="570"/>
      <c r="G3546" s="570"/>
      <c r="H3546" s="570"/>
      <c r="I3546" s="570"/>
      <c r="J3546" s="570"/>
    </row>
    <row r="3547" spans="1:10" ht="18" customHeight="1">
      <c r="A3547" s="590"/>
      <c r="B3547" s="588" t="s">
        <v>12942</v>
      </c>
      <c r="C3547" s="590" t="s">
        <v>12941</v>
      </c>
      <c r="D3547" s="590" t="s">
        <v>12940</v>
      </c>
      <c r="E3547" s="802" t="s">
        <v>12939</v>
      </c>
      <c r="F3547" s="802"/>
      <c r="G3547" s="589" t="s">
        <v>12938</v>
      </c>
      <c r="H3547" s="588" t="s">
        <v>12937</v>
      </c>
      <c r="I3547" s="588" t="s">
        <v>12936</v>
      </c>
      <c r="J3547" s="588" t="s">
        <v>12935</v>
      </c>
    </row>
    <row r="3548" spans="1:10" ht="24" customHeight="1">
      <c r="A3548" s="586" t="s">
        <v>12934</v>
      </c>
      <c r="B3548" s="587" t="s">
        <v>13267</v>
      </c>
      <c r="C3548" s="586" t="s">
        <v>7</v>
      </c>
      <c r="D3548" s="586" t="s">
        <v>2853</v>
      </c>
      <c r="E3548" s="803" t="s">
        <v>12928</v>
      </c>
      <c r="F3548" s="803"/>
      <c r="G3548" s="585" t="s">
        <v>23</v>
      </c>
      <c r="H3548" s="584">
        <v>1</v>
      </c>
      <c r="I3548" s="583">
        <v>0.09</v>
      </c>
      <c r="J3548" s="583">
        <v>0.09</v>
      </c>
    </row>
    <row r="3549" spans="1:10" ht="24" customHeight="1">
      <c r="A3549" s="576" t="s">
        <v>12926</v>
      </c>
      <c r="B3549" s="577" t="s">
        <v>13266</v>
      </c>
      <c r="C3549" s="576" t="s">
        <v>7</v>
      </c>
      <c r="D3549" s="576" t="s">
        <v>4826</v>
      </c>
      <c r="E3549" s="800" t="s">
        <v>12980</v>
      </c>
      <c r="F3549" s="800"/>
      <c r="G3549" s="575" t="s">
        <v>23</v>
      </c>
      <c r="H3549" s="574">
        <v>8.2000000000000007E-3</v>
      </c>
      <c r="I3549" s="573">
        <v>11.03</v>
      </c>
      <c r="J3549" s="573">
        <v>0.09</v>
      </c>
    </row>
    <row r="3550" spans="1:10" ht="25.5">
      <c r="A3550" s="572"/>
      <c r="B3550" s="572"/>
      <c r="C3550" s="572"/>
      <c r="D3550" s="572"/>
      <c r="E3550" s="572" t="s">
        <v>12923</v>
      </c>
      <c r="F3550" s="571">
        <v>4.8897099999999999E-2</v>
      </c>
      <c r="G3550" s="572" t="s">
        <v>12922</v>
      </c>
      <c r="H3550" s="571">
        <v>0.04</v>
      </c>
      <c r="I3550" s="572" t="s">
        <v>12921</v>
      </c>
      <c r="J3550" s="571">
        <v>0.09</v>
      </c>
    </row>
    <row r="3551" spans="1:10" ht="15" thickBot="1">
      <c r="A3551" s="572"/>
      <c r="B3551" s="572"/>
      <c r="C3551" s="572"/>
      <c r="D3551" s="572"/>
      <c r="E3551" s="572" t="s">
        <v>12920</v>
      </c>
      <c r="F3551" s="571">
        <v>0.02</v>
      </c>
      <c r="G3551" s="572"/>
      <c r="H3551" s="801" t="s">
        <v>12919</v>
      </c>
      <c r="I3551" s="801"/>
      <c r="J3551" s="571">
        <v>0.11</v>
      </c>
    </row>
    <row r="3552" spans="1:10" ht="0.95" customHeight="1" thickTop="1">
      <c r="A3552" s="570"/>
      <c r="B3552" s="570"/>
      <c r="C3552" s="570"/>
      <c r="D3552" s="570"/>
      <c r="E3552" s="570"/>
      <c r="F3552" s="570"/>
      <c r="G3552" s="570"/>
      <c r="H3552" s="570"/>
      <c r="I3552" s="570"/>
      <c r="J3552" s="570"/>
    </row>
    <row r="3553" spans="1:10" ht="18" customHeight="1">
      <c r="A3553" s="590"/>
      <c r="B3553" s="588" t="s">
        <v>12942</v>
      </c>
      <c r="C3553" s="590" t="s">
        <v>12941</v>
      </c>
      <c r="D3553" s="590" t="s">
        <v>12940</v>
      </c>
      <c r="E3553" s="802" t="s">
        <v>12939</v>
      </c>
      <c r="F3553" s="802"/>
      <c r="G3553" s="589" t="s">
        <v>12938</v>
      </c>
      <c r="H3553" s="588" t="s">
        <v>12937</v>
      </c>
      <c r="I3553" s="588" t="s">
        <v>12936</v>
      </c>
      <c r="J3553" s="588" t="s">
        <v>12935</v>
      </c>
    </row>
    <row r="3554" spans="1:10" ht="24" customHeight="1">
      <c r="A3554" s="586" t="s">
        <v>12934</v>
      </c>
      <c r="B3554" s="587" t="s">
        <v>13265</v>
      </c>
      <c r="C3554" s="586" t="s">
        <v>7</v>
      </c>
      <c r="D3554" s="586" t="s">
        <v>2854</v>
      </c>
      <c r="E3554" s="803" t="s">
        <v>12928</v>
      </c>
      <c r="F3554" s="803"/>
      <c r="G3554" s="585" t="s">
        <v>23</v>
      </c>
      <c r="H3554" s="584">
        <v>1</v>
      </c>
      <c r="I3554" s="583">
        <v>0.13</v>
      </c>
      <c r="J3554" s="583">
        <v>0.13</v>
      </c>
    </row>
    <row r="3555" spans="1:10" ht="24" customHeight="1">
      <c r="A3555" s="576" t="s">
        <v>12926</v>
      </c>
      <c r="B3555" s="577" t="s">
        <v>13264</v>
      </c>
      <c r="C3555" s="576" t="s">
        <v>7</v>
      </c>
      <c r="D3555" s="576" t="s">
        <v>5565</v>
      </c>
      <c r="E3555" s="800" t="s">
        <v>12980</v>
      </c>
      <c r="F3555" s="800"/>
      <c r="G3555" s="575" t="s">
        <v>23</v>
      </c>
      <c r="H3555" s="574">
        <v>1.0500000000000001E-2</v>
      </c>
      <c r="I3555" s="573">
        <v>12.46</v>
      </c>
      <c r="J3555" s="573">
        <v>0.13</v>
      </c>
    </row>
    <row r="3556" spans="1:10" ht="25.5">
      <c r="A3556" s="572"/>
      <c r="B3556" s="572"/>
      <c r="C3556" s="572"/>
      <c r="D3556" s="572"/>
      <c r="E3556" s="572" t="s">
        <v>12923</v>
      </c>
      <c r="F3556" s="571">
        <v>7.06291E-2</v>
      </c>
      <c r="G3556" s="572" t="s">
        <v>12922</v>
      </c>
      <c r="H3556" s="571">
        <v>0.06</v>
      </c>
      <c r="I3556" s="572" t="s">
        <v>12921</v>
      </c>
      <c r="J3556" s="571">
        <v>0.13</v>
      </c>
    </row>
    <row r="3557" spans="1:10" ht="15" thickBot="1">
      <c r="A3557" s="572"/>
      <c r="B3557" s="572"/>
      <c r="C3557" s="572"/>
      <c r="D3557" s="572"/>
      <c r="E3557" s="572" t="s">
        <v>12920</v>
      </c>
      <c r="F3557" s="571">
        <v>0.03</v>
      </c>
      <c r="G3557" s="572"/>
      <c r="H3557" s="801" t="s">
        <v>12919</v>
      </c>
      <c r="I3557" s="801"/>
      <c r="J3557" s="571">
        <v>0.16</v>
      </c>
    </row>
    <row r="3558" spans="1:10" ht="0.95" customHeight="1" thickTop="1">
      <c r="A3558" s="570"/>
      <c r="B3558" s="570"/>
      <c r="C3558" s="570"/>
      <c r="D3558" s="570"/>
      <c r="E3558" s="570"/>
      <c r="F3558" s="570"/>
      <c r="G3558" s="570"/>
      <c r="H3558" s="570"/>
      <c r="I3558" s="570"/>
      <c r="J3558" s="570"/>
    </row>
    <row r="3559" spans="1:10" ht="18" customHeight="1">
      <c r="A3559" s="590"/>
      <c r="B3559" s="588" t="s">
        <v>12942</v>
      </c>
      <c r="C3559" s="590" t="s">
        <v>12941</v>
      </c>
      <c r="D3559" s="590" t="s">
        <v>12940</v>
      </c>
      <c r="E3559" s="802" t="s">
        <v>12939</v>
      </c>
      <c r="F3559" s="802"/>
      <c r="G3559" s="589" t="s">
        <v>12938</v>
      </c>
      <c r="H3559" s="588" t="s">
        <v>12937</v>
      </c>
      <c r="I3559" s="588" t="s">
        <v>12936</v>
      </c>
      <c r="J3559" s="588" t="s">
        <v>12935</v>
      </c>
    </row>
    <row r="3560" spans="1:10" ht="24" customHeight="1">
      <c r="A3560" s="586" t="s">
        <v>12934</v>
      </c>
      <c r="B3560" s="587" t="s">
        <v>13263</v>
      </c>
      <c r="C3560" s="586" t="s">
        <v>7</v>
      </c>
      <c r="D3560" s="586" t="s">
        <v>2858</v>
      </c>
      <c r="E3560" s="803" t="s">
        <v>12928</v>
      </c>
      <c r="F3560" s="803"/>
      <c r="G3560" s="585" t="s">
        <v>23</v>
      </c>
      <c r="H3560" s="584">
        <v>1</v>
      </c>
      <c r="I3560" s="583">
        <v>0.12</v>
      </c>
      <c r="J3560" s="583">
        <v>0.12</v>
      </c>
    </row>
    <row r="3561" spans="1:10" ht="24" customHeight="1">
      <c r="A3561" s="576" t="s">
        <v>12926</v>
      </c>
      <c r="B3561" s="577" t="s">
        <v>13262</v>
      </c>
      <c r="C3561" s="576" t="s">
        <v>7</v>
      </c>
      <c r="D3561" s="576" t="s">
        <v>4838</v>
      </c>
      <c r="E3561" s="800" t="s">
        <v>12980</v>
      </c>
      <c r="F3561" s="800"/>
      <c r="G3561" s="575" t="s">
        <v>23</v>
      </c>
      <c r="H3561" s="574">
        <v>8.2000000000000007E-3</v>
      </c>
      <c r="I3561" s="573">
        <v>15.27</v>
      </c>
      <c r="J3561" s="573">
        <v>0.12</v>
      </c>
    </row>
    <row r="3562" spans="1:10" ht="25.5">
      <c r="A3562" s="572"/>
      <c r="B3562" s="572"/>
      <c r="C3562" s="572"/>
      <c r="D3562" s="572"/>
      <c r="E3562" s="572" t="s">
        <v>12923</v>
      </c>
      <c r="F3562" s="571">
        <v>6.5196100000000007E-2</v>
      </c>
      <c r="G3562" s="572" t="s">
        <v>12922</v>
      </c>
      <c r="H3562" s="571">
        <v>0.05</v>
      </c>
      <c r="I3562" s="572" t="s">
        <v>12921</v>
      </c>
      <c r="J3562" s="571">
        <v>0.12</v>
      </c>
    </row>
    <row r="3563" spans="1:10" ht="15" thickBot="1">
      <c r="A3563" s="572"/>
      <c r="B3563" s="572"/>
      <c r="C3563" s="572"/>
      <c r="D3563" s="572"/>
      <c r="E3563" s="572" t="s">
        <v>12920</v>
      </c>
      <c r="F3563" s="571">
        <v>0.03</v>
      </c>
      <c r="G3563" s="572"/>
      <c r="H3563" s="801" t="s">
        <v>12919</v>
      </c>
      <c r="I3563" s="801"/>
      <c r="J3563" s="571">
        <v>0.15</v>
      </c>
    </row>
    <row r="3564" spans="1:10" ht="0.95" customHeight="1" thickTop="1">
      <c r="A3564" s="570"/>
      <c r="B3564" s="570"/>
      <c r="C3564" s="570"/>
      <c r="D3564" s="570"/>
      <c r="E3564" s="570"/>
      <c r="F3564" s="570"/>
      <c r="G3564" s="570"/>
      <c r="H3564" s="570"/>
      <c r="I3564" s="570"/>
      <c r="J3564" s="570"/>
    </row>
    <row r="3565" spans="1:10" ht="18" customHeight="1">
      <c r="A3565" s="590"/>
      <c r="B3565" s="588" t="s">
        <v>12942</v>
      </c>
      <c r="C3565" s="590" t="s">
        <v>12941</v>
      </c>
      <c r="D3565" s="590" t="s">
        <v>12940</v>
      </c>
      <c r="E3565" s="802" t="s">
        <v>12939</v>
      </c>
      <c r="F3565" s="802"/>
      <c r="G3565" s="589" t="s">
        <v>12938</v>
      </c>
      <c r="H3565" s="588" t="s">
        <v>12937</v>
      </c>
      <c r="I3565" s="588" t="s">
        <v>12936</v>
      </c>
      <c r="J3565" s="588" t="s">
        <v>12935</v>
      </c>
    </row>
    <row r="3566" spans="1:10" ht="24" customHeight="1">
      <c r="A3566" s="586" t="s">
        <v>12934</v>
      </c>
      <c r="B3566" s="587" t="s">
        <v>13261</v>
      </c>
      <c r="C3566" s="586" t="s">
        <v>7</v>
      </c>
      <c r="D3566" s="586" t="s">
        <v>597</v>
      </c>
      <c r="E3566" s="803" t="s">
        <v>12928</v>
      </c>
      <c r="F3566" s="803"/>
      <c r="G3566" s="585" t="s">
        <v>23</v>
      </c>
      <c r="H3566" s="584">
        <v>1</v>
      </c>
      <c r="I3566" s="583">
        <v>0.12</v>
      </c>
      <c r="J3566" s="583">
        <v>0.12</v>
      </c>
    </row>
    <row r="3567" spans="1:10" ht="24" customHeight="1">
      <c r="A3567" s="576" t="s">
        <v>12926</v>
      </c>
      <c r="B3567" s="577" t="s">
        <v>13260</v>
      </c>
      <c r="C3567" s="576" t="s">
        <v>7</v>
      </c>
      <c r="D3567" s="576" t="s">
        <v>4972</v>
      </c>
      <c r="E3567" s="800" t="s">
        <v>12980</v>
      </c>
      <c r="F3567" s="800"/>
      <c r="G3567" s="575" t="s">
        <v>23</v>
      </c>
      <c r="H3567" s="574">
        <v>8.2000000000000007E-3</v>
      </c>
      <c r="I3567" s="573">
        <v>15.82</v>
      </c>
      <c r="J3567" s="573">
        <v>0.12</v>
      </c>
    </row>
    <row r="3568" spans="1:10" ht="25.5">
      <c r="A3568" s="572"/>
      <c r="B3568" s="572"/>
      <c r="C3568" s="572"/>
      <c r="D3568" s="572"/>
      <c r="E3568" s="572" t="s">
        <v>12923</v>
      </c>
      <c r="F3568" s="571">
        <v>6.5196100000000007E-2</v>
      </c>
      <c r="G3568" s="572" t="s">
        <v>12922</v>
      </c>
      <c r="H3568" s="571">
        <v>0.05</v>
      </c>
      <c r="I3568" s="572" t="s">
        <v>12921</v>
      </c>
      <c r="J3568" s="571">
        <v>0.12</v>
      </c>
    </row>
    <row r="3569" spans="1:10" ht="15" thickBot="1">
      <c r="A3569" s="572"/>
      <c r="B3569" s="572"/>
      <c r="C3569" s="572"/>
      <c r="D3569" s="572"/>
      <c r="E3569" s="572" t="s">
        <v>12920</v>
      </c>
      <c r="F3569" s="571">
        <v>0.03</v>
      </c>
      <c r="G3569" s="572"/>
      <c r="H3569" s="801" t="s">
        <v>12919</v>
      </c>
      <c r="I3569" s="801"/>
      <c r="J3569" s="571">
        <v>0.15</v>
      </c>
    </row>
    <row r="3570" spans="1:10" ht="0.95" customHeight="1" thickTop="1">
      <c r="A3570" s="570"/>
      <c r="B3570" s="570"/>
      <c r="C3570" s="570"/>
      <c r="D3570" s="570"/>
      <c r="E3570" s="570"/>
      <c r="F3570" s="570"/>
      <c r="G3570" s="570"/>
      <c r="H3570" s="570"/>
      <c r="I3570" s="570"/>
      <c r="J3570" s="570"/>
    </row>
    <row r="3571" spans="1:10" ht="18" customHeight="1">
      <c r="A3571" s="590"/>
      <c r="B3571" s="588" t="s">
        <v>12942</v>
      </c>
      <c r="C3571" s="590" t="s">
        <v>12941</v>
      </c>
      <c r="D3571" s="590" t="s">
        <v>12940</v>
      </c>
      <c r="E3571" s="802" t="s">
        <v>12939</v>
      </c>
      <c r="F3571" s="802"/>
      <c r="G3571" s="589" t="s">
        <v>12938</v>
      </c>
      <c r="H3571" s="588" t="s">
        <v>12937</v>
      </c>
      <c r="I3571" s="588" t="s">
        <v>12936</v>
      </c>
      <c r="J3571" s="588" t="s">
        <v>12935</v>
      </c>
    </row>
    <row r="3572" spans="1:10" ht="24" customHeight="1">
      <c r="A3572" s="586" t="s">
        <v>12934</v>
      </c>
      <c r="B3572" s="587" t="s">
        <v>13259</v>
      </c>
      <c r="C3572" s="586" t="s">
        <v>7</v>
      </c>
      <c r="D3572" s="586" t="s">
        <v>2860</v>
      </c>
      <c r="E3572" s="803" t="s">
        <v>12928</v>
      </c>
      <c r="F3572" s="803"/>
      <c r="G3572" s="585" t="s">
        <v>23</v>
      </c>
      <c r="H3572" s="584">
        <v>1</v>
      </c>
      <c r="I3572" s="583">
        <v>0.3</v>
      </c>
      <c r="J3572" s="583">
        <v>0.3</v>
      </c>
    </row>
    <row r="3573" spans="1:10" ht="24" customHeight="1">
      <c r="A3573" s="576" t="s">
        <v>12926</v>
      </c>
      <c r="B3573" s="577" t="s">
        <v>13258</v>
      </c>
      <c r="C3573" s="576" t="s">
        <v>7</v>
      </c>
      <c r="D3573" s="576" t="s">
        <v>4828</v>
      </c>
      <c r="E3573" s="800" t="s">
        <v>12980</v>
      </c>
      <c r="F3573" s="800"/>
      <c r="G3573" s="575" t="s">
        <v>23</v>
      </c>
      <c r="H3573" s="574">
        <v>2.6599999999999999E-2</v>
      </c>
      <c r="I3573" s="573">
        <v>11.5</v>
      </c>
      <c r="J3573" s="573">
        <v>0.3</v>
      </c>
    </row>
    <row r="3574" spans="1:10" ht="25.5">
      <c r="A3574" s="572"/>
      <c r="B3574" s="572"/>
      <c r="C3574" s="572"/>
      <c r="D3574" s="572"/>
      <c r="E3574" s="572" t="s">
        <v>12923</v>
      </c>
      <c r="F3574" s="571">
        <v>0.1629903</v>
      </c>
      <c r="G3574" s="572" t="s">
        <v>12922</v>
      </c>
      <c r="H3574" s="571">
        <v>0.14000000000000001</v>
      </c>
      <c r="I3574" s="572" t="s">
        <v>12921</v>
      </c>
      <c r="J3574" s="571">
        <v>0.3</v>
      </c>
    </row>
    <row r="3575" spans="1:10" ht="15" thickBot="1">
      <c r="A3575" s="572"/>
      <c r="B3575" s="572"/>
      <c r="C3575" s="572"/>
      <c r="D3575" s="572"/>
      <c r="E3575" s="572" t="s">
        <v>12920</v>
      </c>
      <c r="F3575" s="571">
        <v>0.08</v>
      </c>
      <c r="G3575" s="572"/>
      <c r="H3575" s="801" t="s">
        <v>12919</v>
      </c>
      <c r="I3575" s="801"/>
      <c r="J3575" s="571">
        <v>0.38</v>
      </c>
    </row>
    <row r="3576" spans="1:10" ht="0.95" customHeight="1" thickTop="1">
      <c r="A3576" s="570"/>
      <c r="B3576" s="570"/>
      <c r="C3576" s="570"/>
      <c r="D3576" s="570"/>
      <c r="E3576" s="570"/>
      <c r="F3576" s="570"/>
      <c r="G3576" s="570"/>
      <c r="H3576" s="570"/>
      <c r="I3576" s="570"/>
      <c r="J3576" s="570"/>
    </row>
    <row r="3577" spans="1:10" ht="18" customHeight="1">
      <c r="A3577" s="590"/>
      <c r="B3577" s="588" t="s">
        <v>12942</v>
      </c>
      <c r="C3577" s="590" t="s">
        <v>12941</v>
      </c>
      <c r="D3577" s="590" t="s">
        <v>12940</v>
      </c>
      <c r="E3577" s="802" t="s">
        <v>12939</v>
      </c>
      <c r="F3577" s="802"/>
      <c r="G3577" s="589" t="s">
        <v>12938</v>
      </c>
      <c r="H3577" s="588" t="s">
        <v>12937</v>
      </c>
      <c r="I3577" s="588" t="s">
        <v>12936</v>
      </c>
      <c r="J3577" s="588" t="s">
        <v>12935</v>
      </c>
    </row>
    <row r="3578" spans="1:10" ht="36" customHeight="1">
      <c r="A3578" s="586" t="s">
        <v>12934</v>
      </c>
      <c r="B3578" s="587" t="s">
        <v>13257</v>
      </c>
      <c r="C3578" s="586" t="s">
        <v>7</v>
      </c>
      <c r="D3578" s="586" t="s">
        <v>2861</v>
      </c>
      <c r="E3578" s="803" t="s">
        <v>12928</v>
      </c>
      <c r="F3578" s="803"/>
      <c r="G3578" s="585" t="s">
        <v>23</v>
      </c>
      <c r="H3578" s="584">
        <v>1</v>
      </c>
      <c r="I3578" s="583">
        <v>0.14000000000000001</v>
      </c>
      <c r="J3578" s="583">
        <v>0.14000000000000001</v>
      </c>
    </row>
    <row r="3579" spans="1:10" ht="24" customHeight="1">
      <c r="A3579" s="576" t="s">
        <v>12926</v>
      </c>
      <c r="B3579" s="577" t="s">
        <v>13256</v>
      </c>
      <c r="C3579" s="576" t="s">
        <v>7</v>
      </c>
      <c r="D3579" s="576" t="s">
        <v>5007</v>
      </c>
      <c r="E3579" s="800" t="s">
        <v>12980</v>
      </c>
      <c r="F3579" s="800"/>
      <c r="G3579" s="575" t="s">
        <v>23</v>
      </c>
      <c r="H3579" s="574">
        <v>1.2800000000000001E-2</v>
      </c>
      <c r="I3579" s="573">
        <v>11.58</v>
      </c>
      <c r="J3579" s="573">
        <v>0.14000000000000001</v>
      </c>
    </row>
    <row r="3580" spans="1:10" ht="25.5">
      <c r="A3580" s="572"/>
      <c r="B3580" s="572"/>
      <c r="C3580" s="572"/>
      <c r="D3580" s="572"/>
      <c r="E3580" s="572" t="s">
        <v>12923</v>
      </c>
      <c r="F3580" s="571">
        <v>7.6062199999999996E-2</v>
      </c>
      <c r="G3580" s="572" t="s">
        <v>12922</v>
      </c>
      <c r="H3580" s="571">
        <v>0.06</v>
      </c>
      <c r="I3580" s="572" t="s">
        <v>12921</v>
      </c>
      <c r="J3580" s="571">
        <v>0.14000000000000001</v>
      </c>
    </row>
    <row r="3581" spans="1:10" ht="15" thickBot="1">
      <c r="A3581" s="572"/>
      <c r="B3581" s="572"/>
      <c r="C3581" s="572"/>
      <c r="D3581" s="572"/>
      <c r="E3581" s="572" t="s">
        <v>12920</v>
      </c>
      <c r="F3581" s="571">
        <v>0.03</v>
      </c>
      <c r="G3581" s="572"/>
      <c r="H3581" s="801" t="s">
        <v>12919</v>
      </c>
      <c r="I3581" s="801"/>
      <c r="J3581" s="571">
        <v>0.17</v>
      </c>
    </row>
    <row r="3582" spans="1:10" ht="0.95" customHeight="1" thickTop="1">
      <c r="A3582" s="570"/>
      <c r="B3582" s="570"/>
      <c r="C3582" s="570"/>
      <c r="D3582" s="570"/>
      <c r="E3582" s="570"/>
      <c r="F3582" s="570"/>
      <c r="G3582" s="570"/>
      <c r="H3582" s="570"/>
      <c r="I3582" s="570"/>
      <c r="J3582" s="570"/>
    </row>
    <row r="3583" spans="1:10" ht="18" customHeight="1">
      <c r="A3583" s="590"/>
      <c r="B3583" s="588" t="s">
        <v>12942</v>
      </c>
      <c r="C3583" s="590" t="s">
        <v>12941</v>
      </c>
      <c r="D3583" s="590" t="s">
        <v>12940</v>
      </c>
      <c r="E3583" s="802" t="s">
        <v>12939</v>
      </c>
      <c r="F3583" s="802"/>
      <c r="G3583" s="589" t="s">
        <v>12938</v>
      </c>
      <c r="H3583" s="588" t="s">
        <v>12937</v>
      </c>
      <c r="I3583" s="588" t="s">
        <v>12936</v>
      </c>
      <c r="J3583" s="588" t="s">
        <v>12935</v>
      </c>
    </row>
    <row r="3584" spans="1:10" ht="24" customHeight="1">
      <c r="A3584" s="586" t="s">
        <v>12934</v>
      </c>
      <c r="B3584" s="587" t="s">
        <v>13255</v>
      </c>
      <c r="C3584" s="586" t="s">
        <v>7</v>
      </c>
      <c r="D3584" s="586" t="s">
        <v>2864</v>
      </c>
      <c r="E3584" s="803" t="s">
        <v>12928</v>
      </c>
      <c r="F3584" s="803"/>
      <c r="G3584" s="585" t="s">
        <v>23</v>
      </c>
      <c r="H3584" s="584">
        <v>1</v>
      </c>
      <c r="I3584" s="583">
        <v>0.09</v>
      </c>
      <c r="J3584" s="583">
        <v>0.09</v>
      </c>
    </row>
    <row r="3585" spans="1:10" ht="24" customHeight="1">
      <c r="A3585" s="576" t="s">
        <v>12926</v>
      </c>
      <c r="B3585" s="577" t="s">
        <v>13254</v>
      </c>
      <c r="C3585" s="576" t="s">
        <v>7</v>
      </c>
      <c r="D3585" s="576" t="s">
        <v>4836</v>
      </c>
      <c r="E3585" s="800" t="s">
        <v>12980</v>
      </c>
      <c r="F3585" s="800"/>
      <c r="G3585" s="575" t="s">
        <v>23</v>
      </c>
      <c r="H3585" s="574">
        <v>8.2000000000000007E-3</v>
      </c>
      <c r="I3585" s="573">
        <v>11.82</v>
      </c>
      <c r="J3585" s="573">
        <v>0.09</v>
      </c>
    </row>
    <row r="3586" spans="1:10" ht="25.5">
      <c r="A3586" s="572"/>
      <c r="B3586" s="572"/>
      <c r="C3586" s="572"/>
      <c r="D3586" s="572"/>
      <c r="E3586" s="572" t="s">
        <v>12923</v>
      </c>
      <c r="F3586" s="571">
        <v>4.8897099999999999E-2</v>
      </c>
      <c r="G3586" s="572" t="s">
        <v>12922</v>
      </c>
      <c r="H3586" s="571">
        <v>0.04</v>
      </c>
      <c r="I3586" s="572" t="s">
        <v>12921</v>
      </c>
      <c r="J3586" s="571">
        <v>0.09</v>
      </c>
    </row>
    <row r="3587" spans="1:10" ht="15" thickBot="1">
      <c r="A3587" s="572"/>
      <c r="B3587" s="572"/>
      <c r="C3587" s="572"/>
      <c r="D3587" s="572"/>
      <c r="E3587" s="572" t="s">
        <v>12920</v>
      </c>
      <c r="F3587" s="571">
        <v>0.02</v>
      </c>
      <c r="G3587" s="572"/>
      <c r="H3587" s="801" t="s">
        <v>12919</v>
      </c>
      <c r="I3587" s="801"/>
      <c r="J3587" s="571">
        <v>0.11</v>
      </c>
    </row>
    <row r="3588" spans="1:10" ht="0.95" customHeight="1" thickTop="1">
      <c r="A3588" s="570"/>
      <c r="B3588" s="570"/>
      <c r="C3588" s="570"/>
      <c r="D3588" s="570"/>
      <c r="E3588" s="570"/>
      <c r="F3588" s="570"/>
      <c r="G3588" s="570"/>
      <c r="H3588" s="570"/>
      <c r="I3588" s="570"/>
      <c r="J3588" s="570"/>
    </row>
    <row r="3589" spans="1:10" ht="18" customHeight="1">
      <c r="A3589" s="590"/>
      <c r="B3589" s="588" t="s">
        <v>12942</v>
      </c>
      <c r="C3589" s="590" t="s">
        <v>12941</v>
      </c>
      <c r="D3589" s="590" t="s">
        <v>12940</v>
      </c>
      <c r="E3589" s="802" t="s">
        <v>12939</v>
      </c>
      <c r="F3589" s="802"/>
      <c r="G3589" s="589" t="s">
        <v>12938</v>
      </c>
      <c r="H3589" s="588" t="s">
        <v>12937</v>
      </c>
      <c r="I3589" s="588" t="s">
        <v>12936</v>
      </c>
      <c r="J3589" s="588" t="s">
        <v>12935</v>
      </c>
    </row>
    <row r="3590" spans="1:10" ht="24" customHeight="1">
      <c r="A3590" s="586" t="s">
        <v>12934</v>
      </c>
      <c r="B3590" s="587" t="s">
        <v>13253</v>
      </c>
      <c r="C3590" s="586" t="s">
        <v>7</v>
      </c>
      <c r="D3590" s="586" t="s">
        <v>2868</v>
      </c>
      <c r="E3590" s="803" t="s">
        <v>12928</v>
      </c>
      <c r="F3590" s="803"/>
      <c r="G3590" s="585" t="s">
        <v>23</v>
      </c>
      <c r="H3590" s="584">
        <v>1</v>
      </c>
      <c r="I3590" s="583">
        <v>0.16</v>
      </c>
      <c r="J3590" s="583">
        <v>0.16</v>
      </c>
    </row>
    <row r="3591" spans="1:10" ht="24" customHeight="1">
      <c r="A3591" s="576" t="s">
        <v>12926</v>
      </c>
      <c r="B3591" s="577" t="s">
        <v>13252</v>
      </c>
      <c r="C3591" s="576" t="s">
        <v>7</v>
      </c>
      <c r="D3591" s="576" t="s">
        <v>10550</v>
      </c>
      <c r="E3591" s="800" t="s">
        <v>12980</v>
      </c>
      <c r="F3591" s="800"/>
      <c r="G3591" s="575" t="s">
        <v>23</v>
      </c>
      <c r="H3591" s="574">
        <v>1.0500000000000001E-2</v>
      </c>
      <c r="I3591" s="573">
        <v>15.82</v>
      </c>
      <c r="J3591" s="573">
        <v>0.16</v>
      </c>
    </row>
    <row r="3592" spans="1:10" ht="25.5">
      <c r="A3592" s="572"/>
      <c r="B3592" s="572"/>
      <c r="C3592" s="572"/>
      <c r="D3592" s="572"/>
      <c r="E3592" s="572" t="s">
        <v>12923</v>
      </c>
      <c r="F3592" s="571">
        <v>8.6928199999999997E-2</v>
      </c>
      <c r="G3592" s="572" t="s">
        <v>12922</v>
      </c>
      <c r="H3592" s="571">
        <v>7.0000000000000007E-2</v>
      </c>
      <c r="I3592" s="572" t="s">
        <v>12921</v>
      </c>
      <c r="J3592" s="571">
        <v>0.16</v>
      </c>
    </row>
    <row r="3593" spans="1:10" ht="15" thickBot="1">
      <c r="A3593" s="572"/>
      <c r="B3593" s="572"/>
      <c r="C3593" s="572"/>
      <c r="D3593" s="572"/>
      <c r="E3593" s="572" t="s">
        <v>12920</v>
      </c>
      <c r="F3593" s="571">
        <v>0.04</v>
      </c>
      <c r="G3593" s="572"/>
      <c r="H3593" s="801" t="s">
        <v>12919</v>
      </c>
      <c r="I3593" s="801"/>
      <c r="J3593" s="571">
        <v>0.2</v>
      </c>
    </row>
    <row r="3594" spans="1:10" ht="0.95" customHeight="1" thickTop="1">
      <c r="A3594" s="570"/>
      <c r="B3594" s="570"/>
      <c r="C3594" s="570"/>
      <c r="D3594" s="570"/>
      <c r="E3594" s="570"/>
      <c r="F3594" s="570"/>
      <c r="G3594" s="570"/>
      <c r="H3594" s="570"/>
      <c r="I3594" s="570"/>
      <c r="J3594" s="570"/>
    </row>
    <row r="3595" spans="1:10" ht="18" customHeight="1">
      <c r="A3595" s="590"/>
      <c r="B3595" s="588" t="s">
        <v>12942</v>
      </c>
      <c r="C3595" s="590" t="s">
        <v>12941</v>
      </c>
      <c r="D3595" s="590" t="s">
        <v>12940</v>
      </c>
      <c r="E3595" s="802" t="s">
        <v>12939</v>
      </c>
      <c r="F3595" s="802"/>
      <c r="G3595" s="589" t="s">
        <v>12938</v>
      </c>
      <c r="H3595" s="588" t="s">
        <v>12937</v>
      </c>
      <c r="I3595" s="588" t="s">
        <v>12936</v>
      </c>
      <c r="J3595" s="588" t="s">
        <v>12935</v>
      </c>
    </row>
    <row r="3596" spans="1:10" ht="24" customHeight="1">
      <c r="A3596" s="586" t="s">
        <v>12934</v>
      </c>
      <c r="B3596" s="587" t="s">
        <v>13251</v>
      </c>
      <c r="C3596" s="586" t="s">
        <v>7</v>
      </c>
      <c r="D3596" s="586" t="s">
        <v>2871</v>
      </c>
      <c r="E3596" s="803" t="s">
        <v>12928</v>
      </c>
      <c r="F3596" s="803"/>
      <c r="G3596" s="585" t="s">
        <v>23</v>
      </c>
      <c r="H3596" s="584">
        <v>1</v>
      </c>
      <c r="I3596" s="583">
        <v>0.12</v>
      </c>
      <c r="J3596" s="583">
        <v>0.12</v>
      </c>
    </row>
    <row r="3597" spans="1:10" ht="24" customHeight="1">
      <c r="A3597" s="576" t="s">
        <v>12926</v>
      </c>
      <c r="B3597" s="577" t="s">
        <v>13250</v>
      </c>
      <c r="C3597" s="576" t="s">
        <v>7</v>
      </c>
      <c r="D3597" s="576" t="s">
        <v>5467</v>
      </c>
      <c r="E3597" s="800" t="s">
        <v>12980</v>
      </c>
      <c r="F3597" s="800"/>
      <c r="G3597" s="575" t="s">
        <v>23</v>
      </c>
      <c r="H3597" s="574">
        <v>8.2000000000000007E-3</v>
      </c>
      <c r="I3597" s="573">
        <v>15.63</v>
      </c>
      <c r="J3597" s="573">
        <v>0.12</v>
      </c>
    </row>
    <row r="3598" spans="1:10" ht="25.5">
      <c r="A3598" s="572"/>
      <c r="B3598" s="572"/>
      <c r="C3598" s="572"/>
      <c r="D3598" s="572"/>
      <c r="E3598" s="572" t="s">
        <v>12923</v>
      </c>
      <c r="F3598" s="571">
        <v>6.5196100000000007E-2</v>
      </c>
      <c r="G3598" s="572" t="s">
        <v>12922</v>
      </c>
      <c r="H3598" s="571">
        <v>0.05</v>
      </c>
      <c r="I3598" s="572" t="s">
        <v>12921</v>
      </c>
      <c r="J3598" s="571">
        <v>0.12</v>
      </c>
    </row>
    <row r="3599" spans="1:10" ht="15" thickBot="1">
      <c r="A3599" s="572"/>
      <c r="B3599" s="572"/>
      <c r="C3599" s="572"/>
      <c r="D3599" s="572"/>
      <c r="E3599" s="572" t="s">
        <v>12920</v>
      </c>
      <c r="F3599" s="571">
        <v>0.03</v>
      </c>
      <c r="G3599" s="572"/>
      <c r="H3599" s="801" t="s">
        <v>12919</v>
      </c>
      <c r="I3599" s="801"/>
      <c r="J3599" s="571">
        <v>0.15</v>
      </c>
    </row>
    <row r="3600" spans="1:10" ht="0.95" customHeight="1" thickTop="1">
      <c r="A3600" s="570"/>
      <c r="B3600" s="570"/>
      <c r="C3600" s="570"/>
      <c r="D3600" s="570"/>
      <c r="E3600" s="570"/>
      <c r="F3600" s="570"/>
      <c r="G3600" s="570"/>
      <c r="H3600" s="570"/>
      <c r="I3600" s="570"/>
      <c r="J3600" s="570"/>
    </row>
    <row r="3601" spans="1:10" ht="18" customHeight="1">
      <c r="A3601" s="590"/>
      <c r="B3601" s="588" t="s">
        <v>12942</v>
      </c>
      <c r="C3601" s="590" t="s">
        <v>12941</v>
      </c>
      <c r="D3601" s="590" t="s">
        <v>12940</v>
      </c>
      <c r="E3601" s="802" t="s">
        <v>12939</v>
      </c>
      <c r="F3601" s="802"/>
      <c r="G3601" s="589" t="s">
        <v>12938</v>
      </c>
      <c r="H3601" s="588" t="s">
        <v>12937</v>
      </c>
      <c r="I3601" s="588" t="s">
        <v>12936</v>
      </c>
      <c r="J3601" s="588" t="s">
        <v>12935</v>
      </c>
    </row>
    <row r="3602" spans="1:10" ht="24" customHeight="1">
      <c r="A3602" s="586" t="s">
        <v>12934</v>
      </c>
      <c r="B3602" s="587" t="s">
        <v>13249</v>
      </c>
      <c r="C3602" s="586" t="s">
        <v>7</v>
      </c>
      <c r="D3602" s="586" t="s">
        <v>2872</v>
      </c>
      <c r="E3602" s="803" t="s">
        <v>12928</v>
      </c>
      <c r="F3602" s="803"/>
      <c r="G3602" s="585" t="s">
        <v>23</v>
      </c>
      <c r="H3602" s="584">
        <v>1</v>
      </c>
      <c r="I3602" s="583">
        <v>0.18</v>
      </c>
      <c r="J3602" s="583">
        <v>0.18</v>
      </c>
    </row>
    <row r="3603" spans="1:10" ht="24" customHeight="1">
      <c r="A3603" s="576" t="s">
        <v>12926</v>
      </c>
      <c r="B3603" s="577" t="s">
        <v>13248</v>
      </c>
      <c r="C3603" s="576" t="s">
        <v>7</v>
      </c>
      <c r="D3603" s="576" t="s">
        <v>5567</v>
      </c>
      <c r="E3603" s="800" t="s">
        <v>12980</v>
      </c>
      <c r="F3603" s="800"/>
      <c r="G3603" s="575" t="s">
        <v>23</v>
      </c>
      <c r="H3603" s="574">
        <v>1.0500000000000001E-2</v>
      </c>
      <c r="I3603" s="573">
        <v>17.27</v>
      </c>
      <c r="J3603" s="573">
        <v>0.18</v>
      </c>
    </row>
    <row r="3604" spans="1:10" ht="25.5">
      <c r="A3604" s="572"/>
      <c r="B3604" s="572"/>
      <c r="C3604" s="572"/>
      <c r="D3604" s="572"/>
      <c r="E3604" s="572" t="s">
        <v>12923</v>
      </c>
      <c r="F3604" s="571">
        <v>9.7794199999999998E-2</v>
      </c>
      <c r="G3604" s="572" t="s">
        <v>12922</v>
      </c>
      <c r="H3604" s="571">
        <v>0.08</v>
      </c>
      <c r="I3604" s="572" t="s">
        <v>12921</v>
      </c>
      <c r="J3604" s="571">
        <v>0.18</v>
      </c>
    </row>
    <row r="3605" spans="1:10" ht="15" thickBot="1">
      <c r="A3605" s="572"/>
      <c r="B3605" s="572"/>
      <c r="C3605" s="572"/>
      <c r="D3605" s="572"/>
      <c r="E3605" s="572" t="s">
        <v>12920</v>
      </c>
      <c r="F3605" s="571">
        <v>0.05</v>
      </c>
      <c r="G3605" s="572"/>
      <c r="H3605" s="801" t="s">
        <v>12919</v>
      </c>
      <c r="I3605" s="801"/>
      <c r="J3605" s="571">
        <v>0.23</v>
      </c>
    </row>
    <row r="3606" spans="1:10" ht="0.95" customHeight="1" thickTop="1">
      <c r="A3606" s="570"/>
      <c r="B3606" s="570"/>
      <c r="C3606" s="570"/>
      <c r="D3606" s="570"/>
      <c r="E3606" s="570"/>
      <c r="F3606" s="570"/>
      <c r="G3606" s="570"/>
      <c r="H3606" s="570"/>
      <c r="I3606" s="570"/>
      <c r="J3606" s="570"/>
    </row>
    <row r="3607" spans="1:10" ht="18" customHeight="1">
      <c r="A3607" s="590"/>
      <c r="B3607" s="588" t="s">
        <v>12942</v>
      </c>
      <c r="C3607" s="590" t="s">
        <v>12941</v>
      </c>
      <c r="D3607" s="590" t="s">
        <v>12940</v>
      </c>
      <c r="E3607" s="802" t="s">
        <v>12939</v>
      </c>
      <c r="F3607" s="802"/>
      <c r="G3607" s="589" t="s">
        <v>12938</v>
      </c>
      <c r="H3607" s="588" t="s">
        <v>12937</v>
      </c>
      <c r="I3607" s="588" t="s">
        <v>12936</v>
      </c>
      <c r="J3607" s="588" t="s">
        <v>12935</v>
      </c>
    </row>
    <row r="3608" spans="1:10" ht="24" customHeight="1">
      <c r="A3608" s="586" t="s">
        <v>12934</v>
      </c>
      <c r="B3608" s="587" t="s">
        <v>13247</v>
      </c>
      <c r="C3608" s="586" t="s">
        <v>7</v>
      </c>
      <c r="D3608" s="586" t="s">
        <v>2873</v>
      </c>
      <c r="E3608" s="803" t="s">
        <v>12928</v>
      </c>
      <c r="F3608" s="803"/>
      <c r="G3608" s="585" t="s">
        <v>23</v>
      </c>
      <c r="H3608" s="584">
        <v>1</v>
      </c>
      <c r="I3608" s="583">
        <v>0.12</v>
      </c>
      <c r="J3608" s="583">
        <v>0.12</v>
      </c>
    </row>
    <row r="3609" spans="1:10" ht="24" customHeight="1">
      <c r="A3609" s="576" t="s">
        <v>12926</v>
      </c>
      <c r="B3609" s="577" t="s">
        <v>13246</v>
      </c>
      <c r="C3609" s="576" t="s">
        <v>7</v>
      </c>
      <c r="D3609" s="576" t="s">
        <v>5569</v>
      </c>
      <c r="E3609" s="800" t="s">
        <v>12980</v>
      </c>
      <c r="F3609" s="800"/>
      <c r="G3609" s="575" t="s">
        <v>23</v>
      </c>
      <c r="H3609" s="574">
        <v>8.2000000000000007E-3</v>
      </c>
      <c r="I3609" s="573">
        <v>15.82</v>
      </c>
      <c r="J3609" s="573">
        <v>0.12</v>
      </c>
    </row>
    <row r="3610" spans="1:10" ht="25.5">
      <c r="A3610" s="572"/>
      <c r="B3610" s="572"/>
      <c r="C3610" s="572"/>
      <c r="D3610" s="572"/>
      <c r="E3610" s="572" t="s">
        <v>12923</v>
      </c>
      <c r="F3610" s="571">
        <v>6.5196100000000007E-2</v>
      </c>
      <c r="G3610" s="572" t="s">
        <v>12922</v>
      </c>
      <c r="H3610" s="571">
        <v>0.05</v>
      </c>
      <c r="I3610" s="572" t="s">
        <v>12921</v>
      </c>
      <c r="J3610" s="571">
        <v>0.12</v>
      </c>
    </row>
    <row r="3611" spans="1:10" ht="15" thickBot="1">
      <c r="A3611" s="572"/>
      <c r="B3611" s="572"/>
      <c r="C3611" s="572"/>
      <c r="D3611" s="572"/>
      <c r="E3611" s="572" t="s">
        <v>12920</v>
      </c>
      <c r="F3611" s="571">
        <v>0.03</v>
      </c>
      <c r="G3611" s="572"/>
      <c r="H3611" s="801" t="s">
        <v>12919</v>
      </c>
      <c r="I3611" s="801"/>
      <c r="J3611" s="571">
        <v>0.15</v>
      </c>
    </row>
    <row r="3612" spans="1:10" ht="0.95" customHeight="1" thickTop="1">
      <c r="A3612" s="570"/>
      <c r="B3612" s="570"/>
      <c r="C3612" s="570"/>
      <c r="D3612" s="570"/>
      <c r="E3612" s="570"/>
      <c r="F3612" s="570"/>
      <c r="G3612" s="570"/>
      <c r="H3612" s="570"/>
      <c r="I3612" s="570"/>
      <c r="J3612" s="570"/>
    </row>
    <row r="3613" spans="1:10" ht="18" customHeight="1">
      <c r="A3613" s="590"/>
      <c r="B3613" s="588" t="s">
        <v>12942</v>
      </c>
      <c r="C3613" s="590" t="s">
        <v>12941</v>
      </c>
      <c r="D3613" s="590" t="s">
        <v>12940</v>
      </c>
      <c r="E3613" s="802" t="s">
        <v>12939</v>
      </c>
      <c r="F3613" s="802"/>
      <c r="G3613" s="589" t="s">
        <v>12938</v>
      </c>
      <c r="H3613" s="588" t="s">
        <v>12937</v>
      </c>
      <c r="I3613" s="588" t="s">
        <v>12936</v>
      </c>
      <c r="J3613" s="588" t="s">
        <v>12935</v>
      </c>
    </row>
    <row r="3614" spans="1:10" ht="24" customHeight="1">
      <c r="A3614" s="586" t="s">
        <v>12934</v>
      </c>
      <c r="B3614" s="587" t="s">
        <v>13245</v>
      </c>
      <c r="C3614" s="586" t="s">
        <v>7</v>
      </c>
      <c r="D3614" s="586" t="s">
        <v>2875</v>
      </c>
      <c r="E3614" s="803" t="s">
        <v>12928</v>
      </c>
      <c r="F3614" s="803"/>
      <c r="G3614" s="585" t="s">
        <v>23</v>
      </c>
      <c r="H3614" s="584">
        <v>1</v>
      </c>
      <c r="I3614" s="583">
        <v>0.43</v>
      </c>
      <c r="J3614" s="583">
        <v>0.43</v>
      </c>
    </row>
    <row r="3615" spans="1:10" ht="24" customHeight="1">
      <c r="A3615" s="576" t="s">
        <v>12926</v>
      </c>
      <c r="B3615" s="577" t="s">
        <v>13244</v>
      </c>
      <c r="C3615" s="576" t="s">
        <v>7</v>
      </c>
      <c r="D3615" s="576" t="s">
        <v>6336</v>
      </c>
      <c r="E3615" s="800" t="s">
        <v>12980</v>
      </c>
      <c r="F3615" s="800"/>
      <c r="G3615" s="575" t="s">
        <v>23</v>
      </c>
      <c r="H3615" s="574">
        <v>2.6599999999999999E-2</v>
      </c>
      <c r="I3615" s="573">
        <v>16.36</v>
      </c>
      <c r="J3615" s="573">
        <v>0.43</v>
      </c>
    </row>
    <row r="3616" spans="1:10" ht="25.5">
      <c r="A3616" s="572"/>
      <c r="B3616" s="572"/>
      <c r="C3616" s="572"/>
      <c r="D3616" s="572"/>
      <c r="E3616" s="572" t="s">
        <v>12923</v>
      </c>
      <c r="F3616" s="571">
        <v>0.23361950000000001</v>
      </c>
      <c r="G3616" s="572" t="s">
        <v>12922</v>
      </c>
      <c r="H3616" s="571">
        <v>0.2</v>
      </c>
      <c r="I3616" s="572" t="s">
        <v>12921</v>
      </c>
      <c r="J3616" s="571">
        <v>0.43</v>
      </c>
    </row>
    <row r="3617" spans="1:10" ht="15" thickBot="1">
      <c r="A3617" s="572"/>
      <c r="B3617" s="572"/>
      <c r="C3617" s="572"/>
      <c r="D3617" s="572"/>
      <c r="E3617" s="572" t="s">
        <v>12920</v>
      </c>
      <c r="F3617" s="571">
        <v>0.12</v>
      </c>
      <c r="G3617" s="572"/>
      <c r="H3617" s="801" t="s">
        <v>12919</v>
      </c>
      <c r="I3617" s="801"/>
      <c r="J3617" s="571">
        <v>0.55000000000000004</v>
      </c>
    </row>
    <row r="3618" spans="1:10" ht="0.95" customHeight="1" thickTop="1">
      <c r="A3618" s="570"/>
      <c r="B3618" s="570"/>
      <c r="C3618" s="570"/>
      <c r="D3618" s="570"/>
      <c r="E3618" s="570"/>
      <c r="F3618" s="570"/>
      <c r="G3618" s="570"/>
      <c r="H3618" s="570"/>
      <c r="I3618" s="570"/>
      <c r="J3618" s="570"/>
    </row>
    <row r="3619" spans="1:10" ht="18" customHeight="1">
      <c r="A3619" s="590"/>
      <c r="B3619" s="588" t="s">
        <v>12942</v>
      </c>
      <c r="C3619" s="590" t="s">
        <v>12941</v>
      </c>
      <c r="D3619" s="590" t="s">
        <v>12940</v>
      </c>
      <c r="E3619" s="802" t="s">
        <v>12939</v>
      </c>
      <c r="F3619" s="802"/>
      <c r="G3619" s="589" t="s">
        <v>12938</v>
      </c>
      <c r="H3619" s="588" t="s">
        <v>12937</v>
      </c>
      <c r="I3619" s="588" t="s">
        <v>12936</v>
      </c>
      <c r="J3619" s="588" t="s">
        <v>12935</v>
      </c>
    </row>
    <row r="3620" spans="1:10" ht="24" customHeight="1">
      <c r="A3620" s="586" t="s">
        <v>12934</v>
      </c>
      <c r="B3620" s="587" t="s">
        <v>13243</v>
      </c>
      <c r="C3620" s="586" t="s">
        <v>7</v>
      </c>
      <c r="D3620" s="586" t="s">
        <v>2878</v>
      </c>
      <c r="E3620" s="803" t="s">
        <v>12928</v>
      </c>
      <c r="F3620" s="803"/>
      <c r="G3620" s="585" t="s">
        <v>23</v>
      </c>
      <c r="H3620" s="584">
        <v>1</v>
      </c>
      <c r="I3620" s="583">
        <v>0.2</v>
      </c>
      <c r="J3620" s="583">
        <v>0.2</v>
      </c>
    </row>
    <row r="3621" spans="1:10" ht="24" customHeight="1">
      <c r="A3621" s="576" t="s">
        <v>12926</v>
      </c>
      <c r="B3621" s="577" t="s">
        <v>13242</v>
      </c>
      <c r="C3621" s="576" t="s">
        <v>7</v>
      </c>
      <c r="D3621" s="576" t="s">
        <v>6406</v>
      </c>
      <c r="E3621" s="800" t="s">
        <v>12980</v>
      </c>
      <c r="F3621" s="800"/>
      <c r="G3621" s="575" t="s">
        <v>23</v>
      </c>
      <c r="H3621" s="574">
        <v>1.2800000000000001E-2</v>
      </c>
      <c r="I3621" s="573">
        <v>16.36</v>
      </c>
      <c r="J3621" s="573">
        <v>0.2</v>
      </c>
    </row>
    <row r="3622" spans="1:10" ht="25.5">
      <c r="A3622" s="572"/>
      <c r="B3622" s="572"/>
      <c r="C3622" s="572"/>
      <c r="D3622" s="572"/>
      <c r="E3622" s="572" t="s">
        <v>12923</v>
      </c>
      <c r="F3622" s="571">
        <v>0.1086602</v>
      </c>
      <c r="G3622" s="572" t="s">
        <v>12922</v>
      </c>
      <c r="H3622" s="571">
        <v>0.09</v>
      </c>
      <c r="I3622" s="572" t="s">
        <v>12921</v>
      </c>
      <c r="J3622" s="571">
        <v>0.2</v>
      </c>
    </row>
    <row r="3623" spans="1:10" ht="15" thickBot="1">
      <c r="A3623" s="572"/>
      <c r="B3623" s="572"/>
      <c r="C3623" s="572"/>
      <c r="D3623" s="572"/>
      <c r="E3623" s="572" t="s">
        <v>12920</v>
      </c>
      <c r="F3623" s="571">
        <v>0.05</v>
      </c>
      <c r="G3623" s="572"/>
      <c r="H3623" s="801" t="s">
        <v>12919</v>
      </c>
      <c r="I3623" s="801"/>
      <c r="J3623" s="571">
        <v>0.25</v>
      </c>
    </row>
    <row r="3624" spans="1:10" ht="0.95" customHeight="1" thickTop="1">
      <c r="A3624" s="570"/>
      <c r="B3624" s="570"/>
      <c r="C3624" s="570"/>
      <c r="D3624" s="570"/>
      <c r="E3624" s="570"/>
      <c r="F3624" s="570"/>
      <c r="G3624" s="570"/>
      <c r="H3624" s="570"/>
      <c r="I3624" s="570"/>
      <c r="J3624" s="570"/>
    </row>
    <row r="3625" spans="1:10" ht="18" customHeight="1">
      <c r="A3625" s="590"/>
      <c r="B3625" s="588" t="s">
        <v>12942</v>
      </c>
      <c r="C3625" s="590" t="s">
        <v>12941</v>
      </c>
      <c r="D3625" s="590" t="s">
        <v>12940</v>
      </c>
      <c r="E3625" s="802" t="s">
        <v>12939</v>
      </c>
      <c r="F3625" s="802"/>
      <c r="G3625" s="589" t="s">
        <v>12938</v>
      </c>
      <c r="H3625" s="588" t="s">
        <v>12937</v>
      </c>
      <c r="I3625" s="588" t="s">
        <v>12936</v>
      </c>
      <c r="J3625" s="588" t="s">
        <v>12935</v>
      </c>
    </row>
    <row r="3626" spans="1:10" ht="24" customHeight="1">
      <c r="A3626" s="586" t="s">
        <v>12934</v>
      </c>
      <c r="B3626" s="587" t="s">
        <v>13241</v>
      </c>
      <c r="C3626" s="586" t="s">
        <v>7</v>
      </c>
      <c r="D3626" s="586" t="s">
        <v>2935</v>
      </c>
      <c r="E3626" s="803" t="s">
        <v>12928</v>
      </c>
      <c r="F3626" s="803"/>
      <c r="G3626" s="585" t="s">
        <v>23</v>
      </c>
      <c r="H3626" s="584">
        <v>1</v>
      </c>
      <c r="I3626" s="583">
        <v>0.31</v>
      </c>
      <c r="J3626" s="583">
        <v>0.31</v>
      </c>
    </row>
    <row r="3627" spans="1:10" ht="24" customHeight="1">
      <c r="A3627" s="576" t="s">
        <v>12926</v>
      </c>
      <c r="B3627" s="577" t="s">
        <v>13240</v>
      </c>
      <c r="C3627" s="576" t="s">
        <v>7</v>
      </c>
      <c r="D3627" s="576" t="s">
        <v>6408</v>
      </c>
      <c r="E3627" s="800" t="s">
        <v>12980</v>
      </c>
      <c r="F3627" s="800"/>
      <c r="G3627" s="575" t="s">
        <v>23</v>
      </c>
      <c r="H3627" s="574">
        <v>1.5100000000000001E-2</v>
      </c>
      <c r="I3627" s="573">
        <v>21.17</v>
      </c>
      <c r="J3627" s="573">
        <v>0.31</v>
      </c>
    </row>
    <row r="3628" spans="1:10" ht="25.5">
      <c r="A3628" s="572"/>
      <c r="B3628" s="572"/>
      <c r="C3628" s="572"/>
      <c r="D3628" s="572"/>
      <c r="E3628" s="572" t="s">
        <v>12923</v>
      </c>
      <c r="F3628" s="571">
        <v>0.1684233</v>
      </c>
      <c r="G3628" s="572" t="s">
        <v>12922</v>
      </c>
      <c r="H3628" s="571">
        <v>0.14000000000000001</v>
      </c>
      <c r="I3628" s="572" t="s">
        <v>12921</v>
      </c>
      <c r="J3628" s="571">
        <v>0.31</v>
      </c>
    </row>
    <row r="3629" spans="1:10" ht="15" thickBot="1">
      <c r="A3629" s="572"/>
      <c r="B3629" s="572"/>
      <c r="C3629" s="572"/>
      <c r="D3629" s="572"/>
      <c r="E3629" s="572" t="s">
        <v>12920</v>
      </c>
      <c r="F3629" s="571">
        <v>0.08</v>
      </c>
      <c r="G3629" s="572"/>
      <c r="H3629" s="801" t="s">
        <v>12919</v>
      </c>
      <c r="I3629" s="801"/>
      <c r="J3629" s="571">
        <v>0.39</v>
      </c>
    </row>
    <row r="3630" spans="1:10" ht="0.95" customHeight="1" thickTop="1">
      <c r="A3630" s="570"/>
      <c r="B3630" s="570"/>
      <c r="C3630" s="570"/>
      <c r="D3630" s="570"/>
      <c r="E3630" s="570"/>
      <c r="F3630" s="570"/>
      <c r="G3630" s="570"/>
      <c r="H3630" s="570"/>
      <c r="I3630" s="570"/>
      <c r="J3630" s="570"/>
    </row>
    <row r="3631" spans="1:10" ht="18" customHeight="1">
      <c r="A3631" s="590"/>
      <c r="B3631" s="588" t="s">
        <v>12942</v>
      </c>
      <c r="C3631" s="590" t="s">
        <v>12941</v>
      </c>
      <c r="D3631" s="590" t="s">
        <v>12940</v>
      </c>
      <c r="E3631" s="802" t="s">
        <v>12939</v>
      </c>
      <c r="F3631" s="802"/>
      <c r="G3631" s="589" t="s">
        <v>12938</v>
      </c>
      <c r="H3631" s="588" t="s">
        <v>12937</v>
      </c>
      <c r="I3631" s="588" t="s">
        <v>12936</v>
      </c>
      <c r="J3631" s="588" t="s">
        <v>12935</v>
      </c>
    </row>
    <row r="3632" spans="1:10" ht="24" customHeight="1">
      <c r="A3632" s="586" t="s">
        <v>12934</v>
      </c>
      <c r="B3632" s="587" t="s">
        <v>13239</v>
      </c>
      <c r="C3632" s="586" t="s">
        <v>7</v>
      </c>
      <c r="D3632" s="586" t="s">
        <v>2936</v>
      </c>
      <c r="E3632" s="803" t="s">
        <v>12928</v>
      </c>
      <c r="F3632" s="803"/>
      <c r="G3632" s="585" t="s">
        <v>23</v>
      </c>
      <c r="H3632" s="584">
        <v>1</v>
      </c>
      <c r="I3632" s="583">
        <v>0.95</v>
      </c>
      <c r="J3632" s="583">
        <v>0.95</v>
      </c>
    </row>
    <row r="3633" spans="1:10" ht="24" customHeight="1">
      <c r="A3633" s="576" t="s">
        <v>12926</v>
      </c>
      <c r="B3633" s="577" t="s">
        <v>13238</v>
      </c>
      <c r="C3633" s="576" t="s">
        <v>7</v>
      </c>
      <c r="D3633" s="576" t="s">
        <v>6416</v>
      </c>
      <c r="E3633" s="800" t="s">
        <v>12980</v>
      </c>
      <c r="F3633" s="800"/>
      <c r="G3633" s="575" t="s">
        <v>23</v>
      </c>
      <c r="H3633" s="574">
        <v>1.0500000000000001E-2</v>
      </c>
      <c r="I3633" s="573">
        <v>90.54</v>
      </c>
      <c r="J3633" s="573">
        <v>0.95</v>
      </c>
    </row>
    <row r="3634" spans="1:10" ht="25.5">
      <c r="A3634" s="572"/>
      <c r="B3634" s="572"/>
      <c r="C3634" s="572"/>
      <c r="D3634" s="572"/>
      <c r="E3634" s="572" t="s">
        <v>12923</v>
      </c>
      <c r="F3634" s="571">
        <v>0.51613600000000004</v>
      </c>
      <c r="G3634" s="572" t="s">
        <v>12922</v>
      </c>
      <c r="H3634" s="571">
        <v>0.43</v>
      </c>
      <c r="I3634" s="572" t="s">
        <v>12921</v>
      </c>
      <c r="J3634" s="571">
        <v>0.95</v>
      </c>
    </row>
    <row r="3635" spans="1:10" ht="15" thickBot="1">
      <c r="A3635" s="572"/>
      <c r="B3635" s="572"/>
      <c r="C3635" s="572"/>
      <c r="D3635" s="572"/>
      <c r="E3635" s="572" t="s">
        <v>12920</v>
      </c>
      <c r="F3635" s="571">
        <v>0.26</v>
      </c>
      <c r="G3635" s="572"/>
      <c r="H3635" s="801" t="s">
        <v>12919</v>
      </c>
      <c r="I3635" s="801"/>
      <c r="J3635" s="571">
        <v>1.21</v>
      </c>
    </row>
    <row r="3636" spans="1:10" ht="0.95" customHeight="1" thickTop="1">
      <c r="A3636" s="570"/>
      <c r="B3636" s="570"/>
      <c r="C3636" s="570"/>
      <c r="D3636" s="570"/>
      <c r="E3636" s="570"/>
      <c r="F3636" s="570"/>
      <c r="G3636" s="570"/>
      <c r="H3636" s="570"/>
      <c r="I3636" s="570"/>
      <c r="J3636" s="570"/>
    </row>
    <row r="3637" spans="1:10" ht="18" customHeight="1">
      <c r="A3637" s="590"/>
      <c r="B3637" s="588" t="s">
        <v>12942</v>
      </c>
      <c r="C3637" s="590" t="s">
        <v>12941</v>
      </c>
      <c r="D3637" s="590" t="s">
        <v>12940</v>
      </c>
      <c r="E3637" s="802" t="s">
        <v>12939</v>
      </c>
      <c r="F3637" s="802"/>
      <c r="G3637" s="589" t="s">
        <v>12938</v>
      </c>
      <c r="H3637" s="588" t="s">
        <v>12937</v>
      </c>
      <c r="I3637" s="588" t="s">
        <v>12936</v>
      </c>
      <c r="J3637" s="588" t="s">
        <v>12935</v>
      </c>
    </row>
    <row r="3638" spans="1:10" ht="24" customHeight="1">
      <c r="A3638" s="586" t="s">
        <v>12934</v>
      </c>
      <c r="B3638" s="587" t="s">
        <v>13237</v>
      </c>
      <c r="C3638" s="586" t="s">
        <v>7</v>
      </c>
      <c r="D3638" s="586" t="s">
        <v>2879</v>
      </c>
      <c r="E3638" s="803" t="s">
        <v>12928</v>
      </c>
      <c r="F3638" s="803"/>
      <c r="G3638" s="585" t="s">
        <v>23</v>
      </c>
      <c r="H3638" s="584">
        <v>1</v>
      </c>
      <c r="I3638" s="583">
        <v>0.25</v>
      </c>
      <c r="J3638" s="583">
        <v>0.25</v>
      </c>
    </row>
    <row r="3639" spans="1:10" ht="24" customHeight="1">
      <c r="A3639" s="576" t="s">
        <v>12926</v>
      </c>
      <c r="B3639" s="577" t="s">
        <v>13236</v>
      </c>
      <c r="C3639" s="576" t="s">
        <v>7</v>
      </c>
      <c r="D3639" s="576" t="s">
        <v>6784</v>
      </c>
      <c r="E3639" s="800" t="s">
        <v>12980</v>
      </c>
      <c r="F3639" s="800"/>
      <c r="G3639" s="575" t="s">
        <v>23</v>
      </c>
      <c r="H3639" s="574">
        <v>1.5100000000000001E-2</v>
      </c>
      <c r="I3639" s="573">
        <v>16.760000000000002</v>
      </c>
      <c r="J3639" s="573">
        <v>0.25</v>
      </c>
    </row>
    <row r="3640" spans="1:10" ht="25.5">
      <c r="A3640" s="572"/>
      <c r="B3640" s="572"/>
      <c r="C3640" s="572"/>
      <c r="D3640" s="572"/>
      <c r="E3640" s="572" t="s">
        <v>12923</v>
      </c>
      <c r="F3640" s="571">
        <v>0.13582530000000001</v>
      </c>
      <c r="G3640" s="572" t="s">
        <v>12922</v>
      </c>
      <c r="H3640" s="571">
        <v>0.11</v>
      </c>
      <c r="I3640" s="572" t="s">
        <v>12921</v>
      </c>
      <c r="J3640" s="571">
        <v>0.25</v>
      </c>
    </row>
    <row r="3641" spans="1:10" ht="15" thickBot="1">
      <c r="A3641" s="572"/>
      <c r="B3641" s="572"/>
      <c r="C3641" s="572"/>
      <c r="D3641" s="572"/>
      <c r="E3641" s="572" t="s">
        <v>12920</v>
      </c>
      <c r="F3641" s="571">
        <v>7.0000000000000007E-2</v>
      </c>
      <c r="G3641" s="572"/>
      <c r="H3641" s="801" t="s">
        <v>12919</v>
      </c>
      <c r="I3641" s="801"/>
      <c r="J3641" s="571">
        <v>0.32</v>
      </c>
    </row>
    <row r="3642" spans="1:10" ht="0.95" customHeight="1" thickTop="1">
      <c r="A3642" s="570"/>
      <c r="B3642" s="570"/>
      <c r="C3642" s="570"/>
      <c r="D3642" s="570"/>
      <c r="E3642" s="570"/>
      <c r="F3642" s="570"/>
      <c r="G3642" s="570"/>
      <c r="H3642" s="570"/>
      <c r="I3642" s="570"/>
      <c r="J3642" s="570"/>
    </row>
    <row r="3643" spans="1:10" ht="18" customHeight="1">
      <c r="A3643" s="590"/>
      <c r="B3643" s="588" t="s">
        <v>12942</v>
      </c>
      <c r="C3643" s="590" t="s">
        <v>12941</v>
      </c>
      <c r="D3643" s="590" t="s">
        <v>12940</v>
      </c>
      <c r="E3643" s="802" t="s">
        <v>12939</v>
      </c>
      <c r="F3643" s="802"/>
      <c r="G3643" s="589" t="s">
        <v>12938</v>
      </c>
      <c r="H3643" s="588" t="s">
        <v>12937</v>
      </c>
      <c r="I3643" s="588" t="s">
        <v>12936</v>
      </c>
      <c r="J3643" s="588" t="s">
        <v>12935</v>
      </c>
    </row>
    <row r="3644" spans="1:10" ht="24" customHeight="1">
      <c r="A3644" s="586" t="s">
        <v>12934</v>
      </c>
      <c r="B3644" s="587" t="s">
        <v>13141</v>
      </c>
      <c r="C3644" s="586" t="s">
        <v>7</v>
      </c>
      <c r="D3644" s="586" t="s">
        <v>2924</v>
      </c>
      <c r="E3644" s="803" t="s">
        <v>12928</v>
      </c>
      <c r="F3644" s="803"/>
      <c r="G3644" s="585" t="s">
        <v>23</v>
      </c>
      <c r="H3644" s="584">
        <v>1</v>
      </c>
      <c r="I3644" s="583">
        <v>0.05</v>
      </c>
      <c r="J3644" s="583">
        <v>0.05</v>
      </c>
    </row>
    <row r="3645" spans="1:10" ht="24" customHeight="1">
      <c r="A3645" s="576" t="s">
        <v>12926</v>
      </c>
      <c r="B3645" s="577" t="s">
        <v>13138</v>
      </c>
      <c r="C3645" s="576" t="s">
        <v>7</v>
      </c>
      <c r="D3645" s="576" t="s">
        <v>6841</v>
      </c>
      <c r="E3645" s="800" t="s">
        <v>12980</v>
      </c>
      <c r="F3645" s="800"/>
      <c r="G3645" s="575" t="s">
        <v>23</v>
      </c>
      <c r="H3645" s="574">
        <v>3.5999999999999999E-3</v>
      </c>
      <c r="I3645" s="573">
        <v>15.31</v>
      </c>
      <c r="J3645" s="573">
        <v>0.05</v>
      </c>
    </row>
    <row r="3646" spans="1:10" ht="25.5">
      <c r="A3646" s="572"/>
      <c r="B3646" s="572"/>
      <c r="C3646" s="572"/>
      <c r="D3646" s="572"/>
      <c r="E3646" s="572" t="s">
        <v>12923</v>
      </c>
      <c r="F3646" s="571">
        <v>2.7165100000000001E-2</v>
      </c>
      <c r="G3646" s="572" t="s">
        <v>12922</v>
      </c>
      <c r="H3646" s="571">
        <v>0.02</v>
      </c>
      <c r="I3646" s="572" t="s">
        <v>12921</v>
      </c>
      <c r="J3646" s="571">
        <v>0.05</v>
      </c>
    </row>
    <row r="3647" spans="1:10" ht="15" thickBot="1">
      <c r="A3647" s="572"/>
      <c r="B3647" s="572"/>
      <c r="C3647" s="572"/>
      <c r="D3647" s="572"/>
      <c r="E3647" s="572" t="s">
        <v>12920</v>
      </c>
      <c r="F3647" s="571">
        <v>0.01</v>
      </c>
      <c r="G3647" s="572"/>
      <c r="H3647" s="801" t="s">
        <v>12919</v>
      </c>
      <c r="I3647" s="801"/>
      <c r="J3647" s="571">
        <v>0.06</v>
      </c>
    </row>
    <row r="3648" spans="1:10" ht="0.95" customHeight="1" thickTop="1">
      <c r="A3648" s="570"/>
      <c r="B3648" s="570"/>
      <c r="C3648" s="570"/>
      <c r="D3648" s="570"/>
      <c r="E3648" s="570"/>
      <c r="F3648" s="570"/>
      <c r="G3648" s="570"/>
      <c r="H3648" s="570"/>
      <c r="I3648" s="570"/>
      <c r="J3648" s="570"/>
    </row>
    <row r="3649" spans="1:10" ht="18" customHeight="1">
      <c r="A3649" s="590"/>
      <c r="B3649" s="588" t="s">
        <v>12942</v>
      </c>
      <c r="C3649" s="590" t="s">
        <v>12941</v>
      </c>
      <c r="D3649" s="590" t="s">
        <v>12940</v>
      </c>
      <c r="E3649" s="802" t="s">
        <v>12939</v>
      </c>
      <c r="F3649" s="802"/>
      <c r="G3649" s="589" t="s">
        <v>12938</v>
      </c>
      <c r="H3649" s="588" t="s">
        <v>12937</v>
      </c>
      <c r="I3649" s="588" t="s">
        <v>12936</v>
      </c>
      <c r="J3649" s="588" t="s">
        <v>12935</v>
      </c>
    </row>
    <row r="3650" spans="1:10" ht="24" customHeight="1">
      <c r="A3650" s="586" t="s">
        <v>12934</v>
      </c>
      <c r="B3650" s="587" t="s">
        <v>13235</v>
      </c>
      <c r="C3650" s="586" t="s">
        <v>7</v>
      </c>
      <c r="D3650" s="586" t="s">
        <v>2882</v>
      </c>
      <c r="E3650" s="803" t="s">
        <v>12928</v>
      </c>
      <c r="F3650" s="803"/>
      <c r="G3650" s="585" t="s">
        <v>23</v>
      </c>
      <c r="H3650" s="584">
        <v>1</v>
      </c>
      <c r="I3650" s="583">
        <v>0.16</v>
      </c>
      <c r="J3650" s="583">
        <v>0.16</v>
      </c>
    </row>
    <row r="3651" spans="1:10" ht="24" customHeight="1">
      <c r="A3651" s="576" t="s">
        <v>12926</v>
      </c>
      <c r="B3651" s="577" t="s">
        <v>13234</v>
      </c>
      <c r="C3651" s="576" t="s">
        <v>7</v>
      </c>
      <c r="D3651" s="576" t="s">
        <v>7432</v>
      </c>
      <c r="E3651" s="800" t="s">
        <v>12980</v>
      </c>
      <c r="F3651" s="800"/>
      <c r="G3651" s="575" t="s">
        <v>23</v>
      </c>
      <c r="H3651" s="574">
        <v>1.0500000000000001E-2</v>
      </c>
      <c r="I3651" s="573">
        <v>16.16</v>
      </c>
      <c r="J3651" s="573">
        <v>0.16</v>
      </c>
    </row>
    <row r="3652" spans="1:10" ht="25.5">
      <c r="A3652" s="572"/>
      <c r="B3652" s="572"/>
      <c r="C3652" s="572"/>
      <c r="D3652" s="572"/>
      <c r="E3652" s="572" t="s">
        <v>12923</v>
      </c>
      <c r="F3652" s="571">
        <v>8.6928199999999997E-2</v>
      </c>
      <c r="G3652" s="572" t="s">
        <v>12922</v>
      </c>
      <c r="H3652" s="571">
        <v>7.0000000000000007E-2</v>
      </c>
      <c r="I3652" s="572" t="s">
        <v>12921</v>
      </c>
      <c r="J3652" s="571">
        <v>0.16</v>
      </c>
    </row>
    <row r="3653" spans="1:10" ht="15" thickBot="1">
      <c r="A3653" s="572"/>
      <c r="B3653" s="572"/>
      <c r="C3653" s="572"/>
      <c r="D3653" s="572"/>
      <c r="E3653" s="572" t="s">
        <v>12920</v>
      </c>
      <c r="F3653" s="571">
        <v>0.04</v>
      </c>
      <c r="G3653" s="572"/>
      <c r="H3653" s="801" t="s">
        <v>12919</v>
      </c>
      <c r="I3653" s="801"/>
      <c r="J3653" s="571">
        <v>0.2</v>
      </c>
    </row>
    <row r="3654" spans="1:10" ht="0.95" customHeight="1" thickTop="1">
      <c r="A3654" s="570"/>
      <c r="B3654" s="570"/>
      <c r="C3654" s="570"/>
      <c r="D3654" s="570"/>
      <c r="E3654" s="570"/>
      <c r="F3654" s="570"/>
      <c r="G3654" s="570"/>
      <c r="H3654" s="570"/>
      <c r="I3654" s="570"/>
      <c r="J3654" s="570"/>
    </row>
    <row r="3655" spans="1:10" ht="18" customHeight="1">
      <c r="A3655" s="590"/>
      <c r="B3655" s="588" t="s">
        <v>12942</v>
      </c>
      <c r="C3655" s="590" t="s">
        <v>12941</v>
      </c>
      <c r="D3655" s="590" t="s">
        <v>12940</v>
      </c>
      <c r="E3655" s="802" t="s">
        <v>12939</v>
      </c>
      <c r="F3655" s="802"/>
      <c r="G3655" s="589" t="s">
        <v>12938</v>
      </c>
      <c r="H3655" s="588" t="s">
        <v>12937</v>
      </c>
      <c r="I3655" s="588" t="s">
        <v>12936</v>
      </c>
      <c r="J3655" s="588" t="s">
        <v>12935</v>
      </c>
    </row>
    <row r="3656" spans="1:10" ht="24" customHeight="1">
      <c r="A3656" s="586" t="s">
        <v>12934</v>
      </c>
      <c r="B3656" s="587" t="s">
        <v>13233</v>
      </c>
      <c r="C3656" s="586" t="s">
        <v>7</v>
      </c>
      <c r="D3656" s="586" t="s">
        <v>2885</v>
      </c>
      <c r="E3656" s="803" t="s">
        <v>12928</v>
      </c>
      <c r="F3656" s="803"/>
      <c r="G3656" s="585" t="s">
        <v>23</v>
      </c>
      <c r="H3656" s="584">
        <v>1</v>
      </c>
      <c r="I3656" s="583">
        <v>0.09</v>
      </c>
      <c r="J3656" s="583">
        <v>0.09</v>
      </c>
    </row>
    <row r="3657" spans="1:10" ht="24" customHeight="1">
      <c r="A3657" s="576" t="s">
        <v>12926</v>
      </c>
      <c r="B3657" s="577" t="s">
        <v>13232</v>
      </c>
      <c r="C3657" s="576" t="s">
        <v>7</v>
      </c>
      <c r="D3657" s="576" t="s">
        <v>7495</v>
      </c>
      <c r="E3657" s="800" t="s">
        <v>12980</v>
      </c>
      <c r="F3657" s="800"/>
      <c r="G3657" s="575" t="s">
        <v>23</v>
      </c>
      <c r="H3657" s="574">
        <v>8.2000000000000007E-3</v>
      </c>
      <c r="I3657" s="573">
        <v>11.2</v>
      </c>
      <c r="J3657" s="573">
        <v>0.09</v>
      </c>
    </row>
    <row r="3658" spans="1:10" ht="25.5">
      <c r="A3658" s="572"/>
      <c r="B3658" s="572"/>
      <c r="C3658" s="572"/>
      <c r="D3658" s="572"/>
      <c r="E3658" s="572" t="s">
        <v>12923</v>
      </c>
      <c r="F3658" s="571">
        <v>4.8897099999999999E-2</v>
      </c>
      <c r="G3658" s="572" t="s">
        <v>12922</v>
      </c>
      <c r="H3658" s="571">
        <v>0.04</v>
      </c>
      <c r="I3658" s="572" t="s">
        <v>12921</v>
      </c>
      <c r="J3658" s="571">
        <v>0.09</v>
      </c>
    </row>
    <row r="3659" spans="1:10" ht="15" thickBot="1">
      <c r="A3659" s="572"/>
      <c r="B3659" s="572"/>
      <c r="C3659" s="572"/>
      <c r="D3659" s="572"/>
      <c r="E3659" s="572" t="s">
        <v>12920</v>
      </c>
      <c r="F3659" s="571">
        <v>0.02</v>
      </c>
      <c r="G3659" s="572"/>
      <c r="H3659" s="801" t="s">
        <v>12919</v>
      </c>
      <c r="I3659" s="801"/>
      <c r="J3659" s="571">
        <v>0.11</v>
      </c>
    </row>
    <row r="3660" spans="1:10" ht="0.95" customHeight="1" thickTop="1">
      <c r="A3660" s="570"/>
      <c r="B3660" s="570"/>
      <c r="C3660" s="570"/>
      <c r="D3660" s="570"/>
      <c r="E3660" s="570"/>
      <c r="F3660" s="570"/>
      <c r="G3660" s="570"/>
      <c r="H3660" s="570"/>
      <c r="I3660" s="570"/>
      <c r="J3660" s="570"/>
    </row>
    <row r="3661" spans="1:10" ht="18" customHeight="1">
      <c r="A3661" s="590"/>
      <c r="B3661" s="588" t="s">
        <v>12942</v>
      </c>
      <c r="C3661" s="590" t="s">
        <v>12941</v>
      </c>
      <c r="D3661" s="590" t="s">
        <v>12940</v>
      </c>
      <c r="E3661" s="802" t="s">
        <v>12939</v>
      </c>
      <c r="F3661" s="802"/>
      <c r="G3661" s="589" t="s">
        <v>12938</v>
      </c>
      <c r="H3661" s="588" t="s">
        <v>12937</v>
      </c>
      <c r="I3661" s="588" t="s">
        <v>12936</v>
      </c>
      <c r="J3661" s="588" t="s">
        <v>12935</v>
      </c>
    </row>
    <row r="3662" spans="1:10" ht="24" customHeight="1">
      <c r="A3662" s="586" t="s">
        <v>12934</v>
      </c>
      <c r="B3662" s="587" t="s">
        <v>13110</v>
      </c>
      <c r="C3662" s="586" t="s">
        <v>7</v>
      </c>
      <c r="D3662" s="586" t="s">
        <v>2887</v>
      </c>
      <c r="E3662" s="803" t="s">
        <v>12928</v>
      </c>
      <c r="F3662" s="803"/>
      <c r="G3662" s="585" t="s">
        <v>23</v>
      </c>
      <c r="H3662" s="584">
        <v>1</v>
      </c>
      <c r="I3662" s="583">
        <v>0.04</v>
      </c>
      <c r="J3662" s="583">
        <v>0.04</v>
      </c>
    </row>
    <row r="3663" spans="1:10" ht="24" customHeight="1">
      <c r="A3663" s="576" t="s">
        <v>12926</v>
      </c>
      <c r="B3663" s="577" t="s">
        <v>13109</v>
      </c>
      <c r="C3663" s="576" t="s">
        <v>7</v>
      </c>
      <c r="D3663" s="576" t="s">
        <v>7513</v>
      </c>
      <c r="E3663" s="800" t="s">
        <v>12980</v>
      </c>
      <c r="F3663" s="800"/>
      <c r="G3663" s="575" t="s">
        <v>23</v>
      </c>
      <c r="H3663" s="574">
        <v>3.5999999999999999E-3</v>
      </c>
      <c r="I3663" s="573">
        <v>12.27</v>
      </c>
      <c r="J3663" s="573">
        <v>0.04</v>
      </c>
    </row>
    <row r="3664" spans="1:10" ht="25.5">
      <c r="A3664" s="572"/>
      <c r="B3664" s="572"/>
      <c r="C3664" s="572"/>
      <c r="D3664" s="572"/>
      <c r="E3664" s="572" t="s">
        <v>12923</v>
      </c>
      <c r="F3664" s="571">
        <v>2.1732000000000001E-2</v>
      </c>
      <c r="G3664" s="572" t="s">
        <v>12922</v>
      </c>
      <c r="H3664" s="571">
        <v>0.02</v>
      </c>
      <c r="I3664" s="572" t="s">
        <v>12921</v>
      </c>
      <c r="J3664" s="571">
        <v>0.04</v>
      </c>
    </row>
    <row r="3665" spans="1:10" ht="15" thickBot="1">
      <c r="A3665" s="572"/>
      <c r="B3665" s="572"/>
      <c r="C3665" s="572"/>
      <c r="D3665" s="572"/>
      <c r="E3665" s="572" t="s">
        <v>12920</v>
      </c>
      <c r="F3665" s="571">
        <v>0.01</v>
      </c>
      <c r="G3665" s="572"/>
      <c r="H3665" s="801" t="s">
        <v>12919</v>
      </c>
      <c r="I3665" s="801"/>
      <c r="J3665" s="571">
        <v>0.05</v>
      </c>
    </row>
    <row r="3666" spans="1:10" ht="0.95" customHeight="1" thickTop="1">
      <c r="A3666" s="570"/>
      <c r="B3666" s="570"/>
      <c r="C3666" s="570"/>
      <c r="D3666" s="570"/>
      <c r="E3666" s="570"/>
      <c r="F3666" s="570"/>
      <c r="G3666" s="570"/>
      <c r="H3666" s="570"/>
      <c r="I3666" s="570"/>
      <c r="J3666" s="570"/>
    </row>
    <row r="3667" spans="1:10" ht="18" customHeight="1">
      <c r="A3667" s="590"/>
      <c r="B3667" s="588" t="s">
        <v>12942</v>
      </c>
      <c r="C3667" s="590" t="s">
        <v>12941</v>
      </c>
      <c r="D3667" s="590" t="s">
        <v>12940</v>
      </c>
      <c r="E3667" s="802" t="s">
        <v>12939</v>
      </c>
      <c r="F3667" s="802"/>
      <c r="G3667" s="589" t="s">
        <v>12938</v>
      </c>
      <c r="H3667" s="588" t="s">
        <v>12937</v>
      </c>
      <c r="I3667" s="588" t="s">
        <v>12936</v>
      </c>
      <c r="J3667" s="588" t="s">
        <v>12935</v>
      </c>
    </row>
    <row r="3668" spans="1:10" ht="24" customHeight="1">
      <c r="A3668" s="586" t="s">
        <v>12934</v>
      </c>
      <c r="B3668" s="587" t="s">
        <v>13107</v>
      </c>
      <c r="C3668" s="586" t="s">
        <v>7</v>
      </c>
      <c r="D3668" s="586" t="s">
        <v>2888</v>
      </c>
      <c r="E3668" s="803" t="s">
        <v>12928</v>
      </c>
      <c r="F3668" s="803"/>
      <c r="G3668" s="585" t="s">
        <v>23</v>
      </c>
      <c r="H3668" s="584">
        <v>1</v>
      </c>
      <c r="I3668" s="583">
        <v>0.04</v>
      </c>
      <c r="J3668" s="583">
        <v>0.04</v>
      </c>
    </row>
    <row r="3669" spans="1:10" ht="24" customHeight="1">
      <c r="A3669" s="576" t="s">
        <v>12926</v>
      </c>
      <c r="B3669" s="577" t="s">
        <v>13106</v>
      </c>
      <c r="C3669" s="576" t="s">
        <v>7</v>
      </c>
      <c r="D3669" s="576" t="s">
        <v>7511</v>
      </c>
      <c r="E3669" s="800" t="s">
        <v>12980</v>
      </c>
      <c r="F3669" s="800"/>
      <c r="G3669" s="575" t="s">
        <v>23</v>
      </c>
      <c r="H3669" s="574">
        <v>3.5999999999999999E-3</v>
      </c>
      <c r="I3669" s="573">
        <v>13.01</v>
      </c>
      <c r="J3669" s="573">
        <v>0.04</v>
      </c>
    </row>
    <row r="3670" spans="1:10" ht="25.5">
      <c r="A3670" s="572"/>
      <c r="B3670" s="572"/>
      <c r="C3670" s="572"/>
      <c r="D3670" s="572"/>
      <c r="E3670" s="572" t="s">
        <v>12923</v>
      </c>
      <c r="F3670" s="571">
        <v>2.1732000000000001E-2</v>
      </c>
      <c r="G3670" s="572" t="s">
        <v>12922</v>
      </c>
      <c r="H3670" s="571">
        <v>0.02</v>
      </c>
      <c r="I3670" s="572" t="s">
        <v>12921</v>
      </c>
      <c r="J3670" s="571">
        <v>0.04</v>
      </c>
    </row>
    <row r="3671" spans="1:10" ht="15" thickBot="1">
      <c r="A3671" s="572"/>
      <c r="B3671" s="572"/>
      <c r="C3671" s="572"/>
      <c r="D3671" s="572"/>
      <c r="E3671" s="572" t="s">
        <v>12920</v>
      </c>
      <c r="F3671" s="571">
        <v>0.01</v>
      </c>
      <c r="G3671" s="572"/>
      <c r="H3671" s="801" t="s">
        <v>12919</v>
      </c>
      <c r="I3671" s="801"/>
      <c r="J3671" s="571">
        <v>0.05</v>
      </c>
    </row>
    <row r="3672" spans="1:10" ht="0.95" customHeight="1" thickTop="1">
      <c r="A3672" s="570"/>
      <c r="B3672" s="570"/>
      <c r="C3672" s="570"/>
      <c r="D3672" s="570"/>
      <c r="E3672" s="570"/>
      <c r="F3672" s="570"/>
      <c r="G3672" s="570"/>
      <c r="H3672" s="570"/>
      <c r="I3672" s="570"/>
      <c r="J3672" s="570"/>
    </row>
    <row r="3673" spans="1:10" ht="18" customHeight="1">
      <c r="A3673" s="590"/>
      <c r="B3673" s="588" t="s">
        <v>12942</v>
      </c>
      <c r="C3673" s="590" t="s">
        <v>12941</v>
      </c>
      <c r="D3673" s="590" t="s">
        <v>12940</v>
      </c>
      <c r="E3673" s="802" t="s">
        <v>12939</v>
      </c>
      <c r="F3673" s="802"/>
      <c r="G3673" s="589" t="s">
        <v>12938</v>
      </c>
      <c r="H3673" s="588" t="s">
        <v>12937</v>
      </c>
      <c r="I3673" s="588" t="s">
        <v>12936</v>
      </c>
      <c r="J3673" s="588" t="s">
        <v>12935</v>
      </c>
    </row>
    <row r="3674" spans="1:10" ht="24" customHeight="1">
      <c r="A3674" s="586" t="s">
        <v>12934</v>
      </c>
      <c r="B3674" s="587" t="s">
        <v>13104</v>
      </c>
      <c r="C3674" s="586" t="s">
        <v>7</v>
      </c>
      <c r="D3674" s="586" t="s">
        <v>2892</v>
      </c>
      <c r="E3674" s="803" t="s">
        <v>12928</v>
      </c>
      <c r="F3674" s="803"/>
      <c r="G3674" s="585" t="s">
        <v>23</v>
      </c>
      <c r="H3674" s="584">
        <v>1</v>
      </c>
      <c r="I3674" s="583">
        <v>0.17</v>
      </c>
      <c r="J3674" s="583">
        <v>0.17</v>
      </c>
    </row>
    <row r="3675" spans="1:10" ht="24" customHeight="1">
      <c r="A3675" s="576" t="s">
        <v>12926</v>
      </c>
      <c r="B3675" s="577" t="s">
        <v>13103</v>
      </c>
      <c r="C3675" s="576" t="s">
        <v>7</v>
      </c>
      <c r="D3675" s="576" t="s">
        <v>7521</v>
      </c>
      <c r="E3675" s="800" t="s">
        <v>12980</v>
      </c>
      <c r="F3675" s="800"/>
      <c r="G3675" s="575" t="s">
        <v>23</v>
      </c>
      <c r="H3675" s="574">
        <v>1.17E-2</v>
      </c>
      <c r="I3675" s="573">
        <v>15.23</v>
      </c>
      <c r="J3675" s="573">
        <v>0.17</v>
      </c>
    </row>
    <row r="3676" spans="1:10" ht="25.5">
      <c r="A3676" s="572"/>
      <c r="B3676" s="572"/>
      <c r="C3676" s="572"/>
      <c r="D3676" s="572"/>
      <c r="E3676" s="572" t="s">
        <v>12923</v>
      </c>
      <c r="F3676" s="571">
        <v>9.2361200000000004E-2</v>
      </c>
      <c r="G3676" s="572" t="s">
        <v>12922</v>
      </c>
      <c r="H3676" s="571">
        <v>0.08</v>
      </c>
      <c r="I3676" s="572" t="s">
        <v>12921</v>
      </c>
      <c r="J3676" s="571">
        <v>0.17</v>
      </c>
    </row>
    <row r="3677" spans="1:10" ht="15" thickBot="1">
      <c r="A3677" s="572"/>
      <c r="B3677" s="572"/>
      <c r="C3677" s="572"/>
      <c r="D3677" s="572"/>
      <c r="E3677" s="572" t="s">
        <v>12920</v>
      </c>
      <c r="F3677" s="571">
        <v>0.04</v>
      </c>
      <c r="G3677" s="572"/>
      <c r="H3677" s="801" t="s">
        <v>12919</v>
      </c>
      <c r="I3677" s="801"/>
      <c r="J3677" s="571">
        <v>0.21</v>
      </c>
    </row>
    <row r="3678" spans="1:10" ht="0.95" customHeight="1" thickTop="1">
      <c r="A3678" s="570"/>
      <c r="B3678" s="570"/>
      <c r="C3678" s="570"/>
      <c r="D3678" s="570"/>
      <c r="E3678" s="570"/>
      <c r="F3678" s="570"/>
      <c r="G3678" s="570"/>
      <c r="H3678" s="570"/>
      <c r="I3678" s="570"/>
      <c r="J3678" s="570"/>
    </row>
    <row r="3679" spans="1:10" ht="18" customHeight="1">
      <c r="A3679" s="590"/>
      <c r="B3679" s="588" t="s">
        <v>12942</v>
      </c>
      <c r="C3679" s="590" t="s">
        <v>12941</v>
      </c>
      <c r="D3679" s="590" t="s">
        <v>12940</v>
      </c>
      <c r="E3679" s="802" t="s">
        <v>12939</v>
      </c>
      <c r="F3679" s="802"/>
      <c r="G3679" s="589" t="s">
        <v>12938</v>
      </c>
      <c r="H3679" s="588" t="s">
        <v>12937</v>
      </c>
      <c r="I3679" s="588" t="s">
        <v>12936</v>
      </c>
      <c r="J3679" s="588" t="s">
        <v>12935</v>
      </c>
    </row>
    <row r="3680" spans="1:10" ht="36" customHeight="1">
      <c r="A3680" s="586" t="s">
        <v>12934</v>
      </c>
      <c r="B3680" s="587" t="s">
        <v>13101</v>
      </c>
      <c r="C3680" s="586" t="s">
        <v>7</v>
      </c>
      <c r="D3680" s="586" t="s">
        <v>2923</v>
      </c>
      <c r="E3680" s="803" t="s">
        <v>12928</v>
      </c>
      <c r="F3680" s="803"/>
      <c r="G3680" s="585" t="s">
        <v>23</v>
      </c>
      <c r="H3680" s="584">
        <v>1</v>
      </c>
      <c r="I3680" s="583">
        <v>0.06</v>
      </c>
      <c r="J3680" s="583">
        <v>0.06</v>
      </c>
    </row>
    <row r="3681" spans="1:10" ht="24" customHeight="1">
      <c r="A3681" s="576" t="s">
        <v>12926</v>
      </c>
      <c r="B3681" s="577" t="s">
        <v>13100</v>
      </c>
      <c r="C3681" s="576" t="s">
        <v>7</v>
      </c>
      <c r="D3681" s="576" t="s">
        <v>10717</v>
      </c>
      <c r="E3681" s="800" t="s">
        <v>12980</v>
      </c>
      <c r="F3681" s="800"/>
      <c r="G3681" s="575" t="s">
        <v>23</v>
      </c>
      <c r="H3681" s="574">
        <v>5.8999999999999999E-3</v>
      </c>
      <c r="I3681" s="573">
        <v>11.31</v>
      </c>
      <c r="J3681" s="573">
        <v>0.06</v>
      </c>
    </row>
    <row r="3682" spans="1:10" ht="25.5">
      <c r="A3682" s="572"/>
      <c r="B3682" s="572"/>
      <c r="C3682" s="572"/>
      <c r="D3682" s="572"/>
      <c r="E3682" s="572" t="s">
        <v>12923</v>
      </c>
      <c r="F3682" s="571">
        <v>3.2598099999999998E-2</v>
      </c>
      <c r="G3682" s="572" t="s">
        <v>12922</v>
      </c>
      <c r="H3682" s="571">
        <v>0.03</v>
      </c>
      <c r="I3682" s="572" t="s">
        <v>12921</v>
      </c>
      <c r="J3682" s="571">
        <v>0.06</v>
      </c>
    </row>
    <row r="3683" spans="1:10" ht="15" thickBot="1">
      <c r="A3683" s="572"/>
      <c r="B3683" s="572"/>
      <c r="C3683" s="572"/>
      <c r="D3683" s="572"/>
      <c r="E3683" s="572" t="s">
        <v>12920</v>
      </c>
      <c r="F3683" s="571">
        <v>0.01</v>
      </c>
      <c r="G3683" s="572"/>
      <c r="H3683" s="801" t="s">
        <v>12919</v>
      </c>
      <c r="I3683" s="801"/>
      <c r="J3683" s="571">
        <v>7.0000000000000007E-2</v>
      </c>
    </row>
    <row r="3684" spans="1:10" ht="0.95" customHeight="1" thickTop="1">
      <c r="A3684" s="570"/>
      <c r="B3684" s="570"/>
      <c r="C3684" s="570"/>
      <c r="D3684" s="570"/>
      <c r="E3684" s="570"/>
      <c r="F3684" s="570"/>
      <c r="G3684" s="570"/>
      <c r="H3684" s="570"/>
      <c r="I3684" s="570"/>
      <c r="J3684" s="570"/>
    </row>
    <row r="3685" spans="1:10" ht="18" customHeight="1">
      <c r="A3685" s="590"/>
      <c r="B3685" s="588" t="s">
        <v>12942</v>
      </c>
      <c r="C3685" s="590" t="s">
        <v>12941</v>
      </c>
      <c r="D3685" s="590" t="s">
        <v>12940</v>
      </c>
      <c r="E3685" s="802" t="s">
        <v>12939</v>
      </c>
      <c r="F3685" s="802"/>
      <c r="G3685" s="589" t="s">
        <v>12938</v>
      </c>
      <c r="H3685" s="588" t="s">
        <v>12937</v>
      </c>
      <c r="I3685" s="588" t="s">
        <v>12936</v>
      </c>
      <c r="J3685" s="588" t="s">
        <v>12935</v>
      </c>
    </row>
    <row r="3686" spans="1:10" ht="24" customHeight="1">
      <c r="A3686" s="586" t="s">
        <v>12934</v>
      </c>
      <c r="B3686" s="587" t="s">
        <v>13099</v>
      </c>
      <c r="C3686" s="586" t="s">
        <v>7</v>
      </c>
      <c r="D3686" s="586" t="s">
        <v>2897</v>
      </c>
      <c r="E3686" s="803" t="s">
        <v>12928</v>
      </c>
      <c r="F3686" s="803"/>
      <c r="G3686" s="585" t="s">
        <v>23</v>
      </c>
      <c r="H3686" s="584">
        <v>1</v>
      </c>
      <c r="I3686" s="583">
        <v>0.12</v>
      </c>
      <c r="J3686" s="583">
        <v>0.12</v>
      </c>
    </row>
    <row r="3687" spans="1:10" ht="24" customHeight="1">
      <c r="A3687" s="576" t="s">
        <v>12926</v>
      </c>
      <c r="B3687" s="577" t="s">
        <v>13098</v>
      </c>
      <c r="C3687" s="576" t="s">
        <v>7</v>
      </c>
      <c r="D3687" s="576" t="s">
        <v>7590</v>
      </c>
      <c r="E3687" s="800" t="s">
        <v>12980</v>
      </c>
      <c r="F3687" s="800"/>
      <c r="G3687" s="575" t="s">
        <v>23</v>
      </c>
      <c r="H3687" s="574">
        <v>8.2000000000000007E-3</v>
      </c>
      <c r="I3687" s="573">
        <v>15.82</v>
      </c>
      <c r="J3687" s="573">
        <v>0.12</v>
      </c>
    </row>
    <row r="3688" spans="1:10" ht="25.5">
      <c r="A3688" s="572"/>
      <c r="B3688" s="572"/>
      <c r="C3688" s="572"/>
      <c r="D3688" s="572"/>
      <c r="E3688" s="572" t="s">
        <v>12923</v>
      </c>
      <c r="F3688" s="571">
        <v>6.5196100000000007E-2</v>
      </c>
      <c r="G3688" s="572" t="s">
        <v>12922</v>
      </c>
      <c r="H3688" s="571">
        <v>0.05</v>
      </c>
      <c r="I3688" s="572" t="s">
        <v>12921</v>
      </c>
      <c r="J3688" s="571">
        <v>0.12</v>
      </c>
    </row>
    <row r="3689" spans="1:10" ht="15" thickBot="1">
      <c r="A3689" s="572"/>
      <c r="B3689" s="572"/>
      <c r="C3689" s="572"/>
      <c r="D3689" s="572"/>
      <c r="E3689" s="572" t="s">
        <v>12920</v>
      </c>
      <c r="F3689" s="571">
        <v>0.03</v>
      </c>
      <c r="G3689" s="572"/>
      <c r="H3689" s="801" t="s">
        <v>12919</v>
      </c>
      <c r="I3689" s="801"/>
      <c r="J3689" s="571">
        <v>0.15</v>
      </c>
    </row>
    <row r="3690" spans="1:10" ht="0.95" customHeight="1" thickTop="1">
      <c r="A3690" s="570"/>
      <c r="B3690" s="570"/>
      <c r="C3690" s="570"/>
      <c r="D3690" s="570"/>
      <c r="E3690" s="570"/>
      <c r="F3690" s="570"/>
      <c r="G3690" s="570"/>
      <c r="H3690" s="570"/>
      <c r="I3690" s="570"/>
      <c r="J3690" s="570"/>
    </row>
    <row r="3691" spans="1:10" ht="18" customHeight="1">
      <c r="A3691" s="590"/>
      <c r="B3691" s="588" t="s">
        <v>12942</v>
      </c>
      <c r="C3691" s="590" t="s">
        <v>12941</v>
      </c>
      <c r="D3691" s="590" t="s">
        <v>12940</v>
      </c>
      <c r="E3691" s="802" t="s">
        <v>12939</v>
      </c>
      <c r="F3691" s="802"/>
      <c r="G3691" s="589" t="s">
        <v>12938</v>
      </c>
      <c r="H3691" s="588" t="s">
        <v>12937</v>
      </c>
      <c r="I3691" s="588" t="s">
        <v>12936</v>
      </c>
      <c r="J3691" s="588" t="s">
        <v>12935</v>
      </c>
    </row>
    <row r="3692" spans="1:10" ht="24" customHeight="1">
      <c r="A3692" s="586" t="s">
        <v>12934</v>
      </c>
      <c r="B3692" s="587" t="s">
        <v>13096</v>
      </c>
      <c r="C3692" s="586" t="s">
        <v>7</v>
      </c>
      <c r="D3692" s="586" t="s">
        <v>2898</v>
      </c>
      <c r="E3692" s="803" t="s">
        <v>12928</v>
      </c>
      <c r="F3692" s="803"/>
      <c r="G3692" s="585" t="s">
        <v>23</v>
      </c>
      <c r="H3692" s="584">
        <v>1</v>
      </c>
      <c r="I3692" s="583">
        <v>0.13</v>
      </c>
      <c r="J3692" s="583">
        <v>0.13</v>
      </c>
    </row>
    <row r="3693" spans="1:10" ht="24" customHeight="1">
      <c r="A3693" s="576" t="s">
        <v>12926</v>
      </c>
      <c r="B3693" s="577" t="s">
        <v>13095</v>
      </c>
      <c r="C3693" s="576" t="s">
        <v>7</v>
      </c>
      <c r="D3693" s="576" t="s">
        <v>10718</v>
      </c>
      <c r="E3693" s="800" t="s">
        <v>12980</v>
      </c>
      <c r="F3693" s="800"/>
      <c r="G3693" s="575" t="s">
        <v>23</v>
      </c>
      <c r="H3693" s="574">
        <v>1.17E-2</v>
      </c>
      <c r="I3693" s="573">
        <v>11.37</v>
      </c>
      <c r="J3693" s="573">
        <v>0.13</v>
      </c>
    </row>
    <row r="3694" spans="1:10" ht="25.5">
      <c r="A3694" s="572"/>
      <c r="B3694" s="572"/>
      <c r="C3694" s="572"/>
      <c r="D3694" s="572"/>
      <c r="E3694" s="572" t="s">
        <v>12923</v>
      </c>
      <c r="F3694" s="571">
        <v>7.06291E-2</v>
      </c>
      <c r="G3694" s="572" t="s">
        <v>12922</v>
      </c>
      <c r="H3694" s="571">
        <v>0.06</v>
      </c>
      <c r="I3694" s="572" t="s">
        <v>12921</v>
      </c>
      <c r="J3694" s="571">
        <v>0.13</v>
      </c>
    </row>
    <row r="3695" spans="1:10" ht="15" thickBot="1">
      <c r="A3695" s="572"/>
      <c r="B3695" s="572"/>
      <c r="C3695" s="572"/>
      <c r="D3695" s="572"/>
      <c r="E3695" s="572" t="s">
        <v>12920</v>
      </c>
      <c r="F3695" s="571">
        <v>0.03</v>
      </c>
      <c r="G3695" s="572"/>
      <c r="H3695" s="801" t="s">
        <v>12919</v>
      </c>
      <c r="I3695" s="801"/>
      <c r="J3695" s="571">
        <v>0.16</v>
      </c>
    </row>
    <row r="3696" spans="1:10" ht="0.95" customHeight="1" thickTop="1">
      <c r="A3696" s="570"/>
      <c r="B3696" s="570"/>
      <c r="C3696" s="570"/>
      <c r="D3696" s="570"/>
      <c r="E3696" s="570"/>
      <c r="F3696" s="570"/>
      <c r="G3696" s="570"/>
      <c r="H3696" s="570"/>
      <c r="I3696" s="570"/>
      <c r="J3696" s="570"/>
    </row>
    <row r="3697" spans="1:10" ht="18" customHeight="1">
      <c r="A3697" s="590"/>
      <c r="B3697" s="588" t="s">
        <v>12942</v>
      </c>
      <c r="C3697" s="590" t="s">
        <v>12941</v>
      </c>
      <c r="D3697" s="590" t="s">
        <v>12940</v>
      </c>
      <c r="E3697" s="802" t="s">
        <v>12939</v>
      </c>
      <c r="F3697" s="802"/>
      <c r="G3697" s="589" t="s">
        <v>12938</v>
      </c>
      <c r="H3697" s="588" t="s">
        <v>12937</v>
      </c>
      <c r="I3697" s="588" t="s">
        <v>12936</v>
      </c>
      <c r="J3697" s="588" t="s">
        <v>12935</v>
      </c>
    </row>
    <row r="3698" spans="1:10" ht="24" customHeight="1">
      <c r="A3698" s="586" t="s">
        <v>12934</v>
      </c>
      <c r="B3698" s="587" t="s">
        <v>13093</v>
      </c>
      <c r="C3698" s="586" t="s">
        <v>7</v>
      </c>
      <c r="D3698" s="586" t="s">
        <v>2899</v>
      </c>
      <c r="E3698" s="803" t="s">
        <v>12928</v>
      </c>
      <c r="F3698" s="803"/>
      <c r="G3698" s="585" t="s">
        <v>23</v>
      </c>
      <c r="H3698" s="584">
        <v>1</v>
      </c>
      <c r="I3698" s="583">
        <v>0.13</v>
      </c>
      <c r="J3698" s="583">
        <v>0.13</v>
      </c>
    </row>
    <row r="3699" spans="1:10" ht="24" customHeight="1">
      <c r="A3699" s="576" t="s">
        <v>12926</v>
      </c>
      <c r="B3699" s="577" t="s">
        <v>13092</v>
      </c>
      <c r="C3699" s="576" t="s">
        <v>7</v>
      </c>
      <c r="D3699" s="576" t="s">
        <v>7593</v>
      </c>
      <c r="E3699" s="800" t="s">
        <v>12980</v>
      </c>
      <c r="F3699" s="800"/>
      <c r="G3699" s="575" t="s">
        <v>23</v>
      </c>
      <c r="H3699" s="574">
        <v>1.17E-2</v>
      </c>
      <c r="I3699" s="573">
        <v>11.44</v>
      </c>
      <c r="J3699" s="573">
        <v>0.13</v>
      </c>
    </row>
    <row r="3700" spans="1:10" ht="25.5">
      <c r="A3700" s="572"/>
      <c r="B3700" s="572"/>
      <c r="C3700" s="572"/>
      <c r="D3700" s="572"/>
      <c r="E3700" s="572" t="s">
        <v>12923</v>
      </c>
      <c r="F3700" s="571">
        <v>7.06291E-2</v>
      </c>
      <c r="G3700" s="572" t="s">
        <v>12922</v>
      </c>
      <c r="H3700" s="571">
        <v>0.06</v>
      </c>
      <c r="I3700" s="572" t="s">
        <v>12921</v>
      </c>
      <c r="J3700" s="571">
        <v>0.13</v>
      </c>
    </row>
    <row r="3701" spans="1:10" ht="15" thickBot="1">
      <c r="A3701" s="572"/>
      <c r="B3701" s="572"/>
      <c r="C3701" s="572"/>
      <c r="D3701" s="572"/>
      <c r="E3701" s="572" t="s">
        <v>12920</v>
      </c>
      <c r="F3701" s="571">
        <v>0.03</v>
      </c>
      <c r="G3701" s="572"/>
      <c r="H3701" s="801" t="s">
        <v>12919</v>
      </c>
      <c r="I3701" s="801"/>
      <c r="J3701" s="571">
        <v>0.16</v>
      </c>
    </row>
    <row r="3702" spans="1:10" ht="0.95" customHeight="1" thickTop="1">
      <c r="A3702" s="570"/>
      <c r="B3702" s="570"/>
      <c r="C3702" s="570"/>
      <c r="D3702" s="570"/>
      <c r="E3702" s="570"/>
      <c r="F3702" s="570"/>
      <c r="G3702" s="570"/>
      <c r="H3702" s="570"/>
      <c r="I3702" s="570"/>
      <c r="J3702" s="570"/>
    </row>
    <row r="3703" spans="1:10" ht="18" customHeight="1">
      <c r="A3703" s="590"/>
      <c r="B3703" s="588" t="s">
        <v>12942</v>
      </c>
      <c r="C3703" s="590" t="s">
        <v>12941</v>
      </c>
      <c r="D3703" s="590" t="s">
        <v>12940</v>
      </c>
      <c r="E3703" s="802" t="s">
        <v>12939</v>
      </c>
      <c r="F3703" s="802"/>
      <c r="G3703" s="589" t="s">
        <v>12938</v>
      </c>
      <c r="H3703" s="588" t="s">
        <v>12937</v>
      </c>
      <c r="I3703" s="588" t="s">
        <v>12936</v>
      </c>
      <c r="J3703" s="588" t="s">
        <v>12935</v>
      </c>
    </row>
    <row r="3704" spans="1:10" ht="24" customHeight="1">
      <c r="A3704" s="586" t="s">
        <v>12934</v>
      </c>
      <c r="B3704" s="587" t="s">
        <v>13090</v>
      </c>
      <c r="C3704" s="586" t="s">
        <v>7</v>
      </c>
      <c r="D3704" s="586" t="s">
        <v>2901</v>
      </c>
      <c r="E3704" s="803" t="s">
        <v>12928</v>
      </c>
      <c r="F3704" s="803"/>
      <c r="G3704" s="585" t="s">
        <v>23</v>
      </c>
      <c r="H3704" s="584">
        <v>1</v>
      </c>
      <c r="I3704" s="583">
        <v>0.05</v>
      </c>
      <c r="J3704" s="583">
        <v>0.05</v>
      </c>
    </row>
    <row r="3705" spans="1:10" ht="24" customHeight="1">
      <c r="A3705" s="576" t="s">
        <v>12926</v>
      </c>
      <c r="B3705" s="577" t="s">
        <v>13089</v>
      </c>
      <c r="C3705" s="576" t="s">
        <v>7</v>
      </c>
      <c r="D3705" s="576" t="s">
        <v>7599</v>
      </c>
      <c r="E3705" s="800" t="s">
        <v>12980</v>
      </c>
      <c r="F3705" s="800"/>
      <c r="G3705" s="575" t="s">
        <v>23</v>
      </c>
      <c r="H3705" s="574">
        <v>5.8999999999999999E-3</v>
      </c>
      <c r="I3705" s="573">
        <v>9.5</v>
      </c>
      <c r="J3705" s="573">
        <v>0.05</v>
      </c>
    </row>
    <row r="3706" spans="1:10" ht="25.5">
      <c r="A3706" s="572"/>
      <c r="B3706" s="572"/>
      <c r="C3706" s="572"/>
      <c r="D3706" s="572"/>
      <c r="E3706" s="572" t="s">
        <v>12923</v>
      </c>
      <c r="F3706" s="571">
        <v>2.7165100000000001E-2</v>
      </c>
      <c r="G3706" s="572" t="s">
        <v>12922</v>
      </c>
      <c r="H3706" s="571">
        <v>0.02</v>
      </c>
      <c r="I3706" s="572" t="s">
        <v>12921</v>
      </c>
      <c r="J3706" s="571">
        <v>0.05</v>
      </c>
    </row>
    <row r="3707" spans="1:10" ht="15" thickBot="1">
      <c r="A3707" s="572"/>
      <c r="B3707" s="572"/>
      <c r="C3707" s="572"/>
      <c r="D3707" s="572"/>
      <c r="E3707" s="572" t="s">
        <v>12920</v>
      </c>
      <c r="F3707" s="571">
        <v>0.01</v>
      </c>
      <c r="G3707" s="572"/>
      <c r="H3707" s="801" t="s">
        <v>12919</v>
      </c>
      <c r="I3707" s="801"/>
      <c r="J3707" s="571">
        <v>0.06</v>
      </c>
    </row>
    <row r="3708" spans="1:10" ht="0.95" customHeight="1" thickTop="1">
      <c r="A3708" s="570"/>
      <c r="B3708" s="570"/>
      <c r="C3708" s="570"/>
      <c r="D3708" s="570"/>
      <c r="E3708" s="570"/>
      <c r="F3708" s="570"/>
      <c r="G3708" s="570"/>
      <c r="H3708" s="570"/>
      <c r="I3708" s="570"/>
      <c r="J3708" s="570"/>
    </row>
    <row r="3709" spans="1:10" ht="18" customHeight="1">
      <c r="A3709" s="590"/>
      <c r="B3709" s="588" t="s">
        <v>12942</v>
      </c>
      <c r="C3709" s="590" t="s">
        <v>12941</v>
      </c>
      <c r="D3709" s="590" t="s">
        <v>12940</v>
      </c>
      <c r="E3709" s="802" t="s">
        <v>12939</v>
      </c>
      <c r="F3709" s="802"/>
      <c r="G3709" s="589" t="s">
        <v>12938</v>
      </c>
      <c r="H3709" s="588" t="s">
        <v>12937</v>
      </c>
      <c r="I3709" s="588" t="s">
        <v>12936</v>
      </c>
      <c r="J3709" s="588" t="s">
        <v>12935</v>
      </c>
    </row>
    <row r="3710" spans="1:10" ht="24" customHeight="1">
      <c r="A3710" s="586" t="s">
        <v>12934</v>
      </c>
      <c r="B3710" s="587" t="s">
        <v>13087</v>
      </c>
      <c r="C3710" s="586" t="s">
        <v>7</v>
      </c>
      <c r="D3710" s="586" t="s">
        <v>2903</v>
      </c>
      <c r="E3710" s="803" t="s">
        <v>12928</v>
      </c>
      <c r="F3710" s="803"/>
      <c r="G3710" s="585" t="s">
        <v>23</v>
      </c>
      <c r="H3710" s="584">
        <v>1</v>
      </c>
      <c r="I3710" s="583">
        <v>0.1</v>
      </c>
      <c r="J3710" s="583">
        <v>0.1</v>
      </c>
    </row>
    <row r="3711" spans="1:10" ht="24" customHeight="1">
      <c r="A3711" s="576" t="s">
        <v>12926</v>
      </c>
      <c r="B3711" s="577" t="s">
        <v>13086</v>
      </c>
      <c r="C3711" s="576" t="s">
        <v>7</v>
      </c>
      <c r="D3711" s="576" t="s">
        <v>7603</v>
      </c>
      <c r="E3711" s="800" t="s">
        <v>12980</v>
      </c>
      <c r="F3711" s="800"/>
      <c r="G3711" s="575" t="s">
        <v>23</v>
      </c>
      <c r="H3711" s="574">
        <v>5.8999999999999999E-3</v>
      </c>
      <c r="I3711" s="573">
        <v>18.02</v>
      </c>
      <c r="J3711" s="573">
        <v>0.1</v>
      </c>
    </row>
    <row r="3712" spans="1:10" ht="25.5">
      <c r="A3712" s="572"/>
      <c r="B3712" s="572"/>
      <c r="C3712" s="572"/>
      <c r="D3712" s="572"/>
      <c r="E3712" s="572" t="s">
        <v>12923</v>
      </c>
      <c r="F3712" s="571">
        <v>5.4330099999999999E-2</v>
      </c>
      <c r="G3712" s="572" t="s">
        <v>12922</v>
      </c>
      <c r="H3712" s="571">
        <v>0.05</v>
      </c>
      <c r="I3712" s="572" t="s">
        <v>12921</v>
      </c>
      <c r="J3712" s="571">
        <v>0.1</v>
      </c>
    </row>
    <row r="3713" spans="1:10" ht="15" thickBot="1">
      <c r="A3713" s="572"/>
      <c r="B3713" s="572"/>
      <c r="C3713" s="572"/>
      <c r="D3713" s="572"/>
      <c r="E3713" s="572" t="s">
        <v>12920</v>
      </c>
      <c r="F3713" s="571">
        <v>0.02</v>
      </c>
      <c r="G3713" s="572"/>
      <c r="H3713" s="801" t="s">
        <v>12919</v>
      </c>
      <c r="I3713" s="801"/>
      <c r="J3713" s="571">
        <v>0.12</v>
      </c>
    </row>
    <row r="3714" spans="1:10" ht="0.95" customHeight="1" thickTop="1">
      <c r="A3714" s="570"/>
      <c r="B3714" s="570"/>
      <c r="C3714" s="570"/>
      <c r="D3714" s="570"/>
      <c r="E3714" s="570"/>
      <c r="F3714" s="570"/>
      <c r="G3714" s="570"/>
      <c r="H3714" s="570"/>
      <c r="I3714" s="570"/>
      <c r="J3714" s="570"/>
    </row>
    <row r="3715" spans="1:10" ht="18" customHeight="1">
      <c r="A3715" s="590"/>
      <c r="B3715" s="588" t="s">
        <v>12942</v>
      </c>
      <c r="C3715" s="590" t="s">
        <v>12941</v>
      </c>
      <c r="D3715" s="590" t="s">
        <v>12940</v>
      </c>
      <c r="E3715" s="802" t="s">
        <v>12939</v>
      </c>
      <c r="F3715" s="802"/>
      <c r="G3715" s="589" t="s">
        <v>12938</v>
      </c>
      <c r="H3715" s="588" t="s">
        <v>12937</v>
      </c>
      <c r="I3715" s="588" t="s">
        <v>12936</v>
      </c>
      <c r="J3715" s="588" t="s">
        <v>12935</v>
      </c>
    </row>
    <row r="3716" spans="1:10" ht="24" customHeight="1">
      <c r="A3716" s="586" t="s">
        <v>12934</v>
      </c>
      <c r="B3716" s="587" t="s">
        <v>13085</v>
      </c>
      <c r="C3716" s="586" t="s">
        <v>7</v>
      </c>
      <c r="D3716" s="586" t="s">
        <v>2900</v>
      </c>
      <c r="E3716" s="803" t="s">
        <v>12928</v>
      </c>
      <c r="F3716" s="803"/>
      <c r="G3716" s="585" t="s">
        <v>23</v>
      </c>
      <c r="H3716" s="584">
        <v>1</v>
      </c>
      <c r="I3716" s="583">
        <v>0.09</v>
      </c>
      <c r="J3716" s="583">
        <v>0.09</v>
      </c>
    </row>
    <row r="3717" spans="1:10" ht="24" customHeight="1">
      <c r="A3717" s="576" t="s">
        <v>12926</v>
      </c>
      <c r="B3717" s="577" t="s">
        <v>13084</v>
      </c>
      <c r="C3717" s="576" t="s">
        <v>7</v>
      </c>
      <c r="D3717" s="576" t="s">
        <v>7597</v>
      </c>
      <c r="E3717" s="800" t="s">
        <v>12980</v>
      </c>
      <c r="F3717" s="800"/>
      <c r="G3717" s="575" t="s">
        <v>23</v>
      </c>
      <c r="H3717" s="574">
        <v>8.2000000000000007E-3</v>
      </c>
      <c r="I3717" s="573">
        <v>12.05</v>
      </c>
      <c r="J3717" s="573">
        <v>0.09</v>
      </c>
    </row>
    <row r="3718" spans="1:10" ht="25.5">
      <c r="A3718" s="572"/>
      <c r="B3718" s="572"/>
      <c r="C3718" s="572"/>
      <c r="D3718" s="572"/>
      <c r="E3718" s="572" t="s">
        <v>12923</v>
      </c>
      <c r="F3718" s="571">
        <v>4.8897099999999999E-2</v>
      </c>
      <c r="G3718" s="572" t="s">
        <v>12922</v>
      </c>
      <c r="H3718" s="571">
        <v>0.04</v>
      </c>
      <c r="I3718" s="572" t="s">
        <v>12921</v>
      </c>
      <c r="J3718" s="571">
        <v>0.09</v>
      </c>
    </row>
    <row r="3719" spans="1:10" ht="15" thickBot="1">
      <c r="A3719" s="572"/>
      <c r="B3719" s="572"/>
      <c r="C3719" s="572"/>
      <c r="D3719" s="572"/>
      <c r="E3719" s="572" t="s">
        <v>12920</v>
      </c>
      <c r="F3719" s="571">
        <v>0.02</v>
      </c>
      <c r="G3719" s="572"/>
      <c r="H3719" s="801" t="s">
        <v>12919</v>
      </c>
      <c r="I3719" s="801"/>
      <c r="J3719" s="571">
        <v>0.11</v>
      </c>
    </row>
    <row r="3720" spans="1:10" ht="0.95" customHeight="1" thickTop="1">
      <c r="A3720" s="570"/>
      <c r="B3720" s="570"/>
      <c r="C3720" s="570"/>
      <c r="D3720" s="570"/>
      <c r="E3720" s="570"/>
      <c r="F3720" s="570"/>
      <c r="G3720" s="570"/>
      <c r="H3720" s="570"/>
      <c r="I3720" s="570"/>
      <c r="J3720" s="570"/>
    </row>
    <row r="3721" spans="1:10" ht="18" customHeight="1">
      <c r="A3721" s="590"/>
      <c r="B3721" s="588" t="s">
        <v>12942</v>
      </c>
      <c r="C3721" s="590" t="s">
        <v>12941</v>
      </c>
      <c r="D3721" s="590" t="s">
        <v>12940</v>
      </c>
      <c r="E3721" s="802" t="s">
        <v>12939</v>
      </c>
      <c r="F3721" s="802"/>
      <c r="G3721" s="589" t="s">
        <v>12938</v>
      </c>
      <c r="H3721" s="588" t="s">
        <v>12937</v>
      </c>
      <c r="I3721" s="588" t="s">
        <v>12936</v>
      </c>
      <c r="J3721" s="588" t="s">
        <v>12935</v>
      </c>
    </row>
    <row r="3722" spans="1:10" ht="24" customHeight="1">
      <c r="A3722" s="586" t="s">
        <v>12934</v>
      </c>
      <c r="B3722" s="587" t="s">
        <v>13083</v>
      </c>
      <c r="C3722" s="586" t="s">
        <v>7</v>
      </c>
      <c r="D3722" s="586" t="s">
        <v>2906</v>
      </c>
      <c r="E3722" s="803" t="s">
        <v>12928</v>
      </c>
      <c r="F3722" s="803"/>
      <c r="G3722" s="585" t="s">
        <v>23</v>
      </c>
      <c r="H3722" s="584">
        <v>1</v>
      </c>
      <c r="I3722" s="583">
        <v>7.0000000000000007E-2</v>
      </c>
      <c r="J3722" s="583">
        <v>7.0000000000000007E-2</v>
      </c>
    </row>
    <row r="3723" spans="1:10" ht="24" customHeight="1">
      <c r="A3723" s="576" t="s">
        <v>12926</v>
      </c>
      <c r="B3723" s="577" t="s">
        <v>13080</v>
      </c>
      <c r="C3723" s="576" t="s">
        <v>7</v>
      </c>
      <c r="D3723" s="576" t="s">
        <v>7607</v>
      </c>
      <c r="E3723" s="800" t="s">
        <v>12980</v>
      </c>
      <c r="F3723" s="800"/>
      <c r="G3723" s="575" t="s">
        <v>23</v>
      </c>
      <c r="H3723" s="574">
        <v>5.8999999999999999E-3</v>
      </c>
      <c r="I3723" s="573">
        <v>12.05</v>
      </c>
      <c r="J3723" s="573">
        <v>7.0000000000000007E-2</v>
      </c>
    </row>
    <row r="3724" spans="1:10" ht="25.5">
      <c r="A3724" s="572"/>
      <c r="B3724" s="572"/>
      <c r="C3724" s="572"/>
      <c r="D3724" s="572"/>
      <c r="E3724" s="572" t="s">
        <v>12923</v>
      </c>
      <c r="F3724" s="571">
        <v>3.8031099999999998E-2</v>
      </c>
      <c r="G3724" s="572" t="s">
        <v>12922</v>
      </c>
      <c r="H3724" s="571">
        <v>0.03</v>
      </c>
      <c r="I3724" s="572" t="s">
        <v>12921</v>
      </c>
      <c r="J3724" s="571">
        <v>7.0000000000000007E-2</v>
      </c>
    </row>
    <row r="3725" spans="1:10" ht="15" thickBot="1">
      <c r="A3725" s="572"/>
      <c r="B3725" s="572"/>
      <c r="C3725" s="572"/>
      <c r="D3725" s="572"/>
      <c r="E3725" s="572" t="s">
        <v>12920</v>
      </c>
      <c r="F3725" s="571">
        <v>0.01</v>
      </c>
      <c r="G3725" s="572"/>
      <c r="H3725" s="801" t="s">
        <v>12919</v>
      </c>
      <c r="I3725" s="801"/>
      <c r="J3725" s="571">
        <v>0.08</v>
      </c>
    </row>
    <row r="3726" spans="1:10" ht="0.95" customHeight="1" thickTop="1">
      <c r="A3726" s="570"/>
      <c r="B3726" s="570"/>
      <c r="C3726" s="570"/>
      <c r="D3726" s="570"/>
      <c r="E3726" s="570"/>
      <c r="F3726" s="570"/>
      <c r="G3726" s="570"/>
      <c r="H3726" s="570"/>
      <c r="I3726" s="570"/>
      <c r="J3726" s="570"/>
    </row>
    <row r="3727" spans="1:10" ht="18" customHeight="1">
      <c r="A3727" s="590"/>
      <c r="B3727" s="588" t="s">
        <v>12942</v>
      </c>
      <c r="C3727" s="590" t="s">
        <v>12941</v>
      </c>
      <c r="D3727" s="590" t="s">
        <v>12940</v>
      </c>
      <c r="E3727" s="802" t="s">
        <v>12939</v>
      </c>
      <c r="F3727" s="802"/>
      <c r="G3727" s="589" t="s">
        <v>12938</v>
      </c>
      <c r="H3727" s="588" t="s">
        <v>12937</v>
      </c>
      <c r="I3727" s="588" t="s">
        <v>12936</v>
      </c>
      <c r="J3727" s="588" t="s">
        <v>12935</v>
      </c>
    </row>
    <row r="3728" spans="1:10" ht="24" customHeight="1">
      <c r="A3728" s="586" t="s">
        <v>12934</v>
      </c>
      <c r="B3728" s="587" t="s">
        <v>13231</v>
      </c>
      <c r="C3728" s="586" t="s">
        <v>7</v>
      </c>
      <c r="D3728" s="586" t="s">
        <v>599</v>
      </c>
      <c r="E3728" s="803" t="s">
        <v>12928</v>
      </c>
      <c r="F3728" s="803"/>
      <c r="G3728" s="585" t="s">
        <v>23</v>
      </c>
      <c r="H3728" s="584">
        <v>1</v>
      </c>
      <c r="I3728" s="583">
        <v>0.23</v>
      </c>
      <c r="J3728" s="583">
        <v>0.23</v>
      </c>
    </row>
    <row r="3729" spans="1:10" ht="24" customHeight="1">
      <c r="A3729" s="576" t="s">
        <v>12926</v>
      </c>
      <c r="B3729" s="577" t="s">
        <v>13230</v>
      </c>
      <c r="C3729" s="576" t="s">
        <v>7</v>
      </c>
      <c r="D3729" s="576" t="s">
        <v>7734</v>
      </c>
      <c r="E3729" s="800" t="s">
        <v>12980</v>
      </c>
      <c r="F3729" s="800"/>
      <c r="G3729" s="575" t="s">
        <v>23</v>
      </c>
      <c r="H3729" s="574">
        <v>1.5100000000000001E-2</v>
      </c>
      <c r="I3729" s="573">
        <v>15.82</v>
      </c>
      <c r="J3729" s="573">
        <v>0.23</v>
      </c>
    </row>
    <row r="3730" spans="1:10" ht="25.5">
      <c r="A3730" s="572"/>
      <c r="B3730" s="572"/>
      <c r="C3730" s="572"/>
      <c r="D3730" s="572"/>
      <c r="E3730" s="572" t="s">
        <v>12923</v>
      </c>
      <c r="F3730" s="571">
        <v>0.1249593</v>
      </c>
      <c r="G3730" s="572" t="s">
        <v>12922</v>
      </c>
      <c r="H3730" s="571">
        <v>0.11</v>
      </c>
      <c r="I3730" s="572" t="s">
        <v>12921</v>
      </c>
      <c r="J3730" s="571">
        <v>0.23</v>
      </c>
    </row>
    <row r="3731" spans="1:10" ht="15" thickBot="1">
      <c r="A3731" s="572"/>
      <c r="B3731" s="572"/>
      <c r="C3731" s="572"/>
      <c r="D3731" s="572"/>
      <c r="E3731" s="572" t="s">
        <v>12920</v>
      </c>
      <c r="F3731" s="571">
        <v>0.06</v>
      </c>
      <c r="G3731" s="572"/>
      <c r="H3731" s="801" t="s">
        <v>12919</v>
      </c>
      <c r="I3731" s="801"/>
      <c r="J3731" s="571">
        <v>0.28999999999999998</v>
      </c>
    </row>
    <row r="3732" spans="1:10" ht="0.95" customHeight="1" thickTop="1">
      <c r="A3732" s="570"/>
      <c r="B3732" s="570"/>
      <c r="C3732" s="570"/>
      <c r="D3732" s="570"/>
      <c r="E3732" s="570"/>
      <c r="F3732" s="570"/>
      <c r="G3732" s="570"/>
      <c r="H3732" s="570"/>
      <c r="I3732" s="570"/>
      <c r="J3732" s="570"/>
    </row>
    <row r="3733" spans="1:10" ht="18" customHeight="1">
      <c r="A3733" s="590"/>
      <c r="B3733" s="588" t="s">
        <v>12942</v>
      </c>
      <c r="C3733" s="590" t="s">
        <v>12941</v>
      </c>
      <c r="D3733" s="590" t="s">
        <v>12940</v>
      </c>
      <c r="E3733" s="802" t="s">
        <v>12939</v>
      </c>
      <c r="F3733" s="802"/>
      <c r="G3733" s="589" t="s">
        <v>12938</v>
      </c>
      <c r="H3733" s="588" t="s">
        <v>12937</v>
      </c>
      <c r="I3733" s="588" t="s">
        <v>12936</v>
      </c>
      <c r="J3733" s="588" t="s">
        <v>12935</v>
      </c>
    </row>
    <row r="3734" spans="1:10" ht="24" customHeight="1">
      <c r="A3734" s="586" t="s">
        <v>12934</v>
      </c>
      <c r="B3734" s="587" t="s">
        <v>13229</v>
      </c>
      <c r="C3734" s="586" t="s">
        <v>7</v>
      </c>
      <c r="D3734" s="586" t="s">
        <v>600</v>
      </c>
      <c r="E3734" s="803" t="s">
        <v>12928</v>
      </c>
      <c r="F3734" s="803"/>
      <c r="G3734" s="585" t="s">
        <v>23</v>
      </c>
      <c r="H3734" s="584">
        <v>1</v>
      </c>
      <c r="I3734" s="583">
        <v>0.16</v>
      </c>
      <c r="J3734" s="583">
        <v>0.16</v>
      </c>
    </row>
    <row r="3735" spans="1:10" ht="24" customHeight="1">
      <c r="A3735" s="576" t="s">
        <v>12926</v>
      </c>
      <c r="B3735" s="577" t="s">
        <v>13228</v>
      </c>
      <c r="C3735" s="576" t="s">
        <v>7</v>
      </c>
      <c r="D3735" s="576" t="s">
        <v>7792</v>
      </c>
      <c r="E3735" s="800" t="s">
        <v>12980</v>
      </c>
      <c r="F3735" s="800"/>
      <c r="G3735" s="575" t="s">
        <v>23</v>
      </c>
      <c r="H3735" s="574">
        <v>1.0500000000000001E-2</v>
      </c>
      <c r="I3735" s="573">
        <v>15.82</v>
      </c>
      <c r="J3735" s="573">
        <v>0.16</v>
      </c>
    </row>
    <row r="3736" spans="1:10" ht="25.5">
      <c r="A3736" s="572"/>
      <c r="B3736" s="572"/>
      <c r="C3736" s="572"/>
      <c r="D3736" s="572"/>
      <c r="E3736" s="572" t="s">
        <v>12923</v>
      </c>
      <c r="F3736" s="571">
        <v>8.6928199999999997E-2</v>
      </c>
      <c r="G3736" s="572" t="s">
        <v>12922</v>
      </c>
      <c r="H3736" s="571">
        <v>7.0000000000000007E-2</v>
      </c>
      <c r="I3736" s="572" t="s">
        <v>12921</v>
      </c>
      <c r="J3736" s="571">
        <v>0.16</v>
      </c>
    </row>
    <row r="3737" spans="1:10" ht="15" thickBot="1">
      <c r="A3737" s="572"/>
      <c r="B3737" s="572"/>
      <c r="C3737" s="572"/>
      <c r="D3737" s="572"/>
      <c r="E3737" s="572" t="s">
        <v>12920</v>
      </c>
      <c r="F3737" s="571">
        <v>0.04</v>
      </c>
      <c r="G3737" s="572"/>
      <c r="H3737" s="801" t="s">
        <v>12919</v>
      </c>
      <c r="I3737" s="801"/>
      <c r="J3737" s="571">
        <v>0.2</v>
      </c>
    </row>
    <row r="3738" spans="1:10" ht="0.95" customHeight="1" thickTop="1">
      <c r="A3738" s="570"/>
      <c r="B3738" s="570"/>
      <c r="C3738" s="570"/>
      <c r="D3738" s="570"/>
      <c r="E3738" s="570"/>
      <c r="F3738" s="570"/>
      <c r="G3738" s="570"/>
      <c r="H3738" s="570"/>
      <c r="I3738" s="570"/>
      <c r="J3738" s="570"/>
    </row>
    <row r="3739" spans="1:10" ht="18" customHeight="1">
      <c r="A3739" s="590"/>
      <c r="B3739" s="588" t="s">
        <v>12942</v>
      </c>
      <c r="C3739" s="590" t="s">
        <v>12941</v>
      </c>
      <c r="D3739" s="590" t="s">
        <v>12940</v>
      </c>
      <c r="E3739" s="802" t="s">
        <v>12939</v>
      </c>
      <c r="F3739" s="802"/>
      <c r="G3739" s="589" t="s">
        <v>12938</v>
      </c>
      <c r="H3739" s="588" t="s">
        <v>12937</v>
      </c>
      <c r="I3739" s="588" t="s">
        <v>12936</v>
      </c>
      <c r="J3739" s="588" t="s">
        <v>12935</v>
      </c>
    </row>
    <row r="3740" spans="1:10" ht="24" customHeight="1">
      <c r="A3740" s="586" t="s">
        <v>12934</v>
      </c>
      <c r="B3740" s="587" t="s">
        <v>13227</v>
      </c>
      <c r="C3740" s="586" t="s">
        <v>7</v>
      </c>
      <c r="D3740" s="586" t="s">
        <v>2911</v>
      </c>
      <c r="E3740" s="803" t="s">
        <v>12928</v>
      </c>
      <c r="F3740" s="803"/>
      <c r="G3740" s="585" t="s">
        <v>23</v>
      </c>
      <c r="H3740" s="584">
        <v>1</v>
      </c>
      <c r="I3740" s="583">
        <v>0.19</v>
      </c>
      <c r="J3740" s="583">
        <v>0.19</v>
      </c>
    </row>
    <row r="3741" spans="1:10" ht="24" customHeight="1">
      <c r="A3741" s="576" t="s">
        <v>12926</v>
      </c>
      <c r="B3741" s="577" t="s">
        <v>13226</v>
      </c>
      <c r="C3741" s="576" t="s">
        <v>7</v>
      </c>
      <c r="D3741" s="576" t="s">
        <v>7794</v>
      </c>
      <c r="E3741" s="800" t="s">
        <v>12980</v>
      </c>
      <c r="F3741" s="800"/>
      <c r="G3741" s="575" t="s">
        <v>23</v>
      </c>
      <c r="H3741" s="574">
        <v>1.0500000000000001E-2</v>
      </c>
      <c r="I3741" s="573">
        <v>18.23</v>
      </c>
      <c r="J3741" s="573">
        <v>0.19</v>
      </c>
    </row>
    <row r="3742" spans="1:10" ht="25.5">
      <c r="A3742" s="572"/>
      <c r="B3742" s="572"/>
      <c r="C3742" s="572"/>
      <c r="D3742" s="572"/>
      <c r="E3742" s="572" t="s">
        <v>12923</v>
      </c>
      <c r="F3742" s="571">
        <v>0.10322720000000001</v>
      </c>
      <c r="G3742" s="572" t="s">
        <v>12922</v>
      </c>
      <c r="H3742" s="571">
        <v>0.09</v>
      </c>
      <c r="I3742" s="572" t="s">
        <v>12921</v>
      </c>
      <c r="J3742" s="571">
        <v>0.19</v>
      </c>
    </row>
    <row r="3743" spans="1:10" ht="15" thickBot="1">
      <c r="A3743" s="572"/>
      <c r="B3743" s="572"/>
      <c r="C3743" s="572"/>
      <c r="D3743" s="572"/>
      <c r="E3743" s="572" t="s">
        <v>12920</v>
      </c>
      <c r="F3743" s="571">
        <v>0.05</v>
      </c>
      <c r="G3743" s="572"/>
      <c r="H3743" s="801" t="s">
        <v>12919</v>
      </c>
      <c r="I3743" s="801"/>
      <c r="J3743" s="571">
        <v>0.24</v>
      </c>
    </row>
    <row r="3744" spans="1:10" ht="0.95" customHeight="1" thickTop="1">
      <c r="A3744" s="570"/>
      <c r="B3744" s="570"/>
      <c r="C3744" s="570"/>
      <c r="D3744" s="570"/>
      <c r="E3744" s="570"/>
      <c r="F3744" s="570"/>
      <c r="G3744" s="570"/>
      <c r="H3744" s="570"/>
      <c r="I3744" s="570"/>
      <c r="J3744" s="570"/>
    </row>
    <row r="3745" spans="1:10" ht="18" customHeight="1">
      <c r="A3745" s="590"/>
      <c r="B3745" s="588" t="s">
        <v>12942</v>
      </c>
      <c r="C3745" s="590" t="s">
        <v>12941</v>
      </c>
      <c r="D3745" s="590" t="s">
        <v>12940</v>
      </c>
      <c r="E3745" s="802" t="s">
        <v>12939</v>
      </c>
      <c r="F3745" s="802"/>
      <c r="G3745" s="589" t="s">
        <v>12938</v>
      </c>
      <c r="H3745" s="588" t="s">
        <v>12937</v>
      </c>
      <c r="I3745" s="588" t="s">
        <v>12936</v>
      </c>
      <c r="J3745" s="588" t="s">
        <v>12935</v>
      </c>
    </row>
    <row r="3746" spans="1:10" ht="24" customHeight="1">
      <c r="A3746" s="586" t="s">
        <v>12934</v>
      </c>
      <c r="B3746" s="587" t="s">
        <v>13062</v>
      </c>
      <c r="C3746" s="586" t="s">
        <v>7</v>
      </c>
      <c r="D3746" s="586" t="s">
        <v>2912</v>
      </c>
      <c r="E3746" s="803" t="s">
        <v>12928</v>
      </c>
      <c r="F3746" s="803"/>
      <c r="G3746" s="585" t="s">
        <v>23</v>
      </c>
      <c r="H3746" s="584">
        <v>1</v>
      </c>
      <c r="I3746" s="583">
        <v>0.17</v>
      </c>
      <c r="J3746" s="583">
        <v>0.17</v>
      </c>
    </row>
    <row r="3747" spans="1:10" ht="24" customHeight="1">
      <c r="A3747" s="576" t="s">
        <v>12926</v>
      </c>
      <c r="B3747" s="577" t="s">
        <v>13059</v>
      </c>
      <c r="C3747" s="576" t="s">
        <v>7</v>
      </c>
      <c r="D3747" s="576" t="s">
        <v>7796</v>
      </c>
      <c r="E3747" s="800" t="s">
        <v>12980</v>
      </c>
      <c r="F3747" s="800"/>
      <c r="G3747" s="575" t="s">
        <v>23</v>
      </c>
      <c r="H3747" s="574">
        <v>1.0500000000000001E-2</v>
      </c>
      <c r="I3747" s="573">
        <v>17.02</v>
      </c>
      <c r="J3747" s="573">
        <v>0.17</v>
      </c>
    </row>
    <row r="3748" spans="1:10" ht="25.5">
      <c r="A3748" s="572"/>
      <c r="B3748" s="572"/>
      <c r="C3748" s="572"/>
      <c r="D3748" s="572"/>
      <c r="E3748" s="572" t="s">
        <v>12923</v>
      </c>
      <c r="F3748" s="571">
        <v>9.2361200000000004E-2</v>
      </c>
      <c r="G3748" s="572" t="s">
        <v>12922</v>
      </c>
      <c r="H3748" s="571">
        <v>0.08</v>
      </c>
      <c r="I3748" s="572" t="s">
        <v>12921</v>
      </c>
      <c r="J3748" s="571">
        <v>0.17</v>
      </c>
    </row>
    <row r="3749" spans="1:10" ht="15" thickBot="1">
      <c r="A3749" s="572"/>
      <c r="B3749" s="572"/>
      <c r="C3749" s="572"/>
      <c r="D3749" s="572"/>
      <c r="E3749" s="572" t="s">
        <v>12920</v>
      </c>
      <c r="F3749" s="571">
        <v>0.04</v>
      </c>
      <c r="G3749" s="572"/>
      <c r="H3749" s="801" t="s">
        <v>12919</v>
      </c>
      <c r="I3749" s="801"/>
      <c r="J3749" s="571">
        <v>0.21</v>
      </c>
    </row>
    <row r="3750" spans="1:10" ht="0.95" customHeight="1" thickTop="1">
      <c r="A3750" s="570"/>
      <c r="B3750" s="570"/>
      <c r="C3750" s="570"/>
      <c r="D3750" s="570"/>
      <c r="E3750" s="570"/>
      <c r="F3750" s="570"/>
      <c r="G3750" s="570"/>
      <c r="H3750" s="570"/>
      <c r="I3750" s="570"/>
      <c r="J3750" s="570"/>
    </row>
    <row r="3751" spans="1:10" ht="18" customHeight="1">
      <c r="A3751" s="590"/>
      <c r="B3751" s="588" t="s">
        <v>12942</v>
      </c>
      <c r="C3751" s="590" t="s">
        <v>12941</v>
      </c>
      <c r="D3751" s="590" t="s">
        <v>12940</v>
      </c>
      <c r="E3751" s="802" t="s">
        <v>12939</v>
      </c>
      <c r="F3751" s="802"/>
      <c r="G3751" s="589" t="s">
        <v>12938</v>
      </c>
      <c r="H3751" s="588" t="s">
        <v>12937</v>
      </c>
      <c r="I3751" s="588" t="s">
        <v>12936</v>
      </c>
      <c r="J3751" s="588" t="s">
        <v>12935</v>
      </c>
    </row>
    <row r="3752" spans="1:10" ht="24" customHeight="1">
      <c r="A3752" s="586" t="s">
        <v>12934</v>
      </c>
      <c r="B3752" s="587" t="s">
        <v>13225</v>
      </c>
      <c r="C3752" s="586" t="s">
        <v>7</v>
      </c>
      <c r="D3752" s="586" t="s">
        <v>2914</v>
      </c>
      <c r="E3752" s="803" t="s">
        <v>12928</v>
      </c>
      <c r="F3752" s="803"/>
      <c r="G3752" s="585" t="s">
        <v>23</v>
      </c>
      <c r="H3752" s="584">
        <v>1</v>
      </c>
      <c r="I3752" s="583">
        <v>0.12</v>
      </c>
      <c r="J3752" s="583">
        <v>0.12</v>
      </c>
    </row>
    <row r="3753" spans="1:10" ht="24" customHeight="1">
      <c r="A3753" s="576" t="s">
        <v>12926</v>
      </c>
      <c r="B3753" s="577" t="s">
        <v>13224</v>
      </c>
      <c r="C3753" s="576" t="s">
        <v>7</v>
      </c>
      <c r="D3753" s="576" t="s">
        <v>8173</v>
      </c>
      <c r="E3753" s="800" t="s">
        <v>12980</v>
      </c>
      <c r="F3753" s="800"/>
      <c r="G3753" s="575" t="s">
        <v>23</v>
      </c>
      <c r="H3753" s="574">
        <v>8.2000000000000007E-3</v>
      </c>
      <c r="I3753" s="573">
        <v>15.82</v>
      </c>
      <c r="J3753" s="573">
        <v>0.12</v>
      </c>
    </row>
    <row r="3754" spans="1:10" ht="25.5">
      <c r="A3754" s="572"/>
      <c r="B3754" s="572"/>
      <c r="C3754" s="572"/>
      <c r="D3754" s="572"/>
      <c r="E3754" s="572" t="s">
        <v>12923</v>
      </c>
      <c r="F3754" s="571">
        <v>6.5196100000000007E-2</v>
      </c>
      <c r="G3754" s="572" t="s">
        <v>12922</v>
      </c>
      <c r="H3754" s="571">
        <v>0.05</v>
      </c>
      <c r="I3754" s="572" t="s">
        <v>12921</v>
      </c>
      <c r="J3754" s="571">
        <v>0.12</v>
      </c>
    </row>
    <row r="3755" spans="1:10" ht="15" thickBot="1">
      <c r="A3755" s="572"/>
      <c r="B3755" s="572"/>
      <c r="C3755" s="572"/>
      <c r="D3755" s="572"/>
      <c r="E3755" s="572" t="s">
        <v>12920</v>
      </c>
      <c r="F3755" s="571">
        <v>0.03</v>
      </c>
      <c r="G3755" s="572"/>
      <c r="H3755" s="801" t="s">
        <v>12919</v>
      </c>
      <c r="I3755" s="801"/>
      <c r="J3755" s="571">
        <v>0.15</v>
      </c>
    </row>
    <row r="3756" spans="1:10" ht="0.95" customHeight="1" thickTop="1">
      <c r="A3756" s="570"/>
      <c r="B3756" s="570"/>
      <c r="C3756" s="570"/>
      <c r="D3756" s="570"/>
      <c r="E3756" s="570"/>
      <c r="F3756" s="570"/>
      <c r="G3756" s="570"/>
      <c r="H3756" s="570"/>
      <c r="I3756" s="570"/>
      <c r="J3756" s="570"/>
    </row>
    <row r="3757" spans="1:10" ht="18" customHeight="1">
      <c r="A3757" s="590"/>
      <c r="B3757" s="588" t="s">
        <v>12942</v>
      </c>
      <c r="C3757" s="590" t="s">
        <v>12941</v>
      </c>
      <c r="D3757" s="590" t="s">
        <v>12940</v>
      </c>
      <c r="E3757" s="802" t="s">
        <v>12939</v>
      </c>
      <c r="F3757" s="802"/>
      <c r="G3757" s="589" t="s">
        <v>12938</v>
      </c>
      <c r="H3757" s="588" t="s">
        <v>12937</v>
      </c>
      <c r="I3757" s="588" t="s">
        <v>12936</v>
      </c>
      <c r="J3757" s="588" t="s">
        <v>12935</v>
      </c>
    </row>
    <row r="3758" spans="1:10" ht="24" customHeight="1">
      <c r="A3758" s="586" t="s">
        <v>12934</v>
      </c>
      <c r="B3758" s="587" t="s">
        <v>13223</v>
      </c>
      <c r="C3758" s="586" t="s">
        <v>7</v>
      </c>
      <c r="D3758" s="586" t="s">
        <v>602</v>
      </c>
      <c r="E3758" s="803" t="s">
        <v>12928</v>
      </c>
      <c r="F3758" s="803"/>
      <c r="G3758" s="585" t="s">
        <v>23</v>
      </c>
      <c r="H3758" s="584">
        <v>1</v>
      </c>
      <c r="I3758" s="583">
        <v>0.17</v>
      </c>
      <c r="J3758" s="583">
        <v>0.17</v>
      </c>
    </row>
    <row r="3759" spans="1:10" ht="24" customHeight="1">
      <c r="A3759" s="576" t="s">
        <v>12926</v>
      </c>
      <c r="B3759" s="577" t="s">
        <v>13222</v>
      </c>
      <c r="C3759" s="576" t="s">
        <v>7</v>
      </c>
      <c r="D3759" s="576" t="s">
        <v>8175</v>
      </c>
      <c r="E3759" s="800" t="s">
        <v>12980</v>
      </c>
      <c r="F3759" s="800"/>
      <c r="G3759" s="575" t="s">
        <v>23</v>
      </c>
      <c r="H3759" s="574">
        <v>1.5100000000000001E-2</v>
      </c>
      <c r="I3759" s="573">
        <v>11.78</v>
      </c>
      <c r="J3759" s="573">
        <v>0.17</v>
      </c>
    </row>
    <row r="3760" spans="1:10" ht="25.5">
      <c r="A3760" s="572"/>
      <c r="B3760" s="572"/>
      <c r="C3760" s="572"/>
      <c r="D3760" s="572"/>
      <c r="E3760" s="572" t="s">
        <v>12923</v>
      </c>
      <c r="F3760" s="571">
        <v>9.2361200000000004E-2</v>
      </c>
      <c r="G3760" s="572" t="s">
        <v>12922</v>
      </c>
      <c r="H3760" s="571">
        <v>0.08</v>
      </c>
      <c r="I3760" s="572" t="s">
        <v>12921</v>
      </c>
      <c r="J3760" s="571">
        <v>0.17</v>
      </c>
    </row>
    <row r="3761" spans="1:10" ht="15" thickBot="1">
      <c r="A3761" s="572"/>
      <c r="B3761" s="572"/>
      <c r="C3761" s="572"/>
      <c r="D3761" s="572"/>
      <c r="E3761" s="572" t="s">
        <v>12920</v>
      </c>
      <c r="F3761" s="571">
        <v>0.04</v>
      </c>
      <c r="G3761" s="572"/>
      <c r="H3761" s="801" t="s">
        <v>12919</v>
      </c>
      <c r="I3761" s="801"/>
      <c r="J3761" s="571">
        <v>0.21</v>
      </c>
    </row>
    <row r="3762" spans="1:10" ht="0.95" customHeight="1" thickTop="1">
      <c r="A3762" s="570"/>
      <c r="B3762" s="570"/>
      <c r="C3762" s="570"/>
      <c r="D3762" s="570"/>
      <c r="E3762" s="570"/>
      <c r="F3762" s="570"/>
      <c r="G3762" s="570"/>
      <c r="H3762" s="570"/>
      <c r="I3762" s="570"/>
      <c r="J3762" s="570"/>
    </row>
    <row r="3763" spans="1:10" ht="18" customHeight="1">
      <c r="A3763" s="590"/>
      <c r="B3763" s="588" t="s">
        <v>12942</v>
      </c>
      <c r="C3763" s="590" t="s">
        <v>12941</v>
      </c>
      <c r="D3763" s="590" t="s">
        <v>12940</v>
      </c>
      <c r="E3763" s="802" t="s">
        <v>12939</v>
      </c>
      <c r="F3763" s="802"/>
      <c r="G3763" s="589" t="s">
        <v>12938</v>
      </c>
      <c r="H3763" s="588" t="s">
        <v>12937</v>
      </c>
      <c r="I3763" s="588" t="s">
        <v>12936</v>
      </c>
      <c r="J3763" s="588" t="s">
        <v>12935</v>
      </c>
    </row>
    <row r="3764" spans="1:10" ht="24" customHeight="1">
      <c r="A3764" s="586" t="s">
        <v>12934</v>
      </c>
      <c r="B3764" s="587" t="s">
        <v>13221</v>
      </c>
      <c r="C3764" s="586" t="s">
        <v>7</v>
      </c>
      <c r="D3764" s="586" t="s">
        <v>603</v>
      </c>
      <c r="E3764" s="803" t="s">
        <v>12928</v>
      </c>
      <c r="F3764" s="803"/>
      <c r="G3764" s="585" t="s">
        <v>23</v>
      </c>
      <c r="H3764" s="584">
        <v>1</v>
      </c>
      <c r="I3764" s="583">
        <v>0.12</v>
      </c>
      <c r="J3764" s="583">
        <v>0.12</v>
      </c>
    </row>
    <row r="3765" spans="1:10" ht="24" customHeight="1">
      <c r="A3765" s="576" t="s">
        <v>12926</v>
      </c>
      <c r="B3765" s="577" t="s">
        <v>13220</v>
      </c>
      <c r="C3765" s="576" t="s">
        <v>7</v>
      </c>
      <c r="D3765" s="576" t="s">
        <v>8199</v>
      </c>
      <c r="E3765" s="800" t="s">
        <v>12980</v>
      </c>
      <c r="F3765" s="800"/>
      <c r="G3765" s="575" t="s">
        <v>23</v>
      </c>
      <c r="H3765" s="574">
        <v>8.2000000000000007E-3</v>
      </c>
      <c r="I3765" s="573">
        <v>15.82</v>
      </c>
      <c r="J3765" s="573">
        <v>0.12</v>
      </c>
    </row>
    <row r="3766" spans="1:10" ht="25.5">
      <c r="A3766" s="572"/>
      <c r="B3766" s="572"/>
      <c r="C3766" s="572"/>
      <c r="D3766" s="572"/>
      <c r="E3766" s="572" t="s">
        <v>12923</v>
      </c>
      <c r="F3766" s="571">
        <v>6.5196100000000007E-2</v>
      </c>
      <c r="G3766" s="572" t="s">
        <v>12922</v>
      </c>
      <c r="H3766" s="571">
        <v>0.05</v>
      </c>
      <c r="I3766" s="572" t="s">
        <v>12921</v>
      </c>
      <c r="J3766" s="571">
        <v>0.12</v>
      </c>
    </row>
    <row r="3767" spans="1:10" ht="15" thickBot="1">
      <c r="A3767" s="572"/>
      <c r="B3767" s="572"/>
      <c r="C3767" s="572"/>
      <c r="D3767" s="572"/>
      <c r="E3767" s="572" t="s">
        <v>12920</v>
      </c>
      <c r="F3767" s="571">
        <v>0.03</v>
      </c>
      <c r="G3767" s="572"/>
      <c r="H3767" s="801" t="s">
        <v>12919</v>
      </c>
      <c r="I3767" s="801"/>
      <c r="J3767" s="571">
        <v>0.15</v>
      </c>
    </row>
    <row r="3768" spans="1:10" ht="0.95" customHeight="1" thickTop="1">
      <c r="A3768" s="570"/>
      <c r="B3768" s="570"/>
      <c r="C3768" s="570"/>
      <c r="D3768" s="570"/>
      <c r="E3768" s="570"/>
      <c r="F3768" s="570"/>
      <c r="G3768" s="570"/>
      <c r="H3768" s="570"/>
      <c r="I3768" s="570"/>
      <c r="J3768" s="570"/>
    </row>
    <row r="3769" spans="1:10" ht="18" customHeight="1">
      <c r="A3769" s="590"/>
      <c r="B3769" s="588" t="s">
        <v>12942</v>
      </c>
      <c r="C3769" s="590" t="s">
        <v>12941</v>
      </c>
      <c r="D3769" s="590" t="s">
        <v>12940</v>
      </c>
      <c r="E3769" s="802" t="s">
        <v>12939</v>
      </c>
      <c r="F3769" s="802"/>
      <c r="G3769" s="589" t="s">
        <v>12938</v>
      </c>
      <c r="H3769" s="588" t="s">
        <v>12937</v>
      </c>
      <c r="I3769" s="588" t="s">
        <v>12936</v>
      </c>
      <c r="J3769" s="588" t="s">
        <v>12935</v>
      </c>
    </row>
    <row r="3770" spans="1:10" ht="24" customHeight="1">
      <c r="A3770" s="586" t="s">
        <v>12934</v>
      </c>
      <c r="B3770" s="587" t="s">
        <v>12989</v>
      </c>
      <c r="C3770" s="586" t="s">
        <v>7</v>
      </c>
      <c r="D3770" s="586" t="s">
        <v>2919</v>
      </c>
      <c r="E3770" s="803" t="s">
        <v>12928</v>
      </c>
      <c r="F3770" s="803"/>
      <c r="G3770" s="585" t="s">
        <v>23</v>
      </c>
      <c r="H3770" s="584">
        <v>1</v>
      </c>
      <c r="I3770" s="583">
        <v>0.14000000000000001</v>
      </c>
      <c r="J3770" s="583">
        <v>0.14000000000000001</v>
      </c>
    </row>
    <row r="3771" spans="1:10" ht="24" customHeight="1">
      <c r="A3771" s="576" t="s">
        <v>12926</v>
      </c>
      <c r="B3771" s="577" t="s">
        <v>12981</v>
      </c>
      <c r="C3771" s="576" t="s">
        <v>7</v>
      </c>
      <c r="D3771" s="576" t="s">
        <v>8561</v>
      </c>
      <c r="E3771" s="800" t="s">
        <v>12980</v>
      </c>
      <c r="F3771" s="800"/>
      <c r="G3771" s="575" t="s">
        <v>23</v>
      </c>
      <c r="H3771" s="574">
        <v>8.2000000000000007E-3</v>
      </c>
      <c r="I3771" s="573">
        <v>17.27</v>
      </c>
      <c r="J3771" s="573">
        <v>0.14000000000000001</v>
      </c>
    </row>
    <row r="3772" spans="1:10" ht="25.5">
      <c r="A3772" s="572"/>
      <c r="B3772" s="572"/>
      <c r="C3772" s="572"/>
      <c r="D3772" s="572"/>
      <c r="E3772" s="572" t="s">
        <v>12923</v>
      </c>
      <c r="F3772" s="571">
        <v>7.6062199999999996E-2</v>
      </c>
      <c r="G3772" s="572" t="s">
        <v>12922</v>
      </c>
      <c r="H3772" s="571">
        <v>0.06</v>
      </c>
      <c r="I3772" s="572" t="s">
        <v>12921</v>
      </c>
      <c r="J3772" s="571">
        <v>0.14000000000000001</v>
      </c>
    </row>
    <row r="3773" spans="1:10" ht="15" thickBot="1">
      <c r="A3773" s="572"/>
      <c r="B3773" s="572"/>
      <c r="C3773" s="572"/>
      <c r="D3773" s="572"/>
      <c r="E3773" s="572" t="s">
        <v>12920</v>
      </c>
      <c r="F3773" s="571">
        <v>0.03</v>
      </c>
      <c r="G3773" s="572"/>
      <c r="H3773" s="801" t="s">
        <v>12919</v>
      </c>
      <c r="I3773" s="801"/>
      <c r="J3773" s="571">
        <v>0.17</v>
      </c>
    </row>
    <row r="3774" spans="1:10" ht="0.95" customHeight="1" thickTop="1">
      <c r="A3774" s="570"/>
      <c r="B3774" s="570"/>
      <c r="C3774" s="570"/>
      <c r="D3774" s="570"/>
      <c r="E3774" s="570"/>
      <c r="F3774" s="570"/>
      <c r="G3774" s="570"/>
      <c r="H3774" s="570"/>
      <c r="I3774" s="570"/>
      <c r="J3774" s="570"/>
    </row>
    <row r="3775" spans="1:10" ht="18" customHeight="1">
      <c r="A3775" s="590"/>
      <c r="B3775" s="588" t="s">
        <v>12942</v>
      </c>
      <c r="C3775" s="590" t="s">
        <v>12941</v>
      </c>
      <c r="D3775" s="590" t="s">
        <v>12940</v>
      </c>
      <c r="E3775" s="802" t="s">
        <v>12939</v>
      </c>
      <c r="F3775" s="802"/>
      <c r="G3775" s="589" t="s">
        <v>12938</v>
      </c>
      <c r="H3775" s="588" t="s">
        <v>12937</v>
      </c>
      <c r="I3775" s="588" t="s">
        <v>12936</v>
      </c>
      <c r="J3775" s="588" t="s">
        <v>12935</v>
      </c>
    </row>
    <row r="3776" spans="1:10" ht="24" customHeight="1">
      <c r="A3776" s="586" t="s">
        <v>12934</v>
      </c>
      <c r="B3776" s="587" t="s">
        <v>13219</v>
      </c>
      <c r="C3776" s="586" t="s">
        <v>7</v>
      </c>
      <c r="D3776" s="586" t="s">
        <v>10410</v>
      </c>
      <c r="E3776" s="803" t="s">
        <v>12928</v>
      </c>
      <c r="F3776" s="803"/>
      <c r="G3776" s="585" t="s">
        <v>92</v>
      </c>
      <c r="H3776" s="584">
        <v>1</v>
      </c>
      <c r="I3776" s="583">
        <v>6.09</v>
      </c>
      <c r="J3776" s="583">
        <v>6.09</v>
      </c>
    </row>
    <row r="3777" spans="1:10" ht="24" customHeight="1">
      <c r="A3777" s="576" t="s">
        <v>12926</v>
      </c>
      <c r="B3777" s="577" t="s">
        <v>13218</v>
      </c>
      <c r="C3777" s="576" t="s">
        <v>7</v>
      </c>
      <c r="D3777" s="576" t="s">
        <v>9114</v>
      </c>
      <c r="E3777" s="800" t="s">
        <v>12980</v>
      </c>
      <c r="F3777" s="800"/>
      <c r="G3777" s="575" t="s">
        <v>92</v>
      </c>
      <c r="H3777" s="574">
        <v>2.8E-3</v>
      </c>
      <c r="I3777" s="573">
        <v>2176.9</v>
      </c>
      <c r="J3777" s="573">
        <v>6.09</v>
      </c>
    </row>
    <row r="3778" spans="1:10" ht="25.5">
      <c r="A3778" s="572"/>
      <c r="B3778" s="572"/>
      <c r="C3778" s="572"/>
      <c r="D3778" s="572"/>
      <c r="E3778" s="572" t="s">
        <v>12923</v>
      </c>
      <c r="F3778" s="571">
        <v>3.3087037000000001</v>
      </c>
      <c r="G3778" s="572" t="s">
        <v>12922</v>
      </c>
      <c r="H3778" s="571">
        <v>2.78</v>
      </c>
      <c r="I3778" s="572" t="s">
        <v>12921</v>
      </c>
      <c r="J3778" s="571">
        <v>6.09</v>
      </c>
    </row>
    <row r="3779" spans="1:10" ht="15" thickBot="1">
      <c r="A3779" s="572"/>
      <c r="B3779" s="572"/>
      <c r="C3779" s="572"/>
      <c r="D3779" s="572"/>
      <c r="E3779" s="572" t="s">
        <v>12920</v>
      </c>
      <c r="F3779" s="571">
        <v>1.71</v>
      </c>
      <c r="G3779" s="572"/>
      <c r="H3779" s="801" t="s">
        <v>12919</v>
      </c>
      <c r="I3779" s="801"/>
      <c r="J3779" s="571">
        <v>7.8</v>
      </c>
    </row>
    <row r="3780" spans="1:10" ht="0.95" customHeight="1" thickTop="1">
      <c r="A3780" s="570"/>
      <c r="B3780" s="570"/>
      <c r="C3780" s="570"/>
      <c r="D3780" s="570"/>
      <c r="E3780" s="570"/>
      <c r="F3780" s="570"/>
      <c r="G3780" s="570"/>
      <c r="H3780" s="570"/>
      <c r="I3780" s="570"/>
      <c r="J3780" s="570"/>
    </row>
    <row r="3781" spans="1:10" ht="18" customHeight="1">
      <c r="A3781" s="590"/>
      <c r="B3781" s="588" t="s">
        <v>12942</v>
      </c>
      <c r="C3781" s="590" t="s">
        <v>12941</v>
      </c>
      <c r="D3781" s="590" t="s">
        <v>12940</v>
      </c>
      <c r="E3781" s="802" t="s">
        <v>12939</v>
      </c>
      <c r="F3781" s="802"/>
      <c r="G3781" s="589" t="s">
        <v>12938</v>
      </c>
      <c r="H3781" s="588" t="s">
        <v>12937</v>
      </c>
      <c r="I3781" s="588" t="s">
        <v>12936</v>
      </c>
      <c r="J3781" s="588" t="s">
        <v>12935</v>
      </c>
    </row>
    <row r="3782" spans="1:10" ht="24" customHeight="1">
      <c r="A3782" s="586" t="s">
        <v>12934</v>
      </c>
      <c r="B3782" s="587" t="s">
        <v>13217</v>
      </c>
      <c r="C3782" s="586" t="s">
        <v>7</v>
      </c>
      <c r="D3782" s="586" t="s">
        <v>2922</v>
      </c>
      <c r="E3782" s="803" t="s">
        <v>12928</v>
      </c>
      <c r="F3782" s="803"/>
      <c r="G3782" s="585" t="s">
        <v>23</v>
      </c>
      <c r="H3782" s="584">
        <v>1</v>
      </c>
      <c r="I3782" s="583">
        <v>0.06</v>
      </c>
      <c r="J3782" s="583">
        <v>0.06</v>
      </c>
    </row>
    <row r="3783" spans="1:10" ht="24" customHeight="1">
      <c r="A3783" s="576" t="s">
        <v>12926</v>
      </c>
      <c r="B3783" s="577" t="s">
        <v>13216</v>
      </c>
      <c r="C3783" s="576" t="s">
        <v>7</v>
      </c>
      <c r="D3783" s="576" t="s">
        <v>9115</v>
      </c>
      <c r="E3783" s="800" t="s">
        <v>12980</v>
      </c>
      <c r="F3783" s="800"/>
      <c r="G3783" s="575" t="s">
        <v>23</v>
      </c>
      <c r="H3783" s="574">
        <v>3.5999999999999999E-3</v>
      </c>
      <c r="I3783" s="573">
        <v>16.8</v>
      </c>
      <c r="J3783" s="573">
        <v>0.06</v>
      </c>
    </row>
    <row r="3784" spans="1:10" ht="25.5">
      <c r="A3784" s="572"/>
      <c r="B3784" s="572"/>
      <c r="C3784" s="572"/>
      <c r="D3784" s="572"/>
      <c r="E3784" s="572" t="s">
        <v>12923</v>
      </c>
      <c r="F3784" s="571">
        <v>3.2598099999999998E-2</v>
      </c>
      <c r="G3784" s="572" t="s">
        <v>12922</v>
      </c>
      <c r="H3784" s="571">
        <v>0.03</v>
      </c>
      <c r="I3784" s="572" t="s">
        <v>12921</v>
      </c>
      <c r="J3784" s="571">
        <v>0.06</v>
      </c>
    </row>
    <row r="3785" spans="1:10" ht="15" thickBot="1">
      <c r="A3785" s="572"/>
      <c r="B3785" s="572"/>
      <c r="C3785" s="572"/>
      <c r="D3785" s="572"/>
      <c r="E3785" s="572" t="s">
        <v>12920</v>
      </c>
      <c r="F3785" s="571">
        <v>0.01</v>
      </c>
      <c r="G3785" s="572"/>
      <c r="H3785" s="801" t="s">
        <v>12919</v>
      </c>
      <c r="I3785" s="801"/>
      <c r="J3785" s="571">
        <v>7.0000000000000007E-2</v>
      </c>
    </row>
    <row r="3786" spans="1:10" ht="0.95" customHeight="1" thickTop="1">
      <c r="A3786" s="570"/>
      <c r="B3786" s="570"/>
      <c r="C3786" s="570"/>
      <c r="D3786" s="570"/>
      <c r="E3786" s="570"/>
      <c r="F3786" s="570"/>
      <c r="G3786" s="570"/>
      <c r="H3786" s="570"/>
      <c r="I3786" s="570"/>
      <c r="J3786" s="570"/>
    </row>
    <row r="3787" spans="1:10" ht="18" customHeight="1">
      <c r="A3787" s="590"/>
      <c r="B3787" s="588" t="s">
        <v>12942</v>
      </c>
      <c r="C3787" s="590" t="s">
        <v>12941</v>
      </c>
      <c r="D3787" s="590" t="s">
        <v>12940</v>
      </c>
      <c r="E3787" s="802" t="s">
        <v>12939</v>
      </c>
      <c r="F3787" s="802"/>
      <c r="G3787" s="589" t="s">
        <v>12938</v>
      </c>
      <c r="H3787" s="588" t="s">
        <v>12937</v>
      </c>
      <c r="I3787" s="588" t="s">
        <v>12936</v>
      </c>
      <c r="J3787" s="588" t="s">
        <v>12935</v>
      </c>
    </row>
    <row r="3788" spans="1:10" ht="36" customHeight="1">
      <c r="A3788" s="586" t="s">
        <v>12934</v>
      </c>
      <c r="B3788" s="587" t="s">
        <v>13215</v>
      </c>
      <c r="C3788" s="586" t="s">
        <v>7</v>
      </c>
      <c r="D3788" s="586" t="s">
        <v>738</v>
      </c>
      <c r="E3788" s="803" t="s">
        <v>12945</v>
      </c>
      <c r="F3788" s="803"/>
      <c r="G3788" s="585" t="s">
        <v>61</v>
      </c>
      <c r="H3788" s="584">
        <v>1</v>
      </c>
      <c r="I3788" s="583">
        <v>50.66</v>
      </c>
      <c r="J3788" s="583">
        <v>50.66</v>
      </c>
    </row>
    <row r="3789" spans="1:10" ht="36" customHeight="1">
      <c r="A3789" s="581" t="s">
        <v>12930</v>
      </c>
      <c r="B3789" s="582" t="s">
        <v>13213</v>
      </c>
      <c r="C3789" s="581" t="s">
        <v>7</v>
      </c>
      <c r="D3789" s="581" t="s">
        <v>733</v>
      </c>
      <c r="E3789" s="804" t="s">
        <v>12945</v>
      </c>
      <c r="F3789" s="804"/>
      <c r="G3789" s="580" t="s">
        <v>23</v>
      </c>
      <c r="H3789" s="579">
        <v>1</v>
      </c>
      <c r="I3789" s="578">
        <v>28</v>
      </c>
      <c r="J3789" s="578">
        <v>28</v>
      </c>
    </row>
    <row r="3790" spans="1:10" ht="36" customHeight="1">
      <c r="A3790" s="581" t="s">
        <v>12930</v>
      </c>
      <c r="B3790" s="582" t="s">
        <v>13212</v>
      </c>
      <c r="C3790" s="581" t="s">
        <v>7</v>
      </c>
      <c r="D3790" s="581" t="s">
        <v>734</v>
      </c>
      <c r="E3790" s="804" t="s">
        <v>12945</v>
      </c>
      <c r="F3790" s="804"/>
      <c r="G3790" s="580" t="s">
        <v>23</v>
      </c>
      <c r="H3790" s="579">
        <v>1</v>
      </c>
      <c r="I3790" s="578">
        <v>3.8</v>
      </c>
      <c r="J3790" s="578">
        <v>3.8</v>
      </c>
    </row>
    <row r="3791" spans="1:10" ht="24" customHeight="1">
      <c r="A3791" s="581" t="s">
        <v>12930</v>
      </c>
      <c r="B3791" s="582" t="s">
        <v>13024</v>
      </c>
      <c r="C3791" s="581" t="s">
        <v>7</v>
      </c>
      <c r="D3791" s="581" t="s">
        <v>173</v>
      </c>
      <c r="E3791" s="804" t="s">
        <v>12928</v>
      </c>
      <c r="F3791" s="804"/>
      <c r="G3791" s="580" t="s">
        <v>23</v>
      </c>
      <c r="H3791" s="579">
        <v>1</v>
      </c>
      <c r="I3791" s="578">
        <v>18.86</v>
      </c>
      <c r="J3791" s="578">
        <v>18.86</v>
      </c>
    </row>
    <row r="3792" spans="1:10" ht="25.5">
      <c r="A3792" s="572"/>
      <c r="B3792" s="572"/>
      <c r="C3792" s="572"/>
      <c r="D3792" s="572"/>
      <c r="E3792" s="572" t="s">
        <v>12923</v>
      </c>
      <c r="F3792" s="571">
        <v>8.6602195000000002</v>
      </c>
      <c r="G3792" s="572" t="s">
        <v>12922</v>
      </c>
      <c r="H3792" s="571">
        <v>7.28</v>
      </c>
      <c r="I3792" s="572" t="s">
        <v>12921</v>
      </c>
      <c r="J3792" s="571">
        <v>15.94</v>
      </c>
    </row>
    <row r="3793" spans="1:10" ht="15" thickBot="1">
      <c r="A3793" s="572"/>
      <c r="B3793" s="572"/>
      <c r="C3793" s="572"/>
      <c r="D3793" s="572"/>
      <c r="E3793" s="572" t="s">
        <v>12920</v>
      </c>
      <c r="F3793" s="571">
        <v>14.3</v>
      </c>
      <c r="G3793" s="572"/>
      <c r="H3793" s="801" t="s">
        <v>12919</v>
      </c>
      <c r="I3793" s="801"/>
      <c r="J3793" s="571">
        <v>64.959999999999994</v>
      </c>
    </row>
    <row r="3794" spans="1:10" ht="0.95" customHeight="1" thickTop="1">
      <c r="A3794" s="570"/>
      <c r="B3794" s="570"/>
      <c r="C3794" s="570"/>
      <c r="D3794" s="570"/>
      <c r="E3794" s="570"/>
      <c r="F3794" s="570"/>
      <c r="G3794" s="570"/>
      <c r="H3794" s="570"/>
      <c r="I3794" s="570"/>
      <c r="J3794" s="570"/>
    </row>
    <row r="3795" spans="1:10" ht="18" customHeight="1">
      <c r="A3795" s="590"/>
      <c r="B3795" s="588" t="s">
        <v>12942</v>
      </c>
      <c r="C3795" s="590" t="s">
        <v>12941</v>
      </c>
      <c r="D3795" s="590" t="s">
        <v>12940</v>
      </c>
      <c r="E3795" s="802" t="s">
        <v>12939</v>
      </c>
      <c r="F3795" s="802"/>
      <c r="G3795" s="589" t="s">
        <v>12938</v>
      </c>
      <c r="H3795" s="588" t="s">
        <v>12937</v>
      </c>
      <c r="I3795" s="588" t="s">
        <v>12936</v>
      </c>
      <c r="J3795" s="588" t="s">
        <v>12935</v>
      </c>
    </row>
    <row r="3796" spans="1:10" ht="36" customHeight="1">
      <c r="A3796" s="586" t="s">
        <v>12934</v>
      </c>
      <c r="B3796" s="587" t="s">
        <v>13214</v>
      </c>
      <c r="C3796" s="586" t="s">
        <v>7</v>
      </c>
      <c r="D3796" s="586" t="s">
        <v>737</v>
      </c>
      <c r="E3796" s="803" t="s">
        <v>12945</v>
      </c>
      <c r="F3796" s="803"/>
      <c r="G3796" s="585" t="s">
        <v>46</v>
      </c>
      <c r="H3796" s="584">
        <v>1</v>
      </c>
      <c r="I3796" s="583">
        <v>133.9</v>
      </c>
      <c r="J3796" s="583">
        <v>133.9</v>
      </c>
    </row>
    <row r="3797" spans="1:10" ht="36" customHeight="1">
      <c r="A3797" s="581" t="s">
        <v>12930</v>
      </c>
      <c r="B3797" s="582" t="s">
        <v>13213</v>
      </c>
      <c r="C3797" s="581" t="s">
        <v>7</v>
      </c>
      <c r="D3797" s="581" t="s">
        <v>733</v>
      </c>
      <c r="E3797" s="804" t="s">
        <v>12945</v>
      </c>
      <c r="F3797" s="804"/>
      <c r="G3797" s="580" t="s">
        <v>23</v>
      </c>
      <c r="H3797" s="579">
        <v>1</v>
      </c>
      <c r="I3797" s="578">
        <v>28</v>
      </c>
      <c r="J3797" s="578">
        <v>28</v>
      </c>
    </row>
    <row r="3798" spans="1:10" ht="36" customHeight="1">
      <c r="A3798" s="581" t="s">
        <v>12930</v>
      </c>
      <c r="B3798" s="582" t="s">
        <v>13211</v>
      </c>
      <c r="C3798" s="581" t="s">
        <v>7</v>
      </c>
      <c r="D3798" s="581" t="s">
        <v>735</v>
      </c>
      <c r="E3798" s="804" t="s">
        <v>12945</v>
      </c>
      <c r="F3798" s="804"/>
      <c r="G3798" s="580" t="s">
        <v>23</v>
      </c>
      <c r="H3798" s="579">
        <v>1</v>
      </c>
      <c r="I3798" s="578">
        <v>35</v>
      </c>
      <c r="J3798" s="578">
        <v>35</v>
      </c>
    </row>
    <row r="3799" spans="1:10" ht="36" customHeight="1">
      <c r="A3799" s="581" t="s">
        <v>12930</v>
      </c>
      <c r="B3799" s="582" t="s">
        <v>13209</v>
      </c>
      <c r="C3799" s="581" t="s">
        <v>7</v>
      </c>
      <c r="D3799" s="581" t="s">
        <v>736</v>
      </c>
      <c r="E3799" s="804" t="s">
        <v>12945</v>
      </c>
      <c r="F3799" s="804"/>
      <c r="G3799" s="580" t="s">
        <v>23</v>
      </c>
      <c r="H3799" s="579">
        <v>1</v>
      </c>
      <c r="I3799" s="578">
        <v>48.24</v>
      </c>
      <c r="J3799" s="578">
        <v>48.24</v>
      </c>
    </row>
    <row r="3800" spans="1:10" ht="36" customHeight="1">
      <c r="A3800" s="581" t="s">
        <v>12930</v>
      </c>
      <c r="B3800" s="582" t="s">
        <v>13212</v>
      </c>
      <c r="C3800" s="581" t="s">
        <v>7</v>
      </c>
      <c r="D3800" s="581" t="s">
        <v>734</v>
      </c>
      <c r="E3800" s="804" t="s">
        <v>12945</v>
      </c>
      <c r="F3800" s="804"/>
      <c r="G3800" s="580" t="s">
        <v>23</v>
      </c>
      <c r="H3800" s="579">
        <v>1</v>
      </c>
      <c r="I3800" s="578">
        <v>3.8</v>
      </c>
      <c r="J3800" s="578">
        <v>3.8</v>
      </c>
    </row>
    <row r="3801" spans="1:10" ht="24" customHeight="1">
      <c r="A3801" s="581" t="s">
        <v>12930</v>
      </c>
      <c r="B3801" s="582" t="s">
        <v>13024</v>
      </c>
      <c r="C3801" s="581" t="s">
        <v>7</v>
      </c>
      <c r="D3801" s="581" t="s">
        <v>173</v>
      </c>
      <c r="E3801" s="804" t="s">
        <v>12928</v>
      </c>
      <c r="F3801" s="804"/>
      <c r="G3801" s="580" t="s">
        <v>23</v>
      </c>
      <c r="H3801" s="579">
        <v>1</v>
      </c>
      <c r="I3801" s="578">
        <v>18.86</v>
      </c>
      <c r="J3801" s="578">
        <v>18.86</v>
      </c>
    </row>
    <row r="3802" spans="1:10" ht="25.5">
      <c r="A3802" s="572"/>
      <c r="B3802" s="572"/>
      <c r="C3802" s="572"/>
      <c r="D3802" s="572"/>
      <c r="E3802" s="572" t="s">
        <v>12923</v>
      </c>
      <c r="F3802" s="571">
        <v>8.6602195000000002</v>
      </c>
      <c r="G3802" s="572" t="s">
        <v>12922</v>
      </c>
      <c r="H3802" s="571">
        <v>7.28</v>
      </c>
      <c r="I3802" s="572" t="s">
        <v>12921</v>
      </c>
      <c r="J3802" s="571">
        <v>15.94</v>
      </c>
    </row>
    <row r="3803" spans="1:10" ht="15" thickBot="1">
      <c r="A3803" s="572"/>
      <c r="B3803" s="572"/>
      <c r="C3803" s="572"/>
      <c r="D3803" s="572"/>
      <c r="E3803" s="572" t="s">
        <v>12920</v>
      </c>
      <c r="F3803" s="571">
        <v>37.81</v>
      </c>
      <c r="G3803" s="572"/>
      <c r="H3803" s="801" t="s">
        <v>12919</v>
      </c>
      <c r="I3803" s="801"/>
      <c r="J3803" s="571">
        <v>171.71</v>
      </c>
    </row>
    <row r="3804" spans="1:10" ht="0.95" customHeight="1" thickTop="1">
      <c r="A3804" s="570"/>
      <c r="B3804" s="570"/>
      <c r="C3804" s="570"/>
      <c r="D3804" s="570"/>
      <c r="E3804" s="570"/>
      <c r="F3804" s="570"/>
      <c r="G3804" s="570"/>
      <c r="H3804" s="570"/>
      <c r="I3804" s="570"/>
      <c r="J3804" s="570"/>
    </row>
    <row r="3805" spans="1:10" ht="18" customHeight="1">
      <c r="A3805" s="590"/>
      <c r="B3805" s="588" t="s">
        <v>12942</v>
      </c>
      <c r="C3805" s="590" t="s">
        <v>12941</v>
      </c>
      <c r="D3805" s="590" t="s">
        <v>12940</v>
      </c>
      <c r="E3805" s="802" t="s">
        <v>12939</v>
      </c>
      <c r="F3805" s="802"/>
      <c r="G3805" s="589" t="s">
        <v>12938</v>
      </c>
      <c r="H3805" s="588" t="s">
        <v>12937</v>
      </c>
      <c r="I3805" s="588" t="s">
        <v>12936</v>
      </c>
      <c r="J3805" s="588" t="s">
        <v>12935</v>
      </c>
    </row>
    <row r="3806" spans="1:10" ht="36" customHeight="1">
      <c r="A3806" s="586" t="s">
        <v>12934</v>
      </c>
      <c r="B3806" s="587" t="s">
        <v>13213</v>
      </c>
      <c r="C3806" s="586" t="s">
        <v>7</v>
      </c>
      <c r="D3806" s="586" t="s">
        <v>733</v>
      </c>
      <c r="E3806" s="803" t="s">
        <v>12945</v>
      </c>
      <c r="F3806" s="803"/>
      <c r="G3806" s="585" t="s">
        <v>23</v>
      </c>
      <c r="H3806" s="584">
        <v>1</v>
      </c>
      <c r="I3806" s="583">
        <v>28</v>
      </c>
      <c r="J3806" s="583">
        <v>28</v>
      </c>
    </row>
    <row r="3807" spans="1:10" ht="24" customHeight="1">
      <c r="A3807" s="576" t="s">
        <v>12926</v>
      </c>
      <c r="B3807" s="577" t="s">
        <v>13210</v>
      </c>
      <c r="C3807" s="576" t="s">
        <v>7</v>
      </c>
      <c r="D3807" s="576" t="s">
        <v>6467</v>
      </c>
      <c r="E3807" s="800" t="s">
        <v>12947</v>
      </c>
      <c r="F3807" s="800"/>
      <c r="G3807" s="575" t="s">
        <v>41</v>
      </c>
      <c r="H3807" s="574">
        <v>5.5999999999999999E-5</v>
      </c>
      <c r="I3807" s="573">
        <v>500000</v>
      </c>
      <c r="J3807" s="573">
        <v>28</v>
      </c>
    </row>
    <row r="3808" spans="1:10" ht="25.5">
      <c r="A3808" s="572"/>
      <c r="B3808" s="572"/>
      <c r="C3808" s="572"/>
      <c r="D3808" s="572"/>
      <c r="E3808" s="572" t="s">
        <v>12923</v>
      </c>
      <c r="F3808" s="571">
        <v>0</v>
      </c>
      <c r="G3808" s="572" t="s">
        <v>12922</v>
      </c>
      <c r="H3808" s="571">
        <v>0</v>
      </c>
      <c r="I3808" s="572" t="s">
        <v>12921</v>
      </c>
      <c r="J3808" s="571">
        <v>0</v>
      </c>
    </row>
    <row r="3809" spans="1:10" ht="15" thickBot="1">
      <c r="A3809" s="572"/>
      <c r="B3809" s="572"/>
      <c r="C3809" s="572"/>
      <c r="D3809" s="572"/>
      <c r="E3809" s="572" t="s">
        <v>12920</v>
      </c>
      <c r="F3809" s="571">
        <v>7.9</v>
      </c>
      <c r="G3809" s="572"/>
      <c r="H3809" s="801" t="s">
        <v>12919</v>
      </c>
      <c r="I3809" s="801"/>
      <c r="J3809" s="571">
        <v>35.9</v>
      </c>
    </row>
    <row r="3810" spans="1:10" ht="0.95" customHeight="1" thickTop="1">
      <c r="A3810" s="570"/>
      <c r="B3810" s="570"/>
      <c r="C3810" s="570"/>
      <c r="D3810" s="570"/>
      <c r="E3810" s="570"/>
      <c r="F3810" s="570"/>
      <c r="G3810" s="570"/>
      <c r="H3810" s="570"/>
      <c r="I3810" s="570"/>
      <c r="J3810" s="570"/>
    </row>
    <row r="3811" spans="1:10" ht="18" customHeight="1">
      <c r="A3811" s="590"/>
      <c r="B3811" s="588" t="s">
        <v>12942</v>
      </c>
      <c r="C3811" s="590" t="s">
        <v>12941</v>
      </c>
      <c r="D3811" s="590" t="s">
        <v>12940</v>
      </c>
      <c r="E3811" s="802" t="s">
        <v>12939</v>
      </c>
      <c r="F3811" s="802"/>
      <c r="G3811" s="589" t="s">
        <v>12938</v>
      </c>
      <c r="H3811" s="588" t="s">
        <v>12937</v>
      </c>
      <c r="I3811" s="588" t="s">
        <v>12936</v>
      </c>
      <c r="J3811" s="588" t="s">
        <v>12935</v>
      </c>
    </row>
    <row r="3812" spans="1:10" ht="36" customHeight="1">
      <c r="A3812" s="586" t="s">
        <v>12934</v>
      </c>
      <c r="B3812" s="587" t="s">
        <v>13212</v>
      </c>
      <c r="C3812" s="586" t="s">
        <v>7</v>
      </c>
      <c r="D3812" s="586" t="s">
        <v>734</v>
      </c>
      <c r="E3812" s="803" t="s">
        <v>12945</v>
      </c>
      <c r="F3812" s="803"/>
      <c r="G3812" s="585" t="s">
        <v>23</v>
      </c>
      <c r="H3812" s="584">
        <v>1</v>
      </c>
      <c r="I3812" s="583">
        <v>3.8</v>
      </c>
      <c r="J3812" s="583">
        <v>3.8</v>
      </c>
    </row>
    <row r="3813" spans="1:10" ht="24" customHeight="1">
      <c r="A3813" s="576" t="s">
        <v>12926</v>
      </c>
      <c r="B3813" s="577" t="s">
        <v>13210</v>
      </c>
      <c r="C3813" s="576" t="s">
        <v>7</v>
      </c>
      <c r="D3813" s="576" t="s">
        <v>6467</v>
      </c>
      <c r="E3813" s="800" t="s">
        <v>12947</v>
      </c>
      <c r="F3813" s="800"/>
      <c r="G3813" s="575" t="s">
        <v>41</v>
      </c>
      <c r="H3813" s="574">
        <v>7.6000000000000001E-6</v>
      </c>
      <c r="I3813" s="573">
        <v>500000</v>
      </c>
      <c r="J3813" s="573">
        <v>3.8</v>
      </c>
    </row>
    <row r="3814" spans="1:10" ht="25.5">
      <c r="A3814" s="572"/>
      <c r="B3814" s="572"/>
      <c r="C3814" s="572"/>
      <c r="D3814" s="572"/>
      <c r="E3814" s="572" t="s">
        <v>12923</v>
      </c>
      <c r="F3814" s="571">
        <v>0</v>
      </c>
      <c r="G3814" s="572" t="s">
        <v>12922</v>
      </c>
      <c r="H3814" s="571">
        <v>0</v>
      </c>
      <c r="I3814" s="572" t="s">
        <v>12921</v>
      </c>
      <c r="J3814" s="571">
        <v>0</v>
      </c>
    </row>
    <row r="3815" spans="1:10" ht="15" thickBot="1">
      <c r="A3815" s="572"/>
      <c r="B3815" s="572"/>
      <c r="C3815" s="572"/>
      <c r="D3815" s="572"/>
      <c r="E3815" s="572" t="s">
        <v>12920</v>
      </c>
      <c r="F3815" s="571">
        <v>1.07</v>
      </c>
      <c r="G3815" s="572"/>
      <c r="H3815" s="801" t="s">
        <v>12919</v>
      </c>
      <c r="I3815" s="801"/>
      <c r="J3815" s="571">
        <v>4.87</v>
      </c>
    </row>
    <row r="3816" spans="1:10" ht="0.95" customHeight="1" thickTop="1">
      <c r="A3816" s="570"/>
      <c r="B3816" s="570"/>
      <c r="C3816" s="570"/>
      <c r="D3816" s="570"/>
      <c r="E3816" s="570"/>
      <c r="F3816" s="570"/>
      <c r="G3816" s="570"/>
      <c r="H3816" s="570"/>
      <c r="I3816" s="570"/>
      <c r="J3816" s="570"/>
    </row>
    <row r="3817" spans="1:10" ht="18" customHeight="1">
      <c r="A3817" s="590"/>
      <c r="B3817" s="588" t="s">
        <v>12942</v>
      </c>
      <c r="C3817" s="590" t="s">
        <v>12941</v>
      </c>
      <c r="D3817" s="590" t="s">
        <v>12940</v>
      </c>
      <c r="E3817" s="802" t="s">
        <v>12939</v>
      </c>
      <c r="F3817" s="802"/>
      <c r="G3817" s="589" t="s">
        <v>12938</v>
      </c>
      <c r="H3817" s="588" t="s">
        <v>12937</v>
      </c>
      <c r="I3817" s="588" t="s">
        <v>12936</v>
      </c>
      <c r="J3817" s="588" t="s">
        <v>12935</v>
      </c>
    </row>
    <row r="3818" spans="1:10" ht="36" customHeight="1">
      <c r="A3818" s="586" t="s">
        <v>12934</v>
      </c>
      <c r="B3818" s="587" t="s">
        <v>13211</v>
      </c>
      <c r="C3818" s="586" t="s">
        <v>7</v>
      </c>
      <c r="D3818" s="586" t="s">
        <v>735</v>
      </c>
      <c r="E3818" s="803" t="s">
        <v>12945</v>
      </c>
      <c r="F3818" s="803"/>
      <c r="G3818" s="585" t="s">
        <v>23</v>
      </c>
      <c r="H3818" s="584">
        <v>1</v>
      </c>
      <c r="I3818" s="583">
        <v>35</v>
      </c>
      <c r="J3818" s="583">
        <v>35</v>
      </c>
    </row>
    <row r="3819" spans="1:10" ht="24" customHeight="1">
      <c r="A3819" s="576" t="s">
        <v>12926</v>
      </c>
      <c r="B3819" s="577" t="s">
        <v>13210</v>
      </c>
      <c r="C3819" s="576" t="s">
        <v>7</v>
      </c>
      <c r="D3819" s="576" t="s">
        <v>6467</v>
      </c>
      <c r="E3819" s="800" t="s">
        <v>12947</v>
      </c>
      <c r="F3819" s="800"/>
      <c r="G3819" s="575" t="s">
        <v>41</v>
      </c>
      <c r="H3819" s="574">
        <v>6.9999999999999994E-5</v>
      </c>
      <c r="I3819" s="573">
        <v>500000</v>
      </c>
      <c r="J3819" s="573">
        <v>35</v>
      </c>
    </row>
    <row r="3820" spans="1:10" ht="25.5">
      <c r="A3820" s="572"/>
      <c r="B3820" s="572"/>
      <c r="C3820" s="572"/>
      <c r="D3820" s="572"/>
      <c r="E3820" s="572" t="s">
        <v>12923</v>
      </c>
      <c r="F3820" s="571">
        <v>0</v>
      </c>
      <c r="G3820" s="572" t="s">
        <v>12922</v>
      </c>
      <c r="H3820" s="571">
        <v>0</v>
      </c>
      <c r="I3820" s="572" t="s">
        <v>12921</v>
      </c>
      <c r="J3820" s="571">
        <v>0</v>
      </c>
    </row>
    <row r="3821" spans="1:10" ht="15" thickBot="1">
      <c r="A3821" s="572"/>
      <c r="B3821" s="572"/>
      <c r="C3821" s="572"/>
      <c r="D3821" s="572"/>
      <c r="E3821" s="572" t="s">
        <v>12920</v>
      </c>
      <c r="F3821" s="571">
        <v>9.8800000000000008</v>
      </c>
      <c r="G3821" s="572"/>
      <c r="H3821" s="801" t="s">
        <v>12919</v>
      </c>
      <c r="I3821" s="801"/>
      <c r="J3821" s="571">
        <v>44.88</v>
      </c>
    </row>
    <row r="3822" spans="1:10" ht="0.95" customHeight="1" thickTop="1">
      <c r="A3822" s="570"/>
      <c r="B3822" s="570"/>
      <c r="C3822" s="570"/>
      <c r="D3822" s="570"/>
      <c r="E3822" s="570"/>
      <c r="F3822" s="570"/>
      <c r="G3822" s="570"/>
      <c r="H3822" s="570"/>
      <c r="I3822" s="570"/>
      <c r="J3822" s="570"/>
    </row>
    <row r="3823" spans="1:10" ht="18" customHeight="1">
      <c r="A3823" s="590"/>
      <c r="B3823" s="588" t="s">
        <v>12942</v>
      </c>
      <c r="C3823" s="590" t="s">
        <v>12941</v>
      </c>
      <c r="D3823" s="590" t="s">
        <v>12940</v>
      </c>
      <c r="E3823" s="802" t="s">
        <v>12939</v>
      </c>
      <c r="F3823" s="802"/>
      <c r="G3823" s="589" t="s">
        <v>12938</v>
      </c>
      <c r="H3823" s="588" t="s">
        <v>12937</v>
      </c>
      <c r="I3823" s="588" t="s">
        <v>12936</v>
      </c>
      <c r="J3823" s="588" t="s">
        <v>12935</v>
      </c>
    </row>
    <row r="3824" spans="1:10" ht="36" customHeight="1">
      <c r="A3824" s="586" t="s">
        <v>12934</v>
      </c>
      <c r="B3824" s="587" t="s">
        <v>13209</v>
      </c>
      <c r="C3824" s="586" t="s">
        <v>7</v>
      </c>
      <c r="D3824" s="586" t="s">
        <v>736</v>
      </c>
      <c r="E3824" s="803" t="s">
        <v>12945</v>
      </c>
      <c r="F3824" s="803"/>
      <c r="G3824" s="585" t="s">
        <v>23</v>
      </c>
      <c r="H3824" s="584">
        <v>1</v>
      </c>
      <c r="I3824" s="583">
        <v>48.24</v>
      </c>
      <c r="J3824" s="583">
        <v>48.24</v>
      </c>
    </row>
    <row r="3825" spans="1:10" ht="24" customHeight="1">
      <c r="A3825" s="576" t="s">
        <v>12926</v>
      </c>
      <c r="B3825" s="577" t="s">
        <v>13005</v>
      </c>
      <c r="C3825" s="576" t="s">
        <v>7</v>
      </c>
      <c r="D3825" s="576" t="s">
        <v>7579</v>
      </c>
      <c r="E3825" s="800" t="s">
        <v>12924</v>
      </c>
      <c r="F3825" s="800"/>
      <c r="G3825" s="575" t="s">
        <v>58</v>
      </c>
      <c r="H3825" s="574">
        <v>10.77</v>
      </c>
      <c r="I3825" s="573">
        <v>4.4800000000000004</v>
      </c>
      <c r="J3825" s="573">
        <v>48.24</v>
      </c>
    </row>
    <row r="3826" spans="1:10" ht="25.5">
      <c r="A3826" s="572"/>
      <c r="B3826" s="572"/>
      <c r="C3826" s="572"/>
      <c r="D3826" s="572"/>
      <c r="E3826" s="572" t="s">
        <v>12923</v>
      </c>
      <c r="F3826" s="571">
        <v>0</v>
      </c>
      <c r="G3826" s="572" t="s">
        <v>12922</v>
      </c>
      <c r="H3826" s="571">
        <v>0</v>
      </c>
      <c r="I3826" s="572" t="s">
        <v>12921</v>
      </c>
      <c r="J3826" s="571">
        <v>0</v>
      </c>
    </row>
    <row r="3827" spans="1:10" ht="15" thickBot="1">
      <c r="A3827" s="572"/>
      <c r="B3827" s="572"/>
      <c r="C3827" s="572"/>
      <c r="D3827" s="572"/>
      <c r="E3827" s="572" t="s">
        <v>12920</v>
      </c>
      <c r="F3827" s="571">
        <v>13.62</v>
      </c>
      <c r="G3827" s="572"/>
      <c r="H3827" s="801" t="s">
        <v>12919</v>
      </c>
      <c r="I3827" s="801"/>
      <c r="J3827" s="571">
        <v>61.86</v>
      </c>
    </row>
    <row r="3828" spans="1:10" ht="0.95" customHeight="1" thickTop="1">
      <c r="A3828" s="570"/>
      <c r="B3828" s="570"/>
      <c r="C3828" s="570"/>
      <c r="D3828" s="570"/>
      <c r="E3828" s="570"/>
      <c r="F3828" s="570"/>
      <c r="G3828" s="570"/>
      <c r="H3828" s="570"/>
      <c r="I3828" s="570"/>
      <c r="J3828" s="570"/>
    </row>
    <row r="3829" spans="1:10" ht="18" customHeight="1">
      <c r="A3829" s="590"/>
      <c r="B3829" s="588" t="s">
        <v>12942</v>
      </c>
      <c r="C3829" s="590" t="s">
        <v>12941</v>
      </c>
      <c r="D3829" s="590" t="s">
        <v>12940</v>
      </c>
      <c r="E3829" s="802" t="s">
        <v>12939</v>
      </c>
      <c r="F3829" s="802"/>
      <c r="G3829" s="589" t="s">
        <v>12938</v>
      </c>
      <c r="H3829" s="588" t="s">
        <v>12937</v>
      </c>
      <c r="I3829" s="588" t="s">
        <v>12936</v>
      </c>
      <c r="J3829" s="588" t="s">
        <v>12935</v>
      </c>
    </row>
    <row r="3830" spans="1:10" ht="24" customHeight="1">
      <c r="A3830" s="586" t="s">
        <v>12934</v>
      </c>
      <c r="B3830" s="587" t="s">
        <v>13208</v>
      </c>
      <c r="C3830" s="586" t="s">
        <v>7</v>
      </c>
      <c r="D3830" s="586" t="s">
        <v>9413</v>
      </c>
      <c r="E3830" s="803" t="s">
        <v>13070</v>
      </c>
      <c r="F3830" s="803"/>
      <c r="G3830" s="585" t="s">
        <v>18</v>
      </c>
      <c r="H3830" s="584">
        <v>1</v>
      </c>
      <c r="I3830" s="583">
        <v>27.18</v>
      </c>
      <c r="J3830" s="583">
        <v>27.18</v>
      </c>
    </row>
    <row r="3831" spans="1:10" ht="36" customHeight="1">
      <c r="A3831" s="581" t="s">
        <v>12930</v>
      </c>
      <c r="B3831" s="582" t="s">
        <v>13003</v>
      </c>
      <c r="C3831" s="581" t="s">
        <v>7</v>
      </c>
      <c r="D3831" s="581" t="s">
        <v>2044</v>
      </c>
      <c r="E3831" s="804" t="s">
        <v>12945</v>
      </c>
      <c r="F3831" s="804"/>
      <c r="G3831" s="580" t="s">
        <v>46</v>
      </c>
      <c r="H3831" s="579">
        <v>2.1999999999999999E-2</v>
      </c>
      <c r="I3831" s="578">
        <v>17.809999999999999</v>
      </c>
      <c r="J3831" s="578">
        <v>0.39</v>
      </c>
    </row>
    <row r="3832" spans="1:10" ht="36" customHeight="1">
      <c r="A3832" s="581" t="s">
        <v>12930</v>
      </c>
      <c r="B3832" s="582" t="s">
        <v>13004</v>
      </c>
      <c r="C3832" s="581" t="s">
        <v>7</v>
      </c>
      <c r="D3832" s="581" t="s">
        <v>2045</v>
      </c>
      <c r="E3832" s="804" t="s">
        <v>12945</v>
      </c>
      <c r="F3832" s="804"/>
      <c r="G3832" s="580" t="s">
        <v>61</v>
      </c>
      <c r="H3832" s="579">
        <v>0.01</v>
      </c>
      <c r="I3832" s="578">
        <v>15.16</v>
      </c>
      <c r="J3832" s="578">
        <v>0.15</v>
      </c>
    </row>
    <row r="3833" spans="1:10" ht="24" customHeight="1">
      <c r="A3833" s="581" t="s">
        <v>12930</v>
      </c>
      <c r="B3833" s="582" t="s">
        <v>13068</v>
      </c>
      <c r="C3833" s="581" t="s">
        <v>7</v>
      </c>
      <c r="D3833" s="581" t="s">
        <v>47</v>
      </c>
      <c r="E3833" s="804" t="s">
        <v>12928</v>
      </c>
      <c r="F3833" s="804"/>
      <c r="G3833" s="580" t="s">
        <v>23</v>
      </c>
      <c r="H3833" s="579">
        <v>3.2000000000000001E-2</v>
      </c>
      <c r="I3833" s="578">
        <v>16.3</v>
      </c>
      <c r="J3833" s="578">
        <v>0.52</v>
      </c>
    </row>
    <row r="3834" spans="1:10" ht="24" customHeight="1">
      <c r="A3834" s="581" t="s">
        <v>12930</v>
      </c>
      <c r="B3834" s="582" t="s">
        <v>13201</v>
      </c>
      <c r="C3834" s="581" t="s">
        <v>7</v>
      </c>
      <c r="D3834" s="581" t="s">
        <v>48</v>
      </c>
      <c r="E3834" s="804" t="s">
        <v>12928</v>
      </c>
      <c r="F3834" s="804"/>
      <c r="G3834" s="580" t="s">
        <v>23</v>
      </c>
      <c r="H3834" s="579">
        <v>0.161</v>
      </c>
      <c r="I3834" s="578">
        <v>19.649999999999999</v>
      </c>
      <c r="J3834" s="578">
        <v>3.16</v>
      </c>
    </row>
    <row r="3835" spans="1:10" ht="24" customHeight="1">
      <c r="A3835" s="576" t="s">
        <v>12926</v>
      </c>
      <c r="B3835" s="577" t="s">
        <v>13207</v>
      </c>
      <c r="C3835" s="576" t="s">
        <v>7</v>
      </c>
      <c r="D3835" s="576" t="s">
        <v>5635</v>
      </c>
      <c r="E3835" s="800" t="s">
        <v>12924</v>
      </c>
      <c r="F3835" s="800"/>
      <c r="G3835" s="575" t="s">
        <v>13042</v>
      </c>
      <c r="H3835" s="574">
        <v>0.13600000000000001</v>
      </c>
      <c r="I3835" s="573">
        <v>43.09</v>
      </c>
      <c r="J3835" s="573">
        <v>5.86</v>
      </c>
    </row>
    <row r="3836" spans="1:10" ht="24" customHeight="1">
      <c r="A3836" s="576" t="s">
        <v>12926</v>
      </c>
      <c r="B3836" s="577" t="s">
        <v>13200</v>
      </c>
      <c r="C3836" s="576" t="s">
        <v>7</v>
      </c>
      <c r="D3836" s="576" t="s">
        <v>11359</v>
      </c>
      <c r="E3836" s="800" t="s">
        <v>12924</v>
      </c>
      <c r="F3836" s="800"/>
      <c r="G3836" s="575" t="s">
        <v>18</v>
      </c>
      <c r="H3836" s="574">
        <v>2.3420000000000001</v>
      </c>
      <c r="I3836" s="573">
        <v>7.23</v>
      </c>
      <c r="J3836" s="573">
        <v>16.93</v>
      </c>
    </row>
    <row r="3837" spans="1:10" ht="24" customHeight="1">
      <c r="A3837" s="576" t="s">
        <v>12926</v>
      </c>
      <c r="B3837" s="577" t="s">
        <v>13199</v>
      </c>
      <c r="C3837" s="576" t="s">
        <v>7</v>
      </c>
      <c r="D3837" s="576" t="s">
        <v>7957</v>
      </c>
      <c r="E3837" s="800" t="s">
        <v>12924</v>
      </c>
      <c r="F3837" s="800"/>
      <c r="G3837" s="575" t="s">
        <v>21</v>
      </c>
      <c r="H3837" s="574">
        <v>1.2E-2</v>
      </c>
      <c r="I3837" s="573">
        <v>14.44</v>
      </c>
      <c r="J3837" s="573">
        <v>0.17</v>
      </c>
    </row>
    <row r="3838" spans="1:10" ht="25.5">
      <c r="A3838" s="572"/>
      <c r="B3838" s="572"/>
      <c r="C3838" s="572"/>
      <c r="D3838" s="572"/>
      <c r="E3838" s="572" t="s">
        <v>12923</v>
      </c>
      <c r="F3838" s="571">
        <v>1.8146256655438444</v>
      </c>
      <c r="G3838" s="572" t="s">
        <v>12922</v>
      </c>
      <c r="H3838" s="571">
        <v>1.53</v>
      </c>
      <c r="I3838" s="572" t="s">
        <v>12921</v>
      </c>
      <c r="J3838" s="571">
        <v>3.34</v>
      </c>
    </row>
    <row r="3839" spans="1:10" ht="15" thickBot="1">
      <c r="A3839" s="572"/>
      <c r="B3839" s="572"/>
      <c r="C3839" s="572"/>
      <c r="D3839" s="572"/>
      <c r="E3839" s="572" t="s">
        <v>12920</v>
      </c>
      <c r="F3839" s="571">
        <v>7.67</v>
      </c>
      <c r="G3839" s="572"/>
      <c r="H3839" s="801" t="s">
        <v>12919</v>
      </c>
      <c r="I3839" s="801"/>
      <c r="J3839" s="571">
        <v>34.85</v>
      </c>
    </row>
    <row r="3840" spans="1:10" ht="0.95" customHeight="1" thickTop="1">
      <c r="A3840" s="570"/>
      <c r="B3840" s="570"/>
      <c r="C3840" s="570"/>
      <c r="D3840" s="570"/>
      <c r="E3840" s="570"/>
      <c r="F3840" s="570"/>
      <c r="G3840" s="570"/>
      <c r="H3840" s="570"/>
      <c r="I3840" s="570"/>
      <c r="J3840" s="570"/>
    </row>
    <row r="3841" spans="1:10" ht="18" customHeight="1">
      <c r="A3841" s="590"/>
      <c r="B3841" s="588" t="s">
        <v>12942</v>
      </c>
      <c r="C3841" s="590" t="s">
        <v>12941</v>
      </c>
      <c r="D3841" s="590" t="s">
        <v>12940</v>
      </c>
      <c r="E3841" s="802" t="s">
        <v>12939</v>
      </c>
      <c r="F3841" s="802"/>
      <c r="G3841" s="589" t="s">
        <v>12938</v>
      </c>
      <c r="H3841" s="588" t="s">
        <v>12937</v>
      </c>
      <c r="I3841" s="588" t="s">
        <v>12936</v>
      </c>
      <c r="J3841" s="588" t="s">
        <v>12935</v>
      </c>
    </row>
    <row r="3842" spans="1:10" ht="24" customHeight="1">
      <c r="A3842" s="586" t="s">
        <v>12934</v>
      </c>
      <c r="B3842" s="587" t="s">
        <v>13206</v>
      </c>
      <c r="C3842" s="586" t="s">
        <v>7</v>
      </c>
      <c r="D3842" s="586" t="s">
        <v>9414</v>
      </c>
      <c r="E3842" s="803" t="s">
        <v>13070</v>
      </c>
      <c r="F3842" s="803"/>
      <c r="G3842" s="585" t="s">
        <v>18</v>
      </c>
      <c r="H3842" s="584">
        <v>1</v>
      </c>
      <c r="I3842" s="583">
        <v>12.55</v>
      </c>
      <c r="J3842" s="583">
        <v>12.55</v>
      </c>
    </row>
    <row r="3843" spans="1:10" ht="36" customHeight="1">
      <c r="A3843" s="581" t="s">
        <v>12930</v>
      </c>
      <c r="B3843" s="582" t="s">
        <v>13003</v>
      </c>
      <c r="C3843" s="581" t="s">
        <v>7</v>
      </c>
      <c r="D3843" s="581" t="s">
        <v>2044</v>
      </c>
      <c r="E3843" s="804" t="s">
        <v>12945</v>
      </c>
      <c r="F3843" s="804"/>
      <c r="G3843" s="580" t="s">
        <v>46</v>
      </c>
      <c r="H3843" s="579">
        <v>7.0000000000000001E-3</v>
      </c>
      <c r="I3843" s="578">
        <v>17.809999999999999</v>
      </c>
      <c r="J3843" s="578">
        <v>0.12</v>
      </c>
    </row>
    <row r="3844" spans="1:10" ht="36" customHeight="1">
      <c r="A3844" s="581" t="s">
        <v>12930</v>
      </c>
      <c r="B3844" s="582" t="s">
        <v>13004</v>
      </c>
      <c r="C3844" s="581" t="s">
        <v>7</v>
      </c>
      <c r="D3844" s="581" t="s">
        <v>2045</v>
      </c>
      <c r="E3844" s="804" t="s">
        <v>12945</v>
      </c>
      <c r="F3844" s="804"/>
      <c r="G3844" s="580" t="s">
        <v>61</v>
      </c>
      <c r="H3844" s="579">
        <v>1.4E-2</v>
      </c>
      <c r="I3844" s="578">
        <v>15.16</v>
      </c>
      <c r="J3844" s="578">
        <v>0.21</v>
      </c>
    </row>
    <row r="3845" spans="1:10" ht="24" customHeight="1">
      <c r="A3845" s="581" t="s">
        <v>12930</v>
      </c>
      <c r="B3845" s="582" t="s">
        <v>13201</v>
      </c>
      <c r="C3845" s="581" t="s">
        <v>7</v>
      </c>
      <c r="D3845" s="581" t="s">
        <v>48</v>
      </c>
      <c r="E3845" s="804" t="s">
        <v>12928</v>
      </c>
      <c r="F3845" s="804"/>
      <c r="G3845" s="580" t="s">
        <v>23</v>
      </c>
      <c r="H3845" s="579">
        <v>0.106</v>
      </c>
      <c r="I3845" s="578">
        <v>19.649999999999999</v>
      </c>
      <c r="J3845" s="578">
        <v>2.08</v>
      </c>
    </row>
    <row r="3846" spans="1:10" ht="24" customHeight="1">
      <c r="A3846" s="581" t="s">
        <v>12930</v>
      </c>
      <c r="B3846" s="582" t="s">
        <v>13068</v>
      </c>
      <c r="C3846" s="581" t="s">
        <v>7</v>
      </c>
      <c r="D3846" s="581" t="s">
        <v>47</v>
      </c>
      <c r="E3846" s="804" t="s">
        <v>12928</v>
      </c>
      <c r="F3846" s="804"/>
      <c r="G3846" s="580" t="s">
        <v>23</v>
      </c>
      <c r="H3846" s="579">
        <v>2.1000000000000001E-2</v>
      </c>
      <c r="I3846" s="578">
        <v>16.3</v>
      </c>
      <c r="J3846" s="578">
        <v>0.34</v>
      </c>
    </row>
    <row r="3847" spans="1:10" ht="24" customHeight="1">
      <c r="A3847" s="576" t="s">
        <v>12926</v>
      </c>
      <c r="B3847" s="577" t="s">
        <v>13200</v>
      </c>
      <c r="C3847" s="576" t="s">
        <v>7</v>
      </c>
      <c r="D3847" s="576" t="s">
        <v>11359</v>
      </c>
      <c r="E3847" s="800" t="s">
        <v>12924</v>
      </c>
      <c r="F3847" s="800"/>
      <c r="G3847" s="575" t="s">
        <v>18</v>
      </c>
      <c r="H3847" s="574">
        <v>1.31</v>
      </c>
      <c r="I3847" s="573">
        <v>7.23</v>
      </c>
      <c r="J3847" s="573">
        <v>9.4700000000000006</v>
      </c>
    </row>
    <row r="3848" spans="1:10" ht="24" customHeight="1">
      <c r="A3848" s="576" t="s">
        <v>12926</v>
      </c>
      <c r="B3848" s="577" t="s">
        <v>13199</v>
      </c>
      <c r="C3848" s="576" t="s">
        <v>7</v>
      </c>
      <c r="D3848" s="576" t="s">
        <v>7957</v>
      </c>
      <c r="E3848" s="800" t="s">
        <v>12924</v>
      </c>
      <c r="F3848" s="800"/>
      <c r="G3848" s="575" t="s">
        <v>21</v>
      </c>
      <c r="H3848" s="574">
        <v>2.3E-2</v>
      </c>
      <c r="I3848" s="573">
        <v>14.44</v>
      </c>
      <c r="J3848" s="573">
        <v>0.33</v>
      </c>
    </row>
    <row r="3849" spans="1:10" ht="25.5">
      <c r="A3849" s="572"/>
      <c r="B3849" s="572"/>
      <c r="C3849" s="572"/>
      <c r="D3849" s="572"/>
      <c r="E3849" s="572" t="s">
        <v>12923</v>
      </c>
      <c r="F3849" s="571">
        <v>1.1843963924807128</v>
      </c>
      <c r="G3849" s="572" t="s">
        <v>12922</v>
      </c>
      <c r="H3849" s="571">
        <v>1</v>
      </c>
      <c r="I3849" s="572" t="s">
        <v>12921</v>
      </c>
      <c r="J3849" s="571">
        <v>2.1800000000000002</v>
      </c>
    </row>
    <row r="3850" spans="1:10" ht="15" thickBot="1">
      <c r="A3850" s="572"/>
      <c r="B3850" s="572"/>
      <c r="C3850" s="572"/>
      <c r="D3850" s="572"/>
      <c r="E3850" s="572" t="s">
        <v>12920</v>
      </c>
      <c r="F3850" s="571">
        <v>3.54</v>
      </c>
      <c r="G3850" s="572"/>
      <c r="H3850" s="801" t="s">
        <v>12919</v>
      </c>
      <c r="I3850" s="801"/>
      <c r="J3850" s="571">
        <v>16.09</v>
      </c>
    </row>
    <row r="3851" spans="1:10" ht="0.95" customHeight="1" thickTop="1">
      <c r="A3851" s="570"/>
      <c r="B3851" s="570"/>
      <c r="C3851" s="570"/>
      <c r="D3851" s="570"/>
      <c r="E3851" s="570"/>
      <c r="F3851" s="570"/>
      <c r="G3851" s="570"/>
      <c r="H3851" s="570"/>
      <c r="I3851" s="570"/>
      <c r="J3851" s="570"/>
    </row>
    <row r="3852" spans="1:10" ht="18" customHeight="1">
      <c r="A3852" s="590"/>
      <c r="B3852" s="588" t="s">
        <v>12942</v>
      </c>
      <c r="C3852" s="590" t="s">
        <v>12941</v>
      </c>
      <c r="D3852" s="590" t="s">
        <v>12940</v>
      </c>
      <c r="E3852" s="802" t="s">
        <v>12939</v>
      </c>
      <c r="F3852" s="802"/>
      <c r="G3852" s="589" t="s">
        <v>12938</v>
      </c>
      <c r="H3852" s="588" t="s">
        <v>12937</v>
      </c>
      <c r="I3852" s="588" t="s">
        <v>12936</v>
      </c>
      <c r="J3852" s="588" t="s">
        <v>12935</v>
      </c>
    </row>
    <row r="3853" spans="1:10" ht="36" customHeight="1">
      <c r="A3853" s="586" t="s">
        <v>12934</v>
      </c>
      <c r="B3853" s="587" t="s">
        <v>13205</v>
      </c>
      <c r="C3853" s="586" t="s">
        <v>7</v>
      </c>
      <c r="D3853" s="586" t="s">
        <v>9404</v>
      </c>
      <c r="E3853" s="803" t="s">
        <v>13070</v>
      </c>
      <c r="F3853" s="803"/>
      <c r="G3853" s="585" t="s">
        <v>13042</v>
      </c>
      <c r="H3853" s="584">
        <v>1</v>
      </c>
      <c r="I3853" s="583">
        <v>115.47</v>
      </c>
      <c r="J3853" s="583">
        <v>115.47</v>
      </c>
    </row>
    <row r="3854" spans="1:10" ht="36" customHeight="1">
      <c r="A3854" s="581" t="s">
        <v>12930</v>
      </c>
      <c r="B3854" s="582" t="s">
        <v>13003</v>
      </c>
      <c r="C3854" s="581" t="s">
        <v>7</v>
      </c>
      <c r="D3854" s="581" t="s">
        <v>2044</v>
      </c>
      <c r="E3854" s="804" t="s">
        <v>12945</v>
      </c>
      <c r="F3854" s="804"/>
      <c r="G3854" s="580" t="s">
        <v>46</v>
      </c>
      <c r="H3854" s="579">
        <v>6.3E-2</v>
      </c>
      <c r="I3854" s="578">
        <v>17.809999999999999</v>
      </c>
      <c r="J3854" s="578">
        <v>1.1200000000000001</v>
      </c>
    </row>
    <row r="3855" spans="1:10" ht="36" customHeight="1">
      <c r="A3855" s="581" t="s">
        <v>12930</v>
      </c>
      <c r="B3855" s="582" t="s">
        <v>13004</v>
      </c>
      <c r="C3855" s="581" t="s">
        <v>7</v>
      </c>
      <c r="D3855" s="581" t="s">
        <v>2045</v>
      </c>
      <c r="E3855" s="804" t="s">
        <v>12945</v>
      </c>
      <c r="F3855" s="804"/>
      <c r="G3855" s="580" t="s">
        <v>61</v>
      </c>
      <c r="H3855" s="579">
        <v>0.186</v>
      </c>
      <c r="I3855" s="578">
        <v>15.16</v>
      </c>
      <c r="J3855" s="578">
        <v>2.81</v>
      </c>
    </row>
    <row r="3856" spans="1:10" ht="24" customHeight="1">
      <c r="A3856" s="581" t="s">
        <v>12930</v>
      </c>
      <c r="B3856" s="582" t="s">
        <v>13201</v>
      </c>
      <c r="C3856" s="581" t="s">
        <v>7</v>
      </c>
      <c r="D3856" s="581" t="s">
        <v>48</v>
      </c>
      <c r="E3856" s="804" t="s">
        <v>12928</v>
      </c>
      <c r="F3856" s="804"/>
      <c r="G3856" s="580" t="s">
        <v>23</v>
      </c>
      <c r="H3856" s="579">
        <v>1.248</v>
      </c>
      <c r="I3856" s="578">
        <v>19.649999999999999</v>
      </c>
      <c r="J3856" s="578">
        <v>24.52</v>
      </c>
    </row>
    <row r="3857" spans="1:10" ht="24" customHeight="1">
      <c r="A3857" s="581" t="s">
        <v>12930</v>
      </c>
      <c r="B3857" s="582" t="s">
        <v>13068</v>
      </c>
      <c r="C3857" s="581" t="s">
        <v>7</v>
      </c>
      <c r="D3857" s="581" t="s">
        <v>47</v>
      </c>
      <c r="E3857" s="804" t="s">
        <v>12928</v>
      </c>
      <c r="F3857" s="804"/>
      <c r="G3857" s="580" t="s">
        <v>23</v>
      </c>
      <c r="H3857" s="579">
        <v>0.25</v>
      </c>
      <c r="I3857" s="578">
        <v>16.3</v>
      </c>
      <c r="J3857" s="578">
        <v>4.07</v>
      </c>
    </row>
    <row r="3858" spans="1:10" ht="24" customHeight="1">
      <c r="A3858" s="576" t="s">
        <v>12926</v>
      </c>
      <c r="B3858" s="577" t="s">
        <v>13067</v>
      </c>
      <c r="C3858" s="576" t="s">
        <v>7</v>
      </c>
      <c r="D3858" s="576" t="s">
        <v>5638</v>
      </c>
      <c r="E3858" s="800" t="s">
        <v>12924</v>
      </c>
      <c r="F3858" s="800"/>
      <c r="G3858" s="575" t="s">
        <v>13042</v>
      </c>
      <c r="H3858" s="574">
        <v>1.3360000000000001</v>
      </c>
      <c r="I3858" s="573">
        <v>29.88</v>
      </c>
      <c r="J3858" s="573">
        <v>39.909999999999997</v>
      </c>
    </row>
    <row r="3859" spans="1:10" ht="24" customHeight="1">
      <c r="A3859" s="576" t="s">
        <v>12926</v>
      </c>
      <c r="B3859" s="577" t="s">
        <v>13200</v>
      </c>
      <c r="C3859" s="576" t="s">
        <v>7</v>
      </c>
      <c r="D3859" s="576" t="s">
        <v>11359</v>
      </c>
      <c r="E3859" s="800" t="s">
        <v>12924</v>
      </c>
      <c r="F3859" s="800"/>
      <c r="G3859" s="575" t="s">
        <v>18</v>
      </c>
      <c r="H3859" s="574">
        <v>2.3079999999999998</v>
      </c>
      <c r="I3859" s="573">
        <v>7.23</v>
      </c>
      <c r="J3859" s="573">
        <v>16.68</v>
      </c>
    </row>
    <row r="3860" spans="1:10" ht="24" customHeight="1">
      <c r="A3860" s="576" t="s">
        <v>12926</v>
      </c>
      <c r="B3860" s="577" t="s">
        <v>13199</v>
      </c>
      <c r="C3860" s="576" t="s">
        <v>7</v>
      </c>
      <c r="D3860" s="576" t="s">
        <v>7957</v>
      </c>
      <c r="E3860" s="800" t="s">
        <v>12924</v>
      </c>
      <c r="F3860" s="800"/>
      <c r="G3860" s="575" t="s">
        <v>21</v>
      </c>
      <c r="H3860" s="574">
        <v>0.20799999999999999</v>
      </c>
      <c r="I3860" s="573">
        <v>14.44</v>
      </c>
      <c r="J3860" s="573">
        <v>3</v>
      </c>
    </row>
    <row r="3861" spans="1:10" ht="24" customHeight="1">
      <c r="A3861" s="576" t="s">
        <v>12926</v>
      </c>
      <c r="B3861" s="577" t="s">
        <v>13064</v>
      </c>
      <c r="C3861" s="576" t="s">
        <v>7</v>
      </c>
      <c r="D3861" s="576" t="s">
        <v>11365</v>
      </c>
      <c r="E3861" s="800" t="s">
        <v>12924</v>
      </c>
      <c r="F3861" s="800"/>
      <c r="G3861" s="575" t="s">
        <v>18</v>
      </c>
      <c r="H3861" s="574">
        <v>9.2370000000000001</v>
      </c>
      <c r="I3861" s="573">
        <v>2.5299999999999998</v>
      </c>
      <c r="J3861" s="573">
        <v>23.36</v>
      </c>
    </row>
    <row r="3862" spans="1:10" ht="25.5">
      <c r="A3862" s="572"/>
      <c r="B3862" s="572"/>
      <c r="C3862" s="572"/>
      <c r="D3862" s="572"/>
      <c r="E3862" s="572" t="s">
        <v>12923</v>
      </c>
      <c r="F3862" s="571">
        <v>14.147560578072367</v>
      </c>
      <c r="G3862" s="572" t="s">
        <v>12922</v>
      </c>
      <c r="H3862" s="571">
        <v>11.89</v>
      </c>
      <c r="I3862" s="572" t="s">
        <v>12921</v>
      </c>
      <c r="J3862" s="571">
        <v>26.04</v>
      </c>
    </row>
    <row r="3863" spans="1:10" ht="15" thickBot="1">
      <c r="A3863" s="572"/>
      <c r="B3863" s="572"/>
      <c r="C3863" s="572"/>
      <c r="D3863" s="572"/>
      <c r="E3863" s="572" t="s">
        <v>12920</v>
      </c>
      <c r="F3863" s="571">
        <v>32.6</v>
      </c>
      <c r="G3863" s="572"/>
      <c r="H3863" s="801" t="s">
        <v>12919</v>
      </c>
      <c r="I3863" s="801"/>
      <c r="J3863" s="571">
        <v>148.07</v>
      </c>
    </row>
    <row r="3864" spans="1:10" ht="0.95" customHeight="1" thickTop="1">
      <c r="A3864" s="570"/>
      <c r="B3864" s="570"/>
      <c r="C3864" s="570"/>
      <c r="D3864" s="570"/>
      <c r="E3864" s="570"/>
      <c r="F3864" s="570"/>
      <c r="G3864" s="570"/>
      <c r="H3864" s="570"/>
      <c r="I3864" s="570"/>
      <c r="J3864" s="570"/>
    </row>
    <row r="3865" spans="1:10" ht="18" customHeight="1">
      <c r="A3865" s="590"/>
      <c r="B3865" s="588" t="s">
        <v>12942</v>
      </c>
      <c r="C3865" s="590" t="s">
        <v>12941</v>
      </c>
      <c r="D3865" s="590" t="s">
        <v>12940</v>
      </c>
      <c r="E3865" s="802" t="s">
        <v>12939</v>
      </c>
      <c r="F3865" s="802"/>
      <c r="G3865" s="589" t="s">
        <v>12938</v>
      </c>
      <c r="H3865" s="588" t="s">
        <v>12937</v>
      </c>
      <c r="I3865" s="588" t="s">
        <v>12936</v>
      </c>
      <c r="J3865" s="588" t="s">
        <v>12935</v>
      </c>
    </row>
    <row r="3866" spans="1:10" ht="24" customHeight="1">
      <c r="A3866" s="586" t="s">
        <v>12934</v>
      </c>
      <c r="B3866" s="587" t="s">
        <v>13204</v>
      </c>
      <c r="C3866" s="586" t="s">
        <v>7</v>
      </c>
      <c r="D3866" s="586" t="s">
        <v>9411</v>
      </c>
      <c r="E3866" s="803" t="s">
        <v>13070</v>
      </c>
      <c r="F3866" s="803"/>
      <c r="G3866" s="585" t="s">
        <v>13042</v>
      </c>
      <c r="H3866" s="584">
        <v>1</v>
      </c>
      <c r="I3866" s="583">
        <v>91.78</v>
      </c>
      <c r="J3866" s="583">
        <v>91.78</v>
      </c>
    </row>
    <row r="3867" spans="1:10" ht="36" customHeight="1">
      <c r="A3867" s="581" t="s">
        <v>12930</v>
      </c>
      <c r="B3867" s="582" t="s">
        <v>13003</v>
      </c>
      <c r="C3867" s="581" t="s">
        <v>7</v>
      </c>
      <c r="D3867" s="581" t="s">
        <v>2044</v>
      </c>
      <c r="E3867" s="804" t="s">
        <v>12945</v>
      </c>
      <c r="F3867" s="804"/>
      <c r="G3867" s="580" t="s">
        <v>46</v>
      </c>
      <c r="H3867" s="579">
        <v>5.6000000000000001E-2</v>
      </c>
      <c r="I3867" s="578">
        <v>17.809999999999999</v>
      </c>
      <c r="J3867" s="578">
        <v>0.99</v>
      </c>
    </row>
    <row r="3868" spans="1:10" ht="36" customHeight="1">
      <c r="A3868" s="581" t="s">
        <v>12930</v>
      </c>
      <c r="B3868" s="582" t="s">
        <v>13004</v>
      </c>
      <c r="C3868" s="581" t="s">
        <v>7</v>
      </c>
      <c r="D3868" s="581" t="s">
        <v>2045</v>
      </c>
      <c r="E3868" s="804" t="s">
        <v>12945</v>
      </c>
      <c r="F3868" s="804"/>
      <c r="G3868" s="580" t="s">
        <v>61</v>
      </c>
      <c r="H3868" s="579">
        <v>0.123</v>
      </c>
      <c r="I3868" s="578">
        <v>15.16</v>
      </c>
      <c r="J3868" s="578">
        <v>1.86</v>
      </c>
    </row>
    <row r="3869" spans="1:10" ht="24" customHeight="1">
      <c r="A3869" s="581" t="s">
        <v>12930</v>
      </c>
      <c r="B3869" s="582" t="s">
        <v>13201</v>
      </c>
      <c r="C3869" s="581" t="s">
        <v>7</v>
      </c>
      <c r="D3869" s="581" t="s">
        <v>48</v>
      </c>
      <c r="E3869" s="804" t="s">
        <v>12928</v>
      </c>
      <c r="F3869" s="804"/>
      <c r="G3869" s="580" t="s">
        <v>23</v>
      </c>
      <c r="H3869" s="579">
        <v>0.89300000000000002</v>
      </c>
      <c r="I3869" s="578">
        <v>19.649999999999999</v>
      </c>
      <c r="J3869" s="578">
        <v>17.54</v>
      </c>
    </row>
    <row r="3870" spans="1:10" ht="24" customHeight="1">
      <c r="A3870" s="581" t="s">
        <v>12930</v>
      </c>
      <c r="B3870" s="582" t="s">
        <v>13068</v>
      </c>
      <c r="C3870" s="581" t="s">
        <v>7</v>
      </c>
      <c r="D3870" s="581" t="s">
        <v>47</v>
      </c>
      <c r="E3870" s="804" t="s">
        <v>12928</v>
      </c>
      <c r="F3870" s="804"/>
      <c r="G3870" s="580" t="s">
        <v>23</v>
      </c>
      <c r="H3870" s="579">
        <v>0.17899999999999999</v>
      </c>
      <c r="I3870" s="578">
        <v>16.3</v>
      </c>
      <c r="J3870" s="578">
        <v>2.91</v>
      </c>
    </row>
    <row r="3871" spans="1:10" ht="24" customHeight="1">
      <c r="A3871" s="576" t="s">
        <v>12926</v>
      </c>
      <c r="B3871" s="577" t="s">
        <v>13199</v>
      </c>
      <c r="C3871" s="576" t="s">
        <v>7</v>
      </c>
      <c r="D3871" s="576" t="s">
        <v>7957</v>
      </c>
      <c r="E3871" s="800" t="s">
        <v>12924</v>
      </c>
      <c r="F3871" s="800"/>
      <c r="G3871" s="575" t="s">
        <v>21</v>
      </c>
      <c r="H3871" s="574">
        <v>0.128</v>
      </c>
      <c r="I3871" s="573">
        <v>14.44</v>
      </c>
      <c r="J3871" s="573">
        <v>1.84</v>
      </c>
    </row>
    <row r="3872" spans="1:10" ht="24" customHeight="1">
      <c r="A3872" s="576" t="s">
        <v>12926</v>
      </c>
      <c r="B3872" s="577" t="s">
        <v>13064</v>
      </c>
      <c r="C3872" s="576" t="s">
        <v>7</v>
      </c>
      <c r="D3872" s="576" t="s">
        <v>11365</v>
      </c>
      <c r="E3872" s="800" t="s">
        <v>12924</v>
      </c>
      <c r="F3872" s="800"/>
      <c r="G3872" s="575" t="s">
        <v>18</v>
      </c>
      <c r="H3872" s="574">
        <v>4.2279999999999998</v>
      </c>
      <c r="I3872" s="573">
        <v>2.5299999999999998</v>
      </c>
      <c r="J3872" s="573">
        <v>10.69</v>
      </c>
    </row>
    <row r="3873" spans="1:10" ht="24" customHeight="1">
      <c r="A3873" s="576" t="s">
        <v>12926</v>
      </c>
      <c r="B3873" s="577" t="s">
        <v>13203</v>
      </c>
      <c r="C3873" s="576" t="s">
        <v>7</v>
      </c>
      <c r="D3873" s="576" t="s">
        <v>12264</v>
      </c>
      <c r="E3873" s="800" t="s">
        <v>12924</v>
      </c>
      <c r="F3873" s="800"/>
      <c r="G3873" s="575" t="s">
        <v>18</v>
      </c>
      <c r="H3873" s="574">
        <v>4.4480000000000004</v>
      </c>
      <c r="I3873" s="573">
        <v>12.58</v>
      </c>
      <c r="J3873" s="573">
        <v>55.95</v>
      </c>
    </row>
    <row r="3874" spans="1:10" ht="25.5">
      <c r="A3874" s="572"/>
      <c r="B3874" s="572"/>
      <c r="C3874" s="572"/>
      <c r="D3874" s="572"/>
      <c r="E3874" s="572" t="s">
        <v>12923</v>
      </c>
      <c r="F3874" s="571">
        <v>10.127132456807562</v>
      </c>
      <c r="G3874" s="572" t="s">
        <v>12922</v>
      </c>
      <c r="H3874" s="571">
        <v>8.51</v>
      </c>
      <c r="I3874" s="572" t="s">
        <v>12921</v>
      </c>
      <c r="J3874" s="571">
        <v>18.64</v>
      </c>
    </row>
    <row r="3875" spans="1:10" ht="15" thickBot="1">
      <c r="A3875" s="572"/>
      <c r="B3875" s="572"/>
      <c r="C3875" s="572"/>
      <c r="D3875" s="572"/>
      <c r="E3875" s="572" t="s">
        <v>12920</v>
      </c>
      <c r="F3875" s="571">
        <v>25.91</v>
      </c>
      <c r="G3875" s="572"/>
      <c r="H3875" s="801" t="s">
        <v>12919</v>
      </c>
      <c r="I3875" s="801"/>
      <c r="J3875" s="571">
        <v>117.69</v>
      </c>
    </row>
    <row r="3876" spans="1:10" ht="0.95" customHeight="1" thickTop="1">
      <c r="A3876" s="570"/>
      <c r="B3876" s="570"/>
      <c r="C3876" s="570"/>
      <c r="D3876" s="570"/>
      <c r="E3876" s="570"/>
      <c r="F3876" s="570"/>
      <c r="G3876" s="570"/>
      <c r="H3876" s="570"/>
      <c r="I3876" s="570"/>
      <c r="J3876" s="570"/>
    </row>
    <row r="3877" spans="1:10" ht="18" customHeight="1">
      <c r="A3877" s="590"/>
      <c r="B3877" s="588" t="s">
        <v>12942</v>
      </c>
      <c r="C3877" s="590" t="s">
        <v>12941</v>
      </c>
      <c r="D3877" s="590" t="s">
        <v>12940</v>
      </c>
      <c r="E3877" s="802" t="s">
        <v>12939</v>
      </c>
      <c r="F3877" s="802"/>
      <c r="G3877" s="589" t="s">
        <v>12938</v>
      </c>
      <c r="H3877" s="588" t="s">
        <v>12937</v>
      </c>
      <c r="I3877" s="588" t="s">
        <v>12936</v>
      </c>
      <c r="J3877" s="588" t="s">
        <v>12935</v>
      </c>
    </row>
    <row r="3878" spans="1:10" ht="24" customHeight="1">
      <c r="A3878" s="586" t="s">
        <v>12934</v>
      </c>
      <c r="B3878" s="587" t="s">
        <v>13202</v>
      </c>
      <c r="C3878" s="586" t="s">
        <v>7</v>
      </c>
      <c r="D3878" s="586" t="s">
        <v>9406</v>
      </c>
      <c r="E3878" s="803" t="s">
        <v>13070</v>
      </c>
      <c r="F3878" s="803"/>
      <c r="G3878" s="585" t="s">
        <v>13042</v>
      </c>
      <c r="H3878" s="584">
        <v>1</v>
      </c>
      <c r="I3878" s="583">
        <v>81.67</v>
      </c>
      <c r="J3878" s="583">
        <v>81.67</v>
      </c>
    </row>
    <row r="3879" spans="1:10" ht="36" customHeight="1">
      <c r="A3879" s="581" t="s">
        <v>12930</v>
      </c>
      <c r="B3879" s="582" t="s">
        <v>13003</v>
      </c>
      <c r="C3879" s="581" t="s">
        <v>7</v>
      </c>
      <c r="D3879" s="581" t="s">
        <v>2044</v>
      </c>
      <c r="E3879" s="804" t="s">
        <v>12945</v>
      </c>
      <c r="F3879" s="804"/>
      <c r="G3879" s="580" t="s">
        <v>46</v>
      </c>
      <c r="H3879" s="579">
        <v>0.05</v>
      </c>
      <c r="I3879" s="578">
        <v>17.809999999999999</v>
      </c>
      <c r="J3879" s="578">
        <v>0.89</v>
      </c>
    </row>
    <row r="3880" spans="1:10" ht="36" customHeight="1">
      <c r="A3880" s="581" t="s">
        <v>12930</v>
      </c>
      <c r="B3880" s="582" t="s">
        <v>13004</v>
      </c>
      <c r="C3880" s="581" t="s">
        <v>7</v>
      </c>
      <c r="D3880" s="581" t="s">
        <v>2045</v>
      </c>
      <c r="E3880" s="804" t="s">
        <v>12945</v>
      </c>
      <c r="F3880" s="804"/>
      <c r="G3880" s="580" t="s">
        <v>61</v>
      </c>
      <c r="H3880" s="579">
        <v>0.152</v>
      </c>
      <c r="I3880" s="578">
        <v>15.16</v>
      </c>
      <c r="J3880" s="578">
        <v>2.2999999999999998</v>
      </c>
    </row>
    <row r="3881" spans="1:10" ht="24" customHeight="1">
      <c r="A3881" s="581" t="s">
        <v>12930</v>
      </c>
      <c r="B3881" s="582" t="s">
        <v>13201</v>
      </c>
      <c r="C3881" s="581" t="s">
        <v>7</v>
      </c>
      <c r="D3881" s="581" t="s">
        <v>48</v>
      </c>
      <c r="E3881" s="804" t="s">
        <v>12928</v>
      </c>
      <c r="F3881" s="804"/>
      <c r="G3881" s="580" t="s">
        <v>23</v>
      </c>
      <c r="H3881" s="579">
        <v>1.012</v>
      </c>
      <c r="I3881" s="578">
        <v>19.649999999999999</v>
      </c>
      <c r="J3881" s="578">
        <v>19.88</v>
      </c>
    </row>
    <row r="3882" spans="1:10" ht="24" customHeight="1">
      <c r="A3882" s="581" t="s">
        <v>12930</v>
      </c>
      <c r="B3882" s="582" t="s">
        <v>13068</v>
      </c>
      <c r="C3882" s="581" t="s">
        <v>7</v>
      </c>
      <c r="D3882" s="581" t="s">
        <v>47</v>
      </c>
      <c r="E3882" s="804" t="s">
        <v>12928</v>
      </c>
      <c r="F3882" s="804"/>
      <c r="G3882" s="580" t="s">
        <v>23</v>
      </c>
      <c r="H3882" s="579">
        <v>0.20200000000000001</v>
      </c>
      <c r="I3882" s="578">
        <v>16.3</v>
      </c>
      <c r="J3882" s="578">
        <v>3.29</v>
      </c>
    </row>
    <row r="3883" spans="1:10" ht="24" customHeight="1">
      <c r="A3883" s="576" t="s">
        <v>12926</v>
      </c>
      <c r="B3883" s="577" t="s">
        <v>13067</v>
      </c>
      <c r="C3883" s="576" t="s">
        <v>7</v>
      </c>
      <c r="D3883" s="576" t="s">
        <v>5638</v>
      </c>
      <c r="E3883" s="800" t="s">
        <v>12924</v>
      </c>
      <c r="F3883" s="800"/>
      <c r="G3883" s="575" t="s">
        <v>13042</v>
      </c>
      <c r="H3883" s="574">
        <v>1.1459999999999999</v>
      </c>
      <c r="I3883" s="573">
        <v>29.88</v>
      </c>
      <c r="J3883" s="573">
        <v>34.24</v>
      </c>
    </row>
    <row r="3884" spans="1:10" ht="24" customHeight="1">
      <c r="A3884" s="576" t="s">
        <v>12926</v>
      </c>
      <c r="B3884" s="577" t="s">
        <v>13200</v>
      </c>
      <c r="C3884" s="576" t="s">
        <v>7</v>
      </c>
      <c r="D3884" s="576" t="s">
        <v>11359</v>
      </c>
      <c r="E3884" s="800" t="s">
        <v>12924</v>
      </c>
      <c r="F3884" s="800"/>
      <c r="G3884" s="575" t="s">
        <v>18</v>
      </c>
      <c r="H3884" s="574">
        <v>0.16600000000000001</v>
      </c>
      <c r="I3884" s="573">
        <v>7.23</v>
      </c>
      <c r="J3884" s="573">
        <v>1.2</v>
      </c>
    </row>
    <row r="3885" spans="1:10" ht="24" customHeight="1">
      <c r="A3885" s="576" t="s">
        <v>12926</v>
      </c>
      <c r="B3885" s="577" t="s">
        <v>13199</v>
      </c>
      <c r="C3885" s="576" t="s">
        <v>7</v>
      </c>
      <c r="D3885" s="576" t="s">
        <v>7957</v>
      </c>
      <c r="E3885" s="800" t="s">
        <v>12924</v>
      </c>
      <c r="F3885" s="800"/>
      <c r="G3885" s="575" t="s">
        <v>21</v>
      </c>
      <c r="H3885" s="574">
        <v>0.159</v>
      </c>
      <c r="I3885" s="573">
        <v>14.44</v>
      </c>
      <c r="J3885" s="573">
        <v>2.29</v>
      </c>
    </row>
    <row r="3886" spans="1:10" ht="24" customHeight="1">
      <c r="A3886" s="576" t="s">
        <v>12926</v>
      </c>
      <c r="B3886" s="577" t="s">
        <v>13064</v>
      </c>
      <c r="C3886" s="576" t="s">
        <v>7</v>
      </c>
      <c r="D3886" s="576" t="s">
        <v>11365</v>
      </c>
      <c r="E3886" s="800" t="s">
        <v>12924</v>
      </c>
      <c r="F3886" s="800"/>
      <c r="G3886" s="575" t="s">
        <v>18</v>
      </c>
      <c r="H3886" s="574">
        <v>6.952</v>
      </c>
      <c r="I3886" s="573">
        <v>2.5299999999999998</v>
      </c>
      <c r="J3886" s="573">
        <v>17.579999999999998</v>
      </c>
    </row>
    <row r="3887" spans="1:10" ht="25.5">
      <c r="A3887" s="572"/>
      <c r="B3887" s="572"/>
      <c r="C3887" s="572"/>
      <c r="D3887" s="572"/>
      <c r="E3887" s="572" t="s">
        <v>12923</v>
      </c>
      <c r="F3887" s="571">
        <v>11.469086167554059</v>
      </c>
      <c r="G3887" s="572" t="s">
        <v>12922</v>
      </c>
      <c r="H3887" s="571">
        <v>9.64</v>
      </c>
      <c r="I3887" s="572" t="s">
        <v>12921</v>
      </c>
      <c r="J3887" s="571">
        <v>21.11</v>
      </c>
    </row>
    <row r="3888" spans="1:10" ht="15" thickBot="1">
      <c r="A3888" s="572"/>
      <c r="B3888" s="572"/>
      <c r="C3888" s="572"/>
      <c r="D3888" s="572"/>
      <c r="E3888" s="572" t="s">
        <v>12920</v>
      </c>
      <c r="F3888" s="571">
        <v>23.06</v>
      </c>
      <c r="G3888" s="572"/>
      <c r="H3888" s="801" t="s">
        <v>12919</v>
      </c>
      <c r="I3888" s="801"/>
      <c r="J3888" s="571">
        <v>104.73</v>
      </c>
    </row>
    <row r="3889" spans="1:10" ht="0.95" customHeight="1" thickTop="1">
      <c r="A3889" s="570"/>
      <c r="B3889" s="570"/>
      <c r="C3889" s="570"/>
      <c r="D3889" s="570"/>
      <c r="E3889" s="570"/>
      <c r="F3889" s="570"/>
      <c r="G3889" s="570"/>
      <c r="H3889" s="570"/>
      <c r="I3889" s="570"/>
      <c r="J3889" s="570"/>
    </row>
    <row r="3890" spans="1:10" ht="18" customHeight="1">
      <c r="A3890" s="590"/>
      <c r="B3890" s="588" t="s">
        <v>12942</v>
      </c>
      <c r="C3890" s="590" t="s">
        <v>12941</v>
      </c>
      <c r="D3890" s="590" t="s">
        <v>12940</v>
      </c>
      <c r="E3890" s="802" t="s">
        <v>12939</v>
      </c>
      <c r="F3890" s="802"/>
      <c r="G3890" s="589" t="s">
        <v>12938</v>
      </c>
      <c r="H3890" s="588" t="s">
        <v>12937</v>
      </c>
      <c r="I3890" s="588" t="s">
        <v>12936</v>
      </c>
      <c r="J3890" s="588" t="s">
        <v>12935</v>
      </c>
    </row>
    <row r="3891" spans="1:10" ht="60" customHeight="1">
      <c r="A3891" s="586" t="s">
        <v>12934</v>
      </c>
      <c r="B3891" s="587" t="s">
        <v>13198</v>
      </c>
      <c r="C3891" s="586" t="s">
        <v>7</v>
      </c>
      <c r="D3891" s="586" t="s">
        <v>1952</v>
      </c>
      <c r="E3891" s="803" t="s">
        <v>12932</v>
      </c>
      <c r="F3891" s="803"/>
      <c r="G3891" s="585" t="s">
        <v>18</v>
      </c>
      <c r="H3891" s="584">
        <v>1</v>
      </c>
      <c r="I3891" s="583">
        <v>2.48</v>
      </c>
      <c r="J3891" s="583">
        <v>2.48</v>
      </c>
    </row>
    <row r="3892" spans="1:10" ht="24" customHeight="1">
      <c r="A3892" s="581" t="s">
        <v>12930</v>
      </c>
      <c r="B3892" s="582" t="s">
        <v>12931</v>
      </c>
      <c r="C3892" s="581" t="s">
        <v>7</v>
      </c>
      <c r="D3892" s="581" t="s">
        <v>52</v>
      </c>
      <c r="E3892" s="804" t="s">
        <v>12928</v>
      </c>
      <c r="F3892" s="804"/>
      <c r="G3892" s="580" t="s">
        <v>23</v>
      </c>
      <c r="H3892" s="579">
        <v>6.9000000000000006E-2</v>
      </c>
      <c r="I3892" s="578">
        <v>19.920000000000002</v>
      </c>
      <c r="J3892" s="578">
        <v>1.37</v>
      </c>
    </row>
    <row r="3893" spans="1:10" ht="24" customHeight="1">
      <c r="A3893" s="581" t="s">
        <v>12930</v>
      </c>
      <c r="B3893" s="582" t="s">
        <v>13196</v>
      </c>
      <c r="C3893" s="581" t="s">
        <v>7</v>
      </c>
      <c r="D3893" s="581" t="s">
        <v>1174</v>
      </c>
      <c r="E3893" s="804" t="s">
        <v>12928</v>
      </c>
      <c r="F3893" s="804"/>
      <c r="G3893" s="580" t="s">
        <v>23</v>
      </c>
      <c r="H3893" s="579">
        <v>0.01</v>
      </c>
      <c r="I3893" s="578">
        <v>15.08</v>
      </c>
      <c r="J3893" s="578">
        <v>0.15</v>
      </c>
    </row>
    <row r="3894" spans="1:10" ht="24" customHeight="1">
      <c r="A3894" s="576" t="s">
        <v>12926</v>
      </c>
      <c r="B3894" s="577" t="s">
        <v>13195</v>
      </c>
      <c r="C3894" s="576" t="s">
        <v>7</v>
      </c>
      <c r="D3894" s="576" t="s">
        <v>4709</v>
      </c>
      <c r="E3894" s="800" t="s">
        <v>12924</v>
      </c>
      <c r="F3894" s="800"/>
      <c r="G3894" s="575" t="s">
        <v>41</v>
      </c>
      <c r="H3894" s="574">
        <v>0.65</v>
      </c>
      <c r="I3894" s="573">
        <v>1.49</v>
      </c>
      <c r="J3894" s="573">
        <v>0.96</v>
      </c>
    </row>
    <row r="3895" spans="1:10" ht="25.5">
      <c r="A3895" s="572"/>
      <c r="B3895" s="572"/>
      <c r="C3895" s="572"/>
      <c r="D3895" s="572"/>
      <c r="E3895" s="572" t="s">
        <v>12923</v>
      </c>
      <c r="F3895" s="571">
        <v>0.67912637183527114</v>
      </c>
      <c r="G3895" s="572" t="s">
        <v>12922</v>
      </c>
      <c r="H3895" s="571">
        <v>0.56999999999999995</v>
      </c>
      <c r="I3895" s="572" t="s">
        <v>12921</v>
      </c>
      <c r="J3895" s="571">
        <v>1.25</v>
      </c>
    </row>
    <row r="3896" spans="1:10" ht="15" thickBot="1">
      <c r="A3896" s="572"/>
      <c r="B3896" s="572"/>
      <c r="C3896" s="572"/>
      <c r="D3896" s="572"/>
      <c r="E3896" s="572" t="s">
        <v>12920</v>
      </c>
      <c r="F3896" s="571">
        <v>0.7</v>
      </c>
      <c r="G3896" s="572"/>
      <c r="H3896" s="801" t="s">
        <v>12919</v>
      </c>
      <c r="I3896" s="801"/>
      <c r="J3896" s="571">
        <v>3.18</v>
      </c>
    </row>
    <row r="3897" spans="1:10" ht="0.95" customHeight="1" thickTop="1">
      <c r="A3897" s="570"/>
      <c r="B3897" s="570"/>
      <c r="C3897" s="570"/>
      <c r="D3897" s="570"/>
      <c r="E3897" s="570"/>
      <c r="F3897" s="570"/>
      <c r="G3897" s="570"/>
      <c r="H3897" s="570"/>
      <c r="I3897" s="570"/>
      <c r="J3897" s="570"/>
    </row>
    <row r="3898" spans="1:10" ht="18" customHeight="1">
      <c r="A3898" s="590"/>
      <c r="B3898" s="588" t="s">
        <v>12942</v>
      </c>
      <c r="C3898" s="590" t="s">
        <v>12941</v>
      </c>
      <c r="D3898" s="590" t="s">
        <v>12940</v>
      </c>
      <c r="E3898" s="802" t="s">
        <v>12939</v>
      </c>
      <c r="F3898" s="802"/>
      <c r="G3898" s="589" t="s">
        <v>12938</v>
      </c>
      <c r="H3898" s="588" t="s">
        <v>12937</v>
      </c>
      <c r="I3898" s="588" t="s">
        <v>12936</v>
      </c>
      <c r="J3898" s="588" t="s">
        <v>12935</v>
      </c>
    </row>
    <row r="3899" spans="1:10" ht="48" customHeight="1">
      <c r="A3899" s="586" t="s">
        <v>12934</v>
      </c>
      <c r="B3899" s="587" t="s">
        <v>13197</v>
      </c>
      <c r="C3899" s="586" t="s">
        <v>7</v>
      </c>
      <c r="D3899" s="586" t="s">
        <v>1955</v>
      </c>
      <c r="E3899" s="803" t="s">
        <v>12932</v>
      </c>
      <c r="F3899" s="803"/>
      <c r="G3899" s="585" t="s">
        <v>18</v>
      </c>
      <c r="H3899" s="584">
        <v>1</v>
      </c>
      <c r="I3899" s="583">
        <v>1.25</v>
      </c>
      <c r="J3899" s="583">
        <v>1.25</v>
      </c>
    </row>
    <row r="3900" spans="1:10" ht="24" customHeight="1">
      <c r="A3900" s="581" t="s">
        <v>12930</v>
      </c>
      <c r="B3900" s="582" t="s">
        <v>12931</v>
      </c>
      <c r="C3900" s="581" t="s">
        <v>7</v>
      </c>
      <c r="D3900" s="581" t="s">
        <v>52</v>
      </c>
      <c r="E3900" s="804" t="s">
        <v>12928</v>
      </c>
      <c r="F3900" s="804"/>
      <c r="G3900" s="580" t="s">
        <v>23</v>
      </c>
      <c r="H3900" s="579">
        <v>3.5000000000000003E-2</v>
      </c>
      <c r="I3900" s="578">
        <v>19.920000000000002</v>
      </c>
      <c r="J3900" s="578">
        <v>0.69</v>
      </c>
    </row>
    <row r="3901" spans="1:10" ht="24" customHeight="1">
      <c r="A3901" s="581" t="s">
        <v>12930</v>
      </c>
      <c r="B3901" s="582" t="s">
        <v>13196</v>
      </c>
      <c r="C3901" s="581" t="s">
        <v>7</v>
      </c>
      <c r="D3901" s="581" t="s">
        <v>1174</v>
      </c>
      <c r="E3901" s="804" t="s">
        <v>12928</v>
      </c>
      <c r="F3901" s="804"/>
      <c r="G3901" s="580" t="s">
        <v>23</v>
      </c>
      <c r="H3901" s="579">
        <v>5.0000000000000001E-3</v>
      </c>
      <c r="I3901" s="578">
        <v>15.08</v>
      </c>
      <c r="J3901" s="578">
        <v>7.0000000000000007E-2</v>
      </c>
    </row>
    <row r="3902" spans="1:10" ht="24" customHeight="1">
      <c r="A3902" s="576" t="s">
        <v>12926</v>
      </c>
      <c r="B3902" s="577" t="s">
        <v>13195</v>
      </c>
      <c r="C3902" s="576" t="s">
        <v>7</v>
      </c>
      <c r="D3902" s="576" t="s">
        <v>4709</v>
      </c>
      <c r="E3902" s="800" t="s">
        <v>12924</v>
      </c>
      <c r="F3902" s="800"/>
      <c r="G3902" s="575" t="s">
        <v>41</v>
      </c>
      <c r="H3902" s="574">
        <v>0.33300000000000002</v>
      </c>
      <c r="I3902" s="573">
        <v>1.49</v>
      </c>
      <c r="J3902" s="573">
        <v>0.49</v>
      </c>
    </row>
    <row r="3903" spans="1:10" ht="25.5">
      <c r="A3903" s="572"/>
      <c r="B3903" s="572"/>
      <c r="C3903" s="572"/>
      <c r="D3903" s="572"/>
      <c r="E3903" s="572" t="s">
        <v>12923</v>
      </c>
      <c r="F3903" s="571">
        <v>0.33684668043029448</v>
      </c>
      <c r="G3903" s="572" t="s">
        <v>12922</v>
      </c>
      <c r="H3903" s="571">
        <v>0.28000000000000003</v>
      </c>
      <c r="I3903" s="572" t="s">
        <v>12921</v>
      </c>
      <c r="J3903" s="571">
        <v>0.62</v>
      </c>
    </row>
    <row r="3904" spans="1:10" ht="15" thickBot="1">
      <c r="A3904" s="572"/>
      <c r="B3904" s="572"/>
      <c r="C3904" s="572"/>
      <c r="D3904" s="572"/>
      <c r="E3904" s="572" t="s">
        <v>12920</v>
      </c>
      <c r="F3904" s="571">
        <v>0.35</v>
      </c>
      <c r="G3904" s="572"/>
      <c r="H3904" s="801" t="s">
        <v>12919</v>
      </c>
      <c r="I3904" s="801"/>
      <c r="J3904" s="571">
        <v>1.6</v>
      </c>
    </row>
    <row r="3905" spans="1:10" ht="0.95" customHeight="1" thickTop="1">
      <c r="A3905" s="570"/>
      <c r="B3905" s="570"/>
      <c r="C3905" s="570"/>
      <c r="D3905" s="570"/>
      <c r="E3905" s="570"/>
      <c r="F3905" s="570"/>
      <c r="G3905" s="570"/>
      <c r="H3905" s="570"/>
      <c r="I3905" s="570"/>
      <c r="J3905" s="570"/>
    </row>
    <row r="3906" spans="1:10" ht="18" customHeight="1">
      <c r="A3906" s="590"/>
      <c r="B3906" s="588" t="s">
        <v>12942</v>
      </c>
      <c r="C3906" s="590" t="s">
        <v>12941</v>
      </c>
      <c r="D3906" s="590" t="s">
        <v>12940</v>
      </c>
      <c r="E3906" s="802" t="s">
        <v>12939</v>
      </c>
      <c r="F3906" s="802"/>
      <c r="G3906" s="589" t="s">
        <v>12938</v>
      </c>
      <c r="H3906" s="588" t="s">
        <v>12937</v>
      </c>
      <c r="I3906" s="588" t="s">
        <v>12936</v>
      </c>
      <c r="J3906" s="588" t="s">
        <v>12935</v>
      </c>
    </row>
    <row r="3907" spans="1:10" ht="36" customHeight="1">
      <c r="A3907" s="586" t="s">
        <v>12934</v>
      </c>
      <c r="B3907" s="587" t="s">
        <v>13187</v>
      </c>
      <c r="C3907" s="586" t="s">
        <v>7</v>
      </c>
      <c r="D3907" s="586" t="s">
        <v>1793</v>
      </c>
      <c r="E3907" s="803" t="s">
        <v>13070</v>
      </c>
      <c r="F3907" s="803"/>
      <c r="G3907" s="585" t="s">
        <v>12963</v>
      </c>
      <c r="H3907" s="584">
        <v>1</v>
      </c>
      <c r="I3907" s="583">
        <v>358.5</v>
      </c>
      <c r="J3907" s="583">
        <v>358.5</v>
      </c>
    </row>
    <row r="3908" spans="1:10" ht="48" customHeight="1">
      <c r="A3908" s="581" t="s">
        <v>12930</v>
      </c>
      <c r="B3908" s="582" t="s">
        <v>13194</v>
      </c>
      <c r="C3908" s="581" t="s">
        <v>7</v>
      </c>
      <c r="D3908" s="581" t="s">
        <v>1231</v>
      </c>
      <c r="E3908" s="804" t="s">
        <v>12945</v>
      </c>
      <c r="F3908" s="804"/>
      <c r="G3908" s="580" t="s">
        <v>46</v>
      </c>
      <c r="H3908" s="579">
        <v>0.88</v>
      </c>
      <c r="I3908" s="578">
        <v>1.56</v>
      </c>
      <c r="J3908" s="578">
        <v>1.37</v>
      </c>
    </row>
    <row r="3909" spans="1:10" ht="48" customHeight="1">
      <c r="A3909" s="581" t="s">
        <v>12930</v>
      </c>
      <c r="B3909" s="582" t="s">
        <v>13193</v>
      </c>
      <c r="C3909" s="581" t="s">
        <v>7</v>
      </c>
      <c r="D3909" s="581" t="s">
        <v>1232</v>
      </c>
      <c r="E3909" s="804" t="s">
        <v>12945</v>
      </c>
      <c r="F3909" s="804"/>
      <c r="G3909" s="580" t="s">
        <v>61</v>
      </c>
      <c r="H3909" s="579">
        <v>1.98</v>
      </c>
      <c r="I3909" s="578">
        <v>0.28999999999999998</v>
      </c>
      <c r="J3909" s="578">
        <v>0.56999999999999995</v>
      </c>
    </row>
    <row r="3910" spans="1:10" ht="24" customHeight="1">
      <c r="A3910" s="581" t="s">
        <v>12930</v>
      </c>
      <c r="B3910" s="582" t="s">
        <v>13102</v>
      </c>
      <c r="C3910" s="581" t="s">
        <v>7</v>
      </c>
      <c r="D3910" s="581" t="s">
        <v>1178</v>
      </c>
      <c r="E3910" s="804" t="s">
        <v>12928</v>
      </c>
      <c r="F3910" s="804"/>
      <c r="G3910" s="580" t="s">
        <v>23</v>
      </c>
      <c r="H3910" s="579">
        <v>2.86</v>
      </c>
      <c r="I3910" s="578">
        <v>14.29</v>
      </c>
      <c r="J3910" s="578">
        <v>40.86</v>
      </c>
    </row>
    <row r="3911" spans="1:10" ht="24" customHeight="1">
      <c r="A3911" s="576" t="s">
        <v>12926</v>
      </c>
      <c r="B3911" s="577" t="s">
        <v>13192</v>
      </c>
      <c r="C3911" s="576" t="s">
        <v>7</v>
      </c>
      <c r="D3911" s="576" t="s">
        <v>4949</v>
      </c>
      <c r="E3911" s="800" t="s">
        <v>12924</v>
      </c>
      <c r="F3911" s="800"/>
      <c r="G3911" s="575" t="s">
        <v>12963</v>
      </c>
      <c r="H3911" s="574">
        <v>0.56000000000000005</v>
      </c>
      <c r="I3911" s="573">
        <v>76.5</v>
      </c>
      <c r="J3911" s="573">
        <v>42.84</v>
      </c>
    </row>
    <row r="3912" spans="1:10" ht="24" customHeight="1">
      <c r="A3912" s="576" t="s">
        <v>12926</v>
      </c>
      <c r="B3912" s="577" t="s">
        <v>13191</v>
      </c>
      <c r="C3912" s="576" t="s">
        <v>7</v>
      </c>
      <c r="D3912" s="576" t="s">
        <v>5463</v>
      </c>
      <c r="E3912" s="800" t="s">
        <v>12924</v>
      </c>
      <c r="F3912" s="800"/>
      <c r="G3912" s="575" t="s">
        <v>21</v>
      </c>
      <c r="H3912" s="574">
        <v>12.81</v>
      </c>
      <c r="I3912" s="573">
        <v>0.75</v>
      </c>
      <c r="J3912" s="573">
        <v>9.6</v>
      </c>
    </row>
    <row r="3913" spans="1:10" ht="24" customHeight="1">
      <c r="A3913" s="576" t="s">
        <v>12926</v>
      </c>
      <c r="B3913" s="577" t="s">
        <v>13190</v>
      </c>
      <c r="C3913" s="576" t="s">
        <v>7</v>
      </c>
      <c r="D3913" s="576" t="s">
        <v>4682</v>
      </c>
      <c r="E3913" s="800" t="s">
        <v>12924</v>
      </c>
      <c r="F3913" s="800"/>
      <c r="G3913" s="575" t="s">
        <v>21</v>
      </c>
      <c r="H3913" s="574">
        <v>355.88</v>
      </c>
      <c r="I3913" s="573">
        <v>0.6</v>
      </c>
      <c r="J3913" s="573">
        <v>213.52</v>
      </c>
    </row>
    <row r="3914" spans="1:10" ht="24" customHeight="1">
      <c r="A3914" s="576" t="s">
        <v>12926</v>
      </c>
      <c r="B3914" s="577" t="s">
        <v>13044</v>
      </c>
      <c r="C3914" s="576" t="s">
        <v>7</v>
      </c>
      <c r="D3914" s="576" t="s">
        <v>7720</v>
      </c>
      <c r="E3914" s="800" t="s">
        <v>12924</v>
      </c>
      <c r="F3914" s="800"/>
      <c r="G3914" s="575" t="s">
        <v>12963</v>
      </c>
      <c r="H3914" s="574">
        <v>0.56000000000000005</v>
      </c>
      <c r="I3914" s="573">
        <v>88.83</v>
      </c>
      <c r="J3914" s="573">
        <v>49.74</v>
      </c>
    </row>
    <row r="3915" spans="1:10" ht="25.5">
      <c r="A3915" s="572"/>
      <c r="B3915" s="572"/>
      <c r="C3915" s="572"/>
      <c r="D3915" s="572"/>
      <c r="E3915" s="572" t="s">
        <v>12923</v>
      </c>
      <c r="F3915" s="571">
        <v>17.662718678691732</v>
      </c>
      <c r="G3915" s="572" t="s">
        <v>12922</v>
      </c>
      <c r="H3915" s="571">
        <v>14.85</v>
      </c>
      <c r="I3915" s="572" t="s">
        <v>12921</v>
      </c>
      <c r="J3915" s="571">
        <v>32.51</v>
      </c>
    </row>
    <row r="3916" spans="1:10" ht="15" thickBot="1">
      <c r="A3916" s="572"/>
      <c r="B3916" s="572"/>
      <c r="C3916" s="572"/>
      <c r="D3916" s="572"/>
      <c r="E3916" s="572" t="s">
        <v>12920</v>
      </c>
      <c r="F3916" s="571">
        <v>101.24</v>
      </c>
      <c r="G3916" s="572"/>
      <c r="H3916" s="801" t="s">
        <v>12919</v>
      </c>
      <c r="I3916" s="801"/>
      <c r="J3916" s="571">
        <v>459.74</v>
      </c>
    </row>
    <row r="3917" spans="1:10" ht="0.95" customHeight="1" thickTop="1">
      <c r="A3917" s="570"/>
      <c r="B3917" s="570"/>
      <c r="C3917" s="570"/>
      <c r="D3917" s="570"/>
      <c r="E3917" s="570"/>
      <c r="F3917" s="570"/>
      <c r="G3917" s="570"/>
      <c r="H3917" s="570"/>
      <c r="I3917" s="570"/>
      <c r="J3917" s="570"/>
    </row>
    <row r="3918" spans="1:10" ht="18" customHeight="1">
      <c r="A3918" s="590"/>
      <c r="B3918" s="588" t="s">
        <v>12942</v>
      </c>
      <c r="C3918" s="590" t="s">
        <v>12941</v>
      </c>
      <c r="D3918" s="590" t="s">
        <v>12940</v>
      </c>
      <c r="E3918" s="802" t="s">
        <v>12939</v>
      </c>
      <c r="F3918" s="802"/>
      <c r="G3918" s="589" t="s">
        <v>12938</v>
      </c>
      <c r="H3918" s="588" t="s">
        <v>12937</v>
      </c>
      <c r="I3918" s="588" t="s">
        <v>12936</v>
      </c>
      <c r="J3918" s="588" t="s">
        <v>12935</v>
      </c>
    </row>
    <row r="3919" spans="1:10" ht="24" customHeight="1">
      <c r="A3919" s="586" t="s">
        <v>12934</v>
      </c>
      <c r="B3919" s="587" t="s">
        <v>13189</v>
      </c>
      <c r="C3919" s="586" t="s">
        <v>7</v>
      </c>
      <c r="D3919" s="586" t="s">
        <v>1785</v>
      </c>
      <c r="E3919" s="803" t="s">
        <v>13070</v>
      </c>
      <c r="F3919" s="803"/>
      <c r="G3919" s="585" t="s">
        <v>12963</v>
      </c>
      <c r="H3919" s="584">
        <v>1</v>
      </c>
      <c r="I3919" s="583">
        <v>655.14</v>
      </c>
      <c r="J3919" s="583">
        <v>655.14</v>
      </c>
    </row>
    <row r="3920" spans="1:10" ht="36" customHeight="1">
      <c r="A3920" s="581" t="s">
        <v>12930</v>
      </c>
      <c r="B3920" s="582" t="s">
        <v>13187</v>
      </c>
      <c r="C3920" s="581" t="s">
        <v>7</v>
      </c>
      <c r="D3920" s="581" t="s">
        <v>1793</v>
      </c>
      <c r="E3920" s="804" t="s">
        <v>13070</v>
      </c>
      <c r="F3920" s="804"/>
      <c r="G3920" s="580" t="s">
        <v>12963</v>
      </c>
      <c r="H3920" s="579">
        <v>1.2030000000000001</v>
      </c>
      <c r="I3920" s="578">
        <v>358.5</v>
      </c>
      <c r="J3920" s="578">
        <v>431.27</v>
      </c>
    </row>
    <row r="3921" spans="1:10" ht="24" customHeight="1">
      <c r="A3921" s="581" t="s">
        <v>12930</v>
      </c>
      <c r="B3921" s="582" t="s">
        <v>12929</v>
      </c>
      <c r="C3921" s="581" t="s">
        <v>7</v>
      </c>
      <c r="D3921" s="581" t="s">
        <v>25</v>
      </c>
      <c r="E3921" s="804" t="s">
        <v>12928</v>
      </c>
      <c r="F3921" s="804"/>
      <c r="G3921" s="580" t="s">
        <v>23</v>
      </c>
      <c r="H3921" s="579">
        <v>5.1196999999999999</v>
      </c>
      <c r="I3921" s="578">
        <v>15.65</v>
      </c>
      <c r="J3921" s="578">
        <v>80.12</v>
      </c>
    </row>
    <row r="3922" spans="1:10" ht="24" customHeight="1">
      <c r="A3922" s="581" t="s">
        <v>12930</v>
      </c>
      <c r="B3922" s="582" t="s">
        <v>13035</v>
      </c>
      <c r="C3922" s="581" t="s">
        <v>7</v>
      </c>
      <c r="D3922" s="581" t="s">
        <v>49</v>
      </c>
      <c r="E3922" s="804" t="s">
        <v>12928</v>
      </c>
      <c r="F3922" s="804"/>
      <c r="G3922" s="580" t="s">
        <v>23</v>
      </c>
      <c r="H3922" s="579">
        <v>7.2382999999999997</v>
      </c>
      <c r="I3922" s="578">
        <v>19.86</v>
      </c>
      <c r="J3922" s="578">
        <v>143.75</v>
      </c>
    </row>
    <row r="3923" spans="1:10" ht="25.5">
      <c r="A3923" s="572"/>
      <c r="B3923" s="572"/>
      <c r="C3923" s="572"/>
      <c r="D3923" s="572"/>
      <c r="E3923" s="572" t="s">
        <v>12923</v>
      </c>
      <c r="F3923" s="571">
        <v>117.59752254699555</v>
      </c>
      <c r="G3923" s="572" t="s">
        <v>12922</v>
      </c>
      <c r="H3923" s="571">
        <v>98.85</v>
      </c>
      <c r="I3923" s="572" t="s">
        <v>12921</v>
      </c>
      <c r="J3923" s="571">
        <v>216.45</v>
      </c>
    </row>
    <row r="3924" spans="1:10" ht="15" thickBot="1">
      <c r="A3924" s="572"/>
      <c r="B3924" s="572"/>
      <c r="C3924" s="572"/>
      <c r="D3924" s="572"/>
      <c r="E3924" s="572" t="s">
        <v>12920</v>
      </c>
      <c r="F3924" s="571">
        <v>185.01</v>
      </c>
      <c r="G3924" s="572"/>
      <c r="H3924" s="801" t="s">
        <v>12919</v>
      </c>
      <c r="I3924" s="801"/>
      <c r="J3924" s="571">
        <v>840.15</v>
      </c>
    </row>
    <row r="3925" spans="1:10" ht="0.95" customHeight="1" thickTop="1">
      <c r="A3925" s="570"/>
      <c r="B3925" s="570"/>
      <c r="C3925" s="570"/>
      <c r="D3925" s="570"/>
      <c r="E3925" s="570"/>
      <c r="F3925" s="570"/>
      <c r="G3925" s="570"/>
      <c r="H3925" s="570"/>
      <c r="I3925" s="570"/>
      <c r="J3925" s="570"/>
    </row>
    <row r="3926" spans="1:10" ht="18" customHeight="1">
      <c r="A3926" s="590"/>
      <c r="B3926" s="588" t="s">
        <v>12942</v>
      </c>
      <c r="C3926" s="590" t="s">
        <v>12941</v>
      </c>
      <c r="D3926" s="590" t="s">
        <v>12940</v>
      </c>
      <c r="E3926" s="802" t="s">
        <v>12939</v>
      </c>
      <c r="F3926" s="802"/>
      <c r="G3926" s="589" t="s">
        <v>12938</v>
      </c>
      <c r="H3926" s="588" t="s">
        <v>12937</v>
      </c>
      <c r="I3926" s="588" t="s">
        <v>12936</v>
      </c>
      <c r="J3926" s="588" t="s">
        <v>12935</v>
      </c>
    </row>
    <row r="3927" spans="1:10" ht="24" customHeight="1">
      <c r="A3927" s="586" t="s">
        <v>12934</v>
      </c>
      <c r="B3927" s="587" t="s">
        <v>13188</v>
      </c>
      <c r="C3927" s="586" t="s">
        <v>7</v>
      </c>
      <c r="D3927" s="586" t="s">
        <v>361</v>
      </c>
      <c r="E3927" s="803" t="s">
        <v>13070</v>
      </c>
      <c r="F3927" s="803"/>
      <c r="G3927" s="585" t="s">
        <v>12963</v>
      </c>
      <c r="H3927" s="584">
        <v>1</v>
      </c>
      <c r="I3927" s="583">
        <v>681.79</v>
      </c>
      <c r="J3927" s="583">
        <v>681.79</v>
      </c>
    </row>
    <row r="3928" spans="1:10" ht="36" customHeight="1">
      <c r="A3928" s="581" t="s">
        <v>12930</v>
      </c>
      <c r="B3928" s="582" t="s">
        <v>13187</v>
      </c>
      <c r="C3928" s="581" t="s">
        <v>7</v>
      </c>
      <c r="D3928" s="581" t="s">
        <v>1793</v>
      </c>
      <c r="E3928" s="804" t="s">
        <v>13070</v>
      </c>
      <c r="F3928" s="804"/>
      <c r="G3928" s="580" t="s">
        <v>12963</v>
      </c>
      <c r="H3928" s="579">
        <v>1.2030000000000001</v>
      </c>
      <c r="I3928" s="578">
        <v>358.5</v>
      </c>
      <c r="J3928" s="578">
        <v>431.27</v>
      </c>
    </row>
    <row r="3929" spans="1:10" ht="24" customHeight="1">
      <c r="A3929" s="581" t="s">
        <v>12930</v>
      </c>
      <c r="B3929" s="582" t="s">
        <v>12929</v>
      </c>
      <c r="C3929" s="581" t="s">
        <v>7</v>
      </c>
      <c r="D3929" s="581" t="s">
        <v>25</v>
      </c>
      <c r="E3929" s="804" t="s">
        <v>12928</v>
      </c>
      <c r="F3929" s="804"/>
      <c r="G3929" s="580" t="s">
        <v>23</v>
      </c>
      <c r="H3929" s="579">
        <v>5.7291999999999996</v>
      </c>
      <c r="I3929" s="578">
        <v>15.65</v>
      </c>
      <c r="J3929" s="578">
        <v>89.66</v>
      </c>
    </row>
    <row r="3930" spans="1:10" ht="24" customHeight="1">
      <c r="A3930" s="581" t="s">
        <v>12930</v>
      </c>
      <c r="B3930" s="582" t="s">
        <v>13035</v>
      </c>
      <c r="C3930" s="581" t="s">
        <v>7</v>
      </c>
      <c r="D3930" s="581" t="s">
        <v>49</v>
      </c>
      <c r="E3930" s="804" t="s">
        <v>12928</v>
      </c>
      <c r="F3930" s="804"/>
      <c r="G3930" s="580" t="s">
        <v>23</v>
      </c>
      <c r="H3930" s="579">
        <v>8.0998000000000001</v>
      </c>
      <c r="I3930" s="578">
        <v>19.86</v>
      </c>
      <c r="J3930" s="578">
        <v>160.86000000000001</v>
      </c>
    </row>
    <row r="3931" spans="1:10" ht="25.5">
      <c r="A3931" s="572"/>
      <c r="B3931" s="572"/>
      <c r="C3931" s="572"/>
      <c r="D3931" s="572"/>
      <c r="E3931" s="572" t="s">
        <v>12923</v>
      </c>
      <c r="F3931" s="571">
        <v>129.0666087145496</v>
      </c>
      <c r="G3931" s="572" t="s">
        <v>12922</v>
      </c>
      <c r="H3931" s="571">
        <v>108.49</v>
      </c>
      <c r="I3931" s="572" t="s">
        <v>12921</v>
      </c>
      <c r="J3931" s="571">
        <v>237.56</v>
      </c>
    </row>
    <row r="3932" spans="1:10" ht="15" thickBot="1">
      <c r="A3932" s="572"/>
      <c r="B3932" s="572"/>
      <c r="C3932" s="572"/>
      <c r="D3932" s="572"/>
      <c r="E3932" s="572" t="s">
        <v>12920</v>
      </c>
      <c r="F3932" s="571">
        <v>192.53</v>
      </c>
      <c r="G3932" s="572"/>
      <c r="H3932" s="801" t="s">
        <v>12919</v>
      </c>
      <c r="I3932" s="801"/>
      <c r="J3932" s="571">
        <v>874.32</v>
      </c>
    </row>
    <row r="3933" spans="1:10" ht="0.95" customHeight="1" thickTop="1">
      <c r="A3933" s="570"/>
      <c r="B3933" s="570"/>
      <c r="C3933" s="570"/>
      <c r="D3933" s="570"/>
      <c r="E3933" s="570"/>
      <c r="F3933" s="570"/>
      <c r="G3933" s="570"/>
      <c r="H3933" s="570"/>
      <c r="I3933" s="570"/>
      <c r="J3933" s="570"/>
    </row>
    <row r="3934" spans="1:10" ht="18" customHeight="1">
      <c r="A3934" s="590"/>
      <c r="B3934" s="588" t="s">
        <v>12942</v>
      </c>
      <c r="C3934" s="590" t="s">
        <v>12941</v>
      </c>
      <c r="D3934" s="590" t="s">
        <v>12940</v>
      </c>
      <c r="E3934" s="802" t="s">
        <v>12939</v>
      </c>
      <c r="F3934" s="802"/>
      <c r="G3934" s="589" t="s">
        <v>12938</v>
      </c>
      <c r="H3934" s="588" t="s">
        <v>12937</v>
      </c>
      <c r="I3934" s="588" t="s">
        <v>12936</v>
      </c>
      <c r="J3934" s="588" t="s">
        <v>12935</v>
      </c>
    </row>
    <row r="3935" spans="1:10" ht="36" customHeight="1">
      <c r="A3935" s="586" t="s">
        <v>12934</v>
      </c>
      <c r="B3935" s="587" t="s">
        <v>13186</v>
      </c>
      <c r="C3935" s="586" t="s">
        <v>7</v>
      </c>
      <c r="D3935" s="586" t="s">
        <v>2506</v>
      </c>
      <c r="E3935" s="803" t="s">
        <v>12945</v>
      </c>
      <c r="F3935" s="803"/>
      <c r="G3935" s="585" t="s">
        <v>61</v>
      </c>
      <c r="H3935" s="584">
        <v>1</v>
      </c>
      <c r="I3935" s="583">
        <v>14.78</v>
      </c>
      <c r="J3935" s="583">
        <v>14.78</v>
      </c>
    </row>
    <row r="3936" spans="1:10" ht="36" customHeight="1">
      <c r="A3936" s="581" t="s">
        <v>12930</v>
      </c>
      <c r="B3936" s="582" t="s">
        <v>13183</v>
      </c>
      <c r="C3936" s="581" t="s">
        <v>7</v>
      </c>
      <c r="D3936" s="581" t="s">
        <v>2502</v>
      </c>
      <c r="E3936" s="804" t="s">
        <v>12945</v>
      </c>
      <c r="F3936" s="804"/>
      <c r="G3936" s="580" t="s">
        <v>23</v>
      </c>
      <c r="H3936" s="579">
        <v>1</v>
      </c>
      <c r="I3936" s="578">
        <v>0.03</v>
      </c>
      <c r="J3936" s="578">
        <v>0.03</v>
      </c>
    </row>
    <row r="3937" spans="1:10" ht="36" customHeight="1">
      <c r="A3937" s="581" t="s">
        <v>12930</v>
      </c>
      <c r="B3937" s="582" t="s">
        <v>13184</v>
      </c>
      <c r="C3937" s="581" t="s">
        <v>7</v>
      </c>
      <c r="D3937" s="581" t="s">
        <v>2501</v>
      </c>
      <c r="E3937" s="804" t="s">
        <v>12945</v>
      </c>
      <c r="F3937" s="804"/>
      <c r="G3937" s="580" t="s">
        <v>23</v>
      </c>
      <c r="H3937" s="579">
        <v>1</v>
      </c>
      <c r="I3937" s="578">
        <v>0.33</v>
      </c>
      <c r="J3937" s="578">
        <v>0.33</v>
      </c>
    </row>
    <row r="3938" spans="1:10" ht="24" customHeight="1">
      <c r="A3938" s="581" t="s">
        <v>12930</v>
      </c>
      <c r="B3938" s="582" t="s">
        <v>13097</v>
      </c>
      <c r="C3938" s="581" t="s">
        <v>7</v>
      </c>
      <c r="D3938" s="581" t="s">
        <v>174</v>
      </c>
      <c r="E3938" s="804" t="s">
        <v>12928</v>
      </c>
      <c r="F3938" s="804"/>
      <c r="G3938" s="580" t="s">
        <v>23</v>
      </c>
      <c r="H3938" s="579">
        <v>1</v>
      </c>
      <c r="I3938" s="578">
        <v>14.42</v>
      </c>
      <c r="J3938" s="578">
        <v>14.42</v>
      </c>
    </row>
    <row r="3939" spans="1:10" ht="25.5">
      <c r="A3939" s="572"/>
      <c r="B3939" s="572"/>
      <c r="C3939" s="572"/>
      <c r="D3939" s="572"/>
      <c r="E3939" s="572" t="s">
        <v>12923</v>
      </c>
      <c r="F3939" s="571">
        <v>6.2479626000000001</v>
      </c>
      <c r="G3939" s="572" t="s">
        <v>12922</v>
      </c>
      <c r="H3939" s="571">
        <v>5.25</v>
      </c>
      <c r="I3939" s="572" t="s">
        <v>12921</v>
      </c>
      <c r="J3939" s="571">
        <v>11.5</v>
      </c>
    </row>
    <row r="3940" spans="1:10" ht="15" thickBot="1">
      <c r="A3940" s="572"/>
      <c r="B3940" s="572"/>
      <c r="C3940" s="572"/>
      <c r="D3940" s="572"/>
      <c r="E3940" s="572" t="s">
        <v>12920</v>
      </c>
      <c r="F3940" s="571">
        <v>4.17</v>
      </c>
      <c r="G3940" s="572"/>
      <c r="H3940" s="801" t="s">
        <v>12919</v>
      </c>
      <c r="I3940" s="801"/>
      <c r="J3940" s="571">
        <v>18.95</v>
      </c>
    </row>
    <row r="3941" spans="1:10" ht="0.95" customHeight="1" thickTop="1">
      <c r="A3941" s="570"/>
      <c r="B3941" s="570"/>
      <c r="C3941" s="570"/>
      <c r="D3941" s="570"/>
      <c r="E3941" s="570"/>
      <c r="F3941" s="570"/>
      <c r="G3941" s="570"/>
      <c r="H3941" s="570"/>
      <c r="I3941" s="570"/>
      <c r="J3941" s="570"/>
    </row>
    <row r="3942" spans="1:10" ht="18" customHeight="1">
      <c r="A3942" s="590"/>
      <c r="B3942" s="588" t="s">
        <v>12942</v>
      </c>
      <c r="C3942" s="590" t="s">
        <v>12941</v>
      </c>
      <c r="D3942" s="590" t="s">
        <v>12940</v>
      </c>
      <c r="E3942" s="802" t="s">
        <v>12939</v>
      </c>
      <c r="F3942" s="802"/>
      <c r="G3942" s="589" t="s">
        <v>12938</v>
      </c>
      <c r="H3942" s="588" t="s">
        <v>12937</v>
      </c>
      <c r="I3942" s="588" t="s">
        <v>12936</v>
      </c>
      <c r="J3942" s="588" t="s">
        <v>12935</v>
      </c>
    </row>
    <row r="3943" spans="1:10" ht="36" customHeight="1">
      <c r="A3943" s="586" t="s">
        <v>12934</v>
      </c>
      <c r="B3943" s="587" t="s">
        <v>13185</v>
      </c>
      <c r="C3943" s="586" t="s">
        <v>7</v>
      </c>
      <c r="D3943" s="586" t="s">
        <v>2505</v>
      </c>
      <c r="E3943" s="803" t="s">
        <v>12945</v>
      </c>
      <c r="F3943" s="803"/>
      <c r="G3943" s="585" t="s">
        <v>46</v>
      </c>
      <c r="H3943" s="584">
        <v>1</v>
      </c>
      <c r="I3943" s="583">
        <v>15.72</v>
      </c>
      <c r="J3943" s="583">
        <v>15.72</v>
      </c>
    </row>
    <row r="3944" spans="1:10" ht="36" customHeight="1">
      <c r="A3944" s="581" t="s">
        <v>12930</v>
      </c>
      <c r="B3944" s="582" t="s">
        <v>13183</v>
      </c>
      <c r="C3944" s="581" t="s">
        <v>7</v>
      </c>
      <c r="D3944" s="581" t="s">
        <v>2502</v>
      </c>
      <c r="E3944" s="804" t="s">
        <v>12945</v>
      </c>
      <c r="F3944" s="804"/>
      <c r="G3944" s="580" t="s">
        <v>23</v>
      </c>
      <c r="H3944" s="579">
        <v>1</v>
      </c>
      <c r="I3944" s="578">
        <v>0.03</v>
      </c>
      <c r="J3944" s="578">
        <v>0.03</v>
      </c>
    </row>
    <row r="3945" spans="1:10" ht="36" customHeight="1">
      <c r="A3945" s="581" t="s">
        <v>12930</v>
      </c>
      <c r="B3945" s="582" t="s">
        <v>13182</v>
      </c>
      <c r="C3945" s="581" t="s">
        <v>7</v>
      </c>
      <c r="D3945" s="581" t="s">
        <v>2503</v>
      </c>
      <c r="E3945" s="804" t="s">
        <v>12945</v>
      </c>
      <c r="F3945" s="804"/>
      <c r="G3945" s="580" t="s">
        <v>23</v>
      </c>
      <c r="H3945" s="579">
        <v>1</v>
      </c>
      <c r="I3945" s="578">
        <v>0.31</v>
      </c>
      <c r="J3945" s="578">
        <v>0.31</v>
      </c>
    </row>
    <row r="3946" spans="1:10" ht="36" customHeight="1">
      <c r="A3946" s="581" t="s">
        <v>12930</v>
      </c>
      <c r="B3946" s="582" t="s">
        <v>13184</v>
      </c>
      <c r="C3946" s="581" t="s">
        <v>7</v>
      </c>
      <c r="D3946" s="581" t="s">
        <v>2501</v>
      </c>
      <c r="E3946" s="804" t="s">
        <v>12945</v>
      </c>
      <c r="F3946" s="804"/>
      <c r="G3946" s="580" t="s">
        <v>23</v>
      </c>
      <c r="H3946" s="579">
        <v>1</v>
      </c>
      <c r="I3946" s="578">
        <v>0.33</v>
      </c>
      <c r="J3946" s="578">
        <v>0.33</v>
      </c>
    </row>
    <row r="3947" spans="1:10" ht="36" customHeight="1">
      <c r="A3947" s="581" t="s">
        <v>12930</v>
      </c>
      <c r="B3947" s="582" t="s">
        <v>13180</v>
      </c>
      <c r="C3947" s="581" t="s">
        <v>7</v>
      </c>
      <c r="D3947" s="581" t="s">
        <v>2504</v>
      </c>
      <c r="E3947" s="804" t="s">
        <v>12945</v>
      </c>
      <c r="F3947" s="804"/>
      <c r="G3947" s="580" t="s">
        <v>23</v>
      </c>
      <c r="H3947" s="579">
        <v>1</v>
      </c>
      <c r="I3947" s="578">
        <v>0.63</v>
      </c>
      <c r="J3947" s="578">
        <v>0.63</v>
      </c>
    </row>
    <row r="3948" spans="1:10" ht="24" customHeight="1">
      <c r="A3948" s="581" t="s">
        <v>12930</v>
      </c>
      <c r="B3948" s="582" t="s">
        <v>13097</v>
      </c>
      <c r="C3948" s="581" t="s">
        <v>7</v>
      </c>
      <c r="D3948" s="581" t="s">
        <v>174</v>
      </c>
      <c r="E3948" s="804" t="s">
        <v>12928</v>
      </c>
      <c r="F3948" s="804"/>
      <c r="G3948" s="580" t="s">
        <v>23</v>
      </c>
      <c r="H3948" s="579">
        <v>1</v>
      </c>
      <c r="I3948" s="578">
        <v>14.42</v>
      </c>
      <c r="J3948" s="578">
        <v>14.42</v>
      </c>
    </row>
    <row r="3949" spans="1:10" ht="25.5">
      <c r="A3949" s="572"/>
      <c r="B3949" s="572"/>
      <c r="C3949" s="572"/>
      <c r="D3949" s="572"/>
      <c r="E3949" s="572" t="s">
        <v>12923</v>
      </c>
      <c r="F3949" s="571">
        <v>6.2479626000000001</v>
      </c>
      <c r="G3949" s="572" t="s">
        <v>12922</v>
      </c>
      <c r="H3949" s="571">
        <v>5.25</v>
      </c>
      <c r="I3949" s="572" t="s">
        <v>12921</v>
      </c>
      <c r="J3949" s="571">
        <v>11.5</v>
      </c>
    </row>
    <row r="3950" spans="1:10" ht="15" thickBot="1">
      <c r="A3950" s="572"/>
      <c r="B3950" s="572"/>
      <c r="C3950" s="572"/>
      <c r="D3950" s="572"/>
      <c r="E3950" s="572" t="s">
        <v>12920</v>
      </c>
      <c r="F3950" s="571">
        <v>4.43</v>
      </c>
      <c r="G3950" s="572"/>
      <c r="H3950" s="801" t="s">
        <v>12919</v>
      </c>
      <c r="I3950" s="801"/>
      <c r="J3950" s="571">
        <v>20.149999999999999</v>
      </c>
    </row>
    <row r="3951" spans="1:10" ht="0.95" customHeight="1" thickTop="1">
      <c r="A3951" s="570"/>
      <c r="B3951" s="570"/>
      <c r="C3951" s="570"/>
      <c r="D3951" s="570"/>
      <c r="E3951" s="570"/>
      <c r="F3951" s="570"/>
      <c r="G3951" s="570"/>
      <c r="H3951" s="570"/>
      <c r="I3951" s="570"/>
      <c r="J3951" s="570"/>
    </row>
    <row r="3952" spans="1:10" ht="18" customHeight="1">
      <c r="A3952" s="590"/>
      <c r="B3952" s="588" t="s">
        <v>12942</v>
      </c>
      <c r="C3952" s="590" t="s">
        <v>12941</v>
      </c>
      <c r="D3952" s="590" t="s">
        <v>12940</v>
      </c>
      <c r="E3952" s="802" t="s">
        <v>12939</v>
      </c>
      <c r="F3952" s="802"/>
      <c r="G3952" s="589" t="s">
        <v>12938</v>
      </c>
      <c r="H3952" s="588" t="s">
        <v>12937</v>
      </c>
      <c r="I3952" s="588" t="s">
        <v>12936</v>
      </c>
      <c r="J3952" s="588" t="s">
        <v>12935</v>
      </c>
    </row>
    <row r="3953" spans="1:10" ht="36" customHeight="1">
      <c r="A3953" s="586" t="s">
        <v>12934</v>
      </c>
      <c r="B3953" s="587" t="s">
        <v>13184</v>
      </c>
      <c r="C3953" s="586" t="s">
        <v>7</v>
      </c>
      <c r="D3953" s="586" t="s">
        <v>2501</v>
      </c>
      <c r="E3953" s="803" t="s">
        <v>12945</v>
      </c>
      <c r="F3953" s="803"/>
      <c r="G3953" s="585" t="s">
        <v>23</v>
      </c>
      <c r="H3953" s="584">
        <v>1</v>
      </c>
      <c r="I3953" s="583">
        <v>0.33</v>
      </c>
      <c r="J3953" s="583">
        <v>0.33</v>
      </c>
    </row>
    <row r="3954" spans="1:10" ht="24" customHeight="1">
      <c r="A3954" s="576" t="s">
        <v>12926</v>
      </c>
      <c r="B3954" s="577" t="s">
        <v>13181</v>
      </c>
      <c r="C3954" s="576" t="s">
        <v>7</v>
      </c>
      <c r="D3954" s="576" t="s">
        <v>6747</v>
      </c>
      <c r="E3954" s="800" t="s">
        <v>12947</v>
      </c>
      <c r="F3954" s="800"/>
      <c r="G3954" s="575" t="s">
        <v>41</v>
      </c>
      <c r="H3954" s="574">
        <v>6.3999999999999997E-5</v>
      </c>
      <c r="I3954" s="573">
        <v>5248.48</v>
      </c>
      <c r="J3954" s="573">
        <v>0.33</v>
      </c>
    </row>
    <row r="3955" spans="1:10" ht="25.5">
      <c r="A3955" s="572"/>
      <c r="B3955" s="572"/>
      <c r="C3955" s="572"/>
      <c r="D3955" s="572"/>
      <c r="E3955" s="572" t="s">
        <v>12923</v>
      </c>
      <c r="F3955" s="571">
        <v>0</v>
      </c>
      <c r="G3955" s="572" t="s">
        <v>12922</v>
      </c>
      <c r="H3955" s="571">
        <v>0</v>
      </c>
      <c r="I3955" s="572" t="s">
        <v>12921</v>
      </c>
      <c r="J3955" s="571">
        <v>0</v>
      </c>
    </row>
    <row r="3956" spans="1:10" ht="15" thickBot="1">
      <c r="A3956" s="572"/>
      <c r="B3956" s="572"/>
      <c r="C3956" s="572"/>
      <c r="D3956" s="572"/>
      <c r="E3956" s="572" t="s">
        <v>12920</v>
      </c>
      <c r="F3956" s="571">
        <v>0.09</v>
      </c>
      <c r="G3956" s="572"/>
      <c r="H3956" s="801" t="s">
        <v>12919</v>
      </c>
      <c r="I3956" s="801"/>
      <c r="J3956" s="571">
        <v>0.42</v>
      </c>
    </row>
    <row r="3957" spans="1:10" ht="0.95" customHeight="1" thickTop="1">
      <c r="A3957" s="570"/>
      <c r="B3957" s="570"/>
      <c r="C3957" s="570"/>
      <c r="D3957" s="570"/>
      <c r="E3957" s="570"/>
      <c r="F3957" s="570"/>
      <c r="G3957" s="570"/>
      <c r="H3957" s="570"/>
      <c r="I3957" s="570"/>
      <c r="J3957" s="570"/>
    </row>
    <row r="3958" spans="1:10" ht="18" customHeight="1">
      <c r="A3958" s="590"/>
      <c r="B3958" s="588" t="s">
        <v>12942</v>
      </c>
      <c r="C3958" s="590" t="s">
        <v>12941</v>
      </c>
      <c r="D3958" s="590" t="s">
        <v>12940</v>
      </c>
      <c r="E3958" s="802" t="s">
        <v>12939</v>
      </c>
      <c r="F3958" s="802"/>
      <c r="G3958" s="589" t="s">
        <v>12938</v>
      </c>
      <c r="H3958" s="588" t="s">
        <v>12937</v>
      </c>
      <c r="I3958" s="588" t="s">
        <v>12936</v>
      </c>
      <c r="J3958" s="588" t="s">
        <v>12935</v>
      </c>
    </row>
    <row r="3959" spans="1:10" ht="36" customHeight="1">
      <c r="A3959" s="586" t="s">
        <v>12934</v>
      </c>
      <c r="B3959" s="587" t="s">
        <v>13183</v>
      </c>
      <c r="C3959" s="586" t="s">
        <v>7</v>
      </c>
      <c r="D3959" s="586" t="s">
        <v>2502</v>
      </c>
      <c r="E3959" s="803" t="s">
        <v>12945</v>
      </c>
      <c r="F3959" s="803"/>
      <c r="G3959" s="585" t="s">
        <v>23</v>
      </c>
      <c r="H3959" s="584">
        <v>1</v>
      </c>
      <c r="I3959" s="583">
        <v>0.03</v>
      </c>
      <c r="J3959" s="583">
        <v>0.03</v>
      </c>
    </row>
    <row r="3960" spans="1:10" ht="24" customHeight="1">
      <c r="A3960" s="576" t="s">
        <v>12926</v>
      </c>
      <c r="B3960" s="577" t="s">
        <v>13181</v>
      </c>
      <c r="C3960" s="576" t="s">
        <v>7</v>
      </c>
      <c r="D3960" s="576" t="s">
        <v>6747</v>
      </c>
      <c r="E3960" s="800" t="s">
        <v>12947</v>
      </c>
      <c r="F3960" s="800"/>
      <c r="G3960" s="575" t="s">
        <v>41</v>
      </c>
      <c r="H3960" s="574">
        <v>7.6000000000000001E-6</v>
      </c>
      <c r="I3960" s="573">
        <v>5248.48</v>
      </c>
      <c r="J3960" s="573">
        <v>0.03</v>
      </c>
    </row>
    <row r="3961" spans="1:10" ht="25.5">
      <c r="A3961" s="572"/>
      <c r="B3961" s="572"/>
      <c r="C3961" s="572"/>
      <c r="D3961" s="572"/>
      <c r="E3961" s="572" t="s">
        <v>12923</v>
      </c>
      <c r="F3961" s="571">
        <v>0</v>
      </c>
      <c r="G3961" s="572" t="s">
        <v>12922</v>
      </c>
      <c r="H3961" s="571">
        <v>0</v>
      </c>
      <c r="I3961" s="572" t="s">
        <v>12921</v>
      </c>
      <c r="J3961" s="571">
        <v>0</v>
      </c>
    </row>
    <row r="3962" spans="1:10" ht="15" thickBot="1">
      <c r="A3962" s="572"/>
      <c r="B3962" s="572"/>
      <c r="C3962" s="572"/>
      <c r="D3962" s="572"/>
      <c r="E3962" s="572" t="s">
        <v>12920</v>
      </c>
      <c r="F3962" s="571">
        <v>0</v>
      </c>
      <c r="G3962" s="572"/>
      <c r="H3962" s="801" t="s">
        <v>12919</v>
      </c>
      <c r="I3962" s="801"/>
      <c r="J3962" s="571">
        <v>0.03</v>
      </c>
    </row>
    <row r="3963" spans="1:10" ht="0.95" customHeight="1" thickTop="1">
      <c r="A3963" s="570"/>
      <c r="B3963" s="570"/>
      <c r="C3963" s="570"/>
      <c r="D3963" s="570"/>
      <c r="E3963" s="570"/>
      <c r="F3963" s="570"/>
      <c r="G3963" s="570"/>
      <c r="H3963" s="570"/>
      <c r="I3963" s="570"/>
      <c r="J3963" s="570"/>
    </row>
    <row r="3964" spans="1:10" ht="18" customHeight="1">
      <c r="A3964" s="590"/>
      <c r="B3964" s="588" t="s">
        <v>12942</v>
      </c>
      <c r="C3964" s="590" t="s">
        <v>12941</v>
      </c>
      <c r="D3964" s="590" t="s">
        <v>12940</v>
      </c>
      <c r="E3964" s="802" t="s">
        <v>12939</v>
      </c>
      <c r="F3964" s="802"/>
      <c r="G3964" s="589" t="s">
        <v>12938</v>
      </c>
      <c r="H3964" s="588" t="s">
        <v>12937</v>
      </c>
      <c r="I3964" s="588" t="s">
        <v>12936</v>
      </c>
      <c r="J3964" s="588" t="s">
        <v>12935</v>
      </c>
    </row>
    <row r="3965" spans="1:10" ht="36" customHeight="1">
      <c r="A3965" s="586" t="s">
        <v>12934</v>
      </c>
      <c r="B3965" s="587" t="s">
        <v>13182</v>
      </c>
      <c r="C3965" s="586" t="s">
        <v>7</v>
      </c>
      <c r="D3965" s="586" t="s">
        <v>2503</v>
      </c>
      <c r="E3965" s="803" t="s">
        <v>12945</v>
      </c>
      <c r="F3965" s="803"/>
      <c r="G3965" s="585" t="s">
        <v>23</v>
      </c>
      <c r="H3965" s="584">
        <v>1</v>
      </c>
      <c r="I3965" s="583">
        <v>0.31</v>
      </c>
      <c r="J3965" s="583">
        <v>0.31</v>
      </c>
    </row>
    <row r="3966" spans="1:10" ht="24" customHeight="1">
      <c r="A3966" s="576" t="s">
        <v>12926</v>
      </c>
      <c r="B3966" s="577" t="s">
        <v>13181</v>
      </c>
      <c r="C3966" s="576" t="s">
        <v>7</v>
      </c>
      <c r="D3966" s="576" t="s">
        <v>6747</v>
      </c>
      <c r="E3966" s="800" t="s">
        <v>12947</v>
      </c>
      <c r="F3966" s="800"/>
      <c r="G3966" s="575" t="s">
        <v>41</v>
      </c>
      <c r="H3966" s="574">
        <v>6.0000000000000002E-5</v>
      </c>
      <c r="I3966" s="573">
        <v>5248.48</v>
      </c>
      <c r="J3966" s="573">
        <v>0.31</v>
      </c>
    </row>
    <row r="3967" spans="1:10" ht="25.5">
      <c r="A3967" s="572"/>
      <c r="B3967" s="572"/>
      <c r="C3967" s="572"/>
      <c r="D3967" s="572"/>
      <c r="E3967" s="572" t="s">
        <v>12923</v>
      </c>
      <c r="F3967" s="571">
        <v>0</v>
      </c>
      <c r="G3967" s="572" t="s">
        <v>12922</v>
      </c>
      <c r="H3967" s="571">
        <v>0</v>
      </c>
      <c r="I3967" s="572" t="s">
        <v>12921</v>
      </c>
      <c r="J3967" s="571">
        <v>0</v>
      </c>
    </row>
    <row r="3968" spans="1:10" ht="15" thickBot="1">
      <c r="A3968" s="572"/>
      <c r="B3968" s="572"/>
      <c r="C3968" s="572"/>
      <c r="D3968" s="572"/>
      <c r="E3968" s="572" t="s">
        <v>12920</v>
      </c>
      <c r="F3968" s="571">
        <v>0.08</v>
      </c>
      <c r="G3968" s="572"/>
      <c r="H3968" s="801" t="s">
        <v>12919</v>
      </c>
      <c r="I3968" s="801"/>
      <c r="J3968" s="571">
        <v>0.39</v>
      </c>
    </row>
    <row r="3969" spans="1:10" ht="0.95" customHeight="1" thickTop="1">
      <c r="A3969" s="570"/>
      <c r="B3969" s="570"/>
      <c r="C3969" s="570"/>
      <c r="D3969" s="570"/>
      <c r="E3969" s="570"/>
      <c r="F3969" s="570"/>
      <c r="G3969" s="570"/>
      <c r="H3969" s="570"/>
      <c r="I3969" s="570"/>
      <c r="J3969" s="570"/>
    </row>
    <row r="3970" spans="1:10" ht="18" customHeight="1">
      <c r="A3970" s="590"/>
      <c r="B3970" s="588" t="s">
        <v>12942</v>
      </c>
      <c r="C3970" s="590" t="s">
        <v>12941</v>
      </c>
      <c r="D3970" s="590" t="s">
        <v>12940</v>
      </c>
      <c r="E3970" s="802" t="s">
        <v>12939</v>
      </c>
      <c r="F3970" s="802"/>
      <c r="G3970" s="589" t="s">
        <v>12938</v>
      </c>
      <c r="H3970" s="588" t="s">
        <v>12937</v>
      </c>
      <c r="I3970" s="588" t="s">
        <v>12936</v>
      </c>
      <c r="J3970" s="588" t="s">
        <v>12935</v>
      </c>
    </row>
    <row r="3971" spans="1:10" ht="36" customHeight="1">
      <c r="A3971" s="586" t="s">
        <v>12934</v>
      </c>
      <c r="B3971" s="587" t="s">
        <v>13180</v>
      </c>
      <c r="C3971" s="586" t="s">
        <v>7</v>
      </c>
      <c r="D3971" s="586" t="s">
        <v>2504</v>
      </c>
      <c r="E3971" s="803" t="s">
        <v>12945</v>
      </c>
      <c r="F3971" s="803"/>
      <c r="G3971" s="585" t="s">
        <v>23</v>
      </c>
      <c r="H3971" s="584">
        <v>1</v>
      </c>
      <c r="I3971" s="583">
        <v>0.63</v>
      </c>
      <c r="J3971" s="583">
        <v>0.63</v>
      </c>
    </row>
    <row r="3972" spans="1:10" ht="24" customHeight="1">
      <c r="A3972" s="576" t="s">
        <v>12926</v>
      </c>
      <c r="B3972" s="577" t="s">
        <v>12944</v>
      </c>
      <c r="C3972" s="576" t="s">
        <v>7</v>
      </c>
      <c r="D3972" s="576" t="s">
        <v>6410</v>
      </c>
      <c r="E3972" s="800" t="s">
        <v>12924</v>
      </c>
      <c r="F3972" s="800"/>
      <c r="G3972" s="575" t="s">
        <v>12943</v>
      </c>
      <c r="H3972" s="574">
        <v>0.78</v>
      </c>
      <c r="I3972" s="573">
        <v>0.82</v>
      </c>
      <c r="J3972" s="573">
        <v>0.63</v>
      </c>
    </row>
    <row r="3973" spans="1:10" ht="25.5">
      <c r="A3973" s="572"/>
      <c r="B3973" s="572"/>
      <c r="C3973" s="572"/>
      <c r="D3973" s="572"/>
      <c r="E3973" s="572" t="s">
        <v>12923</v>
      </c>
      <c r="F3973" s="571">
        <v>0</v>
      </c>
      <c r="G3973" s="572" t="s">
        <v>12922</v>
      </c>
      <c r="H3973" s="571">
        <v>0</v>
      </c>
      <c r="I3973" s="572" t="s">
        <v>12921</v>
      </c>
      <c r="J3973" s="571">
        <v>0</v>
      </c>
    </row>
    <row r="3974" spans="1:10" ht="15" thickBot="1">
      <c r="A3974" s="572"/>
      <c r="B3974" s="572"/>
      <c r="C3974" s="572"/>
      <c r="D3974" s="572"/>
      <c r="E3974" s="572" t="s">
        <v>12920</v>
      </c>
      <c r="F3974" s="571">
        <v>0.17</v>
      </c>
      <c r="G3974" s="572"/>
      <c r="H3974" s="801" t="s">
        <v>12919</v>
      </c>
      <c r="I3974" s="801"/>
      <c r="J3974" s="571">
        <v>0.8</v>
      </c>
    </row>
    <row r="3975" spans="1:10" ht="0.95" customHeight="1" thickTop="1">
      <c r="A3975" s="570"/>
      <c r="B3975" s="570"/>
      <c r="C3975" s="570"/>
      <c r="D3975" s="570"/>
      <c r="E3975" s="570"/>
      <c r="F3975" s="570"/>
      <c r="G3975" s="570"/>
      <c r="H3975" s="570"/>
      <c r="I3975" s="570"/>
      <c r="J3975" s="570"/>
    </row>
    <row r="3976" spans="1:10" ht="18" customHeight="1">
      <c r="A3976" s="590"/>
      <c r="B3976" s="588" t="s">
        <v>12942</v>
      </c>
      <c r="C3976" s="590" t="s">
        <v>12941</v>
      </c>
      <c r="D3976" s="590" t="s">
        <v>12940</v>
      </c>
      <c r="E3976" s="802" t="s">
        <v>12939</v>
      </c>
      <c r="F3976" s="802"/>
      <c r="G3976" s="589" t="s">
        <v>12938</v>
      </c>
      <c r="H3976" s="588" t="s">
        <v>12937</v>
      </c>
      <c r="I3976" s="588" t="s">
        <v>12936</v>
      </c>
      <c r="J3976" s="588" t="s">
        <v>12935</v>
      </c>
    </row>
    <row r="3977" spans="1:10" ht="36" customHeight="1">
      <c r="A3977" s="586" t="s">
        <v>12934</v>
      </c>
      <c r="B3977" s="587" t="s">
        <v>13179</v>
      </c>
      <c r="C3977" s="586" t="s">
        <v>7</v>
      </c>
      <c r="D3977" s="586" t="s">
        <v>1328</v>
      </c>
      <c r="E3977" s="803" t="s">
        <v>12945</v>
      </c>
      <c r="F3977" s="803"/>
      <c r="G3977" s="585" t="s">
        <v>61</v>
      </c>
      <c r="H3977" s="584">
        <v>1</v>
      </c>
      <c r="I3977" s="583">
        <v>55.68</v>
      </c>
      <c r="J3977" s="583">
        <v>55.68</v>
      </c>
    </row>
    <row r="3978" spans="1:10" ht="36" customHeight="1">
      <c r="A3978" s="581" t="s">
        <v>12930</v>
      </c>
      <c r="B3978" s="582" t="s">
        <v>13176</v>
      </c>
      <c r="C3978" s="581" t="s">
        <v>7</v>
      </c>
      <c r="D3978" s="581" t="s">
        <v>1323</v>
      </c>
      <c r="E3978" s="804" t="s">
        <v>12945</v>
      </c>
      <c r="F3978" s="804"/>
      <c r="G3978" s="580" t="s">
        <v>23</v>
      </c>
      <c r="H3978" s="579">
        <v>1</v>
      </c>
      <c r="I3978" s="578">
        <v>5.93</v>
      </c>
      <c r="J3978" s="578">
        <v>5.93</v>
      </c>
    </row>
    <row r="3979" spans="1:10" ht="36" customHeight="1">
      <c r="A3979" s="581" t="s">
        <v>12930</v>
      </c>
      <c r="B3979" s="582" t="s">
        <v>13178</v>
      </c>
      <c r="C3979" s="581" t="s">
        <v>7</v>
      </c>
      <c r="D3979" s="581" t="s">
        <v>1322</v>
      </c>
      <c r="E3979" s="804" t="s">
        <v>12945</v>
      </c>
      <c r="F3979" s="804"/>
      <c r="G3979" s="580" t="s">
        <v>23</v>
      </c>
      <c r="H3979" s="579">
        <v>1</v>
      </c>
      <c r="I3979" s="578">
        <v>32.96</v>
      </c>
      <c r="J3979" s="578">
        <v>32.96</v>
      </c>
    </row>
    <row r="3980" spans="1:10" ht="48" customHeight="1">
      <c r="A3980" s="581" t="s">
        <v>12930</v>
      </c>
      <c r="B3980" s="582" t="s">
        <v>13177</v>
      </c>
      <c r="C3980" s="581" t="s">
        <v>7</v>
      </c>
      <c r="D3980" s="581" t="s">
        <v>1324</v>
      </c>
      <c r="E3980" s="804" t="s">
        <v>12945</v>
      </c>
      <c r="F3980" s="804"/>
      <c r="G3980" s="580" t="s">
        <v>23</v>
      </c>
      <c r="H3980" s="579">
        <v>1</v>
      </c>
      <c r="I3980" s="578">
        <v>2.2999999999999998</v>
      </c>
      <c r="J3980" s="578">
        <v>2.2999999999999998</v>
      </c>
    </row>
    <row r="3981" spans="1:10" ht="24" customHeight="1">
      <c r="A3981" s="581" t="s">
        <v>12930</v>
      </c>
      <c r="B3981" s="582" t="s">
        <v>13094</v>
      </c>
      <c r="C3981" s="581" t="s">
        <v>7</v>
      </c>
      <c r="D3981" s="581" t="s">
        <v>175</v>
      </c>
      <c r="E3981" s="804" t="s">
        <v>12928</v>
      </c>
      <c r="F3981" s="804"/>
      <c r="G3981" s="580" t="s">
        <v>23</v>
      </c>
      <c r="H3981" s="579">
        <v>1</v>
      </c>
      <c r="I3981" s="578">
        <v>14.49</v>
      </c>
      <c r="J3981" s="578">
        <v>14.49</v>
      </c>
    </row>
    <row r="3982" spans="1:10" ht="25.5">
      <c r="A3982" s="572"/>
      <c r="B3982" s="572"/>
      <c r="C3982" s="572"/>
      <c r="D3982" s="572"/>
      <c r="E3982" s="572" t="s">
        <v>12923</v>
      </c>
      <c r="F3982" s="571">
        <v>6.2859936999999997</v>
      </c>
      <c r="G3982" s="572" t="s">
        <v>12922</v>
      </c>
      <c r="H3982" s="571">
        <v>5.28</v>
      </c>
      <c r="I3982" s="572" t="s">
        <v>12921</v>
      </c>
      <c r="J3982" s="571">
        <v>11.57</v>
      </c>
    </row>
    <row r="3983" spans="1:10" ht="15" thickBot="1">
      <c r="A3983" s="572"/>
      <c r="B3983" s="572"/>
      <c r="C3983" s="572"/>
      <c r="D3983" s="572"/>
      <c r="E3983" s="572" t="s">
        <v>12920</v>
      </c>
      <c r="F3983" s="571">
        <v>15.72</v>
      </c>
      <c r="G3983" s="572"/>
      <c r="H3983" s="801" t="s">
        <v>12919</v>
      </c>
      <c r="I3983" s="801"/>
      <c r="J3983" s="571">
        <v>71.400000000000006</v>
      </c>
    </row>
    <row r="3984" spans="1:10" ht="0.95" customHeight="1" thickTop="1">
      <c r="A3984" s="570"/>
      <c r="B3984" s="570"/>
      <c r="C3984" s="570"/>
      <c r="D3984" s="570"/>
      <c r="E3984" s="570"/>
      <c r="F3984" s="570"/>
      <c r="G3984" s="570"/>
      <c r="H3984" s="570"/>
      <c r="I3984" s="570"/>
      <c r="J3984" s="570"/>
    </row>
    <row r="3985" spans="1:10" ht="18" customHeight="1">
      <c r="A3985" s="590"/>
      <c r="B3985" s="588" t="s">
        <v>12942</v>
      </c>
      <c r="C3985" s="590" t="s">
        <v>12941</v>
      </c>
      <c r="D3985" s="590" t="s">
        <v>12940</v>
      </c>
      <c r="E3985" s="802" t="s">
        <v>12939</v>
      </c>
      <c r="F3985" s="802"/>
      <c r="G3985" s="589" t="s">
        <v>12938</v>
      </c>
      <c r="H3985" s="588" t="s">
        <v>12937</v>
      </c>
      <c r="I3985" s="588" t="s">
        <v>12936</v>
      </c>
      <c r="J3985" s="588" t="s">
        <v>12935</v>
      </c>
    </row>
    <row r="3986" spans="1:10" ht="36" customHeight="1">
      <c r="A3986" s="586" t="s">
        <v>12934</v>
      </c>
      <c r="B3986" s="587" t="s">
        <v>13178</v>
      </c>
      <c r="C3986" s="586" t="s">
        <v>7</v>
      </c>
      <c r="D3986" s="586" t="s">
        <v>1322</v>
      </c>
      <c r="E3986" s="803" t="s">
        <v>12945</v>
      </c>
      <c r="F3986" s="803"/>
      <c r="G3986" s="585" t="s">
        <v>23</v>
      </c>
      <c r="H3986" s="584">
        <v>1</v>
      </c>
      <c r="I3986" s="583">
        <v>32.96</v>
      </c>
      <c r="J3986" s="583">
        <v>32.96</v>
      </c>
    </row>
    <row r="3987" spans="1:10" ht="36" customHeight="1">
      <c r="A3987" s="576" t="s">
        <v>12926</v>
      </c>
      <c r="B3987" s="577" t="s">
        <v>13174</v>
      </c>
      <c r="C3987" s="576" t="s">
        <v>7</v>
      </c>
      <c r="D3987" s="576" t="s">
        <v>6748</v>
      </c>
      <c r="E3987" s="800" t="s">
        <v>12947</v>
      </c>
      <c r="F3987" s="800"/>
      <c r="G3987" s="575" t="s">
        <v>41</v>
      </c>
      <c r="H3987" s="574">
        <v>4.0000000000000003E-5</v>
      </c>
      <c r="I3987" s="573">
        <v>824058.81</v>
      </c>
      <c r="J3987" s="573">
        <v>32.96</v>
      </c>
    </row>
    <row r="3988" spans="1:10" ht="25.5">
      <c r="A3988" s="572"/>
      <c r="B3988" s="572"/>
      <c r="C3988" s="572"/>
      <c r="D3988" s="572"/>
      <c r="E3988" s="572" t="s">
        <v>12923</v>
      </c>
      <c r="F3988" s="571">
        <v>0</v>
      </c>
      <c r="G3988" s="572" t="s">
        <v>12922</v>
      </c>
      <c r="H3988" s="571">
        <v>0</v>
      </c>
      <c r="I3988" s="572" t="s">
        <v>12921</v>
      </c>
      <c r="J3988" s="571">
        <v>0</v>
      </c>
    </row>
    <row r="3989" spans="1:10" ht="15" thickBot="1">
      <c r="A3989" s="572"/>
      <c r="B3989" s="572"/>
      <c r="C3989" s="572"/>
      <c r="D3989" s="572"/>
      <c r="E3989" s="572" t="s">
        <v>12920</v>
      </c>
      <c r="F3989" s="571">
        <v>9.3000000000000007</v>
      </c>
      <c r="G3989" s="572"/>
      <c r="H3989" s="801" t="s">
        <v>12919</v>
      </c>
      <c r="I3989" s="801"/>
      <c r="J3989" s="571">
        <v>42.26</v>
      </c>
    </row>
    <row r="3990" spans="1:10" ht="0.95" customHeight="1" thickTop="1">
      <c r="A3990" s="570"/>
      <c r="B3990" s="570"/>
      <c r="C3990" s="570"/>
      <c r="D3990" s="570"/>
      <c r="E3990" s="570"/>
      <c r="F3990" s="570"/>
      <c r="G3990" s="570"/>
      <c r="H3990" s="570"/>
      <c r="I3990" s="570"/>
      <c r="J3990" s="570"/>
    </row>
    <row r="3991" spans="1:10" ht="18" customHeight="1">
      <c r="A3991" s="590"/>
      <c r="B3991" s="588" t="s">
        <v>12942</v>
      </c>
      <c r="C3991" s="590" t="s">
        <v>12941</v>
      </c>
      <c r="D3991" s="590" t="s">
        <v>12940</v>
      </c>
      <c r="E3991" s="802" t="s">
        <v>12939</v>
      </c>
      <c r="F3991" s="802"/>
      <c r="G3991" s="589" t="s">
        <v>12938</v>
      </c>
      <c r="H3991" s="588" t="s">
        <v>12937</v>
      </c>
      <c r="I3991" s="588" t="s">
        <v>12936</v>
      </c>
      <c r="J3991" s="588" t="s">
        <v>12935</v>
      </c>
    </row>
    <row r="3992" spans="1:10" ht="48" customHeight="1">
      <c r="A3992" s="586" t="s">
        <v>12934</v>
      </c>
      <c r="B3992" s="587" t="s">
        <v>13177</v>
      </c>
      <c r="C3992" s="586" t="s">
        <v>7</v>
      </c>
      <c r="D3992" s="586" t="s">
        <v>1324</v>
      </c>
      <c r="E3992" s="803" t="s">
        <v>12945</v>
      </c>
      <c r="F3992" s="803"/>
      <c r="G3992" s="585" t="s">
        <v>23</v>
      </c>
      <c r="H3992" s="584">
        <v>1</v>
      </c>
      <c r="I3992" s="583">
        <v>2.2999999999999998</v>
      </c>
      <c r="J3992" s="583">
        <v>2.2999999999999998</v>
      </c>
    </row>
    <row r="3993" spans="1:10" ht="36" customHeight="1">
      <c r="A3993" s="576" t="s">
        <v>12926</v>
      </c>
      <c r="B3993" s="577" t="s">
        <v>13174</v>
      </c>
      <c r="C3993" s="576" t="s">
        <v>7</v>
      </c>
      <c r="D3993" s="576" t="s">
        <v>6748</v>
      </c>
      <c r="E3993" s="800" t="s">
        <v>12947</v>
      </c>
      <c r="F3993" s="800"/>
      <c r="G3993" s="575" t="s">
        <v>41</v>
      </c>
      <c r="H3993" s="574">
        <v>2.7999999999999999E-6</v>
      </c>
      <c r="I3993" s="573">
        <v>824058.81</v>
      </c>
      <c r="J3993" s="573">
        <v>2.2999999999999998</v>
      </c>
    </row>
    <row r="3994" spans="1:10" ht="25.5">
      <c r="A3994" s="572"/>
      <c r="B3994" s="572"/>
      <c r="C3994" s="572"/>
      <c r="D3994" s="572"/>
      <c r="E3994" s="572" t="s">
        <v>12923</v>
      </c>
      <c r="F3994" s="571">
        <v>0</v>
      </c>
      <c r="G3994" s="572" t="s">
        <v>12922</v>
      </c>
      <c r="H3994" s="571">
        <v>0</v>
      </c>
      <c r="I3994" s="572" t="s">
        <v>12921</v>
      </c>
      <c r="J3994" s="571">
        <v>0</v>
      </c>
    </row>
    <row r="3995" spans="1:10" ht="15" thickBot="1">
      <c r="A3995" s="572"/>
      <c r="B3995" s="572"/>
      <c r="C3995" s="572"/>
      <c r="D3995" s="572"/>
      <c r="E3995" s="572" t="s">
        <v>12920</v>
      </c>
      <c r="F3995" s="571">
        <v>0.64</v>
      </c>
      <c r="G3995" s="572"/>
      <c r="H3995" s="801" t="s">
        <v>12919</v>
      </c>
      <c r="I3995" s="801"/>
      <c r="J3995" s="571">
        <v>2.94</v>
      </c>
    </row>
    <row r="3996" spans="1:10" ht="0.95" customHeight="1" thickTop="1">
      <c r="A3996" s="570"/>
      <c r="B3996" s="570"/>
      <c r="C3996" s="570"/>
      <c r="D3996" s="570"/>
      <c r="E3996" s="570"/>
      <c r="F3996" s="570"/>
      <c r="G3996" s="570"/>
      <c r="H3996" s="570"/>
      <c r="I3996" s="570"/>
      <c r="J3996" s="570"/>
    </row>
    <row r="3997" spans="1:10" ht="18" customHeight="1">
      <c r="A3997" s="590"/>
      <c r="B3997" s="588" t="s">
        <v>12942</v>
      </c>
      <c r="C3997" s="590" t="s">
        <v>12941</v>
      </c>
      <c r="D3997" s="590" t="s">
        <v>12940</v>
      </c>
      <c r="E3997" s="802" t="s">
        <v>12939</v>
      </c>
      <c r="F3997" s="802"/>
      <c r="G3997" s="589" t="s">
        <v>12938</v>
      </c>
      <c r="H3997" s="588" t="s">
        <v>12937</v>
      </c>
      <c r="I3997" s="588" t="s">
        <v>12936</v>
      </c>
      <c r="J3997" s="588" t="s">
        <v>12935</v>
      </c>
    </row>
    <row r="3998" spans="1:10" ht="36" customHeight="1">
      <c r="A3998" s="586" t="s">
        <v>12934</v>
      </c>
      <c r="B3998" s="587" t="s">
        <v>13176</v>
      </c>
      <c r="C3998" s="586" t="s">
        <v>7</v>
      </c>
      <c r="D3998" s="586" t="s">
        <v>1323</v>
      </c>
      <c r="E3998" s="803" t="s">
        <v>12945</v>
      </c>
      <c r="F3998" s="803"/>
      <c r="G3998" s="585" t="s">
        <v>23</v>
      </c>
      <c r="H3998" s="584">
        <v>1</v>
      </c>
      <c r="I3998" s="583">
        <v>5.93</v>
      </c>
      <c r="J3998" s="583">
        <v>5.93</v>
      </c>
    </row>
    <row r="3999" spans="1:10" ht="36" customHeight="1">
      <c r="A3999" s="576" t="s">
        <v>12926</v>
      </c>
      <c r="B3999" s="577" t="s">
        <v>13174</v>
      </c>
      <c r="C3999" s="576" t="s">
        <v>7</v>
      </c>
      <c r="D3999" s="576" t="s">
        <v>6748</v>
      </c>
      <c r="E3999" s="800" t="s">
        <v>12947</v>
      </c>
      <c r="F3999" s="800"/>
      <c r="G3999" s="575" t="s">
        <v>41</v>
      </c>
      <c r="H3999" s="574">
        <v>7.1999999999999997E-6</v>
      </c>
      <c r="I3999" s="573">
        <v>824058.81</v>
      </c>
      <c r="J3999" s="573">
        <v>5.93</v>
      </c>
    </row>
    <row r="4000" spans="1:10" ht="25.5">
      <c r="A4000" s="572"/>
      <c r="B4000" s="572"/>
      <c r="C4000" s="572"/>
      <c r="D4000" s="572"/>
      <c r="E4000" s="572" t="s">
        <v>12923</v>
      </c>
      <c r="F4000" s="571">
        <v>0</v>
      </c>
      <c r="G4000" s="572" t="s">
        <v>12922</v>
      </c>
      <c r="H4000" s="571">
        <v>0</v>
      </c>
      <c r="I4000" s="572" t="s">
        <v>12921</v>
      </c>
      <c r="J4000" s="571">
        <v>0</v>
      </c>
    </row>
    <row r="4001" spans="1:10" ht="15" thickBot="1">
      <c r="A4001" s="572"/>
      <c r="B4001" s="572"/>
      <c r="C4001" s="572"/>
      <c r="D4001" s="572"/>
      <c r="E4001" s="572" t="s">
        <v>12920</v>
      </c>
      <c r="F4001" s="571">
        <v>1.67</v>
      </c>
      <c r="G4001" s="572"/>
      <c r="H4001" s="801" t="s">
        <v>12919</v>
      </c>
      <c r="I4001" s="801"/>
      <c r="J4001" s="571">
        <v>7.6</v>
      </c>
    </row>
    <row r="4002" spans="1:10" ht="0.95" customHeight="1" thickTop="1">
      <c r="A4002" s="570"/>
      <c r="B4002" s="570"/>
      <c r="C4002" s="570"/>
      <c r="D4002" s="570"/>
      <c r="E4002" s="570"/>
      <c r="F4002" s="570"/>
      <c r="G4002" s="570"/>
      <c r="H4002" s="570"/>
      <c r="I4002" s="570"/>
      <c r="J4002" s="570"/>
    </row>
    <row r="4003" spans="1:10" ht="18" customHeight="1">
      <c r="A4003" s="590"/>
      <c r="B4003" s="588" t="s">
        <v>12942</v>
      </c>
      <c r="C4003" s="590" t="s">
        <v>12941</v>
      </c>
      <c r="D4003" s="590" t="s">
        <v>12940</v>
      </c>
      <c r="E4003" s="802" t="s">
        <v>12939</v>
      </c>
      <c r="F4003" s="802"/>
      <c r="G4003" s="589" t="s">
        <v>12938</v>
      </c>
      <c r="H4003" s="588" t="s">
        <v>12937</v>
      </c>
      <c r="I4003" s="588" t="s">
        <v>12936</v>
      </c>
      <c r="J4003" s="588" t="s">
        <v>12935</v>
      </c>
    </row>
    <row r="4004" spans="1:10" ht="36" customHeight="1">
      <c r="A4004" s="586" t="s">
        <v>12934</v>
      </c>
      <c r="B4004" s="587" t="s">
        <v>13175</v>
      </c>
      <c r="C4004" s="586" t="s">
        <v>7</v>
      </c>
      <c r="D4004" s="586" t="s">
        <v>1325</v>
      </c>
      <c r="E4004" s="803" t="s">
        <v>12945</v>
      </c>
      <c r="F4004" s="803"/>
      <c r="G4004" s="585" t="s">
        <v>23</v>
      </c>
      <c r="H4004" s="584">
        <v>1</v>
      </c>
      <c r="I4004" s="583">
        <v>52.98</v>
      </c>
      <c r="J4004" s="583">
        <v>52.98</v>
      </c>
    </row>
    <row r="4005" spans="1:10" ht="36" customHeight="1">
      <c r="A4005" s="576" t="s">
        <v>12926</v>
      </c>
      <c r="B4005" s="577" t="s">
        <v>13174</v>
      </c>
      <c r="C4005" s="576" t="s">
        <v>7</v>
      </c>
      <c r="D4005" s="576" t="s">
        <v>6748</v>
      </c>
      <c r="E4005" s="800" t="s">
        <v>12947</v>
      </c>
      <c r="F4005" s="800"/>
      <c r="G4005" s="575" t="s">
        <v>41</v>
      </c>
      <c r="H4005" s="574">
        <v>6.4300000000000004E-5</v>
      </c>
      <c r="I4005" s="573">
        <v>824058.81</v>
      </c>
      <c r="J4005" s="573">
        <v>52.98</v>
      </c>
    </row>
    <row r="4006" spans="1:10" ht="25.5">
      <c r="A4006" s="572"/>
      <c r="B4006" s="572"/>
      <c r="C4006" s="572"/>
      <c r="D4006" s="572"/>
      <c r="E4006" s="572" t="s">
        <v>12923</v>
      </c>
      <c r="F4006" s="571">
        <v>0</v>
      </c>
      <c r="G4006" s="572" t="s">
        <v>12922</v>
      </c>
      <c r="H4006" s="571">
        <v>0</v>
      </c>
      <c r="I4006" s="572" t="s">
        <v>12921</v>
      </c>
      <c r="J4006" s="571">
        <v>0</v>
      </c>
    </row>
    <row r="4007" spans="1:10" ht="15" thickBot="1">
      <c r="A4007" s="572"/>
      <c r="B4007" s="572"/>
      <c r="C4007" s="572"/>
      <c r="D4007" s="572"/>
      <c r="E4007" s="572" t="s">
        <v>12920</v>
      </c>
      <c r="F4007" s="571">
        <v>14.96</v>
      </c>
      <c r="G4007" s="572"/>
      <c r="H4007" s="801" t="s">
        <v>12919</v>
      </c>
      <c r="I4007" s="801"/>
      <c r="J4007" s="571">
        <v>67.94</v>
      </c>
    </row>
    <row r="4008" spans="1:10" ht="0.95" customHeight="1" thickTop="1">
      <c r="A4008" s="570"/>
      <c r="B4008" s="570"/>
      <c r="C4008" s="570"/>
      <c r="D4008" s="570"/>
      <c r="E4008" s="570"/>
      <c r="F4008" s="570"/>
      <c r="G4008" s="570"/>
      <c r="H4008" s="570"/>
      <c r="I4008" s="570"/>
      <c r="J4008" s="570"/>
    </row>
    <row r="4009" spans="1:10" ht="18" customHeight="1">
      <c r="A4009" s="590"/>
      <c r="B4009" s="588" t="s">
        <v>12942</v>
      </c>
      <c r="C4009" s="590" t="s">
        <v>12941</v>
      </c>
      <c r="D4009" s="590" t="s">
        <v>12940</v>
      </c>
      <c r="E4009" s="802" t="s">
        <v>12939</v>
      </c>
      <c r="F4009" s="802"/>
      <c r="G4009" s="589" t="s">
        <v>12938</v>
      </c>
      <c r="H4009" s="588" t="s">
        <v>12937</v>
      </c>
      <c r="I4009" s="588" t="s">
        <v>12936</v>
      </c>
      <c r="J4009" s="588" t="s">
        <v>12935</v>
      </c>
    </row>
    <row r="4010" spans="1:10" ht="48" customHeight="1">
      <c r="A4010" s="586" t="s">
        <v>12934</v>
      </c>
      <c r="B4010" s="587" t="s">
        <v>13173</v>
      </c>
      <c r="C4010" s="586" t="s">
        <v>7</v>
      </c>
      <c r="D4010" s="586" t="s">
        <v>1326</v>
      </c>
      <c r="E4010" s="803" t="s">
        <v>12945</v>
      </c>
      <c r="F4010" s="803"/>
      <c r="G4010" s="585" t="s">
        <v>23</v>
      </c>
      <c r="H4010" s="584">
        <v>1</v>
      </c>
      <c r="I4010" s="583">
        <v>21.72</v>
      </c>
      <c r="J4010" s="583">
        <v>21.72</v>
      </c>
    </row>
    <row r="4011" spans="1:10" ht="24" customHeight="1">
      <c r="A4011" s="576" t="s">
        <v>12926</v>
      </c>
      <c r="B4011" s="577" t="s">
        <v>13005</v>
      </c>
      <c r="C4011" s="576" t="s">
        <v>7</v>
      </c>
      <c r="D4011" s="576" t="s">
        <v>7579</v>
      </c>
      <c r="E4011" s="800" t="s">
        <v>12924</v>
      </c>
      <c r="F4011" s="800"/>
      <c r="G4011" s="575" t="s">
        <v>58</v>
      </c>
      <c r="H4011" s="574">
        <v>4.8499999999999996</v>
      </c>
      <c r="I4011" s="573">
        <v>4.4800000000000004</v>
      </c>
      <c r="J4011" s="573">
        <v>21.72</v>
      </c>
    </row>
    <row r="4012" spans="1:10" ht="25.5">
      <c r="A4012" s="572"/>
      <c r="B4012" s="572"/>
      <c r="C4012" s="572"/>
      <c r="D4012" s="572"/>
      <c r="E4012" s="572" t="s">
        <v>12923</v>
      </c>
      <c r="F4012" s="571">
        <v>0</v>
      </c>
      <c r="G4012" s="572" t="s">
        <v>12922</v>
      </c>
      <c r="H4012" s="571">
        <v>0</v>
      </c>
      <c r="I4012" s="572" t="s">
        <v>12921</v>
      </c>
      <c r="J4012" s="571">
        <v>0</v>
      </c>
    </row>
    <row r="4013" spans="1:10" ht="15" thickBot="1">
      <c r="A4013" s="572"/>
      <c r="B4013" s="572"/>
      <c r="C4013" s="572"/>
      <c r="D4013" s="572"/>
      <c r="E4013" s="572" t="s">
        <v>12920</v>
      </c>
      <c r="F4013" s="571">
        <v>6.13</v>
      </c>
      <c r="G4013" s="572"/>
      <c r="H4013" s="801" t="s">
        <v>12919</v>
      </c>
      <c r="I4013" s="801"/>
      <c r="J4013" s="571">
        <v>27.85</v>
      </c>
    </row>
    <row r="4014" spans="1:10" ht="0.95" customHeight="1" thickTop="1">
      <c r="A4014" s="570"/>
      <c r="B4014" s="570"/>
      <c r="C4014" s="570"/>
      <c r="D4014" s="570"/>
      <c r="E4014" s="570"/>
      <c r="F4014" s="570"/>
      <c r="G4014" s="570"/>
      <c r="H4014" s="570"/>
      <c r="I4014" s="570"/>
      <c r="J4014" s="570"/>
    </row>
    <row r="4015" spans="1:10" ht="18" customHeight="1">
      <c r="A4015" s="590"/>
      <c r="B4015" s="588" t="s">
        <v>12942</v>
      </c>
      <c r="C4015" s="590" t="s">
        <v>12941</v>
      </c>
      <c r="D4015" s="590" t="s">
        <v>12940</v>
      </c>
      <c r="E4015" s="802" t="s">
        <v>12939</v>
      </c>
      <c r="F4015" s="802"/>
      <c r="G4015" s="589" t="s">
        <v>12938</v>
      </c>
      <c r="H4015" s="588" t="s">
        <v>12937</v>
      </c>
      <c r="I4015" s="588" t="s">
        <v>12936</v>
      </c>
      <c r="J4015" s="588" t="s">
        <v>12935</v>
      </c>
    </row>
    <row r="4016" spans="1:10" ht="36" customHeight="1">
      <c r="A4016" s="586" t="s">
        <v>12934</v>
      </c>
      <c r="B4016" s="587" t="s">
        <v>13152</v>
      </c>
      <c r="C4016" s="586" t="s">
        <v>7</v>
      </c>
      <c r="D4016" s="586" t="s">
        <v>2512</v>
      </c>
      <c r="E4016" s="803" t="s">
        <v>12945</v>
      </c>
      <c r="F4016" s="803"/>
      <c r="G4016" s="585" t="s">
        <v>61</v>
      </c>
      <c r="H4016" s="584">
        <v>1</v>
      </c>
      <c r="I4016" s="583">
        <v>94.34</v>
      </c>
      <c r="J4016" s="583">
        <v>94.34</v>
      </c>
    </row>
    <row r="4017" spans="1:10" ht="36" customHeight="1">
      <c r="A4017" s="581" t="s">
        <v>12930</v>
      </c>
      <c r="B4017" s="582" t="s">
        <v>13170</v>
      </c>
      <c r="C4017" s="581" t="s">
        <v>7</v>
      </c>
      <c r="D4017" s="581" t="s">
        <v>2508</v>
      </c>
      <c r="E4017" s="804" t="s">
        <v>12945</v>
      </c>
      <c r="F4017" s="804"/>
      <c r="G4017" s="580" t="s">
        <v>23</v>
      </c>
      <c r="H4017" s="579">
        <v>1</v>
      </c>
      <c r="I4017" s="578">
        <v>12.04</v>
      </c>
      <c r="J4017" s="578">
        <v>12.04</v>
      </c>
    </row>
    <row r="4018" spans="1:10" ht="36" customHeight="1">
      <c r="A4018" s="581" t="s">
        <v>12930</v>
      </c>
      <c r="B4018" s="582" t="s">
        <v>13172</v>
      </c>
      <c r="C4018" s="581" t="s">
        <v>7</v>
      </c>
      <c r="D4018" s="581" t="s">
        <v>2507</v>
      </c>
      <c r="E4018" s="804" t="s">
        <v>12945</v>
      </c>
      <c r="F4018" s="804"/>
      <c r="G4018" s="580" t="s">
        <v>23</v>
      </c>
      <c r="H4018" s="579">
        <v>1</v>
      </c>
      <c r="I4018" s="578">
        <v>63.38</v>
      </c>
      <c r="J4018" s="578">
        <v>63.38</v>
      </c>
    </row>
    <row r="4019" spans="1:10" ht="36" customHeight="1">
      <c r="A4019" s="581" t="s">
        <v>12930</v>
      </c>
      <c r="B4019" s="582" t="s">
        <v>13171</v>
      </c>
      <c r="C4019" s="581" t="s">
        <v>7</v>
      </c>
      <c r="D4019" s="581" t="s">
        <v>2513</v>
      </c>
      <c r="E4019" s="804" t="s">
        <v>12945</v>
      </c>
      <c r="F4019" s="804"/>
      <c r="G4019" s="580" t="s">
        <v>23</v>
      </c>
      <c r="H4019" s="579">
        <v>1</v>
      </c>
      <c r="I4019" s="578">
        <v>4.43</v>
      </c>
      <c r="J4019" s="578">
        <v>4.43</v>
      </c>
    </row>
    <row r="4020" spans="1:10" ht="24" customHeight="1">
      <c r="A4020" s="581" t="s">
        <v>12930</v>
      </c>
      <c r="B4020" s="582" t="s">
        <v>13094</v>
      </c>
      <c r="C4020" s="581" t="s">
        <v>7</v>
      </c>
      <c r="D4020" s="581" t="s">
        <v>175</v>
      </c>
      <c r="E4020" s="804" t="s">
        <v>12928</v>
      </c>
      <c r="F4020" s="804"/>
      <c r="G4020" s="580" t="s">
        <v>23</v>
      </c>
      <c r="H4020" s="579">
        <v>1</v>
      </c>
      <c r="I4020" s="578">
        <v>14.49</v>
      </c>
      <c r="J4020" s="578">
        <v>14.49</v>
      </c>
    </row>
    <row r="4021" spans="1:10" ht="25.5">
      <c r="A4021" s="572"/>
      <c r="B4021" s="572"/>
      <c r="C4021" s="572"/>
      <c r="D4021" s="572"/>
      <c r="E4021" s="572" t="s">
        <v>12923</v>
      </c>
      <c r="F4021" s="571">
        <v>6.2859936999999997</v>
      </c>
      <c r="G4021" s="572" t="s">
        <v>12922</v>
      </c>
      <c r="H4021" s="571">
        <v>5.28</v>
      </c>
      <c r="I4021" s="572" t="s">
        <v>12921</v>
      </c>
      <c r="J4021" s="571">
        <v>11.57</v>
      </c>
    </row>
    <row r="4022" spans="1:10" ht="15" thickBot="1">
      <c r="A4022" s="572"/>
      <c r="B4022" s="572"/>
      <c r="C4022" s="572"/>
      <c r="D4022" s="572"/>
      <c r="E4022" s="572" t="s">
        <v>12920</v>
      </c>
      <c r="F4022" s="571">
        <v>26.64</v>
      </c>
      <c r="G4022" s="572"/>
      <c r="H4022" s="801" t="s">
        <v>12919</v>
      </c>
      <c r="I4022" s="801"/>
      <c r="J4022" s="571">
        <v>120.98</v>
      </c>
    </row>
    <row r="4023" spans="1:10" ht="0.95" customHeight="1" thickTop="1">
      <c r="A4023" s="570"/>
      <c r="B4023" s="570"/>
      <c r="C4023" s="570"/>
      <c r="D4023" s="570"/>
      <c r="E4023" s="570"/>
      <c r="F4023" s="570"/>
      <c r="G4023" s="570"/>
      <c r="H4023" s="570"/>
      <c r="I4023" s="570"/>
      <c r="J4023" s="570"/>
    </row>
    <row r="4024" spans="1:10" ht="18" customHeight="1">
      <c r="A4024" s="590"/>
      <c r="B4024" s="588" t="s">
        <v>12942</v>
      </c>
      <c r="C4024" s="590" t="s">
        <v>12941</v>
      </c>
      <c r="D4024" s="590" t="s">
        <v>12940</v>
      </c>
      <c r="E4024" s="802" t="s">
        <v>12939</v>
      </c>
      <c r="F4024" s="802"/>
      <c r="G4024" s="589" t="s">
        <v>12938</v>
      </c>
      <c r="H4024" s="588" t="s">
        <v>12937</v>
      </c>
      <c r="I4024" s="588" t="s">
        <v>12936</v>
      </c>
      <c r="J4024" s="588" t="s">
        <v>12935</v>
      </c>
    </row>
    <row r="4025" spans="1:10" ht="36" customHeight="1">
      <c r="A4025" s="586" t="s">
        <v>12934</v>
      </c>
      <c r="B4025" s="587" t="s">
        <v>13153</v>
      </c>
      <c r="C4025" s="586" t="s">
        <v>7</v>
      </c>
      <c r="D4025" s="586" t="s">
        <v>2511</v>
      </c>
      <c r="E4025" s="803" t="s">
        <v>12945</v>
      </c>
      <c r="F4025" s="803"/>
      <c r="G4025" s="585" t="s">
        <v>46</v>
      </c>
      <c r="H4025" s="584">
        <v>1</v>
      </c>
      <c r="I4025" s="583">
        <v>377.45</v>
      </c>
      <c r="J4025" s="583">
        <v>377.45</v>
      </c>
    </row>
    <row r="4026" spans="1:10" ht="36" customHeight="1">
      <c r="A4026" s="581" t="s">
        <v>12930</v>
      </c>
      <c r="B4026" s="582" t="s">
        <v>13170</v>
      </c>
      <c r="C4026" s="581" t="s">
        <v>7</v>
      </c>
      <c r="D4026" s="581" t="s">
        <v>2508</v>
      </c>
      <c r="E4026" s="804" t="s">
        <v>12945</v>
      </c>
      <c r="F4026" s="804"/>
      <c r="G4026" s="580" t="s">
        <v>23</v>
      </c>
      <c r="H4026" s="579">
        <v>1</v>
      </c>
      <c r="I4026" s="578">
        <v>12.04</v>
      </c>
      <c r="J4026" s="578">
        <v>12.04</v>
      </c>
    </row>
    <row r="4027" spans="1:10" ht="36" customHeight="1">
      <c r="A4027" s="581" t="s">
        <v>12930</v>
      </c>
      <c r="B4027" s="582" t="s">
        <v>13169</v>
      </c>
      <c r="C4027" s="581" t="s">
        <v>7</v>
      </c>
      <c r="D4027" s="581" t="s">
        <v>2509</v>
      </c>
      <c r="E4027" s="804" t="s">
        <v>12945</v>
      </c>
      <c r="F4027" s="804"/>
      <c r="G4027" s="580" t="s">
        <v>23</v>
      </c>
      <c r="H4027" s="579">
        <v>1</v>
      </c>
      <c r="I4027" s="578">
        <v>101.89</v>
      </c>
      <c r="J4027" s="578">
        <v>101.89</v>
      </c>
    </row>
    <row r="4028" spans="1:10" ht="36" customHeight="1">
      <c r="A4028" s="581" t="s">
        <v>12930</v>
      </c>
      <c r="B4028" s="582" t="s">
        <v>13171</v>
      </c>
      <c r="C4028" s="581" t="s">
        <v>7</v>
      </c>
      <c r="D4028" s="581" t="s">
        <v>2513</v>
      </c>
      <c r="E4028" s="804" t="s">
        <v>12945</v>
      </c>
      <c r="F4028" s="804"/>
      <c r="G4028" s="580" t="s">
        <v>23</v>
      </c>
      <c r="H4028" s="579">
        <v>1</v>
      </c>
      <c r="I4028" s="578">
        <v>4.43</v>
      </c>
      <c r="J4028" s="578">
        <v>4.43</v>
      </c>
    </row>
    <row r="4029" spans="1:10" ht="36" customHeight="1">
      <c r="A4029" s="581" t="s">
        <v>12930</v>
      </c>
      <c r="B4029" s="582" t="s">
        <v>13172</v>
      </c>
      <c r="C4029" s="581" t="s">
        <v>7</v>
      </c>
      <c r="D4029" s="581" t="s">
        <v>2507</v>
      </c>
      <c r="E4029" s="804" t="s">
        <v>12945</v>
      </c>
      <c r="F4029" s="804"/>
      <c r="G4029" s="580" t="s">
        <v>23</v>
      </c>
      <c r="H4029" s="579">
        <v>1</v>
      </c>
      <c r="I4029" s="578">
        <v>63.38</v>
      </c>
      <c r="J4029" s="578">
        <v>63.38</v>
      </c>
    </row>
    <row r="4030" spans="1:10" ht="36" customHeight="1">
      <c r="A4030" s="581" t="s">
        <v>12930</v>
      </c>
      <c r="B4030" s="582" t="s">
        <v>13167</v>
      </c>
      <c r="C4030" s="581" t="s">
        <v>7</v>
      </c>
      <c r="D4030" s="581" t="s">
        <v>2510</v>
      </c>
      <c r="E4030" s="804" t="s">
        <v>12945</v>
      </c>
      <c r="F4030" s="804"/>
      <c r="G4030" s="580" t="s">
        <v>23</v>
      </c>
      <c r="H4030" s="579">
        <v>1</v>
      </c>
      <c r="I4030" s="578">
        <v>181.22</v>
      </c>
      <c r="J4030" s="578">
        <v>181.22</v>
      </c>
    </row>
    <row r="4031" spans="1:10" ht="24" customHeight="1">
      <c r="A4031" s="581" t="s">
        <v>12930</v>
      </c>
      <c r="B4031" s="582" t="s">
        <v>13094</v>
      </c>
      <c r="C4031" s="581" t="s">
        <v>7</v>
      </c>
      <c r="D4031" s="581" t="s">
        <v>175</v>
      </c>
      <c r="E4031" s="804" t="s">
        <v>12928</v>
      </c>
      <c r="F4031" s="804"/>
      <c r="G4031" s="580" t="s">
        <v>23</v>
      </c>
      <c r="H4031" s="579">
        <v>1</v>
      </c>
      <c r="I4031" s="578">
        <v>14.49</v>
      </c>
      <c r="J4031" s="578">
        <v>14.49</v>
      </c>
    </row>
    <row r="4032" spans="1:10" ht="25.5">
      <c r="A4032" s="572"/>
      <c r="B4032" s="572"/>
      <c r="C4032" s="572"/>
      <c r="D4032" s="572"/>
      <c r="E4032" s="572" t="s">
        <v>12923</v>
      </c>
      <c r="F4032" s="571">
        <v>6.2859936999999997</v>
      </c>
      <c r="G4032" s="572" t="s">
        <v>12922</v>
      </c>
      <c r="H4032" s="571">
        <v>5.28</v>
      </c>
      <c r="I4032" s="572" t="s">
        <v>12921</v>
      </c>
      <c r="J4032" s="571">
        <v>11.57</v>
      </c>
    </row>
    <row r="4033" spans="1:10" ht="15" thickBot="1">
      <c r="A4033" s="572"/>
      <c r="B4033" s="572"/>
      <c r="C4033" s="572"/>
      <c r="D4033" s="572"/>
      <c r="E4033" s="572" t="s">
        <v>12920</v>
      </c>
      <c r="F4033" s="571">
        <v>106.59</v>
      </c>
      <c r="G4033" s="572"/>
      <c r="H4033" s="801" t="s">
        <v>12919</v>
      </c>
      <c r="I4033" s="801"/>
      <c r="J4033" s="571">
        <v>484.04</v>
      </c>
    </row>
    <row r="4034" spans="1:10" ht="0.95" customHeight="1" thickTop="1">
      <c r="A4034" s="570"/>
      <c r="B4034" s="570"/>
      <c r="C4034" s="570"/>
      <c r="D4034" s="570"/>
      <c r="E4034" s="570"/>
      <c r="F4034" s="570"/>
      <c r="G4034" s="570"/>
      <c r="H4034" s="570"/>
      <c r="I4034" s="570"/>
      <c r="J4034" s="570"/>
    </row>
    <row r="4035" spans="1:10" ht="18" customHeight="1">
      <c r="A4035" s="590"/>
      <c r="B4035" s="588" t="s">
        <v>12942</v>
      </c>
      <c r="C4035" s="590" t="s">
        <v>12941</v>
      </c>
      <c r="D4035" s="590" t="s">
        <v>12940</v>
      </c>
      <c r="E4035" s="802" t="s">
        <v>12939</v>
      </c>
      <c r="F4035" s="802"/>
      <c r="G4035" s="589" t="s">
        <v>12938</v>
      </c>
      <c r="H4035" s="588" t="s">
        <v>12937</v>
      </c>
      <c r="I4035" s="588" t="s">
        <v>12936</v>
      </c>
      <c r="J4035" s="588" t="s">
        <v>12935</v>
      </c>
    </row>
    <row r="4036" spans="1:10" ht="36" customHeight="1">
      <c r="A4036" s="586" t="s">
        <v>12934</v>
      </c>
      <c r="B4036" s="587" t="s">
        <v>13172</v>
      </c>
      <c r="C4036" s="586" t="s">
        <v>7</v>
      </c>
      <c r="D4036" s="586" t="s">
        <v>2507</v>
      </c>
      <c r="E4036" s="803" t="s">
        <v>12945</v>
      </c>
      <c r="F4036" s="803"/>
      <c r="G4036" s="585" t="s">
        <v>23</v>
      </c>
      <c r="H4036" s="584">
        <v>1</v>
      </c>
      <c r="I4036" s="583">
        <v>63.38</v>
      </c>
      <c r="J4036" s="583">
        <v>63.38</v>
      </c>
    </row>
    <row r="4037" spans="1:10" ht="36" customHeight="1">
      <c r="A4037" s="576" t="s">
        <v>12926</v>
      </c>
      <c r="B4037" s="577" t="s">
        <v>13168</v>
      </c>
      <c r="C4037" s="576" t="s">
        <v>7</v>
      </c>
      <c r="D4037" s="576" t="s">
        <v>6749</v>
      </c>
      <c r="E4037" s="800" t="s">
        <v>12947</v>
      </c>
      <c r="F4037" s="800"/>
      <c r="G4037" s="575" t="s">
        <v>41</v>
      </c>
      <c r="H4037" s="574">
        <v>4.0000000000000003E-5</v>
      </c>
      <c r="I4037" s="573">
        <v>1584728.48</v>
      </c>
      <c r="J4037" s="573">
        <v>63.38</v>
      </c>
    </row>
    <row r="4038" spans="1:10" ht="25.5">
      <c r="A4038" s="572"/>
      <c r="B4038" s="572"/>
      <c r="C4038" s="572"/>
      <c r="D4038" s="572"/>
      <c r="E4038" s="572" t="s">
        <v>12923</v>
      </c>
      <c r="F4038" s="571">
        <v>0</v>
      </c>
      <c r="G4038" s="572" t="s">
        <v>12922</v>
      </c>
      <c r="H4038" s="571">
        <v>0</v>
      </c>
      <c r="I4038" s="572" t="s">
        <v>12921</v>
      </c>
      <c r="J4038" s="571">
        <v>0</v>
      </c>
    </row>
    <row r="4039" spans="1:10" ht="15" thickBot="1">
      <c r="A4039" s="572"/>
      <c r="B4039" s="572"/>
      <c r="C4039" s="572"/>
      <c r="D4039" s="572"/>
      <c r="E4039" s="572" t="s">
        <v>12920</v>
      </c>
      <c r="F4039" s="571">
        <v>17.89</v>
      </c>
      <c r="G4039" s="572"/>
      <c r="H4039" s="801" t="s">
        <v>12919</v>
      </c>
      <c r="I4039" s="801"/>
      <c r="J4039" s="571">
        <v>81.27</v>
      </c>
    </row>
    <row r="4040" spans="1:10" ht="0.95" customHeight="1" thickTop="1">
      <c r="A4040" s="570"/>
      <c r="B4040" s="570"/>
      <c r="C4040" s="570"/>
      <c r="D4040" s="570"/>
      <c r="E4040" s="570"/>
      <c r="F4040" s="570"/>
      <c r="G4040" s="570"/>
      <c r="H4040" s="570"/>
      <c r="I4040" s="570"/>
      <c r="J4040" s="570"/>
    </row>
    <row r="4041" spans="1:10" ht="18" customHeight="1">
      <c r="A4041" s="590"/>
      <c r="B4041" s="588" t="s">
        <v>12942</v>
      </c>
      <c r="C4041" s="590" t="s">
        <v>12941</v>
      </c>
      <c r="D4041" s="590" t="s">
        <v>12940</v>
      </c>
      <c r="E4041" s="802" t="s">
        <v>12939</v>
      </c>
      <c r="F4041" s="802"/>
      <c r="G4041" s="589" t="s">
        <v>12938</v>
      </c>
      <c r="H4041" s="588" t="s">
        <v>12937</v>
      </c>
      <c r="I4041" s="588" t="s">
        <v>12936</v>
      </c>
      <c r="J4041" s="588" t="s">
        <v>12935</v>
      </c>
    </row>
    <row r="4042" spans="1:10" ht="36" customHeight="1">
      <c r="A4042" s="586" t="s">
        <v>12934</v>
      </c>
      <c r="B4042" s="587" t="s">
        <v>13171</v>
      </c>
      <c r="C4042" s="586" t="s">
        <v>7</v>
      </c>
      <c r="D4042" s="586" t="s">
        <v>2513</v>
      </c>
      <c r="E4042" s="803" t="s">
        <v>12945</v>
      </c>
      <c r="F4042" s="803"/>
      <c r="G4042" s="585" t="s">
        <v>23</v>
      </c>
      <c r="H4042" s="584">
        <v>1</v>
      </c>
      <c r="I4042" s="583">
        <v>4.43</v>
      </c>
      <c r="J4042" s="583">
        <v>4.43</v>
      </c>
    </row>
    <row r="4043" spans="1:10" ht="36" customHeight="1">
      <c r="A4043" s="576" t="s">
        <v>12926</v>
      </c>
      <c r="B4043" s="577" t="s">
        <v>13168</v>
      </c>
      <c r="C4043" s="576" t="s">
        <v>7</v>
      </c>
      <c r="D4043" s="576" t="s">
        <v>6749</v>
      </c>
      <c r="E4043" s="800" t="s">
        <v>12947</v>
      </c>
      <c r="F4043" s="800"/>
      <c r="G4043" s="575" t="s">
        <v>41</v>
      </c>
      <c r="H4043" s="574">
        <v>2.7999999999999999E-6</v>
      </c>
      <c r="I4043" s="573">
        <v>1584728.48</v>
      </c>
      <c r="J4043" s="573">
        <v>4.43</v>
      </c>
    </row>
    <row r="4044" spans="1:10" ht="25.5">
      <c r="A4044" s="572"/>
      <c r="B4044" s="572"/>
      <c r="C4044" s="572"/>
      <c r="D4044" s="572"/>
      <c r="E4044" s="572" t="s">
        <v>12923</v>
      </c>
      <c r="F4044" s="571">
        <v>0</v>
      </c>
      <c r="G4044" s="572" t="s">
        <v>12922</v>
      </c>
      <c r="H4044" s="571">
        <v>0</v>
      </c>
      <c r="I4044" s="572" t="s">
        <v>12921</v>
      </c>
      <c r="J4044" s="571">
        <v>0</v>
      </c>
    </row>
    <row r="4045" spans="1:10" ht="15" thickBot="1">
      <c r="A4045" s="572"/>
      <c r="B4045" s="572"/>
      <c r="C4045" s="572"/>
      <c r="D4045" s="572"/>
      <c r="E4045" s="572" t="s">
        <v>12920</v>
      </c>
      <c r="F4045" s="571">
        <v>1.25</v>
      </c>
      <c r="G4045" s="572"/>
      <c r="H4045" s="801" t="s">
        <v>12919</v>
      </c>
      <c r="I4045" s="801"/>
      <c r="J4045" s="571">
        <v>5.68</v>
      </c>
    </row>
    <row r="4046" spans="1:10" ht="0.95" customHeight="1" thickTop="1">
      <c r="A4046" s="570"/>
      <c r="B4046" s="570"/>
      <c r="C4046" s="570"/>
      <c r="D4046" s="570"/>
      <c r="E4046" s="570"/>
      <c r="F4046" s="570"/>
      <c r="G4046" s="570"/>
      <c r="H4046" s="570"/>
      <c r="I4046" s="570"/>
      <c r="J4046" s="570"/>
    </row>
    <row r="4047" spans="1:10" ht="18" customHeight="1">
      <c r="A4047" s="590"/>
      <c r="B4047" s="588" t="s">
        <v>12942</v>
      </c>
      <c r="C4047" s="590" t="s">
        <v>12941</v>
      </c>
      <c r="D4047" s="590" t="s">
        <v>12940</v>
      </c>
      <c r="E4047" s="802" t="s">
        <v>12939</v>
      </c>
      <c r="F4047" s="802"/>
      <c r="G4047" s="589" t="s">
        <v>12938</v>
      </c>
      <c r="H4047" s="588" t="s">
        <v>12937</v>
      </c>
      <c r="I4047" s="588" t="s">
        <v>12936</v>
      </c>
      <c r="J4047" s="588" t="s">
        <v>12935</v>
      </c>
    </row>
    <row r="4048" spans="1:10" ht="36" customHeight="1">
      <c r="A4048" s="586" t="s">
        <v>12934</v>
      </c>
      <c r="B4048" s="587" t="s">
        <v>13170</v>
      </c>
      <c r="C4048" s="586" t="s">
        <v>7</v>
      </c>
      <c r="D4048" s="586" t="s">
        <v>2508</v>
      </c>
      <c r="E4048" s="803" t="s">
        <v>12945</v>
      </c>
      <c r="F4048" s="803"/>
      <c r="G4048" s="585" t="s">
        <v>23</v>
      </c>
      <c r="H4048" s="584">
        <v>1</v>
      </c>
      <c r="I4048" s="583">
        <v>12.04</v>
      </c>
      <c r="J4048" s="583">
        <v>12.04</v>
      </c>
    </row>
    <row r="4049" spans="1:10" ht="36" customHeight="1">
      <c r="A4049" s="576" t="s">
        <v>12926</v>
      </c>
      <c r="B4049" s="577" t="s">
        <v>13168</v>
      </c>
      <c r="C4049" s="576" t="s">
        <v>7</v>
      </c>
      <c r="D4049" s="576" t="s">
        <v>6749</v>
      </c>
      <c r="E4049" s="800" t="s">
        <v>12947</v>
      </c>
      <c r="F4049" s="800"/>
      <c r="G4049" s="575" t="s">
        <v>41</v>
      </c>
      <c r="H4049" s="574">
        <v>7.6000000000000001E-6</v>
      </c>
      <c r="I4049" s="573">
        <v>1584728.48</v>
      </c>
      <c r="J4049" s="573">
        <v>12.04</v>
      </c>
    </row>
    <row r="4050" spans="1:10" ht="25.5">
      <c r="A4050" s="572"/>
      <c r="B4050" s="572"/>
      <c r="C4050" s="572"/>
      <c r="D4050" s="572"/>
      <c r="E4050" s="572" t="s">
        <v>12923</v>
      </c>
      <c r="F4050" s="571">
        <v>0</v>
      </c>
      <c r="G4050" s="572" t="s">
        <v>12922</v>
      </c>
      <c r="H4050" s="571">
        <v>0</v>
      </c>
      <c r="I4050" s="572" t="s">
        <v>12921</v>
      </c>
      <c r="J4050" s="571">
        <v>0</v>
      </c>
    </row>
    <row r="4051" spans="1:10" ht="15" thickBot="1">
      <c r="A4051" s="572"/>
      <c r="B4051" s="572"/>
      <c r="C4051" s="572"/>
      <c r="D4051" s="572"/>
      <c r="E4051" s="572" t="s">
        <v>12920</v>
      </c>
      <c r="F4051" s="571">
        <v>3.4</v>
      </c>
      <c r="G4051" s="572"/>
      <c r="H4051" s="801" t="s">
        <v>12919</v>
      </c>
      <c r="I4051" s="801"/>
      <c r="J4051" s="571">
        <v>15.44</v>
      </c>
    </row>
    <row r="4052" spans="1:10" ht="0.95" customHeight="1" thickTop="1">
      <c r="A4052" s="570"/>
      <c r="B4052" s="570"/>
      <c r="C4052" s="570"/>
      <c r="D4052" s="570"/>
      <c r="E4052" s="570"/>
      <c r="F4052" s="570"/>
      <c r="G4052" s="570"/>
      <c r="H4052" s="570"/>
      <c r="I4052" s="570"/>
      <c r="J4052" s="570"/>
    </row>
    <row r="4053" spans="1:10" ht="18" customHeight="1">
      <c r="A4053" s="590"/>
      <c r="B4053" s="588" t="s">
        <v>12942</v>
      </c>
      <c r="C4053" s="590" t="s">
        <v>12941</v>
      </c>
      <c r="D4053" s="590" t="s">
        <v>12940</v>
      </c>
      <c r="E4053" s="802" t="s">
        <v>12939</v>
      </c>
      <c r="F4053" s="802"/>
      <c r="G4053" s="589" t="s">
        <v>12938</v>
      </c>
      <c r="H4053" s="588" t="s">
        <v>12937</v>
      </c>
      <c r="I4053" s="588" t="s">
        <v>12936</v>
      </c>
      <c r="J4053" s="588" t="s">
        <v>12935</v>
      </c>
    </row>
    <row r="4054" spans="1:10" ht="36" customHeight="1">
      <c r="A4054" s="586" t="s">
        <v>12934</v>
      </c>
      <c r="B4054" s="587" t="s">
        <v>13169</v>
      </c>
      <c r="C4054" s="586" t="s">
        <v>7</v>
      </c>
      <c r="D4054" s="586" t="s">
        <v>2509</v>
      </c>
      <c r="E4054" s="803" t="s">
        <v>12945</v>
      </c>
      <c r="F4054" s="803"/>
      <c r="G4054" s="585" t="s">
        <v>23</v>
      </c>
      <c r="H4054" s="584">
        <v>1</v>
      </c>
      <c r="I4054" s="583">
        <v>101.89</v>
      </c>
      <c r="J4054" s="583">
        <v>101.89</v>
      </c>
    </row>
    <row r="4055" spans="1:10" ht="36" customHeight="1">
      <c r="A4055" s="576" t="s">
        <v>12926</v>
      </c>
      <c r="B4055" s="577" t="s">
        <v>13168</v>
      </c>
      <c r="C4055" s="576" t="s">
        <v>7</v>
      </c>
      <c r="D4055" s="576" t="s">
        <v>6749</v>
      </c>
      <c r="E4055" s="800" t="s">
        <v>12947</v>
      </c>
      <c r="F4055" s="800"/>
      <c r="G4055" s="575" t="s">
        <v>41</v>
      </c>
      <c r="H4055" s="574">
        <v>6.4300000000000004E-5</v>
      </c>
      <c r="I4055" s="573">
        <v>1584728.48</v>
      </c>
      <c r="J4055" s="573">
        <v>101.89</v>
      </c>
    </row>
    <row r="4056" spans="1:10" ht="25.5">
      <c r="A4056" s="572"/>
      <c r="B4056" s="572"/>
      <c r="C4056" s="572"/>
      <c r="D4056" s="572"/>
      <c r="E4056" s="572" t="s">
        <v>12923</v>
      </c>
      <c r="F4056" s="571">
        <v>0</v>
      </c>
      <c r="G4056" s="572" t="s">
        <v>12922</v>
      </c>
      <c r="H4056" s="571">
        <v>0</v>
      </c>
      <c r="I4056" s="572" t="s">
        <v>12921</v>
      </c>
      <c r="J4056" s="571">
        <v>0</v>
      </c>
    </row>
    <row r="4057" spans="1:10" ht="15" thickBot="1">
      <c r="A4057" s="572"/>
      <c r="B4057" s="572"/>
      <c r="C4057" s="572"/>
      <c r="D4057" s="572"/>
      <c r="E4057" s="572" t="s">
        <v>12920</v>
      </c>
      <c r="F4057" s="571">
        <v>28.77</v>
      </c>
      <c r="G4057" s="572"/>
      <c r="H4057" s="801" t="s">
        <v>12919</v>
      </c>
      <c r="I4057" s="801"/>
      <c r="J4057" s="571">
        <v>130.66</v>
      </c>
    </row>
    <row r="4058" spans="1:10" ht="0.95" customHeight="1" thickTop="1">
      <c r="A4058" s="570"/>
      <c r="B4058" s="570"/>
      <c r="C4058" s="570"/>
      <c r="D4058" s="570"/>
      <c r="E4058" s="570"/>
      <c r="F4058" s="570"/>
      <c r="G4058" s="570"/>
      <c r="H4058" s="570"/>
      <c r="I4058" s="570"/>
      <c r="J4058" s="570"/>
    </row>
    <row r="4059" spans="1:10" ht="18" customHeight="1">
      <c r="A4059" s="590"/>
      <c r="B4059" s="588" t="s">
        <v>12942</v>
      </c>
      <c r="C4059" s="590" t="s">
        <v>12941</v>
      </c>
      <c r="D4059" s="590" t="s">
        <v>12940</v>
      </c>
      <c r="E4059" s="802" t="s">
        <v>12939</v>
      </c>
      <c r="F4059" s="802"/>
      <c r="G4059" s="589" t="s">
        <v>12938</v>
      </c>
      <c r="H4059" s="588" t="s">
        <v>12937</v>
      </c>
      <c r="I4059" s="588" t="s">
        <v>12936</v>
      </c>
      <c r="J4059" s="588" t="s">
        <v>12935</v>
      </c>
    </row>
    <row r="4060" spans="1:10" ht="36" customHeight="1">
      <c r="A4060" s="586" t="s">
        <v>12934</v>
      </c>
      <c r="B4060" s="587" t="s">
        <v>13167</v>
      </c>
      <c r="C4060" s="586" t="s">
        <v>7</v>
      </c>
      <c r="D4060" s="586" t="s">
        <v>2510</v>
      </c>
      <c r="E4060" s="803" t="s">
        <v>12945</v>
      </c>
      <c r="F4060" s="803"/>
      <c r="G4060" s="585" t="s">
        <v>23</v>
      </c>
      <c r="H4060" s="584">
        <v>1</v>
      </c>
      <c r="I4060" s="583">
        <v>181.22</v>
      </c>
      <c r="J4060" s="583">
        <v>181.22</v>
      </c>
    </row>
    <row r="4061" spans="1:10" ht="24" customHeight="1">
      <c r="A4061" s="576" t="s">
        <v>12926</v>
      </c>
      <c r="B4061" s="577" t="s">
        <v>12944</v>
      </c>
      <c r="C4061" s="576" t="s">
        <v>7</v>
      </c>
      <c r="D4061" s="576" t="s">
        <v>6410</v>
      </c>
      <c r="E4061" s="800" t="s">
        <v>12924</v>
      </c>
      <c r="F4061" s="800"/>
      <c r="G4061" s="575" t="s">
        <v>12943</v>
      </c>
      <c r="H4061" s="574">
        <v>221</v>
      </c>
      <c r="I4061" s="573">
        <v>0.82</v>
      </c>
      <c r="J4061" s="573">
        <v>181.22</v>
      </c>
    </row>
    <row r="4062" spans="1:10" ht="25.5">
      <c r="A4062" s="572"/>
      <c r="B4062" s="572"/>
      <c r="C4062" s="572"/>
      <c r="D4062" s="572"/>
      <c r="E4062" s="572" t="s">
        <v>12923</v>
      </c>
      <c r="F4062" s="571">
        <v>0</v>
      </c>
      <c r="G4062" s="572" t="s">
        <v>12922</v>
      </c>
      <c r="H4062" s="571">
        <v>0</v>
      </c>
      <c r="I4062" s="572" t="s">
        <v>12921</v>
      </c>
      <c r="J4062" s="571">
        <v>0</v>
      </c>
    </row>
    <row r="4063" spans="1:10" ht="15" thickBot="1">
      <c r="A4063" s="572"/>
      <c r="B4063" s="572"/>
      <c r="C4063" s="572"/>
      <c r="D4063" s="572"/>
      <c r="E4063" s="572" t="s">
        <v>12920</v>
      </c>
      <c r="F4063" s="571">
        <v>51.17</v>
      </c>
      <c r="G4063" s="572"/>
      <c r="H4063" s="801" t="s">
        <v>12919</v>
      </c>
      <c r="I4063" s="801"/>
      <c r="J4063" s="571">
        <v>232.39</v>
      </c>
    </row>
    <row r="4064" spans="1:10" ht="0.95" customHeight="1" thickTop="1">
      <c r="A4064" s="570"/>
      <c r="B4064" s="570"/>
      <c r="C4064" s="570"/>
      <c r="D4064" s="570"/>
      <c r="E4064" s="570"/>
      <c r="F4064" s="570"/>
      <c r="G4064" s="570"/>
      <c r="H4064" s="570"/>
      <c r="I4064" s="570"/>
      <c r="J4064" s="570"/>
    </row>
    <row r="4065" spans="1:10" ht="18" customHeight="1">
      <c r="A4065" s="590"/>
      <c r="B4065" s="588" t="s">
        <v>12942</v>
      </c>
      <c r="C4065" s="590" t="s">
        <v>12941</v>
      </c>
      <c r="D4065" s="590" t="s">
        <v>12940</v>
      </c>
      <c r="E4065" s="802" t="s">
        <v>12939</v>
      </c>
      <c r="F4065" s="802"/>
      <c r="G4065" s="589" t="s">
        <v>12938</v>
      </c>
      <c r="H4065" s="588" t="s">
        <v>12937</v>
      </c>
      <c r="I4065" s="588" t="s">
        <v>12936</v>
      </c>
      <c r="J4065" s="588" t="s">
        <v>12935</v>
      </c>
    </row>
    <row r="4066" spans="1:10" ht="60" customHeight="1">
      <c r="A4066" s="586" t="s">
        <v>12934</v>
      </c>
      <c r="B4066" s="587" t="s">
        <v>13166</v>
      </c>
      <c r="C4066" s="586" t="s">
        <v>7</v>
      </c>
      <c r="D4066" s="586" t="s">
        <v>804</v>
      </c>
      <c r="E4066" s="803" t="s">
        <v>12945</v>
      </c>
      <c r="F4066" s="803"/>
      <c r="G4066" s="585" t="s">
        <v>61</v>
      </c>
      <c r="H4066" s="584">
        <v>1</v>
      </c>
      <c r="I4066" s="583">
        <v>33.81</v>
      </c>
      <c r="J4066" s="583">
        <v>33.81</v>
      </c>
    </row>
    <row r="4067" spans="1:10" ht="60" customHeight="1">
      <c r="A4067" s="581" t="s">
        <v>12930</v>
      </c>
      <c r="B4067" s="582" t="s">
        <v>13162</v>
      </c>
      <c r="C4067" s="581" t="s">
        <v>7</v>
      </c>
      <c r="D4067" s="581" t="s">
        <v>1317</v>
      </c>
      <c r="E4067" s="804" t="s">
        <v>12945</v>
      </c>
      <c r="F4067" s="804"/>
      <c r="G4067" s="580" t="s">
        <v>23</v>
      </c>
      <c r="H4067" s="579">
        <v>1</v>
      </c>
      <c r="I4067" s="578">
        <v>2.5099999999999998</v>
      </c>
      <c r="J4067" s="578">
        <v>2.5099999999999998</v>
      </c>
    </row>
    <row r="4068" spans="1:10" ht="60" customHeight="1">
      <c r="A4068" s="581" t="s">
        <v>12930</v>
      </c>
      <c r="B4068" s="582" t="s">
        <v>13164</v>
      </c>
      <c r="C4068" s="581" t="s">
        <v>7</v>
      </c>
      <c r="D4068" s="581" t="s">
        <v>1316</v>
      </c>
      <c r="E4068" s="804" t="s">
        <v>12945</v>
      </c>
      <c r="F4068" s="804"/>
      <c r="G4068" s="580" t="s">
        <v>23</v>
      </c>
      <c r="H4068" s="579">
        <v>1</v>
      </c>
      <c r="I4068" s="578">
        <v>12.01</v>
      </c>
      <c r="J4068" s="578">
        <v>12.01</v>
      </c>
    </row>
    <row r="4069" spans="1:10" ht="60" customHeight="1">
      <c r="A4069" s="581" t="s">
        <v>12930</v>
      </c>
      <c r="B4069" s="582" t="s">
        <v>13163</v>
      </c>
      <c r="C4069" s="581" t="s">
        <v>7</v>
      </c>
      <c r="D4069" s="581" t="s">
        <v>2007</v>
      </c>
      <c r="E4069" s="804" t="s">
        <v>12945</v>
      </c>
      <c r="F4069" s="804"/>
      <c r="G4069" s="580" t="s">
        <v>23</v>
      </c>
      <c r="H4069" s="579">
        <v>1</v>
      </c>
      <c r="I4069" s="578">
        <v>0.97</v>
      </c>
      <c r="J4069" s="578">
        <v>0.97</v>
      </c>
    </row>
    <row r="4070" spans="1:10" ht="24" customHeight="1">
      <c r="A4070" s="581" t="s">
        <v>12930</v>
      </c>
      <c r="B4070" s="582" t="s">
        <v>13105</v>
      </c>
      <c r="C4070" s="581" t="s">
        <v>7</v>
      </c>
      <c r="D4070" s="581" t="s">
        <v>168</v>
      </c>
      <c r="E4070" s="804" t="s">
        <v>12928</v>
      </c>
      <c r="F4070" s="804"/>
      <c r="G4070" s="580" t="s">
        <v>23</v>
      </c>
      <c r="H4070" s="579">
        <v>1</v>
      </c>
      <c r="I4070" s="578">
        <v>18.32</v>
      </c>
      <c r="J4070" s="578">
        <v>18.32</v>
      </c>
    </row>
    <row r="4071" spans="1:10" ht="25.5">
      <c r="A4071" s="572"/>
      <c r="B4071" s="572"/>
      <c r="C4071" s="572"/>
      <c r="D4071" s="572"/>
      <c r="E4071" s="572" t="s">
        <v>12923</v>
      </c>
      <c r="F4071" s="571">
        <v>8.3668368999999991</v>
      </c>
      <c r="G4071" s="572" t="s">
        <v>12922</v>
      </c>
      <c r="H4071" s="571">
        <v>7.03</v>
      </c>
      <c r="I4071" s="572" t="s">
        <v>12921</v>
      </c>
      <c r="J4071" s="571">
        <v>15.4</v>
      </c>
    </row>
    <row r="4072" spans="1:10" ht="15" thickBot="1">
      <c r="A4072" s="572"/>
      <c r="B4072" s="572"/>
      <c r="C4072" s="572"/>
      <c r="D4072" s="572"/>
      <c r="E4072" s="572" t="s">
        <v>12920</v>
      </c>
      <c r="F4072" s="571">
        <v>9.5399999999999991</v>
      </c>
      <c r="G4072" s="572"/>
      <c r="H4072" s="801" t="s">
        <v>12919</v>
      </c>
      <c r="I4072" s="801"/>
      <c r="J4072" s="571">
        <v>43.35</v>
      </c>
    </row>
    <row r="4073" spans="1:10" ht="0.95" customHeight="1" thickTop="1">
      <c r="A4073" s="570"/>
      <c r="B4073" s="570"/>
      <c r="C4073" s="570"/>
      <c r="D4073" s="570"/>
      <c r="E4073" s="570"/>
      <c r="F4073" s="570"/>
      <c r="G4073" s="570"/>
      <c r="H4073" s="570"/>
      <c r="I4073" s="570"/>
      <c r="J4073" s="570"/>
    </row>
    <row r="4074" spans="1:10" ht="18" customHeight="1">
      <c r="A4074" s="590"/>
      <c r="B4074" s="588" t="s">
        <v>12942</v>
      </c>
      <c r="C4074" s="590" t="s">
        <v>12941</v>
      </c>
      <c r="D4074" s="590" t="s">
        <v>12940</v>
      </c>
      <c r="E4074" s="802" t="s">
        <v>12939</v>
      </c>
      <c r="F4074" s="802"/>
      <c r="G4074" s="589" t="s">
        <v>12938</v>
      </c>
      <c r="H4074" s="588" t="s">
        <v>12937</v>
      </c>
      <c r="I4074" s="588" t="s">
        <v>12936</v>
      </c>
      <c r="J4074" s="588" t="s">
        <v>12935</v>
      </c>
    </row>
    <row r="4075" spans="1:10" ht="60" customHeight="1">
      <c r="A4075" s="586" t="s">
        <v>12934</v>
      </c>
      <c r="B4075" s="587" t="s">
        <v>13165</v>
      </c>
      <c r="C4075" s="586" t="s">
        <v>7</v>
      </c>
      <c r="D4075" s="586" t="s">
        <v>803</v>
      </c>
      <c r="E4075" s="803" t="s">
        <v>12945</v>
      </c>
      <c r="F4075" s="803"/>
      <c r="G4075" s="585" t="s">
        <v>46</v>
      </c>
      <c r="H4075" s="584">
        <v>1</v>
      </c>
      <c r="I4075" s="583">
        <v>174.73</v>
      </c>
      <c r="J4075" s="583">
        <v>174.73</v>
      </c>
    </row>
    <row r="4076" spans="1:10" ht="60" customHeight="1">
      <c r="A4076" s="581" t="s">
        <v>12930</v>
      </c>
      <c r="B4076" s="582" t="s">
        <v>13164</v>
      </c>
      <c r="C4076" s="581" t="s">
        <v>7</v>
      </c>
      <c r="D4076" s="581" t="s">
        <v>1316</v>
      </c>
      <c r="E4076" s="804" t="s">
        <v>12945</v>
      </c>
      <c r="F4076" s="804"/>
      <c r="G4076" s="580" t="s">
        <v>23</v>
      </c>
      <c r="H4076" s="579">
        <v>1</v>
      </c>
      <c r="I4076" s="578">
        <v>12.01</v>
      </c>
      <c r="J4076" s="578">
        <v>12.01</v>
      </c>
    </row>
    <row r="4077" spans="1:10" ht="60" customHeight="1">
      <c r="A4077" s="581" t="s">
        <v>12930</v>
      </c>
      <c r="B4077" s="582" t="s">
        <v>13162</v>
      </c>
      <c r="C4077" s="581" t="s">
        <v>7</v>
      </c>
      <c r="D4077" s="581" t="s">
        <v>1317</v>
      </c>
      <c r="E4077" s="804" t="s">
        <v>12945</v>
      </c>
      <c r="F4077" s="804"/>
      <c r="G4077" s="580" t="s">
        <v>23</v>
      </c>
      <c r="H4077" s="579">
        <v>1</v>
      </c>
      <c r="I4077" s="578">
        <v>2.5099999999999998</v>
      </c>
      <c r="J4077" s="578">
        <v>2.5099999999999998</v>
      </c>
    </row>
    <row r="4078" spans="1:10" ht="60" customHeight="1">
      <c r="A4078" s="581" t="s">
        <v>12930</v>
      </c>
      <c r="B4078" s="582" t="s">
        <v>13161</v>
      </c>
      <c r="C4078" s="581" t="s">
        <v>7</v>
      </c>
      <c r="D4078" s="581" t="s">
        <v>1318</v>
      </c>
      <c r="E4078" s="804" t="s">
        <v>12945</v>
      </c>
      <c r="F4078" s="804"/>
      <c r="G4078" s="580" t="s">
        <v>23</v>
      </c>
      <c r="H4078" s="579">
        <v>1</v>
      </c>
      <c r="I4078" s="578">
        <v>22.52</v>
      </c>
      <c r="J4078" s="578">
        <v>22.52</v>
      </c>
    </row>
    <row r="4079" spans="1:10" ht="60" customHeight="1">
      <c r="A4079" s="581" t="s">
        <v>12930</v>
      </c>
      <c r="B4079" s="582" t="s">
        <v>13158</v>
      </c>
      <c r="C4079" s="581" t="s">
        <v>7</v>
      </c>
      <c r="D4079" s="581" t="s">
        <v>2008</v>
      </c>
      <c r="E4079" s="804" t="s">
        <v>12945</v>
      </c>
      <c r="F4079" s="804"/>
      <c r="G4079" s="580" t="s">
        <v>23</v>
      </c>
      <c r="H4079" s="579">
        <v>1</v>
      </c>
      <c r="I4079" s="578">
        <v>118.4</v>
      </c>
      <c r="J4079" s="578">
        <v>118.4</v>
      </c>
    </row>
    <row r="4080" spans="1:10" ht="60" customHeight="1">
      <c r="A4080" s="581" t="s">
        <v>12930</v>
      </c>
      <c r="B4080" s="582" t="s">
        <v>13163</v>
      </c>
      <c r="C4080" s="581" t="s">
        <v>7</v>
      </c>
      <c r="D4080" s="581" t="s">
        <v>2007</v>
      </c>
      <c r="E4080" s="804" t="s">
        <v>12945</v>
      </c>
      <c r="F4080" s="804"/>
      <c r="G4080" s="580" t="s">
        <v>23</v>
      </c>
      <c r="H4080" s="579">
        <v>1</v>
      </c>
      <c r="I4080" s="578">
        <v>0.97</v>
      </c>
      <c r="J4080" s="578">
        <v>0.97</v>
      </c>
    </row>
    <row r="4081" spans="1:10" ht="24" customHeight="1">
      <c r="A4081" s="581" t="s">
        <v>12930</v>
      </c>
      <c r="B4081" s="582" t="s">
        <v>13105</v>
      </c>
      <c r="C4081" s="581" t="s">
        <v>7</v>
      </c>
      <c r="D4081" s="581" t="s">
        <v>168</v>
      </c>
      <c r="E4081" s="804" t="s">
        <v>12928</v>
      </c>
      <c r="F4081" s="804"/>
      <c r="G4081" s="580" t="s">
        <v>23</v>
      </c>
      <c r="H4081" s="579">
        <v>1</v>
      </c>
      <c r="I4081" s="578">
        <v>18.32</v>
      </c>
      <c r="J4081" s="578">
        <v>18.32</v>
      </c>
    </row>
    <row r="4082" spans="1:10" ht="25.5">
      <c r="A4082" s="572"/>
      <c r="B4082" s="572"/>
      <c r="C4082" s="572"/>
      <c r="D4082" s="572"/>
      <c r="E4082" s="572" t="s">
        <v>12923</v>
      </c>
      <c r="F4082" s="571">
        <v>8.3668368999999991</v>
      </c>
      <c r="G4082" s="572" t="s">
        <v>12922</v>
      </c>
      <c r="H4082" s="571">
        <v>7.03</v>
      </c>
      <c r="I4082" s="572" t="s">
        <v>12921</v>
      </c>
      <c r="J4082" s="571">
        <v>15.4</v>
      </c>
    </row>
    <row r="4083" spans="1:10" ht="15" thickBot="1">
      <c r="A4083" s="572"/>
      <c r="B4083" s="572"/>
      <c r="C4083" s="572"/>
      <c r="D4083" s="572"/>
      <c r="E4083" s="572" t="s">
        <v>12920</v>
      </c>
      <c r="F4083" s="571">
        <v>49.34</v>
      </c>
      <c r="G4083" s="572"/>
      <c r="H4083" s="801" t="s">
        <v>12919</v>
      </c>
      <c r="I4083" s="801"/>
      <c r="J4083" s="571">
        <v>224.07</v>
      </c>
    </row>
    <row r="4084" spans="1:10" ht="0.95" customHeight="1" thickTop="1">
      <c r="A4084" s="570"/>
      <c r="B4084" s="570"/>
      <c r="C4084" s="570"/>
      <c r="D4084" s="570"/>
      <c r="E4084" s="570"/>
      <c r="F4084" s="570"/>
      <c r="G4084" s="570"/>
      <c r="H4084" s="570"/>
      <c r="I4084" s="570"/>
      <c r="J4084" s="570"/>
    </row>
    <row r="4085" spans="1:10" ht="18" customHeight="1">
      <c r="A4085" s="590"/>
      <c r="B4085" s="588" t="s">
        <v>12942</v>
      </c>
      <c r="C4085" s="590" t="s">
        <v>12941</v>
      </c>
      <c r="D4085" s="590" t="s">
        <v>12940</v>
      </c>
      <c r="E4085" s="802" t="s">
        <v>12939</v>
      </c>
      <c r="F4085" s="802"/>
      <c r="G4085" s="589" t="s">
        <v>12938</v>
      </c>
      <c r="H4085" s="588" t="s">
        <v>12937</v>
      </c>
      <c r="I4085" s="588" t="s">
        <v>12936</v>
      </c>
      <c r="J4085" s="588" t="s">
        <v>12935</v>
      </c>
    </row>
    <row r="4086" spans="1:10" ht="60" customHeight="1">
      <c r="A4086" s="586" t="s">
        <v>12934</v>
      </c>
      <c r="B4086" s="587" t="s">
        <v>13164</v>
      </c>
      <c r="C4086" s="586" t="s">
        <v>7</v>
      </c>
      <c r="D4086" s="586" t="s">
        <v>1316</v>
      </c>
      <c r="E4086" s="803" t="s">
        <v>12945</v>
      </c>
      <c r="F4086" s="803"/>
      <c r="G4086" s="585" t="s">
        <v>23</v>
      </c>
      <c r="H4086" s="584">
        <v>1</v>
      </c>
      <c r="I4086" s="583">
        <v>12.01</v>
      </c>
      <c r="J4086" s="583">
        <v>12.01</v>
      </c>
    </row>
    <row r="4087" spans="1:10" ht="48" customHeight="1">
      <c r="A4087" s="576" t="s">
        <v>12926</v>
      </c>
      <c r="B4087" s="577" t="s">
        <v>13160</v>
      </c>
      <c r="C4087" s="576" t="s">
        <v>7</v>
      </c>
      <c r="D4087" s="576" t="s">
        <v>5480</v>
      </c>
      <c r="E4087" s="800" t="s">
        <v>12947</v>
      </c>
      <c r="F4087" s="800"/>
      <c r="G4087" s="575" t="s">
        <v>41</v>
      </c>
      <c r="H4087" s="574">
        <v>3.43E-5</v>
      </c>
      <c r="I4087" s="573">
        <v>258909.48</v>
      </c>
      <c r="J4087" s="573">
        <v>8.8800000000000008</v>
      </c>
    </row>
    <row r="4088" spans="1:10" ht="60" customHeight="1">
      <c r="A4088" s="576" t="s">
        <v>12926</v>
      </c>
      <c r="B4088" s="577" t="s">
        <v>13159</v>
      </c>
      <c r="C4088" s="576" t="s">
        <v>7</v>
      </c>
      <c r="D4088" s="576" t="s">
        <v>6755</v>
      </c>
      <c r="E4088" s="800" t="s">
        <v>12947</v>
      </c>
      <c r="F4088" s="800"/>
      <c r="G4088" s="575" t="s">
        <v>41</v>
      </c>
      <c r="H4088" s="574">
        <v>3.43E-5</v>
      </c>
      <c r="I4088" s="573">
        <v>91450</v>
      </c>
      <c r="J4088" s="573">
        <v>3.13</v>
      </c>
    </row>
    <row r="4089" spans="1:10" ht="25.5">
      <c r="A4089" s="572"/>
      <c r="B4089" s="572"/>
      <c r="C4089" s="572"/>
      <c r="D4089" s="572"/>
      <c r="E4089" s="572" t="s">
        <v>12923</v>
      </c>
      <c r="F4089" s="571">
        <v>0</v>
      </c>
      <c r="G4089" s="572" t="s">
        <v>12922</v>
      </c>
      <c r="H4089" s="571">
        <v>0</v>
      </c>
      <c r="I4089" s="572" t="s">
        <v>12921</v>
      </c>
      <c r="J4089" s="571">
        <v>0</v>
      </c>
    </row>
    <row r="4090" spans="1:10" ht="15" thickBot="1">
      <c r="A4090" s="572"/>
      <c r="B4090" s="572"/>
      <c r="C4090" s="572"/>
      <c r="D4090" s="572"/>
      <c r="E4090" s="572" t="s">
        <v>12920</v>
      </c>
      <c r="F4090" s="571">
        <v>3.39</v>
      </c>
      <c r="G4090" s="572"/>
      <c r="H4090" s="801" t="s">
        <v>12919</v>
      </c>
      <c r="I4090" s="801"/>
      <c r="J4090" s="571">
        <v>15.4</v>
      </c>
    </row>
    <row r="4091" spans="1:10" ht="0.95" customHeight="1" thickTop="1">
      <c r="A4091" s="570"/>
      <c r="B4091" s="570"/>
      <c r="C4091" s="570"/>
      <c r="D4091" s="570"/>
      <c r="E4091" s="570"/>
      <c r="F4091" s="570"/>
      <c r="G4091" s="570"/>
      <c r="H4091" s="570"/>
      <c r="I4091" s="570"/>
      <c r="J4091" s="570"/>
    </row>
    <row r="4092" spans="1:10" ht="18" customHeight="1">
      <c r="A4092" s="590"/>
      <c r="B4092" s="588" t="s">
        <v>12942</v>
      </c>
      <c r="C4092" s="590" t="s">
        <v>12941</v>
      </c>
      <c r="D4092" s="590" t="s">
        <v>12940</v>
      </c>
      <c r="E4092" s="802" t="s">
        <v>12939</v>
      </c>
      <c r="F4092" s="802"/>
      <c r="G4092" s="589" t="s">
        <v>12938</v>
      </c>
      <c r="H4092" s="588" t="s">
        <v>12937</v>
      </c>
      <c r="I4092" s="588" t="s">
        <v>12936</v>
      </c>
      <c r="J4092" s="588" t="s">
        <v>12935</v>
      </c>
    </row>
    <row r="4093" spans="1:10" ht="60" customHeight="1">
      <c r="A4093" s="586" t="s">
        <v>12934</v>
      </c>
      <c r="B4093" s="587" t="s">
        <v>13163</v>
      </c>
      <c r="C4093" s="586" t="s">
        <v>7</v>
      </c>
      <c r="D4093" s="586" t="s">
        <v>2007</v>
      </c>
      <c r="E4093" s="803" t="s">
        <v>12945</v>
      </c>
      <c r="F4093" s="803"/>
      <c r="G4093" s="585" t="s">
        <v>23</v>
      </c>
      <c r="H4093" s="584">
        <v>1</v>
      </c>
      <c r="I4093" s="583">
        <v>0.97</v>
      </c>
      <c r="J4093" s="583">
        <v>0.97</v>
      </c>
    </row>
    <row r="4094" spans="1:10" ht="48" customHeight="1">
      <c r="A4094" s="576" t="s">
        <v>12926</v>
      </c>
      <c r="B4094" s="577" t="s">
        <v>13160</v>
      </c>
      <c r="C4094" s="576" t="s">
        <v>7</v>
      </c>
      <c r="D4094" s="576" t="s">
        <v>5480</v>
      </c>
      <c r="E4094" s="800" t="s">
        <v>12947</v>
      </c>
      <c r="F4094" s="800"/>
      <c r="G4094" s="575" t="s">
        <v>41</v>
      </c>
      <c r="H4094" s="574">
        <v>2.7999999999999999E-6</v>
      </c>
      <c r="I4094" s="573">
        <v>258909.48</v>
      </c>
      <c r="J4094" s="573">
        <v>0.72</v>
      </c>
    </row>
    <row r="4095" spans="1:10" ht="60" customHeight="1">
      <c r="A4095" s="576" t="s">
        <v>12926</v>
      </c>
      <c r="B4095" s="577" t="s">
        <v>13159</v>
      </c>
      <c r="C4095" s="576" t="s">
        <v>7</v>
      </c>
      <c r="D4095" s="576" t="s">
        <v>6755</v>
      </c>
      <c r="E4095" s="800" t="s">
        <v>12947</v>
      </c>
      <c r="F4095" s="800"/>
      <c r="G4095" s="575" t="s">
        <v>41</v>
      </c>
      <c r="H4095" s="574">
        <v>2.7999999999999999E-6</v>
      </c>
      <c r="I4095" s="573">
        <v>91450</v>
      </c>
      <c r="J4095" s="573">
        <v>0.25</v>
      </c>
    </row>
    <row r="4096" spans="1:10" ht="25.5">
      <c r="A4096" s="572"/>
      <c r="B4096" s="572"/>
      <c r="C4096" s="572"/>
      <c r="D4096" s="572"/>
      <c r="E4096" s="572" t="s">
        <v>12923</v>
      </c>
      <c r="F4096" s="571">
        <v>0</v>
      </c>
      <c r="G4096" s="572" t="s">
        <v>12922</v>
      </c>
      <c r="H4096" s="571">
        <v>0</v>
      </c>
      <c r="I4096" s="572" t="s">
        <v>12921</v>
      </c>
      <c r="J4096" s="571">
        <v>0</v>
      </c>
    </row>
    <row r="4097" spans="1:10" ht="15" thickBot="1">
      <c r="A4097" s="572"/>
      <c r="B4097" s="572"/>
      <c r="C4097" s="572"/>
      <c r="D4097" s="572"/>
      <c r="E4097" s="572" t="s">
        <v>12920</v>
      </c>
      <c r="F4097" s="571">
        <v>0.27</v>
      </c>
      <c r="G4097" s="572"/>
      <c r="H4097" s="801" t="s">
        <v>12919</v>
      </c>
      <c r="I4097" s="801"/>
      <c r="J4097" s="571">
        <v>1.24</v>
      </c>
    </row>
    <row r="4098" spans="1:10" ht="0.95" customHeight="1" thickTop="1">
      <c r="A4098" s="570"/>
      <c r="B4098" s="570"/>
      <c r="C4098" s="570"/>
      <c r="D4098" s="570"/>
      <c r="E4098" s="570"/>
      <c r="F4098" s="570"/>
      <c r="G4098" s="570"/>
      <c r="H4098" s="570"/>
      <c r="I4098" s="570"/>
      <c r="J4098" s="570"/>
    </row>
    <row r="4099" spans="1:10" ht="18" customHeight="1">
      <c r="A4099" s="590"/>
      <c r="B4099" s="588" t="s">
        <v>12942</v>
      </c>
      <c r="C4099" s="590" t="s">
        <v>12941</v>
      </c>
      <c r="D4099" s="590" t="s">
        <v>12940</v>
      </c>
      <c r="E4099" s="802" t="s">
        <v>12939</v>
      </c>
      <c r="F4099" s="802"/>
      <c r="G4099" s="589" t="s">
        <v>12938</v>
      </c>
      <c r="H4099" s="588" t="s">
        <v>12937</v>
      </c>
      <c r="I4099" s="588" t="s">
        <v>12936</v>
      </c>
      <c r="J4099" s="588" t="s">
        <v>12935</v>
      </c>
    </row>
    <row r="4100" spans="1:10" ht="60" customHeight="1">
      <c r="A4100" s="586" t="s">
        <v>12934</v>
      </c>
      <c r="B4100" s="587" t="s">
        <v>13162</v>
      </c>
      <c r="C4100" s="586" t="s">
        <v>7</v>
      </c>
      <c r="D4100" s="586" t="s">
        <v>1317</v>
      </c>
      <c r="E4100" s="803" t="s">
        <v>12945</v>
      </c>
      <c r="F4100" s="803"/>
      <c r="G4100" s="585" t="s">
        <v>23</v>
      </c>
      <c r="H4100" s="584">
        <v>1</v>
      </c>
      <c r="I4100" s="583">
        <v>2.5099999999999998</v>
      </c>
      <c r="J4100" s="583">
        <v>2.5099999999999998</v>
      </c>
    </row>
    <row r="4101" spans="1:10" ht="48" customHeight="1">
      <c r="A4101" s="576" t="s">
        <v>12926</v>
      </c>
      <c r="B4101" s="577" t="s">
        <v>13160</v>
      </c>
      <c r="C4101" s="576" t="s">
        <v>7</v>
      </c>
      <c r="D4101" s="576" t="s">
        <v>5480</v>
      </c>
      <c r="E4101" s="800" t="s">
        <v>12947</v>
      </c>
      <c r="F4101" s="800"/>
      <c r="G4101" s="575" t="s">
        <v>41</v>
      </c>
      <c r="H4101" s="574">
        <v>7.1999999999999997E-6</v>
      </c>
      <c r="I4101" s="573">
        <v>258909.48</v>
      </c>
      <c r="J4101" s="573">
        <v>1.86</v>
      </c>
    </row>
    <row r="4102" spans="1:10" ht="60" customHeight="1">
      <c r="A4102" s="576" t="s">
        <v>12926</v>
      </c>
      <c r="B4102" s="577" t="s">
        <v>13159</v>
      </c>
      <c r="C4102" s="576" t="s">
        <v>7</v>
      </c>
      <c r="D4102" s="576" t="s">
        <v>6755</v>
      </c>
      <c r="E4102" s="800" t="s">
        <v>12947</v>
      </c>
      <c r="F4102" s="800"/>
      <c r="G4102" s="575" t="s">
        <v>41</v>
      </c>
      <c r="H4102" s="574">
        <v>7.1999999999999997E-6</v>
      </c>
      <c r="I4102" s="573">
        <v>91450</v>
      </c>
      <c r="J4102" s="573">
        <v>0.65</v>
      </c>
    </row>
    <row r="4103" spans="1:10" ht="25.5">
      <c r="A4103" s="572"/>
      <c r="B4103" s="572"/>
      <c r="C4103" s="572"/>
      <c r="D4103" s="572"/>
      <c r="E4103" s="572" t="s">
        <v>12923</v>
      </c>
      <c r="F4103" s="571">
        <v>0</v>
      </c>
      <c r="G4103" s="572" t="s">
        <v>12922</v>
      </c>
      <c r="H4103" s="571">
        <v>0</v>
      </c>
      <c r="I4103" s="572" t="s">
        <v>12921</v>
      </c>
      <c r="J4103" s="571">
        <v>0</v>
      </c>
    </row>
    <row r="4104" spans="1:10" ht="15" thickBot="1">
      <c r="A4104" s="572"/>
      <c r="B4104" s="572"/>
      <c r="C4104" s="572"/>
      <c r="D4104" s="572"/>
      <c r="E4104" s="572" t="s">
        <v>12920</v>
      </c>
      <c r="F4104" s="571">
        <v>0.7</v>
      </c>
      <c r="G4104" s="572"/>
      <c r="H4104" s="801" t="s">
        <v>12919</v>
      </c>
      <c r="I4104" s="801"/>
      <c r="J4104" s="571">
        <v>3.21</v>
      </c>
    </row>
    <row r="4105" spans="1:10" ht="0.95" customHeight="1" thickTop="1">
      <c r="A4105" s="570"/>
      <c r="B4105" s="570"/>
      <c r="C4105" s="570"/>
      <c r="D4105" s="570"/>
      <c r="E4105" s="570"/>
      <c r="F4105" s="570"/>
      <c r="G4105" s="570"/>
      <c r="H4105" s="570"/>
      <c r="I4105" s="570"/>
      <c r="J4105" s="570"/>
    </row>
    <row r="4106" spans="1:10" ht="18" customHeight="1">
      <c r="A4106" s="590"/>
      <c r="B4106" s="588" t="s">
        <v>12942</v>
      </c>
      <c r="C4106" s="590" t="s">
        <v>12941</v>
      </c>
      <c r="D4106" s="590" t="s">
        <v>12940</v>
      </c>
      <c r="E4106" s="802" t="s">
        <v>12939</v>
      </c>
      <c r="F4106" s="802"/>
      <c r="G4106" s="589" t="s">
        <v>12938</v>
      </c>
      <c r="H4106" s="588" t="s">
        <v>12937</v>
      </c>
      <c r="I4106" s="588" t="s">
        <v>12936</v>
      </c>
      <c r="J4106" s="588" t="s">
        <v>12935</v>
      </c>
    </row>
    <row r="4107" spans="1:10" ht="60" customHeight="1">
      <c r="A4107" s="586" t="s">
        <v>12934</v>
      </c>
      <c r="B4107" s="587" t="s">
        <v>13161</v>
      </c>
      <c r="C4107" s="586" t="s">
        <v>7</v>
      </c>
      <c r="D4107" s="586" t="s">
        <v>1318</v>
      </c>
      <c r="E4107" s="803" t="s">
        <v>12945</v>
      </c>
      <c r="F4107" s="803"/>
      <c r="G4107" s="585" t="s">
        <v>23</v>
      </c>
      <c r="H4107" s="584">
        <v>1</v>
      </c>
      <c r="I4107" s="583">
        <v>22.52</v>
      </c>
      <c r="J4107" s="583">
        <v>22.52</v>
      </c>
    </row>
    <row r="4108" spans="1:10" ht="48" customHeight="1">
      <c r="A4108" s="576" t="s">
        <v>12926</v>
      </c>
      <c r="B4108" s="577" t="s">
        <v>13160</v>
      </c>
      <c r="C4108" s="576" t="s">
        <v>7</v>
      </c>
      <c r="D4108" s="576" t="s">
        <v>5480</v>
      </c>
      <c r="E4108" s="800" t="s">
        <v>12947</v>
      </c>
      <c r="F4108" s="800"/>
      <c r="G4108" s="575" t="s">
        <v>41</v>
      </c>
      <c r="H4108" s="574">
        <v>6.4300000000000004E-5</v>
      </c>
      <c r="I4108" s="573">
        <v>258909.48</v>
      </c>
      <c r="J4108" s="573">
        <v>16.64</v>
      </c>
    </row>
    <row r="4109" spans="1:10" ht="60" customHeight="1">
      <c r="A4109" s="576" t="s">
        <v>12926</v>
      </c>
      <c r="B4109" s="577" t="s">
        <v>13159</v>
      </c>
      <c r="C4109" s="576" t="s">
        <v>7</v>
      </c>
      <c r="D4109" s="576" t="s">
        <v>6755</v>
      </c>
      <c r="E4109" s="800" t="s">
        <v>12947</v>
      </c>
      <c r="F4109" s="800"/>
      <c r="G4109" s="575" t="s">
        <v>41</v>
      </c>
      <c r="H4109" s="574">
        <v>6.4300000000000004E-5</v>
      </c>
      <c r="I4109" s="573">
        <v>91450</v>
      </c>
      <c r="J4109" s="573">
        <v>5.88</v>
      </c>
    </row>
    <row r="4110" spans="1:10" ht="25.5">
      <c r="A4110" s="572"/>
      <c r="B4110" s="572"/>
      <c r="C4110" s="572"/>
      <c r="D4110" s="572"/>
      <c r="E4110" s="572" t="s">
        <v>12923</v>
      </c>
      <c r="F4110" s="571">
        <v>0</v>
      </c>
      <c r="G4110" s="572" t="s">
        <v>12922</v>
      </c>
      <c r="H4110" s="571">
        <v>0</v>
      </c>
      <c r="I4110" s="572" t="s">
        <v>12921</v>
      </c>
      <c r="J4110" s="571">
        <v>0</v>
      </c>
    </row>
    <row r="4111" spans="1:10" ht="15" thickBot="1">
      <c r="A4111" s="572"/>
      <c r="B4111" s="572"/>
      <c r="C4111" s="572"/>
      <c r="D4111" s="572"/>
      <c r="E4111" s="572" t="s">
        <v>12920</v>
      </c>
      <c r="F4111" s="571">
        <v>6.35</v>
      </c>
      <c r="G4111" s="572"/>
      <c r="H4111" s="801" t="s">
        <v>12919</v>
      </c>
      <c r="I4111" s="801"/>
      <c r="J4111" s="571">
        <v>28.87</v>
      </c>
    </row>
    <row r="4112" spans="1:10" ht="0.95" customHeight="1" thickTop="1">
      <c r="A4112" s="570"/>
      <c r="B4112" s="570"/>
      <c r="C4112" s="570"/>
      <c r="D4112" s="570"/>
      <c r="E4112" s="570"/>
      <c r="F4112" s="570"/>
      <c r="G4112" s="570"/>
      <c r="H4112" s="570"/>
      <c r="I4112" s="570"/>
      <c r="J4112" s="570"/>
    </row>
    <row r="4113" spans="1:10" ht="18" customHeight="1">
      <c r="A4113" s="590"/>
      <c r="B4113" s="588" t="s">
        <v>12942</v>
      </c>
      <c r="C4113" s="590" t="s">
        <v>12941</v>
      </c>
      <c r="D4113" s="590" t="s">
        <v>12940</v>
      </c>
      <c r="E4113" s="802" t="s">
        <v>12939</v>
      </c>
      <c r="F4113" s="802"/>
      <c r="G4113" s="589" t="s">
        <v>12938</v>
      </c>
      <c r="H4113" s="588" t="s">
        <v>12937</v>
      </c>
      <c r="I4113" s="588" t="s">
        <v>12936</v>
      </c>
      <c r="J4113" s="588" t="s">
        <v>12935</v>
      </c>
    </row>
    <row r="4114" spans="1:10" ht="60" customHeight="1">
      <c r="A4114" s="586" t="s">
        <v>12934</v>
      </c>
      <c r="B4114" s="587" t="s">
        <v>13158</v>
      </c>
      <c r="C4114" s="586" t="s">
        <v>7</v>
      </c>
      <c r="D4114" s="586" t="s">
        <v>2008</v>
      </c>
      <c r="E4114" s="803" t="s">
        <v>12945</v>
      </c>
      <c r="F4114" s="803"/>
      <c r="G4114" s="585" t="s">
        <v>23</v>
      </c>
      <c r="H4114" s="584">
        <v>1</v>
      </c>
      <c r="I4114" s="583">
        <v>118.4</v>
      </c>
      <c r="J4114" s="583">
        <v>118.4</v>
      </c>
    </row>
    <row r="4115" spans="1:10" ht="24" customHeight="1">
      <c r="A4115" s="576" t="s">
        <v>12926</v>
      </c>
      <c r="B4115" s="577" t="s">
        <v>13005</v>
      </c>
      <c r="C4115" s="576" t="s">
        <v>7</v>
      </c>
      <c r="D4115" s="576" t="s">
        <v>7579</v>
      </c>
      <c r="E4115" s="800" t="s">
        <v>12924</v>
      </c>
      <c r="F4115" s="800"/>
      <c r="G4115" s="575" t="s">
        <v>58</v>
      </c>
      <c r="H4115" s="574">
        <v>26.43</v>
      </c>
      <c r="I4115" s="573">
        <v>4.4800000000000004</v>
      </c>
      <c r="J4115" s="573">
        <v>118.4</v>
      </c>
    </row>
    <row r="4116" spans="1:10" ht="25.5">
      <c r="A4116" s="572"/>
      <c r="B4116" s="572"/>
      <c r="C4116" s="572"/>
      <c r="D4116" s="572"/>
      <c r="E4116" s="572" t="s">
        <v>12923</v>
      </c>
      <c r="F4116" s="571">
        <v>0</v>
      </c>
      <c r="G4116" s="572" t="s">
        <v>12922</v>
      </c>
      <c r="H4116" s="571">
        <v>0</v>
      </c>
      <c r="I4116" s="572" t="s">
        <v>12921</v>
      </c>
      <c r="J4116" s="571">
        <v>0</v>
      </c>
    </row>
    <row r="4117" spans="1:10" ht="15" thickBot="1">
      <c r="A4117" s="572"/>
      <c r="B4117" s="572"/>
      <c r="C4117" s="572"/>
      <c r="D4117" s="572"/>
      <c r="E4117" s="572" t="s">
        <v>12920</v>
      </c>
      <c r="F4117" s="571">
        <v>33.43</v>
      </c>
      <c r="G4117" s="572"/>
      <c r="H4117" s="801" t="s">
        <v>12919</v>
      </c>
      <c r="I4117" s="801"/>
      <c r="J4117" s="571">
        <v>151.83000000000001</v>
      </c>
    </row>
    <row r="4118" spans="1:10" ht="0.95" customHeight="1" thickTop="1">
      <c r="A4118" s="570"/>
      <c r="B4118" s="570"/>
      <c r="C4118" s="570"/>
      <c r="D4118" s="570"/>
      <c r="E4118" s="570"/>
      <c r="F4118" s="570"/>
      <c r="G4118" s="570"/>
      <c r="H4118" s="570"/>
      <c r="I4118" s="570"/>
      <c r="J4118" s="570"/>
    </row>
    <row r="4119" spans="1:10" ht="18" customHeight="1">
      <c r="A4119" s="590"/>
      <c r="B4119" s="588" t="s">
        <v>12942</v>
      </c>
      <c r="C4119" s="590" t="s">
        <v>12941</v>
      </c>
      <c r="D4119" s="590" t="s">
        <v>12940</v>
      </c>
      <c r="E4119" s="802" t="s">
        <v>12939</v>
      </c>
      <c r="F4119" s="802"/>
      <c r="G4119" s="589" t="s">
        <v>12938</v>
      </c>
      <c r="H4119" s="588" t="s">
        <v>12937</v>
      </c>
      <c r="I4119" s="588" t="s">
        <v>12936</v>
      </c>
      <c r="J4119" s="588" t="s">
        <v>12935</v>
      </c>
    </row>
    <row r="4120" spans="1:10" ht="36" customHeight="1">
      <c r="A4120" s="586" t="s">
        <v>12934</v>
      </c>
      <c r="B4120" s="587" t="s">
        <v>13157</v>
      </c>
      <c r="C4120" s="586" t="s">
        <v>7</v>
      </c>
      <c r="D4120" s="586" t="s">
        <v>3813</v>
      </c>
      <c r="E4120" s="803" t="s">
        <v>13154</v>
      </c>
      <c r="F4120" s="803"/>
      <c r="G4120" s="585" t="s">
        <v>41</v>
      </c>
      <c r="H4120" s="584">
        <v>1</v>
      </c>
      <c r="I4120" s="583">
        <v>226.39</v>
      </c>
      <c r="J4120" s="583">
        <v>226.39</v>
      </c>
    </row>
    <row r="4121" spans="1:10" ht="36" customHeight="1">
      <c r="A4121" s="581" t="s">
        <v>12930</v>
      </c>
      <c r="B4121" s="582" t="s">
        <v>13153</v>
      </c>
      <c r="C4121" s="581" t="s">
        <v>7</v>
      </c>
      <c r="D4121" s="581" t="s">
        <v>2511</v>
      </c>
      <c r="E4121" s="804" t="s">
        <v>12945</v>
      </c>
      <c r="F4121" s="804"/>
      <c r="G4121" s="580" t="s">
        <v>46</v>
      </c>
      <c r="H4121" s="579">
        <v>0.1133</v>
      </c>
      <c r="I4121" s="578">
        <v>377.45</v>
      </c>
      <c r="J4121" s="578">
        <v>42.76</v>
      </c>
    </row>
    <row r="4122" spans="1:10" ht="36" customHeight="1">
      <c r="A4122" s="581" t="s">
        <v>12930</v>
      </c>
      <c r="B4122" s="582" t="s">
        <v>13152</v>
      </c>
      <c r="C4122" s="581" t="s">
        <v>7</v>
      </c>
      <c r="D4122" s="581" t="s">
        <v>2512</v>
      </c>
      <c r="E4122" s="804" t="s">
        <v>12945</v>
      </c>
      <c r="F4122" s="804"/>
      <c r="G4122" s="580" t="s">
        <v>61</v>
      </c>
      <c r="H4122" s="579">
        <v>0.157</v>
      </c>
      <c r="I4122" s="578">
        <v>94.34</v>
      </c>
      <c r="J4122" s="578">
        <v>14.81</v>
      </c>
    </row>
    <row r="4123" spans="1:10" ht="24" customHeight="1">
      <c r="A4123" s="581" t="s">
        <v>12930</v>
      </c>
      <c r="B4123" s="582" t="s">
        <v>12929</v>
      </c>
      <c r="C4123" s="581" t="s">
        <v>7</v>
      </c>
      <c r="D4123" s="581" t="s">
        <v>25</v>
      </c>
      <c r="E4123" s="804" t="s">
        <v>12928</v>
      </c>
      <c r="F4123" s="804"/>
      <c r="G4123" s="580" t="s">
        <v>23</v>
      </c>
      <c r="H4123" s="579">
        <v>2.6429999999999998</v>
      </c>
      <c r="I4123" s="578">
        <v>15.65</v>
      </c>
      <c r="J4123" s="578">
        <v>41.36</v>
      </c>
    </row>
    <row r="4124" spans="1:10" ht="24" customHeight="1">
      <c r="A4124" s="581" t="s">
        <v>12930</v>
      </c>
      <c r="B4124" s="582" t="s">
        <v>13151</v>
      </c>
      <c r="C4124" s="581" t="s">
        <v>7</v>
      </c>
      <c r="D4124" s="581" t="s">
        <v>161</v>
      </c>
      <c r="E4124" s="804" t="s">
        <v>12928</v>
      </c>
      <c r="F4124" s="804"/>
      <c r="G4124" s="580" t="s">
        <v>23</v>
      </c>
      <c r="H4124" s="579">
        <v>7.94</v>
      </c>
      <c r="I4124" s="578">
        <v>14.21</v>
      </c>
      <c r="J4124" s="578">
        <v>112.82</v>
      </c>
    </row>
    <row r="4125" spans="1:10" ht="24" customHeight="1">
      <c r="A4125" s="576" t="s">
        <v>12926</v>
      </c>
      <c r="B4125" s="577" t="s">
        <v>13150</v>
      </c>
      <c r="C4125" s="576" t="s">
        <v>7</v>
      </c>
      <c r="D4125" s="576" t="s">
        <v>7631</v>
      </c>
      <c r="E4125" s="800" t="s">
        <v>12924</v>
      </c>
      <c r="F4125" s="800"/>
      <c r="G4125" s="575" t="s">
        <v>41</v>
      </c>
      <c r="H4125" s="574">
        <v>12</v>
      </c>
      <c r="I4125" s="573">
        <v>1.22</v>
      </c>
      <c r="J4125" s="573">
        <v>14.64</v>
      </c>
    </row>
    <row r="4126" spans="1:10" ht="25.5">
      <c r="A4126" s="572"/>
      <c r="B4126" s="572"/>
      <c r="C4126" s="572"/>
      <c r="D4126" s="572"/>
      <c r="E4126" s="572" t="s">
        <v>12923</v>
      </c>
      <c r="F4126" s="571">
        <v>67.554058459198089</v>
      </c>
      <c r="G4126" s="572" t="s">
        <v>12922</v>
      </c>
      <c r="H4126" s="571">
        <v>56.79</v>
      </c>
      <c r="I4126" s="572" t="s">
        <v>12921</v>
      </c>
      <c r="J4126" s="571">
        <v>124.34</v>
      </c>
    </row>
    <row r="4127" spans="1:10" ht="15" thickBot="1">
      <c r="A4127" s="572"/>
      <c r="B4127" s="572"/>
      <c r="C4127" s="572"/>
      <c r="D4127" s="572"/>
      <c r="E4127" s="572" t="s">
        <v>12920</v>
      </c>
      <c r="F4127" s="571">
        <v>63.93</v>
      </c>
      <c r="G4127" s="572"/>
      <c r="H4127" s="801" t="s">
        <v>12919</v>
      </c>
      <c r="I4127" s="801"/>
      <c r="J4127" s="571">
        <v>290.32</v>
      </c>
    </row>
    <row r="4128" spans="1:10" ht="0.95" customHeight="1" thickTop="1">
      <c r="A4128" s="570"/>
      <c r="B4128" s="570"/>
      <c r="C4128" s="570"/>
      <c r="D4128" s="570"/>
      <c r="E4128" s="570"/>
      <c r="F4128" s="570"/>
      <c r="G4128" s="570"/>
      <c r="H4128" s="570"/>
      <c r="I4128" s="570"/>
      <c r="J4128" s="570"/>
    </row>
    <row r="4129" spans="1:10" ht="18" customHeight="1">
      <c r="A4129" s="590"/>
      <c r="B4129" s="588" t="s">
        <v>12942</v>
      </c>
      <c r="C4129" s="590" t="s">
        <v>12941</v>
      </c>
      <c r="D4129" s="590" t="s">
        <v>12940</v>
      </c>
      <c r="E4129" s="802" t="s">
        <v>12939</v>
      </c>
      <c r="F4129" s="802"/>
      <c r="G4129" s="589" t="s">
        <v>12938</v>
      </c>
      <c r="H4129" s="588" t="s">
        <v>12937</v>
      </c>
      <c r="I4129" s="588" t="s">
        <v>12936</v>
      </c>
      <c r="J4129" s="588" t="s">
        <v>12935</v>
      </c>
    </row>
    <row r="4130" spans="1:10" ht="36" customHeight="1">
      <c r="A4130" s="586" t="s">
        <v>12934</v>
      </c>
      <c r="B4130" s="587" t="s">
        <v>13156</v>
      </c>
      <c r="C4130" s="586" t="s">
        <v>7</v>
      </c>
      <c r="D4130" s="586" t="s">
        <v>3810</v>
      </c>
      <c r="E4130" s="803" t="s">
        <v>13154</v>
      </c>
      <c r="F4130" s="803"/>
      <c r="G4130" s="585" t="s">
        <v>41</v>
      </c>
      <c r="H4130" s="584">
        <v>1</v>
      </c>
      <c r="I4130" s="583">
        <v>131.01</v>
      </c>
      <c r="J4130" s="583">
        <v>131.01</v>
      </c>
    </row>
    <row r="4131" spans="1:10" ht="36" customHeight="1">
      <c r="A4131" s="581" t="s">
        <v>12930</v>
      </c>
      <c r="B4131" s="582" t="s">
        <v>13153</v>
      </c>
      <c r="C4131" s="581" t="s">
        <v>7</v>
      </c>
      <c r="D4131" s="581" t="s">
        <v>2511</v>
      </c>
      <c r="E4131" s="804" t="s">
        <v>12945</v>
      </c>
      <c r="F4131" s="804"/>
      <c r="G4131" s="580" t="s">
        <v>46</v>
      </c>
      <c r="H4131" s="579">
        <v>0.1133</v>
      </c>
      <c r="I4131" s="578">
        <v>377.45</v>
      </c>
      <c r="J4131" s="578">
        <v>42.76</v>
      </c>
    </row>
    <row r="4132" spans="1:10" ht="36" customHeight="1">
      <c r="A4132" s="581" t="s">
        <v>12930</v>
      </c>
      <c r="B4132" s="582" t="s">
        <v>13152</v>
      </c>
      <c r="C4132" s="581" t="s">
        <v>7</v>
      </c>
      <c r="D4132" s="581" t="s">
        <v>2512</v>
      </c>
      <c r="E4132" s="804" t="s">
        <v>12945</v>
      </c>
      <c r="F4132" s="804"/>
      <c r="G4132" s="580" t="s">
        <v>61</v>
      </c>
      <c r="H4132" s="579">
        <v>0.157</v>
      </c>
      <c r="I4132" s="578">
        <v>94.34</v>
      </c>
      <c r="J4132" s="578">
        <v>14.81</v>
      </c>
    </row>
    <row r="4133" spans="1:10" ht="24" customHeight="1">
      <c r="A4133" s="581" t="s">
        <v>12930</v>
      </c>
      <c r="B4133" s="582" t="s">
        <v>12929</v>
      </c>
      <c r="C4133" s="581" t="s">
        <v>7</v>
      </c>
      <c r="D4133" s="581" t="s">
        <v>25</v>
      </c>
      <c r="E4133" s="804" t="s">
        <v>12928</v>
      </c>
      <c r="F4133" s="804"/>
      <c r="G4133" s="580" t="s">
        <v>23</v>
      </c>
      <c r="H4133" s="579">
        <v>1.44</v>
      </c>
      <c r="I4133" s="578">
        <v>15.65</v>
      </c>
      <c r="J4133" s="578">
        <v>22.53</v>
      </c>
    </row>
    <row r="4134" spans="1:10" ht="24" customHeight="1">
      <c r="A4134" s="581" t="s">
        <v>12930</v>
      </c>
      <c r="B4134" s="582" t="s">
        <v>13151</v>
      </c>
      <c r="C4134" s="581" t="s">
        <v>7</v>
      </c>
      <c r="D4134" s="581" t="s">
        <v>161</v>
      </c>
      <c r="E4134" s="804" t="s">
        <v>12928</v>
      </c>
      <c r="F4134" s="804"/>
      <c r="G4134" s="580" t="s">
        <v>23</v>
      </c>
      <c r="H4134" s="579">
        <v>2.5529999999999999</v>
      </c>
      <c r="I4134" s="578">
        <v>14.21</v>
      </c>
      <c r="J4134" s="578">
        <v>36.270000000000003</v>
      </c>
    </row>
    <row r="4135" spans="1:10" ht="24" customHeight="1">
      <c r="A4135" s="576" t="s">
        <v>12926</v>
      </c>
      <c r="B4135" s="577" t="s">
        <v>13150</v>
      </c>
      <c r="C4135" s="576" t="s">
        <v>7</v>
      </c>
      <c r="D4135" s="576" t="s">
        <v>7631</v>
      </c>
      <c r="E4135" s="800" t="s">
        <v>12924</v>
      </c>
      <c r="F4135" s="800"/>
      <c r="G4135" s="575" t="s">
        <v>41</v>
      </c>
      <c r="H4135" s="574">
        <v>12</v>
      </c>
      <c r="I4135" s="573">
        <v>1.22</v>
      </c>
      <c r="J4135" s="573">
        <v>14.64</v>
      </c>
    </row>
    <row r="4136" spans="1:10" ht="25.5">
      <c r="A4136" s="572"/>
      <c r="B4136" s="572"/>
      <c r="C4136" s="572"/>
      <c r="D4136" s="572"/>
      <c r="E4136" s="572" t="s">
        <v>12923</v>
      </c>
      <c r="F4136" s="571">
        <v>26.697815929588177</v>
      </c>
      <c r="G4136" s="572" t="s">
        <v>12922</v>
      </c>
      <c r="H4136" s="571">
        <v>22.44</v>
      </c>
      <c r="I4136" s="572" t="s">
        <v>12921</v>
      </c>
      <c r="J4136" s="571">
        <v>49.14</v>
      </c>
    </row>
    <row r="4137" spans="1:10" ht="15" thickBot="1">
      <c r="A4137" s="572"/>
      <c r="B4137" s="572"/>
      <c r="C4137" s="572"/>
      <c r="D4137" s="572"/>
      <c r="E4137" s="572" t="s">
        <v>12920</v>
      </c>
      <c r="F4137" s="571">
        <v>36.99</v>
      </c>
      <c r="G4137" s="572"/>
      <c r="H4137" s="801" t="s">
        <v>12919</v>
      </c>
      <c r="I4137" s="801"/>
      <c r="J4137" s="571">
        <v>168</v>
      </c>
    </row>
    <row r="4138" spans="1:10" ht="0.95" customHeight="1" thickTop="1">
      <c r="A4138" s="570"/>
      <c r="B4138" s="570"/>
      <c r="C4138" s="570"/>
      <c r="D4138" s="570"/>
      <c r="E4138" s="570"/>
      <c r="F4138" s="570"/>
      <c r="G4138" s="570"/>
      <c r="H4138" s="570"/>
      <c r="I4138" s="570"/>
      <c r="J4138" s="570"/>
    </row>
    <row r="4139" spans="1:10" ht="18" customHeight="1">
      <c r="A4139" s="590"/>
      <c r="B4139" s="588" t="s">
        <v>12942</v>
      </c>
      <c r="C4139" s="590" t="s">
        <v>12941</v>
      </c>
      <c r="D4139" s="590" t="s">
        <v>12940</v>
      </c>
      <c r="E4139" s="802" t="s">
        <v>12939</v>
      </c>
      <c r="F4139" s="802"/>
      <c r="G4139" s="589" t="s">
        <v>12938</v>
      </c>
      <c r="H4139" s="588" t="s">
        <v>12937</v>
      </c>
      <c r="I4139" s="588" t="s">
        <v>12936</v>
      </c>
      <c r="J4139" s="588" t="s">
        <v>12935</v>
      </c>
    </row>
    <row r="4140" spans="1:10" ht="36" customHeight="1">
      <c r="A4140" s="586" t="s">
        <v>12934</v>
      </c>
      <c r="B4140" s="587" t="s">
        <v>13155</v>
      </c>
      <c r="C4140" s="586" t="s">
        <v>7</v>
      </c>
      <c r="D4140" s="586" t="s">
        <v>3812</v>
      </c>
      <c r="E4140" s="803" t="s">
        <v>13154</v>
      </c>
      <c r="F4140" s="803"/>
      <c r="G4140" s="585" t="s">
        <v>41</v>
      </c>
      <c r="H4140" s="584">
        <v>1</v>
      </c>
      <c r="I4140" s="583">
        <v>183.97</v>
      </c>
      <c r="J4140" s="583">
        <v>183.97</v>
      </c>
    </row>
    <row r="4141" spans="1:10" ht="36" customHeight="1">
      <c r="A4141" s="581" t="s">
        <v>12930</v>
      </c>
      <c r="B4141" s="582" t="s">
        <v>13153</v>
      </c>
      <c r="C4141" s="581" t="s">
        <v>7</v>
      </c>
      <c r="D4141" s="581" t="s">
        <v>2511</v>
      </c>
      <c r="E4141" s="804" t="s">
        <v>12945</v>
      </c>
      <c r="F4141" s="804"/>
      <c r="G4141" s="580" t="s">
        <v>46</v>
      </c>
      <c r="H4141" s="579">
        <v>0.1133</v>
      </c>
      <c r="I4141" s="578">
        <v>377.45</v>
      </c>
      <c r="J4141" s="578">
        <v>42.76</v>
      </c>
    </row>
    <row r="4142" spans="1:10" ht="36" customHeight="1">
      <c r="A4142" s="581" t="s">
        <v>12930</v>
      </c>
      <c r="B4142" s="582" t="s">
        <v>13152</v>
      </c>
      <c r="C4142" s="581" t="s">
        <v>7</v>
      </c>
      <c r="D4142" s="581" t="s">
        <v>2512</v>
      </c>
      <c r="E4142" s="804" t="s">
        <v>12945</v>
      </c>
      <c r="F4142" s="804"/>
      <c r="G4142" s="580" t="s">
        <v>61</v>
      </c>
      <c r="H4142" s="579">
        <v>0.157</v>
      </c>
      <c r="I4142" s="578">
        <v>94.34</v>
      </c>
      <c r="J4142" s="578">
        <v>14.81</v>
      </c>
    </row>
    <row r="4143" spans="1:10" ht="24" customHeight="1">
      <c r="A4143" s="581" t="s">
        <v>12930</v>
      </c>
      <c r="B4143" s="582" t="s">
        <v>12929</v>
      </c>
      <c r="C4143" s="581" t="s">
        <v>7</v>
      </c>
      <c r="D4143" s="581" t="s">
        <v>25</v>
      </c>
      <c r="E4143" s="804" t="s">
        <v>12928</v>
      </c>
      <c r="F4143" s="804"/>
      <c r="G4143" s="580" t="s">
        <v>23</v>
      </c>
      <c r="H4143" s="579">
        <v>2.0939999999999999</v>
      </c>
      <c r="I4143" s="578">
        <v>15.65</v>
      </c>
      <c r="J4143" s="578">
        <v>32.770000000000003</v>
      </c>
    </row>
    <row r="4144" spans="1:10" ht="24" customHeight="1">
      <c r="A4144" s="581" t="s">
        <v>12930</v>
      </c>
      <c r="B4144" s="582" t="s">
        <v>13151</v>
      </c>
      <c r="C4144" s="581" t="s">
        <v>7</v>
      </c>
      <c r="D4144" s="581" t="s">
        <v>161</v>
      </c>
      <c r="E4144" s="804" t="s">
        <v>12928</v>
      </c>
      <c r="F4144" s="804"/>
      <c r="G4144" s="580" t="s">
        <v>23</v>
      </c>
      <c r="H4144" s="579">
        <v>5.5590000000000002</v>
      </c>
      <c r="I4144" s="578">
        <v>14.21</v>
      </c>
      <c r="J4144" s="578">
        <v>78.989999999999995</v>
      </c>
    </row>
    <row r="4145" spans="1:10" ht="24" customHeight="1">
      <c r="A4145" s="576" t="s">
        <v>12926</v>
      </c>
      <c r="B4145" s="577" t="s">
        <v>13150</v>
      </c>
      <c r="C4145" s="576" t="s">
        <v>7</v>
      </c>
      <c r="D4145" s="576" t="s">
        <v>7631</v>
      </c>
      <c r="E4145" s="800" t="s">
        <v>12924</v>
      </c>
      <c r="F4145" s="800"/>
      <c r="G4145" s="575" t="s">
        <v>41</v>
      </c>
      <c r="H4145" s="574">
        <v>12</v>
      </c>
      <c r="I4145" s="573">
        <v>1.22</v>
      </c>
      <c r="J4145" s="573">
        <v>14.64</v>
      </c>
    </row>
    <row r="4146" spans="1:10" ht="25.5">
      <c r="A4146" s="572"/>
      <c r="B4146" s="572"/>
      <c r="C4146" s="572"/>
      <c r="D4146" s="572"/>
      <c r="E4146" s="572" t="s">
        <v>12923</v>
      </c>
      <c r="F4146" s="571">
        <v>49.386069759860916</v>
      </c>
      <c r="G4146" s="572" t="s">
        <v>12922</v>
      </c>
      <c r="H4146" s="571">
        <v>41.51</v>
      </c>
      <c r="I4146" s="572" t="s">
        <v>12921</v>
      </c>
      <c r="J4146" s="571">
        <v>90.9</v>
      </c>
    </row>
    <row r="4147" spans="1:10" ht="15" thickBot="1">
      <c r="A4147" s="572"/>
      <c r="B4147" s="572"/>
      <c r="C4147" s="572"/>
      <c r="D4147" s="572"/>
      <c r="E4147" s="572" t="s">
        <v>12920</v>
      </c>
      <c r="F4147" s="571">
        <v>51.95</v>
      </c>
      <c r="G4147" s="572"/>
      <c r="H4147" s="801" t="s">
        <v>12919</v>
      </c>
      <c r="I4147" s="801"/>
      <c r="J4147" s="571">
        <v>235.92</v>
      </c>
    </row>
    <row r="4148" spans="1:10" ht="0.95" customHeight="1" thickTop="1">
      <c r="A4148" s="570"/>
      <c r="B4148" s="570"/>
      <c r="C4148" s="570"/>
      <c r="D4148" s="570"/>
      <c r="E4148" s="570"/>
      <c r="F4148" s="570"/>
      <c r="G4148" s="570"/>
      <c r="H4148" s="570"/>
      <c r="I4148" s="570"/>
      <c r="J4148" s="570"/>
    </row>
    <row r="4149" spans="1:10" ht="18" customHeight="1">
      <c r="A4149" s="590"/>
      <c r="B4149" s="588" t="s">
        <v>12942</v>
      </c>
      <c r="C4149" s="590" t="s">
        <v>12941</v>
      </c>
      <c r="D4149" s="590" t="s">
        <v>12940</v>
      </c>
      <c r="E4149" s="802" t="s">
        <v>12939</v>
      </c>
      <c r="F4149" s="802"/>
      <c r="G4149" s="589" t="s">
        <v>12938</v>
      </c>
      <c r="H4149" s="588" t="s">
        <v>12937</v>
      </c>
      <c r="I4149" s="588" t="s">
        <v>12936</v>
      </c>
      <c r="J4149" s="588" t="s">
        <v>12935</v>
      </c>
    </row>
    <row r="4150" spans="1:10" ht="36" customHeight="1">
      <c r="A4150" s="586" t="s">
        <v>12934</v>
      </c>
      <c r="B4150" s="587" t="s">
        <v>13149</v>
      </c>
      <c r="C4150" s="586" t="s">
        <v>7</v>
      </c>
      <c r="D4150" s="586" t="s">
        <v>2126</v>
      </c>
      <c r="E4150" s="803" t="s">
        <v>12971</v>
      </c>
      <c r="F4150" s="803"/>
      <c r="G4150" s="585" t="s">
        <v>41</v>
      </c>
      <c r="H4150" s="584">
        <v>1</v>
      </c>
      <c r="I4150" s="583">
        <v>17.46</v>
      </c>
      <c r="J4150" s="583">
        <v>17.46</v>
      </c>
    </row>
    <row r="4151" spans="1:10" ht="24" customHeight="1">
      <c r="A4151" s="581" t="s">
        <v>12930</v>
      </c>
      <c r="B4151" s="582" t="s">
        <v>12970</v>
      </c>
      <c r="C4151" s="581" t="s">
        <v>7</v>
      </c>
      <c r="D4151" s="581" t="s">
        <v>53</v>
      </c>
      <c r="E4151" s="804" t="s">
        <v>12928</v>
      </c>
      <c r="F4151" s="804"/>
      <c r="G4151" s="580" t="s">
        <v>23</v>
      </c>
      <c r="H4151" s="579">
        <v>0.308</v>
      </c>
      <c r="I4151" s="578">
        <v>20.6</v>
      </c>
      <c r="J4151" s="578">
        <v>6.34</v>
      </c>
    </row>
    <row r="4152" spans="1:10" ht="24" customHeight="1">
      <c r="A4152" s="581" t="s">
        <v>12930</v>
      </c>
      <c r="B4152" s="582" t="s">
        <v>12969</v>
      </c>
      <c r="C4152" s="581" t="s">
        <v>7</v>
      </c>
      <c r="D4152" s="581" t="s">
        <v>55</v>
      </c>
      <c r="E4152" s="804" t="s">
        <v>12928</v>
      </c>
      <c r="F4152" s="804"/>
      <c r="G4152" s="580" t="s">
        <v>23</v>
      </c>
      <c r="H4152" s="579">
        <v>0.308</v>
      </c>
      <c r="I4152" s="578">
        <v>15.61</v>
      </c>
      <c r="J4152" s="578">
        <v>4.8</v>
      </c>
    </row>
    <row r="4153" spans="1:10" ht="24" customHeight="1">
      <c r="A4153" s="576" t="s">
        <v>12926</v>
      </c>
      <c r="B4153" s="577" t="s">
        <v>13148</v>
      </c>
      <c r="C4153" s="576" t="s">
        <v>7</v>
      </c>
      <c r="D4153" s="576" t="s">
        <v>6796</v>
      </c>
      <c r="E4153" s="800" t="s">
        <v>12924</v>
      </c>
      <c r="F4153" s="800"/>
      <c r="G4153" s="575" t="s">
        <v>41</v>
      </c>
      <c r="H4153" s="574">
        <v>1</v>
      </c>
      <c r="I4153" s="573">
        <v>6.32</v>
      </c>
      <c r="J4153" s="573">
        <v>6.32</v>
      </c>
    </row>
    <row r="4154" spans="1:10" ht="25.5">
      <c r="A4154" s="572"/>
      <c r="B4154" s="572"/>
      <c r="C4154" s="572"/>
      <c r="D4154" s="572"/>
      <c r="E4154" s="572" t="s">
        <v>12923</v>
      </c>
      <c r="F4154" s="571">
        <v>4.7810496577203088</v>
      </c>
      <c r="G4154" s="572" t="s">
        <v>12922</v>
      </c>
      <c r="H4154" s="571">
        <v>4.0199999999999996</v>
      </c>
      <c r="I4154" s="572" t="s">
        <v>12921</v>
      </c>
      <c r="J4154" s="571">
        <v>8.8000000000000007</v>
      </c>
    </row>
    <row r="4155" spans="1:10" ht="15" thickBot="1">
      <c r="A4155" s="572"/>
      <c r="B4155" s="572"/>
      <c r="C4155" s="572"/>
      <c r="D4155" s="572"/>
      <c r="E4155" s="572" t="s">
        <v>12920</v>
      </c>
      <c r="F4155" s="571">
        <v>4.93</v>
      </c>
      <c r="G4155" s="572"/>
      <c r="H4155" s="801" t="s">
        <v>12919</v>
      </c>
      <c r="I4155" s="801"/>
      <c r="J4155" s="571">
        <v>22.39</v>
      </c>
    </row>
    <row r="4156" spans="1:10" ht="0.95" customHeight="1" thickTop="1">
      <c r="A4156" s="570"/>
      <c r="B4156" s="570"/>
      <c r="C4156" s="570"/>
      <c r="D4156" s="570"/>
      <c r="E4156" s="570"/>
      <c r="F4156" s="570"/>
      <c r="G4156" s="570"/>
      <c r="H4156" s="570"/>
      <c r="I4156" s="570"/>
      <c r="J4156" s="570"/>
    </row>
    <row r="4157" spans="1:10" ht="18" customHeight="1">
      <c r="A4157" s="590"/>
      <c r="B4157" s="588" t="s">
        <v>12942</v>
      </c>
      <c r="C4157" s="590" t="s">
        <v>12941</v>
      </c>
      <c r="D4157" s="590" t="s">
        <v>12940</v>
      </c>
      <c r="E4157" s="802" t="s">
        <v>12939</v>
      </c>
      <c r="F4157" s="802"/>
      <c r="G4157" s="589" t="s">
        <v>12938</v>
      </c>
      <c r="H4157" s="588" t="s">
        <v>12937</v>
      </c>
      <c r="I4157" s="588" t="s">
        <v>12936</v>
      </c>
      <c r="J4157" s="588" t="s">
        <v>12935</v>
      </c>
    </row>
    <row r="4158" spans="1:10" ht="36" customHeight="1">
      <c r="A4158" s="586" t="s">
        <v>12934</v>
      </c>
      <c r="B4158" s="587" t="s">
        <v>13147</v>
      </c>
      <c r="C4158" s="586" t="s">
        <v>7</v>
      </c>
      <c r="D4158" s="586" t="s">
        <v>485</v>
      </c>
      <c r="E4158" s="803" t="s">
        <v>12971</v>
      </c>
      <c r="F4158" s="803"/>
      <c r="G4158" s="585" t="s">
        <v>41</v>
      </c>
      <c r="H4158" s="584">
        <v>1</v>
      </c>
      <c r="I4158" s="583">
        <v>27.45</v>
      </c>
      <c r="J4158" s="583">
        <v>27.45</v>
      </c>
    </row>
    <row r="4159" spans="1:10" ht="24" customHeight="1">
      <c r="A4159" s="581" t="s">
        <v>12930</v>
      </c>
      <c r="B4159" s="582" t="s">
        <v>12970</v>
      </c>
      <c r="C4159" s="581" t="s">
        <v>7</v>
      </c>
      <c r="D4159" s="581" t="s">
        <v>53</v>
      </c>
      <c r="E4159" s="804" t="s">
        <v>12928</v>
      </c>
      <c r="F4159" s="804"/>
      <c r="G4159" s="580" t="s">
        <v>23</v>
      </c>
      <c r="H4159" s="579">
        <v>0.47199999999999998</v>
      </c>
      <c r="I4159" s="578">
        <v>20.6</v>
      </c>
      <c r="J4159" s="578">
        <v>9.7200000000000006</v>
      </c>
    </row>
    <row r="4160" spans="1:10" ht="24" customHeight="1">
      <c r="A4160" s="581" t="s">
        <v>12930</v>
      </c>
      <c r="B4160" s="582" t="s">
        <v>12969</v>
      </c>
      <c r="C4160" s="581" t="s">
        <v>7</v>
      </c>
      <c r="D4160" s="581" t="s">
        <v>55</v>
      </c>
      <c r="E4160" s="804" t="s">
        <v>12928</v>
      </c>
      <c r="F4160" s="804"/>
      <c r="G4160" s="580" t="s">
        <v>23</v>
      </c>
      <c r="H4160" s="579">
        <v>0.47199999999999998</v>
      </c>
      <c r="I4160" s="578">
        <v>15.61</v>
      </c>
      <c r="J4160" s="578">
        <v>7.36</v>
      </c>
    </row>
    <row r="4161" spans="1:10" ht="24" customHeight="1">
      <c r="A4161" s="576" t="s">
        <v>12926</v>
      </c>
      <c r="B4161" s="577" t="s">
        <v>13143</v>
      </c>
      <c r="C4161" s="576" t="s">
        <v>7</v>
      </c>
      <c r="D4161" s="576" t="s">
        <v>6802</v>
      </c>
      <c r="E4161" s="800" t="s">
        <v>12924</v>
      </c>
      <c r="F4161" s="800"/>
      <c r="G4161" s="575" t="s">
        <v>41</v>
      </c>
      <c r="H4161" s="574">
        <v>1</v>
      </c>
      <c r="I4161" s="573">
        <v>4.8499999999999996</v>
      </c>
      <c r="J4161" s="573">
        <v>4.8499999999999996</v>
      </c>
    </row>
    <row r="4162" spans="1:10" ht="24" customHeight="1">
      <c r="A4162" s="576" t="s">
        <v>12926</v>
      </c>
      <c r="B4162" s="577" t="s">
        <v>12973</v>
      </c>
      <c r="C4162" s="576" t="s">
        <v>7</v>
      </c>
      <c r="D4162" s="576" t="s">
        <v>8628</v>
      </c>
      <c r="E4162" s="800" t="s">
        <v>12924</v>
      </c>
      <c r="F4162" s="800"/>
      <c r="G4162" s="575" t="s">
        <v>41</v>
      </c>
      <c r="H4162" s="574">
        <v>1</v>
      </c>
      <c r="I4162" s="573">
        <v>5.52</v>
      </c>
      <c r="J4162" s="573">
        <v>5.52</v>
      </c>
    </row>
    <row r="4163" spans="1:10" ht="25.5">
      <c r="A4163" s="572"/>
      <c r="B4163" s="572"/>
      <c r="C4163" s="572"/>
      <c r="D4163" s="572"/>
      <c r="E4163" s="572" t="s">
        <v>12923</v>
      </c>
      <c r="F4163" s="571">
        <v>7.3236987938715634</v>
      </c>
      <c r="G4163" s="572" t="s">
        <v>12922</v>
      </c>
      <c r="H4163" s="571">
        <v>6.16</v>
      </c>
      <c r="I4163" s="572" t="s">
        <v>12921</v>
      </c>
      <c r="J4163" s="571">
        <v>13.48</v>
      </c>
    </row>
    <row r="4164" spans="1:10" ht="15" thickBot="1">
      <c r="A4164" s="572"/>
      <c r="B4164" s="572"/>
      <c r="C4164" s="572"/>
      <c r="D4164" s="572"/>
      <c r="E4164" s="572" t="s">
        <v>12920</v>
      </c>
      <c r="F4164" s="571">
        <v>7.75</v>
      </c>
      <c r="G4164" s="572"/>
      <c r="H4164" s="801" t="s">
        <v>12919</v>
      </c>
      <c r="I4164" s="801"/>
      <c r="J4164" s="571">
        <v>35.200000000000003</v>
      </c>
    </row>
    <row r="4165" spans="1:10" ht="0.95" customHeight="1" thickTop="1">
      <c r="A4165" s="570"/>
      <c r="B4165" s="570"/>
      <c r="C4165" s="570"/>
      <c r="D4165" s="570"/>
      <c r="E4165" s="570"/>
      <c r="F4165" s="570"/>
      <c r="G4165" s="570"/>
      <c r="H4165" s="570"/>
      <c r="I4165" s="570"/>
      <c r="J4165" s="570"/>
    </row>
    <row r="4166" spans="1:10" ht="18" customHeight="1">
      <c r="A4166" s="590"/>
      <c r="B4166" s="588" t="s">
        <v>12942</v>
      </c>
      <c r="C4166" s="590" t="s">
        <v>12941</v>
      </c>
      <c r="D4166" s="590" t="s">
        <v>12940</v>
      </c>
      <c r="E4166" s="802" t="s">
        <v>12939</v>
      </c>
      <c r="F4166" s="802"/>
      <c r="G4166" s="589" t="s">
        <v>12938</v>
      </c>
      <c r="H4166" s="588" t="s">
        <v>12937</v>
      </c>
      <c r="I4166" s="588" t="s">
        <v>12936</v>
      </c>
      <c r="J4166" s="588" t="s">
        <v>12935</v>
      </c>
    </row>
    <row r="4167" spans="1:10" ht="36" customHeight="1">
      <c r="A4167" s="586" t="s">
        <v>12934</v>
      </c>
      <c r="B4167" s="587" t="s">
        <v>13146</v>
      </c>
      <c r="C4167" s="586" t="s">
        <v>7</v>
      </c>
      <c r="D4167" s="586" t="s">
        <v>2125</v>
      </c>
      <c r="E4167" s="803" t="s">
        <v>12971</v>
      </c>
      <c r="F4167" s="803"/>
      <c r="G4167" s="585" t="s">
        <v>41</v>
      </c>
      <c r="H4167" s="584">
        <v>1</v>
      </c>
      <c r="I4167" s="583">
        <v>12.99</v>
      </c>
      <c r="J4167" s="583">
        <v>12.99</v>
      </c>
    </row>
    <row r="4168" spans="1:10" ht="24" customHeight="1">
      <c r="A4168" s="581" t="s">
        <v>12930</v>
      </c>
      <c r="B4168" s="582" t="s">
        <v>12970</v>
      </c>
      <c r="C4168" s="581" t="s">
        <v>7</v>
      </c>
      <c r="D4168" s="581" t="s">
        <v>53</v>
      </c>
      <c r="E4168" s="804" t="s">
        <v>12928</v>
      </c>
      <c r="F4168" s="804"/>
      <c r="G4168" s="580" t="s">
        <v>23</v>
      </c>
      <c r="H4168" s="579">
        <v>0.22500000000000001</v>
      </c>
      <c r="I4168" s="578">
        <v>20.6</v>
      </c>
      <c r="J4168" s="578">
        <v>4.63</v>
      </c>
    </row>
    <row r="4169" spans="1:10" ht="24" customHeight="1">
      <c r="A4169" s="581" t="s">
        <v>12930</v>
      </c>
      <c r="B4169" s="582" t="s">
        <v>12969</v>
      </c>
      <c r="C4169" s="581" t="s">
        <v>7</v>
      </c>
      <c r="D4169" s="581" t="s">
        <v>55</v>
      </c>
      <c r="E4169" s="804" t="s">
        <v>12928</v>
      </c>
      <c r="F4169" s="804"/>
      <c r="G4169" s="580" t="s">
        <v>23</v>
      </c>
      <c r="H4169" s="579">
        <v>0.22500000000000001</v>
      </c>
      <c r="I4169" s="578">
        <v>15.61</v>
      </c>
      <c r="J4169" s="578">
        <v>3.51</v>
      </c>
    </row>
    <row r="4170" spans="1:10" ht="24" customHeight="1">
      <c r="A4170" s="576" t="s">
        <v>12926</v>
      </c>
      <c r="B4170" s="577" t="s">
        <v>13143</v>
      </c>
      <c r="C4170" s="576" t="s">
        <v>7</v>
      </c>
      <c r="D4170" s="576" t="s">
        <v>6802</v>
      </c>
      <c r="E4170" s="800" t="s">
        <v>12924</v>
      </c>
      <c r="F4170" s="800"/>
      <c r="G4170" s="575" t="s">
        <v>41</v>
      </c>
      <c r="H4170" s="574">
        <v>1</v>
      </c>
      <c r="I4170" s="573">
        <v>4.8499999999999996</v>
      </c>
      <c r="J4170" s="573">
        <v>4.8499999999999996</v>
      </c>
    </row>
    <row r="4171" spans="1:10" ht="25.5">
      <c r="A4171" s="572"/>
      <c r="B4171" s="572"/>
      <c r="C4171" s="572"/>
      <c r="D4171" s="572"/>
      <c r="E4171" s="572" t="s">
        <v>12923</v>
      </c>
      <c r="F4171" s="571">
        <v>3.4879930457459523</v>
      </c>
      <c r="G4171" s="572" t="s">
        <v>12922</v>
      </c>
      <c r="H4171" s="571">
        <v>2.93</v>
      </c>
      <c r="I4171" s="572" t="s">
        <v>12921</v>
      </c>
      <c r="J4171" s="571">
        <v>6.42</v>
      </c>
    </row>
    <row r="4172" spans="1:10" ht="15" thickBot="1">
      <c r="A4172" s="572"/>
      <c r="B4172" s="572"/>
      <c r="C4172" s="572"/>
      <c r="D4172" s="572"/>
      <c r="E4172" s="572" t="s">
        <v>12920</v>
      </c>
      <c r="F4172" s="571">
        <v>3.66</v>
      </c>
      <c r="G4172" s="572"/>
      <c r="H4172" s="801" t="s">
        <v>12919</v>
      </c>
      <c r="I4172" s="801"/>
      <c r="J4172" s="571">
        <v>16.649999999999999</v>
      </c>
    </row>
    <row r="4173" spans="1:10" ht="0.95" customHeight="1" thickTop="1">
      <c r="A4173" s="570"/>
      <c r="B4173" s="570"/>
      <c r="C4173" s="570"/>
      <c r="D4173" s="570"/>
      <c r="E4173" s="570"/>
      <c r="F4173" s="570"/>
      <c r="G4173" s="570"/>
      <c r="H4173" s="570"/>
      <c r="I4173" s="570"/>
      <c r="J4173" s="570"/>
    </row>
    <row r="4174" spans="1:10" ht="18" customHeight="1">
      <c r="A4174" s="590"/>
      <c r="B4174" s="588" t="s">
        <v>12942</v>
      </c>
      <c r="C4174" s="590" t="s">
        <v>12941</v>
      </c>
      <c r="D4174" s="590" t="s">
        <v>12940</v>
      </c>
      <c r="E4174" s="802" t="s">
        <v>12939</v>
      </c>
      <c r="F4174" s="802"/>
      <c r="G4174" s="589" t="s">
        <v>12938</v>
      </c>
      <c r="H4174" s="588" t="s">
        <v>12937</v>
      </c>
      <c r="I4174" s="588" t="s">
        <v>12936</v>
      </c>
      <c r="J4174" s="588" t="s">
        <v>12935</v>
      </c>
    </row>
    <row r="4175" spans="1:10" ht="36" customHeight="1">
      <c r="A4175" s="586" t="s">
        <v>12934</v>
      </c>
      <c r="B4175" s="587" t="s">
        <v>13145</v>
      </c>
      <c r="C4175" s="586" t="s">
        <v>7</v>
      </c>
      <c r="D4175" s="586" t="s">
        <v>2129</v>
      </c>
      <c r="E4175" s="803" t="s">
        <v>12971</v>
      </c>
      <c r="F4175" s="803"/>
      <c r="G4175" s="585" t="s">
        <v>41</v>
      </c>
      <c r="H4175" s="584">
        <v>1</v>
      </c>
      <c r="I4175" s="583">
        <v>23.81</v>
      </c>
      <c r="J4175" s="583">
        <v>23.81</v>
      </c>
    </row>
    <row r="4176" spans="1:10" ht="24" customHeight="1">
      <c r="A4176" s="581" t="s">
        <v>12930</v>
      </c>
      <c r="B4176" s="582" t="s">
        <v>12970</v>
      </c>
      <c r="C4176" s="581" t="s">
        <v>7</v>
      </c>
      <c r="D4176" s="581" t="s">
        <v>53</v>
      </c>
      <c r="E4176" s="804" t="s">
        <v>12928</v>
      </c>
      <c r="F4176" s="804"/>
      <c r="G4176" s="580" t="s">
        <v>23</v>
      </c>
      <c r="H4176" s="579">
        <v>0.39</v>
      </c>
      <c r="I4176" s="578">
        <v>20.6</v>
      </c>
      <c r="J4176" s="578">
        <v>8.0299999999999994</v>
      </c>
    </row>
    <row r="4177" spans="1:10" ht="24" customHeight="1">
      <c r="A4177" s="581" t="s">
        <v>12930</v>
      </c>
      <c r="B4177" s="582" t="s">
        <v>12969</v>
      </c>
      <c r="C4177" s="581" t="s">
        <v>7</v>
      </c>
      <c r="D4177" s="581" t="s">
        <v>55</v>
      </c>
      <c r="E4177" s="804" t="s">
        <v>12928</v>
      </c>
      <c r="F4177" s="804"/>
      <c r="G4177" s="580" t="s">
        <v>23</v>
      </c>
      <c r="H4177" s="579">
        <v>0.39</v>
      </c>
      <c r="I4177" s="578">
        <v>15.61</v>
      </c>
      <c r="J4177" s="578">
        <v>6.08</v>
      </c>
    </row>
    <row r="4178" spans="1:10" ht="24" customHeight="1">
      <c r="A4178" s="576" t="s">
        <v>12926</v>
      </c>
      <c r="B4178" s="577" t="s">
        <v>13143</v>
      </c>
      <c r="C4178" s="576" t="s">
        <v>7</v>
      </c>
      <c r="D4178" s="576" t="s">
        <v>6802</v>
      </c>
      <c r="E4178" s="800" t="s">
        <v>12924</v>
      </c>
      <c r="F4178" s="800"/>
      <c r="G4178" s="575" t="s">
        <v>41</v>
      </c>
      <c r="H4178" s="574">
        <v>2</v>
      </c>
      <c r="I4178" s="573">
        <v>4.8499999999999996</v>
      </c>
      <c r="J4178" s="573">
        <v>9.6999999999999993</v>
      </c>
    </row>
    <row r="4179" spans="1:10" ht="25.5">
      <c r="A4179" s="572"/>
      <c r="B4179" s="572"/>
      <c r="C4179" s="572"/>
      <c r="D4179" s="572"/>
      <c r="E4179" s="572" t="s">
        <v>12923</v>
      </c>
      <c r="F4179" s="571">
        <v>6.0523742257959361</v>
      </c>
      <c r="G4179" s="572" t="s">
        <v>12922</v>
      </c>
      <c r="H4179" s="571">
        <v>5.09</v>
      </c>
      <c r="I4179" s="572" t="s">
        <v>12921</v>
      </c>
      <c r="J4179" s="571">
        <v>11.14</v>
      </c>
    </row>
    <row r="4180" spans="1:10" ht="15" thickBot="1">
      <c r="A4180" s="572"/>
      <c r="B4180" s="572"/>
      <c r="C4180" s="572"/>
      <c r="D4180" s="572"/>
      <c r="E4180" s="572" t="s">
        <v>12920</v>
      </c>
      <c r="F4180" s="571">
        <v>6.72</v>
      </c>
      <c r="G4180" s="572"/>
      <c r="H4180" s="801" t="s">
        <v>12919</v>
      </c>
      <c r="I4180" s="801"/>
      <c r="J4180" s="571">
        <v>30.53</v>
      </c>
    </row>
    <row r="4181" spans="1:10" ht="0.95" customHeight="1" thickTop="1">
      <c r="A4181" s="570"/>
      <c r="B4181" s="570"/>
      <c r="C4181" s="570"/>
      <c r="D4181" s="570"/>
      <c r="E4181" s="570"/>
      <c r="F4181" s="570"/>
      <c r="G4181" s="570"/>
      <c r="H4181" s="570"/>
      <c r="I4181" s="570"/>
      <c r="J4181" s="570"/>
    </row>
    <row r="4182" spans="1:10" ht="18" customHeight="1">
      <c r="A4182" s="590"/>
      <c r="B4182" s="588" t="s">
        <v>12942</v>
      </c>
      <c r="C4182" s="590" t="s">
        <v>12941</v>
      </c>
      <c r="D4182" s="590" t="s">
        <v>12940</v>
      </c>
      <c r="E4182" s="802" t="s">
        <v>12939</v>
      </c>
      <c r="F4182" s="802"/>
      <c r="G4182" s="589" t="s">
        <v>12938</v>
      </c>
      <c r="H4182" s="588" t="s">
        <v>12937</v>
      </c>
      <c r="I4182" s="588" t="s">
        <v>12936</v>
      </c>
      <c r="J4182" s="588" t="s">
        <v>12935</v>
      </c>
    </row>
    <row r="4183" spans="1:10" ht="36" customHeight="1">
      <c r="A4183" s="586" t="s">
        <v>12934</v>
      </c>
      <c r="B4183" s="587" t="s">
        <v>13144</v>
      </c>
      <c r="C4183" s="586" t="s">
        <v>7</v>
      </c>
      <c r="D4183" s="586" t="s">
        <v>2134</v>
      </c>
      <c r="E4183" s="803" t="s">
        <v>12971</v>
      </c>
      <c r="F4183" s="803"/>
      <c r="G4183" s="585" t="s">
        <v>41</v>
      </c>
      <c r="H4183" s="584">
        <v>1</v>
      </c>
      <c r="I4183" s="583">
        <v>34.64</v>
      </c>
      <c r="J4183" s="583">
        <v>34.64</v>
      </c>
    </row>
    <row r="4184" spans="1:10" ht="24" customHeight="1">
      <c r="A4184" s="581" t="s">
        <v>12930</v>
      </c>
      <c r="B4184" s="582" t="s">
        <v>12970</v>
      </c>
      <c r="C4184" s="581" t="s">
        <v>7</v>
      </c>
      <c r="D4184" s="581" t="s">
        <v>53</v>
      </c>
      <c r="E4184" s="804" t="s">
        <v>12928</v>
      </c>
      <c r="F4184" s="804"/>
      <c r="G4184" s="580" t="s">
        <v>23</v>
      </c>
      <c r="H4184" s="579">
        <v>0.55500000000000005</v>
      </c>
      <c r="I4184" s="578">
        <v>20.6</v>
      </c>
      <c r="J4184" s="578">
        <v>11.43</v>
      </c>
    </row>
    <row r="4185" spans="1:10" ht="24" customHeight="1">
      <c r="A4185" s="581" t="s">
        <v>12930</v>
      </c>
      <c r="B4185" s="582" t="s">
        <v>12969</v>
      </c>
      <c r="C4185" s="581" t="s">
        <v>7</v>
      </c>
      <c r="D4185" s="581" t="s">
        <v>55</v>
      </c>
      <c r="E4185" s="804" t="s">
        <v>12928</v>
      </c>
      <c r="F4185" s="804"/>
      <c r="G4185" s="580" t="s">
        <v>23</v>
      </c>
      <c r="H4185" s="579">
        <v>0.55500000000000005</v>
      </c>
      <c r="I4185" s="578">
        <v>15.61</v>
      </c>
      <c r="J4185" s="578">
        <v>8.66</v>
      </c>
    </row>
    <row r="4186" spans="1:10" ht="24" customHeight="1">
      <c r="A4186" s="576" t="s">
        <v>12926</v>
      </c>
      <c r="B4186" s="577" t="s">
        <v>13143</v>
      </c>
      <c r="C4186" s="576" t="s">
        <v>7</v>
      </c>
      <c r="D4186" s="576" t="s">
        <v>6802</v>
      </c>
      <c r="E4186" s="800" t="s">
        <v>12924</v>
      </c>
      <c r="F4186" s="800"/>
      <c r="G4186" s="575" t="s">
        <v>41</v>
      </c>
      <c r="H4186" s="574">
        <v>3</v>
      </c>
      <c r="I4186" s="573">
        <v>4.8499999999999996</v>
      </c>
      <c r="J4186" s="573">
        <v>14.55</v>
      </c>
    </row>
    <row r="4187" spans="1:10" ht="25.5">
      <c r="A4187" s="572"/>
      <c r="B4187" s="572"/>
      <c r="C4187" s="572"/>
      <c r="D4187" s="572"/>
      <c r="E4187" s="572" t="s">
        <v>12923</v>
      </c>
      <c r="F4187" s="571">
        <v>8.6113223948712374</v>
      </c>
      <c r="G4187" s="572" t="s">
        <v>12922</v>
      </c>
      <c r="H4187" s="571">
        <v>7.24</v>
      </c>
      <c r="I4187" s="572" t="s">
        <v>12921</v>
      </c>
      <c r="J4187" s="571">
        <v>15.85</v>
      </c>
    </row>
    <row r="4188" spans="1:10" ht="15" thickBot="1">
      <c r="A4188" s="572"/>
      <c r="B4188" s="572"/>
      <c r="C4188" s="572"/>
      <c r="D4188" s="572"/>
      <c r="E4188" s="572" t="s">
        <v>12920</v>
      </c>
      <c r="F4188" s="571">
        <v>9.7799999999999994</v>
      </c>
      <c r="G4188" s="572"/>
      <c r="H4188" s="801" t="s">
        <v>12919</v>
      </c>
      <c r="I4188" s="801"/>
      <c r="J4188" s="571">
        <v>44.42</v>
      </c>
    </row>
    <row r="4189" spans="1:10" ht="0.95" customHeight="1" thickTop="1">
      <c r="A4189" s="570"/>
      <c r="B4189" s="570"/>
      <c r="C4189" s="570"/>
      <c r="D4189" s="570"/>
      <c r="E4189" s="570"/>
      <c r="F4189" s="570"/>
      <c r="G4189" s="570"/>
      <c r="H4189" s="570"/>
      <c r="I4189" s="570"/>
      <c r="J4189" s="570"/>
    </row>
    <row r="4190" spans="1:10" ht="18" customHeight="1">
      <c r="A4190" s="590"/>
      <c r="B4190" s="588" t="s">
        <v>12942</v>
      </c>
      <c r="C4190" s="590" t="s">
        <v>12941</v>
      </c>
      <c r="D4190" s="590" t="s">
        <v>12940</v>
      </c>
      <c r="E4190" s="802" t="s">
        <v>12939</v>
      </c>
      <c r="F4190" s="802"/>
      <c r="G4190" s="589" t="s">
        <v>12938</v>
      </c>
      <c r="H4190" s="588" t="s">
        <v>12937</v>
      </c>
      <c r="I4190" s="588" t="s">
        <v>12936</v>
      </c>
      <c r="J4190" s="588" t="s">
        <v>12935</v>
      </c>
    </row>
    <row r="4191" spans="1:10" ht="24" customHeight="1">
      <c r="A4191" s="586" t="s">
        <v>12934</v>
      </c>
      <c r="B4191" s="587" t="s">
        <v>13142</v>
      </c>
      <c r="C4191" s="586" t="s">
        <v>7</v>
      </c>
      <c r="D4191" s="586" t="s">
        <v>209</v>
      </c>
      <c r="E4191" s="803" t="s">
        <v>12928</v>
      </c>
      <c r="F4191" s="803"/>
      <c r="G4191" s="585" t="s">
        <v>23</v>
      </c>
      <c r="H4191" s="584">
        <v>1</v>
      </c>
      <c r="I4191" s="583">
        <v>19.170000000000002</v>
      </c>
      <c r="J4191" s="583">
        <v>19.170000000000002</v>
      </c>
    </row>
    <row r="4192" spans="1:10" ht="24" customHeight="1">
      <c r="A4192" s="581" t="s">
        <v>12930</v>
      </c>
      <c r="B4192" s="582" t="s">
        <v>13141</v>
      </c>
      <c r="C4192" s="581" t="s">
        <v>7</v>
      </c>
      <c r="D4192" s="581" t="s">
        <v>2924</v>
      </c>
      <c r="E4192" s="804" t="s">
        <v>12928</v>
      </c>
      <c r="F4192" s="804"/>
      <c r="G4192" s="580" t="s">
        <v>23</v>
      </c>
      <c r="H4192" s="579">
        <v>1</v>
      </c>
      <c r="I4192" s="578">
        <v>0.05</v>
      </c>
      <c r="J4192" s="578">
        <v>0.05</v>
      </c>
    </row>
    <row r="4193" spans="1:10" ht="24" customHeight="1">
      <c r="A4193" s="576" t="s">
        <v>12926</v>
      </c>
      <c r="B4193" s="577" t="s">
        <v>12988</v>
      </c>
      <c r="C4193" s="576" t="s">
        <v>7</v>
      </c>
      <c r="D4193" s="576" t="s">
        <v>4852</v>
      </c>
      <c r="E4193" s="800" t="s">
        <v>12984</v>
      </c>
      <c r="F4193" s="800"/>
      <c r="G4193" s="575" t="s">
        <v>23</v>
      </c>
      <c r="H4193" s="574">
        <v>1</v>
      </c>
      <c r="I4193" s="573">
        <v>0.96</v>
      </c>
      <c r="J4193" s="573">
        <v>0.96</v>
      </c>
    </row>
    <row r="4194" spans="1:10" ht="24" customHeight="1">
      <c r="A4194" s="576" t="s">
        <v>12926</v>
      </c>
      <c r="B4194" s="577" t="s">
        <v>13140</v>
      </c>
      <c r="C4194" s="576" t="s">
        <v>7</v>
      </c>
      <c r="D4194" s="576" t="s">
        <v>6445</v>
      </c>
      <c r="E4194" s="800" t="s">
        <v>12947</v>
      </c>
      <c r="F4194" s="800"/>
      <c r="G4194" s="575" t="s">
        <v>23</v>
      </c>
      <c r="H4194" s="574">
        <v>1</v>
      </c>
      <c r="I4194" s="573">
        <v>0.95</v>
      </c>
      <c r="J4194" s="573">
        <v>0.95</v>
      </c>
    </row>
    <row r="4195" spans="1:10" ht="24" customHeight="1">
      <c r="A4195" s="576" t="s">
        <v>12926</v>
      </c>
      <c r="B4195" s="577" t="s">
        <v>13139</v>
      </c>
      <c r="C4195" s="576" t="s">
        <v>7</v>
      </c>
      <c r="D4195" s="576" t="s">
        <v>6553</v>
      </c>
      <c r="E4195" s="800" t="s">
        <v>12947</v>
      </c>
      <c r="F4195" s="800"/>
      <c r="G4195" s="575" t="s">
        <v>23</v>
      </c>
      <c r="H4195" s="574">
        <v>1</v>
      </c>
      <c r="I4195" s="573">
        <v>0.57999999999999996</v>
      </c>
      <c r="J4195" s="573">
        <v>0.57999999999999996</v>
      </c>
    </row>
    <row r="4196" spans="1:10" ht="24" customHeight="1">
      <c r="A4196" s="576" t="s">
        <v>12926</v>
      </c>
      <c r="B4196" s="577" t="s">
        <v>12985</v>
      </c>
      <c r="C4196" s="576" t="s">
        <v>7</v>
      </c>
      <c r="D4196" s="576" t="s">
        <v>6514</v>
      </c>
      <c r="E4196" s="800" t="s">
        <v>12984</v>
      </c>
      <c r="F4196" s="800"/>
      <c r="G4196" s="575" t="s">
        <v>23</v>
      </c>
      <c r="H4196" s="574">
        <v>1</v>
      </c>
      <c r="I4196" s="573">
        <v>0.55000000000000004</v>
      </c>
      <c r="J4196" s="573">
        <v>0.55000000000000004</v>
      </c>
    </row>
    <row r="4197" spans="1:10" ht="24" customHeight="1">
      <c r="A4197" s="576" t="s">
        <v>12926</v>
      </c>
      <c r="B4197" s="577" t="s">
        <v>13138</v>
      </c>
      <c r="C4197" s="576" t="s">
        <v>7</v>
      </c>
      <c r="D4197" s="576" t="s">
        <v>6841</v>
      </c>
      <c r="E4197" s="800" t="s">
        <v>12980</v>
      </c>
      <c r="F4197" s="800"/>
      <c r="G4197" s="575" t="s">
        <v>23</v>
      </c>
      <c r="H4197" s="574">
        <v>1</v>
      </c>
      <c r="I4197" s="573">
        <v>15.31</v>
      </c>
      <c r="J4197" s="573">
        <v>15.31</v>
      </c>
    </row>
    <row r="4198" spans="1:10" ht="24" customHeight="1">
      <c r="A4198" s="576" t="s">
        <v>12926</v>
      </c>
      <c r="B4198" s="577" t="s">
        <v>12983</v>
      </c>
      <c r="C4198" s="576" t="s">
        <v>7</v>
      </c>
      <c r="D4198" s="576" t="s">
        <v>8150</v>
      </c>
      <c r="E4198" s="800" t="s">
        <v>12982</v>
      </c>
      <c r="F4198" s="800"/>
      <c r="G4198" s="575" t="s">
        <v>23</v>
      </c>
      <c r="H4198" s="574">
        <v>1</v>
      </c>
      <c r="I4198" s="573">
        <v>0.06</v>
      </c>
      <c r="J4198" s="573">
        <v>0.06</v>
      </c>
    </row>
    <row r="4199" spans="1:10" ht="24" customHeight="1">
      <c r="A4199" s="576" t="s">
        <v>12926</v>
      </c>
      <c r="B4199" s="577" t="s">
        <v>12979</v>
      </c>
      <c r="C4199" s="576" t="s">
        <v>7</v>
      </c>
      <c r="D4199" s="576" t="s">
        <v>8679</v>
      </c>
      <c r="E4199" s="800" t="s">
        <v>12978</v>
      </c>
      <c r="F4199" s="800"/>
      <c r="G4199" s="575" t="s">
        <v>23</v>
      </c>
      <c r="H4199" s="574">
        <v>1</v>
      </c>
      <c r="I4199" s="573">
        <v>0.71</v>
      </c>
      <c r="J4199" s="573">
        <v>0.71</v>
      </c>
    </row>
    <row r="4200" spans="1:10" ht="25.5">
      <c r="A4200" s="572"/>
      <c r="B4200" s="572"/>
      <c r="C4200" s="572"/>
      <c r="D4200" s="572"/>
      <c r="E4200" s="572" t="s">
        <v>12923</v>
      </c>
      <c r="F4200" s="571">
        <v>8.3451049000000008</v>
      </c>
      <c r="G4200" s="572" t="s">
        <v>12922</v>
      </c>
      <c r="H4200" s="571">
        <v>7.01</v>
      </c>
      <c r="I4200" s="572" t="s">
        <v>12921</v>
      </c>
      <c r="J4200" s="571">
        <v>15.36</v>
      </c>
    </row>
    <row r="4201" spans="1:10" ht="15" thickBot="1">
      <c r="A4201" s="572"/>
      <c r="B4201" s="572"/>
      <c r="C4201" s="572"/>
      <c r="D4201" s="572"/>
      <c r="E4201" s="572" t="s">
        <v>12920</v>
      </c>
      <c r="F4201" s="571">
        <v>5.41</v>
      </c>
      <c r="G4201" s="572"/>
      <c r="H4201" s="801" t="s">
        <v>12919</v>
      </c>
      <c r="I4201" s="801"/>
      <c r="J4201" s="571">
        <v>24.58</v>
      </c>
    </row>
    <row r="4202" spans="1:10" ht="0.95" customHeight="1" thickTop="1">
      <c r="A4202" s="570"/>
      <c r="B4202" s="570"/>
      <c r="C4202" s="570"/>
      <c r="D4202" s="570"/>
      <c r="E4202" s="570"/>
      <c r="F4202" s="570"/>
      <c r="G4202" s="570"/>
      <c r="H4202" s="570"/>
      <c r="I4202" s="570"/>
      <c r="J4202" s="570"/>
    </row>
    <row r="4203" spans="1:10" ht="18" customHeight="1">
      <c r="A4203" s="590"/>
      <c r="B4203" s="588" t="s">
        <v>12942</v>
      </c>
      <c r="C4203" s="590" t="s">
        <v>12941</v>
      </c>
      <c r="D4203" s="590" t="s">
        <v>12940</v>
      </c>
      <c r="E4203" s="802" t="s">
        <v>12939</v>
      </c>
      <c r="F4203" s="802"/>
      <c r="G4203" s="589" t="s">
        <v>12938</v>
      </c>
      <c r="H4203" s="588" t="s">
        <v>12937</v>
      </c>
      <c r="I4203" s="588" t="s">
        <v>12936</v>
      </c>
      <c r="J4203" s="588" t="s">
        <v>12935</v>
      </c>
    </row>
    <row r="4204" spans="1:10" ht="48" customHeight="1">
      <c r="A4204" s="586" t="s">
        <v>12934</v>
      </c>
      <c r="B4204" s="587" t="s">
        <v>13137</v>
      </c>
      <c r="C4204" s="586" t="s">
        <v>7</v>
      </c>
      <c r="D4204" s="586" t="s">
        <v>3713</v>
      </c>
      <c r="E4204" s="803" t="s">
        <v>12945</v>
      </c>
      <c r="F4204" s="803"/>
      <c r="G4204" s="585" t="s">
        <v>46</v>
      </c>
      <c r="H4204" s="584">
        <v>1</v>
      </c>
      <c r="I4204" s="583">
        <v>1.45</v>
      </c>
      <c r="J4204" s="583">
        <v>1.45</v>
      </c>
    </row>
    <row r="4205" spans="1:10" ht="48" customHeight="1">
      <c r="A4205" s="581" t="s">
        <v>12930</v>
      </c>
      <c r="B4205" s="582" t="s">
        <v>13136</v>
      </c>
      <c r="C4205" s="581" t="s">
        <v>7</v>
      </c>
      <c r="D4205" s="581" t="s">
        <v>3721</v>
      </c>
      <c r="E4205" s="804" t="s">
        <v>12945</v>
      </c>
      <c r="F4205" s="804"/>
      <c r="G4205" s="580" t="s">
        <v>23</v>
      </c>
      <c r="H4205" s="579">
        <v>1</v>
      </c>
      <c r="I4205" s="578">
        <v>0.19</v>
      </c>
      <c r="J4205" s="578">
        <v>0.19</v>
      </c>
    </row>
    <row r="4206" spans="1:10" ht="48" customHeight="1">
      <c r="A4206" s="581" t="s">
        <v>12930</v>
      </c>
      <c r="B4206" s="582" t="s">
        <v>13135</v>
      </c>
      <c r="C4206" s="581" t="s">
        <v>7</v>
      </c>
      <c r="D4206" s="581" t="s">
        <v>3722</v>
      </c>
      <c r="E4206" s="804" t="s">
        <v>12945</v>
      </c>
      <c r="F4206" s="804"/>
      <c r="G4206" s="580" t="s">
        <v>23</v>
      </c>
      <c r="H4206" s="579">
        <v>1</v>
      </c>
      <c r="I4206" s="578">
        <v>0.02</v>
      </c>
      <c r="J4206" s="578">
        <v>0.02</v>
      </c>
    </row>
    <row r="4207" spans="1:10" ht="48" customHeight="1">
      <c r="A4207" s="581" t="s">
        <v>12930</v>
      </c>
      <c r="B4207" s="582" t="s">
        <v>13132</v>
      </c>
      <c r="C4207" s="581" t="s">
        <v>7</v>
      </c>
      <c r="D4207" s="581" t="s">
        <v>3724</v>
      </c>
      <c r="E4207" s="804" t="s">
        <v>12945</v>
      </c>
      <c r="F4207" s="804"/>
      <c r="G4207" s="580" t="s">
        <v>23</v>
      </c>
      <c r="H4207" s="579">
        <v>1</v>
      </c>
      <c r="I4207" s="578">
        <v>0.97</v>
      </c>
      <c r="J4207" s="578">
        <v>0.97</v>
      </c>
    </row>
    <row r="4208" spans="1:10" ht="48" customHeight="1">
      <c r="A4208" s="581" t="s">
        <v>12930</v>
      </c>
      <c r="B4208" s="582" t="s">
        <v>13134</v>
      </c>
      <c r="C4208" s="581" t="s">
        <v>7</v>
      </c>
      <c r="D4208" s="581" t="s">
        <v>3723</v>
      </c>
      <c r="E4208" s="804" t="s">
        <v>12945</v>
      </c>
      <c r="F4208" s="804"/>
      <c r="G4208" s="580" t="s">
        <v>23</v>
      </c>
      <c r="H4208" s="579">
        <v>1</v>
      </c>
      <c r="I4208" s="578">
        <v>0.27</v>
      </c>
      <c r="J4208" s="578">
        <v>0.27</v>
      </c>
    </row>
    <row r="4209" spans="1:10" ht="25.5">
      <c r="A4209" s="572"/>
      <c r="B4209" s="572"/>
      <c r="C4209" s="572"/>
      <c r="D4209" s="572"/>
      <c r="E4209" s="572" t="s">
        <v>12923</v>
      </c>
      <c r="F4209" s="571">
        <v>0</v>
      </c>
      <c r="G4209" s="572" t="s">
        <v>12922</v>
      </c>
      <c r="H4209" s="571">
        <v>0</v>
      </c>
      <c r="I4209" s="572" t="s">
        <v>12921</v>
      </c>
      <c r="J4209" s="571">
        <v>0</v>
      </c>
    </row>
    <row r="4210" spans="1:10" ht="15" thickBot="1">
      <c r="A4210" s="572"/>
      <c r="B4210" s="572"/>
      <c r="C4210" s="572"/>
      <c r="D4210" s="572"/>
      <c r="E4210" s="572" t="s">
        <v>12920</v>
      </c>
      <c r="F4210" s="571">
        <v>0.4</v>
      </c>
      <c r="G4210" s="572"/>
      <c r="H4210" s="801" t="s">
        <v>12919</v>
      </c>
      <c r="I4210" s="801"/>
      <c r="J4210" s="571">
        <v>1.85</v>
      </c>
    </row>
    <row r="4211" spans="1:10" ht="0.95" customHeight="1" thickTop="1">
      <c r="A4211" s="570"/>
      <c r="B4211" s="570"/>
      <c r="C4211" s="570"/>
      <c r="D4211" s="570"/>
      <c r="E4211" s="570"/>
      <c r="F4211" s="570"/>
      <c r="G4211" s="570"/>
      <c r="H4211" s="570"/>
      <c r="I4211" s="570"/>
      <c r="J4211" s="570"/>
    </row>
    <row r="4212" spans="1:10" ht="18" customHeight="1">
      <c r="A4212" s="590"/>
      <c r="B4212" s="588" t="s">
        <v>12942</v>
      </c>
      <c r="C4212" s="590" t="s">
        <v>12941</v>
      </c>
      <c r="D4212" s="590" t="s">
        <v>12940</v>
      </c>
      <c r="E4212" s="802" t="s">
        <v>12939</v>
      </c>
      <c r="F4212" s="802"/>
      <c r="G4212" s="589" t="s">
        <v>12938</v>
      </c>
      <c r="H4212" s="588" t="s">
        <v>12937</v>
      </c>
      <c r="I4212" s="588" t="s">
        <v>12936</v>
      </c>
      <c r="J4212" s="588" t="s">
        <v>12935</v>
      </c>
    </row>
    <row r="4213" spans="1:10" ht="48" customHeight="1">
      <c r="A4213" s="586" t="s">
        <v>12934</v>
      </c>
      <c r="B4213" s="587" t="s">
        <v>13136</v>
      </c>
      <c r="C4213" s="586" t="s">
        <v>7</v>
      </c>
      <c r="D4213" s="586" t="s">
        <v>3721</v>
      </c>
      <c r="E4213" s="803" t="s">
        <v>12945</v>
      </c>
      <c r="F4213" s="803"/>
      <c r="G4213" s="585" t="s">
        <v>23</v>
      </c>
      <c r="H4213" s="584">
        <v>1</v>
      </c>
      <c r="I4213" s="583">
        <v>0.19</v>
      </c>
      <c r="J4213" s="583">
        <v>0.19</v>
      </c>
    </row>
    <row r="4214" spans="1:10" ht="48" customHeight="1">
      <c r="A4214" s="576" t="s">
        <v>12926</v>
      </c>
      <c r="B4214" s="577" t="s">
        <v>13133</v>
      </c>
      <c r="C4214" s="576" t="s">
        <v>7</v>
      </c>
      <c r="D4214" s="576" t="s">
        <v>12461</v>
      </c>
      <c r="E4214" s="800" t="s">
        <v>12947</v>
      </c>
      <c r="F4214" s="800"/>
      <c r="G4214" s="575" t="s">
        <v>41</v>
      </c>
      <c r="H4214" s="574">
        <v>6.3999999999999997E-5</v>
      </c>
      <c r="I4214" s="573">
        <v>3100</v>
      </c>
      <c r="J4214" s="573">
        <v>0.19</v>
      </c>
    </row>
    <row r="4215" spans="1:10" ht="25.5">
      <c r="A4215" s="572"/>
      <c r="B4215" s="572"/>
      <c r="C4215" s="572"/>
      <c r="D4215" s="572"/>
      <c r="E4215" s="572" t="s">
        <v>12923</v>
      </c>
      <c r="F4215" s="571">
        <v>0</v>
      </c>
      <c r="G4215" s="572" t="s">
        <v>12922</v>
      </c>
      <c r="H4215" s="571">
        <v>0</v>
      </c>
      <c r="I4215" s="572" t="s">
        <v>12921</v>
      </c>
      <c r="J4215" s="571">
        <v>0</v>
      </c>
    </row>
    <row r="4216" spans="1:10" ht="15" thickBot="1">
      <c r="A4216" s="572"/>
      <c r="B4216" s="572"/>
      <c r="C4216" s="572"/>
      <c r="D4216" s="572"/>
      <c r="E4216" s="572" t="s">
        <v>12920</v>
      </c>
      <c r="F4216" s="571">
        <v>0.05</v>
      </c>
      <c r="G4216" s="572"/>
      <c r="H4216" s="801" t="s">
        <v>12919</v>
      </c>
      <c r="I4216" s="801"/>
      <c r="J4216" s="571">
        <v>0.24</v>
      </c>
    </row>
    <row r="4217" spans="1:10" ht="0.95" customHeight="1" thickTop="1">
      <c r="A4217" s="570"/>
      <c r="B4217" s="570"/>
      <c r="C4217" s="570"/>
      <c r="D4217" s="570"/>
      <c r="E4217" s="570"/>
      <c r="F4217" s="570"/>
      <c r="G4217" s="570"/>
      <c r="H4217" s="570"/>
      <c r="I4217" s="570"/>
      <c r="J4217" s="570"/>
    </row>
    <row r="4218" spans="1:10" ht="18" customHeight="1">
      <c r="A4218" s="590"/>
      <c r="B4218" s="588" t="s">
        <v>12942</v>
      </c>
      <c r="C4218" s="590" t="s">
        <v>12941</v>
      </c>
      <c r="D4218" s="590" t="s">
        <v>12940</v>
      </c>
      <c r="E4218" s="802" t="s">
        <v>12939</v>
      </c>
      <c r="F4218" s="802"/>
      <c r="G4218" s="589" t="s">
        <v>12938</v>
      </c>
      <c r="H4218" s="588" t="s">
        <v>12937</v>
      </c>
      <c r="I4218" s="588" t="s">
        <v>12936</v>
      </c>
      <c r="J4218" s="588" t="s">
        <v>12935</v>
      </c>
    </row>
    <row r="4219" spans="1:10" ht="48" customHeight="1">
      <c r="A4219" s="586" t="s">
        <v>12934</v>
      </c>
      <c r="B4219" s="587" t="s">
        <v>13135</v>
      </c>
      <c r="C4219" s="586" t="s">
        <v>7</v>
      </c>
      <c r="D4219" s="586" t="s">
        <v>3722</v>
      </c>
      <c r="E4219" s="803" t="s">
        <v>12945</v>
      </c>
      <c r="F4219" s="803"/>
      <c r="G4219" s="585" t="s">
        <v>23</v>
      </c>
      <c r="H4219" s="584">
        <v>1</v>
      </c>
      <c r="I4219" s="583">
        <v>0.02</v>
      </c>
      <c r="J4219" s="583">
        <v>0.02</v>
      </c>
    </row>
    <row r="4220" spans="1:10" ht="48" customHeight="1">
      <c r="A4220" s="576" t="s">
        <v>12926</v>
      </c>
      <c r="B4220" s="577" t="s">
        <v>13133</v>
      </c>
      <c r="C4220" s="576" t="s">
        <v>7</v>
      </c>
      <c r="D4220" s="576" t="s">
        <v>12461</v>
      </c>
      <c r="E4220" s="800" t="s">
        <v>12947</v>
      </c>
      <c r="F4220" s="800"/>
      <c r="G4220" s="575" t="s">
        <v>41</v>
      </c>
      <c r="H4220" s="574">
        <v>7.6000000000000001E-6</v>
      </c>
      <c r="I4220" s="573">
        <v>3100</v>
      </c>
      <c r="J4220" s="573">
        <v>0.02</v>
      </c>
    </row>
    <row r="4221" spans="1:10" ht="25.5">
      <c r="A4221" s="572"/>
      <c r="B4221" s="572"/>
      <c r="C4221" s="572"/>
      <c r="D4221" s="572"/>
      <c r="E4221" s="572" t="s">
        <v>12923</v>
      </c>
      <c r="F4221" s="571">
        <v>0</v>
      </c>
      <c r="G4221" s="572" t="s">
        <v>12922</v>
      </c>
      <c r="H4221" s="571">
        <v>0</v>
      </c>
      <c r="I4221" s="572" t="s">
        <v>12921</v>
      </c>
      <c r="J4221" s="571">
        <v>0</v>
      </c>
    </row>
    <row r="4222" spans="1:10" ht="15" thickBot="1">
      <c r="A4222" s="572"/>
      <c r="B4222" s="572"/>
      <c r="C4222" s="572"/>
      <c r="D4222" s="572"/>
      <c r="E4222" s="572" t="s">
        <v>12920</v>
      </c>
      <c r="F4222" s="571">
        <v>0</v>
      </c>
      <c r="G4222" s="572"/>
      <c r="H4222" s="801" t="s">
        <v>12919</v>
      </c>
      <c r="I4222" s="801"/>
      <c r="J4222" s="571">
        <v>0.02</v>
      </c>
    </row>
    <row r="4223" spans="1:10" ht="0.95" customHeight="1" thickTop="1">
      <c r="A4223" s="570"/>
      <c r="B4223" s="570"/>
      <c r="C4223" s="570"/>
      <c r="D4223" s="570"/>
      <c r="E4223" s="570"/>
      <c r="F4223" s="570"/>
      <c r="G4223" s="570"/>
      <c r="H4223" s="570"/>
      <c r="I4223" s="570"/>
      <c r="J4223" s="570"/>
    </row>
    <row r="4224" spans="1:10" ht="18" customHeight="1">
      <c r="A4224" s="590"/>
      <c r="B4224" s="588" t="s">
        <v>12942</v>
      </c>
      <c r="C4224" s="590" t="s">
        <v>12941</v>
      </c>
      <c r="D4224" s="590" t="s">
        <v>12940</v>
      </c>
      <c r="E4224" s="802" t="s">
        <v>12939</v>
      </c>
      <c r="F4224" s="802"/>
      <c r="G4224" s="589" t="s">
        <v>12938</v>
      </c>
      <c r="H4224" s="588" t="s">
        <v>12937</v>
      </c>
      <c r="I4224" s="588" t="s">
        <v>12936</v>
      </c>
      <c r="J4224" s="588" t="s">
        <v>12935</v>
      </c>
    </row>
    <row r="4225" spans="1:10" ht="48" customHeight="1">
      <c r="A4225" s="586" t="s">
        <v>12934</v>
      </c>
      <c r="B4225" s="587" t="s">
        <v>13134</v>
      </c>
      <c r="C4225" s="586" t="s">
        <v>7</v>
      </c>
      <c r="D4225" s="586" t="s">
        <v>3723</v>
      </c>
      <c r="E4225" s="803" t="s">
        <v>12945</v>
      </c>
      <c r="F4225" s="803"/>
      <c r="G4225" s="585" t="s">
        <v>23</v>
      </c>
      <c r="H4225" s="584">
        <v>1</v>
      </c>
      <c r="I4225" s="583">
        <v>0.27</v>
      </c>
      <c r="J4225" s="583">
        <v>0.27</v>
      </c>
    </row>
    <row r="4226" spans="1:10" ht="48" customHeight="1">
      <c r="A4226" s="576" t="s">
        <v>12926</v>
      </c>
      <c r="B4226" s="577" t="s">
        <v>13133</v>
      </c>
      <c r="C4226" s="576" t="s">
        <v>7</v>
      </c>
      <c r="D4226" s="576" t="s">
        <v>12461</v>
      </c>
      <c r="E4226" s="800" t="s">
        <v>12947</v>
      </c>
      <c r="F4226" s="800"/>
      <c r="G4226" s="575" t="s">
        <v>41</v>
      </c>
      <c r="H4226" s="574">
        <v>9.0000000000000006E-5</v>
      </c>
      <c r="I4226" s="573">
        <v>3100</v>
      </c>
      <c r="J4226" s="573">
        <v>0.27</v>
      </c>
    </row>
    <row r="4227" spans="1:10" ht="25.5">
      <c r="A4227" s="572"/>
      <c r="B4227" s="572"/>
      <c r="C4227" s="572"/>
      <c r="D4227" s="572"/>
      <c r="E4227" s="572" t="s">
        <v>12923</v>
      </c>
      <c r="F4227" s="571">
        <v>0</v>
      </c>
      <c r="G4227" s="572" t="s">
        <v>12922</v>
      </c>
      <c r="H4227" s="571">
        <v>0</v>
      </c>
      <c r="I4227" s="572" t="s">
        <v>12921</v>
      </c>
      <c r="J4227" s="571">
        <v>0</v>
      </c>
    </row>
    <row r="4228" spans="1:10" ht="15" thickBot="1">
      <c r="A4228" s="572"/>
      <c r="B4228" s="572"/>
      <c r="C4228" s="572"/>
      <c r="D4228" s="572"/>
      <c r="E4228" s="572" t="s">
        <v>12920</v>
      </c>
      <c r="F4228" s="571">
        <v>7.0000000000000007E-2</v>
      </c>
      <c r="G4228" s="572"/>
      <c r="H4228" s="801" t="s">
        <v>12919</v>
      </c>
      <c r="I4228" s="801"/>
      <c r="J4228" s="571">
        <v>0.34</v>
      </c>
    </row>
    <row r="4229" spans="1:10" ht="0.95" customHeight="1" thickTop="1">
      <c r="A4229" s="570"/>
      <c r="B4229" s="570"/>
      <c r="C4229" s="570"/>
      <c r="D4229" s="570"/>
      <c r="E4229" s="570"/>
      <c r="F4229" s="570"/>
      <c r="G4229" s="570"/>
      <c r="H4229" s="570"/>
      <c r="I4229" s="570"/>
      <c r="J4229" s="570"/>
    </row>
    <row r="4230" spans="1:10" ht="18" customHeight="1">
      <c r="A4230" s="590"/>
      <c r="B4230" s="588" t="s">
        <v>12942</v>
      </c>
      <c r="C4230" s="590" t="s">
        <v>12941</v>
      </c>
      <c r="D4230" s="590" t="s">
        <v>12940</v>
      </c>
      <c r="E4230" s="802" t="s">
        <v>12939</v>
      </c>
      <c r="F4230" s="802"/>
      <c r="G4230" s="589" t="s">
        <v>12938</v>
      </c>
      <c r="H4230" s="588" t="s">
        <v>12937</v>
      </c>
      <c r="I4230" s="588" t="s">
        <v>12936</v>
      </c>
      <c r="J4230" s="588" t="s">
        <v>12935</v>
      </c>
    </row>
    <row r="4231" spans="1:10" ht="48" customHeight="1">
      <c r="A4231" s="586" t="s">
        <v>12934</v>
      </c>
      <c r="B4231" s="587" t="s">
        <v>13132</v>
      </c>
      <c r="C4231" s="586" t="s">
        <v>7</v>
      </c>
      <c r="D4231" s="586" t="s">
        <v>3724</v>
      </c>
      <c r="E4231" s="803" t="s">
        <v>12945</v>
      </c>
      <c r="F4231" s="803"/>
      <c r="G4231" s="585" t="s">
        <v>23</v>
      </c>
      <c r="H4231" s="584">
        <v>1</v>
      </c>
      <c r="I4231" s="583">
        <v>0.97</v>
      </c>
      <c r="J4231" s="583">
        <v>0.97</v>
      </c>
    </row>
    <row r="4232" spans="1:10" ht="24" customHeight="1">
      <c r="A4232" s="576" t="s">
        <v>12926</v>
      </c>
      <c r="B4232" s="577" t="s">
        <v>12944</v>
      </c>
      <c r="C4232" s="576" t="s">
        <v>7</v>
      </c>
      <c r="D4232" s="576" t="s">
        <v>6410</v>
      </c>
      <c r="E4232" s="800" t="s">
        <v>12924</v>
      </c>
      <c r="F4232" s="800"/>
      <c r="G4232" s="575" t="s">
        <v>12943</v>
      </c>
      <c r="H4232" s="574">
        <v>1.19</v>
      </c>
      <c r="I4232" s="573">
        <v>0.82</v>
      </c>
      <c r="J4232" s="573">
        <v>0.97</v>
      </c>
    </row>
    <row r="4233" spans="1:10" ht="25.5">
      <c r="A4233" s="572"/>
      <c r="B4233" s="572"/>
      <c r="C4233" s="572"/>
      <c r="D4233" s="572"/>
      <c r="E4233" s="572" t="s">
        <v>12923</v>
      </c>
      <c r="F4233" s="571">
        <v>0</v>
      </c>
      <c r="G4233" s="572" t="s">
        <v>12922</v>
      </c>
      <c r="H4233" s="571">
        <v>0</v>
      </c>
      <c r="I4233" s="572" t="s">
        <v>12921</v>
      </c>
      <c r="J4233" s="571">
        <v>0</v>
      </c>
    </row>
    <row r="4234" spans="1:10" ht="15" thickBot="1">
      <c r="A4234" s="572"/>
      <c r="B4234" s="572"/>
      <c r="C4234" s="572"/>
      <c r="D4234" s="572"/>
      <c r="E4234" s="572" t="s">
        <v>12920</v>
      </c>
      <c r="F4234" s="571">
        <v>0.27</v>
      </c>
      <c r="G4234" s="572"/>
      <c r="H4234" s="801" t="s">
        <v>12919</v>
      </c>
      <c r="I4234" s="801"/>
      <c r="J4234" s="571">
        <v>1.24</v>
      </c>
    </row>
    <row r="4235" spans="1:10" ht="0.95" customHeight="1" thickTop="1">
      <c r="A4235" s="570"/>
      <c r="B4235" s="570"/>
      <c r="C4235" s="570"/>
      <c r="D4235" s="570"/>
      <c r="E4235" s="570"/>
      <c r="F4235" s="570"/>
      <c r="G4235" s="570"/>
      <c r="H4235" s="570"/>
      <c r="I4235" s="570"/>
      <c r="J4235" s="570"/>
    </row>
    <row r="4236" spans="1:10" ht="18" customHeight="1">
      <c r="A4236" s="590"/>
      <c r="B4236" s="588" t="s">
        <v>12942</v>
      </c>
      <c r="C4236" s="590" t="s">
        <v>12941</v>
      </c>
      <c r="D4236" s="590" t="s">
        <v>12940</v>
      </c>
      <c r="E4236" s="802" t="s">
        <v>12939</v>
      </c>
      <c r="F4236" s="802"/>
      <c r="G4236" s="589" t="s">
        <v>12938</v>
      </c>
      <c r="H4236" s="588" t="s">
        <v>12937</v>
      </c>
      <c r="I4236" s="588" t="s">
        <v>12936</v>
      </c>
      <c r="J4236" s="588" t="s">
        <v>12935</v>
      </c>
    </row>
    <row r="4237" spans="1:10" ht="24" customHeight="1">
      <c r="A4237" s="586" t="s">
        <v>12934</v>
      </c>
      <c r="B4237" s="587" t="s">
        <v>13131</v>
      </c>
      <c r="C4237" s="586" t="s">
        <v>7</v>
      </c>
      <c r="D4237" s="586" t="s">
        <v>85</v>
      </c>
      <c r="E4237" s="803" t="s">
        <v>12945</v>
      </c>
      <c r="F4237" s="803"/>
      <c r="G4237" s="585" t="s">
        <v>61</v>
      </c>
      <c r="H4237" s="584">
        <v>1</v>
      </c>
      <c r="I4237" s="583">
        <v>14.22</v>
      </c>
      <c r="J4237" s="583">
        <v>14.22</v>
      </c>
    </row>
    <row r="4238" spans="1:10" ht="24" customHeight="1">
      <c r="A4238" s="581" t="s">
        <v>12930</v>
      </c>
      <c r="B4238" s="582" t="s">
        <v>13128</v>
      </c>
      <c r="C4238" s="581" t="s">
        <v>7</v>
      </c>
      <c r="D4238" s="581" t="s">
        <v>2792</v>
      </c>
      <c r="E4238" s="804" t="s">
        <v>12945</v>
      </c>
      <c r="F4238" s="804"/>
      <c r="G4238" s="580" t="s">
        <v>23</v>
      </c>
      <c r="H4238" s="579">
        <v>1</v>
      </c>
      <c r="I4238" s="578">
        <v>0.18</v>
      </c>
      <c r="J4238" s="578">
        <v>0.18</v>
      </c>
    </row>
    <row r="4239" spans="1:10" ht="24" customHeight="1">
      <c r="A4239" s="581" t="s">
        <v>12930</v>
      </c>
      <c r="B4239" s="582" t="s">
        <v>13129</v>
      </c>
      <c r="C4239" s="581" t="s">
        <v>7</v>
      </c>
      <c r="D4239" s="581" t="s">
        <v>2791</v>
      </c>
      <c r="E4239" s="804" t="s">
        <v>12945</v>
      </c>
      <c r="F4239" s="804"/>
      <c r="G4239" s="580" t="s">
        <v>23</v>
      </c>
      <c r="H4239" s="579">
        <v>1</v>
      </c>
      <c r="I4239" s="578">
        <v>1.57</v>
      </c>
      <c r="J4239" s="578">
        <v>1.57</v>
      </c>
    </row>
    <row r="4240" spans="1:10" ht="24" customHeight="1">
      <c r="A4240" s="581" t="s">
        <v>12930</v>
      </c>
      <c r="B4240" s="582" t="s">
        <v>13091</v>
      </c>
      <c r="C4240" s="581" t="s">
        <v>7</v>
      </c>
      <c r="D4240" s="581" t="s">
        <v>177</v>
      </c>
      <c r="E4240" s="804" t="s">
        <v>12928</v>
      </c>
      <c r="F4240" s="804"/>
      <c r="G4240" s="580" t="s">
        <v>23</v>
      </c>
      <c r="H4240" s="579">
        <v>1</v>
      </c>
      <c r="I4240" s="578">
        <v>12.47</v>
      </c>
      <c r="J4240" s="578">
        <v>12.47</v>
      </c>
    </row>
    <row r="4241" spans="1:10" ht="25.5">
      <c r="A4241" s="572"/>
      <c r="B4241" s="572"/>
      <c r="C4241" s="572"/>
      <c r="D4241" s="572"/>
      <c r="E4241" s="572" t="s">
        <v>12923</v>
      </c>
      <c r="F4241" s="571">
        <v>5.1885254999999999</v>
      </c>
      <c r="G4241" s="572" t="s">
        <v>12922</v>
      </c>
      <c r="H4241" s="571">
        <v>4.3600000000000003</v>
      </c>
      <c r="I4241" s="572" t="s">
        <v>12921</v>
      </c>
      <c r="J4241" s="571">
        <v>9.5500000000000007</v>
      </c>
    </row>
    <row r="4242" spans="1:10" ht="15" thickBot="1">
      <c r="A4242" s="572"/>
      <c r="B4242" s="572"/>
      <c r="C4242" s="572"/>
      <c r="D4242" s="572"/>
      <c r="E4242" s="572" t="s">
        <v>12920</v>
      </c>
      <c r="F4242" s="571">
        <v>4.01</v>
      </c>
      <c r="G4242" s="572"/>
      <c r="H4242" s="801" t="s">
        <v>12919</v>
      </c>
      <c r="I4242" s="801"/>
      <c r="J4242" s="571">
        <v>18.23</v>
      </c>
    </row>
    <row r="4243" spans="1:10" ht="0.95" customHeight="1" thickTop="1">
      <c r="A4243" s="570"/>
      <c r="B4243" s="570"/>
      <c r="C4243" s="570"/>
      <c r="D4243" s="570"/>
      <c r="E4243" s="570"/>
      <c r="F4243" s="570"/>
      <c r="G4243" s="570"/>
      <c r="H4243" s="570"/>
      <c r="I4243" s="570"/>
      <c r="J4243" s="570"/>
    </row>
    <row r="4244" spans="1:10" ht="18" customHeight="1">
      <c r="A4244" s="590"/>
      <c r="B4244" s="588" t="s">
        <v>12942</v>
      </c>
      <c r="C4244" s="590" t="s">
        <v>12941</v>
      </c>
      <c r="D4244" s="590" t="s">
        <v>12940</v>
      </c>
      <c r="E4244" s="802" t="s">
        <v>12939</v>
      </c>
      <c r="F4244" s="802"/>
      <c r="G4244" s="589" t="s">
        <v>12938</v>
      </c>
      <c r="H4244" s="588" t="s">
        <v>12937</v>
      </c>
      <c r="I4244" s="588" t="s">
        <v>12936</v>
      </c>
      <c r="J4244" s="588" t="s">
        <v>12935</v>
      </c>
    </row>
    <row r="4245" spans="1:10" ht="24" customHeight="1">
      <c r="A4245" s="586" t="s">
        <v>12934</v>
      </c>
      <c r="B4245" s="587" t="s">
        <v>13130</v>
      </c>
      <c r="C4245" s="586" t="s">
        <v>7</v>
      </c>
      <c r="D4245" s="586" t="s">
        <v>71</v>
      </c>
      <c r="E4245" s="803" t="s">
        <v>12945</v>
      </c>
      <c r="F4245" s="803"/>
      <c r="G4245" s="585" t="s">
        <v>46</v>
      </c>
      <c r="H4245" s="584">
        <v>1</v>
      </c>
      <c r="I4245" s="583">
        <v>16.18</v>
      </c>
      <c r="J4245" s="583">
        <v>16.18</v>
      </c>
    </row>
    <row r="4246" spans="1:10" ht="24" customHeight="1">
      <c r="A4246" s="581" t="s">
        <v>12930</v>
      </c>
      <c r="B4246" s="582" t="s">
        <v>13127</v>
      </c>
      <c r="C4246" s="581" t="s">
        <v>7</v>
      </c>
      <c r="D4246" s="581" t="s">
        <v>860</v>
      </c>
      <c r="E4246" s="804" t="s">
        <v>12945</v>
      </c>
      <c r="F4246" s="804"/>
      <c r="G4246" s="580" t="s">
        <v>23</v>
      </c>
      <c r="H4246" s="579">
        <v>1</v>
      </c>
      <c r="I4246" s="578">
        <v>1.96</v>
      </c>
      <c r="J4246" s="578">
        <v>1.96</v>
      </c>
    </row>
    <row r="4247" spans="1:10" ht="24" customHeight="1">
      <c r="A4247" s="581" t="s">
        <v>12930</v>
      </c>
      <c r="B4247" s="582" t="s">
        <v>13128</v>
      </c>
      <c r="C4247" s="581" t="s">
        <v>7</v>
      </c>
      <c r="D4247" s="581" t="s">
        <v>2792</v>
      </c>
      <c r="E4247" s="804" t="s">
        <v>12945</v>
      </c>
      <c r="F4247" s="804"/>
      <c r="G4247" s="580" t="s">
        <v>23</v>
      </c>
      <c r="H4247" s="579">
        <v>1</v>
      </c>
      <c r="I4247" s="578">
        <v>0.18</v>
      </c>
      <c r="J4247" s="578">
        <v>0.18</v>
      </c>
    </row>
    <row r="4248" spans="1:10" ht="24" customHeight="1">
      <c r="A4248" s="581" t="s">
        <v>12930</v>
      </c>
      <c r="B4248" s="582" t="s">
        <v>13129</v>
      </c>
      <c r="C4248" s="581" t="s">
        <v>7</v>
      </c>
      <c r="D4248" s="581" t="s">
        <v>2791</v>
      </c>
      <c r="E4248" s="804" t="s">
        <v>12945</v>
      </c>
      <c r="F4248" s="804"/>
      <c r="G4248" s="580" t="s">
        <v>23</v>
      </c>
      <c r="H4248" s="579">
        <v>1</v>
      </c>
      <c r="I4248" s="578">
        <v>1.57</v>
      </c>
      <c r="J4248" s="578">
        <v>1.57</v>
      </c>
    </row>
    <row r="4249" spans="1:10" ht="24" customHeight="1">
      <c r="A4249" s="581" t="s">
        <v>12930</v>
      </c>
      <c r="B4249" s="582" t="s">
        <v>13091</v>
      </c>
      <c r="C4249" s="581" t="s">
        <v>7</v>
      </c>
      <c r="D4249" s="581" t="s">
        <v>177</v>
      </c>
      <c r="E4249" s="804" t="s">
        <v>12928</v>
      </c>
      <c r="F4249" s="804"/>
      <c r="G4249" s="580" t="s">
        <v>23</v>
      </c>
      <c r="H4249" s="579">
        <v>1</v>
      </c>
      <c r="I4249" s="578">
        <v>12.47</v>
      </c>
      <c r="J4249" s="578">
        <v>12.47</v>
      </c>
    </row>
    <row r="4250" spans="1:10" ht="25.5">
      <c r="A4250" s="572"/>
      <c r="B4250" s="572"/>
      <c r="C4250" s="572"/>
      <c r="D4250" s="572"/>
      <c r="E4250" s="572" t="s">
        <v>12923</v>
      </c>
      <c r="F4250" s="571">
        <v>5.1885254999999999</v>
      </c>
      <c r="G4250" s="572" t="s">
        <v>12922</v>
      </c>
      <c r="H4250" s="571">
        <v>4.3600000000000003</v>
      </c>
      <c r="I4250" s="572" t="s">
        <v>12921</v>
      </c>
      <c r="J4250" s="571">
        <v>9.5500000000000007</v>
      </c>
    </row>
    <row r="4251" spans="1:10" ht="15" thickBot="1">
      <c r="A4251" s="572"/>
      <c r="B4251" s="572"/>
      <c r="C4251" s="572"/>
      <c r="D4251" s="572"/>
      <c r="E4251" s="572" t="s">
        <v>12920</v>
      </c>
      <c r="F4251" s="571">
        <v>4.5599999999999996</v>
      </c>
      <c r="G4251" s="572"/>
      <c r="H4251" s="801" t="s">
        <v>12919</v>
      </c>
      <c r="I4251" s="801"/>
      <c r="J4251" s="571">
        <v>20.74</v>
      </c>
    </row>
    <row r="4252" spans="1:10" ht="0.95" customHeight="1" thickTop="1">
      <c r="A4252" s="570"/>
      <c r="B4252" s="570"/>
      <c r="C4252" s="570"/>
      <c r="D4252" s="570"/>
      <c r="E4252" s="570"/>
      <c r="F4252" s="570"/>
      <c r="G4252" s="570"/>
      <c r="H4252" s="570"/>
      <c r="I4252" s="570"/>
      <c r="J4252" s="570"/>
    </row>
    <row r="4253" spans="1:10" ht="18" customHeight="1">
      <c r="A4253" s="590"/>
      <c r="B4253" s="588" t="s">
        <v>12942</v>
      </c>
      <c r="C4253" s="590" t="s">
        <v>12941</v>
      </c>
      <c r="D4253" s="590" t="s">
        <v>12940</v>
      </c>
      <c r="E4253" s="802" t="s">
        <v>12939</v>
      </c>
      <c r="F4253" s="802"/>
      <c r="G4253" s="589" t="s">
        <v>12938</v>
      </c>
      <c r="H4253" s="588" t="s">
        <v>12937</v>
      </c>
      <c r="I4253" s="588" t="s">
        <v>12936</v>
      </c>
      <c r="J4253" s="588" t="s">
        <v>12935</v>
      </c>
    </row>
    <row r="4254" spans="1:10" ht="24" customHeight="1">
      <c r="A4254" s="586" t="s">
        <v>12934</v>
      </c>
      <c r="B4254" s="587" t="s">
        <v>13129</v>
      </c>
      <c r="C4254" s="586" t="s">
        <v>7</v>
      </c>
      <c r="D4254" s="586" t="s">
        <v>2791</v>
      </c>
      <c r="E4254" s="803" t="s">
        <v>12945</v>
      </c>
      <c r="F4254" s="803"/>
      <c r="G4254" s="585" t="s">
        <v>23</v>
      </c>
      <c r="H4254" s="584">
        <v>1</v>
      </c>
      <c r="I4254" s="583">
        <v>1.57</v>
      </c>
      <c r="J4254" s="583">
        <v>1.57</v>
      </c>
    </row>
    <row r="4255" spans="1:10" ht="24" customHeight="1">
      <c r="A4255" s="576" t="s">
        <v>12926</v>
      </c>
      <c r="B4255" s="577" t="s">
        <v>13126</v>
      </c>
      <c r="C4255" s="576" t="s">
        <v>7</v>
      </c>
      <c r="D4255" s="576" t="s">
        <v>7439</v>
      </c>
      <c r="E4255" s="800" t="s">
        <v>12947</v>
      </c>
      <c r="F4255" s="800"/>
      <c r="G4255" s="575" t="s">
        <v>41</v>
      </c>
      <c r="H4255" s="574">
        <v>6.3999999999999997E-5</v>
      </c>
      <c r="I4255" s="573">
        <v>24554.35</v>
      </c>
      <c r="J4255" s="573">
        <v>1.57</v>
      </c>
    </row>
    <row r="4256" spans="1:10" ht="25.5">
      <c r="A4256" s="572"/>
      <c r="B4256" s="572"/>
      <c r="C4256" s="572"/>
      <c r="D4256" s="572"/>
      <c r="E4256" s="572" t="s">
        <v>12923</v>
      </c>
      <c r="F4256" s="571">
        <v>0</v>
      </c>
      <c r="G4256" s="572" t="s">
        <v>12922</v>
      </c>
      <c r="H4256" s="571">
        <v>0</v>
      </c>
      <c r="I4256" s="572" t="s">
        <v>12921</v>
      </c>
      <c r="J4256" s="571">
        <v>0</v>
      </c>
    </row>
    <row r="4257" spans="1:10" ht="15" thickBot="1">
      <c r="A4257" s="572"/>
      <c r="B4257" s="572"/>
      <c r="C4257" s="572"/>
      <c r="D4257" s="572"/>
      <c r="E4257" s="572" t="s">
        <v>12920</v>
      </c>
      <c r="F4257" s="571">
        <v>0.44</v>
      </c>
      <c r="G4257" s="572"/>
      <c r="H4257" s="801" t="s">
        <v>12919</v>
      </c>
      <c r="I4257" s="801"/>
      <c r="J4257" s="571">
        <v>2.0099999999999998</v>
      </c>
    </row>
    <row r="4258" spans="1:10" ht="0.95" customHeight="1" thickTop="1">
      <c r="A4258" s="570"/>
      <c r="B4258" s="570"/>
      <c r="C4258" s="570"/>
      <c r="D4258" s="570"/>
      <c r="E4258" s="570"/>
      <c r="F4258" s="570"/>
      <c r="G4258" s="570"/>
      <c r="H4258" s="570"/>
      <c r="I4258" s="570"/>
      <c r="J4258" s="570"/>
    </row>
    <row r="4259" spans="1:10" ht="18" customHeight="1">
      <c r="A4259" s="590"/>
      <c r="B4259" s="588" t="s">
        <v>12942</v>
      </c>
      <c r="C4259" s="590" t="s">
        <v>12941</v>
      </c>
      <c r="D4259" s="590" t="s">
        <v>12940</v>
      </c>
      <c r="E4259" s="802" t="s">
        <v>12939</v>
      </c>
      <c r="F4259" s="802"/>
      <c r="G4259" s="589" t="s">
        <v>12938</v>
      </c>
      <c r="H4259" s="588" t="s">
        <v>12937</v>
      </c>
      <c r="I4259" s="588" t="s">
        <v>12936</v>
      </c>
      <c r="J4259" s="588" t="s">
        <v>12935</v>
      </c>
    </row>
    <row r="4260" spans="1:10" ht="24" customHeight="1">
      <c r="A4260" s="586" t="s">
        <v>12934</v>
      </c>
      <c r="B4260" s="587" t="s">
        <v>13128</v>
      </c>
      <c r="C4260" s="586" t="s">
        <v>7</v>
      </c>
      <c r="D4260" s="586" t="s">
        <v>2792</v>
      </c>
      <c r="E4260" s="803" t="s">
        <v>12945</v>
      </c>
      <c r="F4260" s="803"/>
      <c r="G4260" s="585" t="s">
        <v>23</v>
      </c>
      <c r="H4260" s="584">
        <v>1</v>
      </c>
      <c r="I4260" s="583">
        <v>0.18</v>
      </c>
      <c r="J4260" s="583">
        <v>0.18</v>
      </c>
    </row>
    <row r="4261" spans="1:10" ht="24" customHeight="1">
      <c r="A4261" s="576" t="s">
        <v>12926</v>
      </c>
      <c r="B4261" s="577" t="s">
        <v>13126</v>
      </c>
      <c r="C4261" s="576" t="s">
        <v>7</v>
      </c>
      <c r="D4261" s="576" t="s">
        <v>7439</v>
      </c>
      <c r="E4261" s="800" t="s">
        <v>12947</v>
      </c>
      <c r="F4261" s="800"/>
      <c r="G4261" s="575" t="s">
        <v>41</v>
      </c>
      <c r="H4261" s="574">
        <v>7.6000000000000001E-6</v>
      </c>
      <c r="I4261" s="573">
        <v>24554.35</v>
      </c>
      <c r="J4261" s="573">
        <v>0.18</v>
      </c>
    </row>
    <row r="4262" spans="1:10" ht="25.5">
      <c r="A4262" s="572"/>
      <c r="B4262" s="572"/>
      <c r="C4262" s="572"/>
      <c r="D4262" s="572"/>
      <c r="E4262" s="572" t="s">
        <v>12923</v>
      </c>
      <c r="F4262" s="571">
        <v>0</v>
      </c>
      <c r="G4262" s="572" t="s">
        <v>12922</v>
      </c>
      <c r="H4262" s="571">
        <v>0</v>
      </c>
      <c r="I4262" s="572" t="s">
        <v>12921</v>
      </c>
      <c r="J4262" s="571">
        <v>0</v>
      </c>
    </row>
    <row r="4263" spans="1:10" ht="15" thickBot="1">
      <c r="A4263" s="572"/>
      <c r="B4263" s="572"/>
      <c r="C4263" s="572"/>
      <c r="D4263" s="572"/>
      <c r="E4263" s="572" t="s">
        <v>12920</v>
      </c>
      <c r="F4263" s="571">
        <v>0.05</v>
      </c>
      <c r="G4263" s="572"/>
      <c r="H4263" s="801" t="s">
        <v>12919</v>
      </c>
      <c r="I4263" s="801"/>
      <c r="J4263" s="571">
        <v>0.23</v>
      </c>
    </row>
    <row r="4264" spans="1:10" ht="0.95" customHeight="1" thickTop="1">
      <c r="A4264" s="570"/>
      <c r="B4264" s="570"/>
      <c r="C4264" s="570"/>
      <c r="D4264" s="570"/>
      <c r="E4264" s="570"/>
      <c r="F4264" s="570"/>
      <c r="G4264" s="570"/>
      <c r="H4264" s="570"/>
      <c r="I4264" s="570"/>
      <c r="J4264" s="570"/>
    </row>
    <row r="4265" spans="1:10" ht="18" customHeight="1">
      <c r="A4265" s="590"/>
      <c r="B4265" s="588" t="s">
        <v>12942</v>
      </c>
      <c r="C4265" s="590" t="s">
        <v>12941</v>
      </c>
      <c r="D4265" s="590" t="s">
        <v>12940</v>
      </c>
      <c r="E4265" s="802" t="s">
        <v>12939</v>
      </c>
      <c r="F4265" s="802"/>
      <c r="G4265" s="589" t="s">
        <v>12938</v>
      </c>
      <c r="H4265" s="588" t="s">
        <v>12937</v>
      </c>
      <c r="I4265" s="588" t="s">
        <v>12936</v>
      </c>
      <c r="J4265" s="588" t="s">
        <v>12935</v>
      </c>
    </row>
    <row r="4266" spans="1:10" ht="24" customHeight="1">
      <c r="A4266" s="586" t="s">
        <v>12934</v>
      </c>
      <c r="B4266" s="587" t="s">
        <v>13127</v>
      </c>
      <c r="C4266" s="586" t="s">
        <v>7</v>
      </c>
      <c r="D4266" s="586" t="s">
        <v>860</v>
      </c>
      <c r="E4266" s="803" t="s">
        <v>12945</v>
      </c>
      <c r="F4266" s="803"/>
      <c r="G4266" s="585" t="s">
        <v>23</v>
      </c>
      <c r="H4266" s="584">
        <v>1</v>
      </c>
      <c r="I4266" s="583">
        <v>1.96</v>
      </c>
      <c r="J4266" s="583">
        <v>1.96</v>
      </c>
    </row>
    <row r="4267" spans="1:10" ht="24" customHeight="1">
      <c r="A4267" s="576" t="s">
        <v>12926</v>
      </c>
      <c r="B4267" s="577" t="s">
        <v>13126</v>
      </c>
      <c r="C4267" s="576" t="s">
        <v>7</v>
      </c>
      <c r="D4267" s="576" t="s">
        <v>7439</v>
      </c>
      <c r="E4267" s="800" t="s">
        <v>12947</v>
      </c>
      <c r="F4267" s="800"/>
      <c r="G4267" s="575" t="s">
        <v>41</v>
      </c>
      <c r="H4267" s="574">
        <v>8.0000000000000007E-5</v>
      </c>
      <c r="I4267" s="573">
        <v>24554.35</v>
      </c>
      <c r="J4267" s="573">
        <v>1.96</v>
      </c>
    </row>
    <row r="4268" spans="1:10" ht="25.5">
      <c r="A4268" s="572"/>
      <c r="B4268" s="572"/>
      <c r="C4268" s="572"/>
      <c r="D4268" s="572"/>
      <c r="E4268" s="572" t="s">
        <v>12923</v>
      </c>
      <c r="F4268" s="571">
        <v>0</v>
      </c>
      <c r="G4268" s="572" t="s">
        <v>12922</v>
      </c>
      <c r="H4268" s="571">
        <v>0</v>
      </c>
      <c r="I4268" s="572" t="s">
        <v>12921</v>
      </c>
      <c r="J4268" s="571">
        <v>0</v>
      </c>
    </row>
    <row r="4269" spans="1:10" ht="15" thickBot="1">
      <c r="A4269" s="572"/>
      <c r="B4269" s="572"/>
      <c r="C4269" s="572"/>
      <c r="D4269" s="572"/>
      <c r="E4269" s="572" t="s">
        <v>12920</v>
      </c>
      <c r="F4269" s="571">
        <v>0.55000000000000004</v>
      </c>
      <c r="G4269" s="572"/>
      <c r="H4269" s="801" t="s">
        <v>12919</v>
      </c>
      <c r="I4269" s="801"/>
      <c r="J4269" s="571">
        <v>2.5099999999999998</v>
      </c>
    </row>
    <row r="4270" spans="1:10" ht="0.95" customHeight="1" thickTop="1">
      <c r="A4270" s="570"/>
      <c r="B4270" s="570"/>
      <c r="C4270" s="570"/>
      <c r="D4270" s="570"/>
      <c r="E4270" s="570"/>
      <c r="F4270" s="570"/>
      <c r="G4270" s="570"/>
      <c r="H4270" s="570"/>
      <c r="I4270" s="570"/>
      <c r="J4270" s="570"/>
    </row>
    <row r="4271" spans="1:10" ht="18" customHeight="1">
      <c r="A4271" s="590"/>
      <c r="B4271" s="588" t="s">
        <v>12942</v>
      </c>
      <c r="C4271" s="590" t="s">
        <v>12941</v>
      </c>
      <c r="D4271" s="590" t="s">
        <v>12940</v>
      </c>
      <c r="E4271" s="802" t="s">
        <v>12939</v>
      </c>
      <c r="F4271" s="802"/>
      <c r="G4271" s="589" t="s">
        <v>12938</v>
      </c>
      <c r="H4271" s="588" t="s">
        <v>12937</v>
      </c>
      <c r="I4271" s="588" t="s">
        <v>12936</v>
      </c>
      <c r="J4271" s="588" t="s">
        <v>12935</v>
      </c>
    </row>
    <row r="4272" spans="1:10" ht="36" customHeight="1">
      <c r="A4272" s="586" t="s">
        <v>12934</v>
      </c>
      <c r="B4272" s="587" t="s">
        <v>13125</v>
      </c>
      <c r="C4272" s="586" t="s">
        <v>7</v>
      </c>
      <c r="D4272" s="586" t="s">
        <v>1184</v>
      </c>
      <c r="E4272" s="803" t="s">
        <v>12945</v>
      </c>
      <c r="F4272" s="803"/>
      <c r="G4272" s="585" t="s">
        <v>61</v>
      </c>
      <c r="H4272" s="584">
        <v>1</v>
      </c>
      <c r="I4272" s="583">
        <v>0.79</v>
      </c>
      <c r="J4272" s="583">
        <v>0.79</v>
      </c>
    </row>
    <row r="4273" spans="1:10" ht="36" customHeight="1">
      <c r="A4273" s="581" t="s">
        <v>12930</v>
      </c>
      <c r="B4273" s="582" t="s">
        <v>13123</v>
      </c>
      <c r="C4273" s="581" t="s">
        <v>7</v>
      </c>
      <c r="D4273" s="581" t="s">
        <v>1180</v>
      </c>
      <c r="E4273" s="804" t="s">
        <v>12945</v>
      </c>
      <c r="F4273" s="804"/>
      <c r="G4273" s="580" t="s">
        <v>23</v>
      </c>
      <c r="H4273" s="579">
        <v>1</v>
      </c>
      <c r="I4273" s="578">
        <v>0.71</v>
      </c>
      <c r="J4273" s="578">
        <v>0.71</v>
      </c>
    </row>
    <row r="4274" spans="1:10" ht="36" customHeight="1">
      <c r="A4274" s="581" t="s">
        <v>12930</v>
      </c>
      <c r="B4274" s="582" t="s">
        <v>13122</v>
      </c>
      <c r="C4274" s="581" t="s">
        <v>7</v>
      </c>
      <c r="D4274" s="581" t="s">
        <v>1181</v>
      </c>
      <c r="E4274" s="804" t="s">
        <v>12945</v>
      </c>
      <c r="F4274" s="804"/>
      <c r="G4274" s="580" t="s">
        <v>23</v>
      </c>
      <c r="H4274" s="579">
        <v>1</v>
      </c>
      <c r="I4274" s="578">
        <v>0.08</v>
      </c>
      <c r="J4274" s="578">
        <v>0.08</v>
      </c>
    </row>
    <row r="4275" spans="1:10" ht="25.5">
      <c r="A4275" s="572"/>
      <c r="B4275" s="572"/>
      <c r="C4275" s="572"/>
      <c r="D4275" s="572"/>
      <c r="E4275" s="572" t="s">
        <v>12923</v>
      </c>
      <c r="F4275" s="571">
        <v>0</v>
      </c>
      <c r="G4275" s="572" t="s">
        <v>12922</v>
      </c>
      <c r="H4275" s="571">
        <v>0</v>
      </c>
      <c r="I4275" s="572" t="s">
        <v>12921</v>
      </c>
      <c r="J4275" s="571">
        <v>0</v>
      </c>
    </row>
    <row r="4276" spans="1:10" ht="15" thickBot="1">
      <c r="A4276" s="572"/>
      <c r="B4276" s="572"/>
      <c r="C4276" s="572"/>
      <c r="D4276" s="572"/>
      <c r="E4276" s="572" t="s">
        <v>12920</v>
      </c>
      <c r="F4276" s="571">
        <v>0.22</v>
      </c>
      <c r="G4276" s="572"/>
      <c r="H4276" s="801" t="s">
        <v>12919</v>
      </c>
      <c r="I4276" s="801"/>
      <c r="J4276" s="571">
        <v>1.01</v>
      </c>
    </row>
    <row r="4277" spans="1:10" ht="0.95" customHeight="1" thickTop="1">
      <c r="A4277" s="570"/>
      <c r="B4277" s="570"/>
      <c r="C4277" s="570"/>
      <c r="D4277" s="570"/>
      <c r="E4277" s="570"/>
      <c r="F4277" s="570"/>
      <c r="G4277" s="570"/>
      <c r="H4277" s="570"/>
      <c r="I4277" s="570"/>
      <c r="J4277" s="570"/>
    </row>
    <row r="4278" spans="1:10" ht="18" customHeight="1">
      <c r="A4278" s="590"/>
      <c r="B4278" s="588" t="s">
        <v>12942</v>
      </c>
      <c r="C4278" s="590" t="s">
        <v>12941</v>
      </c>
      <c r="D4278" s="590" t="s">
        <v>12940</v>
      </c>
      <c r="E4278" s="802" t="s">
        <v>12939</v>
      </c>
      <c r="F4278" s="802"/>
      <c r="G4278" s="589" t="s">
        <v>12938</v>
      </c>
      <c r="H4278" s="588" t="s">
        <v>12937</v>
      </c>
      <c r="I4278" s="588" t="s">
        <v>12936</v>
      </c>
      <c r="J4278" s="588" t="s">
        <v>12935</v>
      </c>
    </row>
    <row r="4279" spans="1:10" ht="36" customHeight="1">
      <c r="A4279" s="586" t="s">
        <v>12934</v>
      </c>
      <c r="B4279" s="587" t="s">
        <v>13124</v>
      </c>
      <c r="C4279" s="586" t="s">
        <v>7</v>
      </c>
      <c r="D4279" s="586" t="s">
        <v>1179</v>
      </c>
      <c r="E4279" s="803" t="s">
        <v>12945</v>
      </c>
      <c r="F4279" s="803"/>
      <c r="G4279" s="585" t="s">
        <v>46</v>
      </c>
      <c r="H4279" s="584">
        <v>1</v>
      </c>
      <c r="I4279" s="583">
        <v>4.2300000000000004</v>
      </c>
      <c r="J4279" s="583">
        <v>4.2300000000000004</v>
      </c>
    </row>
    <row r="4280" spans="1:10" ht="36" customHeight="1">
      <c r="A4280" s="581" t="s">
        <v>12930</v>
      </c>
      <c r="B4280" s="582" t="s">
        <v>13121</v>
      </c>
      <c r="C4280" s="581" t="s">
        <v>7</v>
      </c>
      <c r="D4280" s="581" t="s">
        <v>1182</v>
      </c>
      <c r="E4280" s="804" t="s">
        <v>12945</v>
      </c>
      <c r="F4280" s="804"/>
      <c r="G4280" s="580" t="s">
        <v>23</v>
      </c>
      <c r="H4280" s="579">
        <v>1</v>
      </c>
      <c r="I4280" s="578">
        <v>0.88</v>
      </c>
      <c r="J4280" s="578">
        <v>0.88</v>
      </c>
    </row>
    <row r="4281" spans="1:10" ht="36" customHeight="1">
      <c r="A4281" s="581" t="s">
        <v>12930</v>
      </c>
      <c r="B4281" s="582" t="s">
        <v>13119</v>
      </c>
      <c r="C4281" s="581" t="s">
        <v>7</v>
      </c>
      <c r="D4281" s="581" t="s">
        <v>1183</v>
      </c>
      <c r="E4281" s="804" t="s">
        <v>12945</v>
      </c>
      <c r="F4281" s="804"/>
      <c r="G4281" s="580" t="s">
        <v>23</v>
      </c>
      <c r="H4281" s="579">
        <v>1</v>
      </c>
      <c r="I4281" s="578">
        <v>2.56</v>
      </c>
      <c r="J4281" s="578">
        <v>2.56</v>
      </c>
    </row>
    <row r="4282" spans="1:10" ht="36" customHeight="1">
      <c r="A4282" s="581" t="s">
        <v>12930</v>
      </c>
      <c r="B4282" s="582" t="s">
        <v>13123</v>
      </c>
      <c r="C4282" s="581" t="s">
        <v>7</v>
      </c>
      <c r="D4282" s="581" t="s">
        <v>1180</v>
      </c>
      <c r="E4282" s="804" t="s">
        <v>12945</v>
      </c>
      <c r="F4282" s="804"/>
      <c r="G4282" s="580" t="s">
        <v>23</v>
      </c>
      <c r="H4282" s="579">
        <v>1</v>
      </c>
      <c r="I4282" s="578">
        <v>0.71</v>
      </c>
      <c r="J4282" s="578">
        <v>0.71</v>
      </c>
    </row>
    <row r="4283" spans="1:10" ht="36" customHeight="1">
      <c r="A4283" s="581" t="s">
        <v>12930</v>
      </c>
      <c r="B4283" s="582" t="s">
        <v>13122</v>
      </c>
      <c r="C4283" s="581" t="s">
        <v>7</v>
      </c>
      <c r="D4283" s="581" t="s">
        <v>1181</v>
      </c>
      <c r="E4283" s="804" t="s">
        <v>12945</v>
      </c>
      <c r="F4283" s="804"/>
      <c r="G4283" s="580" t="s">
        <v>23</v>
      </c>
      <c r="H4283" s="579">
        <v>1</v>
      </c>
      <c r="I4283" s="578">
        <v>0.08</v>
      </c>
      <c r="J4283" s="578">
        <v>0.08</v>
      </c>
    </row>
    <row r="4284" spans="1:10" ht="25.5">
      <c r="A4284" s="572"/>
      <c r="B4284" s="572"/>
      <c r="C4284" s="572"/>
      <c r="D4284" s="572"/>
      <c r="E4284" s="572" t="s">
        <v>12923</v>
      </c>
      <c r="F4284" s="571">
        <v>0</v>
      </c>
      <c r="G4284" s="572" t="s">
        <v>12922</v>
      </c>
      <c r="H4284" s="571">
        <v>0</v>
      </c>
      <c r="I4284" s="572" t="s">
        <v>12921</v>
      </c>
      <c r="J4284" s="571">
        <v>0</v>
      </c>
    </row>
    <row r="4285" spans="1:10" ht="15" thickBot="1">
      <c r="A4285" s="572"/>
      <c r="B4285" s="572"/>
      <c r="C4285" s="572"/>
      <c r="D4285" s="572"/>
      <c r="E4285" s="572" t="s">
        <v>12920</v>
      </c>
      <c r="F4285" s="571">
        <v>1.19</v>
      </c>
      <c r="G4285" s="572"/>
      <c r="H4285" s="801" t="s">
        <v>12919</v>
      </c>
      <c r="I4285" s="801"/>
      <c r="J4285" s="571">
        <v>5.42</v>
      </c>
    </row>
    <row r="4286" spans="1:10" ht="0.95" customHeight="1" thickTop="1">
      <c r="A4286" s="570"/>
      <c r="B4286" s="570"/>
      <c r="C4286" s="570"/>
      <c r="D4286" s="570"/>
      <c r="E4286" s="570"/>
      <c r="F4286" s="570"/>
      <c r="G4286" s="570"/>
      <c r="H4286" s="570"/>
      <c r="I4286" s="570"/>
      <c r="J4286" s="570"/>
    </row>
    <row r="4287" spans="1:10" ht="18" customHeight="1">
      <c r="A4287" s="590"/>
      <c r="B4287" s="588" t="s">
        <v>12942</v>
      </c>
      <c r="C4287" s="590" t="s">
        <v>12941</v>
      </c>
      <c r="D4287" s="590" t="s">
        <v>12940</v>
      </c>
      <c r="E4287" s="802" t="s">
        <v>12939</v>
      </c>
      <c r="F4287" s="802"/>
      <c r="G4287" s="589" t="s">
        <v>12938</v>
      </c>
      <c r="H4287" s="588" t="s">
        <v>12937</v>
      </c>
      <c r="I4287" s="588" t="s">
        <v>12936</v>
      </c>
      <c r="J4287" s="588" t="s">
        <v>12935</v>
      </c>
    </row>
    <row r="4288" spans="1:10" ht="36" customHeight="1">
      <c r="A4288" s="586" t="s">
        <v>12934</v>
      </c>
      <c r="B4288" s="587" t="s">
        <v>13123</v>
      </c>
      <c r="C4288" s="586" t="s">
        <v>7</v>
      </c>
      <c r="D4288" s="586" t="s">
        <v>1180</v>
      </c>
      <c r="E4288" s="803" t="s">
        <v>12945</v>
      </c>
      <c r="F4288" s="803"/>
      <c r="G4288" s="585" t="s">
        <v>23</v>
      </c>
      <c r="H4288" s="584">
        <v>1</v>
      </c>
      <c r="I4288" s="583">
        <v>0.71</v>
      </c>
      <c r="J4288" s="583">
        <v>0.71</v>
      </c>
    </row>
    <row r="4289" spans="1:10" ht="36" customHeight="1">
      <c r="A4289" s="576" t="s">
        <v>12926</v>
      </c>
      <c r="B4289" s="577" t="s">
        <v>13120</v>
      </c>
      <c r="C4289" s="576" t="s">
        <v>7</v>
      </c>
      <c r="D4289" s="576" t="s">
        <v>7487</v>
      </c>
      <c r="E4289" s="800" t="s">
        <v>12947</v>
      </c>
      <c r="F4289" s="800"/>
      <c r="G4289" s="575" t="s">
        <v>41</v>
      </c>
      <c r="H4289" s="574">
        <v>6.3999999999999997E-5</v>
      </c>
      <c r="I4289" s="573">
        <v>11096.25</v>
      </c>
      <c r="J4289" s="573">
        <v>0.71</v>
      </c>
    </row>
    <row r="4290" spans="1:10" ht="25.5">
      <c r="A4290" s="572"/>
      <c r="B4290" s="572"/>
      <c r="C4290" s="572"/>
      <c r="D4290" s="572"/>
      <c r="E4290" s="572" t="s">
        <v>12923</v>
      </c>
      <c r="F4290" s="571">
        <v>0</v>
      </c>
      <c r="G4290" s="572" t="s">
        <v>12922</v>
      </c>
      <c r="H4290" s="571">
        <v>0</v>
      </c>
      <c r="I4290" s="572" t="s">
        <v>12921</v>
      </c>
      <c r="J4290" s="571">
        <v>0</v>
      </c>
    </row>
    <row r="4291" spans="1:10" ht="15" thickBot="1">
      <c r="A4291" s="572"/>
      <c r="B4291" s="572"/>
      <c r="C4291" s="572"/>
      <c r="D4291" s="572"/>
      <c r="E4291" s="572" t="s">
        <v>12920</v>
      </c>
      <c r="F4291" s="571">
        <v>0.2</v>
      </c>
      <c r="G4291" s="572"/>
      <c r="H4291" s="801" t="s">
        <v>12919</v>
      </c>
      <c r="I4291" s="801"/>
      <c r="J4291" s="571">
        <v>0.91</v>
      </c>
    </row>
    <row r="4292" spans="1:10" ht="0.95" customHeight="1" thickTop="1">
      <c r="A4292" s="570"/>
      <c r="B4292" s="570"/>
      <c r="C4292" s="570"/>
      <c r="D4292" s="570"/>
      <c r="E4292" s="570"/>
      <c r="F4292" s="570"/>
      <c r="G4292" s="570"/>
      <c r="H4292" s="570"/>
      <c r="I4292" s="570"/>
      <c r="J4292" s="570"/>
    </row>
    <row r="4293" spans="1:10" ht="18" customHeight="1">
      <c r="A4293" s="590"/>
      <c r="B4293" s="588" t="s">
        <v>12942</v>
      </c>
      <c r="C4293" s="590" t="s">
        <v>12941</v>
      </c>
      <c r="D4293" s="590" t="s">
        <v>12940</v>
      </c>
      <c r="E4293" s="802" t="s">
        <v>12939</v>
      </c>
      <c r="F4293" s="802"/>
      <c r="G4293" s="589" t="s">
        <v>12938</v>
      </c>
      <c r="H4293" s="588" t="s">
        <v>12937</v>
      </c>
      <c r="I4293" s="588" t="s">
        <v>12936</v>
      </c>
      <c r="J4293" s="588" t="s">
        <v>12935</v>
      </c>
    </row>
    <row r="4294" spans="1:10" ht="36" customHeight="1">
      <c r="A4294" s="586" t="s">
        <v>12934</v>
      </c>
      <c r="B4294" s="587" t="s">
        <v>13122</v>
      </c>
      <c r="C4294" s="586" t="s">
        <v>7</v>
      </c>
      <c r="D4294" s="586" t="s">
        <v>1181</v>
      </c>
      <c r="E4294" s="803" t="s">
        <v>12945</v>
      </c>
      <c r="F4294" s="803"/>
      <c r="G4294" s="585" t="s">
        <v>23</v>
      </c>
      <c r="H4294" s="584">
        <v>1</v>
      </c>
      <c r="I4294" s="583">
        <v>0.08</v>
      </c>
      <c r="J4294" s="583">
        <v>0.08</v>
      </c>
    </row>
    <row r="4295" spans="1:10" ht="36" customHeight="1">
      <c r="A4295" s="576" t="s">
        <v>12926</v>
      </c>
      <c r="B4295" s="577" t="s">
        <v>13120</v>
      </c>
      <c r="C4295" s="576" t="s">
        <v>7</v>
      </c>
      <c r="D4295" s="576" t="s">
        <v>7487</v>
      </c>
      <c r="E4295" s="800" t="s">
        <v>12947</v>
      </c>
      <c r="F4295" s="800"/>
      <c r="G4295" s="575" t="s">
        <v>41</v>
      </c>
      <c r="H4295" s="574">
        <v>7.6000000000000001E-6</v>
      </c>
      <c r="I4295" s="573">
        <v>11096.25</v>
      </c>
      <c r="J4295" s="573">
        <v>0.08</v>
      </c>
    </row>
    <row r="4296" spans="1:10" ht="25.5">
      <c r="A4296" s="572"/>
      <c r="B4296" s="572"/>
      <c r="C4296" s="572"/>
      <c r="D4296" s="572"/>
      <c r="E4296" s="572" t="s">
        <v>12923</v>
      </c>
      <c r="F4296" s="571">
        <v>0</v>
      </c>
      <c r="G4296" s="572" t="s">
        <v>12922</v>
      </c>
      <c r="H4296" s="571">
        <v>0</v>
      </c>
      <c r="I4296" s="572" t="s">
        <v>12921</v>
      </c>
      <c r="J4296" s="571">
        <v>0</v>
      </c>
    </row>
    <row r="4297" spans="1:10" ht="15" thickBot="1">
      <c r="A4297" s="572"/>
      <c r="B4297" s="572"/>
      <c r="C4297" s="572"/>
      <c r="D4297" s="572"/>
      <c r="E4297" s="572" t="s">
        <v>12920</v>
      </c>
      <c r="F4297" s="571">
        <v>0.02</v>
      </c>
      <c r="G4297" s="572"/>
      <c r="H4297" s="801" t="s">
        <v>12919</v>
      </c>
      <c r="I4297" s="801"/>
      <c r="J4297" s="571">
        <v>0.1</v>
      </c>
    </row>
    <row r="4298" spans="1:10" ht="0.95" customHeight="1" thickTop="1">
      <c r="A4298" s="570"/>
      <c r="B4298" s="570"/>
      <c r="C4298" s="570"/>
      <c r="D4298" s="570"/>
      <c r="E4298" s="570"/>
      <c r="F4298" s="570"/>
      <c r="G4298" s="570"/>
      <c r="H4298" s="570"/>
      <c r="I4298" s="570"/>
      <c r="J4298" s="570"/>
    </row>
    <row r="4299" spans="1:10" ht="18" customHeight="1">
      <c r="A4299" s="590"/>
      <c r="B4299" s="588" t="s">
        <v>12942</v>
      </c>
      <c r="C4299" s="590" t="s">
        <v>12941</v>
      </c>
      <c r="D4299" s="590" t="s">
        <v>12940</v>
      </c>
      <c r="E4299" s="802" t="s">
        <v>12939</v>
      </c>
      <c r="F4299" s="802"/>
      <c r="G4299" s="589" t="s">
        <v>12938</v>
      </c>
      <c r="H4299" s="588" t="s">
        <v>12937</v>
      </c>
      <c r="I4299" s="588" t="s">
        <v>12936</v>
      </c>
      <c r="J4299" s="588" t="s">
        <v>12935</v>
      </c>
    </row>
    <row r="4300" spans="1:10" ht="36" customHeight="1">
      <c r="A4300" s="586" t="s">
        <v>12934</v>
      </c>
      <c r="B4300" s="587" t="s">
        <v>13121</v>
      </c>
      <c r="C4300" s="586" t="s">
        <v>7</v>
      </c>
      <c r="D4300" s="586" t="s">
        <v>1182</v>
      </c>
      <c r="E4300" s="803" t="s">
        <v>12945</v>
      </c>
      <c r="F4300" s="803"/>
      <c r="G4300" s="585" t="s">
        <v>23</v>
      </c>
      <c r="H4300" s="584">
        <v>1</v>
      </c>
      <c r="I4300" s="583">
        <v>0.88</v>
      </c>
      <c r="J4300" s="583">
        <v>0.88</v>
      </c>
    </row>
    <row r="4301" spans="1:10" ht="36" customHeight="1">
      <c r="A4301" s="576" t="s">
        <v>12926</v>
      </c>
      <c r="B4301" s="577" t="s">
        <v>13120</v>
      </c>
      <c r="C4301" s="576" t="s">
        <v>7</v>
      </c>
      <c r="D4301" s="576" t="s">
        <v>7487</v>
      </c>
      <c r="E4301" s="800" t="s">
        <v>12947</v>
      </c>
      <c r="F4301" s="800"/>
      <c r="G4301" s="575" t="s">
        <v>41</v>
      </c>
      <c r="H4301" s="574">
        <v>8.0000000000000007E-5</v>
      </c>
      <c r="I4301" s="573">
        <v>11096.25</v>
      </c>
      <c r="J4301" s="573">
        <v>0.88</v>
      </c>
    </row>
    <row r="4302" spans="1:10" ht="25.5">
      <c r="A4302" s="572"/>
      <c r="B4302" s="572"/>
      <c r="C4302" s="572"/>
      <c r="D4302" s="572"/>
      <c r="E4302" s="572" t="s">
        <v>12923</v>
      </c>
      <c r="F4302" s="571">
        <v>0</v>
      </c>
      <c r="G4302" s="572" t="s">
        <v>12922</v>
      </c>
      <c r="H4302" s="571">
        <v>0</v>
      </c>
      <c r="I4302" s="572" t="s">
        <v>12921</v>
      </c>
      <c r="J4302" s="571">
        <v>0</v>
      </c>
    </row>
    <row r="4303" spans="1:10" ht="15" thickBot="1">
      <c r="A4303" s="572"/>
      <c r="B4303" s="572"/>
      <c r="C4303" s="572"/>
      <c r="D4303" s="572"/>
      <c r="E4303" s="572" t="s">
        <v>12920</v>
      </c>
      <c r="F4303" s="571">
        <v>0.24</v>
      </c>
      <c r="G4303" s="572"/>
      <c r="H4303" s="801" t="s">
        <v>12919</v>
      </c>
      <c r="I4303" s="801"/>
      <c r="J4303" s="571">
        <v>1.1200000000000001</v>
      </c>
    </row>
    <row r="4304" spans="1:10" ht="0.95" customHeight="1" thickTop="1">
      <c r="A4304" s="570"/>
      <c r="B4304" s="570"/>
      <c r="C4304" s="570"/>
      <c r="D4304" s="570"/>
      <c r="E4304" s="570"/>
      <c r="F4304" s="570"/>
      <c r="G4304" s="570"/>
      <c r="H4304" s="570"/>
      <c r="I4304" s="570"/>
      <c r="J4304" s="570"/>
    </row>
    <row r="4305" spans="1:10" ht="18" customHeight="1">
      <c r="A4305" s="590"/>
      <c r="B4305" s="588" t="s">
        <v>12942</v>
      </c>
      <c r="C4305" s="590" t="s">
        <v>12941</v>
      </c>
      <c r="D4305" s="590" t="s">
        <v>12940</v>
      </c>
      <c r="E4305" s="802" t="s">
        <v>12939</v>
      </c>
      <c r="F4305" s="802"/>
      <c r="G4305" s="589" t="s">
        <v>12938</v>
      </c>
      <c r="H4305" s="588" t="s">
        <v>12937</v>
      </c>
      <c r="I4305" s="588" t="s">
        <v>12936</v>
      </c>
      <c r="J4305" s="588" t="s">
        <v>12935</v>
      </c>
    </row>
    <row r="4306" spans="1:10" ht="36" customHeight="1">
      <c r="A4306" s="586" t="s">
        <v>12934</v>
      </c>
      <c r="B4306" s="587" t="s">
        <v>13119</v>
      </c>
      <c r="C4306" s="586" t="s">
        <v>7</v>
      </c>
      <c r="D4306" s="586" t="s">
        <v>1183</v>
      </c>
      <c r="E4306" s="803" t="s">
        <v>12945</v>
      </c>
      <c r="F4306" s="803"/>
      <c r="G4306" s="585" t="s">
        <v>23</v>
      </c>
      <c r="H4306" s="584">
        <v>1</v>
      </c>
      <c r="I4306" s="583">
        <v>2.56</v>
      </c>
      <c r="J4306" s="583">
        <v>2.56</v>
      </c>
    </row>
    <row r="4307" spans="1:10" ht="24" customHeight="1">
      <c r="A4307" s="576" t="s">
        <v>12926</v>
      </c>
      <c r="B4307" s="577" t="s">
        <v>12944</v>
      </c>
      <c r="C4307" s="576" t="s">
        <v>7</v>
      </c>
      <c r="D4307" s="576" t="s">
        <v>6410</v>
      </c>
      <c r="E4307" s="800" t="s">
        <v>12924</v>
      </c>
      <c r="F4307" s="800"/>
      <c r="G4307" s="575" t="s">
        <v>12943</v>
      </c>
      <c r="H4307" s="574">
        <v>3.13</v>
      </c>
      <c r="I4307" s="573">
        <v>0.82</v>
      </c>
      <c r="J4307" s="573">
        <v>2.56</v>
      </c>
    </row>
    <row r="4308" spans="1:10" ht="25.5">
      <c r="A4308" s="572"/>
      <c r="B4308" s="572"/>
      <c r="C4308" s="572"/>
      <c r="D4308" s="572"/>
      <c r="E4308" s="572" t="s">
        <v>12923</v>
      </c>
      <c r="F4308" s="571">
        <v>0</v>
      </c>
      <c r="G4308" s="572" t="s">
        <v>12922</v>
      </c>
      <c r="H4308" s="571">
        <v>0</v>
      </c>
      <c r="I4308" s="572" t="s">
        <v>12921</v>
      </c>
      <c r="J4308" s="571">
        <v>0</v>
      </c>
    </row>
    <row r="4309" spans="1:10" ht="15" thickBot="1">
      <c r="A4309" s="572"/>
      <c r="B4309" s="572"/>
      <c r="C4309" s="572"/>
      <c r="D4309" s="572"/>
      <c r="E4309" s="572" t="s">
        <v>12920</v>
      </c>
      <c r="F4309" s="571">
        <v>0.72</v>
      </c>
      <c r="G4309" s="572"/>
      <c r="H4309" s="801" t="s">
        <v>12919</v>
      </c>
      <c r="I4309" s="801"/>
      <c r="J4309" s="571">
        <v>3.28</v>
      </c>
    </row>
    <row r="4310" spans="1:10" ht="0.95" customHeight="1" thickTop="1">
      <c r="A4310" s="570"/>
      <c r="B4310" s="570"/>
      <c r="C4310" s="570"/>
      <c r="D4310" s="570"/>
      <c r="E4310" s="570"/>
      <c r="F4310" s="570"/>
      <c r="G4310" s="570"/>
      <c r="H4310" s="570"/>
      <c r="I4310" s="570"/>
      <c r="J4310" s="570"/>
    </row>
    <row r="4311" spans="1:10" ht="18" customHeight="1">
      <c r="A4311" s="590"/>
      <c r="B4311" s="588" t="s">
        <v>12942</v>
      </c>
      <c r="C4311" s="590" t="s">
        <v>12941</v>
      </c>
      <c r="D4311" s="590" t="s">
        <v>12940</v>
      </c>
      <c r="E4311" s="802" t="s">
        <v>12939</v>
      </c>
      <c r="F4311" s="802"/>
      <c r="G4311" s="589" t="s">
        <v>12938</v>
      </c>
      <c r="H4311" s="588" t="s">
        <v>12937</v>
      </c>
      <c r="I4311" s="588" t="s">
        <v>12936</v>
      </c>
      <c r="J4311" s="588" t="s">
        <v>12935</v>
      </c>
    </row>
    <row r="4312" spans="1:10" ht="36" customHeight="1">
      <c r="A4312" s="586" t="s">
        <v>12934</v>
      </c>
      <c r="B4312" s="587" t="s">
        <v>13118</v>
      </c>
      <c r="C4312" s="586" t="s">
        <v>7</v>
      </c>
      <c r="D4312" s="586" t="s">
        <v>84</v>
      </c>
      <c r="E4312" s="803" t="s">
        <v>12945</v>
      </c>
      <c r="F4312" s="803"/>
      <c r="G4312" s="585" t="s">
        <v>61</v>
      </c>
      <c r="H4312" s="584">
        <v>1</v>
      </c>
      <c r="I4312" s="583">
        <v>53.79</v>
      </c>
      <c r="J4312" s="583">
        <v>53.79</v>
      </c>
    </row>
    <row r="4313" spans="1:10" ht="36" customHeight="1">
      <c r="A4313" s="581" t="s">
        <v>12930</v>
      </c>
      <c r="B4313" s="582" t="s">
        <v>13116</v>
      </c>
      <c r="C4313" s="581" t="s">
        <v>7</v>
      </c>
      <c r="D4313" s="581" t="s">
        <v>238</v>
      </c>
      <c r="E4313" s="804" t="s">
        <v>12945</v>
      </c>
      <c r="F4313" s="804"/>
      <c r="G4313" s="580" t="s">
        <v>23</v>
      </c>
      <c r="H4313" s="579">
        <v>1</v>
      </c>
      <c r="I4313" s="578">
        <v>27.76</v>
      </c>
      <c r="J4313" s="578">
        <v>27.76</v>
      </c>
    </row>
    <row r="4314" spans="1:10" ht="36" customHeight="1">
      <c r="A4314" s="581" t="s">
        <v>12930</v>
      </c>
      <c r="B4314" s="582" t="s">
        <v>13115</v>
      </c>
      <c r="C4314" s="581" t="s">
        <v>7</v>
      </c>
      <c r="D4314" s="581" t="s">
        <v>239</v>
      </c>
      <c r="E4314" s="804" t="s">
        <v>12945</v>
      </c>
      <c r="F4314" s="804"/>
      <c r="G4314" s="580" t="s">
        <v>23</v>
      </c>
      <c r="H4314" s="579">
        <v>1</v>
      </c>
      <c r="I4314" s="578">
        <v>4.99</v>
      </c>
      <c r="J4314" s="578">
        <v>4.99</v>
      </c>
    </row>
    <row r="4315" spans="1:10" ht="24" customHeight="1">
      <c r="A4315" s="581" t="s">
        <v>12930</v>
      </c>
      <c r="B4315" s="582" t="s">
        <v>13088</v>
      </c>
      <c r="C4315" s="581" t="s">
        <v>7</v>
      </c>
      <c r="D4315" s="581" t="s">
        <v>179</v>
      </c>
      <c r="E4315" s="804" t="s">
        <v>12928</v>
      </c>
      <c r="F4315" s="804"/>
      <c r="G4315" s="580" t="s">
        <v>23</v>
      </c>
      <c r="H4315" s="579">
        <v>1</v>
      </c>
      <c r="I4315" s="578">
        <v>21.04</v>
      </c>
      <c r="J4315" s="578">
        <v>21.04</v>
      </c>
    </row>
    <row r="4316" spans="1:10" ht="25.5">
      <c r="A4316" s="572"/>
      <c r="B4316" s="572"/>
      <c r="C4316" s="572"/>
      <c r="D4316" s="572"/>
      <c r="E4316" s="572" t="s">
        <v>12923</v>
      </c>
      <c r="F4316" s="571">
        <v>9.8446159000000009</v>
      </c>
      <c r="G4316" s="572" t="s">
        <v>12922</v>
      </c>
      <c r="H4316" s="571">
        <v>8.2799999999999994</v>
      </c>
      <c r="I4316" s="572" t="s">
        <v>12921</v>
      </c>
      <c r="J4316" s="571">
        <v>18.12</v>
      </c>
    </row>
    <row r="4317" spans="1:10" ht="15" thickBot="1">
      <c r="A4317" s="572"/>
      <c r="B4317" s="572"/>
      <c r="C4317" s="572"/>
      <c r="D4317" s="572"/>
      <c r="E4317" s="572" t="s">
        <v>12920</v>
      </c>
      <c r="F4317" s="571">
        <v>15.19</v>
      </c>
      <c r="G4317" s="572"/>
      <c r="H4317" s="801" t="s">
        <v>12919</v>
      </c>
      <c r="I4317" s="801"/>
      <c r="J4317" s="571">
        <v>68.98</v>
      </c>
    </row>
    <row r="4318" spans="1:10" ht="0.95" customHeight="1" thickTop="1">
      <c r="A4318" s="570"/>
      <c r="B4318" s="570"/>
      <c r="C4318" s="570"/>
      <c r="D4318" s="570"/>
      <c r="E4318" s="570"/>
      <c r="F4318" s="570"/>
      <c r="G4318" s="570"/>
      <c r="H4318" s="570"/>
      <c r="I4318" s="570"/>
      <c r="J4318" s="570"/>
    </row>
    <row r="4319" spans="1:10" ht="18" customHeight="1">
      <c r="A4319" s="590"/>
      <c r="B4319" s="588" t="s">
        <v>12942</v>
      </c>
      <c r="C4319" s="590" t="s">
        <v>12941</v>
      </c>
      <c r="D4319" s="590" t="s">
        <v>12940</v>
      </c>
      <c r="E4319" s="802" t="s">
        <v>12939</v>
      </c>
      <c r="F4319" s="802"/>
      <c r="G4319" s="589" t="s">
        <v>12938</v>
      </c>
      <c r="H4319" s="588" t="s">
        <v>12937</v>
      </c>
      <c r="I4319" s="588" t="s">
        <v>12936</v>
      </c>
      <c r="J4319" s="588" t="s">
        <v>12935</v>
      </c>
    </row>
    <row r="4320" spans="1:10" ht="36" customHeight="1">
      <c r="A4320" s="586" t="s">
        <v>12934</v>
      </c>
      <c r="B4320" s="587" t="s">
        <v>13117</v>
      </c>
      <c r="C4320" s="586" t="s">
        <v>7</v>
      </c>
      <c r="D4320" s="586" t="s">
        <v>83</v>
      </c>
      <c r="E4320" s="803" t="s">
        <v>12945</v>
      </c>
      <c r="F4320" s="803"/>
      <c r="G4320" s="585" t="s">
        <v>46</v>
      </c>
      <c r="H4320" s="584">
        <v>1</v>
      </c>
      <c r="I4320" s="583">
        <v>161.08000000000001</v>
      </c>
      <c r="J4320" s="583">
        <v>161.08000000000001</v>
      </c>
    </row>
    <row r="4321" spans="1:10" ht="36" customHeight="1">
      <c r="A4321" s="581" t="s">
        <v>12930</v>
      </c>
      <c r="B4321" s="582" t="s">
        <v>13112</v>
      </c>
      <c r="C4321" s="581" t="s">
        <v>7</v>
      </c>
      <c r="D4321" s="581" t="s">
        <v>856</v>
      </c>
      <c r="E4321" s="804" t="s">
        <v>12945</v>
      </c>
      <c r="F4321" s="804"/>
      <c r="G4321" s="580" t="s">
        <v>23</v>
      </c>
      <c r="H4321" s="579">
        <v>1</v>
      </c>
      <c r="I4321" s="578">
        <v>62.67</v>
      </c>
      <c r="J4321" s="578">
        <v>62.67</v>
      </c>
    </row>
    <row r="4322" spans="1:10" ht="36" customHeight="1">
      <c r="A4322" s="581" t="s">
        <v>12930</v>
      </c>
      <c r="B4322" s="582" t="s">
        <v>13114</v>
      </c>
      <c r="C4322" s="581" t="s">
        <v>7</v>
      </c>
      <c r="D4322" s="581" t="s">
        <v>70</v>
      </c>
      <c r="E4322" s="804" t="s">
        <v>12945</v>
      </c>
      <c r="F4322" s="804"/>
      <c r="G4322" s="580" t="s">
        <v>23</v>
      </c>
      <c r="H4322" s="579">
        <v>1</v>
      </c>
      <c r="I4322" s="578">
        <v>44.62</v>
      </c>
      <c r="J4322" s="578">
        <v>44.62</v>
      </c>
    </row>
    <row r="4323" spans="1:10" ht="36" customHeight="1">
      <c r="A4323" s="581" t="s">
        <v>12930</v>
      </c>
      <c r="B4323" s="582" t="s">
        <v>13115</v>
      </c>
      <c r="C4323" s="581" t="s">
        <v>7</v>
      </c>
      <c r="D4323" s="581" t="s">
        <v>239</v>
      </c>
      <c r="E4323" s="804" t="s">
        <v>12945</v>
      </c>
      <c r="F4323" s="804"/>
      <c r="G4323" s="580" t="s">
        <v>23</v>
      </c>
      <c r="H4323" s="579">
        <v>1</v>
      </c>
      <c r="I4323" s="578">
        <v>4.99</v>
      </c>
      <c r="J4323" s="578">
        <v>4.99</v>
      </c>
    </row>
    <row r="4324" spans="1:10" ht="36" customHeight="1">
      <c r="A4324" s="581" t="s">
        <v>12930</v>
      </c>
      <c r="B4324" s="582" t="s">
        <v>13116</v>
      </c>
      <c r="C4324" s="581" t="s">
        <v>7</v>
      </c>
      <c r="D4324" s="581" t="s">
        <v>238</v>
      </c>
      <c r="E4324" s="804" t="s">
        <v>12945</v>
      </c>
      <c r="F4324" s="804"/>
      <c r="G4324" s="580" t="s">
        <v>23</v>
      </c>
      <c r="H4324" s="579">
        <v>1</v>
      </c>
      <c r="I4324" s="578">
        <v>27.76</v>
      </c>
      <c r="J4324" s="578">
        <v>27.76</v>
      </c>
    </row>
    <row r="4325" spans="1:10" ht="24" customHeight="1">
      <c r="A4325" s="581" t="s">
        <v>12930</v>
      </c>
      <c r="B4325" s="582" t="s">
        <v>13088</v>
      </c>
      <c r="C4325" s="581" t="s">
        <v>7</v>
      </c>
      <c r="D4325" s="581" t="s">
        <v>179</v>
      </c>
      <c r="E4325" s="804" t="s">
        <v>12928</v>
      </c>
      <c r="F4325" s="804"/>
      <c r="G4325" s="580" t="s">
        <v>23</v>
      </c>
      <c r="H4325" s="579">
        <v>1</v>
      </c>
      <c r="I4325" s="578">
        <v>21.04</v>
      </c>
      <c r="J4325" s="578">
        <v>21.04</v>
      </c>
    </row>
    <row r="4326" spans="1:10" ht="25.5">
      <c r="A4326" s="572"/>
      <c r="B4326" s="572"/>
      <c r="C4326" s="572"/>
      <c r="D4326" s="572"/>
      <c r="E4326" s="572" t="s">
        <v>12923</v>
      </c>
      <c r="F4326" s="571">
        <v>9.8446159000000009</v>
      </c>
      <c r="G4326" s="572" t="s">
        <v>12922</v>
      </c>
      <c r="H4326" s="571">
        <v>8.2799999999999994</v>
      </c>
      <c r="I4326" s="572" t="s">
        <v>12921</v>
      </c>
      <c r="J4326" s="571">
        <v>18.12</v>
      </c>
    </row>
    <row r="4327" spans="1:10" ht="15" thickBot="1">
      <c r="A4327" s="572"/>
      <c r="B4327" s="572"/>
      <c r="C4327" s="572"/>
      <c r="D4327" s="572"/>
      <c r="E4327" s="572" t="s">
        <v>12920</v>
      </c>
      <c r="F4327" s="571">
        <v>45.48</v>
      </c>
      <c r="G4327" s="572"/>
      <c r="H4327" s="801" t="s">
        <v>12919</v>
      </c>
      <c r="I4327" s="801"/>
      <c r="J4327" s="571">
        <v>206.56</v>
      </c>
    </row>
    <row r="4328" spans="1:10" ht="0.95" customHeight="1" thickTop="1">
      <c r="A4328" s="570"/>
      <c r="B4328" s="570"/>
      <c r="C4328" s="570"/>
      <c r="D4328" s="570"/>
      <c r="E4328" s="570"/>
      <c r="F4328" s="570"/>
      <c r="G4328" s="570"/>
      <c r="H4328" s="570"/>
      <c r="I4328" s="570"/>
      <c r="J4328" s="570"/>
    </row>
    <row r="4329" spans="1:10" ht="18" customHeight="1">
      <c r="A4329" s="590"/>
      <c r="B4329" s="588" t="s">
        <v>12942</v>
      </c>
      <c r="C4329" s="590" t="s">
        <v>12941</v>
      </c>
      <c r="D4329" s="590" t="s">
        <v>12940</v>
      </c>
      <c r="E4329" s="802" t="s">
        <v>12939</v>
      </c>
      <c r="F4329" s="802"/>
      <c r="G4329" s="589" t="s">
        <v>12938</v>
      </c>
      <c r="H4329" s="588" t="s">
        <v>12937</v>
      </c>
      <c r="I4329" s="588" t="s">
        <v>12936</v>
      </c>
      <c r="J4329" s="588" t="s">
        <v>12935</v>
      </c>
    </row>
    <row r="4330" spans="1:10" ht="36" customHeight="1">
      <c r="A4330" s="586" t="s">
        <v>12934</v>
      </c>
      <c r="B4330" s="587" t="s">
        <v>13116</v>
      </c>
      <c r="C4330" s="586" t="s">
        <v>7</v>
      </c>
      <c r="D4330" s="586" t="s">
        <v>238</v>
      </c>
      <c r="E4330" s="803" t="s">
        <v>12945</v>
      </c>
      <c r="F4330" s="803"/>
      <c r="G4330" s="585" t="s">
        <v>23</v>
      </c>
      <c r="H4330" s="584">
        <v>1</v>
      </c>
      <c r="I4330" s="583">
        <v>27.76</v>
      </c>
      <c r="J4330" s="583">
        <v>27.76</v>
      </c>
    </row>
    <row r="4331" spans="1:10" ht="36" customHeight="1">
      <c r="A4331" s="576" t="s">
        <v>12926</v>
      </c>
      <c r="B4331" s="577" t="s">
        <v>13113</v>
      </c>
      <c r="C4331" s="576" t="s">
        <v>7</v>
      </c>
      <c r="D4331" s="576" t="s">
        <v>7504</v>
      </c>
      <c r="E4331" s="800" t="s">
        <v>12947</v>
      </c>
      <c r="F4331" s="800"/>
      <c r="G4331" s="575" t="s">
        <v>41</v>
      </c>
      <c r="H4331" s="574">
        <v>4.0000000000000003E-5</v>
      </c>
      <c r="I4331" s="573">
        <v>694000</v>
      </c>
      <c r="J4331" s="573">
        <v>27.76</v>
      </c>
    </row>
    <row r="4332" spans="1:10" ht="25.5">
      <c r="A4332" s="572"/>
      <c r="B4332" s="572"/>
      <c r="C4332" s="572"/>
      <c r="D4332" s="572"/>
      <c r="E4332" s="572" t="s">
        <v>12923</v>
      </c>
      <c r="F4332" s="571">
        <v>0</v>
      </c>
      <c r="G4332" s="572" t="s">
        <v>12922</v>
      </c>
      <c r="H4332" s="571">
        <v>0</v>
      </c>
      <c r="I4332" s="572" t="s">
        <v>12921</v>
      </c>
      <c r="J4332" s="571">
        <v>0</v>
      </c>
    </row>
    <row r="4333" spans="1:10" ht="15" thickBot="1">
      <c r="A4333" s="572"/>
      <c r="B4333" s="572"/>
      <c r="C4333" s="572"/>
      <c r="D4333" s="572"/>
      <c r="E4333" s="572" t="s">
        <v>12920</v>
      </c>
      <c r="F4333" s="571">
        <v>7.83</v>
      </c>
      <c r="G4333" s="572"/>
      <c r="H4333" s="801" t="s">
        <v>12919</v>
      </c>
      <c r="I4333" s="801"/>
      <c r="J4333" s="571">
        <v>35.590000000000003</v>
      </c>
    </row>
    <row r="4334" spans="1:10" ht="0.95" customHeight="1" thickTop="1">
      <c r="A4334" s="570"/>
      <c r="B4334" s="570"/>
      <c r="C4334" s="570"/>
      <c r="D4334" s="570"/>
      <c r="E4334" s="570"/>
      <c r="F4334" s="570"/>
      <c r="G4334" s="570"/>
      <c r="H4334" s="570"/>
      <c r="I4334" s="570"/>
      <c r="J4334" s="570"/>
    </row>
    <row r="4335" spans="1:10" ht="18" customHeight="1">
      <c r="A4335" s="590"/>
      <c r="B4335" s="588" t="s">
        <v>12942</v>
      </c>
      <c r="C4335" s="590" t="s">
        <v>12941</v>
      </c>
      <c r="D4335" s="590" t="s">
        <v>12940</v>
      </c>
      <c r="E4335" s="802" t="s">
        <v>12939</v>
      </c>
      <c r="F4335" s="802"/>
      <c r="G4335" s="589" t="s">
        <v>12938</v>
      </c>
      <c r="H4335" s="588" t="s">
        <v>12937</v>
      </c>
      <c r="I4335" s="588" t="s">
        <v>12936</v>
      </c>
      <c r="J4335" s="588" t="s">
        <v>12935</v>
      </c>
    </row>
    <row r="4336" spans="1:10" ht="36" customHeight="1">
      <c r="A4336" s="586" t="s">
        <v>12934</v>
      </c>
      <c r="B4336" s="587" t="s">
        <v>13115</v>
      </c>
      <c r="C4336" s="586" t="s">
        <v>7</v>
      </c>
      <c r="D4336" s="586" t="s">
        <v>239</v>
      </c>
      <c r="E4336" s="803" t="s">
        <v>12945</v>
      </c>
      <c r="F4336" s="803"/>
      <c r="G4336" s="585" t="s">
        <v>23</v>
      </c>
      <c r="H4336" s="584">
        <v>1</v>
      </c>
      <c r="I4336" s="583">
        <v>4.99</v>
      </c>
      <c r="J4336" s="583">
        <v>4.99</v>
      </c>
    </row>
    <row r="4337" spans="1:10" ht="36" customHeight="1">
      <c r="A4337" s="576" t="s">
        <v>12926</v>
      </c>
      <c r="B4337" s="577" t="s">
        <v>13113</v>
      </c>
      <c r="C4337" s="576" t="s">
        <v>7</v>
      </c>
      <c r="D4337" s="576" t="s">
        <v>7504</v>
      </c>
      <c r="E4337" s="800" t="s">
        <v>12947</v>
      </c>
      <c r="F4337" s="800"/>
      <c r="G4337" s="575" t="s">
        <v>41</v>
      </c>
      <c r="H4337" s="574">
        <v>7.1999999999999997E-6</v>
      </c>
      <c r="I4337" s="573">
        <v>694000</v>
      </c>
      <c r="J4337" s="573">
        <v>4.99</v>
      </c>
    </row>
    <row r="4338" spans="1:10" ht="25.5">
      <c r="A4338" s="572"/>
      <c r="B4338" s="572"/>
      <c r="C4338" s="572"/>
      <c r="D4338" s="572"/>
      <c r="E4338" s="572" t="s">
        <v>12923</v>
      </c>
      <c r="F4338" s="571">
        <v>0</v>
      </c>
      <c r="G4338" s="572" t="s">
        <v>12922</v>
      </c>
      <c r="H4338" s="571">
        <v>0</v>
      </c>
      <c r="I4338" s="572" t="s">
        <v>12921</v>
      </c>
      <c r="J4338" s="571">
        <v>0</v>
      </c>
    </row>
    <row r="4339" spans="1:10" ht="15" thickBot="1">
      <c r="A4339" s="572"/>
      <c r="B4339" s="572"/>
      <c r="C4339" s="572"/>
      <c r="D4339" s="572"/>
      <c r="E4339" s="572" t="s">
        <v>12920</v>
      </c>
      <c r="F4339" s="571">
        <v>1.4</v>
      </c>
      <c r="G4339" s="572"/>
      <c r="H4339" s="801" t="s">
        <v>12919</v>
      </c>
      <c r="I4339" s="801"/>
      <c r="J4339" s="571">
        <v>6.39</v>
      </c>
    </row>
    <row r="4340" spans="1:10" ht="0.95" customHeight="1" thickTop="1">
      <c r="A4340" s="570"/>
      <c r="B4340" s="570"/>
      <c r="C4340" s="570"/>
      <c r="D4340" s="570"/>
      <c r="E4340" s="570"/>
      <c r="F4340" s="570"/>
      <c r="G4340" s="570"/>
      <c r="H4340" s="570"/>
      <c r="I4340" s="570"/>
      <c r="J4340" s="570"/>
    </row>
    <row r="4341" spans="1:10" ht="18" customHeight="1">
      <c r="A4341" s="590"/>
      <c r="B4341" s="588" t="s">
        <v>12942</v>
      </c>
      <c r="C4341" s="590" t="s">
        <v>12941</v>
      </c>
      <c r="D4341" s="590" t="s">
        <v>12940</v>
      </c>
      <c r="E4341" s="802" t="s">
        <v>12939</v>
      </c>
      <c r="F4341" s="802"/>
      <c r="G4341" s="589" t="s">
        <v>12938</v>
      </c>
      <c r="H4341" s="588" t="s">
        <v>12937</v>
      </c>
      <c r="I4341" s="588" t="s">
        <v>12936</v>
      </c>
      <c r="J4341" s="588" t="s">
        <v>12935</v>
      </c>
    </row>
    <row r="4342" spans="1:10" ht="36" customHeight="1">
      <c r="A4342" s="586" t="s">
        <v>12934</v>
      </c>
      <c r="B4342" s="587" t="s">
        <v>13114</v>
      </c>
      <c r="C4342" s="586" t="s">
        <v>7</v>
      </c>
      <c r="D4342" s="586" t="s">
        <v>70</v>
      </c>
      <c r="E4342" s="803" t="s">
        <v>12945</v>
      </c>
      <c r="F4342" s="803"/>
      <c r="G4342" s="585" t="s">
        <v>23</v>
      </c>
      <c r="H4342" s="584">
        <v>1</v>
      </c>
      <c r="I4342" s="583">
        <v>44.62</v>
      </c>
      <c r="J4342" s="583">
        <v>44.62</v>
      </c>
    </row>
    <row r="4343" spans="1:10" ht="36" customHeight="1">
      <c r="A4343" s="576" t="s">
        <v>12926</v>
      </c>
      <c r="B4343" s="577" t="s">
        <v>13113</v>
      </c>
      <c r="C4343" s="576" t="s">
        <v>7</v>
      </c>
      <c r="D4343" s="576" t="s">
        <v>7504</v>
      </c>
      <c r="E4343" s="800" t="s">
        <v>12947</v>
      </c>
      <c r="F4343" s="800"/>
      <c r="G4343" s="575" t="s">
        <v>41</v>
      </c>
      <c r="H4343" s="574">
        <v>6.4300000000000004E-5</v>
      </c>
      <c r="I4343" s="573">
        <v>694000</v>
      </c>
      <c r="J4343" s="573">
        <v>44.62</v>
      </c>
    </row>
    <row r="4344" spans="1:10" ht="25.5">
      <c r="A4344" s="572"/>
      <c r="B4344" s="572"/>
      <c r="C4344" s="572"/>
      <c r="D4344" s="572"/>
      <c r="E4344" s="572" t="s">
        <v>12923</v>
      </c>
      <c r="F4344" s="571">
        <v>0</v>
      </c>
      <c r="G4344" s="572" t="s">
        <v>12922</v>
      </c>
      <c r="H4344" s="571">
        <v>0</v>
      </c>
      <c r="I4344" s="572" t="s">
        <v>12921</v>
      </c>
      <c r="J4344" s="571">
        <v>0</v>
      </c>
    </row>
    <row r="4345" spans="1:10" ht="15" thickBot="1">
      <c r="A4345" s="572"/>
      <c r="B4345" s="572"/>
      <c r="C4345" s="572"/>
      <c r="D4345" s="572"/>
      <c r="E4345" s="572" t="s">
        <v>12920</v>
      </c>
      <c r="F4345" s="571">
        <v>12.6</v>
      </c>
      <c r="G4345" s="572"/>
      <c r="H4345" s="801" t="s">
        <v>12919</v>
      </c>
      <c r="I4345" s="801"/>
      <c r="J4345" s="571">
        <v>57.22</v>
      </c>
    </row>
    <row r="4346" spans="1:10" ht="0.95" customHeight="1" thickTop="1">
      <c r="A4346" s="570"/>
      <c r="B4346" s="570"/>
      <c r="C4346" s="570"/>
      <c r="D4346" s="570"/>
      <c r="E4346" s="570"/>
      <c r="F4346" s="570"/>
      <c r="G4346" s="570"/>
      <c r="H4346" s="570"/>
      <c r="I4346" s="570"/>
      <c r="J4346" s="570"/>
    </row>
    <row r="4347" spans="1:10" ht="18" customHeight="1">
      <c r="A4347" s="590"/>
      <c r="B4347" s="588" t="s">
        <v>12942</v>
      </c>
      <c r="C4347" s="590" t="s">
        <v>12941</v>
      </c>
      <c r="D4347" s="590" t="s">
        <v>12940</v>
      </c>
      <c r="E4347" s="802" t="s">
        <v>12939</v>
      </c>
      <c r="F4347" s="802"/>
      <c r="G4347" s="589" t="s">
        <v>12938</v>
      </c>
      <c r="H4347" s="588" t="s">
        <v>12937</v>
      </c>
      <c r="I4347" s="588" t="s">
        <v>12936</v>
      </c>
      <c r="J4347" s="588" t="s">
        <v>12935</v>
      </c>
    </row>
    <row r="4348" spans="1:10" ht="36" customHeight="1">
      <c r="A4348" s="586" t="s">
        <v>12934</v>
      </c>
      <c r="B4348" s="587" t="s">
        <v>13112</v>
      </c>
      <c r="C4348" s="586" t="s">
        <v>7</v>
      </c>
      <c r="D4348" s="586" t="s">
        <v>856</v>
      </c>
      <c r="E4348" s="803" t="s">
        <v>12945</v>
      </c>
      <c r="F4348" s="803"/>
      <c r="G4348" s="585" t="s">
        <v>23</v>
      </c>
      <c r="H4348" s="584">
        <v>1</v>
      </c>
      <c r="I4348" s="583">
        <v>62.67</v>
      </c>
      <c r="J4348" s="583">
        <v>62.67</v>
      </c>
    </row>
    <row r="4349" spans="1:10" ht="24" customHeight="1">
      <c r="A4349" s="576" t="s">
        <v>12926</v>
      </c>
      <c r="B4349" s="577" t="s">
        <v>13005</v>
      </c>
      <c r="C4349" s="576" t="s">
        <v>7</v>
      </c>
      <c r="D4349" s="576" t="s">
        <v>7579</v>
      </c>
      <c r="E4349" s="800" t="s">
        <v>12924</v>
      </c>
      <c r="F4349" s="800"/>
      <c r="G4349" s="575" t="s">
        <v>58</v>
      </c>
      <c r="H4349" s="574">
        <v>13.99</v>
      </c>
      <c r="I4349" s="573">
        <v>4.4800000000000004</v>
      </c>
      <c r="J4349" s="573">
        <v>62.67</v>
      </c>
    </row>
    <row r="4350" spans="1:10" ht="25.5">
      <c r="A4350" s="572"/>
      <c r="B4350" s="572"/>
      <c r="C4350" s="572"/>
      <c r="D4350" s="572"/>
      <c r="E4350" s="572" t="s">
        <v>12923</v>
      </c>
      <c r="F4350" s="571">
        <v>0</v>
      </c>
      <c r="G4350" s="572" t="s">
        <v>12922</v>
      </c>
      <c r="H4350" s="571">
        <v>0</v>
      </c>
      <c r="I4350" s="572" t="s">
        <v>12921</v>
      </c>
      <c r="J4350" s="571">
        <v>0</v>
      </c>
    </row>
    <row r="4351" spans="1:10" ht="15" thickBot="1">
      <c r="A4351" s="572"/>
      <c r="B4351" s="572"/>
      <c r="C4351" s="572"/>
      <c r="D4351" s="572"/>
      <c r="E4351" s="572" t="s">
        <v>12920</v>
      </c>
      <c r="F4351" s="571">
        <v>17.690000000000001</v>
      </c>
      <c r="G4351" s="572"/>
      <c r="H4351" s="801" t="s">
        <v>12919</v>
      </c>
      <c r="I4351" s="801"/>
      <c r="J4351" s="571">
        <v>80.36</v>
      </c>
    </row>
    <row r="4352" spans="1:10" ht="0.95" customHeight="1" thickTop="1">
      <c r="A4352" s="570"/>
      <c r="B4352" s="570"/>
      <c r="C4352" s="570"/>
      <c r="D4352" s="570"/>
      <c r="E4352" s="570"/>
      <c r="F4352" s="570"/>
      <c r="G4352" s="570"/>
      <c r="H4352" s="570"/>
      <c r="I4352" s="570"/>
      <c r="J4352" s="570"/>
    </row>
    <row r="4353" spans="1:10" ht="18" customHeight="1">
      <c r="A4353" s="590"/>
      <c r="B4353" s="588" t="s">
        <v>12942</v>
      </c>
      <c r="C4353" s="590" t="s">
        <v>12941</v>
      </c>
      <c r="D4353" s="590" t="s">
        <v>12940</v>
      </c>
      <c r="E4353" s="802" t="s">
        <v>12939</v>
      </c>
      <c r="F4353" s="802"/>
      <c r="G4353" s="589" t="s">
        <v>12938</v>
      </c>
      <c r="H4353" s="588" t="s">
        <v>12937</v>
      </c>
      <c r="I4353" s="588" t="s">
        <v>12936</v>
      </c>
      <c r="J4353" s="588" t="s">
        <v>12935</v>
      </c>
    </row>
    <row r="4354" spans="1:10" ht="24" customHeight="1">
      <c r="A4354" s="586" t="s">
        <v>12934</v>
      </c>
      <c r="B4354" s="587" t="s">
        <v>13111</v>
      </c>
      <c r="C4354" s="586" t="s">
        <v>7</v>
      </c>
      <c r="D4354" s="586" t="s">
        <v>163</v>
      </c>
      <c r="E4354" s="803" t="s">
        <v>12928</v>
      </c>
      <c r="F4354" s="803"/>
      <c r="G4354" s="585" t="s">
        <v>23</v>
      </c>
      <c r="H4354" s="584">
        <v>1</v>
      </c>
      <c r="I4354" s="583">
        <v>15.23</v>
      </c>
      <c r="J4354" s="583">
        <v>15.23</v>
      </c>
    </row>
    <row r="4355" spans="1:10" ht="24" customHeight="1">
      <c r="A4355" s="581" t="s">
        <v>12930</v>
      </c>
      <c r="B4355" s="582" t="s">
        <v>13110</v>
      </c>
      <c r="C4355" s="581" t="s">
        <v>7</v>
      </c>
      <c r="D4355" s="581" t="s">
        <v>2887</v>
      </c>
      <c r="E4355" s="804" t="s">
        <v>12928</v>
      </c>
      <c r="F4355" s="804"/>
      <c r="G4355" s="580" t="s">
        <v>23</v>
      </c>
      <c r="H4355" s="579">
        <v>1</v>
      </c>
      <c r="I4355" s="578">
        <v>0.04</v>
      </c>
      <c r="J4355" s="578">
        <v>0.04</v>
      </c>
    </row>
    <row r="4356" spans="1:10" ht="24" customHeight="1">
      <c r="A4356" s="576" t="s">
        <v>12926</v>
      </c>
      <c r="B4356" s="577" t="s">
        <v>12988</v>
      </c>
      <c r="C4356" s="576" t="s">
        <v>7</v>
      </c>
      <c r="D4356" s="576" t="s">
        <v>4852</v>
      </c>
      <c r="E4356" s="800" t="s">
        <v>12984</v>
      </c>
      <c r="F4356" s="800"/>
      <c r="G4356" s="575" t="s">
        <v>23</v>
      </c>
      <c r="H4356" s="574">
        <v>1</v>
      </c>
      <c r="I4356" s="573">
        <v>0.96</v>
      </c>
      <c r="J4356" s="573">
        <v>0.96</v>
      </c>
    </row>
    <row r="4357" spans="1:10" ht="24" customHeight="1">
      <c r="A4357" s="576" t="s">
        <v>12926</v>
      </c>
      <c r="B4357" s="577" t="s">
        <v>13082</v>
      </c>
      <c r="C4357" s="576" t="s">
        <v>7</v>
      </c>
      <c r="D4357" s="576" t="s">
        <v>6443</v>
      </c>
      <c r="E4357" s="800" t="s">
        <v>12947</v>
      </c>
      <c r="F4357" s="800"/>
      <c r="G4357" s="575" t="s">
        <v>23</v>
      </c>
      <c r="H4357" s="574">
        <v>1</v>
      </c>
      <c r="I4357" s="573">
        <v>0.63</v>
      </c>
      <c r="J4357" s="573">
        <v>0.63</v>
      </c>
    </row>
    <row r="4358" spans="1:10" ht="24" customHeight="1">
      <c r="A4358" s="576" t="s">
        <v>12926</v>
      </c>
      <c r="B4358" s="577" t="s">
        <v>13081</v>
      </c>
      <c r="C4358" s="576" t="s">
        <v>7</v>
      </c>
      <c r="D4358" s="576" t="s">
        <v>6551</v>
      </c>
      <c r="E4358" s="800" t="s">
        <v>12947</v>
      </c>
      <c r="F4358" s="800"/>
      <c r="G4358" s="575" t="s">
        <v>23</v>
      </c>
      <c r="H4358" s="574">
        <v>1</v>
      </c>
      <c r="I4358" s="573">
        <v>0.01</v>
      </c>
      <c r="J4358" s="573">
        <v>0.01</v>
      </c>
    </row>
    <row r="4359" spans="1:10" ht="24" customHeight="1">
      <c r="A4359" s="576" t="s">
        <v>12926</v>
      </c>
      <c r="B4359" s="577" t="s">
        <v>12985</v>
      </c>
      <c r="C4359" s="576" t="s">
        <v>7</v>
      </c>
      <c r="D4359" s="576" t="s">
        <v>6514</v>
      </c>
      <c r="E4359" s="800" t="s">
        <v>12984</v>
      </c>
      <c r="F4359" s="800"/>
      <c r="G4359" s="575" t="s">
        <v>23</v>
      </c>
      <c r="H4359" s="574">
        <v>1</v>
      </c>
      <c r="I4359" s="573">
        <v>0.55000000000000004</v>
      </c>
      <c r="J4359" s="573">
        <v>0.55000000000000004</v>
      </c>
    </row>
    <row r="4360" spans="1:10" ht="24" customHeight="1">
      <c r="A4360" s="576" t="s">
        <v>12926</v>
      </c>
      <c r="B4360" s="577" t="s">
        <v>13109</v>
      </c>
      <c r="C4360" s="576" t="s">
        <v>7</v>
      </c>
      <c r="D4360" s="576" t="s">
        <v>7513</v>
      </c>
      <c r="E4360" s="800" t="s">
        <v>12980</v>
      </c>
      <c r="F4360" s="800"/>
      <c r="G4360" s="575" t="s">
        <v>23</v>
      </c>
      <c r="H4360" s="574">
        <v>1</v>
      </c>
      <c r="I4360" s="573">
        <v>12.27</v>
      </c>
      <c r="J4360" s="573">
        <v>12.27</v>
      </c>
    </row>
    <row r="4361" spans="1:10" ht="24" customHeight="1">
      <c r="A4361" s="576" t="s">
        <v>12926</v>
      </c>
      <c r="B4361" s="577" t="s">
        <v>12983</v>
      </c>
      <c r="C4361" s="576" t="s">
        <v>7</v>
      </c>
      <c r="D4361" s="576" t="s">
        <v>8150</v>
      </c>
      <c r="E4361" s="800" t="s">
        <v>12982</v>
      </c>
      <c r="F4361" s="800"/>
      <c r="G4361" s="575" t="s">
        <v>23</v>
      </c>
      <c r="H4361" s="574">
        <v>1</v>
      </c>
      <c r="I4361" s="573">
        <v>0.06</v>
      </c>
      <c r="J4361" s="573">
        <v>0.06</v>
      </c>
    </row>
    <row r="4362" spans="1:10" ht="24" customHeight="1">
      <c r="A4362" s="576" t="s">
        <v>12926</v>
      </c>
      <c r="B4362" s="577" t="s">
        <v>12979</v>
      </c>
      <c r="C4362" s="576" t="s">
        <v>7</v>
      </c>
      <c r="D4362" s="576" t="s">
        <v>8679</v>
      </c>
      <c r="E4362" s="800" t="s">
        <v>12978</v>
      </c>
      <c r="F4362" s="800"/>
      <c r="G4362" s="575" t="s">
        <v>23</v>
      </c>
      <c r="H4362" s="574">
        <v>1</v>
      </c>
      <c r="I4362" s="573">
        <v>0.71</v>
      </c>
      <c r="J4362" s="573">
        <v>0.71</v>
      </c>
    </row>
    <row r="4363" spans="1:10" ht="25.5">
      <c r="A4363" s="572"/>
      <c r="B4363" s="572"/>
      <c r="C4363" s="572"/>
      <c r="D4363" s="572"/>
      <c r="E4363" s="572" t="s">
        <v>12923</v>
      </c>
      <c r="F4363" s="571">
        <v>6.6880364999999999</v>
      </c>
      <c r="G4363" s="572" t="s">
        <v>12922</v>
      </c>
      <c r="H4363" s="571">
        <v>5.62</v>
      </c>
      <c r="I4363" s="572" t="s">
        <v>12921</v>
      </c>
      <c r="J4363" s="571">
        <v>12.31</v>
      </c>
    </row>
    <row r="4364" spans="1:10" ht="15" thickBot="1">
      <c r="A4364" s="572"/>
      <c r="B4364" s="572"/>
      <c r="C4364" s="572"/>
      <c r="D4364" s="572"/>
      <c r="E4364" s="572" t="s">
        <v>12920</v>
      </c>
      <c r="F4364" s="571">
        <v>4.3</v>
      </c>
      <c r="G4364" s="572"/>
      <c r="H4364" s="801" t="s">
        <v>12919</v>
      </c>
      <c r="I4364" s="801"/>
      <c r="J4364" s="571">
        <v>19.53</v>
      </c>
    </row>
    <row r="4365" spans="1:10" ht="0.95" customHeight="1" thickTop="1">
      <c r="A4365" s="570"/>
      <c r="B4365" s="570"/>
      <c r="C4365" s="570"/>
      <c r="D4365" s="570"/>
      <c r="E4365" s="570"/>
      <c r="F4365" s="570"/>
      <c r="G4365" s="570"/>
      <c r="H4365" s="570"/>
      <c r="I4365" s="570"/>
      <c r="J4365" s="570"/>
    </row>
    <row r="4366" spans="1:10" ht="18" customHeight="1">
      <c r="A4366" s="590"/>
      <c r="B4366" s="588" t="s">
        <v>12942</v>
      </c>
      <c r="C4366" s="590" t="s">
        <v>12941</v>
      </c>
      <c r="D4366" s="590" t="s">
        <v>12940</v>
      </c>
      <c r="E4366" s="802" t="s">
        <v>12939</v>
      </c>
      <c r="F4366" s="802"/>
      <c r="G4366" s="589" t="s">
        <v>12938</v>
      </c>
      <c r="H4366" s="588" t="s">
        <v>12937</v>
      </c>
      <c r="I4366" s="588" t="s">
        <v>12936</v>
      </c>
      <c r="J4366" s="588" t="s">
        <v>12935</v>
      </c>
    </row>
    <row r="4367" spans="1:10" ht="24" customHeight="1">
      <c r="A4367" s="586" t="s">
        <v>12934</v>
      </c>
      <c r="B4367" s="587" t="s">
        <v>13108</v>
      </c>
      <c r="C4367" s="586" t="s">
        <v>7</v>
      </c>
      <c r="D4367" s="586" t="s">
        <v>164</v>
      </c>
      <c r="E4367" s="803" t="s">
        <v>12928</v>
      </c>
      <c r="F4367" s="803"/>
      <c r="G4367" s="585" t="s">
        <v>23</v>
      </c>
      <c r="H4367" s="584">
        <v>1</v>
      </c>
      <c r="I4367" s="583">
        <v>15.97</v>
      </c>
      <c r="J4367" s="583">
        <v>15.97</v>
      </c>
    </row>
    <row r="4368" spans="1:10" ht="24" customHeight="1">
      <c r="A4368" s="581" t="s">
        <v>12930</v>
      </c>
      <c r="B4368" s="582" t="s">
        <v>13107</v>
      </c>
      <c r="C4368" s="581" t="s">
        <v>7</v>
      </c>
      <c r="D4368" s="581" t="s">
        <v>2888</v>
      </c>
      <c r="E4368" s="804" t="s">
        <v>12928</v>
      </c>
      <c r="F4368" s="804"/>
      <c r="G4368" s="580" t="s">
        <v>23</v>
      </c>
      <c r="H4368" s="579">
        <v>1</v>
      </c>
      <c r="I4368" s="578">
        <v>0.04</v>
      </c>
      <c r="J4368" s="578">
        <v>0.04</v>
      </c>
    </row>
    <row r="4369" spans="1:10" ht="24" customHeight="1">
      <c r="A4369" s="576" t="s">
        <v>12926</v>
      </c>
      <c r="B4369" s="577" t="s">
        <v>12988</v>
      </c>
      <c r="C4369" s="576" t="s">
        <v>7</v>
      </c>
      <c r="D4369" s="576" t="s">
        <v>4852</v>
      </c>
      <c r="E4369" s="800" t="s">
        <v>12984</v>
      </c>
      <c r="F4369" s="800"/>
      <c r="G4369" s="575" t="s">
        <v>23</v>
      </c>
      <c r="H4369" s="574">
        <v>1</v>
      </c>
      <c r="I4369" s="573">
        <v>0.96</v>
      </c>
      <c r="J4369" s="573">
        <v>0.96</v>
      </c>
    </row>
    <row r="4370" spans="1:10" ht="24" customHeight="1">
      <c r="A4370" s="576" t="s">
        <v>12926</v>
      </c>
      <c r="B4370" s="577" t="s">
        <v>12985</v>
      </c>
      <c r="C4370" s="576" t="s">
        <v>7</v>
      </c>
      <c r="D4370" s="576" t="s">
        <v>6514</v>
      </c>
      <c r="E4370" s="800" t="s">
        <v>12984</v>
      </c>
      <c r="F4370" s="800"/>
      <c r="G4370" s="575" t="s">
        <v>23</v>
      </c>
      <c r="H4370" s="574">
        <v>1</v>
      </c>
      <c r="I4370" s="573">
        <v>0.55000000000000004</v>
      </c>
      <c r="J4370" s="573">
        <v>0.55000000000000004</v>
      </c>
    </row>
    <row r="4371" spans="1:10" ht="24" customHeight="1">
      <c r="A4371" s="576" t="s">
        <v>12926</v>
      </c>
      <c r="B4371" s="577" t="s">
        <v>13082</v>
      </c>
      <c r="C4371" s="576" t="s">
        <v>7</v>
      </c>
      <c r="D4371" s="576" t="s">
        <v>6443</v>
      </c>
      <c r="E4371" s="800" t="s">
        <v>12947</v>
      </c>
      <c r="F4371" s="800"/>
      <c r="G4371" s="575" t="s">
        <v>23</v>
      </c>
      <c r="H4371" s="574">
        <v>1</v>
      </c>
      <c r="I4371" s="573">
        <v>0.63</v>
      </c>
      <c r="J4371" s="573">
        <v>0.63</v>
      </c>
    </row>
    <row r="4372" spans="1:10" ht="24" customHeight="1">
      <c r="A4372" s="576" t="s">
        <v>12926</v>
      </c>
      <c r="B4372" s="577" t="s">
        <v>13081</v>
      </c>
      <c r="C4372" s="576" t="s">
        <v>7</v>
      </c>
      <c r="D4372" s="576" t="s">
        <v>6551</v>
      </c>
      <c r="E4372" s="800" t="s">
        <v>12947</v>
      </c>
      <c r="F4372" s="800"/>
      <c r="G4372" s="575" t="s">
        <v>23</v>
      </c>
      <c r="H4372" s="574">
        <v>1</v>
      </c>
      <c r="I4372" s="573">
        <v>0.01</v>
      </c>
      <c r="J4372" s="573">
        <v>0.01</v>
      </c>
    </row>
    <row r="4373" spans="1:10" ht="24" customHeight="1">
      <c r="A4373" s="576" t="s">
        <v>12926</v>
      </c>
      <c r="B4373" s="577" t="s">
        <v>13106</v>
      </c>
      <c r="C4373" s="576" t="s">
        <v>7</v>
      </c>
      <c r="D4373" s="576" t="s">
        <v>7511</v>
      </c>
      <c r="E4373" s="800" t="s">
        <v>12980</v>
      </c>
      <c r="F4373" s="800"/>
      <c r="G4373" s="575" t="s">
        <v>23</v>
      </c>
      <c r="H4373" s="574">
        <v>1</v>
      </c>
      <c r="I4373" s="573">
        <v>13.01</v>
      </c>
      <c r="J4373" s="573">
        <v>13.01</v>
      </c>
    </row>
    <row r="4374" spans="1:10" ht="24" customHeight="1">
      <c r="A4374" s="576" t="s">
        <v>12926</v>
      </c>
      <c r="B4374" s="577" t="s">
        <v>12983</v>
      </c>
      <c r="C4374" s="576" t="s">
        <v>7</v>
      </c>
      <c r="D4374" s="576" t="s">
        <v>8150</v>
      </c>
      <c r="E4374" s="800" t="s">
        <v>12982</v>
      </c>
      <c r="F4374" s="800"/>
      <c r="G4374" s="575" t="s">
        <v>23</v>
      </c>
      <c r="H4374" s="574">
        <v>1</v>
      </c>
      <c r="I4374" s="573">
        <v>0.06</v>
      </c>
      <c r="J4374" s="573">
        <v>0.06</v>
      </c>
    </row>
    <row r="4375" spans="1:10" ht="24" customHeight="1">
      <c r="A4375" s="576" t="s">
        <v>12926</v>
      </c>
      <c r="B4375" s="577" t="s">
        <v>12979</v>
      </c>
      <c r="C4375" s="576" t="s">
        <v>7</v>
      </c>
      <c r="D4375" s="576" t="s">
        <v>8679</v>
      </c>
      <c r="E4375" s="800" t="s">
        <v>12978</v>
      </c>
      <c r="F4375" s="800"/>
      <c r="G4375" s="575" t="s">
        <v>23</v>
      </c>
      <c r="H4375" s="574">
        <v>1</v>
      </c>
      <c r="I4375" s="573">
        <v>0.71</v>
      </c>
      <c r="J4375" s="573">
        <v>0.71</v>
      </c>
    </row>
    <row r="4376" spans="1:10" ht="25.5">
      <c r="A4376" s="572"/>
      <c r="B4376" s="572"/>
      <c r="C4376" s="572"/>
      <c r="D4376" s="572"/>
      <c r="E4376" s="572" t="s">
        <v>12923</v>
      </c>
      <c r="F4376" s="571">
        <v>7.0900793000000002</v>
      </c>
      <c r="G4376" s="572" t="s">
        <v>12922</v>
      </c>
      <c r="H4376" s="571">
        <v>5.96</v>
      </c>
      <c r="I4376" s="572" t="s">
        <v>12921</v>
      </c>
      <c r="J4376" s="571">
        <v>13.05</v>
      </c>
    </row>
    <row r="4377" spans="1:10" ht="15" thickBot="1">
      <c r="A4377" s="572"/>
      <c r="B4377" s="572"/>
      <c r="C4377" s="572"/>
      <c r="D4377" s="572"/>
      <c r="E4377" s="572" t="s">
        <v>12920</v>
      </c>
      <c r="F4377" s="571">
        <v>4.5</v>
      </c>
      <c r="G4377" s="572"/>
      <c r="H4377" s="801" t="s">
        <v>12919</v>
      </c>
      <c r="I4377" s="801"/>
      <c r="J4377" s="571">
        <v>20.47</v>
      </c>
    </row>
    <row r="4378" spans="1:10" ht="0.95" customHeight="1" thickTop="1">
      <c r="A4378" s="570"/>
      <c r="B4378" s="570"/>
      <c r="C4378" s="570"/>
      <c r="D4378" s="570"/>
      <c r="E4378" s="570"/>
      <c r="F4378" s="570"/>
      <c r="G4378" s="570"/>
      <c r="H4378" s="570"/>
      <c r="I4378" s="570"/>
      <c r="J4378" s="570"/>
    </row>
    <row r="4379" spans="1:10" ht="18" customHeight="1">
      <c r="A4379" s="590"/>
      <c r="B4379" s="588" t="s">
        <v>12942</v>
      </c>
      <c r="C4379" s="590" t="s">
        <v>12941</v>
      </c>
      <c r="D4379" s="590" t="s">
        <v>12940</v>
      </c>
      <c r="E4379" s="802" t="s">
        <v>12939</v>
      </c>
      <c r="F4379" s="802"/>
      <c r="G4379" s="589" t="s">
        <v>12938</v>
      </c>
      <c r="H4379" s="588" t="s">
        <v>12937</v>
      </c>
      <c r="I4379" s="588" t="s">
        <v>12936</v>
      </c>
      <c r="J4379" s="588" t="s">
        <v>12935</v>
      </c>
    </row>
    <row r="4380" spans="1:10" ht="24" customHeight="1">
      <c r="A4380" s="586" t="s">
        <v>12934</v>
      </c>
      <c r="B4380" s="587" t="s">
        <v>13105</v>
      </c>
      <c r="C4380" s="586" t="s">
        <v>7</v>
      </c>
      <c r="D4380" s="586" t="s">
        <v>168</v>
      </c>
      <c r="E4380" s="803" t="s">
        <v>12928</v>
      </c>
      <c r="F4380" s="803"/>
      <c r="G4380" s="585" t="s">
        <v>23</v>
      </c>
      <c r="H4380" s="584">
        <v>1</v>
      </c>
      <c r="I4380" s="583">
        <v>18.32</v>
      </c>
      <c r="J4380" s="583">
        <v>18.32</v>
      </c>
    </row>
    <row r="4381" spans="1:10" ht="24" customHeight="1">
      <c r="A4381" s="581" t="s">
        <v>12930</v>
      </c>
      <c r="B4381" s="582" t="s">
        <v>13104</v>
      </c>
      <c r="C4381" s="581" t="s">
        <v>7</v>
      </c>
      <c r="D4381" s="581" t="s">
        <v>2892</v>
      </c>
      <c r="E4381" s="804" t="s">
        <v>12928</v>
      </c>
      <c r="F4381" s="804"/>
      <c r="G4381" s="580" t="s">
        <v>23</v>
      </c>
      <c r="H4381" s="579">
        <v>1</v>
      </c>
      <c r="I4381" s="578">
        <v>0.17</v>
      </c>
      <c r="J4381" s="578">
        <v>0.17</v>
      </c>
    </row>
    <row r="4382" spans="1:10" ht="24" customHeight="1">
      <c r="A4382" s="576" t="s">
        <v>12926</v>
      </c>
      <c r="B4382" s="577" t="s">
        <v>12988</v>
      </c>
      <c r="C4382" s="576" t="s">
        <v>7</v>
      </c>
      <c r="D4382" s="576" t="s">
        <v>4852</v>
      </c>
      <c r="E4382" s="800" t="s">
        <v>12984</v>
      </c>
      <c r="F4382" s="800"/>
      <c r="G4382" s="575" t="s">
        <v>23</v>
      </c>
      <c r="H4382" s="574">
        <v>1</v>
      </c>
      <c r="I4382" s="573">
        <v>0.96</v>
      </c>
      <c r="J4382" s="573">
        <v>0.96</v>
      </c>
    </row>
    <row r="4383" spans="1:10" ht="24" customHeight="1">
      <c r="A4383" s="576" t="s">
        <v>12926</v>
      </c>
      <c r="B4383" s="577" t="s">
        <v>13082</v>
      </c>
      <c r="C4383" s="576" t="s">
        <v>7</v>
      </c>
      <c r="D4383" s="576" t="s">
        <v>6443</v>
      </c>
      <c r="E4383" s="800" t="s">
        <v>12947</v>
      </c>
      <c r="F4383" s="800"/>
      <c r="G4383" s="575" t="s">
        <v>23</v>
      </c>
      <c r="H4383" s="574">
        <v>1</v>
      </c>
      <c r="I4383" s="573">
        <v>0.63</v>
      </c>
      <c r="J4383" s="573">
        <v>0.63</v>
      </c>
    </row>
    <row r="4384" spans="1:10" ht="24" customHeight="1">
      <c r="A4384" s="576" t="s">
        <v>12926</v>
      </c>
      <c r="B4384" s="577" t="s">
        <v>13081</v>
      </c>
      <c r="C4384" s="576" t="s">
        <v>7</v>
      </c>
      <c r="D4384" s="576" t="s">
        <v>6551</v>
      </c>
      <c r="E4384" s="800" t="s">
        <v>12947</v>
      </c>
      <c r="F4384" s="800"/>
      <c r="G4384" s="575" t="s">
        <v>23</v>
      </c>
      <c r="H4384" s="574">
        <v>1</v>
      </c>
      <c r="I4384" s="573">
        <v>0.01</v>
      </c>
      <c r="J4384" s="573">
        <v>0.01</v>
      </c>
    </row>
    <row r="4385" spans="1:10" ht="24" customHeight="1">
      <c r="A4385" s="576" t="s">
        <v>12926</v>
      </c>
      <c r="B4385" s="577" t="s">
        <v>12985</v>
      </c>
      <c r="C4385" s="576" t="s">
        <v>7</v>
      </c>
      <c r="D4385" s="576" t="s">
        <v>6514</v>
      </c>
      <c r="E4385" s="800" t="s">
        <v>12984</v>
      </c>
      <c r="F4385" s="800"/>
      <c r="G4385" s="575" t="s">
        <v>23</v>
      </c>
      <c r="H4385" s="574">
        <v>1</v>
      </c>
      <c r="I4385" s="573">
        <v>0.55000000000000004</v>
      </c>
      <c r="J4385" s="573">
        <v>0.55000000000000004</v>
      </c>
    </row>
    <row r="4386" spans="1:10" ht="24" customHeight="1">
      <c r="A4386" s="576" t="s">
        <v>12926</v>
      </c>
      <c r="B4386" s="577" t="s">
        <v>13103</v>
      </c>
      <c r="C4386" s="576" t="s">
        <v>7</v>
      </c>
      <c r="D4386" s="576" t="s">
        <v>7521</v>
      </c>
      <c r="E4386" s="800" t="s">
        <v>12980</v>
      </c>
      <c r="F4386" s="800"/>
      <c r="G4386" s="575" t="s">
        <v>23</v>
      </c>
      <c r="H4386" s="574">
        <v>1</v>
      </c>
      <c r="I4386" s="573">
        <v>15.23</v>
      </c>
      <c r="J4386" s="573">
        <v>15.23</v>
      </c>
    </row>
    <row r="4387" spans="1:10" ht="24" customHeight="1">
      <c r="A4387" s="576" t="s">
        <v>12926</v>
      </c>
      <c r="B4387" s="577" t="s">
        <v>12983</v>
      </c>
      <c r="C4387" s="576" t="s">
        <v>7</v>
      </c>
      <c r="D4387" s="576" t="s">
        <v>8150</v>
      </c>
      <c r="E4387" s="800" t="s">
        <v>12982</v>
      </c>
      <c r="F4387" s="800"/>
      <c r="G4387" s="575" t="s">
        <v>23</v>
      </c>
      <c r="H4387" s="574">
        <v>1</v>
      </c>
      <c r="I4387" s="573">
        <v>0.06</v>
      </c>
      <c r="J4387" s="573">
        <v>0.06</v>
      </c>
    </row>
    <row r="4388" spans="1:10" ht="24" customHeight="1">
      <c r="A4388" s="576" t="s">
        <v>12926</v>
      </c>
      <c r="B4388" s="577" t="s">
        <v>12979</v>
      </c>
      <c r="C4388" s="576" t="s">
        <v>7</v>
      </c>
      <c r="D4388" s="576" t="s">
        <v>8679</v>
      </c>
      <c r="E4388" s="800" t="s">
        <v>12978</v>
      </c>
      <c r="F4388" s="800"/>
      <c r="G4388" s="575" t="s">
        <v>23</v>
      </c>
      <c r="H4388" s="574">
        <v>1</v>
      </c>
      <c r="I4388" s="573">
        <v>0.71</v>
      </c>
      <c r="J4388" s="573">
        <v>0.71</v>
      </c>
    </row>
    <row r="4389" spans="1:10" ht="25.5">
      <c r="A4389" s="572"/>
      <c r="B4389" s="572"/>
      <c r="C4389" s="572"/>
      <c r="D4389" s="572"/>
      <c r="E4389" s="572" t="s">
        <v>12923</v>
      </c>
      <c r="F4389" s="571">
        <v>8.3668368999999991</v>
      </c>
      <c r="G4389" s="572" t="s">
        <v>12922</v>
      </c>
      <c r="H4389" s="571">
        <v>7.03</v>
      </c>
      <c r="I4389" s="572" t="s">
        <v>12921</v>
      </c>
      <c r="J4389" s="571">
        <v>15.4</v>
      </c>
    </row>
    <row r="4390" spans="1:10" ht="15" thickBot="1">
      <c r="A4390" s="572"/>
      <c r="B4390" s="572"/>
      <c r="C4390" s="572"/>
      <c r="D4390" s="572"/>
      <c r="E4390" s="572" t="s">
        <v>12920</v>
      </c>
      <c r="F4390" s="571">
        <v>5.17</v>
      </c>
      <c r="G4390" s="572"/>
      <c r="H4390" s="801" t="s">
        <v>12919</v>
      </c>
      <c r="I4390" s="801"/>
      <c r="J4390" s="571">
        <v>23.49</v>
      </c>
    </row>
    <row r="4391" spans="1:10" ht="0.95" customHeight="1" thickTop="1">
      <c r="A4391" s="570"/>
      <c r="B4391" s="570"/>
      <c r="C4391" s="570"/>
      <c r="D4391" s="570"/>
      <c r="E4391" s="570"/>
      <c r="F4391" s="570"/>
      <c r="G4391" s="570"/>
      <c r="H4391" s="570"/>
      <c r="I4391" s="570"/>
      <c r="J4391" s="570"/>
    </row>
    <row r="4392" spans="1:10" ht="18" customHeight="1">
      <c r="A4392" s="590"/>
      <c r="B4392" s="588" t="s">
        <v>12942</v>
      </c>
      <c r="C4392" s="590" t="s">
        <v>12941</v>
      </c>
      <c r="D4392" s="590" t="s">
        <v>12940</v>
      </c>
      <c r="E4392" s="802" t="s">
        <v>12939</v>
      </c>
      <c r="F4392" s="802"/>
      <c r="G4392" s="589" t="s">
        <v>12938</v>
      </c>
      <c r="H4392" s="588" t="s">
        <v>12937</v>
      </c>
      <c r="I4392" s="588" t="s">
        <v>12936</v>
      </c>
      <c r="J4392" s="588" t="s">
        <v>12935</v>
      </c>
    </row>
    <row r="4393" spans="1:10" ht="24" customHeight="1">
      <c r="A4393" s="586" t="s">
        <v>12934</v>
      </c>
      <c r="B4393" s="587" t="s">
        <v>13102</v>
      </c>
      <c r="C4393" s="586" t="s">
        <v>7</v>
      </c>
      <c r="D4393" s="586" t="s">
        <v>1178</v>
      </c>
      <c r="E4393" s="803" t="s">
        <v>12928</v>
      </c>
      <c r="F4393" s="803"/>
      <c r="G4393" s="585" t="s">
        <v>23</v>
      </c>
      <c r="H4393" s="584">
        <v>1</v>
      </c>
      <c r="I4393" s="583">
        <v>14.29</v>
      </c>
      <c r="J4393" s="583">
        <v>14.29</v>
      </c>
    </row>
    <row r="4394" spans="1:10" ht="36" customHeight="1">
      <c r="A4394" s="581" t="s">
        <v>12930</v>
      </c>
      <c r="B4394" s="582" t="s">
        <v>13101</v>
      </c>
      <c r="C4394" s="581" t="s">
        <v>7</v>
      </c>
      <c r="D4394" s="581" t="s">
        <v>2923</v>
      </c>
      <c r="E4394" s="804" t="s">
        <v>12928</v>
      </c>
      <c r="F4394" s="804"/>
      <c r="G4394" s="580" t="s">
        <v>23</v>
      </c>
      <c r="H4394" s="579">
        <v>1</v>
      </c>
      <c r="I4394" s="578">
        <v>0.06</v>
      </c>
      <c r="J4394" s="578">
        <v>0.06</v>
      </c>
    </row>
    <row r="4395" spans="1:10" ht="24" customHeight="1">
      <c r="A4395" s="576" t="s">
        <v>12926</v>
      </c>
      <c r="B4395" s="577" t="s">
        <v>12988</v>
      </c>
      <c r="C4395" s="576" t="s">
        <v>7</v>
      </c>
      <c r="D4395" s="576" t="s">
        <v>4852</v>
      </c>
      <c r="E4395" s="800" t="s">
        <v>12984</v>
      </c>
      <c r="F4395" s="800"/>
      <c r="G4395" s="575" t="s">
        <v>23</v>
      </c>
      <c r="H4395" s="574">
        <v>1</v>
      </c>
      <c r="I4395" s="573">
        <v>0.96</v>
      </c>
      <c r="J4395" s="573">
        <v>0.96</v>
      </c>
    </row>
    <row r="4396" spans="1:10" ht="24" customHeight="1">
      <c r="A4396" s="576" t="s">
        <v>12926</v>
      </c>
      <c r="B4396" s="577" t="s">
        <v>13082</v>
      </c>
      <c r="C4396" s="576" t="s">
        <v>7</v>
      </c>
      <c r="D4396" s="576" t="s">
        <v>6443</v>
      </c>
      <c r="E4396" s="800" t="s">
        <v>12947</v>
      </c>
      <c r="F4396" s="800"/>
      <c r="G4396" s="575" t="s">
        <v>23</v>
      </c>
      <c r="H4396" s="574">
        <v>1</v>
      </c>
      <c r="I4396" s="573">
        <v>0.63</v>
      </c>
      <c r="J4396" s="573">
        <v>0.63</v>
      </c>
    </row>
    <row r="4397" spans="1:10" ht="24" customHeight="1">
      <c r="A4397" s="576" t="s">
        <v>12926</v>
      </c>
      <c r="B4397" s="577" t="s">
        <v>13081</v>
      </c>
      <c r="C4397" s="576" t="s">
        <v>7</v>
      </c>
      <c r="D4397" s="576" t="s">
        <v>6551</v>
      </c>
      <c r="E4397" s="800" t="s">
        <v>12947</v>
      </c>
      <c r="F4397" s="800"/>
      <c r="G4397" s="575" t="s">
        <v>23</v>
      </c>
      <c r="H4397" s="574">
        <v>1</v>
      </c>
      <c r="I4397" s="573">
        <v>0.01</v>
      </c>
      <c r="J4397" s="573">
        <v>0.01</v>
      </c>
    </row>
    <row r="4398" spans="1:10" ht="24" customHeight="1">
      <c r="A4398" s="576" t="s">
        <v>12926</v>
      </c>
      <c r="B4398" s="577" t="s">
        <v>12985</v>
      </c>
      <c r="C4398" s="576" t="s">
        <v>7</v>
      </c>
      <c r="D4398" s="576" t="s">
        <v>6514</v>
      </c>
      <c r="E4398" s="800" t="s">
        <v>12984</v>
      </c>
      <c r="F4398" s="800"/>
      <c r="G4398" s="575" t="s">
        <v>23</v>
      </c>
      <c r="H4398" s="574">
        <v>1</v>
      </c>
      <c r="I4398" s="573">
        <v>0.55000000000000004</v>
      </c>
      <c r="J4398" s="573">
        <v>0.55000000000000004</v>
      </c>
    </row>
    <row r="4399" spans="1:10" ht="24" customHeight="1">
      <c r="A4399" s="576" t="s">
        <v>12926</v>
      </c>
      <c r="B4399" s="577" t="s">
        <v>13100</v>
      </c>
      <c r="C4399" s="576" t="s">
        <v>7</v>
      </c>
      <c r="D4399" s="576" t="s">
        <v>10717</v>
      </c>
      <c r="E4399" s="800" t="s">
        <v>12980</v>
      </c>
      <c r="F4399" s="800"/>
      <c r="G4399" s="575" t="s">
        <v>23</v>
      </c>
      <c r="H4399" s="574">
        <v>1</v>
      </c>
      <c r="I4399" s="573">
        <v>11.31</v>
      </c>
      <c r="J4399" s="573">
        <v>11.31</v>
      </c>
    </row>
    <row r="4400" spans="1:10" ht="24" customHeight="1">
      <c r="A4400" s="576" t="s">
        <v>12926</v>
      </c>
      <c r="B4400" s="577" t="s">
        <v>12983</v>
      </c>
      <c r="C4400" s="576" t="s">
        <v>7</v>
      </c>
      <c r="D4400" s="576" t="s">
        <v>8150</v>
      </c>
      <c r="E4400" s="800" t="s">
        <v>12982</v>
      </c>
      <c r="F4400" s="800"/>
      <c r="G4400" s="575" t="s">
        <v>23</v>
      </c>
      <c r="H4400" s="574">
        <v>1</v>
      </c>
      <c r="I4400" s="573">
        <v>0.06</v>
      </c>
      <c r="J4400" s="573">
        <v>0.06</v>
      </c>
    </row>
    <row r="4401" spans="1:10" ht="24" customHeight="1">
      <c r="A4401" s="576" t="s">
        <v>12926</v>
      </c>
      <c r="B4401" s="577" t="s">
        <v>12979</v>
      </c>
      <c r="C4401" s="576" t="s">
        <v>7</v>
      </c>
      <c r="D4401" s="576" t="s">
        <v>8679</v>
      </c>
      <c r="E4401" s="800" t="s">
        <v>12978</v>
      </c>
      <c r="F4401" s="800"/>
      <c r="G4401" s="575" t="s">
        <v>23</v>
      </c>
      <c r="H4401" s="574">
        <v>1</v>
      </c>
      <c r="I4401" s="573">
        <v>0.71</v>
      </c>
      <c r="J4401" s="573">
        <v>0.71</v>
      </c>
    </row>
    <row r="4402" spans="1:10" ht="25.5">
      <c r="A4402" s="572"/>
      <c r="B4402" s="572"/>
      <c r="C4402" s="572"/>
      <c r="D4402" s="572"/>
      <c r="E4402" s="572" t="s">
        <v>12923</v>
      </c>
      <c r="F4402" s="571">
        <v>6.1773334999999996</v>
      </c>
      <c r="G4402" s="572" t="s">
        <v>12922</v>
      </c>
      <c r="H4402" s="571">
        <v>5.19</v>
      </c>
      <c r="I4402" s="572" t="s">
        <v>12921</v>
      </c>
      <c r="J4402" s="571">
        <v>11.37</v>
      </c>
    </row>
    <row r="4403" spans="1:10" ht="15" thickBot="1">
      <c r="A4403" s="572"/>
      <c r="B4403" s="572"/>
      <c r="C4403" s="572"/>
      <c r="D4403" s="572"/>
      <c r="E4403" s="572" t="s">
        <v>12920</v>
      </c>
      <c r="F4403" s="571">
        <v>4.03</v>
      </c>
      <c r="G4403" s="572"/>
      <c r="H4403" s="801" t="s">
        <v>12919</v>
      </c>
      <c r="I4403" s="801"/>
      <c r="J4403" s="571">
        <v>18.32</v>
      </c>
    </row>
    <row r="4404" spans="1:10" ht="0.95" customHeight="1" thickTop="1">
      <c r="A4404" s="570"/>
      <c r="B4404" s="570"/>
      <c r="C4404" s="570"/>
      <c r="D4404" s="570"/>
      <c r="E4404" s="570"/>
      <c r="F4404" s="570"/>
      <c r="G4404" s="570"/>
      <c r="H4404" s="570"/>
      <c r="I4404" s="570"/>
      <c r="J4404" s="570"/>
    </row>
    <row r="4405" spans="1:10" ht="18" customHeight="1">
      <c r="A4405" s="590"/>
      <c r="B4405" s="588" t="s">
        <v>12942</v>
      </c>
      <c r="C4405" s="590" t="s">
        <v>12941</v>
      </c>
      <c r="D4405" s="590" t="s">
        <v>12940</v>
      </c>
      <c r="E4405" s="802" t="s">
        <v>12939</v>
      </c>
      <c r="F4405" s="802"/>
      <c r="G4405" s="589" t="s">
        <v>12938</v>
      </c>
      <c r="H4405" s="588" t="s">
        <v>12937</v>
      </c>
      <c r="I4405" s="588" t="s">
        <v>12936</v>
      </c>
      <c r="J4405" s="588" t="s">
        <v>12935</v>
      </c>
    </row>
    <row r="4406" spans="1:10" ht="24" customHeight="1">
      <c r="A4406" s="586" t="s">
        <v>12934</v>
      </c>
      <c r="B4406" s="587" t="s">
        <v>13024</v>
      </c>
      <c r="C4406" s="586" t="s">
        <v>7</v>
      </c>
      <c r="D4406" s="586" t="s">
        <v>173</v>
      </c>
      <c r="E4406" s="803" t="s">
        <v>12928</v>
      </c>
      <c r="F4406" s="803"/>
      <c r="G4406" s="585" t="s">
        <v>23</v>
      </c>
      <c r="H4406" s="584">
        <v>1</v>
      </c>
      <c r="I4406" s="583">
        <v>18.86</v>
      </c>
      <c r="J4406" s="583">
        <v>18.86</v>
      </c>
    </row>
    <row r="4407" spans="1:10" ht="24" customHeight="1">
      <c r="A4407" s="581" t="s">
        <v>12930</v>
      </c>
      <c r="B4407" s="582" t="s">
        <v>13099</v>
      </c>
      <c r="C4407" s="581" t="s">
        <v>7</v>
      </c>
      <c r="D4407" s="581" t="s">
        <v>2897</v>
      </c>
      <c r="E4407" s="804" t="s">
        <v>12928</v>
      </c>
      <c r="F4407" s="804"/>
      <c r="G4407" s="580" t="s">
        <v>23</v>
      </c>
      <c r="H4407" s="579">
        <v>1</v>
      </c>
      <c r="I4407" s="578">
        <v>0.12</v>
      </c>
      <c r="J4407" s="578">
        <v>0.12</v>
      </c>
    </row>
    <row r="4408" spans="1:10" ht="24" customHeight="1">
      <c r="A4408" s="576" t="s">
        <v>12926</v>
      </c>
      <c r="B4408" s="577" t="s">
        <v>12988</v>
      </c>
      <c r="C4408" s="576" t="s">
        <v>7</v>
      </c>
      <c r="D4408" s="576" t="s">
        <v>4852</v>
      </c>
      <c r="E4408" s="800" t="s">
        <v>12984</v>
      </c>
      <c r="F4408" s="800"/>
      <c r="G4408" s="575" t="s">
        <v>23</v>
      </c>
      <c r="H4408" s="574">
        <v>1</v>
      </c>
      <c r="I4408" s="573">
        <v>0.96</v>
      </c>
      <c r="J4408" s="573">
        <v>0.96</v>
      </c>
    </row>
    <row r="4409" spans="1:10" ht="24" customHeight="1">
      <c r="A4409" s="576" t="s">
        <v>12926</v>
      </c>
      <c r="B4409" s="577" t="s">
        <v>12985</v>
      </c>
      <c r="C4409" s="576" t="s">
        <v>7</v>
      </c>
      <c r="D4409" s="576" t="s">
        <v>6514</v>
      </c>
      <c r="E4409" s="800" t="s">
        <v>12984</v>
      </c>
      <c r="F4409" s="800"/>
      <c r="G4409" s="575" t="s">
        <v>23</v>
      </c>
      <c r="H4409" s="574">
        <v>1</v>
      </c>
      <c r="I4409" s="573">
        <v>0.55000000000000004</v>
      </c>
      <c r="J4409" s="573">
        <v>0.55000000000000004</v>
      </c>
    </row>
    <row r="4410" spans="1:10" ht="24" customHeight="1">
      <c r="A4410" s="576" t="s">
        <v>12926</v>
      </c>
      <c r="B4410" s="577" t="s">
        <v>13082</v>
      </c>
      <c r="C4410" s="576" t="s">
        <v>7</v>
      </c>
      <c r="D4410" s="576" t="s">
        <v>6443</v>
      </c>
      <c r="E4410" s="800" t="s">
        <v>12947</v>
      </c>
      <c r="F4410" s="800"/>
      <c r="G4410" s="575" t="s">
        <v>23</v>
      </c>
      <c r="H4410" s="574">
        <v>1</v>
      </c>
      <c r="I4410" s="573">
        <v>0.63</v>
      </c>
      <c r="J4410" s="573">
        <v>0.63</v>
      </c>
    </row>
    <row r="4411" spans="1:10" ht="24" customHeight="1">
      <c r="A4411" s="576" t="s">
        <v>12926</v>
      </c>
      <c r="B4411" s="577" t="s">
        <v>13081</v>
      </c>
      <c r="C4411" s="576" t="s">
        <v>7</v>
      </c>
      <c r="D4411" s="576" t="s">
        <v>6551</v>
      </c>
      <c r="E4411" s="800" t="s">
        <v>12947</v>
      </c>
      <c r="F4411" s="800"/>
      <c r="G4411" s="575" t="s">
        <v>23</v>
      </c>
      <c r="H4411" s="574">
        <v>1</v>
      </c>
      <c r="I4411" s="573">
        <v>0.01</v>
      </c>
      <c r="J4411" s="573">
        <v>0.01</v>
      </c>
    </row>
    <row r="4412" spans="1:10" ht="24" customHeight="1">
      <c r="A4412" s="576" t="s">
        <v>12926</v>
      </c>
      <c r="B4412" s="577" t="s">
        <v>13098</v>
      </c>
      <c r="C4412" s="576" t="s">
        <v>7</v>
      </c>
      <c r="D4412" s="576" t="s">
        <v>7590</v>
      </c>
      <c r="E4412" s="800" t="s">
        <v>12980</v>
      </c>
      <c r="F4412" s="800"/>
      <c r="G4412" s="575" t="s">
        <v>23</v>
      </c>
      <c r="H4412" s="574">
        <v>1</v>
      </c>
      <c r="I4412" s="573">
        <v>15.82</v>
      </c>
      <c r="J4412" s="573">
        <v>15.82</v>
      </c>
    </row>
    <row r="4413" spans="1:10" ht="24" customHeight="1">
      <c r="A4413" s="576" t="s">
        <v>12926</v>
      </c>
      <c r="B4413" s="577" t="s">
        <v>12983</v>
      </c>
      <c r="C4413" s="576" t="s">
        <v>7</v>
      </c>
      <c r="D4413" s="576" t="s">
        <v>8150</v>
      </c>
      <c r="E4413" s="800" t="s">
        <v>12982</v>
      </c>
      <c r="F4413" s="800"/>
      <c r="G4413" s="575" t="s">
        <v>23</v>
      </c>
      <c r="H4413" s="574">
        <v>1</v>
      </c>
      <c r="I4413" s="573">
        <v>0.06</v>
      </c>
      <c r="J4413" s="573">
        <v>0.06</v>
      </c>
    </row>
    <row r="4414" spans="1:10" ht="24" customHeight="1">
      <c r="A4414" s="576" t="s">
        <v>12926</v>
      </c>
      <c r="B4414" s="577" t="s">
        <v>12979</v>
      </c>
      <c r="C4414" s="576" t="s">
        <v>7</v>
      </c>
      <c r="D4414" s="576" t="s">
        <v>8679</v>
      </c>
      <c r="E4414" s="800" t="s">
        <v>12978</v>
      </c>
      <c r="F4414" s="800"/>
      <c r="G4414" s="575" t="s">
        <v>23</v>
      </c>
      <c r="H4414" s="574">
        <v>1</v>
      </c>
      <c r="I4414" s="573">
        <v>0.71</v>
      </c>
      <c r="J4414" s="573">
        <v>0.71</v>
      </c>
    </row>
    <row r="4415" spans="1:10" ht="25.5">
      <c r="A4415" s="572"/>
      <c r="B4415" s="572"/>
      <c r="C4415" s="572"/>
      <c r="D4415" s="572"/>
      <c r="E4415" s="572" t="s">
        <v>12923</v>
      </c>
      <c r="F4415" s="571">
        <v>8.6602195000000002</v>
      </c>
      <c r="G4415" s="572" t="s">
        <v>12922</v>
      </c>
      <c r="H4415" s="571">
        <v>7.28</v>
      </c>
      <c r="I4415" s="572" t="s">
        <v>12921</v>
      </c>
      <c r="J4415" s="571">
        <v>15.94</v>
      </c>
    </row>
    <row r="4416" spans="1:10" ht="15" thickBot="1">
      <c r="A4416" s="572"/>
      <c r="B4416" s="572"/>
      <c r="C4416" s="572"/>
      <c r="D4416" s="572"/>
      <c r="E4416" s="572" t="s">
        <v>12920</v>
      </c>
      <c r="F4416" s="571">
        <v>5.32</v>
      </c>
      <c r="G4416" s="572"/>
      <c r="H4416" s="801" t="s">
        <v>12919</v>
      </c>
      <c r="I4416" s="801"/>
      <c r="J4416" s="571">
        <v>24.18</v>
      </c>
    </row>
    <row r="4417" spans="1:10" ht="0.95" customHeight="1" thickTop="1">
      <c r="A4417" s="570"/>
      <c r="B4417" s="570"/>
      <c r="C4417" s="570"/>
      <c r="D4417" s="570"/>
      <c r="E4417" s="570"/>
      <c r="F4417" s="570"/>
      <c r="G4417" s="570"/>
      <c r="H4417" s="570"/>
      <c r="I4417" s="570"/>
      <c r="J4417" s="570"/>
    </row>
    <row r="4418" spans="1:10" ht="18" customHeight="1">
      <c r="A4418" s="590"/>
      <c r="B4418" s="588" t="s">
        <v>12942</v>
      </c>
      <c r="C4418" s="590" t="s">
        <v>12941</v>
      </c>
      <c r="D4418" s="590" t="s">
        <v>12940</v>
      </c>
      <c r="E4418" s="802" t="s">
        <v>12939</v>
      </c>
      <c r="F4418" s="802"/>
      <c r="G4418" s="589" t="s">
        <v>12938</v>
      </c>
      <c r="H4418" s="588" t="s">
        <v>12937</v>
      </c>
      <c r="I4418" s="588" t="s">
        <v>12936</v>
      </c>
      <c r="J4418" s="588" t="s">
        <v>12935</v>
      </c>
    </row>
    <row r="4419" spans="1:10" ht="24" customHeight="1">
      <c r="A4419" s="586" t="s">
        <v>12934</v>
      </c>
      <c r="B4419" s="587" t="s">
        <v>13097</v>
      </c>
      <c r="C4419" s="586" t="s">
        <v>7</v>
      </c>
      <c r="D4419" s="586" t="s">
        <v>174</v>
      </c>
      <c r="E4419" s="803" t="s">
        <v>12928</v>
      </c>
      <c r="F4419" s="803"/>
      <c r="G4419" s="585" t="s">
        <v>23</v>
      </c>
      <c r="H4419" s="584">
        <v>1</v>
      </c>
      <c r="I4419" s="583">
        <v>14.42</v>
      </c>
      <c r="J4419" s="583">
        <v>14.42</v>
      </c>
    </row>
    <row r="4420" spans="1:10" ht="24" customHeight="1">
      <c r="A4420" s="581" t="s">
        <v>12930</v>
      </c>
      <c r="B4420" s="582" t="s">
        <v>13096</v>
      </c>
      <c r="C4420" s="581" t="s">
        <v>7</v>
      </c>
      <c r="D4420" s="581" t="s">
        <v>2898</v>
      </c>
      <c r="E4420" s="804" t="s">
        <v>12928</v>
      </c>
      <c r="F4420" s="804"/>
      <c r="G4420" s="580" t="s">
        <v>23</v>
      </c>
      <c r="H4420" s="579">
        <v>1</v>
      </c>
      <c r="I4420" s="578">
        <v>0.13</v>
      </c>
      <c r="J4420" s="578">
        <v>0.13</v>
      </c>
    </row>
    <row r="4421" spans="1:10" ht="24" customHeight="1">
      <c r="A4421" s="576" t="s">
        <v>12926</v>
      </c>
      <c r="B4421" s="577" t="s">
        <v>12988</v>
      </c>
      <c r="C4421" s="576" t="s">
        <v>7</v>
      </c>
      <c r="D4421" s="576" t="s">
        <v>4852</v>
      </c>
      <c r="E4421" s="800" t="s">
        <v>12984</v>
      </c>
      <c r="F4421" s="800"/>
      <c r="G4421" s="575" t="s">
        <v>23</v>
      </c>
      <c r="H4421" s="574">
        <v>1</v>
      </c>
      <c r="I4421" s="573">
        <v>0.96</v>
      </c>
      <c r="J4421" s="573">
        <v>0.96</v>
      </c>
    </row>
    <row r="4422" spans="1:10" ht="24" customHeight="1">
      <c r="A4422" s="576" t="s">
        <v>12926</v>
      </c>
      <c r="B4422" s="577" t="s">
        <v>12985</v>
      </c>
      <c r="C4422" s="576" t="s">
        <v>7</v>
      </c>
      <c r="D4422" s="576" t="s">
        <v>6514</v>
      </c>
      <c r="E4422" s="800" t="s">
        <v>12984</v>
      </c>
      <c r="F4422" s="800"/>
      <c r="G4422" s="575" t="s">
        <v>23</v>
      </c>
      <c r="H4422" s="574">
        <v>1</v>
      </c>
      <c r="I4422" s="573">
        <v>0.55000000000000004</v>
      </c>
      <c r="J4422" s="573">
        <v>0.55000000000000004</v>
      </c>
    </row>
    <row r="4423" spans="1:10" ht="24" customHeight="1">
      <c r="A4423" s="576" t="s">
        <v>12926</v>
      </c>
      <c r="B4423" s="577" t="s">
        <v>13082</v>
      </c>
      <c r="C4423" s="576" t="s">
        <v>7</v>
      </c>
      <c r="D4423" s="576" t="s">
        <v>6443</v>
      </c>
      <c r="E4423" s="800" t="s">
        <v>12947</v>
      </c>
      <c r="F4423" s="800"/>
      <c r="G4423" s="575" t="s">
        <v>23</v>
      </c>
      <c r="H4423" s="574">
        <v>1</v>
      </c>
      <c r="I4423" s="573">
        <v>0.63</v>
      </c>
      <c r="J4423" s="573">
        <v>0.63</v>
      </c>
    </row>
    <row r="4424" spans="1:10" ht="24" customHeight="1">
      <c r="A4424" s="576" t="s">
        <v>12926</v>
      </c>
      <c r="B4424" s="577" t="s">
        <v>13081</v>
      </c>
      <c r="C4424" s="576" t="s">
        <v>7</v>
      </c>
      <c r="D4424" s="576" t="s">
        <v>6551</v>
      </c>
      <c r="E4424" s="800" t="s">
        <v>12947</v>
      </c>
      <c r="F4424" s="800"/>
      <c r="G4424" s="575" t="s">
        <v>23</v>
      </c>
      <c r="H4424" s="574">
        <v>1</v>
      </c>
      <c r="I4424" s="573">
        <v>0.01</v>
      </c>
      <c r="J4424" s="573">
        <v>0.01</v>
      </c>
    </row>
    <row r="4425" spans="1:10" ht="24" customHeight="1">
      <c r="A4425" s="576" t="s">
        <v>12926</v>
      </c>
      <c r="B4425" s="577" t="s">
        <v>13095</v>
      </c>
      <c r="C4425" s="576" t="s">
        <v>7</v>
      </c>
      <c r="D4425" s="576" t="s">
        <v>10718</v>
      </c>
      <c r="E4425" s="800" t="s">
        <v>12980</v>
      </c>
      <c r="F4425" s="800"/>
      <c r="G4425" s="575" t="s">
        <v>23</v>
      </c>
      <c r="H4425" s="574">
        <v>1</v>
      </c>
      <c r="I4425" s="573">
        <v>11.37</v>
      </c>
      <c r="J4425" s="573">
        <v>11.37</v>
      </c>
    </row>
    <row r="4426" spans="1:10" ht="24" customHeight="1">
      <c r="A4426" s="576" t="s">
        <v>12926</v>
      </c>
      <c r="B4426" s="577" t="s">
        <v>12983</v>
      </c>
      <c r="C4426" s="576" t="s">
        <v>7</v>
      </c>
      <c r="D4426" s="576" t="s">
        <v>8150</v>
      </c>
      <c r="E4426" s="800" t="s">
        <v>12982</v>
      </c>
      <c r="F4426" s="800"/>
      <c r="G4426" s="575" t="s">
        <v>23</v>
      </c>
      <c r="H4426" s="574">
        <v>1</v>
      </c>
      <c r="I4426" s="573">
        <v>0.06</v>
      </c>
      <c r="J4426" s="573">
        <v>0.06</v>
      </c>
    </row>
    <row r="4427" spans="1:10" ht="24" customHeight="1">
      <c r="A4427" s="576" t="s">
        <v>12926</v>
      </c>
      <c r="B4427" s="577" t="s">
        <v>12979</v>
      </c>
      <c r="C4427" s="576" t="s">
        <v>7</v>
      </c>
      <c r="D4427" s="576" t="s">
        <v>8679</v>
      </c>
      <c r="E4427" s="800" t="s">
        <v>12978</v>
      </c>
      <c r="F4427" s="800"/>
      <c r="G4427" s="575" t="s">
        <v>23</v>
      </c>
      <c r="H4427" s="574">
        <v>1</v>
      </c>
      <c r="I4427" s="573">
        <v>0.71</v>
      </c>
      <c r="J4427" s="573">
        <v>0.71</v>
      </c>
    </row>
    <row r="4428" spans="1:10" ht="25.5">
      <c r="A4428" s="572"/>
      <c r="B4428" s="572"/>
      <c r="C4428" s="572"/>
      <c r="D4428" s="572"/>
      <c r="E4428" s="572" t="s">
        <v>12923</v>
      </c>
      <c r="F4428" s="571">
        <v>6.2479626000000001</v>
      </c>
      <c r="G4428" s="572" t="s">
        <v>12922</v>
      </c>
      <c r="H4428" s="571">
        <v>5.25</v>
      </c>
      <c r="I4428" s="572" t="s">
        <v>12921</v>
      </c>
      <c r="J4428" s="571">
        <v>11.5</v>
      </c>
    </row>
    <row r="4429" spans="1:10" ht="15" thickBot="1">
      <c r="A4429" s="572"/>
      <c r="B4429" s="572"/>
      <c r="C4429" s="572"/>
      <c r="D4429" s="572"/>
      <c r="E4429" s="572" t="s">
        <v>12920</v>
      </c>
      <c r="F4429" s="571">
        <v>4.07</v>
      </c>
      <c r="G4429" s="572"/>
      <c r="H4429" s="801" t="s">
        <v>12919</v>
      </c>
      <c r="I4429" s="801"/>
      <c r="J4429" s="571">
        <v>18.489999999999998</v>
      </c>
    </row>
    <row r="4430" spans="1:10" ht="0.95" customHeight="1" thickTop="1">
      <c r="A4430" s="570"/>
      <c r="B4430" s="570"/>
      <c r="C4430" s="570"/>
      <c r="D4430" s="570"/>
      <c r="E4430" s="570"/>
      <c r="F4430" s="570"/>
      <c r="G4430" s="570"/>
      <c r="H4430" s="570"/>
      <c r="I4430" s="570"/>
      <c r="J4430" s="570"/>
    </row>
    <row r="4431" spans="1:10" ht="18" customHeight="1">
      <c r="A4431" s="590"/>
      <c r="B4431" s="588" t="s">
        <v>12942</v>
      </c>
      <c r="C4431" s="590" t="s">
        <v>12941</v>
      </c>
      <c r="D4431" s="590" t="s">
        <v>12940</v>
      </c>
      <c r="E4431" s="802" t="s">
        <v>12939</v>
      </c>
      <c r="F4431" s="802"/>
      <c r="G4431" s="589" t="s">
        <v>12938</v>
      </c>
      <c r="H4431" s="588" t="s">
        <v>12937</v>
      </c>
      <c r="I4431" s="588" t="s">
        <v>12936</v>
      </c>
      <c r="J4431" s="588" t="s">
        <v>12935</v>
      </c>
    </row>
    <row r="4432" spans="1:10" ht="24" customHeight="1">
      <c r="A4432" s="586" t="s">
        <v>12934</v>
      </c>
      <c r="B4432" s="587" t="s">
        <v>13094</v>
      </c>
      <c r="C4432" s="586" t="s">
        <v>7</v>
      </c>
      <c r="D4432" s="586" t="s">
        <v>175</v>
      </c>
      <c r="E4432" s="803" t="s">
        <v>12928</v>
      </c>
      <c r="F4432" s="803"/>
      <c r="G4432" s="585" t="s">
        <v>23</v>
      </c>
      <c r="H4432" s="584">
        <v>1</v>
      </c>
      <c r="I4432" s="583">
        <v>14.49</v>
      </c>
      <c r="J4432" s="583">
        <v>14.49</v>
      </c>
    </row>
    <row r="4433" spans="1:10" ht="24" customHeight="1">
      <c r="A4433" s="581" t="s">
        <v>12930</v>
      </c>
      <c r="B4433" s="582" t="s">
        <v>13093</v>
      </c>
      <c r="C4433" s="581" t="s">
        <v>7</v>
      </c>
      <c r="D4433" s="581" t="s">
        <v>2899</v>
      </c>
      <c r="E4433" s="804" t="s">
        <v>12928</v>
      </c>
      <c r="F4433" s="804"/>
      <c r="G4433" s="580" t="s">
        <v>23</v>
      </c>
      <c r="H4433" s="579">
        <v>1</v>
      </c>
      <c r="I4433" s="578">
        <v>0.13</v>
      </c>
      <c r="J4433" s="578">
        <v>0.13</v>
      </c>
    </row>
    <row r="4434" spans="1:10" ht="24" customHeight="1">
      <c r="A4434" s="576" t="s">
        <v>12926</v>
      </c>
      <c r="B4434" s="577" t="s">
        <v>12988</v>
      </c>
      <c r="C4434" s="576" t="s">
        <v>7</v>
      </c>
      <c r="D4434" s="576" t="s">
        <v>4852</v>
      </c>
      <c r="E4434" s="800" t="s">
        <v>12984</v>
      </c>
      <c r="F4434" s="800"/>
      <c r="G4434" s="575" t="s">
        <v>23</v>
      </c>
      <c r="H4434" s="574">
        <v>1</v>
      </c>
      <c r="I4434" s="573">
        <v>0.96</v>
      </c>
      <c r="J4434" s="573">
        <v>0.96</v>
      </c>
    </row>
    <row r="4435" spans="1:10" ht="24" customHeight="1">
      <c r="A4435" s="576" t="s">
        <v>12926</v>
      </c>
      <c r="B4435" s="577" t="s">
        <v>12985</v>
      </c>
      <c r="C4435" s="576" t="s">
        <v>7</v>
      </c>
      <c r="D4435" s="576" t="s">
        <v>6514</v>
      </c>
      <c r="E4435" s="800" t="s">
        <v>12984</v>
      </c>
      <c r="F4435" s="800"/>
      <c r="G4435" s="575" t="s">
        <v>23</v>
      </c>
      <c r="H4435" s="574">
        <v>1</v>
      </c>
      <c r="I4435" s="573">
        <v>0.55000000000000004</v>
      </c>
      <c r="J4435" s="573">
        <v>0.55000000000000004</v>
      </c>
    </row>
    <row r="4436" spans="1:10" ht="24" customHeight="1">
      <c r="A4436" s="576" t="s">
        <v>12926</v>
      </c>
      <c r="B4436" s="577" t="s">
        <v>13082</v>
      </c>
      <c r="C4436" s="576" t="s">
        <v>7</v>
      </c>
      <c r="D4436" s="576" t="s">
        <v>6443</v>
      </c>
      <c r="E4436" s="800" t="s">
        <v>12947</v>
      </c>
      <c r="F4436" s="800"/>
      <c r="G4436" s="575" t="s">
        <v>23</v>
      </c>
      <c r="H4436" s="574">
        <v>1</v>
      </c>
      <c r="I4436" s="573">
        <v>0.63</v>
      </c>
      <c r="J4436" s="573">
        <v>0.63</v>
      </c>
    </row>
    <row r="4437" spans="1:10" ht="24" customHeight="1">
      <c r="A4437" s="576" t="s">
        <v>12926</v>
      </c>
      <c r="B4437" s="577" t="s">
        <v>13081</v>
      </c>
      <c r="C4437" s="576" t="s">
        <v>7</v>
      </c>
      <c r="D4437" s="576" t="s">
        <v>6551</v>
      </c>
      <c r="E4437" s="800" t="s">
        <v>12947</v>
      </c>
      <c r="F4437" s="800"/>
      <c r="G4437" s="575" t="s">
        <v>23</v>
      </c>
      <c r="H4437" s="574">
        <v>1</v>
      </c>
      <c r="I4437" s="573">
        <v>0.01</v>
      </c>
      <c r="J4437" s="573">
        <v>0.01</v>
      </c>
    </row>
    <row r="4438" spans="1:10" ht="24" customHeight="1">
      <c r="A4438" s="576" t="s">
        <v>12926</v>
      </c>
      <c r="B4438" s="577" t="s">
        <v>13092</v>
      </c>
      <c r="C4438" s="576" t="s">
        <v>7</v>
      </c>
      <c r="D4438" s="576" t="s">
        <v>7593</v>
      </c>
      <c r="E4438" s="800" t="s">
        <v>12980</v>
      </c>
      <c r="F4438" s="800"/>
      <c r="G4438" s="575" t="s">
        <v>23</v>
      </c>
      <c r="H4438" s="574">
        <v>1</v>
      </c>
      <c r="I4438" s="573">
        <v>11.44</v>
      </c>
      <c r="J4438" s="573">
        <v>11.44</v>
      </c>
    </row>
    <row r="4439" spans="1:10" ht="24" customHeight="1">
      <c r="A4439" s="576" t="s">
        <v>12926</v>
      </c>
      <c r="B4439" s="577" t="s">
        <v>12983</v>
      </c>
      <c r="C4439" s="576" t="s">
        <v>7</v>
      </c>
      <c r="D4439" s="576" t="s">
        <v>8150</v>
      </c>
      <c r="E4439" s="800" t="s">
        <v>12982</v>
      </c>
      <c r="F4439" s="800"/>
      <c r="G4439" s="575" t="s">
        <v>23</v>
      </c>
      <c r="H4439" s="574">
        <v>1</v>
      </c>
      <c r="I4439" s="573">
        <v>0.06</v>
      </c>
      <c r="J4439" s="573">
        <v>0.06</v>
      </c>
    </row>
    <row r="4440" spans="1:10" ht="24" customHeight="1">
      <c r="A4440" s="576" t="s">
        <v>12926</v>
      </c>
      <c r="B4440" s="577" t="s">
        <v>12979</v>
      </c>
      <c r="C4440" s="576" t="s">
        <v>7</v>
      </c>
      <c r="D4440" s="576" t="s">
        <v>8679</v>
      </c>
      <c r="E4440" s="800" t="s">
        <v>12978</v>
      </c>
      <c r="F4440" s="800"/>
      <c r="G4440" s="575" t="s">
        <v>23</v>
      </c>
      <c r="H4440" s="574">
        <v>1</v>
      </c>
      <c r="I4440" s="573">
        <v>0.71</v>
      </c>
      <c r="J4440" s="573">
        <v>0.71</v>
      </c>
    </row>
    <row r="4441" spans="1:10" ht="25.5">
      <c r="A4441" s="572"/>
      <c r="B4441" s="572"/>
      <c r="C4441" s="572"/>
      <c r="D4441" s="572"/>
      <c r="E4441" s="572" t="s">
        <v>12923</v>
      </c>
      <c r="F4441" s="571">
        <v>6.2859936999999997</v>
      </c>
      <c r="G4441" s="572" t="s">
        <v>12922</v>
      </c>
      <c r="H4441" s="571">
        <v>5.28</v>
      </c>
      <c r="I4441" s="572" t="s">
        <v>12921</v>
      </c>
      <c r="J4441" s="571">
        <v>11.57</v>
      </c>
    </row>
    <row r="4442" spans="1:10" ht="15" thickBot="1">
      <c r="A4442" s="572"/>
      <c r="B4442" s="572"/>
      <c r="C4442" s="572"/>
      <c r="D4442" s="572"/>
      <c r="E4442" s="572" t="s">
        <v>12920</v>
      </c>
      <c r="F4442" s="571">
        <v>4.09</v>
      </c>
      <c r="G4442" s="572"/>
      <c r="H4442" s="801" t="s">
        <v>12919</v>
      </c>
      <c r="I4442" s="801"/>
      <c r="J4442" s="571">
        <v>18.579999999999998</v>
      </c>
    </row>
    <row r="4443" spans="1:10" ht="0.95" customHeight="1" thickTop="1">
      <c r="A4443" s="570"/>
      <c r="B4443" s="570"/>
      <c r="C4443" s="570"/>
      <c r="D4443" s="570"/>
      <c r="E4443" s="570"/>
      <c r="F4443" s="570"/>
      <c r="G4443" s="570"/>
      <c r="H4443" s="570"/>
      <c r="I4443" s="570"/>
      <c r="J4443" s="570"/>
    </row>
    <row r="4444" spans="1:10" ht="18" customHeight="1">
      <c r="A4444" s="590"/>
      <c r="B4444" s="588" t="s">
        <v>12942</v>
      </c>
      <c r="C4444" s="590" t="s">
        <v>12941</v>
      </c>
      <c r="D4444" s="590" t="s">
        <v>12940</v>
      </c>
      <c r="E4444" s="802" t="s">
        <v>12939</v>
      </c>
      <c r="F4444" s="802"/>
      <c r="G4444" s="589" t="s">
        <v>12938</v>
      </c>
      <c r="H4444" s="588" t="s">
        <v>12937</v>
      </c>
      <c r="I4444" s="588" t="s">
        <v>12936</v>
      </c>
      <c r="J4444" s="588" t="s">
        <v>12935</v>
      </c>
    </row>
    <row r="4445" spans="1:10" ht="24" customHeight="1">
      <c r="A4445" s="586" t="s">
        <v>12934</v>
      </c>
      <c r="B4445" s="587" t="s">
        <v>13091</v>
      </c>
      <c r="C4445" s="586" t="s">
        <v>7</v>
      </c>
      <c r="D4445" s="586" t="s">
        <v>177</v>
      </c>
      <c r="E4445" s="803" t="s">
        <v>12928</v>
      </c>
      <c r="F4445" s="803"/>
      <c r="G4445" s="585" t="s">
        <v>23</v>
      </c>
      <c r="H4445" s="584">
        <v>1</v>
      </c>
      <c r="I4445" s="583">
        <v>12.47</v>
      </c>
      <c r="J4445" s="583">
        <v>12.47</v>
      </c>
    </row>
    <row r="4446" spans="1:10" ht="24" customHeight="1">
      <c r="A4446" s="581" t="s">
        <v>12930</v>
      </c>
      <c r="B4446" s="582" t="s">
        <v>13090</v>
      </c>
      <c r="C4446" s="581" t="s">
        <v>7</v>
      </c>
      <c r="D4446" s="581" t="s">
        <v>2901</v>
      </c>
      <c r="E4446" s="804" t="s">
        <v>12928</v>
      </c>
      <c r="F4446" s="804"/>
      <c r="G4446" s="580" t="s">
        <v>23</v>
      </c>
      <c r="H4446" s="579">
        <v>1</v>
      </c>
      <c r="I4446" s="578">
        <v>0.05</v>
      </c>
      <c r="J4446" s="578">
        <v>0.05</v>
      </c>
    </row>
    <row r="4447" spans="1:10" ht="24" customHeight="1">
      <c r="A4447" s="576" t="s">
        <v>12926</v>
      </c>
      <c r="B4447" s="577" t="s">
        <v>12988</v>
      </c>
      <c r="C4447" s="576" t="s">
        <v>7</v>
      </c>
      <c r="D4447" s="576" t="s">
        <v>4852</v>
      </c>
      <c r="E4447" s="800" t="s">
        <v>12984</v>
      </c>
      <c r="F4447" s="800"/>
      <c r="G4447" s="575" t="s">
        <v>23</v>
      </c>
      <c r="H4447" s="574">
        <v>1</v>
      </c>
      <c r="I4447" s="573">
        <v>0.96</v>
      </c>
      <c r="J4447" s="573">
        <v>0.96</v>
      </c>
    </row>
    <row r="4448" spans="1:10" ht="24" customHeight="1">
      <c r="A4448" s="576" t="s">
        <v>12926</v>
      </c>
      <c r="B4448" s="577" t="s">
        <v>13082</v>
      </c>
      <c r="C4448" s="576" t="s">
        <v>7</v>
      </c>
      <c r="D4448" s="576" t="s">
        <v>6443</v>
      </c>
      <c r="E4448" s="800" t="s">
        <v>12947</v>
      </c>
      <c r="F4448" s="800"/>
      <c r="G4448" s="575" t="s">
        <v>23</v>
      </c>
      <c r="H4448" s="574">
        <v>1</v>
      </c>
      <c r="I4448" s="573">
        <v>0.63</v>
      </c>
      <c r="J4448" s="573">
        <v>0.63</v>
      </c>
    </row>
    <row r="4449" spans="1:10" ht="24" customHeight="1">
      <c r="A4449" s="576" t="s">
        <v>12926</v>
      </c>
      <c r="B4449" s="577" t="s">
        <v>13081</v>
      </c>
      <c r="C4449" s="576" t="s">
        <v>7</v>
      </c>
      <c r="D4449" s="576" t="s">
        <v>6551</v>
      </c>
      <c r="E4449" s="800" t="s">
        <v>12947</v>
      </c>
      <c r="F4449" s="800"/>
      <c r="G4449" s="575" t="s">
        <v>23</v>
      </c>
      <c r="H4449" s="574">
        <v>1</v>
      </c>
      <c r="I4449" s="573">
        <v>0.01</v>
      </c>
      <c r="J4449" s="573">
        <v>0.01</v>
      </c>
    </row>
    <row r="4450" spans="1:10" ht="24" customHeight="1">
      <c r="A4450" s="576" t="s">
        <v>12926</v>
      </c>
      <c r="B4450" s="577" t="s">
        <v>12985</v>
      </c>
      <c r="C4450" s="576" t="s">
        <v>7</v>
      </c>
      <c r="D4450" s="576" t="s">
        <v>6514</v>
      </c>
      <c r="E4450" s="800" t="s">
        <v>12984</v>
      </c>
      <c r="F4450" s="800"/>
      <c r="G4450" s="575" t="s">
        <v>23</v>
      </c>
      <c r="H4450" s="574">
        <v>1</v>
      </c>
      <c r="I4450" s="573">
        <v>0.55000000000000004</v>
      </c>
      <c r="J4450" s="573">
        <v>0.55000000000000004</v>
      </c>
    </row>
    <row r="4451" spans="1:10" ht="24" customHeight="1">
      <c r="A4451" s="576" t="s">
        <v>12926</v>
      </c>
      <c r="B4451" s="577" t="s">
        <v>13089</v>
      </c>
      <c r="C4451" s="576" t="s">
        <v>7</v>
      </c>
      <c r="D4451" s="576" t="s">
        <v>7599</v>
      </c>
      <c r="E4451" s="800" t="s">
        <v>12980</v>
      </c>
      <c r="F4451" s="800"/>
      <c r="G4451" s="575" t="s">
        <v>23</v>
      </c>
      <c r="H4451" s="574">
        <v>1</v>
      </c>
      <c r="I4451" s="573">
        <v>9.5</v>
      </c>
      <c r="J4451" s="573">
        <v>9.5</v>
      </c>
    </row>
    <row r="4452" spans="1:10" ht="24" customHeight="1">
      <c r="A4452" s="576" t="s">
        <v>12926</v>
      </c>
      <c r="B4452" s="577" t="s">
        <v>12983</v>
      </c>
      <c r="C4452" s="576" t="s">
        <v>7</v>
      </c>
      <c r="D4452" s="576" t="s">
        <v>8150</v>
      </c>
      <c r="E4452" s="800" t="s">
        <v>12982</v>
      </c>
      <c r="F4452" s="800"/>
      <c r="G4452" s="575" t="s">
        <v>23</v>
      </c>
      <c r="H4452" s="574">
        <v>1</v>
      </c>
      <c r="I4452" s="573">
        <v>0.06</v>
      </c>
      <c r="J4452" s="573">
        <v>0.06</v>
      </c>
    </row>
    <row r="4453" spans="1:10" ht="24" customHeight="1">
      <c r="A4453" s="576" t="s">
        <v>12926</v>
      </c>
      <c r="B4453" s="577" t="s">
        <v>12979</v>
      </c>
      <c r="C4453" s="576" t="s">
        <v>7</v>
      </c>
      <c r="D4453" s="576" t="s">
        <v>8679</v>
      </c>
      <c r="E4453" s="800" t="s">
        <v>12978</v>
      </c>
      <c r="F4453" s="800"/>
      <c r="G4453" s="575" t="s">
        <v>23</v>
      </c>
      <c r="H4453" s="574">
        <v>1</v>
      </c>
      <c r="I4453" s="573">
        <v>0.71</v>
      </c>
      <c r="J4453" s="573">
        <v>0.71</v>
      </c>
    </row>
    <row r="4454" spans="1:10" ht="25.5">
      <c r="A4454" s="572"/>
      <c r="B4454" s="572"/>
      <c r="C4454" s="572"/>
      <c r="D4454" s="572"/>
      <c r="E4454" s="572" t="s">
        <v>12923</v>
      </c>
      <c r="F4454" s="571">
        <v>5.1885254808214709</v>
      </c>
      <c r="G4454" s="572" t="s">
        <v>12922</v>
      </c>
      <c r="H4454" s="571">
        <v>4.3600000000000003</v>
      </c>
      <c r="I4454" s="572" t="s">
        <v>12921</v>
      </c>
      <c r="J4454" s="571">
        <v>9.5500000000000007</v>
      </c>
    </row>
    <row r="4455" spans="1:10" ht="15" thickBot="1">
      <c r="A4455" s="572"/>
      <c r="B4455" s="572"/>
      <c r="C4455" s="572"/>
      <c r="D4455" s="572"/>
      <c r="E4455" s="572" t="s">
        <v>12920</v>
      </c>
      <c r="F4455" s="571">
        <v>3.52</v>
      </c>
      <c r="G4455" s="572"/>
      <c r="H4455" s="801" t="s">
        <v>12919</v>
      </c>
      <c r="I4455" s="801"/>
      <c r="J4455" s="571">
        <v>15.99</v>
      </c>
    </row>
    <row r="4456" spans="1:10" ht="0.95" customHeight="1" thickTop="1">
      <c r="A4456" s="570"/>
      <c r="B4456" s="570"/>
      <c r="C4456" s="570"/>
      <c r="D4456" s="570"/>
      <c r="E4456" s="570"/>
      <c r="F4456" s="570"/>
      <c r="G4456" s="570"/>
      <c r="H4456" s="570"/>
      <c r="I4456" s="570"/>
      <c r="J4456" s="570"/>
    </row>
    <row r="4457" spans="1:10" ht="18" customHeight="1">
      <c r="A4457" s="590"/>
      <c r="B4457" s="588" t="s">
        <v>12942</v>
      </c>
      <c r="C4457" s="590" t="s">
        <v>12941</v>
      </c>
      <c r="D4457" s="590" t="s">
        <v>12940</v>
      </c>
      <c r="E4457" s="802" t="s">
        <v>12939</v>
      </c>
      <c r="F4457" s="802"/>
      <c r="G4457" s="589" t="s">
        <v>12938</v>
      </c>
      <c r="H4457" s="588" t="s">
        <v>12937</v>
      </c>
      <c r="I4457" s="588" t="s">
        <v>12936</v>
      </c>
      <c r="J4457" s="588" t="s">
        <v>12935</v>
      </c>
    </row>
    <row r="4458" spans="1:10" ht="24" customHeight="1">
      <c r="A4458" s="586" t="s">
        <v>12934</v>
      </c>
      <c r="B4458" s="587" t="s">
        <v>13088</v>
      </c>
      <c r="C4458" s="586" t="s">
        <v>7</v>
      </c>
      <c r="D4458" s="586" t="s">
        <v>179</v>
      </c>
      <c r="E4458" s="803" t="s">
        <v>12928</v>
      </c>
      <c r="F4458" s="803"/>
      <c r="G4458" s="585" t="s">
        <v>23</v>
      </c>
      <c r="H4458" s="584">
        <v>1</v>
      </c>
      <c r="I4458" s="583">
        <v>21.04</v>
      </c>
      <c r="J4458" s="583">
        <v>21.04</v>
      </c>
    </row>
    <row r="4459" spans="1:10" ht="24" customHeight="1">
      <c r="A4459" s="581" t="s">
        <v>12930</v>
      </c>
      <c r="B4459" s="582" t="s">
        <v>13087</v>
      </c>
      <c r="C4459" s="581" t="s">
        <v>7</v>
      </c>
      <c r="D4459" s="581" t="s">
        <v>2903</v>
      </c>
      <c r="E4459" s="804" t="s">
        <v>12928</v>
      </c>
      <c r="F4459" s="804"/>
      <c r="G4459" s="580" t="s">
        <v>23</v>
      </c>
      <c r="H4459" s="579">
        <v>1</v>
      </c>
      <c r="I4459" s="578">
        <v>0.1</v>
      </c>
      <c r="J4459" s="578">
        <v>0.1</v>
      </c>
    </row>
    <row r="4460" spans="1:10" ht="24" customHeight="1">
      <c r="A4460" s="576" t="s">
        <v>12926</v>
      </c>
      <c r="B4460" s="577" t="s">
        <v>12988</v>
      </c>
      <c r="C4460" s="576" t="s">
        <v>7</v>
      </c>
      <c r="D4460" s="576" t="s">
        <v>4852</v>
      </c>
      <c r="E4460" s="800" t="s">
        <v>12984</v>
      </c>
      <c r="F4460" s="800"/>
      <c r="G4460" s="575" t="s">
        <v>23</v>
      </c>
      <c r="H4460" s="574">
        <v>1</v>
      </c>
      <c r="I4460" s="573">
        <v>0.96</v>
      </c>
      <c r="J4460" s="573">
        <v>0.96</v>
      </c>
    </row>
    <row r="4461" spans="1:10" ht="24" customHeight="1">
      <c r="A4461" s="576" t="s">
        <v>12926</v>
      </c>
      <c r="B4461" s="577" t="s">
        <v>13082</v>
      </c>
      <c r="C4461" s="576" t="s">
        <v>7</v>
      </c>
      <c r="D4461" s="576" t="s">
        <v>6443</v>
      </c>
      <c r="E4461" s="800" t="s">
        <v>12947</v>
      </c>
      <c r="F4461" s="800"/>
      <c r="G4461" s="575" t="s">
        <v>23</v>
      </c>
      <c r="H4461" s="574">
        <v>1</v>
      </c>
      <c r="I4461" s="573">
        <v>0.63</v>
      </c>
      <c r="J4461" s="573">
        <v>0.63</v>
      </c>
    </row>
    <row r="4462" spans="1:10" ht="24" customHeight="1">
      <c r="A4462" s="576" t="s">
        <v>12926</v>
      </c>
      <c r="B4462" s="577" t="s">
        <v>13081</v>
      </c>
      <c r="C4462" s="576" t="s">
        <v>7</v>
      </c>
      <c r="D4462" s="576" t="s">
        <v>6551</v>
      </c>
      <c r="E4462" s="800" t="s">
        <v>12947</v>
      </c>
      <c r="F4462" s="800"/>
      <c r="G4462" s="575" t="s">
        <v>23</v>
      </c>
      <c r="H4462" s="574">
        <v>1</v>
      </c>
      <c r="I4462" s="573">
        <v>0.01</v>
      </c>
      <c r="J4462" s="573">
        <v>0.01</v>
      </c>
    </row>
    <row r="4463" spans="1:10" ht="24" customHeight="1">
      <c r="A4463" s="576" t="s">
        <v>12926</v>
      </c>
      <c r="B4463" s="577" t="s">
        <v>12985</v>
      </c>
      <c r="C4463" s="576" t="s">
        <v>7</v>
      </c>
      <c r="D4463" s="576" t="s">
        <v>6514</v>
      </c>
      <c r="E4463" s="800" t="s">
        <v>12984</v>
      </c>
      <c r="F4463" s="800"/>
      <c r="G4463" s="575" t="s">
        <v>23</v>
      </c>
      <c r="H4463" s="574">
        <v>1</v>
      </c>
      <c r="I4463" s="573">
        <v>0.55000000000000004</v>
      </c>
      <c r="J4463" s="573">
        <v>0.55000000000000004</v>
      </c>
    </row>
    <row r="4464" spans="1:10" ht="24" customHeight="1">
      <c r="A4464" s="576" t="s">
        <v>12926</v>
      </c>
      <c r="B4464" s="577" t="s">
        <v>13086</v>
      </c>
      <c r="C4464" s="576" t="s">
        <v>7</v>
      </c>
      <c r="D4464" s="576" t="s">
        <v>7603</v>
      </c>
      <c r="E4464" s="800" t="s">
        <v>12980</v>
      </c>
      <c r="F4464" s="800"/>
      <c r="G4464" s="575" t="s">
        <v>23</v>
      </c>
      <c r="H4464" s="574">
        <v>1</v>
      </c>
      <c r="I4464" s="573">
        <v>18.02</v>
      </c>
      <c r="J4464" s="573">
        <v>18.02</v>
      </c>
    </row>
    <row r="4465" spans="1:10" ht="24" customHeight="1">
      <c r="A4465" s="576" t="s">
        <v>12926</v>
      </c>
      <c r="B4465" s="577" t="s">
        <v>12983</v>
      </c>
      <c r="C4465" s="576" t="s">
        <v>7</v>
      </c>
      <c r="D4465" s="576" t="s">
        <v>8150</v>
      </c>
      <c r="E4465" s="800" t="s">
        <v>12982</v>
      </c>
      <c r="F4465" s="800"/>
      <c r="G4465" s="575" t="s">
        <v>23</v>
      </c>
      <c r="H4465" s="574">
        <v>1</v>
      </c>
      <c r="I4465" s="573">
        <v>0.06</v>
      </c>
      <c r="J4465" s="573">
        <v>0.06</v>
      </c>
    </row>
    <row r="4466" spans="1:10" ht="24" customHeight="1">
      <c r="A4466" s="576" t="s">
        <v>12926</v>
      </c>
      <c r="B4466" s="577" t="s">
        <v>12979</v>
      </c>
      <c r="C4466" s="576" t="s">
        <v>7</v>
      </c>
      <c r="D4466" s="576" t="s">
        <v>8679</v>
      </c>
      <c r="E4466" s="800" t="s">
        <v>12978</v>
      </c>
      <c r="F4466" s="800"/>
      <c r="G4466" s="575" t="s">
        <v>23</v>
      </c>
      <c r="H4466" s="574">
        <v>1</v>
      </c>
      <c r="I4466" s="573">
        <v>0.71</v>
      </c>
      <c r="J4466" s="573">
        <v>0.71</v>
      </c>
    </row>
    <row r="4467" spans="1:10" ht="25.5">
      <c r="A4467" s="572"/>
      <c r="B4467" s="572"/>
      <c r="C4467" s="572"/>
      <c r="D4467" s="572"/>
      <c r="E4467" s="572" t="s">
        <v>12923</v>
      </c>
      <c r="F4467" s="571">
        <v>9.8446159000000009</v>
      </c>
      <c r="G4467" s="572" t="s">
        <v>12922</v>
      </c>
      <c r="H4467" s="571">
        <v>8.2799999999999994</v>
      </c>
      <c r="I4467" s="572" t="s">
        <v>12921</v>
      </c>
      <c r="J4467" s="571">
        <v>18.12</v>
      </c>
    </row>
    <row r="4468" spans="1:10" ht="15" thickBot="1">
      <c r="A4468" s="572"/>
      <c r="B4468" s="572"/>
      <c r="C4468" s="572"/>
      <c r="D4468" s="572"/>
      <c r="E4468" s="572" t="s">
        <v>12920</v>
      </c>
      <c r="F4468" s="571">
        <v>5.94</v>
      </c>
      <c r="G4468" s="572"/>
      <c r="H4468" s="801" t="s">
        <v>12919</v>
      </c>
      <c r="I4468" s="801"/>
      <c r="J4468" s="571">
        <v>26.98</v>
      </c>
    </row>
    <row r="4469" spans="1:10" ht="0.95" customHeight="1" thickTop="1">
      <c r="A4469" s="570"/>
      <c r="B4469" s="570"/>
      <c r="C4469" s="570"/>
      <c r="D4469" s="570"/>
      <c r="E4469" s="570"/>
      <c r="F4469" s="570"/>
      <c r="G4469" s="570"/>
      <c r="H4469" s="570"/>
      <c r="I4469" s="570"/>
      <c r="J4469" s="570"/>
    </row>
    <row r="4470" spans="1:10" ht="18" customHeight="1">
      <c r="A4470" s="590"/>
      <c r="B4470" s="588" t="s">
        <v>12942</v>
      </c>
      <c r="C4470" s="590" t="s">
        <v>12941</v>
      </c>
      <c r="D4470" s="590" t="s">
        <v>12940</v>
      </c>
      <c r="E4470" s="802" t="s">
        <v>12939</v>
      </c>
      <c r="F4470" s="802"/>
      <c r="G4470" s="589" t="s">
        <v>12938</v>
      </c>
      <c r="H4470" s="588" t="s">
        <v>12937</v>
      </c>
      <c r="I4470" s="588" t="s">
        <v>12936</v>
      </c>
      <c r="J4470" s="588" t="s">
        <v>12935</v>
      </c>
    </row>
    <row r="4471" spans="1:10" ht="24" customHeight="1">
      <c r="A4471" s="586" t="s">
        <v>12934</v>
      </c>
      <c r="B4471" s="587" t="s">
        <v>13002</v>
      </c>
      <c r="C4471" s="586" t="s">
        <v>7</v>
      </c>
      <c r="D4471" s="586" t="s">
        <v>176</v>
      </c>
      <c r="E4471" s="803" t="s">
        <v>12928</v>
      </c>
      <c r="F4471" s="803"/>
      <c r="G4471" s="585" t="s">
        <v>23</v>
      </c>
      <c r="H4471" s="584">
        <v>1</v>
      </c>
      <c r="I4471" s="583">
        <v>15.06</v>
      </c>
      <c r="J4471" s="583">
        <v>15.06</v>
      </c>
    </row>
    <row r="4472" spans="1:10" ht="24" customHeight="1">
      <c r="A4472" s="581" t="s">
        <v>12930</v>
      </c>
      <c r="B4472" s="582" t="s">
        <v>13085</v>
      </c>
      <c r="C4472" s="581" t="s">
        <v>7</v>
      </c>
      <c r="D4472" s="581" t="s">
        <v>2900</v>
      </c>
      <c r="E4472" s="804" t="s">
        <v>12928</v>
      </c>
      <c r="F4472" s="804"/>
      <c r="G4472" s="580" t="s">
        <v>23</v>
      </c>
      <c r="H4472" s="579">
        <v>1</v>
      </c>
      <c r="I4472" s="578">
        <v>0.09</v>
      </c>
      <c r="J4472" s="578">
        <v>0.09</v>
      </c>
    </row>
    <row r="4473" spans="1:10" ht="24" customHeight="1">
      <c r="A4473" s="576" t="s">
        <v>12926</v>
      </c>
      <c r="B4473" s="577" t="s">
        <v>12988</v>
      </c>
      <c r="C4473" s="576" t="s">
        <v>7</v>
      </c>
      <c r="D4473" s="576" t="s">
        <v>4852</v>
      </c>
      <c r="E4473" s="800" t="s">
        <v>12984</v>
      </c>
      <c r="F4473" s="800"/>
      <c r="G4473" s="575" t="s">
        <v>23</v>
      </c>
      <c r="H4473" s="574">
        <v>1</v>
      </c>
      <c r="I4473" s="573">
        <v>0.96</v>
      </c>
      <c r="J4473" s="573">
        <v>0.96</v>
      </c>
    </row>
    <row r="4474" spans="1:10" ht="24" customHeight="1">
      <c r="A4474" s="576" t="s">
        <v>12926</v>
      </c>
      <c r="B4474" s="577" t="s">
        <v>13082</v>
      </c>
      <c r="C4474" s="576" t="s">
        <v>7</v>
      </c>
      <c r="D4474" s="576" t="s">
        <v>6443</v>
      </c>
      <c r="E4474" s="800" t="s">
        <v>12947</v>
      </c>
      <c r="F4474" s="800"/>
      <c r="G4474" s="575" t="s">
        <v>23</v>
      </c>
      <c r="H4474" s="574">
        <v>1</v>
      </c>
      <c r="I4474" s="573">
        <v>0.63</v>
      </c>
      <c r="J4474" s="573">
        <v>0.63</v>
      </c>
    </row>
    <row r="4475" spans="1:10" ht="24" customHeight="1">
      <c r="A4475" s="576" t="s">
        <v>12926</v>
      </c>
      <c r="B4475" s="577" t="s">
        <v>13081</v>
      </c>
      <c r="C4475" s="576" t="s">
        <v>7</v>
      </c>
      <c r="D4475" s="576" t="s">
        <v>6551</v>
      </c>
      <c r="E4475" s="800" t="s">
        <v>12947</v>
      </c>
      <c r="F4475" s="800"/>
      <c r="G4475" s="575" t="s">
        <v>23</v>
      </c>
      <c r="H4475" s="574">
        <v>1</v>
      </c>
      <c r="I4475" s="573">
        <v>0.01</v>
      </c>
      <c r="J4475" s="573">
        <v>0.01</v>
      </c>
    </row>
    <row r="4476" spans="1:10" ht="24" customHeight="1">
      <c r="A4476" s="576" t="s">
        <v>12926</v>
      </c>
      <c r="B4476" s="577" t="s">
        <v>12985</v>
      </c>
      <c r="C4476" s="576" t="s">
        <v>7</v>
      </c>
      <c r="D4476" s="576" t="s">
        <v>6514</v>
      </c>
      <c r="E4476" s="800" t="s">
        <v>12984</v>
      </c>
      <c r="F4476" s="800"/>
      <c r="G4476" s="575" t="s">
        <v>23</v>
      </c>
      <c r="H4476" s="574">
        <v>1</v>
      </c>
      <c r="I4476" s="573">
        <v>0.55000000000000004</v>
      </c>
      <c r="J4476" s="573">
        <v>0.55000000000000004</v>
      </c>
    </row>
    <row r="4477" spans="1:10" ht="24" customHeight="1">
      <c r="A4477" s="576" t="s">
        <v>12926</v>
      </c>
      <c r="B4477" s="577" t="s">
        <v>13084</v>
      </c>
      <c r="C4477" s="576" t="s">
        <v>7</v>
      </c>
      <c r="D4477" s="576" t="s">
        <v>7597</v>
      </c>
      <c r="E4477" s="800" t="s">
        <v>12980</v>
      </c>
      <c r="F4477" s="800"/>
      <c r="G4477" s="575" t="s">
        <v>23</v>
      </c>
      <c r="H4477" s="574">
        <v>1</v>
      </c>
      <c r="I4477" s="573">
        <v>12.05</v>
      </c>
      <c r="J4477" s="573">
        <v>12.05</v>
      </c>
    </row>
    <row r="4478" spans="1:10" ht="24" customHeight="1">
      <c r="A4478" s="576" t="s">
        <v>12926</v>
      </c>
      <c r="B4478" s="577" t="s">
        <v>12983</v>
      </c>
      <c r="C4478" s="576" t="s">
        <v>7</v>
      </c>
      <c r="D4478" s="576" t="s">
        <v>8150</v>
      </c>
      <c r="E4478" s="800" t="s">
        <v>12982</v>
      </c>
      <c r="F4478" s="800"/>
      <c r="G4478" s="575" t="s">
        <v>23</v>
      </c>
      <c r="H4478" s="574">
        <v>1</v>
      </c>
      <c r="I4478" s="573">
        <v>0.06</v>
      </c>
      <c r="J4478" s="573">
        <v>0.06</v>
      </c>
    </row>
    <row r="4479" spans="1:10" ht="24" customHeight="1">
      <c r="A4479" s="576" t="s">
        <v>12926</v>
      </c>
      <c r="B4479" s="577" t="s">
        <v>12979</v>
      </c>
      <c r="C4479" s="576" t="s">
        <v>7</v>
      </c>
      <c r="D4479" s="576" t="s">
        <v>8679</v>
      </c>
      <c r="E4479" s="800" t="s">
        <v>12978</v>
      </c>
      <c r="F4479" s="800"/>
      <c r="G4479" s="575" t="s">
        <v>23</v>
      </c>
      <c r="H4479" s="574">
        <v>1</v>
      </c>
      <c r="I4479" s="573">
        <v>0.71</v>
      </c>
      <c r="J4479" s="573">
        <v>0.71</v>
      </c>
    </row>
    <row r="4480" spans="1:10" ht="25.5">
      <c r="A4480" s="572"/>
      <c r="B4480" s="572"/>
      <c r="C4480" s="572"/>
      <c r="D4480" s="572"/>
      <c r="E4480" s="572" t="s">
        <v>12923</v>
      </c>
      <c r="F4480" s="571">
        <v>6.5956752999999999</v>
      </c>
      <c r="G4480" s="572" t="s">
        <v>12922</v>
      </c>
      <c r="H4480" s="571">
        <v>5.54</v>
      </c>
      <c r="I4480" s="572" t="s">
        <v>12921</v>
      </c>
      <c r="J4480" s="571">
        <v>12.14</v>
      </c>
    </row>
    <row r="4481" spans="1:10" ht="15" thickBot="1">
      <c r="A4481" s="572"/>
      <c r="B4481" s="572"/>
      <c r="C4481" s="572"/>
      <c r="D4481" s="572"/>
      <c r="E4481" s="572" t="s">
        <v>12920</v>
      </c>
      <c r="F4481" s="571">
        <v>4.25</v>
      </c>
      <c r="G4481" s="572"/>
      <c r="H4481" s="801" t="s">
        <v>12919</v>
      </c>
      <c r="I4481" s="801"/>
      <c r="J4481" s="571">
        <v>19.309999999999999</v>
      </c>
    </row>
    <row r="4482" spans="1:10" ht="0.95" customHeight="1" thickTop="1">
      <c r="A4482" s="570"/>
      <c r="B4482" s="570"/>
      <c r="C4482" s="570"/>
      <c r="D4482" s="570"/>
      <c r="E4482" s="570"/>
      <c r="F4482" s="570"/>
      <c r="G4482" s="570"/>
      <c r="H4482" s="570"/>
      <c r="I4482" s="570"/>
      <c r="J4482" s="570"/>
    </row>
    <row r="4483" spans="1:10" ht="18" customHeight="1">
      <c r="A4483" s="590"/>
      <c r="B4483" s="588" t="s">
        <v>12942</v>
      </c>
      <c r="C4483" s="590" t="s">
        <v>12941</v>
      </c>
      <c r="D4483" s="590" t="s">
        <v>12940</v>
      </c>
      <c r="E4483" s="802" t="s">
        <v>12939</v>
      </c>
      <c r="F4483" s="802"/>
      <c r="G4483" s="589" t="s">
        <v>12938</v>
      </c>
      <c r="H4483" s="588" t="s">
        <v>12937</v>
      </c>
      <c r="I4483" s="588" t="s">
        <v>12936</v>
      </c>
      <c r="J4483" s="588" t="s">
        <v>12935</v>
      </c>
    </row>
    <row r="4484" spans="1:10" ht="24" customHeight="1">
      <c r="A4484" s="586" t="s">
        <v>12934</v>
      </c>
      <c r="B4484" s="587" t="s">
        <v>13011</v>
      </c>
      <c r="C4484" s="586" t="s">
        <v>7</v>
      </c>
      <c r="D4484" s="586" t="s">
        <v>182</v>
      </c>
      <c r="E4484" s="803" t="s">
        <v>12928</v>
      </c>
      <c r="F4484" s="803"/>
      <c r="G4484" s="585" t="s">
        <v>23</v>
      </c>
      <c r="H4484" s="584">
        <v>1</v>
      </c>
      <c r="I4484" s="583">
        <v>15.04</v>
      </c>
      <c r="J4484" s="583">
        <v>15.04</v>
      </c>
    </row>
    <row r="4485" spans="1:10" ht="24" customHeight="1">
      <c r="A4485" s="581" t="s">
        <v>12930</v>
      </c>
      <c r="B4485" s="582" t="s">
        <v>13083</v>
      </c>
      <c r="C4485" s="581" t="s">
        <v>7</v>
      </c>
      <c r="D4485" s="581" t="s">
        <v>2906</v>
      </c>
      <c r="E4485" s="804" t="s">
        <v>12928</v>
      </c>
      <c r="F4485" s="804"/>
      <c r="G4485" s="580" t="s">
        <v>23</v>
      </c>
      <c r="H4485" s="579">
        <v>1</v>
      </c>
      <c r="I4485" s="578">
        <v>7.0000000000000007E-2</v>
      </c>
      <c r="J4485" s="578">
        <v>7.0000000000000007E-2</v>
      </c>
    </row>
    <row r="4486" spans="1:10" ht="24" customHeight="1">
      <c r="A4486" s="576" t="s">
        <v>12926</v>
      </c>
      <c r="B4486" s="577" t="s">
        <v>12988</v>
      </c>
      <c r="C4486" s="576" t="s">
        <v>7</v>
      </c>
      <c r="D4486" s="576" t="s">
        <v>4852</v>
      </c>
      <c r="E4486" s="800" t="s">
        <v>12984</v>
      </c>
      <c r="F4486" s="800"/>
      <c r="G4486" s="575" t="s">
        <v>23</v>
      </c>
      <c r="H4486" s="574">
        <v>1</v>
      </c>
      <c r="I4486" s="573">
        <v>0.96</v>
      </c>
      <c r="J4486" s="573">
        <v>0.96</v>
      </c>
    </row>
    <row r="4487" spans="1:10" ht="24" customHeight="1">
      <c r="A4487" s="576" t="s">
        <v>12926</v>
      </c>
      <c r="B4487" s="577" t="s">
        <v>13082</v>
      </c>
      <c r="C4487" s="576" t="s">
        <v>7</v>
      </c>
      <c r="D4487" s="576" t="s">
        <v>6443</v>
      </c>
      <c r="E4487" s="800" t="s">
        <v>12947</v>
      </c>
      <c r="F4487" s="800"/>
      <c r="G4487" s="575" t="s">
        <v>23</v>
      </c>
      <c r="H4487" s="574">
        <v>1</v>
      </c>
      <c r="I4487" s="573">
        <v>0.63</v>
      </c>
      <c r="J4487" s="573">
        <v>0.63</v>
      </c>
    </row>
    <row r="4488" spans="1:10" ht="24" customHeight="1">
      <c r="A4488" s="576" t="s">
        <v>12926</v>
      </c>
      <c r="B4488" s="577" t="s">
        <v>13081</v>
      </c>
      <c r="C4488" s="576" t="s">
        <v>7</v>
      </c>
      <c r="D4488" s="576" t="s">
        <v>6551</v>
      </c>
      <c r="E4488" s="800" t="s">
        <v>12947</v>
      </c>
      <c r="F4488" s="800"/>
      <c r="G4488" s="575" t="s">
        <v>23</v>
      </c>
      <c r="H4488" s="574">
        <v>1</v>
      </c>
      <c r="I4488" s="573">
        <v>0.01</v>
      </c>
      <c r="J4488" s="573">
        <v>0.01</v>
      </c>
    </row>
    <row r="4489" spans="1:10" ht="24" customHeight="1">
      <c r="A4489" s="576" t="s">
        <v>12926</v>
      </c>
      <c r="B4489" s="577" t="s">
        <v>12985</v>
      </c>
      <c r="C4489" s="576" t="s">
        <v>7</v>
      </c>
      <c r="D4489" s="576" t="s">
        <v>6514</v>
      </c>
      <c r="E4489" s="800" t="s">
        <v>12984</v>
      </c>
      <c r="F4489" s="800"/>
      <c r="G4489" s="575" t="s">
        <v>23</v>
      </c>
      <c r="H4489" s="574">
        <v>1</v>
      </c>
      <c r="I4489" s="573">
        <v>0.55000000000000004</v>
      </c>
      <c r="J4489" s="573">
        <v>0.55000000000000004</v>
      </c>
    </row>
    <row r="4490" spans="1:10" ht="24" customHeight="1">
      <c r="A4490" s="576" t="s">
        <v>12926</v>
      </c>
      <c r="B4490" s="577" t="s">
        <v>13080</v>
      </c>
      <c r="C4490" s="576" t="s">
        <v>7</v>
      </c>
      <c r="D4490" s="576" t="s">
        <v>7607</v>
      </c>
      <c r="E4490" s="800" t="s">
        <v>12980</v>
      </c>
      <c r="F4490" s="800"/>
      <c r="G4490" s="575" t="s">
        <v>23</v>
      </c>
      <c r="H4490" s="574">
        <v>1</v>
      </c>
      <c r="I4490" s="573">
        <v>12.05</v>
      </c>
      <c r="J4490" s="573">
        <v>12.05</v>
      </c>
    </row>
    <row r="4491" spans="1:10" ht="24" customHeight="1">
      <c r="A4491" s="576" t="s">
        <v>12926</v>
      </c>
      <c r="B4491" s="577" t="s">
        <v>12983</v>
      </c>
      <c r="C4491" s="576" t="s">
        <v>7</v>
      </c>
      <c r="D4491" s="576" t="s">
        <v>8150</v>
      </c>
      <c r="E4491" s="800" t="s">
        <v>12982</v>
      </c>
      <c r="F4491" s="800"/>
      <c r="G4491" s="575" t="s">
        <v>23</v>
      </c>
      <c r="H4491" s="574">
        <v>1</v>
      </c>
      <c r="I4491" s="573">
        <v>0.06</v>
      </c>
      <c r="J4491" s="573">
        <v>0.06</v>
      </c>
    </row>
    <row r="4492" spans="1:10" ht="24" customHeight="1">
      <c r="A4492" s="576" t="s">
        <v>12926</v>
      </c>
      <c r="B4492" s="577" t="s">
        <v>12979</v>
      </c>
      <c r="C4492" s="576" t="s">
        <v>7</v>
      </c>
      <c r="D4492" s="576" t="s">
        <v>8679</v>
      </c>
      <c r="E4492" s="800" t="s">
        <v>12978</v>
      </c>
      <c r="F4492" s="800"/>
      <c r="G4492" s="575" t="s">
        <v>23</v>
      </c>
      <c r="H4492" s="574">
        <v>1</v>
      </c>
      <c r="I4492" s="573">
        <v>0.71</v>
      </c>
      <c r="J4492" s="573">
        <v>0.71</v>
      </c>
    </row>
    <row r="4493" spans="1:10" ht="25.5">
      <c r="A4493" s="572"/>
      <c r="B4493" s="572"/>
      <c r="C4493" s="572"/>
      <c r="D4493" s="572"/>
      <c r="E4493" s="572" t="s">
        <v>12923</v>
      </c>
      <c r="F4493" s="571">
        <v>6.5848092999999999</v>
      </c>
      <c r="G4493" s="572" t="s">
        <v>12922</v>
      </c>
      <c r="H4493" s="571">
        <v>5.54</v>
      </c>
      <c r="I4493" s="572" t="s">
        <v>12921</v>
      </c>
      <c r="J4493" s="571">
        <v>12.12</v>
      </c>
    </row>
    <row r="4494" spans="1:10" ht="15" thickBot="1">
      <c r="A4494" s="572"/>
      <c r="B4494" s="572"/>
      <c r="C4494" s="572"/>
      <c r="D4494" s="572"/>
      <c r="E4494" s="572" t="s">
        <v>12920</v>
      </c>
      <c r="F4494" s="571">
        <v>4.24</v>
      </c>
      <c r="G4494" s="572"/>
      <c r="H4494" s="801" t="s">
        <v>12919</v>
      </c>
      <c r="I4494" s="801"/>
      <c r="J4494" s="571">
        <v>19.28</v>
      </c>
    </row>
    <row r="4495" spans="1:10" ht="0.95" customHeight="1" thickTop="1">
      <c r="A4495" s="570"/>
      <c r="B4495" s="570"/>
      <c r="C4495" s="570"/>
      <c r="D4495" s="570"/>
      <c r="E4495" s="570"/>
      <c r="F4495" s="570"/>
      <c r="G4495" s="570"/>
      <c r="H4495" s="570"/>
      <c r="I4495" s="570"/>
      <c r="J4495" s="570"/>
    </row>
    <row r="4496" spans="1:10" ht="18" customHeight="1">
      <c r="A4496" s="590"/>
      <c r="B4496" s="588" t="s">
        <v>12942</v>
      </c>
      <c r="C4496" s="590" t="s">
        <v>12941</v>
      </c>
      <c r="D4496" s="590" t="s">
        <v>12940</v>
      </c>
      <c r="E4496" s="802" t="s">
        <v>12939</v>
      </c>
      <c r="F4496" s="802"/>
      <c r="G4496" s="589" t="s">
        <v>12938</v>
      </c>
      <c r="H4496" s="588" t="s">
        <v>12937</v>
      </c>
      <c r="I4496" s="588" t="s">
        <v>12936</v>
      </c>
      <c r="J4496" s="588" t="s">
        <v>12935</v>
      </c>
    </row>
    <row r="4497" spans="1:10" ht="48" customHeight="1">
      <c r="A4497" s="586" t="s">
        <v>12934</v>
      </c>
      <c r="B4497" s="587" t="s">
        <v>13079</v>
      </c>
      <c r="C4497" s="586" t="s">
        <v>7</v>
      </c>
      <c r="D4497" s="586" t="s">
        <v>2987</v>
      </c>
      <c r="E4497" s="803" t="s">
        <v>12945</v>
      </c>
      <c r="F4497" s="803"/>
      <c r="G4497" s="585" t="s">
        <v>23</v>
      </c>
      <c r="H4497" s="584">
        <v>1</v>
      </c>
      <c r="I4497" s="583">
        <v>1.1399999999999999</v>
      </c>
      <c r="J4497" s="583">
        <v>1.1399999999999999</v>
      </c>
    </row>
    <row r="4498" spans="1:10" ht="36" customHeight="1">
      <c r="A4498" s="576" t="s">
        <v>12926</v>
      </c>
      <c r="B4498" s="577" t="s">
        <v>13076</v>
      </c>
      <c r="C4498" s="576" t="s">
        <v>7</v>
      </c>
      <c r="D4498" s="576" t="s">
        <v>7778</v>
      </c>
      <c r="E4498" s="800" t="s">
        <v>12924</v>
      </c>
      <c r="F4498" s="800"/>
      <c r="G4498" s="575" t="s">
        <v>41</v>
      </c>
      <c r="H4498" s="574">
        <v>6.3999999999999997E-5</v>
      </c>
      <c r="I4498" s="573">
        <v>17894.63</v>
      </c>
      <c r="J4498" s="573">
        <v>1.1399999999999999</v>
      </c>
    </row>
    <row r="4499" spans="1:10" ht="25.5">
      <c r="A4499" s="572"/>
      <c r="B4499" s="572"/>
      <c r="C4499" s="572"/>
      <c r="D4499" s="572"/>
      <c r="E4499" s="572" t="s">
        <v>12923</v>
      </c>
      <c r="F4499" s="571">
        <v>0</v>
      </c>
      <c r="G4499" s="572" t="s">
        <v>12922</v>
      </c>
      <c r="H4499" s="571">
        <v>0</v>
      </c>
      <c r="I4499" s="572" t="s">
        <v>12921</v>
      </c>
      <c r="J4499" s="571">
        <v>0</v>
      </c>
    </row>
    <row r="4500" spans="1:10" ht="15" thickBot="1">
      <c r="A4500" s="572"/>
      <c r="B4500" s="572"/>
      <c r="C4500" s="572"/>
      <c r="D4500" s="572"/>
      <c r="E4500" s="572" t="s">
        <v>12920</v>
      </c>
      <c r="F4500" s="571">
        <v>0.32</v>
      </c>
      <c r="G4500" s="572"/>
      <c r="H4500" s="801" t="s">
        <v>12919</v>
      </c>
      <c r="I4500" s="801"/>
      <c r="J4500" s="571">
        <v>1.46</v>
      </c>
    </row>
    <row r="4501" spans="1:10" ht="0.95" customHeight="1" thickTop="1">
      <c r="A4501" s="570"/>
      <c r="B4501" s="570"/>
      <c r="C4501" s="570"/>
      <c r="D4501" s="570"/>
      <c r="E4501" s="570"/>
      <c r="F4501" s="570"/>
      <c r="G4501" s="570"/>
      <c r="H4501" s="570"/>
      <c r="I4501" s="570"/>
      <c r="J4501" s="570"/>
    </row>
    <row r="4502" spans="1:10" ht="18" customHeight="1">
      <c r="A4502" s="590"/>
      <c r="B4502" s="588" t="s">
        <v>12942</v>
      </c>
      <c r="C4502" s="590" t="s">
        <v>12941</v>
      </c>
      <c r="D4502" s="590" t="s">
        <v>12940</v>
      </c>
      <c r="E4502" s="802" t="s">
        <v>12939</v>
      </c>
      <c r="F4502" s="802"/>
      <c r="G4502" s="589" t="s">
        <v>12938</v>
      </c>
      <c r="H4502" s="588" t="s">
        <v>12937</v>
      </c>
      <c r="I4502" s="588" t="s">
        <v>12936</v>
      </c>
      <c r="J4502" s="588" t="s">
        <v>12935</v>
      </c>
    </row>
    <row r="4503" spans="1:10" ht="36" customHeight="1">
      <c r="A4503" s="586" t="s">
        <v>12934</v>
      </c>
      <c r="B4503" s="587" t="s">
        <v>13078</v>
      </c>
      <c r="C4503" s="586" t="s">
        <v>7</v>
      </c>
      <c r="D4503" s="586" t="s">
        <v>2988</v>
      </c>
      <c r="E4503" s="803" t="s">
        <v>12945</v>
      </c>
      <c r="F4503" s="803"/>
      <c r="G4503" s="585" t="s">
        <v>23</v>
      </c>
      <c r="H4503" s="584">
        <v>1</v>
      </c>
      <c r="I4503" s="583">
        <v>0.13</v>
      </c>
      <c r="J4503" s="583">
        <v>0.13</v>
      </c>
    </row>
    <row r="4504" spans="1:10" ht="36" customHeight="1">
      <c r="A4504" s="576" t="s">
        <v>12926</v>
      </c>
      <c r="B4504" s="577" t="s">
        <v>13076</v>
      </c>
      <c r="C4504" s="576" t="s">
        <v>7</v>
      </c>
      <c r="D4504" s="576" t="s">
        <v>7778</v>
      </c>
      <c r="E4504" s="800" t="s">
        <v>12924</v>
      </c>
      <c r="F4504" s="800"/>
      <c r="G4504" s="575" t="s">
        <v>41</v>
      </c>
      <c r="H4504" s="574">
        <v>7.6000000000000001E-6</v>
      </c>
      <c r="I4504" s="573">
        <v>17894.63</v>
      </c>
      <c r="J4504" s="573">
        <v>0.13</v>
      </c>
    </row>
    <row r="4505" spans="1:10" ht="25.5">
      <c r="A4505" s="572"/>
      <c r="B4505" s="572"/>
      <c r="C4505" s="572"/>
      <c r="D4505" s="572"/>
      <c r="E4505" s="572" t="s">
        <v>12923</v>
      </c>
      <c r="F4505" s="571">
        <v>0</v>
      </c>
      <c r="G4505" s="572" t="s">
        <v>12922</v>
      </c>
      <c r="H4505" s="571">
        <v>0</v>
      </c>
      <c r="I4505" s="572" t="s">
        <v>12921</v>
      </c>
      <c r="J4505" s="571">
        <v>0</v>
      </c>
    </row>
    <row r="4506" spans="1:10" ht="15" thickBot="1">
      <c r="A4506" s="572"/>
      <c r="B4506" s="572"/>
      <c r="C4506" s="572"/>
      <c r="D4506" s="572"/>
      <c r="E4506" s="572" t="s">
        <v>12920</v>
      </c>
      <c r="F4506" s="571">
        <v>0.03</v>
      </c>
      <c r="G4506" s="572"/>
      <c r="H4506" s="801" t="s">
        <v>12919</v>
      </c>
      <c r="I4506" s="801"/>
      <c r="J4506" s="571">
        <v>0.16</v>
      </c>
    </row>
    <row r="4507" spans="1:10" ht="0.95" customHeight="1" thickTop="1">
      <c r="A4507" s="570"/>
      <c r="B4507" s="570"/>
      <c r="C4507" s="570"/>
      <c r="D4507" s="570"/>
      <c r="E4507" s="570"/>
      <c r="F4507" s="570"/>
      <c r="G4507" s="570"/>
      <c r="H4507" s="570"/>
      <c r="I4507" s="570"/>
      <c r="J4507" s="570"/>
    </row>
    <row r="4508" spans="1:10" ht="18" customHeight="1">
      <c r="A4508" s="590"/>
      <c r="B4508" s="588" t="s">
        <v>12942</v>
      </c>
      <c r="C4508" s="590" t="s">
        <v>12941</v>
      </c>
      <c r="D4508" s="590" t="s">
        <v>12940</v>
      </c>
      <c r="E4508" s="802" t="s">
        <v>12939</v>
      </c>
      <c r="F4508" s="802"/>
      <c r="G4508" s="589" t="s">
        <v>12938</v>
      </c>
      <c r="H4508" s="588" t="s">
        <v>12937</v>
      </c>
      <c r="I4508" s="588" t="s">
        <v>12936</v>
      </c>
      <c r="J4508" s="588" t="s">
        <v>12935</v>
      </c>
    </row>
    <row r="4509" spans="1:10" ht="48" customHeight="1">
      <c r="A4509" s="586" t="s">
        <v>12934</v>
      </c>
      <c r="B4509" s="587" t="s">
        <v>13077</v>
      </c>
      <c r="C4509" s="586" t="s">
        <v>7</v>
      </c>
      <c r="D4509" s="586" t="s">
        <v>2989</v>
      </c>
      <c r="E4509" s="803" t="s">
        <v>12945</v>
      </c>
      <c r="F4509" s="803"/>
      <c r="G4509" s="585" t="s">
        <v>23</v>
      </c>
      <c r="H4509" s="584">
        <v>1</v>
      </c>
      <c r="I4509" s="583">
        <v>1.43</v>
      </c>
      <c r="J4509" s="583">
        <v>1.43</v>
      </c>
    </row>
    <row r="4510" spans="1:10" ht="36" customHeight="1">
      <c r="A4510" s="576" t="s">
        <v>12926</v>
      </c>
      <c r="B4510" s="577" t="s">
        <v>13076</v>
      </c>
      <c r="C4510" s="576" t="s">
        <v>7</v>
      </c>
      <c r="D4510" s="576" t="s">
        <v>7778</v>
      </c>
      <c r="E4510" s="800" t="s">
        <v>12924</v>
      </c>
      <c r="F4510" s="800"/>
      <c r="G4510" s="575" t="s">
        <v>41</v>
      </c>
      <c r="H4510" s="574">
        <v>8.0000000000000007E-5</v>
      </c>
      <c r="I4510" s="573">
        <v>17894.63</v>
      </c>
      <c r="J4510" s="573">
        <v>1.43</v>
      </c>
    </row>
    <row r="4511" spans="1:10" ht="25.5">
      <c r="A4511" s="572"/>
      <c r="B4511" s="572"/>
      <c r="C4511" s="572"/>
      <c r="D4511" s="572"/>
      <c r="E4511" s="572" t="s">
        <v>12923</v>
      </c>
      <c r="F4511" s="571">
        <v>0</v>
      </c>
      <c r="G4511" s="572" t="s">
        <v>12922</v>
      </c>
      <c r="H4511" s="571">
        <v>0</v>
      </c>
      <c r="I4511" s="572" t="s">
        <v>12921</v>
      </c>
      <c r="J4511" s="571">
        <v>0</v>
      </c>
    </row>
    <row r="4512" spans="1:10" ht="15" thickBot="1">
      <c r="A4512" s="572"/>
      <c r="B4512" s="572"/>
      <c r="C4512" s="572"/>
      <c r="D4512" s="572"/>
      <c r="E4512" s="572" t="s">
        <v>12920</v>
      </c>
      <c r="F4512" s="571">
        <v>0.4</v>
      </c>
      <c r="G4512" s="572"/>
      <c r="H4512" s="801" t="s">
        <v>12919</v>
      </c>
      <c r="I4512" s="801"/>
      <c r="J4512" s="571">
        <v>1.83</v>
      </c>
    </row>
    <row r="4513" spans="1:10" ht="0.95" customHeight="1" thickTop="1">
      <c r="A4513" s="570"/>
      <c r="B4513" s="570"/>
      <c r="C4513" s="570"/>
      <c r="D4513" s="570"/>
      <c r="E4513" s="570"/>
      <c r="F4513" s="570"/>
      <c r="G4513" s="570"/>
      <c r="H4513" s="570"/>
      <c r="I4513" s="570"/>
      <c r="J4513" s="570"/>
    </row>
    <row r="4514" spans="1:10" ht="18" customHeight="1">
      <c r="A4514" s="590"/>
      <c r="B4514" s="588" t="s">
        <v>12942</v>
      </c>
      <c r="C4514" s="590" t="s">
        <v>12941</v>
      </c>
      <c r="D4514" s="590" t="s">
        <v>12940</v>
      </c>
      <c r="E4514" s="802" t="s">
        <v>12939</v>
      </c>
      <c r="F4514" s="802"/>
      <c r="G4514" s="589" t="s">
        <v>12938</v>
      </c>
      <c r="H4514" s="588" t="s">
        <v>12937</v>
      </c>
      <c r="I4514" s="588" t="s">
        <v>12936</v>
      </c>
      <c r="J4514" s="588" t="s">
        <v>12935</v>
      </c>
    </row>
    <row r="4515" spans="1:10" ht="36" customHeight="1">
      <c r="A4515" s="586" t="s">
        <v>12934</v>
      </c>
      <c r="B4515" s="587" t="s">
        <v>13075</v>
      </c>
      <c r="C4515" s="586" t="s">
        <v>7</v>
      </c>
      <c r="D4515" s="586" t="s">
        <v>3949</v>
      </c>
      <c r="E4515" s="803" t="s">
        <v>13070</v>
      </c>
      <c r="F4515" s="803"/>
      <c r="G4515" s="585" t="s">
        <v>12963</v>
      </c>
      <c r="H4515" s="584">
        <v>1</v>
      </c>
      <c r="I4515" s="583">
        <v>2380.48</v>
      </c>
      <c r="J4515" s="583">
        <v>2380.48</v>
      </c>
    </row>
    <row r="4516" spans="1:10" ht="36" customHeight="1">
      <c r="A4516" s="581" t="s">
        <v>12930</v>
      </c>
      <c r="B4516" s="582" t="s">
        <v>12952</v>
      </c>
      <c r="C4516" s="581" t="s">
        <v>7</v>
      </c>
      <c r="D4516" s="581" t="s">
        <v>1822</v>
      </c>
      <c r="E4516" s="804" t="s">
        <v>12945</v>
      </c>
      <c r="F4516" s="804"/>
      <c r="G4516" s="580" t="s">
        <v>46</v>
      </c>
      <c r="H4516" s="579">
        <v>6.6349999999999998</v>
      </c>
      <c r="I4516" s="578">
        <v>1.77</v>
      </c>
      <c r="J4516" s="578">
        <v>11.74</v>
      </c>
    </row>
    <row r="4517" spans="1:10" ht="36" customHeight="1">
      <c r="A4517" s="581" t="s">
        <v>12930</v>
      </c>
      <c r="B4517" s="582" t="s">
        <v>13003</v>
      </c>
      <c r="C4517" s="581" t="s">
        <v>7</v>
      </c>
      <c r="D4517" s="581" t="s">
        <v>2044</v>
      </c>
      <c r="E4517" s="804" t="s">
        <v>12945</v>
      </c>
      <c r="F4517" s="804"/>
      <c r="G4517" s="580" t="s">
        <v>46</v>
      </c>
      <c r="H4517" s="579">
        <v>0.48770000000000002</v>
      </c>
      <c r="I4517" s="578">
        <v>17.809999999999999</v>
      </c>
      <c r="J4517" s="578">
        <v>8.68</v>
      </c>
    </row>
    <row r="4518" spans="1:10" ht="36" customHeight="1">
      <c r="A4518" s="581" t="s">
        <v>12930</v>
      </c>
      <c r="B4518" s="582" t="s">
        <v>13004</v>
      </c>
      <c r="C4518" s="581" t="s">
        <v>7</v>
      </c>
      <c r="D4518" s="581" t="s">
        <v>2045</v>
      </c>
      <c r="E4518" s="804" t="s">
        <v>12945</v>
      </c>
      <c r="F4518" s="804"/>
      <c r="G4518" s="580" t="s">
        <v>61</v>
      </c>
      <c r="H4518" s="579">
        <v>0.70430000000000004</v>
      </c>
      <c r="I4518" s="578">
        <v>15.16</v>
      </c>
      <c r="J4518" s="578">
        <v>10.67</v>
      </c>
    </row>
    <row r="4519" spans="1:10" ht="36" customHeight="1">
      <c r="A4519" s="581" t="s">
        <v>12930</v>
      </c>
      <c r="B4519" s="582" t="s">
        <v>12953</v>
      </c>
      <c r="C4519" s="581" t="s">
        <v>7</v>
      </c>
      <c r="D4519" s="581" t="s">
        <v>1823</v>
      </c>
      <c r="E4519" s="804" t="s">
        <v>12945</v>
      </c>
      <c r="F4519" s="804"/>
      <c r="G4519" s="580" t="s">
        <v>61</v>
      </c>
      <c r="H4519" s="579">
        <v>18.246200000000002</v>
      </c>
      <c r="I4519" s="578">
        <v>0.44</v>
      </c>
      <c r="J4519" s="578">
        <v>8.02</v>
      </c>
    </row>
    <row r="4520" spans="1:10" ht="48" customHeight="1">
      <c r="A4520" s="581" t="s">
        <v>12930</v>
      </c>
      <c r="B4520" s="582" t="s">
        <v>13072</v>
      </c>
      <c r="C4520" s="581" t="s">
        <v>7</v>
      </c>
      <c r="D4520" s="581" t="s">
        <v>2309</v>
      </c>
      <c r="E4520" s="804" t="s">
        <v>13070</v>
      </c>
      <c r="F4520" s="804"/>
      <c r="G4520" s="580" t="s">
        <v>21</v>
      </c>
      <c r="H4520" s="579">
        <v>27.898800000000001</v>
      </c>
      <c r="I4520" s="578">
        <v>19.739999999999998</v>
      </c>
      <c r="J4520" s="578">
        <v>550.72</v>
      </c>
    </row>
    <row r="4521" spans="1:10" ht="36" customHeight="1">
      <c r="A4521" s="581" t="s">
        <v>12930</v>
      </c>
      <c r="B4521" s="582" t="s">
        <v>13074</v>
      </c>
      <c r="C4521" s="581" t="s">
        <v>7</v>
      </c>
      <c r="D4521" s="581" t="s">
        <v>2776</v>
      </c>
      <c r="E4521" s="804" t="s">
        <v>13070</v>
      </c>
      <c r="F4521" s="804"/>
      <c r="G4521" s="580" t="s">
        <v>12963</v>
      </c>
      <c r="H4521" s="579">
        <v>1.2</v>
      </c>
      <c r="I4521" s="578">
        <v>371.11</v>
      </c>
      <c r="J4521" s="578">
        <v>445.33</v>
      </c>
    </row>
    <row r="4522" spans="1:10" ht="24" customHeight="1">
      <c r="A4522" s="581" t="s">
        <v>12930</v>
      </c>
      <c r="B4522" s="582" t="s">
        <v>13069</v>
      </c>
      <c r="C4522" s="581" t="s">
        <v>7</v>
      </c>
      <c r="D4522" s="581" t="s">
        <v>54</v>
      </c>
      <c r="E4522" s="804" t="s">
        <v>12928</v>
      </c>
      <c r="F4522" s="804"/>
      <c r="G4522" s="580" t="s">
        <v>23</v>
      </c>
      <c r="H4522" s="579">
        <v>5.96</v>
      </c>
      <c r="I4522" s="578">
        <v>21.16</v>
      </c>
      <c r="J4522" s="578">
        <v>126.11</v>
      </c>
    </row>
    <row r="4523" spans="1:10" ht="24" customHeight="1">
      <c r="A4523" s="581" t="s">
        <v>12930</v>
      </c>
      <c r="B4523" s="582" t="s">
        <v>13068</v>
      </c>
      <c r="C4523" s="581" t="s">
        <v>7</v>
      </c>
      <c r="D4523" s="581" t="s">
        <v>47</v>
      </c>
      <c r="E4523" s="804" t="s">
        <v>12928</v>
      </c>
      <c r="F4523" s="804"/>
      <c r="G4523" s="580" t="s">
        <v>23</v>
      </c>
      <c r="H4523" s="579">
        <v>1.1919999999999999</v>
      </c>
      <c r="I4523" s="578">
        <v>16.3</v>
      </c>
      <c r="J4523" s="578">
        <v>19.420000000000002</v>
      </c>
    </row>
    <row r="4524" spans="1:10" ht="24" customHeight="1">
      <c r="A4524" s="581" t="s">
        <v>12930</v>
      </c>
      <c r="B4524" s="582" t="s">
        <v>12929</v>
      </c>
      <c r="C4524" s="581" t="s">
        <v>7</v>
      </c>
      <c r="D4524" s="581" t="s">
        <v>25</v>
      </c>
      <c r="E4524" s="804" t="s">
        <v>12928</v>
      </c>
      <c r="F4524" s="804"/>
      <c r="G4524" s="580" t="s">
        <v>23</v>
      </c>
      <c r="H4524" s="579">
        <v>31.5459</v>
      </c>
      <c r="I4524" s="578">
        <v>15.65</v>
      </c>
      <c r="J4524" s="578">
        <v>493.69</v>
      </c>
    </row>
    <row r="4525" spans="1:10" ht="24" customHeight="1">
      <c r="A4525" s="581" t="s">
        <v>12930</v>
      </c>
      <c r="B4525" s="582" t="s">
        <v>13035</v>
      </c>
      <c r="C4525" s="581" t="s">
        <v>7</v>
      </c>
      <c r="D4525" s="581" t="s">
        <v>49</v>
      </c>
      <c r="E4525" s="804" t="s">
        <v>12928</v>
      </c>
      <c r="F4525" s="804"/>
      <c r="G4525" s="580" t="s">
        <v>23</v>
      </c>
      <c r="H4525" s="579">
        <v>31.5459</v>
      </c>
      <c r="I4525" s="578">
        <v>19.86</v>
      </c>
      <c r="J4525" s="578">
        <v>626.5</v>
      </c>
    </row>
    <row r="4526" spans="1:10" ht="24" customHeight="1">
      <c r="A4526" s="576" t="s">
        <v>12926</v>
      </c>
      <c r="B4526" s="577" t="s">
        <v>13067</v>
      </c>
      <c r="C4526" s="576" t="s">
        <v>7</v>
      </c>
      <c r="D4526" s="576" t="s">
        <v>5638</v>
      </c>
      <c r="E4526" s="800" t="s">
        <v>12924</v>
      </c>
      <c r="F4526" s="800"/>
      <c r="G4526" s="575" t="s">
        <v>13042</v>
      </c>
      <c r="H4526" s="574">
        <v>1.9403999999999999</v>
      </c>
      <c r="I4526" s="573">
        <v>29.88</v>
      </c>
      <c r="J4526" s="573">
        <v>57.97</v>
      </c>
    </row>
    <row r="4527" spans="1:10" ht="24" customHeight="1">
      <c r="A4527" s="576" t="s">
        <v>12926</v>
      </c>
      <c r="B4527" s="577" t="s">
        <v>13066</v>
      </c>
      <c r="C4527" s="576" t="s">
        <v>7</v>
      </c>
      <c r="D4527" s="576" t="s">
        <v>6225</v>
      </c>
      <c r="E4527" s="800" t="s">
        <v>12924</v>
      </c>
      <c r="F4527" s="800"/>
      <c r="G4527" s="575" t="s">
        <v>58</v>
      </c>
      <c r="H4527" s="574">
        <v>8.3299999999999999E-2</v>
      </c>
      <c r="I4527" s="573">
        <v>5.24</v>
      </c>
      <c r="J4527" s="573">
        <v>0.43</v>
      </c>
    </row>
    <row r="4528" spans="1:10" ht="24" customHeight="1">
      <c r="A4528" s="576" t="s">
        <v>12926</v>
      </c>
      <c r="B4528" s="577" t="s">
        <v>13065</v>
      </c>
      <c r="C4528" s="576" t="s">
        <v>7</v>
      </c>
      <c r="D4528" s="576" t="s">
        <v>7953</v>
      </c>
      <c r="E4528" s="800" t="s">
        <v>12924</v>
      </c>
      <c r="F4528" s="800"/>
      <c r="G4528" s="575" t="s">
        <v>21</v>
      </c>
      <c r="H4528" s="574">
        <v>0.4365</v>
      </c>
      <c r="I4528" s="573">
        <v>15.99</v>
      </c>
      <c r="J4528" s="573">
        <v>6.97</v>
      </c>
    </row>
    <row r="4529" spans="1:10" ht="24" customHeight="1">
      <c r="A4529" s="576" t="s">
        <v>12926</v>
      </c>
      <c r="B4529" s="577" t="s">
        <v>13064</v>
      </c>
      <c r="C4529" s="576" t="s">
        <v>7</v>
      </c>
      <c r="D4529" s="576" t="s">
        <v>11365</v>
      </c>
      <c r="E4529" s="800" t="s">
        <v>12924</v>
      </c>
      <c r="F4529" s="800"/>
      <c r="G4529" s="575" t="s">
        <v>18</v>
      </c>
      <c r="H4529" s="574">
        <v>5.6283000000000003</v>
      </c>
      <c r="I4529" s="573">
        <v>2.5299999999999998</v>
      </c>
      <c r="J4529" s="573">
        <v>14.23</v>
      </c>
    </row>
    <row r="4530" spans="1:10" ht="25.5">
      <c r="A4530" s="572"/>
      <c r="B4530" s="572"/>
      <c r="C4530" s="572"/>
      <c r="D4530" s="572"/>
      <c r="E4530" s="572" t="s">
        <v>12923</v>
      </c>
      <c r="F4530" s="571">
        <v>652.56981419102465</v>
      </c>
      <c r="G4530" s="572" t="s">
        <v>12922</v>
      </c>
      <c r="H4530" s="571">
        <v>548.54999999999995</v>
      </c>
      <c r="I4530" s="572" t="s">
        <v>12921</v>
      </c>
      <c r="J4530" s="571">
        <v>1201.1199999999999</v>
      </c>
    </row>
    <row r="4531" spans="1:10" ht="15" thickBot="1">
      <c r="A4531" s="572"/>
      <c r="B4531" s="572"/>
      <c r="C4531" s="572"/>
      <c r="D4531" s="572"/>
      <c r="E4531" s="572" t="s">
        <v>12920</v>
      </c>
      <c r="F4531" s="571">
        <v>672.24</v>
      </c>
      <c r="G4531" s="572"/>
      <c r="H4531" s="801" t="s">
        <v>12919</v>
      </c>
      <c r="I4531" s="801"/>
      <c r="J4531" s="571">
        <v>3052.72</v>
      </c>
    </row>
    <row r="4532" spans="1:10" ht="0.95" customHeight="1" thickTop="1">
      <c r="A4532" s="570"/>
      <c r="B4532" s="570"/>
      <c r="C4532" s="570"/>
      <c r="D4532" s="570"/>
      <c r="E4532" s="570"/>
      <c r="F4532" s="570"/>
      <c r="G4532" s="570"/>
      <c r="H4532" s="570"/>
      <c r="I4532" s="570"/>
      <c r="J4532" s="570"/>
    </row>
    <row r="4533" spans="1:10" ht="18" customHeight="1">
      <c r="A4533" s="590"/>
      <c r="B4533" s="588" t="s">
        <v>12942</v>
      </c>
      <c r="C4533" s="590" t="s">
        <v>12941</v>
      </c>
      <c r="D4533" s="590" t="s">
        <v>12940</v>
      </c>
      <c r="E4533" s="802" t="s">
        <v>12939</v>
      </c>
      <c r="F4533" s="802"/>
      <c r="G4533" s="589" t="s">
        <v>12938</v>
      </c>
      <c r="H4533" s="588" t="s">
        <v>12937</v>
      </c>
      <c r="I4533" s="588" t="s">
        <v>12936</v>
      </c>
      <c r="J4533" s="588" t="s">
        <v>12935</v>
      </c>
    </row>
    <row r="4534" spans="1:10" ht="36" customHeight="1">
      <c r="A4534" s="586" t="s">
        <v>12934</v>
      </c>
      <c r="B4534" s="587" t="s">
        <v>13073</v>
      </c>
      <c r="C4534" s="586" t="s">
        <v>7</v>
      </c>
      <c r="D4534" s="586" t="s">
        <v>3950</v>
      </c>
      <c r="E4534" s="803" t="s">
        <v>13070</v>
      </c>
      <c r="F4534" s="803"/>
      <c r="G4534" s="585" t="s">
        <v>12963</v>
      </c>
      <c r="H4534" s="584">
        <v>1</v>
      </c>
      <c r="I4534" s="583">
        <v>2016.79</v>
      </c>
      <c r="J4534" s="583">
        <v>2016.79</v>
      </c>
    </row>
    <row r="4535" spans="1:10" ht="36" customHeight="1">
      <c r="A4535" s="581" t="s">
        <v>12930</v>
      </c>
      <c r="B4535" s="582" t="s">
        <v>12952</v>
      </c>
      <c r="C4535" s="581" t="s">
        <v>7</v>
      </c>
      <c r="D4535" s="581" t="s">
        <v>1822</v>
      </c>
      <c r="E4535" s="804" t="s">
        <v>12945</v>
      </c>
      <c r="F4535" s="804"/>
      <c r="G4535" s="580" t="s">
        <v>46</v>
      </c>
      <c r="H4535" s="579">
        <v>4.7533000000000003</v>
      </c>
      <c r="I4535" s="578">
        <v>1.77</v>
      </c>
      <c r="J4535" s="578">
        <v>8.41</v>
      </c>
    </row>
    <row r="4536" spans="1:10" ht="36" customHeight="1">
      <c r="A4536" s="581" t="s">
        <v>12930</v>
      </c>
      <c r="B4536" s="582" t="s">
        <v>13003</v>
      </c>
      <c r="C4536" s="581" t="s">
        <v>7</v>
      </c>
      <c r="D4536" s="581" t="s">
        <v>2044</v>
      </c>
      <c r="E4536" s="804" t="s">
        <v>12945</v>
      </c>
      <c r="F4536" s="804"/>
      <c r="G4536" s="580" t="s">
        <v>46</v>
      </c>
      <c r="H4536" s="579">
        <v>0.313</v>
      </c>
      <c r="I4536" s="578">
        <v>17.809999999999999</v>
      </c>
      <c r="J4536" s="578">
        <v>5.57</v>
      </c>
    </row>
    <row r="4537" spans="1:10" ht="36" customHeight="1">
      <c r="A4537" s="581" t="s">
        <v>12930</v>
      </c>
      <c r="B4537" s="582" t="s">
        <v>13004</v>
      </c>
      <c r="C4537" s="581" t="s">
        <v>7</v>
      </c>
      <c r="D4537" s="581" t="s">
        <v>2045</v>
      </c>
      <c r="E4537" s="804" t="s">
        <v>12945</v>
      </c>
      <c r="F4537" s="804"/>
      <c r="G4537" s="580" t="s">
        <v>61</v>
      </c>
      <c r="H4537" s="579">
        <v>0.42259999999999998</v>
      </c>
      <c r="I4537" s="578">
        <v>15.16</v>
      </c>
      <c r="J4537" s="578">
        <v>6.4</v>
      </c>
    </row>
    <row r="4538" spans="1:10" ht="36" customHeight="1">
      <c r="A4538" s="581" t="s">
        <v>12930</v>
      </c>
      <c r="B4538" s="582" t="s">
        <v>12953</v>
      </c>
      <c r="C4538" s="581" t="s">
        <v>7</v>
      </c>
      <c r="D4538" s="581" t="s">
        <v>1823</v>
      </c>
      <c r="E4538" s="804" t="s">
        <v>12945</v>
      </c>
      <c r="F4538" s="804"/>
      <c r="G4538" s="580" t="s">
        <v>61</v>
      </c>
      <c r="H4538" s="579">
        <v>13.0715</v>
      </c>
      <c r="I4538" s="578">
        <v>0.44</v>
      </c>
      <c r="J4538" s="578">
        <v>5.75</v>
      </c>
    </row>
    <row r="4539" spans="1:10" ht="48" customHeight="1">
      <c r="A4539" s="581" t="s">
        <v>12930</v>
      </c>
      <c r="B4539" s="582" t="s">
        <v>13072</v>
      </c>
      <c r="C4539" s="581" t="s">
        <v>7</v>
      </c>
      <c r="D4539" s="581" t="s">
        <v>2309</v>
      </c>
      <c r="E4539" s="804" t="s">
        <v>13070</v>
      </c>
      <c r="F4539" s="804"/>
      <c r="G4539" s="580" t="s">
        <v>21</v>
      </c>
      <c r="H4539" s="579">
        <v>28.936900000000001</v>
      </c>
      <c r="I4539" s="578">
        <v>19.739999999999998</v>
      </c>
      <c r="J4539" s="578">
        <v>571.21</v>
      </c>
    </row>
    <row r="4540" spans="1:10" ht="36" customHeight="1">
      <c r="A4540" s="581" t="s">
        <v>12930</v>
      </c>
      <c r="B4540" s="582" t="s">
        <v>13071</v>
      </c>
      <c r="C4540" s="581" t="s">
        <v>7</v>
      </c>
      <c r="D4540" s="581" t="s">
        <v>2777</v>
      </c>
      <c r="E4540" s="804" t="s">
        <v>13070</v>
      </c>
      <c r="F4540" s="804"/>
      <c r="G4540" s="580" t="s">
        <v>12963</v>
      </c>
      <c r="H4540" s="579">
        <v>1.2</v>
      </c>
      <c r="I4540" s="578">
        <v>384.94</v>
      </c>
      <c r="J4540" s="578">
        <v>461.92</v>
      </c>
    </row>
    <row r="4541" spans="1:10" ht="24" customHeight="1">
      <c r="A4541" s="581" t="s">
        <v>12930</v>
      </c>
      <c r="B4541" s="582" t="s">
        <v>13069</v>
      </c>
      <c r="C4541" s="581" t="s">
        <v>7</v>
      </c>
      <c r="D4541" s="581" t="s">
        <v>54</v>
      </c>
      <c r="E4541" s="804" t="s">
        <v>12928</v>
      </c>
      <c r="F4541" s="804"/>
      <c r="G4541" s="580" t="s">
        <v>23</v>
      </c>
      <c r="H4541" s="579">
        <v>3.6779999999999999</v>
      </c>
      <c r="I4541" s="578">
        <v>21.16</v>
      </c>
      <c r="J4541" s="578">
        <v>77.819999999999993</v>
      </c>
    </row>
    <row r="4542" spans="1:10" ht="24" customHeight="1">
      <c r="A4542" s="581" t="s">
        <v>12930</v>
      </c>
      <c r="B4542" s="582" t="s">
        <v>13068</v>
      </c>
      <c r="C4542" s="581" t="s">
        <v>7</v>
      </c>
      <c r="D4542" s="581" t="s">
        <v>47</v>
      </c>
      <c r="E4542" s="804" t="s">
        <v>12928</v>
      </c>
      <c r="F4542" s="804"/>
      <c r="G4542" s="580" t="s">
        <v>23</v>
      </c>
      <c r="H4542" s="579">
        <v>0.73560000000000003</v>
      </c>
      <c r="I4542" s="578">
        <v>16.3</v>
      </c>
      <c r="J4542" s="578">
        <v>11.99</v>
      </c>
    </row>
    <row r="4543" spans="1:10" ht="24" customHeight="1">
      <c r="A4543" s="581" t="s">
        <v>12930</v>
      </c>
      <c r="B4543" s="582" t="s">
        <v>12929</v>
      </c>
      <c r="C4543" s="581" t="s">
        <v>7</v>
      </c>
      <c r="D4543" s="581" t="s">
        <v>25</v>
      </c>
      <c r="E4543" s="804" t="s">
        <v>12928</v>
      </c>
      <c r="F4543" s="804"/>
      <c r="G4543" s="580" t="s">
        <v>23</v>
      </c>
      <c r="H4543" s="579">
        <v>22.888400000000001</v>
      </c>
      <c r="I4543" s="578">
        <v>15.65</v>
      </c>
      <c r="J4543" s="578">
        <v>358.2</v>
      </c>
    </row>
    <row r="4544" spans="1:10" ht="24" customHeight="1">
      <c r="A4544" s="581" t="s">
        <v>12930</v>
      </c>
      <c r="B4544" s="582" t="s">
        <v>13035</v>
      </c>
      <c r="C4544" s="581" t="s">
        <v>7</v>
      </c>
      <c r="D4544" s="581" t="s">
        <v>49</v>
      </c>
      <c r="E4544" s="804" t="s">
        <v>12928</v>
      </c>
      <c r="F4544" s="804"/>
      <c r="G4544" s="580" t="s">
        <v>23</v>
      </c>
      <c r="H4544" s="579">
        <v>22.888400000000001</v>
      </c>
      <c r="I4544" s="578">
        <v>19.86</v>
      </c>
      <c r="J4544" s="578">
        <v>454.56</v>
      </c>
    </row>
    <row r="4545" spans="1:10" ht="24" customHeight="1">
      <c r="A4545" s="576" t="s">
        <v>12926</v>
      </c>
      <c r="B4545" s="577" t="s">
        <v>13067</v>
      </c>
      <c r="C4545" s="576" t="s">
        <v>7</v>
      </c>
      <c r="D4545" s="576" t="s">
        <v>5638</v>
      </c>
      <c r="E4545" s="800" t="s">
        <v>12924</v>
      </c>
      <c r="F4545" s="800"/>
      <c r="G4545" s="575" t="s">
        <v>13042</v>
      </c>
      <c r="H4545" s="574">
        <v>1.3111999999999999</v>
      </c>
      <c r="I4545" s="573">
        <v>29.88</v>
      </c>
      <c r="J4545" s="573">
        <v>39.17</v>
      </c>
    </row>
    <row r="4546" spans="1:10" ht="24" customHeight="1">
      <c r="A4546" s="576" t="s">
        <v>12926</v>
      </c>
      <c r="B4546" s="577" t="s">
        <v>13066</v>
      </c>
      <c r="C4546" s="576" t="s">
        <v>7</v>
      </c>
      <c r="D4546" s="576" t="s">
        <v>6225</v>
      </c>
      <c r="E4546" s="800" t="s">
        <v>12924</v>
      </c>
      <c r="F4546" s="800"/>
      <c r="G4546" s="575" t="s">
        <v>58</v>
      </c>
      <c r="H4546" s="574">
        <v>5.67E-2</v>
      </c>
      <c r="I4546" s="573">
        <v>5.24</v>
      </c>
      <c r="J4546" s="573">
        <v>0.28999999999999998</v>
      </c>
    </row>
    <row r="4547" spans="1:10" ht="24" customHeight="1">
      <c r="A4547" s="576" t="s">
        <v>12926</v>
      </c>
      <c r="B4547" s="577" t="s">
        <v>13065</v>
      </c>
      <c r="C4547" s="576" t="s">
        <v>7</v>
      </c>
      <c r="D4547" s="576" t="s">
        <v>7953</v>
      </c>
      <c r="E4547" s="800" t="s">
        <v>12924</v>
      </c>
      <c r="F4547" s="800"/>
      <c r="G4547" s="575" t="s">
        <v>21</v>
      </c>
      <c r="H4547" s="574">
        <v>0.26190000000000002</v>
      </c>
      <c r="I4547" s="573">
        <v>15.99</v>
      </c>
      <c r="J4547" s="573">
        <v>4.18</v>
      </c>
    </row>
    <row r="4548" spans="1:10" ht="24" customHeight="1">
      <c r="A4548" s="576" t="s">
        <v>12926</v>
      </c>
      <c r="B4548" s="577" t="s">
        <v>13064</v>
      </c>
      <c r="C4548" s="576" t="s">
        <v>7</v>
      </c>
      <c r="D4548" s="576" t="s">
        <v>11365</v>
      </c>
      <c r="E4548" s="800" t="s">
        <v>12924</v>
      </c>
      <c r="F4548" s="800"/>
      <c r="G4548" s="575" t="s">
        <v>18</v>
      </c>
      <c r="H4548" s="574">
        <v>4.4770000000000003</v>
      </c>
      <c r="I4548" s="573">
        <v>2.5299999999999998</v>
      </c>
      <c r="J4548" s="573">
        <v>11.32</v>
      </c>
    </row>
    <row r="4549" spans="1:10" ht="25.5">
      <c r="A4549" s="572"/>
      <c r="B4549" s="572"/>
      <c r="C4549" s="572"/>
      <c r="D4549" s="572"/>
      <c r="E4549" s="572" t="s">
        <v>12923</v>
      </c>
      <c r="F4549" s="571">
        <v>495.66989025317832</v>
      </c>
      <c r="G4549" s="572" t="s">
        <v>12922</v>
      </c>
      <c r="H4549" s="571">
        <v>416.66</v>
      </c>
      <c r="I4549" s="572" t="s">
        <v>12921</v>
      </c>
      <c r="J4549" s="571">
        <v>912.33</v>
      </c>
    </row>
    <row r="4550" spans="1:10" ht="15" thickBot="1">
      <c r="A4550" s="572"/>
      <c r="B4550" s="572"/>
      <c r="C4550" s="572"/>
      <c r="D4550" s="572"/>
      <c r="E4550" s="572" t="s">
        <v>12920</v>
      </c>
      <c r="F4550" s="571">
        <v>569.54</v>
      </c>
      <c r="G4550" s="572"/>
      <c r="H4550" s="801" t="s">
        <v>12919</v>
      </c>
      <c r="I4550" s="801"/>
      <c r="J4550" s="571">
        <v>2586.33</v>
      </c>
    </row>
    <row r="4551" spans="1:10" ht="0.95" customHeight="1" thickTop="1">
      <c r="A4551" s="570"/>
      <c r="B4551" s="570"/>
      <c r="C4551" s="570"/>
      <c r="D4551" s="570"/>
      <c r="E4551" s="570"/>
      <c r="F4551" s="570"/>
      <c r="G4551" s="570"/>
      <c r="H4551" s="570"/>
      <c r="I4551" s="570"/>
      <c r="J4551" s="570"/>
    </row>
    <row r="4552" spans="1:10" ht="18" customHeight="1">
      <c r="A4552" s="590"/>
      <c r="B4552" s="588" t="s">
        <v>12942</v>
      </c>
      <c r="C4552" s="590" t="s">
        <v>12941</v>
      </c>
      <c r="D4552" s="590" t="s">
        <v>12940</v>
      </c>
      <c r="E4552" s="802" t="s">
        <v>12939</v>
      </c>
      <c r="F4552" s="802"/>
      <c r="G4552" s="589" t="s">
        <v>12938</v>
      </c>
      <c r="H4552" s="588" t="s">
        <v>12937</v>
      </c>
      <c r="I4552" s="588" t="s">
        <v>12936</v>
      </c>
      <c r="J4552" s="588" t="s">
        <v>12935</v>
      </c>
    </row>
    <row r="4553" spans="1:10" ht="24" customHeight="1">
      <c r="A4553" s="586" t="s">
        <v>12934</v>
      </c>
      <c r="B4553" s="587" t="s">
        <v>13063</v>
      </c>
      <c r="C4553" s="586" t="s">
        <v>7</v>
      </c>
      <c r="D4553" s="586" t="s">
        <v>188</v>
      </c>
      <c r="E4553" s="803" t="s">
        <v>12928</v>
      </c>
      <c r="F4553" s="803"/>
      <c r="G4553" s="585" t="s">
        <v>23</v>
      </c>
      <c r="H4553" s="584">
        <v>1</v>
      </c>
      <c r="I4553" s="583">
        <v>22.07</v>
      </c>
      <c r="J4553" s="583">
        <v>22.07</v>
      </c>
    </row>
    <row r="4554" spans="1:10" ht="24" customHeight="1">
      <c r="A4554" s="581" t="s">
        <v>12930</v>
      </c>
      <c r="B4554" s="582" t="s">
        <v>13062</v>
      </c>
      <c r="C4554" s="581" t="s">
        <v>7</v>
      </c>
      <c r="D4554" s="581" t="s">
        <v>2912</v>
      </c>
      <c r="E4554" s="804" t="s">
        <v>12928</v>
      </c>
      <c r="F4554" s="804"/>
      <c r="G4554" s="580" t="s">
        <v>23</v>
      </c>
      <c r="H4554" s="579">
        <v>1</v>
      </c>
      <c r="I4554" s="578">
        <v>0.17</v>
      </c>
      <c r="J4554" s="578">
        <v>0.17</v>
      </c>
    </row>
    <row r="4555" spans="1:10" ht="24" customHeight="1">
      <c r="A4555" s="576" t="s">
        <v>12926</v>
      </c>
      <c r="B4555" s="577" t="s">
        <v>12988</v>
      </c>
      <c r="C4555" s="576" t="s">
        <v>7</v>
      </c>
      <c r="D4555" s="576" t="s">
        <v>4852</v>
      </c>
      <c r="E4555" s="800" t="s">
        <v>12984</v>
      </c>
      <c r="F4555" s="800"/>
      <c r="G4555" s="575" t="s">
        <v>23</v>
      </c>
      <c r="H4555" s="574">
        <v>1</v>
      </c>
      <c r="I4555" s="573">
        <v>0.96</v>
      </c>
      <c r="J4555" s="573">
        <v>0.96</v>
      </c>
    </row>
    <row r="4556" spans="1:10" ht="24" customHeight="1">
      <c r="A4556" s="576" t="s">
        <v>12926</v>
      </c>
      <c r="B4556" s="577" t="s">
        <v>12985</v>
      </c>
      <c r="C4556" s="576" t="s">
        <v>7</v>
      </c>
      <c r="D4556" s="576" t="s">
        <v>6514</v>
      </c>
      <c r="E4556" s="800" t="s">
        <v>12984</v>
      </c>
      <c r="F4556" s="800"/>
      <c r="G4556" s="575" t="s">
        <v>23</v>
      </c>
      <c r="H4556" s="574">
        <v>1</v>
      </c>
      <c r="I4556" s="573">
        <v>0.55000000000000004</v>
      </c>
      <c r="J4556" s="573">
        <v>0.55000000000000004</v>
      </c>
    </row>
    <row r="4557" spans="1:10" ht="24" customHeight="1">
      <c r="A4557" s="576" t="s">
        <v>12926</v>
      </c>
      <c r="B4557" s="577" t="s">
        <v>13061</v>
      </c>
      <c r="C4557" s="576" t="s">
        <v>7</v>
      </c>
      <c r="D4557" s="576" t="s">
        <v>6447</v>
      </c>
      <c r="E4557" s="800" t="s">
        <v>12947</v>
      </c>
      <c r="F4557" s="800"/>
      <c r="G4557" s="575" t="s">
        <v>23</v>
      </c>
      <c r="H4557" s="574">
        <v>1</v>
      </c>
      <c r="I4557" s="573">
        <v>1.33</v>
      </c>
      <c r="J4557" s="573">
        <v>1.33</v>
      </c>
    </row>
    <row r="4558" spans="1:10" ht="24" customHeight="1">
      <c r="A4558" s="576" t="s">
        <v>12926</v>
      </c>
      <c r="B4558" s="577" t="s">
        <v>13060</v>
      </c>
      <c r="C4558" s="576" t="s">
        <v>7</v>
      </c>
      <c r="D4558" s="576" t="s">
        <v>6555</v>
      </c>
      <c r="E4558" s="800" t="s">
        <v>12947</v>
      </c>
      <c r="F4558" s="800"/>
      <c r="G4558" s="575" t="s">
        <v>23</v>
      </c>
      <c r="H4558" s="574">
        <v>1</v>
      </c>
      <c r="I4558" s="573">
        <v>1.27</v>
      </c>
      <c r="J4558" s="573">
        <v>1.27</v>
      </c>
    </row>
    <row r="4559" spans="1:10" ht="24" customHeight="1">
      <c r="A4559" s="576" t="s">
        <v>12926</v>
      </c>
      <c r="B4559" s="577" t="s">
        <v>13059</v>
      </c>
      <c r="C4559" s="576" t="s">
        <v>7</v>
      </c>
      <c r="D4559" s="576" t="s">
        <v>7796</v>
      </c>
      <c r="E4559" s="800" t="s">
        <v>12980</v>
      </c>
      <c r="F4559" s="800"/>
      <c r="G4559" s="575" t="s">
        <v>23</v>
      </c>
      <c r="H4559" s="574">
        <v>1</v>
      </c>
      <c r="I4559" s="573">
        <v>17.02</v>
      </c>
      <c r="J4559" s="573">
        <v>17.02</v>
      </c>
    </row>
    <row r="4560" spans="1:10" ht="24" customHeight="1">
      <c r="A4560" s="576" t="s">
        <v>12926</v>
      </c>
      <c r="B4560" s="577" t="s">
        <v>12983</v>
      </c>
      <c r="C4560" s="576" t="s">
        <v>7</v>
      </c>
      <c r="D4560" s="576" t="s">
        <v>8150</v>
      </c>
      <c r="E4560" s="800" t="s">
        <v>12982</v>
      </c>
      <c r="F4560" s="800"/>
      <c r="G4560" s="575" t="s">
        <v>23</v>
      </c>
      <c r="H4560" s="574">
        <v>1</v>
      </c>
      <c r="I4560" s="573">
        <v>0.06</v>
      </c>
      <c r="J4560" s="573">
        <v>0.06</v>
      </c>
    </row>
    <row r="4561" spans="1:10" ht="24" customHeight="1">
      <c r="A4561" s="576" t="s">
        <v>12926</v>
      </c>
      <c r="B4561" s="577" t="s">
        <v>12979</v>
      </c>
      <c r="C4561" s="576" t="s">
        <v>7</v>
      </c>
      <c r="D4561" s="576" t="s">
        <v>8679</v>
      </c>
      <c r="E4561" s="800" t="s">
        <v>12978</v>
      </c>
      <c r="F4561" s="800"/>
      <c r="G4561" s="575" t="s">
        <v>23</v>
      </c>
      <c r="H4561" s="574">
        <v>1</v>
      </c>
      <c r="I4561" s="573">
        <v>0.71</v>
      </c>
      <c r="J4561" s="573">
        <v>0.71</v>
      </c>
    </row>
    <row r="4562" spans="1:10" ht="25.5">
      <c r="A4562" s="572"/>
      <c r="B4562" s="572"/>
      <c r="C4562" s="572"/>
      <c r="D4562" s="572"/>
      <c r="E4562" s="572" t="s">
        <v>12923</v>
      </c>
      <c r="F4562" s="571">
        <v>9.3393458999999996</v>
      </c>
      <c r="G4562" s="572" t="s">
        <v>12922</v>
      </c>
      <c r="H4562" s="571">
        <v>7.85</v>
      </c>
      <c r="I4562" s="572" t="s">
        <v>12921</v>
      </c>
      <c r="J4562" s="571">
        <v>17.190000000000001</v>
      </c>
    </row>
    <row r="4563" spans="1:10" ht="15" thickBot="1">
      <c r="A4563" s="572"/>
      <c r="B4563" s="572"/>
      <c r="C4563" s="572"/>
      <c r="D4563" s="572"/>
      <c r="E4563" s="572" t="s">
        <v>12920</v>
      </c>
      <c r="F4563" s="571">
        <v>6.23</v>
      </c>
      <c r="G4563" s="572"/>
      <c r="H4563" s="801" t="s">
        <v>12919</v>
      </c>
      <c r="I4563" s="801"/>
      <c r="J4563" s="571">
        <v>28.3</v>
      </c>
    </row>
    <row r="4564" spans="1:10" ht="0.95" customHeight="1" thickTop="1">
      <c r="A4564" s="570"/>
      <c r="B4564" s="570"/>
      <c r="C4564" s="570"/>
      <c r="D4564" s="570"/>
      <c r="E4564" s="570"/>
      <c r="F4564" s="570"/>
      <c r="G4564" s="570"/>
      <c r="H4564" s="570"/>
      <c r="I4564" s="570"/>
      <c r="J4564" s="570"/>
    </row>
    <row r="4565" spans="1:10" ht="18" customHeight="1">
      <c r="A4565" s="590"/>
      <c r="B4565" s="588" t="s">
        <v>12942</v>
      </c>
      <c r="C4565" s="590" t="s">
        <v>12941</v>
      </c>
      <c r="D4565" s="590" t="s">
        <v>12940</v>
      </c>
      <c r="E4565" s="802" t="s">
        <v>12939</v>
      </c>
      <c r="F4565" s="802"/>
      <c r="G4565" s="589" t="s">
        <v>12938</v>
      </c>
      <c r="H4565" s="588" t="s">
        <v>12937</v>
      </c>
      <c r="I4565" s="588" t="s">
        <v>12936</v>
      </c>
      <c r="J4565" s="588" t="s">
        <v>12935</v>
      </c>
    </row>
    <row r="4566" spans="1:10" ht="36" customHeight="1">
      <c r="A4566" s="586" t="s">
        <v>12934</v>
      </c>
      <c r="B4566" s="587" t="s">
        <v>13058</v>
      </c>
      <c r="C4566" s="586" t="s">
        <v>7</v>
      </c>
      <c r="D4566" s="586" t="s">
        <v>1976</v>
      </c>
      <c r="E4566" s="803" t="s">
        <v>12945</v>
      </c>
      <c r="F4566" s="803"/>
      <c r="G4566" s="585" t="s">
        <v>61</v>
      </c>
      <c r="H4566" s="584">
        <v>1</v>
      </c>
      <c r="I4566" s="583">
        <v>0.52</v>
      </c>
      <c r="J4566" s="583">
        <v>0.52</v>
      </c>
    </row>
    <row r="4567" spans="1:10" ht="36" customHeight="1">
      <c r="A4567" s="581" t="s">
        <v>12930</v>
      </c>
      <c r="B4567" s="582" t="s">
        <v>13056</v>
      </c>
      <c r="C4567" s="581" t="s">
        <v>7</v>
      </c>
      <c r="D4567" s="581" t="s">
        <v>1971</v>
      </c>
      <c r="E4567" s="804" t="s">
        <v>12945</v>
      </c>
      <c r="F4567" s="804"/>
      <c r="G4567" s="580" t="s">
        <v>23</v>
      </c>
      <c r="H4567" s="579">
        <v>1</v>
      </c>
      <c r="I4567" s="578">
        <v>0.46</v>
      </c>
      <c r="J4567" s="578">
        <v>0.46</v>
      </c>
    </row>
    <row r="4568" spans="1:10" ht="36" customHeight="1">
      <c r="A4568" s="581" t="s">
        <v>12930</v>
      </c>
      <c r="B4568" s="582" t="s">
        <v>13055</v>
      </c>
      <c r="C4568" s="581" t="s">
        <v>7</v>
      </c>
      <c r="D4568" s="581" t="s">
        <v>1972</v>
      </c>
      <c r="E4568" s="804" t="s">
        <v>12945</v>
      </c>
      <c r="F4568" s="804"/>
      <c r="G4568" s="580" t="s">
        <v>23</v>
      </c>
      <c r="H4568" s="579">
        <v>1</v>
      </c>
      <c r="I4568" s="578">
        <v>0.06</v>
      </c>
      <c r="J4568" s="578">
        <v>0.06</v>
      </c>
    </row>
    <row r="4569" spans="1:10" ht="25.5">
      <c r="A4569" s="572"/>
      <c r="B4569" s="572"/>
      <c r="C4569" s="572"/>
      <c r="D4569" s="572"/>
      <c r="E4569" s="572" t="s">
        <v>12923</v>
      </c>
      <c r="F4569" s="571">
        <v>0</v>
      </c>
      <c r="G4569" s="572" t="s">
        <v>12922</v>
      </c>
      <c r="H4569" s="571">
        <v>0</v>
      </c>
      <c r="I4569" s="572" t="s">
        <v>12921</v>
      </c>
      <c r="J4569" s="571">
        <v>0</v>
      </c>
    </row>
    <row r="4570" spans="1:10" ht="15" thickBot="1">
      <c r="A4570" s="572"/>
      <c r="B4570" s="572"/>
      <c r="C4570" s="572"/>
      <c r="D4570" s="572"/>
      <c r="E4570" s="572" t="s">
        <v>12920</v>
      </c>
      <c r="F4570" s="571">
        <v>0.14000000000000001</v>
      </c>
      <c r="G4570" s="572"/>
      <c r="H4570" s="801" t="s">
        <v>12919</v>
      </c>
      <c r="I4570" s="801"/>
      <c r="J4570" s="571">
        <v>0.66</v>
      </c>
    </row>
    <row r="4571" spans="1:10" ht="0.95" customHeight="1" thickTop="1">
      <c r="A4571" s="570"/>
      <c r="B4571" s="570"/>
      <c r="C4571" s="570"/>
      <c r="D4571" s="570"/>
      <c r="E4571" s="570"/>
      <c r="F4571" s="570"/>
      <c r="G4571" s="570"/>
      <c r="H4571" s="570"/>
      <c r="I4571" s="570"/>
      <c r="J4571" s="570"/>
    </row>
    <row r="4572" spans="1:10" ht="18" customHeight="1">
      <c r="A4572" s="590"/>
      <c r="B4572" s="588" t="s">
        <v>12942</v>
      </c>
      <c r="C4572" s="590" t="s">
        <v>12941</v>
      </c>
      <c r="D4572" s="590" t="s">
        <v>12940</v>
      </c>
      <c r="E4572" s="802" t="s">
        <v>12939</v>
      </c>
      <c r="F4572" s="802"/>
      <c r="G4572" s="589" t="s">
        <v>12938</v>
      </c>
      <c r="H4572" s="588" t="s">
        <v>12937</v>
      </c>
      <c r="I4572" s="588" t="s">
        <v>12936</v>
      </c>
      <c r="J4572" s="588" t="s">
        <v>12935</v>
      </c>
    </row>
    <row r="4573" spans="1:10" ht="36" customHeight="1">
      <c r="A4573" s="586" t="s">
        <v>12934</v>
      </c>
      <c r="B4573" s="587" t="s">
        <v>13057</v>
      </c>
      <c r="C4573" s="586" t="s">
        <v>7</v>
      </c>
      <c r="D4573" s="586" t="s">
        <v>1975</v>
      </c>
      <c r="E4573" s="803" t="s">
        <v>12945</v>
      </c>
      <c r="F4573" s="803"/>
      <c r="G4573" s="585" t="s">
        <v>46</v>
      </c>
      <c r="H4573" s="584">
        <v>1</v>
      </c>
      <c r="I4573" s="583">
        <v>8.7899999999999991</v>
      </c>
      <c r="J4573" s="583">
        <v>8.7899999999999991</v>
      </c>
    </row>
    <row r="4574" spans="1:10" ht="36" customHeight="1">
      <c r="A4574" s="581" t="s">
        <v>12930</v>
      </c>
      <c r="B4574" s="582" t="s">
        <v>13056</v>
      </c>
      <c r="C4574" s="581" t="s">
        <v>7</v>
      </c>
      <c r="D4574" s="581" t="s">
        <v>1971</v>
      </c>
      <c r="E4574" s="804" t="s">
        <v>12945</v>
      </c>
      <c r="F4574" s="804"/>
      <c r="G4574" s="580" t="s">
        <v>23</v>
      </c>
      <c r="H4574" s="579">
        <v>1</v>
      </c>
      <c r="I4574" s="578">
        <v>0.46</v>
      </c>
      <c r="J4574" s="578">
        <v>0.46</v>
      </c>
    </row>
    <row r="4575" spans="1:10" ht="36" customHeight="1">
      <c r="A4575" s="581" t="s">
        <v>12930</v>
      </c>
      <c r="B4575" s="582" t="s">
        <v>13054</v>
      </c>
      <c r="C4575" s="581" t="s">
        <v>7</v>
      </c>
      <c r="D4575" s="581" t="s">
        <v>1973</v>
      </c>
      <c r="E4575" s="804" t="s">
        <v>12945</v>
      </c>
      <c r="F4575" s="804"/>
      <c r="G4575" s="580" t="s">
        <v>23</v>
      </c>
      <c r="H4575" s="579">
        <v>1</v>
      </c>
      <c r="I4575" s="578">
        <v>0.57999999999999996</v>
      </c>
      <c r="J4575" s="578">
        <v>0.57999999999999996</v>
      </c>
    </row>
    <row r="4576" spans="1:10" ht="36" customHeight="1">
      <c r="A4576" s="581" t="s">
        <v>12930</v>
      </c>
      <c r="B4576" s="582" t="s">
        <v>13055</v>
      </c>
      <c r="C4576" s="581" t="s">
        <v>7</v>
      </c>
      <c r="D4576" s="581" t="s">
        <v>1972</v>
      </c>
      <c r="E4576" s="804" t="s">
        <v>12945</v>
      </c>
      <c r="F4576" s="804"/>
      <c r="G4576" s="580" t="s">
        <v>23</v>
      </c>
      <c r="H4576" s="579">
        <v>1</v>
      </c>
      <c r="I4576" s="578">
        <v>0.06</v>
      </c>
      <c r="J4576" s="578">
        <v>0.06</v>
      </c>
    </row>
    <row r="4577" spans="1:10" ht="36" customHeight="1">
      <c r="A4577" s="581" t="s">
        <v>12930</v>
      </c>
      <c r="B4577" s="582" t="s">
        <v>13052</v>
      </c>
      <c r="C4577" s="581" t="s">
        <v>7</v>
      </c>
      <c r="D4577" s="581" t="s">
        <v>1974</v>
      </c>
      <c r="E4577" s="804" t="s">
        <v>12945</v>
      </c>
      <c r="F4577" s="804"/>
      <c r="G4577" s="580" t="s">
        <v>23</v>
      </c>
      <c r="H4577" s="579">
        <v>1</v>
      </c>
      <c r="I4577" s="578">
        <v>7.69</v>
      </c>
      <c r="J4577" s="578">
        <v>7.69</v>
      </c>
    </row>
    <row r="4578" spans="1:10" ht="25.5">
      <c r="A4578" s="572"/>
      <c r="B4578" s="572"/>
      <c r="C4578" s="572"/>
      <c r="D4578" s="572"/>
      <c r="E4578" s="572" t="s">
        <v>12923</v>
      </c>
      <c r="F4578" s="571">
        <v>0</v>
      </c>
      <c r="G4578" s="572" t="s">
        <v>12922</v>
      </c>
      <c r="H4578" s="571">
        <v>0</v>
      </c>
      <c r="I4578" s="572" t="s">
        <v>12921</v>
      </c>
      <c r="J4578" s="571">
        <v>0</v>
      </c>
    </row>
    <row r="4579" spans="1:10" ht="15" thickBot="1">
      <c r="A4579" s="572"/>
      <c r="B4579" s="572"/>
      <c r="C4579" s="572"/>
      <c r="D4579" s="572"/>
      <c r="E4579" s="572" t="s">
        <v>12920</v>
      </c>
      <c r="F4579" s="571">
        <v>2.48</v>
      </c>
      <c r="G4579" s="572"/>
      <c r="H4579" s="801" t="s">
        <v>12919</v>
      </c>
      <c r="I4579" s="801"/>
      <c r="J4579" s="571">
        <v>11.27</v>
      </c>
    </row>
    <row r="4580" spans="1:10" ht="0.95" customHeight="1" thickTop="1">
      <c r="A4580" s="570"/>
      <c r="B4580" s="570"/>
      <c r="C4580" s="570"/>
      <c r="D4580" s="570"/>
      <c r="E4580" s="570"/>
      <c r="F4580" s="570"/>
      <c r="G4580" s="570"/>
      <c r="H4580" s="570"/>
      <c r="I4580" s="570"/>
      <c r="J4580" s="570"/>
    </row>
    <row r="4581" spans="1:10" ht="18" customHeight="1">
      <c r="A4581" s="590"/>
      <c r="B4581" s="588" t="s">
        <v>12942</v>
      </c>
      <c r="C4581" s="590" t="s">
        <v>12941</v>
      </c>
      <c r="D4581" s="590" t="s">
        <v>12940</v>
      </c>
      <c r="E4581" s="802" t="s">
        <v>12939</v>
      </c>
      <c r="F4581" s="802"/>
      <c r="G4581" s="589" t="s">
        <v>12938</v>
      </c>
      <c r="H4581" s="588" t="s">
        <v>12937</v>
      </c>
      <c r="I4581" s="588" t="s">
        <v>12936</v>
      </c>
      <c r="J4581" s="588" t="s">
        <v>12935</v>
      </c>
    </row>
    <row r="4582" spans="1:10" ht="36" customHeight="1">
      <c r="A4582" s="586" t="s">
        <v>12934</v>
      </c>
      <c r="B4582" s="587" t="s">
        <v>13056</v>
      </c>
      <c r="C4582" s="586" t="s">
        <v>7</v>
      </c>
      <c r="D4582" s="586" t="s">
        <v>1971</v>
      </c>
      <c r="E4582" s="803" t="s">
        <v>12945</v>
      </c>
      <c r="F4582" s="803"/>
      <c r="G4582" s="585" t="s">
        <v>23</v>
      </c>
      <c r="H4582" s="584">
        <v>1</v>
      </c>
      <c r="I4582" s="583">
        <v>0.46</v>
      </c>
      <c r="J4582" s="583">
        <v>0.46</v>
      </c>
    </row>
    <row r="4583" spans="1:10" ht="72" customHeight="1">
      <c r="A4583" s="576" t="s">
        <v>12926</v>
      </c>
      <c r="B4583" s="577" t="s">
        <v>13053</v>
      </c>
      <c r="C4583" s="576" t="s">
        <v>7</v>
      </c>
      <c r="D4583" s="576" t="s">
        <v>5703</v>
      </c>
      <c r="E4583" s="800" t="s">
        <v>12947</v>
      </c>
      <c r="F4583" s="800"/>
      <c r="G4583" s="575" t="s">
        <v>41</v>
      </c>
      <c r="H4583" s="574">
        <v>5.3300000000000001E-5</v>
      </c>
      <c r="I4583" s="573">
        <v>8726.52</v>
      </c>
      <c r="J4583" s="573">
        <v>0.46</v>
      </c>
    </row>
    <row r="4584" spans="1:10" ht="25.5">
      <c r="A4584" s="572"/>
      <c r="B4584" s="572"/>
      <c r="C4584" s="572"/>
      <c r="D4584" s="572"/>
      <c r="E4584" s="572" t="s">
        <v>12923</v>
      </c>
      <c r="F4584" s="571">
        <v>0</v>
      </c>
      <c r="G4584" s="572" t="s">
        <v>12922</v>
      </c>
      <c r="H4584" s="571">
        <v>0</v>
      </c>
      <c r="I4584" s="572" t="s">
        <v>12921</v>
      </c>
      <c r="J4584" s="571">
        <v>0</v>
      </c>
    </row>
    <row r="4585" spans="1:10" ht="15" thickBot="1">
      <c r="A4585" s="572"/>
      <c r="B4585" s="572"/>
      <c r="C4585" s="572"/>
      <c r="D4585" s="572"/>
      <c r="E4585" s="572" t="s">
        <v>12920</v>
      </c>
      <c r="F4585" s="571">
        <v>0.12</v>
      </c>
      <c r="G4585" s="572"/>
      <c r="H4585" s="801" t="s">
        <v>12919</v>
      </c>
      <c r="I4585" s="801"/>
      <c r="J4585" s="571">
        <v>0.57999999999999996</v>
      </c>
    </row>
    <row r="4586" spans="1:10" ht="0.95" customHeight="1" thickTop="1">
      <c r="A4586" s="570"/>
      <c r="B4586" s="570"/>
      <c r="C4586" s="570"/>
      <c r="D4586" s="570"/>
      <c r="E4586" s="570"/>
      <c r="F4586" s="570"/>
      <c r="G4586" s="570"/>
      <c r="H4586" s="570"/>
      <c r="I4586" s="570"/>
      <c r="J4586" s="570"/>
    </row>
    <row r="4587" spans="1:10" ht="18" customHeight="1">
      <c r="A4587" s="590"/>
      <c r="B4587" s="588" t="s">
        <v>12942</v>
      </c>
      <c r="C4587" s="590" t="s">
        <v>12941</v>
      </c>
      <c r="D4587" s="590" t="s">
        <v>12940</v>
      </c>
      <c r="E4587" s="802" t="s">
        <v>12939</v>
      </c>
      <c r="F4587" s="802"/>
      <c r="G4587" s="589" t="s">
        <v>12938</v>
      </c>
      <c r="H4587" s="588" t="s">
        <v>12937</v>
      </c>
      <c r="I4587" s="588" t="s">
        <v>12936</v>
      </c>
      <c r="J4587" s="588" t="s">
        <v>12935</v>
      </c>
    </row>
    <row r="4588" spans="1:10" ht="36" customHeight="1">
      <c r="A4588" s="586" t="s">
        <v>12934</v>
      </c>
      <c r="B4588" s="587" t="s">
        <v>13055</v>
      </c>
      <c r="C4588" s="586" t="s">
        <v>7</v>
      </c>
      <c r="D4588" s="586" t="s">
        <v>1972</v>
      </c>
      <c r="E4588" s="803" t="s">
        <v>12945</v>
      </c>
      <c r="F4588" s="803"/>
      <c r="G4588" s="585" t="s">
        <v>23</v>
      </c>
      <c r="H4588" s="584">
        <v>1</v>
      </c>
      <c r="I4588" s="583">
        <v>0.06</v>
      </c>
      <c r="J4588" s="583">
        <v>0.06</v>
      </c>
    </row>
    <row r="4589" spans="1:10" ht="72" customHeight="1">
      <c r="A4589" s="576" t="s">
        <v>12926</v>
      </c>
      <c r="B4589" s="577" t="s">
        <v>13053</v>
      </c>
      <c r="C4589" s="576" t="s">
        <v>7</v>
      </c>
      <c r="D4589" s="576" t="s">
        <v>5703</v>
      </c>
      <c r="E4589" s="800" t="s">
        <v>12947</v>
      </c>
      <c r="F4589" s="800"/>
      <c r="G4589" s="575" t="s">
        <v>41</v>
      </c>
      <c r="H4589" s="574">
        <v>7.4000000000000003E-6</v>
      </c>
      <c r="I4589" s="573">
        <v>8726.52</v>
      </c>
      <c r="J4589" s="573">
        <v>0.06</v>
      </c>
    </row>
    <row r="4590" spans="1:10" ht="25.5">
      <c r="A4590" s="572"/>
      <c r="B4590" s="572"/>
      <c r="C4590" s="572"/>
      <c r="D4590" s="572"/>
      <c r="E4590" s="572" t="s">
        <v>12923</v>
      </c>
      <c r="F4590" s="571">
        <v>0</v>
      </c>
      <c r="G4590" s="572" t="s">
        <v>12922</v>
      </c>
      <c r="H4590" s="571">
        <v>0</v>
      </c>
      <c r="I4590" s="572" t="s">
        <v>12921</v>
      </c>
      <c r="J4590" s="571">
        <v>0</v>
      </c>
    </row>
    <row r="4591" spans="1:10" ht="15" thickBot="1">
      <c r="A4591" s="572"/>
      <c r="B4591" s="572"/>
      <c r="C4591" s="572"/>
      <c r="D4591" s="572"/>
      <c r="E4591" s="572" t="s">
        <v>12920</v>
      </c>
      <c r="F4591" s="571">
        <v>0.01</v>
      </c>
      <c r="G4591" s="572"/>
      <c r="H4591" s="801" t="s">
        <v>12919</v>
      </c>
      <c r="I4591" s="801"/>
      <c r="J4591" s="571">
        <v>7.0000000000000007E-2</v>
      </c>
    </row>
    <row r="4592" spans="1:10" ht="0.95" customHeight="1" thickTop="1">
      <c r="A4592" s="570"/>
      <c r="B4592" s="570"/>
      <c r="C4592" s="570"/>
      <c r="D4592" s="570"/>
      <c r="E4592" s="570"/>
      <c r="F4592" s="570"/>
      <c r="G4592" s="570"/>
      <c r="H4592" s="570"/>
      <c r="I4592" s="570"/>
      <c r="J4592" s="570"/>
    </row>
    <row r="4593" spans="1:10" ht="18" customHeight="1">
      <c r="A4593" s="590"/>
      <c r="B4593" s="588" t="s">
        <v>12942</v>
      </c>
      <c r="C4593" s="590" t="s">
        <v>12941</v>
      </c>
      <c r="D4593" s="590" t="s">
        <v>12940</v>
      </c>
      <c r="E4593" s="802" t="s">
        <v>12939</v>
      </c>
      <c r="F4593" s="802"/>
      <c r="G4593" s="589" t="s">
        <v>12938</v>
      </c>
      <c r="H4593" s="588" t="s">
        <v>12937</v>
      </c>
      <c r="I4593" s="588" t="s">
        <v>12936</v>
      </c>
      <c r="J4593" s="588" t="s">
        <v>12935</v>
      </c>
    </row>
    <row r="4594" spans="1:10" ht="36" customHeight="1">
      <c r="A4594" s="586" t="s">
        <v>12934</v>
      </c>
      <c r="B4594" s="587" t="s">
        <v>13054</v>
      </c>
      <c r="C4594" s="586" t="s">
        <v>7</v>
      </c>
      <c r="D4594" s="586" t="s">
        <v>1973</v>
      </c>
      <c r="E4594" s="803" t="s">
        <v>12945</v>
      </c>
      <c r="F4594" s="803"/>
      <c r="G4594" s="585" t="s">
        <v>23</v>
      </c>
      <c r="H4594" s="584">
        <v>1</v>
      </c>
      <c r="I4594" s="583">
        <v>0.57999999999999996</v>
      </c>
      <c r="J4594" s="583">
        <v>0.57999999999999996</v>
      </c>
    </row>
    <row r="4595" spans="1:10" ht="72" customHeight="1">
      <c r="A4595" s="576" t="s">
        <v>12926</v>
      </c>
      <c r="B4595" s="577" t="s">
        <v>13053</v>
      </c>
      <c r="C4595" s="576" t="s">
        <v>7</v>
      </c>
      <c r="D4595" s="576" t="s">
        <v>5703</v>
      </c>
      <c r="E4595" s="800" t="s">
        <v>12947</v>
      </c>
      <c r="F4595" s="800"/>
      <c r="G4595" s="575" t="s">
        <v>41</v>
      </c>
      <c r="H4595" s="574">
        <v>6.6699999999999995E-5</v>
      </c>
      <c r="I4595" s="573">
        <v>8726.52</v>
      </c>
      <c r="J4595" s="573">
        <v>0.57999999999999996</v>
      </c>
    </row>
    <row r="4596" spans="1:10" ht="25.5">
      <c r="A4596" s="572"/>
      <c r="B4596" s="572"/>
      <c r="C4596" s="572"/>
      <c r="D4596" s="572"/>
      <c r="E4596" s="572" t="s">
        <v>12923</v>
      </c>
      <c r="F4596" s="571">
        <v>0</v>
      </c>
      <c r="G4596" s="572" t="s">
        <v>12922</v>
      </c>
      <c r="H4596" s="571">
        <v>0</v>
      </c>
      <c r="I4596" s="572" t="s">
        <v>12921</v>
      </c>
      <c r="J4596" s="571">
        <v>0</v>
      </c>
    </row>
    <row r="4597" spans="1:10" ht="15" thickBot="1">
      <c r="A4597" s="572"/>
      <c r="B4597" s="572"/>
      <c r="C4597" s="572"/>
      <c r="D4597" s="572"/>
      <c r="E4597" s="572" t="s">
        <v>12920</v>
      </c>
      <c r="F4597" s="571">
        <v>0.16</v>
      </c>
      <c r="G4597" s="572"/>
      <c r="H4597" s="801" t="s">
        <v>12919</v>
      </c>
      <c r="I4597" s="801"/>
      <c r="J4597" s="571">
        <v>0.74</v>
      </c>
    </row>
    <row r="4598" spans="1:10" ht="0.95" customHeight="1" thickTop="1">
      <c r="A4598" s="570"/>
      <c r="B4598" s="570"/>
      <c r="C4598" s="570"/>
      <c r="D4598" s="570"/>
      <c r="E4598" s="570"/>
      <c r="F4598" s="570"/>
      <c r="G4598" s="570"/>
      <c r="H4598" s="570"/>
      <c r="I4598" s="570"/>
      <c r="J4598" s="570"/>
    </row>
    <row r="4599" spans="1:10" ht="18" customHeight="1">
      <c r="A4599" s="590"/>
      <c r="B4599" s="588" t="s">
        <v>12942</v>
      </c>
      <c r="C4599" s="590" t="s">
        <v>12941</v>
      </c>
      <c r="D4599" s="590" t="s">
        <v>12940</v>
      </c>
      <c r="E4599" s="802" t="s">
        <v>12939</v>
      </c>
      <c r="F4599" s="802"/>
      <c r="G4599" s="589" t="s">
        <v>12938</v>
      </c>
      <c r="H4599" s="588" t="s">
        <v>12937</v>
      </c>
      <c r="I4599" s="588" t="s">
        <v>12936</v>
      </c>
      <c r="J4599" s="588" t="s">
        <v>12935</v>
      </c>
    </row>
    <row r="4600" spans="1:10" ht="36" customHeight="1">
      <c r="A4600" s="586" t="s">
        <v>12934</v>
      </c>
      <c r="B4600" s="587" t="s">
        <v>13052</v>
      </c>
      <c r="C4600" s="586" t="s">
        <v>7</v>
      </c>
      <c r="D4600" s="586" t="s">
        <v>1974</v>
      </c>
      <c r="E4600" s="803" t="s">
        <v>12945</v>
      </c>
      <c r="F4600" s="803"/>
      <c r="G4600" s="585" t="s">
        <v>23</v>
      </c>
      <c r="H4600" s="584">
        <v>1</v>
      </c>
      <c r="I4600" s="583">
        <v>7.69</v>
      </c>
      <c r="J4600" s="583">
        <v>7.69</v>
      </c>
    </row>
    <row r="4601" spans="1:10" ht="24" customHeight="1">
      <c r="A4601" s="576" t="s">
        <v>12926</v>
      </c>
      <c r="B4601" s="577" t="s">
        <v>13051</v>
      </c>
      <c r="C4601" s="576" t="s">
        <v>7</v>
      </c>
      <c r="D4601" s="576" t="s">
        <v>6675</v>
      </c>
      <c r="E4601" s="800" t="s">
        <v>12924</v>
      </c>
      <c r="F4601" s="800"/>
      <c r="G4601" s="575" t="s">
        <v>58</v>
      </c>
      <c r="H4601" s="574">
        <v>1.42</v>
      </c>
      <c r="I4601" s="573">
        <v>5.42</v>
      </c>
      <c r="J4601" s="573">
        <v>7.69</v>
      </c>
    </row>
    <row r="4602" spans="1:10" ht="25.5">
      <c r="A4602" s="572"/>
      <c r="B4602" s="572"/>
      <c r="C4602" s="572"/>
      <c r="D4602" s="572"/>
      <c r="E4602" s="572" t="s">
        <v>12923</v>
      </c>
      <c r="F4602" s="571">
        <v>0</v>
      </c>
      <c r="G4602" s="572" t="s">
        <v>12922</v>
      </c>
      <c r="H4602" s="571">
        <v>0</v>
      </c>
      <c r="I4602" s="572" t="s">
        <v>12921</v>
      </c>
      <c r="J4602" s="571">
        <v>0</v>
      </c>
    </row>
    <row r="4603" spans="1:10" ht="15" thickBot="1">
      <c r="A4603" s="572"/>
      <c r="B4603" s="572"/>
      <c r="C4603" s="572"/>
      <c r="D4603" s="572"/>
      <c r="E4603" s="572" t="s">
        <v>12920</v>
      </c>
      <c r="F4603" s="571">
        <v>2.17</v>
      </c>
      <c r="G4603" s="572"/>
      <c r="H4603" s="801" t="s">
        <v>12919</v>
      </c>
      <c r="I4603" s="801"/>
      <c r="J4603" s="571">
        <v>9.86</v>
      </c>
    </row>
    <row r="4604" spans="1:10" ht="0.95" customHeight="1" thickTop="1">
      <c r="A4604" s="570"/>
      <c r="B4604" s="570"/>
      <c r="C4604" s="570"/>
      <c r="D4604" s="570"/>
      <c r="E4604" s="570"/>
      <c r="F4604" s="570"/>
      <c r="G4604" s="570"/>
      <c r="H4604" s="570"/>
      <c r="I4604" s="570"/>
      <c r="J4604" s="570"/>
    </row>
    <row r="4605" spans="1:10" ht="18" customHeight="1">
      <c r="A4605" s="590"/>
      <c r="B4605" s="588" t="s">
        <v>12942</v>
      </c>
      <c r="C4605" s="590" t="s">
        <v>12941</v>
      </c>
      <c r="D4605" s="590" t="s">
        <v>12940</v>
      </c>
      <c r="E4605" s="802" t="s">
        <v>12939</v>
      </c>
      <c r="F4605" s="802"/>
      <c r="G4605" s="589" t="s">
        <v>12938</v>
      </c>
      <c r="H4605" s="588" t="s">
        <v>12937</v>
      </c>
      <c r="I4605" s="588" t="s">
        <v>12936</v>
      </c>
      <c r="J4605" s="588" t="s">
        <v>12935</v>
      </c>
    </row>
    <row r="4606" spans="1:10" ht="36" customHeight="1">
      <c r="A4606" s="586" t="s">
        <v>12934</v>
      </c>
      <c r="B4606" s="587" t="s">
        <v>13050</v>
      </c>
      <c r="C4606" s="586" t="s">
        <v>7</v>
      </c>
      <c r="D4606" s="586" t="s">
        <v>2841</v>
      </c>
      <c r="E4606" s="803" t="s">
        <v>12945</v>
      </c>
      <c r="F4606" s="803"/>
      <c r="G4606" s="585" t="s">
        <v>23</v>
      </c>
      <c r="H4606" s="584">
        <v>1</v>
      </c>
      <c r="I4606" s="583">
        <v>0.41</v>
      </c>
      <c r="J4606" s="583">
        <v>0.41</v>
      </c>
    </row>
    <row r="4607" spans="1:10" ht="36" customHeight="1">
      <c r="A4607" s="576" t="s">
        <v>12926</v>
      </c>
      <c r="B4607" s="577" t="s">
        <v>13047</v>
      </c>
      <c r="C4607" s="576" t="s">
        <v>7</v>
      </c>
      <c r="D4607" s="576" t="s">
        <v>7878</v>
      </c>
      <c r="E4607" s="800" t="s">
        <v>12947</v>
      </c>
      <c r="F4607" s="800"/>
      <c r="G4607" s="575" t="s">
        <v>41</v>
      </c>
      <c r="H4607" s="574">
        <v>6.3999999999999997E-5</v>
      </c>
      <c r="I4607" s="573">
        <v>6438.55</v>
      </c>
      <c r="J4607" s="573">
        <v>0.41</v>
      </c>
    </row>
    <row r="4608" spans="1:10" ht="25.5">
      <c r="A4608" s="572"/>
      <c r="B4608" s="572"/>
      <c r="C4608" s="572"/>
      <c r="D4608" s="572"/>
      <c r="E4608" s="572" t="s">
        <v>12923</v>
      </c>
      <c r="F4608" s="571">
        <v>0</v>
      </c>
      <c r="G4608" s="572" t="s">
        <v>12922</v>
      </c>
      <c r="H4608" s="571">
        <v>0</v>
      </c>
      <c r="I4608" s="572" t="s">
        <v>12921</v>
      </c>
      <c r="J4608" s="571">
        <v>0</v>
      </c>
    </row>
    <row r="4609" spans="1:10" ht="15" thickBot="1">
      <c r="A4609" s="572"/>
      <c r="B4609" s="572"/>
      <c r="C4609" s="572"/>
      <c r="D4609" s="572"/>
      <c r="E4609" s="572" t="s">
        <v>12920</v>
      </c>
      <c r="F4609" s="571">
        <v>0.11</v>
      </c>
      <c r="G4609" s="572"/>
      <c r="H4609" s="801" t="s">
        <v>12919</v>
      </c>
      <c r="I4609" s="801"/>
      <c r="J4609" s="571">
        <v>0.52</v>
      </c>
    </row>
    <row r="4610" spans="1:10" ht="0.95" customHeight="1" thickTop="1">
      <c r="A4610" s="570"/>
      <c r="B4610" s="570"/>
      <c r="C4610" s="570"/>
      <c r="D4610" s="570"/>
      <c r="E4610" s="570"/>
      <c r="F4610" s="570"/>
      <c r="G4610" s="570"/>
      <c r="H4610" s="570"/>
      <c r="I4610" s="570"/>
      <c r="J4610" s="570"/>
    </row>
    <row r="4611" spans="1:10" ht="18" customHeight="1">
      <c r="A4611" s="590"/>
      <c r="B4611" s="588" t="s">
        <v>12942</v>
      </c>
      <c r="C4611" s="590" t="s">
        <v>12941</v>
      </c>
      <c r="D4611" s="590" t="s">
        <v>12940</v>
      </c>
      <c r="E4611" s="802" t="s">
        <v>12939</v>
      </c>
      <c r="F4611" s="802"/>
      <c r="G4611" s="589" t="s">
        <v>12938</v>
      </c>
      <c r="H4611" s="588" t="s">
        <v>12937</v>
      </c>
      <c r="I4611" s="588" t="s">
        <v>12936</v>
      </c>
      <c r="J4611" s="588" t="s">
        <v>12935</v>
      </c>
    </row>
    <row r="4612" spans="1:10" ht="36" customHeight="1">
      <c r="A4612" s="586" t="s">
        <v>12934</v>
      </c>
      <c r="B4612" s="587" t="s">
        <v>13049</v>
      </c>
      <c r="C4612" s="586" t="s">
        <v>7</v>
      </c>
      <c r="D4612" s="586" t="s">
        <v>2842</v>
      </c>
      <c r="E4612" s="803" t="s">
        <v>12945</v>
      </c>
      <c r="F4612" s="803"/>
      <c r="G4612" s="585" t="s">
        <v>23</v>
      </c>
      <c r="H4612" s="584">
        <v>1</v>
      </c>
      <c r="I4612" s="583">
        <v>0.04</v>
      </c>
      <c r="J4612" s="583">
        <v>0.04</v>
      </c>
    </row>
    <row r="4613" spans="1:10" ht="36" customHeight="1">
      <c r="A4613" s="576" t="s">
        <v>12926</v>
      </c>
      <c r="B4613" s="577" t="s">
        <v>13047</v>
      </c>
      <c r="C4613" s="576" t="s">
        <v>7</v>
      </c>
      <c r="D4613" s="576" t="s">
        <v>7878</v>
      </c>
      <c r="E4613" s="800" t="s">
        <v>12947</v>
      </c>
      <c r="F4613" s="800"/>
      <c r="G4613" s="575" t="s">
        <v>41</v>
      </c>
      <c r="H4613" s="574">
        <v>7.6000000000000001E-6</v>
      </c>
      <c r="I4613" s="573">
        <v>6438.55</v>
      </c>
      <c r="J4613" s="573">
        <v>0.04</v>
      </c>
    </row>
    <row r="4614" spans="1:10" ht="25.5">
      <c r="A4614" s="572"/>
      <c r="B4614" s="572"/>
      <c r="C4614" s="572"/>
      <c r="D4614" s="572"/>
      <c r="E4614" s="572" t="s">
        <v>12923</v>
      </c>
      <c r="F4614" s="571">
        <v>0</v>
      </c>
      <c r="G4614" s="572" t="s">
        <v>12922</v>
      </c>
      <c r="H4614" s="571">
        <v>0</v>
      </c>
      <c r="I4614" s="572" t="s">
        <v>12921</v>
      </c>
      <c r="J4614" s="571">
        <v>0</v>
      </c>
    </row>
    <row r="4615" spans="1:10" ht="15" thickBot="1">
      <c r="A4615" s="572"/>
      <c r="B4615" s="572"/>
      <c r="C4615" s="572"/>
      <c r="D4615" s="572"/>
      <c r="E4615" s="572" t="s">
        <v>12920</v>
      </c>
      <c r="F4615" s="571">
        <v>0.01</v>
      </c>
      <c r="G4615" s="572"/>
      <c r="H4615" s="801" t="s">
        <v>12919</v>
      </c>
      <c r="I4615" s="801"/>
      <c r="J4615" s="571">
        <v>0.05</v>
      </c>
    </row>
    <row r="4616" spans="1:10" ht="0.95" customHeight="1" thickTop="1">
      <c r="A4616" s="570"/>
      <c r="B4616" s="570"/>
      <c r="C4616" s="570"/>
      <c r="D4616" s="570"/>
      <c r="E4616" s="570"/>
      <c r="F4616" s="570"/>
      <c r="G4616" s="570"/>
      <c r="H4616" s="570"/>
      <c r="I4616" s="570"/>
      <c r="J4616" s="570"/>
    </row>
    <row r="4617" spans="1:10" ht="18" customHeight="1">
      <c r="A4617" s="590"/>
      <c r="B4617" s="588" t="s">
        <v>12942</v>
      </c>
      <c r="C4617" s="590" t="s">
        <v>12941</v>
      </c>
      <c r="D4617" s="590" t="s">
        <v>12940</v>
      </c>
      <c r="E4617" s="802" t="s">
        <v>12939</v>
      </c>
      <c r="F4617" s="802"/>
      <c r="G4617" s="589" t="s">
        <v>12938</v>
      </c>
      <c r="H4617" s="588" t="s">
        <v>12937</v>
      </c>
      <c r="I4617" s="588" t="s">
        <v>12936</v>
      </c>
      <c r="J4617" s="588" t="s">
        <v>12935</v>
      </c>
    </row>
    <row r="4618" spans="1:10" ht="36" customHeight="1">
      <c r="A4618" s="586" t="s">
        <v>12934</v>
      </c>
      <c r="B4618" s="587" t="s">
        <v>13048</v>
      </c>
      <c r="C4618" s="586" t="s">
        <v>7</v>
      </c>
      <c r="D4618" s="586" t="s">
        <v>2843</v>
      </c>
      <c r="E4618" s="803" t="s">
        <v>12945</v>
      </c>
      <c r="F4618" s="803"/>
      <c r="G4618" s="585" t="s">
        <v>23</v>
      </c>
      <c r="H4618" s="584">
        <v>1</v>
      </c>
      <c r="I4618" s="583">
        <v>0.32</v>
      </c>
      <c r="J4618" s="583">
        <v>0.32</v>
      </c>
    </row>
    <row r="4619" spans="1:10" ht="36" customHeight="1">
      <c r="A4619" s="576" t="s">
        <v>12926</v>
      </c>
      <c r="B4619" s="577" t="s">
        <v>13047</v>
      </c>
      <c r="C4619" s="576" t="s">
        <v>7</v>
      </c>
      <c r="D4619" s="576" t="s">
        <v>7878</v>
      </c>
      <c r="E4619" s="800" t="s">
        <v>12947</v>
      </c>
      <c r="F4619" s="800"/>
      <c r="G4619" s="575" t="s">
        <v>41</v>
      </c>
      <c r="H4619" s="574">
        <v>5.0000000000000002E-5</v>
      </c>
      <c r="I4619" s="573">
        <v>6438.55</v>
      </c>
      <c r="J4619" s="573">
        <v>0.32</v>
      </c>
    </row>
    <row r="4620" spans="1:10" ht="25.5">
      <c r="A4620" s="572"/>
      <c r="B4620" s="572"/>
      <c r="C4620" s="572"/>
      <c r="D4620" s="572"/>
      <c r="E4620" s="572" t="s">
        <v>12923</v>
      </c>
      <c r="F4620" s="571">
        <v>0</v>
      </c>
      <c r="G4620" s="572" t="s">
        <v>12922</v>
      </c>
      <c r="H4620" s="571">
        <v>0</v>
      </c>
      <c r="I4620" s="572" t="s">
        <v>12921</v>
      </c>
      <c r="J4620" s="571">
        <v>0</v>
      </c>
    </row>
    <row r="4621" spans="1:10" ht="15" thickBot="1">
      <c r="A4621" s="572"/>
      <c r="B4621" s="572"/>
      <c r="C4621" s="572"/>
      <c r="D4621" s="572"/>
      <c r="E4621" s="572" t="s">
        <v>12920</v>
      </c>
      <c r="F4621" s="571">
        <v>0.09</v>
      </c>
      <c r="G4621" s="572"/>
      <c r="H4621" s="801" t="s">
        <v>12919</v>
      </c>
      <c r="I4621" s="801"/>
      <c r="J4621" s="571">
        <v>0.41</v>
      </c>
    </row>
    <row r="4622" spans="1:10" ht="0.95" customHeight="1" thickTop="1">
      <c r="A4622" s="570"/>
      <c r="B4622" s="570"/>
      <c r="C4622" s="570"/>
      <c r="D4622" s="570"/>
      <c r="E4622" s="570"/>
      <c r="F4622" s="570"/>
      <c r="G4622" s="570"/>
      <c r="H4622" s="570"/>
      <c r="I4622" s="570"/>
      <c r="J4622" s="570"/>
    </row>
    <row r="4623" spans="1:10" ht="18" customHeight="1">
      <c r="A4623" s="590"/>
      <c r="B4623" s="588" t="s">
        <v>12942</v>
      </c>
      <c r="C4623" s="590" t="s">
        <v>12941</v>
      </c>
      <c r="D4623" s="590" t="s">
        <v>12940</v>
      </c>
      <c r="E4623" s="802" t="s">
        <v>12939</v>
      </c>
      <c r="F4623" s="802"/>
      <c r="G4623" s="589" t="s">
        <v>12938</v>
      </c>
      <c r="H4623" s="588" t="s">
        <v>12937</v>
      </c>
      <c r="I4623" s="588" t="s">
        <v>12936</v>
      </c>
      <c r="J4623" s="588" t="s">
        <v>12935</v>
      </c>
    </row>
    <row r="4624" spans="1:10" ht="36" customHeight="1">
      <c r="A4624" s="586" t="s">
        <v>12934</v>
      </c>
      <c r="B4624" s="587" t="s">
        <v>13046</v>
      </c>
      <c r="C4624" s="586" t="s">
        <v>7</v>
      </c>
      <c r="D4624" s="586" t="s">
        <v>2844</v>
      </c>
      <c r="E4624" s="803" t="s">
        <v>12945</v>
      </c>
      <c r="F4624" s="803"/>
      <c r="G4624" s="585" t="s">
        <v>23</v>
      </c>
      <c r="H4624" s="584">
        <v>1</v>
      </c>
      <c r="I4624" s="583">
        <v>2.08</v>
      </c>
      <c r="J4624" s="583">
        <v>2.08</v>
      </c>
    </row>
    <row r="4625" spans="1:10" ht="24" customHeight="1">
      <c r="A4625" s="576" t="s">
        <v>12926</v>
      </c>
      <c r="B4625" s="577" t="s">
        <v>12944</v>
      </c>
      <c r="C4625" s="576" t="s">
        <v>7</v>
      </c>
      <c r="D4625" s="576" t="s">
        <v>6410</v>
      </c>
      <c r="E4625" s="800" t="s">
        <v>12924</v>
      </c>
      <c r="F4625" s="800"/>
      <c r="G4625" s="575" t="s">
        <v>12943</v>
      </c>
      <c r="H4625" s="574">
        <v>2.54</v>
      </c>
      <c r="I4625" s="573">
        <v>0.82</v>
      </c>
      <c r="J4625" s="573">
        <v>2.08</v>
      </c>
    </row>
    <row r="4626" spans="1:10" ht="25.5">
      <c r="A4626" s="572"/>
      <c r="B4626" s="572"/>
      <c r="C4626" s="572"/>
      <c r="D4626" s="572"/>
      <c r="E4626" s="572" t="s">
        <v>12923</v>
      </c>
      <c r="F4626" s="571">
        <v>0</v>
      </c>
      <c r="G4626" s="572" t="s">
        <v>12922</v>
      </c>
      <c r="H4626" s="571">
        <v>0</v>
      </c>
      <c r="I4626" s="572" t="s">
        <v>12921</v>
      </c>
      <c r="J4626" s="571">
        <v>0</v>
      </c>
    </row>
    <row r="4627" spans="1:10" ht="15" thickBot="1">
      <c r="A4627" s="572"/>
      <c r="B4627" s="572"/>
      <c r="C4627" s="572"/>
      <c r="D4627" s="572"/>
      <c r="E4627" s="572" t="s">
        <v>12920</v>
      </c>
      <c r="F4627" s="571">
        <v>0.57999999999999996</v>
      </c>
      <c r="G4627" s="572"/>
      <c r="H4627" s="801" t="s">
        <v>12919</v>
      </c>
      <c r="I4627" s="801"/>
      <c r="J4627" s="571">
        <v>2.66</v>
      </c>
    </row>
    <row r="4628" spans="1:10" ht="0.95" customHeight="1" thickTop="1">
      <c r="A4628" s="570"/>
      <c r="B4628" s="570"/>
      <c r="C4628" s="570"/>
      <c r="D4628" s="570"/>
      <c r="E4628" s="570"/>
      <c r="F4628" s="570"/>
      <c r="G4628" s="570"/>
      <c r="H4628" s="570"/>
      <c r="I4628" s="570"/>
      <c r="J4628" s="570"/>
    </row>
    <row r="4629" spans="1:10" ht="18" customHeight="1">
      <c r="A4629" s="590"/>
      <c r="B4629" s="588" t="s">
        <v>12942</v>
      </c>
      <c r="C4629" s="590" t="s">
        <v>12941</v>
      </c>
      <c r="D4629" s="590" t="s">
        <v>12940</v>
      </c>
      <c r="E4629" s="802" t="s">
        <v>12939</v>
      </c>
      <c r="F4629" s="802"/>
      <c r="G4629" s="589" t="s">
        <v>12938</v>
      </c>
      <c r="H4629" s="588" t="s">
        <v>12937</v>
      </c>
      <c r="I4629" s="588" t="s">
        <v>12936</v>
      </c>
      <c r="J4629" s="588" t="s">
        <v>12935</v>
      </c>
    </row>
    <row r="4630" spans="1:10" ht="36" customHeight="1">
      <c r="A4630" s="586" t="s">
        <v>12934</v>
      </c>
      <c r="B4630" s="587" t="s">
        <v>13045</v>
      </c>
      <c r="C4630" s="586" t="s">
        <v>7</v>
      </c>
      <c r="D4630" s="586" t="s">
        <v>10016</v>
      </c>
      <c r="E4630" s="803" t="s">
        <v>12964</v>
      </c>
      <c r="F4630" s="803"/>
      <c r="G4630" s="585" t="s">
        <v>12963</v>
      </c>
      <c r="H4630" s="584">
        <v>1</v>
      </c>
      <c r="I4630" s="583">
        <v>146.62</v>
      </c>
      <c r="J4630" s="583">
        <v>146.62</v>
      </c>
    </row>
    <row r="4631" spans="1:10" ht="60" customHeight="1">
      <c r="A4631" s="581" t="s">
        <v>12930</v>
      </c>
      <c r="B4631" s="582" t="s">
        <v>13039</v>
      </c>
      <c r="C4631" s="581" t="s">
        <v>7</v>
      </c>
      <c r="D4631" s="581" t="s">
        <v>744</v>
      </c>
      <c r="E4631" s="804" t="s">
        <v>12945</v>
      </c>
      <c r="F4631" s="804"/>
      <c r="G4631" s="580" t="s">
        <v>46</v>
      </c>
      <c r="H4631" s="579">
        <v>7.9399999999999998E-2</v>
      </c>
      <c r="I4631" s="578">
        <v>99.04</v>
      </c>
      <c r="J4631" s="578">
        <v>7.86</v>
      </c>
    </row>
    <row r="4632" spans="1:10" ht="36" customHeight="1">
      <c r="A4632" s="581" t="s">
        <v>12930</v>
      </c>
      <c r="B4632" s="582" t="s">
        <v>13038</v>
      </c>
      <c r="C4632" s="581" t="s">
        <v>7</v>
      </c>
      <c r="D4632" s="581" t="s">
        <v>2024</v>
      </c>
      <c r="E4632" s="804" t="s">
        <v>12945</v>
      </c>
      <c r="F4632" s="804"/>
      <c r="G4632" s="580" t="s">
        <v>46</v>
      </c>
      <c r="H4632" s="579">
        <v>3.2500000000000001E-2</v>
      </c>
      <c r="I4632" s="578">
        <v>22.26</v>
      </c>
      <c r="J4632" s="578">
        <v>0.72</v>
      </c>
    </row>
    <row r="4633" spans="1:10" ht="60" customHeight="1">
      <c r="A4633" s="581" t="s">
        <v>12930</v>
      </c>
      <c r="B4633" s="582" t="s">
        <v>13037</v>
      </c>
      <c r="C4633" s="581" t="s">
        <v>7</v>
      </c>
      <c r="D4633" s="581" t="s">
        <v>745</v>
      </c>
      <c r="E4633" s="804" t="s">
        <v>12945</v>
      </c>
      <c r="F4633" s="804"/>
      <c r="G4633" s="580" t="s">
        <v>61</v>
      </c>
      <c r="H4633" s="579">
        <v>0.3972</v>
      </c>
      <c r="I4633" s="578">
        <v>38</v>
      </c>
      <c r="J4633" s="578">
        <v>15.09</v>
      </c>
    </row>
    <row r="4634" spans="1:10" ht="36" customHeight="1">
      <c r="A4634" s="581" t="s">
        <v>12930</v>
      </c>
      <c r="B4634" s="582" t="s">
        <v>13036</v>
      </c>
      <c r="C4634" s="581" t="s">
        <v>7</v>
      </c>
      <c r="D4634" s="581" t="s">
        <v>2025</v>
      </c>
      <c r="E4634" s="804" t="s">
        <v>12945</v>
      </c>
      <c r="F4634" s="804"/>
      <c r="G4634" s="580" t="s">
        <v>61</v>
      </c>
      <c r="H4634" s="579">
        <v>3.0200000000000001E-2</v>
      </c>
      <c r="I4634" s="578">
        <v>15.83</v>
      </c>
      <c r="J4634" s="578">
        <v>0.47</v>
      </c>
    </row>
    <row r="4635" spans="1:10" ht="24" customHeight="1">
      <c r="A4635" s="581" t="s">
        <v>12930</v>
      </c>
      <c r="B4635" s="582" t="s">
        <v>12929</v>
      </c>
      <c r="C4635" s="581" t="s">
        <v>7</v>
      </c>
      <c r="D4635" s="581" t="s">
        <v>25</v>
      </c>
      <c r="E4635" s="804" t="s">
        <v>12928</v>
      </c>
      <c r="F4635" s="804"/>
      <c r="G4635" s="580" t="s">
        <v>23</v>
      </c>
      <c r="H4635" s="579">
        <v>0.8579</v>
      </c>
      <c r="I4635" s="578">
        <v>15.65</v>
      </c>
      <c r="J4635" s="578">
        <v>13.42</v>
      </c>
    </row>
    <row r="4636" spans="1:10" ht="24" customHeight="1">
      <c r="A4636" s="581" t="s">
        <v>12930</v>
      </c>
      <c r="B4636" s="582" t="s">
        <v>13035</v>
      </c>
      <c r="C4636" s="581" t="s">
        <v>7</v>
      </c>
      <c r="D4636" s="581" t="s">
        <v>49</v>
      </c>
      <c r="E4636" s="804" t="s">
        <v>12928</v>
      </c>
      <c r="F4636" s="804"/>
      <c r="G4636" s="580" t="s">
        <v>23</v>
      </c>
      <c r="H4636" s="579">
        <v>0.57199999999999995</v>
      </c>
      <c r="I4636" s="578">
        <v>19.86</v>
      </c>
      <c r="J4636" s="578">
        <v>11.35</v>
      </c>
    </row>
    <row r="4637" spans="1:10" ht="24" customHeight="1">
      <c r="A4637" s="576" t="s">
        <v>12926</v>
      </c>
      <c r="B4637" s="577" t="s">
        <v>13044</v>
      </c>
      <c r="C4637" s="576" t="s">
        <v>7</v>
      </c>
      <c r="D4637" s="576" t="s">
        <v>7720</v>
      </c>
      <c r="E4637" s="800" t="s">
        <v>12924</v>
      </c>
      <c r="F4637" s="800"/>
      <c r="G4637" s="575" t="s">
        <v>12963</v>
      </c>
      <c r="H4637" s="574">
        <v>1.1000000000000001</v>
      </c>
      <c r="I4637" s="573">
        <v>88.83</v>
      </c>
      <c r="J4637" s="573">
        <v>97.71</v>
      </c>
    </row>
    <row r="4638" spans="1:10" ht="25.5">
      <c r="A4638" s="572"/>
      <c r="B4638" s="572"/>
      <c r="C4638" s="572"/>
      <c r="D4638" s="572"/>
      <c r="E4638" s="572" t="s">
        <v>12923</v>
      </c>
      <c r="F4638" s="571">
        <v>15.087471476692382</v>
      </c>
      <c r="G4638" s="572" t="s">
        <v>12922</v>
      </c>
      <c r="H4638" s="571">
        <v>12.68</v>
      </c>
      <c r="I4638" s="572" t="s">
        <v>12921</v>
      </c>
      <c r="J4638" s="571">
        <v>27.77</v>
      </c>
    </row>
    <row r="4639" spans="1:10" ht="15" thickBot="1">
      <c r="A4639" s="572"/>
      <c r="B4639" s="572"/>
      <c r="C4639" s="572"/>
      <c r="D4639" s="572"/>
      <c r="E4639" s="572" t="s">
        <v>12920</v>
      </c>
      <c r="F4639" s="571">
        <v>41.4</v>
      </c>
      <c r="G4639" s="572"/>
      <c r="H4639" s="801" t="s">
        <v>12919</v>
      </c>
      <c r="I4639" s="801"/>
      <c r="J4639" s="571">
        <v>188.02</v>
      </c>
    </row>
    <row r="4640" spans="1:10" ht="0.95" customHeight="1" thickTop="1">
      <c r="A4640" s="570"/>
      <c r="B4640" s="570"/>
      <c r="C4640" s="570"/>
      <c r="D4640" s="570"/>
      <c r="E4640" s="570"/>
      <c r="F4640" s="570"/>
      <c r="G4640" s="570"/>
      <c r="H4640" s="570"/>
      <c r="I4640" s="570"/>
      <c r="J4640" s="570"/>
    </row>
    <row r="4641" spans="1:10" ht="18" customHeight="1">
      <c r="A4641" s="590"/>
      <c r="B4641" s="588" t="s">
        <v>12942</v>
      </c>
      <c r="C4641" s="590" t="s">
        <v>12941</v>
      </c>
      <c r="D4641" s="590" t="s">
        <v>12940</v>
      </c>
      <c r="E4641" s="802" t="s">
        <v>12939</v>
      </c>
      <c r="F4641" s="802"/>
      <c r="G4641" s="589" t="s">
        <v>12938</v>
      </c>
      <c r="H4641" s="588" t="s">
        <v>12937</v>
      </c>
      <c r="I4641" s="588" t="s">
        <v>12936</v>
      </c>
      <c r="J4641" s="588" t="s">
        <v>12935</v>
      </c>
    </row>
    <row r="4642" spans="1:10" ht="24" customHeight="1">
      <c r="A4642" s="586" t="s">
        <v>12934</v>
      </c>
      <c r="B4642" s="587" t="s">
        <v>13043</v>
      </c>
      <c r="C4642" s="586" t="s">
        <v>7</v>
      </c>
      <c r="D4642" s="586" t="s">
        <v>10008</v>
      </c>
      <c r="E4642" s="803" t="s">
        <v>12964</v>
      </c>
      <c r="F4642" s="803"/>
      <c r="G4642" s="585" t="s">
        <v>13042</v>
      </c>
      <c r="H4642" s="584">
        <v>1</v>
      </c>
      <c r="I4642" s="583">
        <v>4.54</v>
      </c>
      <c r="J4642" s="583">
        <v>4.54</v>
      </c>
    </row>
    <row r="4643" spans="1:10" ht="36" customHeight="1">
      <c r="A4643" s="581" t="s">
        <v>12930</v>
      </c>
      <c r="B4643" s="582" t="s">
        <v>13038</v>
      </c>
      <c r="C4643" s="581" t="s">
        <v>7</v>
      </c>
      <c r="D4643" s="581" t="s">
        <v>2024</v>
      </c>
      <c r="E4643" s="804" t="s">
        <v>12945</v>
      </c>
      <c r="F4643" s="804"/>
      <c r="G4643" s="580" t="s">
        <v>46</v>
      </c>
      <c r="H4643" s="579">
        <v>3.5999999999999999E-3</v>
      </c>
      <c r="I4643" s="578">
        <v>22.26</v>
      </c>
      <c r="J4643" s="578">
        <v>0.08</v>
      </c>
    </row>
    <row r="4644" spans="1:10" ht="36" customHeight="1">
      <c r="A4644" s="581" t="s">
        <v>12930</v>
      </c>
      <c r="B4644" s="582" t="s">
        <v>13036</v>
      </c>
      <c r="C4644" s="581" t="s">
        <v>7</v>
      </c>
      <c r="D4644" s="581" t="s">
        <v>2025</v>
      </c>
      <c r="E4644" s="804" t="s">
        <v>12945</v>
      </c>
      <c r="F4644" s="804"/>
      <c r="G4644" s="580" t="s">
        <v>61</v>
      </c>
      <c r="H4644" s="579">
        <v>3.5999999999999999E-3</v>
      </c>
      <c r="I4644" s="578">
        <v>15.83</v>
      </c>
      <c r="J4644" s="578">
        <v>0.05</v>
      </c>
    </row>
    <row r="4645" spans="1:10" ht="24" customHeight="1">
      <c r="A4645" s="581" t="s">
        <v>12930</v>
      </c>
      <c r="B4645" s="582" t="s">
        <v>12929</v>
      </c>
      <c r="C4645" s="581" t="s">
        <v>7</v>
      </c>
      <c r="D4645" s="581" t="s">
        <v>25</v>
      </c>
      <c r="E4645" s="804" t="s">
        <v>12928</v>
      </c>
      <c r="F4645" s="804"/>
      <c r="G4645" s="580" t="s">
        <v>23</v>
      </c>
      <c r="H4645" s="579">
        <v>0.15310000000000001</v>
      </c>
      <c r="I4645" s="578">
        <v>15.65</v>
      </c>
      <c r="J4645" s="578">
        <v>2.39</v>
      </c>
    </row>
    <row r="4646" spans="1:10" ht="24" customHeight="1">
      <c r="A4646" s="581" t="s">
        <v>12930</v>
      </c>
      <c r="B4646" s="582" t="s">
        <v>13035</v>
      </c>
      <c r="C4646" s="581" t="s">
        <v>7</v>
      </c>
      <c r="D4646" s="581" t="s">
        <v>49</v>
      </c>
      <c r="E4646" s="804" t="s">
        <v>12928</v>
      </c>
      <c r="F4646" s="804"/>
      <c r="G4646" s="580" t="s">
        <v>23</v>
      </c>
      <c r="H4646" s="579">
        <v>0.10199999999999999</v>
      </c>
      <c r="I4646" s="578">
        <v>19.86</v>
      </c>
      <c r="J4646" s="578">
        <v>2.02</v>
      </c>
    </row>
    <row r="4647" spans="1:10" ht="25.5">
      <c r="A4647" s="572"/>
      <c r="B4647" s="572"/>
      <c r="C4647" s="572"/>
      <c r="D4647" s="572"/>
      <c r="E4647" s="572" t="s">
        <v>12923</v>
      </c>
      <c r="F4647" s="571">
        <v>1.9178528740628056</v>
      </c>
      <c r="G4647" s="572" t="s">
        <v>12922</v>
      </c>
      <c r="H4647" s="571">
        <v>1.61</v>
      </c>
      <c r="I4647" s="572" t="s">
        <v>12921</v>
      </c>
      <c r="J4647" s="571">
        <v>3.53</v>
      </c>
    </row>
    <row r="4648" spans="1:10" ht="15" thickBot="1">
      <c r="A4648" s="572"/>
      <c r="B4648" s="572"/>
      <c r="C4648" s="572"/>
      <c r="D4648" s="572"/>
      <c r="E4648" s="572" t="s">
        <v>12920</v>
      </c>
      <c r="F4648" s="571">
        <v>1.28</v>
      </c>
      <c r="G4648" s="572"/>
      <c r="H4648" s="801" t="s">
        <v>12919</v>
      </c>
      <c r="I4648" s="801"/>
      <c r="J4648" s="571">
        <v>5.82</v>
      </c>
    </row>
    <row r="4649" spans="1:10" ht="0.95" customHeight="1" thickTop="1">
      <c r="A4649" s="570"/>
      <c r="B4649" s="570"/>
      <c r="C4649" s="570"/>
      <c r="D4649" s="570"/>
      <c r="E4649" s="570"/>
      <c r="F4649" s="570"/>
      <c r="G4649" s="570"/>
      <c r="H4649" s="570"/>
      <c r="I4649" s="570"/>
      <c r="J4649" s="570"/>
    </row>
    <row r="4650" spans="1:10" ht="18" customHeight="1">
      <c r="A4650" s="590"/>
      <c r="B4650" s="588" t="s">
        <v>12942</v>
      </c>
      <c r="C4650" s="590" t="s">
        <v>12941</v>
      </c>
      <c r="D4650" s="590" t="s">
        <v>12940</v>
      </c>
      <c r="E4650" s="802" t="s">
        <v>12939</v>
      </c>
      <c r="F4650" s="802"/>
      <c r="G4650" s="589" t="s">
        <v>12938</v>
      </c>
      <c r="H4650" s="588" t="s">
        <v>12937</v>
      </c>
      <c r="I4650" s="588" t="s">
        <v>12936</v>
      </c>
      <c r="J4650" s="588" t="s">
        <v>12935</v>
      </c>
    </row>
    <row r="4651" spans="1:10" ht="36" customHeight="1">
      <c r="A4651" s="586" t="s">
        <v>12934</v>
      </c>
      <c r="B4651" s="587" t="s">
        <v>13041</v>
      </c>
      <c r="C4651" s="586" t="s">
        <v>7</v>
      </c>
      <c r="D4651" s="586" t="s">
        <v>10010</v>
      </c>
      <c r="E4651" s="803" t="s">
        <v>12964</v>
      </c>
      <c r="F4651" s="803"/>
      <c r="G4651" s="585" t="s">
        <v>12963</v>
      </c>
      <c r="H4651" s="584">
        <v>1</v>
      </c>
      <c r="I4651" s="583">
        <v>171.83</v>
      </c>
      <c r="J4651" s="583">
        <v>171.83</v>
      </c>
    </row>
    <row r="4652" spans="1:10" ht="36" customHeight="1">
      <c r="A4652" s="581" t="s">
        <v>12930</v>
      </c>
      <c r="B4652" s="582" t="s">
        <v>13038</v>
      </c>
      <c r="C4652" s="581" t="s">
        <v>7</v>
      </c>
      <c r="D4652" s="581" t="s">
        <v>2024</v>
      </c>
      <c r="E4652" s="804" t="s">
        <v>12945</v>
      </c>
      <c r="F4652" s="804"/>
      <c r="G4652" s="580" t="s">
        <v>46</v>
      </c>
      <c r="H4652" s="579">
        <v>7.1800000000000003E-2</v>
      </c>
      <c r="I4652" s="578">
        <v>22.26</v>
      </c>
      <c r="J4652" s="578">
        <v>1.59</v>
      </c>
    </row>
    <row r="4653" spans="1:10" ht="36" customHeight="1">
      <c r="A4653" s="581" t="s">
        <v>12930</v>
      </c>
      <c r="B4653" s="582" t="s">
        <v>13036</v>
      </c>
      <c r="C4653" s="581" t="s">
        <v>7</v>
      </c>
      <c r="D4653" s="581" t="s">
        <v>2025</v>
      </c>
      <c r="E4653" s="804" t="s">
        <v>12945</v>
      </c>
      <c r="F4653" s="804"/>
      <c r="G4653" s="580" t="s">
        <v>61</v>
      </c>
      <c r="H4653" s="579">
        <v>6.6600000000000006E-2</v>
      </c>
      <c r="I4653" s="578">
        <v>15.83</v>
      </c>
      <c r="J4653" s="578">
        <v>1.05</v>
      </c>
    </row>
    <row r="4654" spans="1:10" ht="24" customHeight="1">
      <c r="A4654" s="581" t="s">
        <v>12930</v>
      </c>
      <c r="B4654" s="582" t="s">
        <v>12929</v>
      </c>
      <c r="C4654" s="581" t="s">
        <v>7</v>
      </c>
      <c r="D4654" s="581" t="s">
        <v>25</v>
      </c>
      <c r="E4654" s="804" t="s">
        <v>12928</v>
      </c>
      <c r="F4654" s="804"/>
      <c r="G4654" s="580" t="s">
        <v>23</v>
      </c>
      <c r="H4654" s="579">
        <v>3.0329000000000002</v>
      </c>
      <c r="I4654" s="578">
        <v>15.65</v>
      </c>
      <c r="J4654" s="578">
        <v>47.46</v>
      </c>
    </row>
    <row r="4655" spans="1:10" ht="24" customHeight="1">
      <c r="A4655" s="581" t="s">
        <v>12930</v>
      </c>
      <c r="B4655" s="582" t="s">
        <v>13035</v>
      </c>
      <c r="C4655" s="581" t="s">
        <v>7</v>
      </c>
      <c r="D4655" s="581" t="s">
        <v>49</v>
      </c>
      <c r="E4655" s="804" t="s">
        <v>12928</v>
      </c>
      <c r="F4655" s="804"/>
      <c r="G4655" s="580" t="s">
        <v>23</v>
      </c>
      <c r="H4655" s="579">
        <v>2.0219</v>
      </c>
      <c r="I4655" s="578">
        <v>19.86</v>
      </c>
      <c r="J4655" s="578">
        <v>40.15</v>
      </c>
    </row>
    <row r="4656" spans="1:10" ht="24" customHeight="1">
      <c r="A4656" s="576" t="s">
        <v>12926</v>
      </c>
      <c r="B4656" s="577" t="s">
        <v>13034</v>
      </c>
      <c r="C4656" s="576" t="s">
        <v>7</v>
      </c>
      <c r="D4656" s="576" t="s">
        <v>4681</v>
      </c>
      <c r="E4656" s="800" t="s">
        <v>12924</v>
      </c>
      <c r="F4656" s="800"/>
      <c r="G4656" s="575" t="s">
        <v>12963</v>
      </c>
      <c r="H4656" s="574">
        <v>1.1000000000000001</v>
      </c>
      <c r="I4656" s="573">
        <v>74.17</v>
      </c>
      <c r="J4656" s="573">
        <v>81.58</v>
      </c>
    </row>
    <row r="4657" spans="1:10" ht="25.5">
      <c r="A4657" s="572"/>
      <c r="B4657" s="572"/>
      <c r="C4657" s="572"/>
      <c r="D4657" s="572"/>
      <c r="E4657" s="572" t="s">
        <v>12923</v>
      </c>
      <c r="F4657" s="571">
        <v>38.22666521786374</v>
      </c>
      <c r="G4657" s="572" t="s">
        <v>12922</v>
      </c>
      <c r="H4657" s="571">
        <v>32.130000000000003</v>
      </c>
      <c r="I4657" s="572" t="s">
        <v>12921</v>
      </c>
      <c r="J4657" s="571">
        <v>70.36</v>
      </c>
    </row>
    <row r="4658" spans="1:10" ht="15" thickBot="1">
      <c r="A4658" s="572"/>
      <c r="B4658" s="572"/>
      <c r="C4658" s="572"/>
      <c r="D4658" s="572"/>
      <c r="E4658" s="572" t="s">
        <v>12920</v>
      </c>
      <c r="F4658" s="571">
        <v>48.52</v>
      </c>
      <c r="G4658" s="572"/>
      <c r="H4658" s="801" t="s">
        <v>12919</v>
      </c>
      <c r="I4658" s="801"/>
      <c r="J4658" s="571">
        <v>220.35</v>
      </c>
    </row>
    <row r="4659" spans="1:10" ht="0.95" customHeight="1" thickTop="1">
      <c r="A4659" s="570"/>
      <c r="B4659" s="570"/>
      <c r="C4659" s="570"/>
      <c r="D4659" s="570"/>
      <c r="E4659" s="570"/>
      <c r="F4659" s="570"/>
      <c r="G4659" s="570"/>
      <c r="H4659" s="570"/>
      <c r="I4659" s="570"/>
      <c r="J4659" s="570"/>
    </row>
    <row r="4660" spans="1:10" ht="18" customHeight="1">
      <c r="A4660" s="590"/>
      <c r="B4660" s="588" t="s">
        <v>12942</v>
      </c>
      <c r="C4660" s="590" t="s">
        <v>12941</v>
      </c>
      <c r="D4660" s="590" t="s">
        <v>12940</v>
      </c>
      <c r="E4660" s="802" t="s">
        <v>12939</v>
      </c>
      <c r="F4660" s="802"/>
      <c r="G4660" s="589" t="s">
        <v>12938</v>
      </c>
      <c r="H4660" s="588" t="s">
        <v>12937</v>
      </c>
      <c r="I4660" s="588" t="s">
        <v>12936</v>
      </c>
      <c r="J4660" s="588" t="s">
        <v>12935</v>
      </c>
    </row>
    <row r="4661" spans="1:10" ht="36" customHeight="1">
      <c r="A4661" s="586" t="s">
        <v>12934</v>
      </c>
      <c r="B4661" s="587" t="s">
        <v>13040</v>
      </c>
      <c r="C4661" s="586" t="s">
        <v>7</v>
      </c>
      <c r="D4661" s="586" t="s">
        <v>10014</v>
      </c>
      <c r="E4661" s="803" t="s">
        <v>12964</v>
      </c>
      <c r="F4661" s="803"/>
      <c r="G4661" s="585" t="s">
        <v>12963</v>
      </c>
      <c r="H4661" s="584">
        <v>1</v>
      </c>
      <c r="I4661" s="583">
        <v>146.56</v>
      </c>
      <c r="J4661" s="583">
        <v>146.56</v>
      </c>
    </row>
    <row r="4662" spans="1:10" ht="60" customHeight="1">
      <c r="A4662" s="581" t="s">
        <v>12930</v>
      </c>
      <c r="B4662" s="582" t="s">
        <v>13039</v>
      </c>
      <c r="C4662" s="581" t="s">
        <v>7</v>
      </c>
      <c r="D4662" s="581" t="s">
        <v>744</v>
      </c>
      <c r="E4662" s="804" t="s">
        <v>12945</v>
      </c>
      <c r="F4662" s="804"/>
      <c r="G4662" s="580" t="s">
        <v>46</v>
      </c>
      <c r="H4662" s="579">
        <v>0.1037</v>
      </c>
      <c r="I4662" s="578">
        <v>99.04</v>
      </c>
      <c r="J4662" s="578">
        <v>10.27</v>
      </c>
    </row>
    <row r="4663" spans="1:10" ht="36" customHeight="1">
      <c r="A4663" s="581" t="s">
        <v>12930</v>
      </c>
      <c r="B4663" s="582" t="s">
        <v>13038</v>
      </c>
      <c r="C4663" s="581" t="s">
        <v>7</v>
      </c>
      <c r="D4663" s="581" t="s">
        <v>2024</v>
      </c>
      <c r="E4663" s="804" t="s">
        <v>12945</v>
      </c>
      <c r="F4663" s="804"/>
      <c r="G4663" s="580" t="s">
        <v>46</v>
      </c>
      <c r="H4663" s="579">
        <v>7.1800000000000003E-2</v>
      </c>
      <c r="I4663" s="578">
        <v>22.26</v>
      </c>
      <c r="J4663" s="578">
        <v>1.59</v>
      </c>
    </row>
    <row r="4664" spans="1:10" ht="60" customHeight="1">
      <c r="A4664" s="581" t="s">
        <v>12930</v>
      </c>
      <c r="B4664" s="582" t="s">
        <v>13037</v>
      </c>
      <c r="C4664" s="581" t="s">
        <v>7</v>
      </c>
      <c r="D4664" s="581" t="s">
        <v>745</v>
      </c>
      <c r="E4664" s="804" t="s">
        <v>12945</v>
      </c>
      <c r="F4664" s="804"/>
      <c r="G4664" s="580" t="s">
        <v>61</v>
      </c>
      <c r="H4664" s="579">
        <v>0.51870000000000005</v>
      </c>
      <c r="I4664" s="578">
        <v>38</v>
      </c>
      <c r="J4664" s="578">
        <v>19.71</v>
      </c>
    </row>
    <row r="4665" spans="1:10" ht="36" customHeight="1">
      <c r="A4665" s="581" t="s">
        <v>12930</v>
      </c>
      <c r="B4665" s="582" t="s">
        <v>13036</v>
      </c>
      <c r="C4665" s="581" t="s">
        <v>7</v>
      </c>
      <c r="D4665" s="581" t="s">
        <v>2025</v>
      </c>
      <c r="E4665" s="804" t="s">
        <v>12945</v>
      </c>
      <c r="F4665" s="804"/>
      <c r="G4665" s="580" t="s">
        <v>61</v>
      </c>
      <c r="H4665" s="579">
        <v>6.6600000000000006E-2</v>
      </c>
      <c r="I4665" s="578">
        <v>15.83</v>
      </c>
      <c r="J4665" s="578">
        <v>1.05</v>
      </c>
    </row>
    <row r="4666" spans="1:10" ht="24" customHeight="1">
      <c r="A4666" s="581" t="s">
        <v>12930</v>
      </c>
      <c r="B4666" s="582" t="s">
        <v>12929</v>
      </c>
      <c r="C4666" s="581" t="s">
        <v>7</v>
      </c>
      <c r="D4666" s="581" t="s">
        <v>25</v>
      </c>
      <c r="E4666" s="804" t="s">
        <v>12928</v>
      </c>
      <c r="F4666" s="804"/>
      <c r="G4666" s="580" t="s">
        <v>23</v>
      </c>
      <c r="H4666" s="579">
        <v>1.1204000000000001</v>
      </c>
      <c r="I4666" s="578">
        <v>15.65</v>
      </c>
      <c r="J4666" s="578">
        <v>17.53</v>
      </c>
    </row>
    <row r="4667" spans="1:10" ht="24" customHeight="1">
      <c r="A4667" s="581" t="s">
        <v>12930</v>
      </c>
      <c r="B4667" s="582" t="s">
        <v>13035</v>
      </c>
      <c r="C4667" s="581" t="s">
        <v>7</v>
      </c>
      <c r="D4667" s="581" t="s">
        <v>49</v>
      </c>
      <c r="E4667" s="804" t="s">
        <v>12928</v>
      </c>
      <c r="F4667" s="804"/>
      <c r="G4667" s="580" t="s">
        <v>23</v>
      </c>
      <c r="H4667" s="579">
        <v>0.747</v>
      </c>
      <c r="I4667" s="578">
        <v>19.86</v>
      </c>
      <c r="J4667" s="578">
        <v>14.83</v>
      </c>
    </row>
    <row r="4668" spans="1:10" ht="24" customHeight="1">
      <c r="A4668" s="576" t="s">
        <v>12926</v>
      </c>
      <c r="B4668" s="577" t="s">
        <v>13034</v>
      </c>
      <c r="C4668" s="576" t="s">
        <v>7</v>
      </c>
      <c r="D4668" s="576" t="s">
        <v>4681</v>
      </c>
      <c r="E4668" s="800" t="s">
        <v>12924</v>
      </c>
      <c r="F4668" s="800"/>
      <c r="G4668" s="575" t="s">
        <v>12963</v>
      </c>
      <c r="H4668" s="574">
        <v>1.1000000000000001</v>
      </c>
      <c r="I4668" s="573">
        <v>74.17</v>
      </c>
      <c r="J4668" s="573">
        <v>81.58</v>
      </c>
    </row>
    <row r="4669" spans="1:10" ht="25.5">
      <c r="A4669" s="572"/>
      <c r="B4669" s="572"/>
      <c r="C4669" s="572"/>
      <c r="D4669" s="572"/>
      <c r="E4669" s="572" t="s">
        <v>12923</v>
      </c>
      <c r="F4669" s="571">
        <v>20.069542540475933</v>
      </c>
      <c r="G4669" s="572" t="s">
        <v>12922</v>
      </c>
      <c r="H4669" s="571">
        <v>16.87</v>
      </c>
      <c r="I4669" s="572" t="s">
        <v>12921</v>
      </c>
      <c r="J4669" s="571">
        <v>36.94</v>
      </c>
    </row>
    <row r="4670" spans="1:10" ht="15" thickBot="1">
      <c r="A4670" s="572"/>
      <c r="B4670" s="572"/>
      <c r="C4670" s="572"/>
      <c r="D4670" s="572"/>
      <c r="E4670" s="572" t="s">
        <v>12920</v>
      </c>
      <c r="F4670" s="571">
        <v>41.38</v>
      </c>
      <c r="G4670" s="572"/>
      <c r="H4670" s="801" t="s">
        <v>12919</v>
      </c>
      <c r="I4670" s="801"/>
      <c r="J4670" s="571">
        <v>187.94</v>
      </c>
    </row>
    <row r="4671" spans="1:10" ht="0.95" customHeight="1" thickTop="1">
      <c r="A4671" s="570"/>
      <c r="B4671" s="570"/>
      <c r="C4671" s="570"/>
      <c r="D4671" s="570"/>
      <c r="E4671" s="570"/>
      <c r="F4671" s="570"/>
      <c r="G4671" s="570"/>
      <c r="H4671" s="570"/>
      <c r="I4671" s="570"/>
      <c r="J4671" s="570"/>
    </row>
    <row r="4672" spans="1:10" ht="18" customHeight="1">
      <c r="A4672" s="590"/>
      <c r="B4672" s="588" t="s">
        <v>12942</v>
      </c>
      <c r="C4672" s="590" t="s">
        <v>12941</v>
      </c>
      <c r="D4672" s="590" t="s">
        <v>12940</v>
      </c>
      <c r="E4672" s="802" t="s">
        <v>12939</v>
      </c>
      <c r="F4672" s="802"/>
      <c r="G4672" s="589" t="s">
        <v>12938</v>
      </c>
      <c r="H4672" s="588" t="s">
        <v>12937</v>
      </c>
      <c r="I4672" s="588" t="s">
        <v>12936</v>
      </c>
      <c r="J4672" s="588" t="s">
        <v>12935</v>
      </c>
    </row>
    <row r="4673" spans="1:10" ht="24" customHeight="1">
      <c r="A4673" s="586" t="s">
        <v>12934</v>
      </c>
      <c r="B4673" s="587" t="s">
        <v>13033</v>
      </c>
      <c r="C4673" s="586" t="s">
        <v>7</v>
      </c>
      <c r="D4673" s="586" t="s">
        <v>2821</v>
      </c>
      <c r="E4673" s="803" t="s">
        <v>12945</v>
      </c>
      <c r="F4673" s="803"/>
      <c r="G4673" s="585" t="s">
        <v>61</v>
      </c>
      <c r="H4673" s="584">
        <v>1</v>
      </c>
      <c r="I4673" s="583">
        <v>21.25</v>
      </c>
      <c r="J4673" s="583">
        <v>21.25</v>
      </c>
    </row>
    <row r="4674" spans="1:10" ht="24" customHeight="1">
      <c r="A4674" s="581" t="s">
        <v>12930</v>
      </c>
      <c r="B4674" s="582" t="s">
        <v>13029</v>
      </c>
      <c r="C4674" s="581" t="s">
        <v>7</v>
      </c>
      <c r="D4674" s="581" t="s">
        <v>2817</v>
      </c>
      <c r="E4674" s="804" t="s">
        <v>12945</v>
      </c>
      <c r="F4674" s="804"/>
      <c r="G4674" s="580" t="s">
        <v>23</v>
      </c>
      <c r="H4674" s="579">
        <v>1</v>
      </c>
      <c r="I4674" s="578">
        <v>0.03</v>
      </c>
      <c r="J4674" s="578">
        <v>0.03</v>
      </c>
    </row>
    <row r="4675" spans="1:10" ht="24" customHeight="1">
      <c r="A4675" s="581" t="s">
        <v>12930</v>
      </c>
      <c r="B4675" s="582" t="s">
        <v>13030</v>
      </c>
      <c r="C4675" s="581" t="s">
        <v>7</v>
      </c>
      <c r="D4675" s="581" t="s">
        <v>2816</v>
      </c>
      <c r="E4675" s="804" t="s">
        <v>12945</v>
      </c>
      <c r="F4675" s="804"/>
      <c r="G4675" s="580" t="s">
        <v>23</v>
      </c>
      <c r="H4675" s="579">
        <v>1</v>
      </c>
      <c r="I4675" s="578">
        <v>0.36</v>
      </c>
      <c r="J4675" s="578">
        <v>0.36</v>
      </c>
    </row>
    <row r="4676" spans="1:10" ht="24" customHeight="1">
      <c r="A4676" s="581" t="s">
        <v>12930</v>
      </c>
      <c r="B4676" s="582" t="s">
        <v>13031</v>
      </c>
      <c r="C4676" s="581" t="s">
        <v>7</v>
      </c>
      <c r="D4676" s="581" t="s">
        <v>186</v>
      </c>
      <c r="E4676" s="804" t="s">
        <v>12928</v>
      </c>
      <c r="F4676" s="804"/>
      <c r="G4676" s="580" t="s">
        <v>23</v>
      </c>
      <c r="H4676" s="579">
        <v>1</v>
      </c>
      <c r="I4676" s="578">
        <v>20.86</v>
      </c>
      <c r="J4676" s="578">
        <v>20.86</v>
      </c>
    </row>
    <row r="4677" spans="1:10" ht="25.5">
      <c r="A4677" s="572"/>
      <c r="B4677" s="572"/>
      <c r="C4677" s="572"/>
      <c r="D4677" s="572"/>
      <c r="E4677" s="572" t="s">
        <v>12923</v>
      </c>
      <c r="F4677" s="571">
        <v>8.6819515000000003</v>
      </c>
      <c r="G4677" s="572" t="s">
        <v>12922</v>
      </c>
      <c r="H4677" s="571">
        <v>7.3</v>
      </c>
      <c r="I4677" s="572" t="s">
        <v>12921</v>
      </c>
      <c r="J4677" s="571">
        <v>15.98</v>
      </c>
    </row>
    <row r="4678" spans="1:10" ht="15" thickBot="1">
      <c r="A4678" s="572"/>
      <c r="B4678" s="572"/>
      <c r="C4678" s="572"/>
      <c r="D4678" s="572"/>
      <c r="E4678" s="572" t="s">
        <v>12920</v>
      </c>
      <c r="F4678" s="571">
        <v>6</v>
      </c>
      <c r="G4678" s="572"/>
      <c r="H4678" s="801" t="s">
        <v>12919</v>
      </c>
      <c r="I4678" s="801"/>
      <c r="J4678" s="571">
        <v>27.25</v>
      </c>
    </row>
    <row r="4679" spans="1:10" ht="0.95" customHeight="1" thickTop="1">
      <c r="A4679" s="570"/>
      <c r="B4679" s="570"/>
      <c r="C4679" s="570"/>
      <c r="D4679" s="570"/>
      <c r="E4679" s="570"/>
      <c r="F4679" s="570"/>
      <c r="G4679" s="570"/>
      <c r="H4679" s="570"/>
      <c r="I4679" s="570"/>
      <c r="J4679" s="570"/>
    </row>
    <row r="4680" spans="1:10" ht="18" customHeight="1">
      <c r="A4680" s="590"/>
      <c r="B4680" s="588" t="s">
        <v>12942</v>
      </c>
      <c r="C4680" s="590" t="s">
        <v>12941</v>
      </c>
      <c r="D4680" s="590" t="s">
        <v>12940</v>
      </c>
      <c r="E4680" s="802" t="s">
        <v>12939</v>
      </c>
      <c r="F4680" s="802"/>
      <c r="G4680" s="589" t="s">
        <v>12938</v>
      </c>
      <c r="H4680" s="588" t="s">
        <v>12937</v>
      </c>
      <c r="I4680" s="588" t="s">
        <v>12936</v>
      </c>
      <c r="J4680" s="588" t="s">
        <v>12935</v>
      </c>
    </row>
    <row r="4681" spans="1:10" ht="24" customHeight="1">
      <c r="A4681" s="586" t="s">
        <v>12934</v>
      </c>
      <c r="B4681" s="587" t="s">
        <v>13032</v>
      </c>
      <c r="C4681" s="586" t="s">
        <v>7</v>
      </c>
      <c r="D4681" s="586" t="s">
        <v>2820</v>
      </c>
      <c r="E4681" s="803" t="s">
        <v>12945</v>
      </c>
      <c r="F4681" s="803"/>
      <c r="G4681" s="585" t="s">
        <v>46</v>
      </c>
      <c r="H4681" s="584">
        <v>1</v>
      </c>
      <c r="I4681" s="583">
        <v>22.01</v>
      </c>
      <c r="J4681" s="583">
        <v>22.01</v>
      </c>
    </row>
    <row r="4682" spans="1:10" ht="24" customHeight="1">
      <c r="A4682" s="581" t="s">
        <v>12930</v>
      </c>
      <c r="B4682" s="582" t="s">
        <v>13029</v>
      </c>
      <c r="C4682" s="581" t="s">
        <v>7</v>
      </c>
      <c r="D4682" s="581" t="s">
        <v>2817</v>
      </c>
      <c r="E4682" s="804" t="s">
        <v>12945</v>
      </c>
      <c r="F4682" s="804"/>
      <c r="G4682" s="580" t="s">
        <v>23</v>
      </c>
      <c r="H4682" s="579">
        <v>1</v>
      </c>
      <c r="I4682" s="578">
        <v>0.03</v>
      </c>
      <c r="J4682" s="578">
        <v>0.03</v>
      </c>
    </row>
    <row r="4683" spans="1:10" ht="24" customHeight="1">
      <c r="A4683" s="581" t="s">
        <v>12930</v>
      </c>
      <c r="B4683" s="582" t="s">
        <v>13030</v>
      </c>
      <c r="C4683" s="581" t="s">
        <v>7</v>
      </c>
      <c r="D4683" s="581" t="s">
        <v>2816</v>
      </c>
      <c r="E4683" s="804" t="s">
        <v>12945</v>
      </c>
      <c r="F4683" s="804"/>
      <c r="G4683" s="580" t="s">
        <v>23</v>
      </c>
      <c r="H4683" s="579">
        <v>1</v>
      </c>
      <c r="I4683" s="578">
        <v>0.36</v>
      </c>
      <c r="J4683" s="578">
        <v>0.36</v>
      </c>
    </row>
    <row r="4684" spans="1:10" ht="24" customHeight="1">
      <c r="A4684" s="581" t="s">
        <v>12930</v>
      </c>
      <c r="B4684" s="582" t="s">
        <v>13028</v>
      </c>
      <c r="C4684" s="581" t="s">
        <v>7</v>
      </c>
      <c r="D4684" s="581" t="s">
        <v>2818</v>
      </c>
      <c r="E4684" s="804" t="s">
        <v>12945</v>
      </c>
      <c r="F4684" s="804"/>
      <c r="G4684" s="580" t="s">
        <v>23</v>
      </c>
      <c r="H4684" s="579">
        <v>1</v>
      </c>
      <c r="I4684" s="578">
        <v>0.25</v>
      </c>
      <c r="J4684" s="578">
        <v>0.25</v>
      </c>
    </row>
    <row r="4685" spans="1:10" ht="36" customHeight="1">
      <c r="A4685" s="581" t="s">
        <v>12930</v>
      </c>
      <c r="B4685" s="582" t="s">
        <v>13026</v>
      </c>
      <c r="C4685" s="581" t="s">
        <v>7</v>
      </c>
      <c r="D4685" s="581" t="s">
        <v>2819</v>
      </c>
      <c r="E4685" s="804" t="s">
        <v>12945</v>
      </c>
      <c r="F4685" s="804"/>
      <c r="G4685" s="580" t="s">
        <v>23</v>
      </c>
      <c r="H4685" s="579">
        <v>1</v>
      </c>
      <c r="I4685" s="578">
        <v>0.51</v>
      </c>
      <c r="J4685" s="578">
        <v>0.51</v>
      </c>
    </row>
    <row r="4686" spans="1:10" ht="24" customHeight="1">
      <c r="A4686" s="581" t="s">
        <v>12930</v>
      </c>
      <c r="B4686" s="582" t="s">
        <v>13031</v>
      </c>
      <c r="C4686" s="581" t="s">
        <v>7</v>
      </c>
      <c r="D4686" s="581" t="s">
        <v>186</v>
      </c>
      <c r="E4686" s="804" t="s">
        <v>12928</v>
      </c>
      <c r="F4686" s="804"/>
      <c r="G4686" s="580" t="s">
        <v>23</v>
      </c>
      <c r="H4686" s="579">
        <v>1</v>
      </c>
      <c r="I4686" s="578">
        <v>20.86</v>
      </c>
      <c r="J4686" s="578">
        <v>20.86</v>
      </c>
    </row>
    <row r="4687" spans="1:10" ht="25.5">
      <c r="A4687" s="572"/>
      <c r="B4687" s="572"/>
      <c r="C4687" s="572"/>
      <c r="D4687" s="572"/>
      <c r="E4687" s="572" t="s">
        <v>12923</v>
      </c>
      <c r="F4687" s="571">
        <v>8.6819515000000003</v>
      </c>
      <c r="G4687" s="572" t="s">
        <v>12922</v>
      </c>
      <c r="H4687" s="571">
        <v>7.3</v>
      </c>
      <c r="I4687" s="572" t="s">
        <v>12921</v>
      </c>
      <c r="J4687" s="571">
        <v>15.98</v>
      </c>
    </row>
    <row r="4688" spans="1:10" ht="15" thickBot="1">
      <c r="A4688" s="572"/>
      <c r="B4688" s="572"/>
      <c r="C4688" s="572"/>
      <c r="D4688" s="572"/>
      <c r="E4688" s="572" t="s">
        <v>12920</v>
      </c>
      <c r="F4688" s="571">
        <v>6.21</v>
      </c>
      <c r="G4688" s="572"/>
      <c r="H4688" s="801" t="s">
        <v>12919</v>
      </c>
      <c r="I4688" s="801"/>
      <c r="J4688" s="571">
        <v>28.22</v>
      </c>
    </row>
    <row r="4689" spans="1:10" ht="0.95" customHeight="1" thickTop="1">
      <c r="A4689" s="570"/>
      <c r="B4689" s="570"/>
      <c r="C4689" s="570"/>
      <c r="D4689" s="570"/>
      <c r="E4689" s="570"/>
      <c r="F4689" s="570"/>
      <c r="G4689" s="570"/>
      <c r="H4689" s="570"/>
      <c r="I4689" s="570"/>
      <c r="J4689" s="570"/>
    </row>
    <row r="4690" spans="1:10" ht="18" customHeight="1">
      <c r="A4690" s="590"/>
      <c r="B4690" s="588" t="s">
        <v>12942</v>
      </c>
      <c r="C4690" s="590" t="s">
        <v>12941</v>
      </c>
      <c r="D4690" s="590" t="s">
        <v>12940</v>
      </c>
      <c r="E4690" s="802" t="s">
        <v>12939</v>
      </c>
      <c r="F4690" s="802"/>
      <c r="G4690" s="589" t="s">
        <v>12938</v>
      </c>
      <c r="H4690" s="588" t="s">
        <v>12937</v>
      </c>
      <c r="I4690" s="588" t="s">
        <v>12936</v>
      </c>
      <c r="J4690" s="588" t="s">
        <v>12935</v>
      </c>
    </row>
    <row r="4691" spans="1:10" ht="24" customHeight="1">
      <c r="A4691" s="586" t="s">
        <v>12934</v>
      </c>
      <c r="B4691" s="587" t="s">
        <v>13030</v>
      </c>
      <c r="C4691" s="586" t="s">
        <v>7</v>
      </c>
      <c r="D4691" s="586" t="s">
        <v>2816</v>
      </c>
      <c r="E4691" s="803" t="s">
        <v>12945</v>
      </c>
      <c r="F4691" s="803"/>
      <c r="G4691" s="585" t="s">
        <v>23</v>
      </c>
      <c r="H4691" s="584">
        <v>1</v>
      </c>
      <c r="I4691" s="583">
        <v>0.36</v>
      </c>
      <c r="J4691" s="583">
        <v>0.36</v>
      </c>
    </row>
    <row r="4692" spans="1:10" ht="24" customHeight="1">
      <c r="A4692" s="576" t="s">
        <v>12926</v>
      </c>
      <c r="B4692" s="577" t="s">
        <v>13027</v>
      </c>
      <c r="C4692" s="576" t="s">
        <v>7</v>
      </c>
      <c r="D4692" s="576" t="s">
        <v>7989</v>
      </c>
      <c r="E4692" s="800" t="s">
        <v>12947</v>
      </c>
      <c r="F4692" s="800"/>
      <c r="G4692" s="575" t="s">
        <v>41</v>
      </c>
      <c r="H4692" s="574">
        <v>7.2000000000000002E-5</v>
      </c>
      <c r="I4692" s="573">
        <v>5059.92</v>
      </c>
      <c r="J4692" s="573">
        <v>0.36</v>
      </c>
    </row>
    <row r="4693" spans="1:10" ht="25.5">
      <c r="A4693" s="572"/>
      <c r="B4693" s="572"/>
      <c r="C4693" s="572"/>
      <c r="D4693" s="572"/>
      <c r="E4693" s="572" t="s">
        <v>12923</v>
      </c>
      <c r="F4693" s="571">
        <v>0</v>
      </c>
      <c r="G4693" s="572" t="s">
        <v>12922</v>
      </c>
      <c r="H4693" s="571">
        <v>0</v>
      </c>
      <c r="I4693" s="572" t="s">
        <v>12921</v>
      </c>
      <c r="J4693" s="571">
        <v>0</v>
      </c>
    </row>
    <row r="4694" spans="1:10" ht="15" thickBot="1">
      <c r="A4694" s="572"/>
      <c r="B4694" s="572"/>
      <c r="C4694" s="572"/>
      <c r="D4694" s="572"/>
      <c r="E4694" s="572" t="s">
        <v>12920</v>
      </c>
      <c r="F4694" s="571">
        <v>0.1</v>
      </c>
      <c r="G4694" s="572"/>
      <c r="H4694" s="801" t="s">
        <v>12919</v>
      </c>
      <c r="I4694" s="801"/>
      <c r="J4694" s="571">
        <v>0.46</v>
      </c>
    </row>
    <row r="4695" spans="1:10" ht="0.95" customHeight="1" thickTop="1">
      <c r="A4695" s="570"/>
      <c r="B4695" s="570"/>
      <c r="C4695" s="570"/>
      <c r="D4695" s="570"/>
      <c r="E4695" s="570"/>
      <c r="F4695" s="570"/>
      <c r="G4695" s="570"/>
      <c r="H4695" s="570"/>
      <c r="I4695" s="570"/>
      <c r="J4695" s="570"/>
    </row>
    <row r="4696" spans="1:10" ht="18" customHeight="1">
      <c r="A4696" s="590"/>
      <c r="B4696" s="588" t="s">
        <v>12942</v>
      </c>
      <c r="C4696" s="590" t="s">
        <v>12941</v>
      </c>
      <c r="D4696" s="590" t="s">
        <v>12940</v>
      </c>
      <c r="E4696" s="802" t="s">
        <v>12939</v>
      </c>
      <c r="F4696" s="802"/>
      <c r="G4696" s="589" t="s">
        <v>12938</v>
      </c>
      <c r="H4696" s="588" t="s">
        <v>12937</v>
      </c>
      <c r="I4696" s="588" t="s">
        <v>12936</v>
      </c>
      <c r="J4696" s="588" t="s">
        <v>12935</v>
      </c>
    </row>
    <row r="4697" spans="1:10" ht="24" customHeight="1">
      <c r="A4697" s="586" t="s">
        <v>12934</v>
      </c>
      <c r="B4697" s="587" t="s">
        <v>13029</v>
      </c>
      <c r="C4697" s="586" t="s">
        <v>7</v>
      </c>
      <c r="D4697" s="586" t="s">
        <v>2817</v>
      </c>
      <c r="E4697" s="803" t="s">
        <v>12945</v>
      </c>
      <c r="F4697" s="803"/>
      <c r="G4697" s="585" t="s">
        <v>23</v>
      </c>
      <c r="H4697" s="584">
        <v>1</v>
      </c>
      <c r="I4697" s="583">
        <v>0.03</v>
      </c>
      <c r="J4697" s="583">
        <v>0.03</v>
      </c>
    </row>
    <row r="4698" spans="1:10" ht="24" customHeight="1">
      <c r="A4698" s="576" t="s">
        <v>12926</v>
      </c>
      <c r="B4698" s="577" t="s">
        <v>13027</v>
      </c>
      <c r="C4698" s="576" t="s">
        <v>7</v>
      </c>
      <c r="D4698" s="576" t="s">
        <v>7989</v>
      </c>
      <c r="E4698" s="800" t="s">
        <v>12947</v>
      </c>
      <c r="F4698" s="800"/>
      <c r="G4698" s="575" t="s">
        <v>41</v>
      </c>
      <c r="H4698" s="574">
        <v>7.6000000000000001E-6</v>
      </c>
      <c r="I4698" s="573">
        <v>5059.92</v>
      </c>
      <c r="J4698" s="573">
        <v>0.03</v>
      </c>
    </row>
    <row r="4699" spans="1:10" ht="25.5">
      <c r="A4699" s="572"/>
      <c r="B4699" s="572"/>
      <c r="C4699" s="572"/>
      <c r="D4699" s="572"/>
      <c r="E4699" s="572" t="s">
        <v>12923</v>
      </c>
      <c r="F4699" s="571">
        <v>0</v>
      </c>
      <c r="G4699" s="572" t="s">
        <v>12922</v>
      </c>
      <c r="H4699" s="571">
        <v>0</v>
      </c>
      <c r="I4699" s="572" t="s">
        <v>12921</v>
      </c>
      <c r="J4699" s="571">
        <v>0</v>
      </c>
    </row>
    <row r="4700" spans="1:10" ht="15" thickBot="1">
      <c r="A4700" s="572"/>
      <c r="B4700" s="572"/>
      <c r="C4700" s="572"/>
      <c r="D4700" s="572"/>
      <c r="E4700" s="572" t="s">
        <v>12920</v>
      </c>
      <c r="F4700" s="571">
        <v>0</v>
      </c>
      <c r="G4700" s="572"/>
      <c r="H4700" s="801" t="s">
        <v>12919</v>
      </c>
      <c r="I4700" s="801"/>
      <c r="J4700" s="571">
        <v>0.03</v>
      </c>
    </row>
    <row r="4701" spans="1:10" ht="0.95" customHeight="1" thickTop="1">
      <c r="A4701" s="570"/>
      <c r="B4701" s="570"/>
      <c r="C4701" s="570"/>
      <c r="D4701" s="570"/>
      <c r="E4701" s="570"/>
      <c r="F4701" s="570"/>
      <c r="G4701" s="570"/>
      <c r="H4701" s="570"/>
      <c r="I4701" s="570"/>
      <c r="J4701" s="570"/>
    </row>
    <row r="4702" spans="1:10" ht="18" customHeight="1">
      <c r="A4702" s="590"/>
      <c r="B4702" s="588" t="s">
        <v>12942</v>
      </c>
      <c r="C4702" s="590" t="s">
        <v>12941</v>
      </c>
      <c r="D4702" s="590" t="s">
        <v>12940</v>
      </c>
      <c r="E4702" s="802" t="s">
        <v>12939</v>
      </c>
      <c r="F4702" s="802"/>
      <c r="G4702" s="589" t="s">
        <v>12938</v>
      </c>
      <c r="H4702" s="588" t="s">
        <v>12937</v>
      </c>
      <c r="I4702" s="588" t="s">
        <v>12936</v>
      </c>
      <c r="J4702" s="588" t="s">
        <v>12935</v>
      </c>
    </row>
    <row r="4703" spans="1:10" ht="24" customHeight="1">
      <c r="A4703" s="586" t="s">
        <v>12934</v>
      </c>
      <c r="B4703" s="587" t="s">
        <v>13028</v>
      </c>
      <c r="C4703" s="586" t="s">
        <v>7</v>
      </c>
      <c r="D4703" s="586" t="s">
        <v>2818</v>
      </c>
      <c r="E4703" s="803" t="s">
        <v>12945</v>
      </c>
      <c r="F4703" s="803"/>
      <c r="G4703" s="585" t="s">
        <v>23</v>
      </c>
      <c r="H4703" s="584">
        <v>1</v>
      </c>
      <c r="I4703" s="583">
        <v>0.25</v>
      </c>
      <c r="J4703" s="583">
        <v>0.25</v>
      </c>
    </row>
    <row r="4704" spans="1:10" ht="24" customHeight="1">
      <c r="A4704" s="576" t="s">
        <v>12926</v>
      </c>
      <c r="B4704" s="577" t="s">
        <v>13027</v>
      </c>
      <c r="C4704" s="576" t="s">
        <v>7</v>
      </c>
      <c r="D4704" s="576" t="s">
        <v>7989</v>
      </c>
      <c r="E4704" s="800" t="s">
        <v>12947</v>
      </c>
      <c r="F4704" s="800"/>
      <c r="G4704" s="575" t="s">
        <v>41</v>
      </c>
      <c r="H4704" s="574">
        <v>5.0000000000000002E-5</v>
      </c>
      <c r="I4704" s="573">
        <v>5059.92</v>
      </c>
      <c r="J4704" s="573">
        <v>0.25</v>
      </c>
    </row>
    <row r="4705" spans="1:10" ht="25.5">
      <c r="A4705" s="572"/>
      <c r="B4705" s="572"/>
      <c r="C4705" s="572"/>
      <c r="D4705" s="572"/>
      <c r="E4705" s="572" t="s">
        <v>12923</v>
      </c>
      <c r="F4705" s="571">
        <v>0</v>
      </c>
      <c r="G4705" s="572" t="s">
        <v>12922</v>
      </c>
      <c r="H4705" s="571">
        <v>0</v>
      </c>
      <c r="I4705" s="572" t="s">
        <v>12921</v>
      </c>
      <c r="J4705" s="571">
        <v>0</v>
      </c>
    </row>
    <row r="4706" spans="1:10" ht="15" thickBot="1">
      <c r="A4706" s="572"/>
      <c r="B4706" s="572"/>
      <c r="C4706" s="572"/>
      <c r="D4706" s="572"/>
      <c r="E4706" s="572" t="s">
        <v>12920</v>
      </c>
      <c r="F4706" s="571">
        <v>7.0000000000000007E-2</v>
      </c>
      <c r="G4706" s="572"/>
      <c r="H4706" s="801" t="s">
        <v>12919</v>
      </c>
      <c r="I4706" s="801"/>
      <c r="J4706" s="571">
        <v>0.32</v>
      </c>
    </row>
    <row r="4707" spans="1:10" ht="0.95" customHeight="1" thickTop="1">
      <c r="A4707" s="570"/>
      <c r="B4707" s="570"/>
      <c r="C4707" s="570"/>
      <c r="D4707" s="570"/>
      <c r="E4707" s="570"/>
      <c r="F4707" s="570"/>
      <c r="G4707" s="570"/>
      <c r="H4707" s="570"/>
      <c r="I4707" s="570"/>
      <c r="J4707" s="570"/>
    </row>
    <row r="4708" spans="1:10" ht="18" customHeight="1">
      <c r="A4708" s="590"/>
      <c r="B4708" s="588" t="s">
        <v>12942</v>
      </c>
      <c r="C4708" s="590" t="s">
        <v>12941</v>
      </c>
      <c r="D4708" s="590" t="s">
        <v>12940</v>
      </c>
      <c r="E4708" s="802" t="s">
        <v>12939</v>
      </c>
      <c r="F4708" s="802"/>
      <c r="G4708" s="589" t="s">
        <v>12938</v>
      </c>
      <c r="H4708" s="588" t="s">
        <v>12937</v>
      </c>
      <c r="I4708" s="588" t="s">
        <v>12936</v>
      </c>
      <c r="J4708" s="588" t="s">
        <v>12935</v>
      </c>
    </row>
    <row r="4709" spans="1:10" ht="36" customHeight="1">
      <c r="A4709" s="586" t="s">
        <v>12934</v>
      </c>
      <c r="B4709" s="587" t="s">
        <v>13026</v>
      </c>
      <c r="C4709" s="586" t="s">
        <v>7</v>
      </c>
      <c r="D4709" s="586" t="s">
        <v>2819</v>
      </c>
      <c r="E4709" s="803" t="s">
        <v>12945</v>
      </c>
      <c r="F4709" s="803"/>
      <c r="G4709" s="585" t="s">
        <v>23</v>
      </c>
      <c r="H4709" s="584">
        <v>1</v>
      </c>
      <c r="I4709" s="583">
        <v>0.51</v>
      </c>
      <c r="J4709" s="583">
        <v>0.51</v>
      </c>
    </row>
    <row r="4710" spans="1:10" ht="24" customHeight="1">
      <c r="A4710" s="576" t="s">
        <v>12926</v>
      </c>
      <c r="B4710" s="577" t="s">
        <v>12944</v>
      </c>
      <c r="C4710" s="576" t="s">
        <v>7</v>
      </c>
      <c r="D4710" s="576" t="s">
        <v>6410</v>
      </c>
      <c r="E4710" s="800" t="s">
        <v>12924</v>
      </c>
      <c r="F4710" s="800"/>
      <c r="G4710" s="575" t="s">
        <v>12943</v>
      </c>
      <c r="H4710" s="574">
        <v>0.63</v>
      </c>
      <c r="I4710" s="573">
        <v>0.82</v>
      </c>
      <c r="J4710" s="573">
        <v>0.51</v>
      </c>
    </row>
    <row r="4711" spans="1:10" ht="25.5">
      <c r="A4711" s="572"/>
      <c r="B4711" s="572"/>
      <c r="C4711" s="572"/>
      <c r="D4711" s="572"/>
      <c r="E4711" s="572" t="s">
        <v>12923</v>
      </c>
      <c r="F4711" s="571">
        <v>0</v>
      </c>
      <c r="G4711" s="572" t="s">
        <v>12922</v>
      </c>
      <c r="H4711" s="571">
        <v>0</v>
      </c>
      <c r="I4711" s="572" t="s">
        <v>12921</v>
      </c>
      <c r="J4711" s="571">
        <v>0</v>
      </c>
    </row>
    <row r="4712" spans="1:10" ht="15" thickBot="1">
      <c r="A4712" s="572"/>
      <c r="B4712" s="572"/>
      <c r="C4712" s="572"/>
      <c r="D4712" s="572"/>
      <c r="E4712" s="572" t="s">
        <v>12920</v>
      </c>
      <c r="F4712" s="571">
        <v>0.14000000000000001</v>
      </c>
      <c r="G4712" s="572"/>
      <c r="H4712" s="801" t="s">
        <v>12919</v>
      </c>
      <c r="I4712" s="801"/>
      <c r="J4712" s="571">
        <v>0.65</v>
      </c>
    </row>
    <row r="4713" spans="1:10" ht="0.95" customHeight="1" thickTop="1">
      <c r="A4713" s="570"/>
      <c r="B4713" s="570"/>
      <c r="C4713" s="570"/>
      <c r="D4713" s="570"/>
      <c r="E4713" s="570"/>
      <c r="F4713" s="570"/>
      <c r="G4713" s="570"/>
      <c r="H4713" s="570"/>
      <c r="I4713" s="570"/>
      <c r="J4713" s="570"/>
    </row>
    <row r="4714" spans="1:10" ht="18" customHeight="1">
      <c r="A4714" s="590"/>
      <c r="B4714" s="588" t="s">
        <v>12942</v>
      </c>
      <c r="C4714" s="590" t="s">
        <v>12941</v>
      </c>
      <c r="D4714" s="590" t="s">
        <v>12940</v>
      </c>
      <c r="E4714" s="802" t="s">
        <v>12939</v>
      </c>
      <c r="F4714" s="802"/>
      <c r="G4714" s="589" t="s">
        <v>12938</v>
      </c>
      <c r="H4714" s="588" t="s">
        <v>12937</v>
      </c>
      <c r="I4714" s="588" t="s">
        <v>12936</v>
      </c>
      <c r="J4714" s="588" t="s">
        <v>12935</v>
      </c>
    </row>
    <row r="4715" spans="1:10" ht="60" customHeight="1">
      <c r="A4715" s="586" t="s">
        <v>12934</v>
      </c>
      <c r="B4715" s="587" t="s">
        <v>13025</v>
      </c>
      <c r="C4715" s="586" t="s">
        <v>7</v>
      </c>
      <c r="D4715" s="586" t="s">
        <v>746</v>
      </c>
      <c r="E4715" s="803" t="s">
        <v>12945</v>
      </c>
      <c r="F4715" s="803"/>
      <c r="G4715" s="585" t="s">
        <v>46</v>
      </c>
      <c r="H4715" s="584">
        <v>1</v>
      </c>
      <c r="I4715" s="583">
        <v>91.55</v>
      </c>
      <c r="J4715" s="583">
        <v>91.55</v>
      </c>
    </row>
    <row r="4716" spans="1:10" ht="60" customHeight="1">
      <c r="A4716" s="581" t="s">
        <v>12930</v>
      </c>
      <c r="B4716" s="582" t="s">
        <v>13021</v>
      </c>
      <c r="C4716" s="581" t="s">
        <v>7</v>
      </c>
      <c r="D4716" s="581" t="s">
        <v>741</v>
      </c>
      <c r="E4716" s="804" t="s">
        <v>12945</v>
      </c>
      <c r="F4716" s="804"/>
      <c r="G4716" s="580" t="s">
        <v>23</v>
      </c>
      <c r="H4716" s="579">
        <v>1</v>
      </c>
      <c r="I4716" s="578">
        <v>18.75</v>
      </c>
      <c r="J4716" s="578">
        <v>18.75</v>
      </c>
    </row>
    <row r="4717" spans="1:10" ht="60" customHeight="1">
      <c r="A4717" s="581" t="s">
        <v>12930</v>
      </c>
      <c r="B4717" s="582" t="s">
        <v>13022</v>
      </c>
      <c r="C4717" s="581" t="s">
        <v>7</v>
      </c>
      <c r="D4717" s="581" t="s">
        <v>1252</v>
      </c>
      <c r="E4717" s="804" t="s">
        <v>12945</v>
      </c>
      <c r="F4717" s="804"/>
      <c r="G4717" s="580" t="s">
        <v>23</v>
      </c>
      <c r="H4717" s="579">
        <v>1</v>
      </c>
      <c r="I4717" s="578">
        <v>2.0299999999999998</v>
      </c>
      <c r="J4717" s="578">
        <v>2.0299999999999998</v>
      </c>
    </row>
    <row r="4718" spans="1:10" ht="60" customHeight="1">
      <c r="A4718" s="581" t="s">
        <v>12930</v>
      </c>
      <c r="B4718" s="582" t="s">
        <v>13019</v>
      </c>
      <c r="C4718" s="581" t="s">
        <v>7</v>
      </c>
      <c r="D4718" s="581" t="s">
        <v>742</v>
      </c>
      <c r="E4718" s="804" t="s">
        <v>12945</v>
      </c>
      <c r="F4718" s="804"/>
      <c r="G4718" s="580" t="s">
        <v>23</v>
      </c>
      <c r="H4718" s="579">
        <v>1</v>
      </c>
      <c r="I4718" s="578">
        <v>36.909999999999997</v>
      </c>
      <c r="J4718" s="578">
        <v>36.909999999999997</v>
      </c>
    </row>
    <row r="4719" spans="1:10" ht="60" customHeight="1">
      <c r="A4719" s="581" t="s">
        <v>12930</v>
      </c>
      <c r="B4719" s="582" t="s">
        <v>13023</v>
      </c>
      <c r="C4719" s="581" t="s">
        <v>7</v>
      </c>
      <c r="D4719" s="581" t="s">
        <v>1251</v>
      </c>
      <c r="E4719" s="804" t="s">
        <v>12945</v>
      </c>
      <c r="F4719" s="804"/>
      <c r="G4719" s="580" t="s">
        <v>23</v>
      </c>
      <c r="H4719" s="579">
        <v>1</v>
      </c>
      <c r="I4719" s="578">
        <v>15</v>
      </c>
      <c r="J4719" s="578">
        <v>15</v>
      </c>
    </row>
    <row r="4720" spans="1:10" ht="24" customHeight="1">
      <c r="A4720" s="581" t="s">
        <v>12930</v>
      </c>
      <c r="B4720" s="582" t="s">
        <v>13024</v>
      </c>
      <c r="C4720" s="581" t="s">
        <v>7</v>
      </c>
      <c r="D4720" s="581" t="s">
        <v>173</v>
      </c>
      <c r="E4720" s="804" t="s">
        <v>12928</v>
      </c>
      <c r="F4720" s="804"/>
      <c r="G4720" s="580" t="s">
        <v>23</v>
      </c>
      <c r="H4720" s="579">
        <v>1</v>
      </c>
      <c r="I4720" s="578">
        <v>18.86</v>
      </c>
      <c r="J4720" s="578">
        <v>18.86</v>
      </c>
    </row>
    <row r="4721" spans="1:10" ht="25.5">
      <c r="A4721" s="572"/>
      <c r="B4721" s="572"/>
      <c r="C4721" s="572"/>
      <c r="D4721" s="572"/>
      <c r="E4721" s="572" t="s">
        <v>12923</v>
      </c>
      <c r="F4721" s="571">
        <v>8.6602195000000002</v>
      </c>
      <c r="G4721" s="572" t="s">
        <v>12922</v>
      </c>
      <c r="H4721" s="571">
        <v>7.28</v>
      </c>
      <c r="I4721" s="572" t="s">
        <v>12921</v>
      </c>
      <c r="J4721" s="571">
        <v>15.94</v>
      </c>
    </row>
    <row r="4722" spans="1:10" ht="15" thickBot="1">
      <c r="A4722" s="572"/>
      <c r="B4722" s="572"/>
      <c r="C4722" s="572"/>
      <c r="D4722" s="572"/>
      <c r="E4722" s="572" t="s">
        <v>12920</v>
      </c>
      <c r="F4722" s="571">
        <v>25.85</v>
      </c>
      <c r="G4722" s="572"/>
      <c r="H4722" s="801" t="s">
        <v>12919</v>
      </c>
      <c r="I4722" s="801"/>
      <c r="J4722" s="571">
        <v>117.4</v>
      </c>
    </row>
    <row r="4723" spans="1:10" ht="0.95" customHeight="1" thickTop="1">
      <c r="A4723" s="570"/>
      <c r="B4723" s="570"/>
      <c r="C4723" s="570"/>
      <c r="D4723" s="570"/>
      <c r="E4723" s="570"/>
      <c r="F4723" s="570"/>
      <c r="G4723" s="570"/>
      <c r="H4723" s="570"/>
      <c r="I4723" s="570"/>
      <c r="J4723" s="570"/>
    </row>
    <row r="4724" spans="1:10" ht="18" customHeight="1">
      <c r="A4724" s="590"/>
      <c r="B4724" s="588" t="s">
        <v>12942</v>
      </c>
      <c r="C4724" s="590" t="s">
        <v>12941</v>
      </c>
      <c r="D4724" s="590" t="s">
        <v>12940</v>
      </c>
      <c r="E4724" s="802" t="s">
        <v>12939</v>
      </c>
      <c r="F4724" s="802"/>
      <c r="G4724" s="589" t="s">
        <v>12938</v>
      </c>
      <c r="H4724" s="588" t="s">
        <v>12937</v>
      </c>
      <c r="I4724" s="588" t="s">
        <v>12936</v>
      </c>
      <c r="J4724" s="588" t="s">
        <v>12935</v>
      </c>
    </row>
    <row r="4725" spans="1:10" ht="60" customHeight="1">
      <c r="A4725" s="586" t="s">
        <v>12934</v>
      </c>
      <c r="B4725" s="587" t="s">
        <v>13023</v>
      </c>
      <c r="C4725" s="586" t="s">
        <v>7</v>
      </c>
      <c r="D4725" s="586" t="s">
        <v>1251</v>
      </c>
      <c r="E4725" s="803" t="s">
        <v>12945</v>
      </c>
      <c r="F4725" s="803"/>
      <c r="G4725" s="585" t="s">
        <v>23</v>
      </c>
      <c r="H4725" s="584">
        <v>1</v>
      </c>
      <c r="I4725" s="583">
        <v>15</v>
      </c>
      <c r="J4725" s="583">
        <v>15</v>
      </c>
    </row>
    <row r="4726" spans="1:10" ht="60" customHeight="1">
      <c r="A4726" s="576" t="s">
        <v>12926</v>
      </c>
      <c r="B4726" s="577" t="s">
        <v>13020</v>
      </c>
      <c r="C4726" s="576" t="s">
        <v>7</v>
      </c>
      <c r="D4726" s="576" t="s">
        <v>8096</v>
      </c>
      <c r="E4726" s="800" t="s">
        <v>12947</v>
      </c>
      <c r="F4726" s="800"/>
      <c r="G4726" s="575" t="s">
        <v>41</v>
      </c>
      <c r="H4726" s="574">
        <v>5.5999999999999999E-5</v>
      </c>
      <c r="I4726" s="573">
        <v>267925.01</v>
      </c>
      <c r="J4726" s="573">
        <v>15</v>
      </c>
    </row>
    <row r="4727" spans="1:10" ht="25.5">
      <c r="A4727" s="572"/>
      <c r="B4727" s="572"/>
      <c r="C4727" s="572"/>
      <c r="D4727" s="572"/>
      <c r="E4727" s="572" t="s">
        <v>12923</v>
      </c>
      <c r="F4727" s="571">
        <v>0</v>
      </c>
      <c r="G4727" s="572" t="s">
        <v>12922</v>
      </c>
      <c r="H4727" s="571">
        <v>0</v>
      </c>
      <c r="I4727" s="572" t="s">
        <v>12921</v>
      </c>
      <c r="J4727" s="571">
        <v>0</v>
      </c>
    </row>
    <row r="4728" spans="1:10" ht="15" thickBot="1">
      <c r="A4728" s="572"/>
      <c r="B4728" s="572"/>
      <c r="C4728" s="572"/>
      <c r="D4728" s="572"/>
      <c r="E4728" s="572" t="s">
        <v>12920</v>
      </c>
      <c r="F4728" s="571">
        <v>4.2300000000000004</v>
      </c>
      <c r="G4728" s="572"/>
      <c r="H4728" s="801" t="s">
        <v>12919</v>
      </c>
      <c r="I4728" s="801"/>
      <c r="J4728" s="571">
        <v>19.23</v>
      </c>
    </row>
    <row r="4729" spans="1:10" ht="0.95" customHeight="1" thickTop="1">
      <c r="A4729" s="570"/>
      <c r="B4729" s="570"/>
      <c r="C4729" s="570"/>
      <c r="D4729" s="570"/>
      <c r="E4729" s="570"/>
      <c r="F4729" s="570"/>
      <c r="G4729" s="570"/>
      <c r="H4729" s="570"/>
      <c r="I4729" s="570"/>
      <c r="J4729" s="570"/>
    </row>
    <row r="4730" spans="1:10" ht="18" customHeight="1">
      <c r="A4730" s="590"/>
      <c r="B4730" s="588" t="s">
        <v>12942</v>
      </c>
      <c r="C4730" s="590" t="s">
        <v>12941</v>
      </c>
      <c r="D4730" s="590" t="s">
        <v>12940</v>
      </c>
      <c r="E4730" s="802" t="s">
        <v>12939</v>
      </c>
      <c r="F4730" s="802"/>
      <c r="G4730" s="589" t="s">
        <v>12938</v>
      </c>
      <c r="H4730" s="588" t="s">
        <v>12937</v>
      </c>
      <c r="I4730" s="588" t="s">
        <v>12936</v>
      </c>
      <c r="J4730" s="588" t="s">
        <v>12935</v>
      </c>
    </row>
    <row r="4731" spans="1:10" ht="60" customHeight="1">
      <c r="A4731" s="586" t="s">
        <v>12934</v>
      </c>
      <c r="B4731" s="587" t="s">
        <v>13022</v>
      </c>
      <c r="C4731" s="586" t="s">
        <v>7</v>
      </c>
      <c r="D4731" s="586" t="s">
        <v>1252</v>
      </c>
      <c r="E4731" s="803" t="s">
        <v>12945</v>
      </c>
      <c r="F4731" s="803"/>
      <c r="G4731" s="585" t="s">
        <v>23</v>
      </c>
      <c r="H4731" s="584">
        <v>1</v>
      </c>
      <c r="I4731" s="583">
        <v>2.0299999999999998</v>
      </c>
      <c r="J4731" s="583">
        <v>2.0299999999999998</v>
      </c>
    </row>
    <row r="4732" spans="1:10" ht="60" customHeight="1">
      <c r="A4732" s="576" t="s">
        <v>12926</v>
      </c>
      <c r="B4732" s="577" t="s">
        <v>13020</v>
      </c>
      <c r="C4732" s="576" t="s">
        <v>7</v>
      </c>
      <c r="D4732" s="576" t="s">
        <v>8096</v>
      </c>
      <c r="E4732" s="800" t="s">
        <v>12947</v>
      </c>
      <c r="F4732" s="800"/>
      <c r="G4732" s="575" t="s">
        <v>41</v>
      </c>
      <c r="H4732" s="574">
        <v>7.6000000000000001E-6</v>
      </c>
      <c r="I4732" s="573">
        <v>267925.01</v>
      </c>
      <c r="J4732" s="573">
        <v>2.0299999999999998</v>
      </c>
    </row>
    <row r="4733" spans="1:10" ht="25.5">
      <c r="A4733" s="572"/>
      <c r="B4733" s="572"/>
      <c r="C4733" s="572"/>
      <c r="D4733" s="572"/>
      <c r="E4733" s="572" t="s">
        <v>12923</v>
      </c>
      <c r="F4733" s="571">
        <v>0</v>
      </c>
      <c r="G4733" s="572" t="s">
        <v>12922</v>
      </c>
      <c r="H4733" s="571">
        <v>0</v>
      </c>
      <c r="I4733" s="572" t="s">
        <v>12921</v>
      </c>
      <c r="J4733" s="571">
        <v>0</v>
      </c>
    </row>
    <row r="4734" spans="1:10" ht="15" thickBot="1">
      <c r="A4734" s="572"/>
      <c r="B4734" s="572"/>
      <c r="C4734" s="572"/>
      <c r="D4734" s="572"/>
      <c r="E4734" s="572" t="s">
        <v>12920</v>
      </c>
      <c r="F4734" s="571">
        <v>0.56999999999999995</v>
      </c>
      <c r="G4734" s="572"/>
      <c r="H4734" s="801" t="s">
        <v>12919</v>
      </c>
      <c r="I4734" s="801"/>
      <c r="J4734" s="571">
        <v>2.6</v>
      </c>
    </row>
    <row r="4735" spans="1:10" ht="0.95" customHeight="1" thickTop="1">
      <c r="A4735" s="570"/>
      <c r="B4735" s="570"/>
      <c r="C4735" s="570"/>
      <c r="D4735" s="570"/>
      <c r="E4735" s="570"/>
      <c r="F4735" s="570"/>
      <c r="G4735" s="570"/>
      <c r="H4735" s="570"/>
      <c r="I4735" s="570"/>
      <c r="J4735" s="570"/>
    </row>
    <row r="4736" spans="1:10" ht="18" customHeight="1">
      <c r="A4736" s="590"/>
      <c r="B4736" s="588" t="s">
        <v>12942</v>
      </c>
      <c r="C4736" s="590" t="s">
        <v>12941</v>
      </c>
      <c r="D4736" s="590" t="s">
        <v>12940</v>
      </c>
      <c r="E4736" s="802" t="s">
        <v>12939</v>
      </c>
      <c r="F4736" s="802"/>
      <c r="G4736" s="589" t="s">
        <v>12938</v>
      </c>
      <c r="H4736" s="588" t="s">
        <v>12937</v>
      </c>
      <c r="I4736" s="588" t="s">
        <v>12936</v>
      </c>
      <c r="J4736" s="588" t="s">
        <v>12935</v>
      </c>
    </row>
    <row r="4737" spans="1:10" ht="60" customHeight="1">
      <c r="A4737" s="586" t="s">
        <v>12934</v>
      </c>
      <c r="B4737" s="587" t="s">
        <v>13021</v>
      </c>
      <c r="C4737" s="586" t="s">
        <v>7</v>
      </c>
      <c r="D4737" s="586" t="s">
        <v>741</v>
      </c>
      <c r="E4737" s="803" t="s">
        <v>12945</v>
      </c>
      <c r="F4737" s="803"/>
      <c r="G4737" s="585" t="s">
        <v>23</v>
      </c>
      <c r="H4737" s="584">
        <v>1</v>
      </c>
      <c r="I4737" s="583">
        <v>18.75</v>
      </c>
      <c r="J4737" s="583">
        <v>18.75</v>
      </c>
    </row>
    <row r="4738" spans="1:10" ht="60" customHeight="1">
      <c r="A4738" s="576" t="s">
        <v>12926</v>
      </c>
      <c r="B4738" s="577" t="s">
        <v>13020</v>
      </c>
      <c r="C4738" s="576" t="s">
        <v>7</v>
      </c>
      <c r="D4738" s="576" t="s">
        <v>8096</v>
      </c>
      <c r="E4738" s="800" t="s">
        <v>12947</v>
      </c>
      <c r="F4738" s="800"/>
      <c r="G4738" s="575" t="s">
        <v>41</v>
      </c>
      <c r="H4738" s="574">
        <v>6.9999999999999994E-5</v>
      </c>
      <c r="I4738" s="573">
        <v>267925.01</v>
      </c>
      <c r="J4738" s="573">
        <v>18.75</v>
      </c>
    </row>
    <row r="4739" spans="1:10" ht="25.5">
      <c r="A4739" s="572"/>
      <c r="B4739" s="572"/>
      <c r="C4739" s="572"/>
      <c r="D4739" s="572"/>
      <c r="E4739" s="572" t="s">
        <v>12923</v>
      </c>
      <c r="F4739" s="571">
        <v>0</v>
      </c>
      <c r="G4739" s="572" t="s">
        <v>12922</v>
      </c>
      <c r="H4739" s="571">
        <v>0</v>
      </c>
      <c r="I4739" s="572" t="s">
        <v>12921</v>
      </c>
      <c r="J4739" s="571">
        <v>0</v>
      </c>
    </row>
    <row r="4740" spans="1:10" ht="15" thickBot="1">
      <c r="A4740" s="572"/>
      <c r="B4740" s="572"/>
      <c r="C4740" s="572"/>
      <c r="D4740" s="572"/>
      <c r="E4740" s="572" t="s">
        <v>12920</v>
      </c>
      <c r="F4740" s="571">
        <v>5.29</v>
      </c>
      <c r="G4740" s="572"/>
      <c r="H4740" s="801" t="s">
        <v>12919</v>
      </c>
      <c r="I4740" s="801"/>
      <c r="J4740" s="571">
        <v>24.04</v>
      </c>
    </row>
    <row r="4741" spans="1:10" ht="0.95" customHeight="1" thickTop="1">
      <c r="A4741" s="570"/>
      <c r="B4741" s="570"/>
      <c r="C4741" s="570"/>
      <c r="D4741" s="570"/>
      <c r="E4741" s="570"/>
      <c r="F4741" s="570"/>
      <c r="G4741" s="570"/>
      <c r="H4741" s="570"/>
      <c r="I4741" s="570"/>
      <c r="J4741" s="570"/>
    </row>
    <row r="4742" spans="1:10" ht="18" customHeight="1">
      <c r="A4742" s="590"/>
      <c r="B4742" s="588" t="s">
        <v>12942</v>
      </c>
      <c r="C4742" s="590" t="s">
        <v>12941</v>
      </c>
      <c r="D4742" s="590" t="s">
        <v>12940</v>
      </c>
      <c r="E4742" s="802" t="s">
        <v>12939</v>
      </c>
      <c r="F4742" s="802"/>
      <c r="G4742" s="589" t="s">
        <v>12938</v>
      </c>
      <c r="H4742" s="588" t="s">
        <v>12937</v>
      </c>
      <c r="I4742" s="588" t="s">
        <v>12936</v>
      </c>
      <c r="J4742" s="588" t="s">
        <v>12935</v>
      </c>
    </row>
    <row r="4743" spans="1:10" ht="60" customHeight="1">
      <c r="A4743" s="586" t="s">
        <v>12934</v>
      </c>
      <c r="B4743" s="587" t="s">
        <v>13019</v>
      </c>
      <c r="C4743" s="586" t="s">
        <v>7</v>
      </c>
      <c r="D4743" s="586" t="s">
        <v>742</v>
      </c>
      <c r="E4743" s="803" t="s">
        <v>12945</v>
      </c>
      <c r="F4743" s="803"/>
      <c r="G4743" s="585" t="s">
        <v>23</v>
      </c>
      <c r="H4743" s="584">
        <v>1</v>
      </c>
      <c r="I4743" s="583">
        <v>36.909999999999997</v>
      </c>
      <c r="J4743" s="583">
        <v>36.909999999999997</v>
      </c>
    </row>
    <row r="4744" spans="1:10" ht="24" customHeight="1">
      <c r="A4744" s="576" t="s">
        <v>12926</v>
      </c>
      <c r="B4744" s="577" t="s">
        <v>13005</v>
      </c>
      <c r="C4744" s="576" t="s">
        <v>7</v>
      </c>
      <c r="D4744" s="576" t="s">
        <v>7579</v>
      </c>
      <c r="E4744" s="800" t="s">
        <v>12924</v>
      </c>
      <c r="F4744" s="800"/>
      <c r="G4744" s="575" t="s">
        <v>58</v>
      </c>
      <c r="H4744" s="574">
        <v>8.24</v>
      </c>
      <c r="I4744" s="573">
        <v>4.4800000000000004</v>
      </c>
      <c r="J4744" s="573">
        <v>36.909999999999997</v>
      </c>
    </row>
    <row r="4745" spans="1:10" ht="25.5">
      <c r="A4745" s="572"/>
      <c r="B4745" s="572"/>
      <c r="C4745" s="572"/>
      <c r="D4745" s="572"/>
      <c r="E4745" s="572" t="s">
        <v>12923</v>
      </c>
      <c r="F4745" s="571">
        <v>0</v>
      </c>
      <c r="G4745" s="572" t="s">
        <v>12922</v>
      </c>
      <c r="H4745" s="571">
        <v>0</v>
      </c>
      <c r="I4745" s="572" t="s">
        <v>12921</v>
      </c>
      <c r="J4745" s="571">
        <v>0</v>
      </c>
    </row>
    <row r="4746" spans="1:10" ht="15" thickBot="1">
      <c r="A4746" s="572"/>
      <c r="B4746" s="572"/>
      <c r="C4746" s="572"/>
      <c r="D4746" s="572"/>
      <c r="E4746" s="572" t="s">
        <v>12920</v>
      </c>
      <c r="F4746" s="571">
        <v>10.42</v>
      </c>
      <c r="G4746" s="572"/>
      <c r="H4746" s="801" t="s">
        <v>12919</v>
      </c>
      <c r="I4746" s="801"/>
      <c r="J4746" s="571">
        <v>47.33</v>
      </c>
    </row>
    <row r="4747" spans="1:10" ht="0.95" customHeight="1" thickTop="1">
      <c r="A4747" s="570"/>
      <c r="B4747" s="570"/>
      <c r="C4747" s="570"/>
      <c r="D4747" s="570"/>
      <c r="E4747" s="570"/>
      <c r="F4747" s="570"/>
      <c r="G4747" s="570"/>
      <c r="H4747" s="570"/>
      <c r="I4747" s="570"/>
      <c r="J4747" s="570"/>
    </row>
    <row r="4748" spans="1:10" ht="18" customHeight="1">
      <c r="A4748" s="590"/>
      <c r="B4748" s="588" t="s">
        <v>12942</v>
      </c>
      <c r="C4748" s="590" t="s">
        <v>12941</v>
      </c>
      <c r="D4748" s="590" t="s">
        <v>12940</v>
      </c>
      <c r="E4748" s="802" t="s">
        <v>12939</v>
      </c>
      <c r="F4748" s="802"/>
      <c r="G4748" s="589" t="s">
        <v>12938</v>
      </c>
      <c r="H4748" s="588" t="s">
        <v>12937</v>
      </c>
      <c r="I4748" s="588" t="s">
        <v>12936</v>
      </c>
      <c r="J4748" s="588" t="s">
        <v>12935</v>
      </c>
    </row>
    <row r="4749" spans="1:10" ht="60" customHeight="1">
      <c r="A4749" s="586" t="s">
        <v>12934</v>
      </c>
      <c r="B4749" s="587" t="s">
        <v>13018</v>
      </c>
      <c r="C4749" s="586" t="s">
        <v>7</v>
      </c>
      <c r="D4749" s="586" t="s">
        <v>1249</v>
      </c>
      <c r="E4749" s="803" t="s">
        <v>12945</v>
      </c>
      <c r="F4749" s="803"/>
      <c r="G4749" s="585" t="s">
        <v>23</v>
      </c>
      <c r="H4749" s="584">
        <v>1</v>
      </c>
      <c r="I4749" s="583">
        <v>16.86</v>
      </c>
      <c r="J4749" s="583">
        <v>16.86</v>
      </c>
    </row>
    <row r="4750" spans="1:10" ht="60" customHeight="1">
      <c r="A4750" s="576" t="s">
        <v>12926</v>
      </c>
      <c r="B4750" s="577" t="s">
        <v>13015</v>
      </c>
      <c r="C4750" s="576" t="s">
        <v>7</v>
      </c>
      <c r="D4750" s="576" t="s">
        <v>8098</v>
      </c>
      <c r="E4750" s="800" t="s">
        <v>12947</v>
      </c>
      <c r="F4750" s="800"/>
      <c r="G4750" s="575" t="s">
        <v>41</v>
      </c>
      <c r="H4750" s="574">
        <v>5.5999999999999999E-5</v>
      </c>
      <c r="I4750" s="573">
        <v>301238.42</v>
      </c>
      <c r="J4750" s="573">
        <v>16.86</v>
      </c>
    </row>
    <row r="4751" spans="1:10" ht="25.5">
      <c r="A4751" s="572"/>
      <c r="B4751" s="572"/>
      <c r="C4751" s="572"/>
      <c r="D4751" s="572"/>
      <c r="E4751" s="572" t="s">
        <v>12923</v>
      </c>
      <c r="F4751" s="571">
        <v>0</v>
      </c>
      <c r="G4751" s="572" t="s">
        <v>12922</v>
      </c>
      <c r="H4751" s="571">
        <v>0</v>
      </c>
      <c r="I4751" s="572" t="s">
        <v>12921</v>
      </c>
      <c r="J4751" s="571">
        <v>0</v>
      </c>
    </row>
    <row r="4752" spans="1:10" ht="15" thickBot="1">
      <c r="A4752" s="572"/>
      <c r="B4752" s="572"/>
      <c r="C4752" s="572"/>
      <c r="D4752" s="572"/>
      <c r="E4752" s="572" t="s">
        <v>12920</v>
      </c>
      <c r="F4752" s="571">
        <v>4.76</v>
      </c>
      <c r="G4752" s="572"/>
      <c r="H4752" s="801" t="s">
        <v>12919</v>
      </c>
      <c r="I4752" s="801"/>
      <c r="J4752" s="571">
        <v>21.62</v>
      </c>
    </row>
    <row r="4753" spans="1:10" ht="0.95" customHeight="1" thickTop="1">
      <c r="A4753" s="570"/>
      <c r="B4753" s="570"/>
      <c r="C4753" s="570"/>
      <c r="D4753" s="570"/>
      <c r="E4753" s="570"/>
      <c r="F4753" s="570"/>
      <c r="G4753" s="570"/>
      <c r="H4753" s="570"/>
      <c r="I4753" s="570"/>
      <c r="J4753" s="570"/>
    </row>
    <row r="4754" spans="1:10" ht="18" customHeight="1">
      <c r="A4754" s="590"/>
      <c r="B4754" s="588" t="s">
        <v>12942</v>
      </c>
      <c r="C4754" s="590" t="s">
        <v>12941</v>
      </c>
      <c r="D4754" s="590" t="s">
        <v>12940</v>
      </c>
      <c r="E4754" s="802" t="s">
        <v>12939</v>
      </c>
      <c r="F4754" s="802"/>
      <c r="G4754" s="589" t="s">
        <v>12938</v>
      </c>
      <c r="H4754" s="588" t="s">
        <v>12937</v>
      </c>
      <c r="I4754" s="588" t="s">
        <v>12936</v>
      </c>
      <c r="J4754" s="588" t="s">
        <v>12935</v>
      </c>
    </row>
    <row r="4755" spans="1:10" ht="60" customHeight="1">
      <c r="A4755" s="586" t="s">
        <v>12934</v>
      </c>
      <c r="B4755" s="587" t="s">
        <v>13017</v>
      </c>
      <c r="C4755" s="586" t="s">
        <v>7</v>
      </c>
      <c r="D4755" s="586" t="s">
        <v>1250</v>
      </c>
      <c r="E4755" s="803" t="s">
        <v>12945</v>
      </c>
      <c r="F4755" s="803"/>
      <c r="G4755" s="585" t="s">
        <v>23</v>
      </c>
      <c r="H4755" s="584">
        <v>1</v>
      </c>
      <c r="I4755" s="583">
        <v>2.2799999999999998</v>
      </c>
      <c r="J4755" s="583">
        <v>2.2799999999999998</v>
      </c>
    </row>
    <row r="4756" spans="1:10" ht="60" customHeight="1">
      <c r="A4756" s="576" t="s">
        <v>12926</v>
      </c>
      <c r="B4756" s="577" t="s">
        <v>13015</v>
      </c>
      <c r="C4756" s="576" t="s">
        <v>7</v>
      </c>
      <c r="D4756" s="576" t="s">
        <v>8098</v>
      </c>
      <c r="E4756" s="800" t="s">
        <v>12947</v>
      </c>
      <c r="F4756" s="800"/>
      <c r="G4756" s="575" t="s">
        <v>41</v>
      </c>
      <c r="H4756" s="574">
        <v>7.6000000000000001E-6</v>
      </c>
      <c r="I4756" s="573">
        <v>301238.42</v>
      </c>
      <c r="J4756" s="573">
        <v>2.2799999999999998</v>
      </c>
    </row>
    <row r="4757" spans="1:10" ht="25.5">
      <c r="A4757" s="572"/>
      <c r="B4757" s="572"/>
      <c r="C4757" s="572"/>
      <c r="D4757" s="572"/>
      <c r="E4757" s="572" t="s">
        <v>12923</v>
      </c>
      <c r="F4757" s="571">
        <v>0</v>
      </c>
      <c r="G4757" s="572" t="s">
        <v>12922</v>
      </c>
      <c r="H4757" s="571">
        <v>0</v>
      </c>
      <c r="I4757" s="572" t="s">
        <v>12921</v>
      </c>
      <c r="J4757" s="571">
        <v>0</v>
      </c>
    </row>
    <row r="4758" spans="1:10" ht="15" thickBot="1">
      <c r="A4758" s="572"/>
      <c r="B4758" s="572"/>
      <c r="C4758" s="572"/>
      <c r="D4758" s="572"/>
      <c r="E4758" s="572" t="s">
        <v>12920</v>
      </c>
      <c r="F4758" s="571">
        <v>0.64</v>
      </c>
      <c r="G4758" s="572"/>
      <c r="H4758" s="801" t="s">
        <v>12919</v>
      </c>
      <c r="I4758" s="801"/>
      <c r="J4758" s="571">
        <v>2.92</v>
      </c>
    </row>
    <row r="4759" spans="1:10" ht="0.95" customHeight="1" thickTop="1">
      <c r="A4759" s="570"/>
      <c r="B4759" s="570"/>
      <c r="C4759" s="570"/>
      <c r="D4759" s="570"/>
      <c r="E4759" s="570"/>
      <c r="F4759" s="570"/>
      <c r="G4759" s="570"/>
      <c r="H4759" s="570"/>
      <c r="I4759" s="570"/>
      <c r="J4759" s="570"/>
    </row>
    <row r="4760" spans="1:10" ht="18" customHeight="1">
      <c r="A4760" s="590"/>
      <c r="B4760" s="588" t="s">
        <v>12942</v>
      </c>
      <c r="C4760" s="590" t="s">
        <v>12941</v>
      </c>
      <c r="D4760" s="590" t="s">
        <v>12940</v>
      </c>
      <c r="E4760" s="802" t="s">
        <v>12939</v>
      </c>
      <c r="F4760" s="802"/>
      <c r="G4760" s="589" t="s">
        <v>12938</v>
      </c>
      <c r="H4760" s="588" t="s">
        <v>12937</v>
      </c>
      <c r="I4760" s="588" t="s">
        <v>12936</v>
      </c>
      <c r="J4760" s="588" t="s">
        <v>12935</v>
      </c>
    </row>
    <row r="4761" spans="1:10" ht="60" customHeight="1">
      <c r="A4761" s="586" t="s">
        <v>12934</v>
      </c>
      <c r="B4761" s="587" t="s">
        <v>13016</v>
      </c>
      <c r="C4761" s="586" t="s">
        <v>7</v>
      </c>
      <c r="D4761" s="586" t="s">
        <v>740</v>
      </c>
      <c r="E4761" s="803" t="s">
        <v>12945</v>
      </c>
      <c r="F4761" s="803"/>
      <c r="G4761" s="585" t="s">
        <v>23</v>
      </c>
      <c r="H4761" s="584">
        <v>1</v>
      </c>
      <c r="I4761" s="583">
        <v>21.08</v>
      </c>
      <c r="J4761" s="583">
        <v>21.08</v>
      </c>
    </row>
    <row r="4762" spans="1:10" ht="60" customHeight="1">
      <c r="A4762" s="576" t="s">
        <v>12926</v>
      </c>
      <c r="B4762" s="577" t="s">
        <v>13015</v>
      </c>
      <c r="C4762" s="576" t="s">
        <v>7</v>
      </c>
      <c r="D4762" s="576" t="s">
        <v>8098</v>
      </c>
      <c r="E4762" s="800" t="s">
        <v>12947</v>
      </c>
      <c r="F4762" s="800"/>
      <c r="G4762" s="575" t="s">
        <v>41</v>
      </c>
      <c r="H4762" s="574">
        <v>6.9999999999999994E-5</v>
      </c>
      <c r="I4762" s="573">
        <v>301238.42</v>
      </c>
      <c r="J4762" s="573">
        <v>21.08</v>
      </c>
    </row>
    <row r="4763" spans="1:10" ht="25.5">
      <c r="A4763" s="572"/>
      <c r="B4763" s="572"/>
      <c r="C4763" s="572"/>
      <c r="D4763" s="572"/>
      <c r="E4763" s="572" t="s">
        <v>12923</v>
      </c>
      <c r="F4763" s="571">
        <v>0</v>
      </c>
      <c r="G4763" s="572" t="s">
        <v>12922</v>
      </c>
      <c r="H4763" s="571">
        <v>0</v>
      </c>
      <c r="I4763" s="572" t="s">
        <v>12921</v>
      </c>
      <c r="J4763" s="571">
        <v>0</v>
      </c>
    </row>
    <row r="4764" spans="1:10" ht="15" thickBot="1">
      <c r="A4764" s="572"/>
      <c r="B4764" s="572"/>
      <c r="C4764" s="572"/>
      <c r="D4764" s="572"/>
      <c r="E4764" s="572" t="s">
        <v>12920</v>
      </c>
      <c r="F4764" s="571">
        <v>5.95</v>
      </c>
      <c r="G4764" s="572"/>
      <c r="H4764" s="801" t="s">
        <v>12919</v>
      </c>
      <c r="I4764" s="801"/>
      <c r="J4764" s="571">
        <v>27.03</v>
      </c>
    </row>
    <row r="4765" spans="1:10" ht="0.95" customHeight="1" thickTop="1">
      <c r="A4765" s="570"/>
      <c r="B4765" s="570"/>
      <c r="C4765" s="570"/>
      <c r="D4765" s="570"/>
      <c r="E4765" s="570"/>
      <c r="F4765" s="570"/>
      <c r="G4765" s="570"/>
      <c r="H4765" s="570"/>
      <c r="I4765" s="570"/>
      <c r="J4765" s="570"/>
    </row>
    <row r="4766" spans="1:10" ht="18" customHeight="1">
      <c r="A4766" s="590"/>
      <c r="B4766" s="588" t="s">
        <v>12942</v>
      </c>
      <c r="C4766" s="590" t="s">
        <v>12941</v>
      </c>
      <c r="D4766" s="590" t="s">
        <v>12940</v>
      </c>
      <c r="E4766" s="802" t="s">
        <v>12939</v>
      </c>
      <c r="F4766" s="802"/>
      <c r="G4766" s="589" t="s">
        <v>12938</v>
      </c>
      <c r="H4766" s="588" t="s">
        <v>12937</v>
      </c>
      <c r="I4766" s="588" t="s">
        <v>12936</v>
      </c>
      <c r="J4766" s="588" t="s">
        <v>12935</v>
      </c>
    </row>
    <row r="4767" spans="1:10" ht="60" customHeight="1">
      <c r="A4767" s="586" t="s">
        <v>12934</v>
      </c>
      <c r="B4767" s="587" t="s">
        <v>13014</v>
      </c>
      <c r="C4767" s="586" t="s">
        <v>7</v>
      </c>
      <c r="D4767" s="586" t="s">
        <v>843</v>
      </c>
      <c r="E4767" s="803" t="s">
        <v>12945</v>
      </c>
      <c r="F4767" s="803"/>
      <c r="G4767" s="585" t="s">
        <v>23</v>
      </c>
      <c r="H4767" s="584">
        <v>1</v>
      </c>
      <c r="I4767" s="583">
        <v>39.96</v>
      </c>
      <c r="J4767" s="583">
        <v>39.96</v>
      </c>
    </row>
    <row r="4768" spans="1:10" ht="24" customHeight="1">
      <c r="A4768" s="576" t="s">
        <v>12926</v>
      </c>
      <c r="B4768" s="577" t="s">
        <v>13005</v>
      </c>
      <c r="C4768" s="576" t="s">
        <v>7</v>
      </c>
      <c r="D4768" s="576" t="s">
        <v>7579</v>
      </c>
      <c r="E4768" s="800" t="s">
        <v>12924</v>
      </c>
      <c r="F4768" s="800"/>
      <c r="G4768" s="575" t="s">
        <v>58</v>
      </c>
      <c r="H4768" s="574">
        <v>8.92</v>
      </c>
      <c r="I4768" s="573">
        <v>4.4800000000000004</v>
      </c>
      <c r="J4768" s="573">
        <v>39.96</v>
      </c>
    </row>
    <row r="4769" spans="1:10" ht="25.5">
      <c r="A4769" s="572"/>
      <c r="B4769" s="572"/>
      <c r="C4769" s="572"/>
      <c r="D4769" s="572"/>
      <c r="E4769" s="572" t="s">
        <v>12923</v>
      </c>
      <c r="F4769" s="571">
        <v>0</v>
      </c>
      <c r="G4769" s="572" t="s">
        <v>12922</v>
      </c>
      <c r="H4769" s="571">
        <v>0</v>
      </c>
      <c r="I4769" s="572" t="s">
        <v>12921</v>
      </c>
      <c r="J4769" s="571">
        <v>0</v>
      </c>
    </row>
    <row r="4770" spans="1:10" ht="15" thickBot="1">
      <c r="A4770" s="572"/>
      <c r="B4770" s="572"/>
      <c r="C4770" s="572"/>
      <c r="D4770" s="572"/>
      <c r="E4770" s="572" t="s">
        <v>12920</v>
      </c>
      <c r="F4770" s="571">
        <v>11.28</v>
      </c>
      <c r="G4770" s="572"/>
      <c r="H4770" s="801" t="s">
        <v>12919</v>
      </c>
      <c r="I4770" s="801"/>
      <c r="J4770" s="571">
        <v>51.24</v>
      </c>
    </row>
    <row r="4771" spans="1:10" ht="0.95" customHeight="1" thickTop="1">
      <c r="A4771" s="570"/>
      <c r="B4771" s="570"/>
      <c r="C4771" s="570"/>
      <c r="D4771" s="570"/>
      <c r="E4771" s="570"/>
      <c r="F4771" s="570"/>
      <c r="G4771" s="570"/>
      <c r="H4771" s="570"/>
      <c r="I4771" s="570"/>
      <c r="J4771" s="570"/>
    </row>
    <row r="4772" spans="1:10" ht="18" customHeight="1">
      <c r="A4772" s="590"/>
      <c r="B4772" s="588" t="s">
        <v>12942</v>
      </c>
      <c r="C4772" s="590" t="s">
        <v>12941</v>
      </c>
      <c r="D4772" s="590" t="s">
        <v>12940</v>
      </c>
      <c r="E4772" s="802" t="s">
        <v>12939</v>
      </c>
      <c r="F4772" s="802"/>
      <c r="G4772" s="589" t="s">
        <v>12938</v>
      </c>
      <c r="H4772" s="588" t="s">
        <v>12937</v>
      </c>
      <c r="I4772" s="588" t="s">
        <v>12936</v>
      </c>
      <c r="J4772" s="588" t="s">
        <v>12935</v>
      </c>
    </row>
    <row r="4773" spans="1:10" ht="48" customHeight="1">
      <c r="A4773" s="586" t="s">
        <v>12934</v>
      </c>
      <c r="B4773" s="587" t="s">
        <v>13013</v>
      </c>
      <c r="C4773" s="586" t="s">
        <v>7</v>
      </c>
      <c r="D4773" s="586" t="s">
        <v>536</v>
      </c>
      <c r="E4773" s="803" t="s">
        <v>12945</v>
      </c>
      <c r="F4773" s="803"/>
      <c r="G4773" s="585" t="s">
        <v>61</v>
      </c>
      <c r="H4773" s="584">
        <v>1</v>
      </c>
      <c r="I4773" s="583">
        <v>37.82</v>
      </c>
      <c r="J4773" s="583">
        <v>37.82</v>
      </c>
    </row>
    <row r="4774" spans="1:10" ht="48" customHeight="1">
      <c r="A4774" s="581" t="s">
        <v>12930</v>
      </c>
      <c r="B4774" s="582" t="s">
        <v>13009</v>
      </c>
      <c r="C4774" s="581" t="s">
        <v>7</v>
      </c>
      <c r="D4774" s="581" t="s">
        <v>103</v>
      </c>
      <c r="E4774" s="804" t="s">
        <v>12945</v>
      </c>
      <c r="F4774" s="804"/>
      <c r="G4774" s="580" t="s">
        <v>23</v>
      </c>
      <c r="H4774" s="579">
        <v>1</v>
      </c>
      <c r="I4774" s="578">
        <v>2.77</v>
      </c>
      <c r="J4774" s="578">
        <v>2.77</v>
      </c>
    </row>
    <row r="4775" spans="1:10" ht="48" customHeight="1">
      <c r="A4775" s="581" t="s">
        <v>12930</v>
      </c>
      <c r="B4775" s="582" t="s">
        <v>13010</v>
      </c>
      <c r="C4775" s="581" t="s">
        <v>7</v>
      </c>
      <c r="D4775" s="581" t="s">
        <v>101</v>
      </c>
      <c r="E4775" s="804" t="s">
        <v>12945</v>
      </c>
      <c r="F4775" s="804"/>
      <c r="G4775" s="580" t="s">
        <v>23</v>
      </c>
      <c r="H4775" s="579">
        <v>1</v>
      </c>
      <c r="I4775" s="578">
        <v>20.010000000000002</v>
      </c>
      <c r="J4775" s="578">
        <v>20.010000000000002</v>
      </c>
    </row>
    <row r="4776" spans="1:10" ht="24" customHeight="1">
      <c r="A4776" s="581" t="s">
        <v>12930</v>
      </c>
      <c r="B4776" s="582" t="s">
        <v>13011</v>
      </c>
      <c r="C4776" s="581" t="s">
        <v>7</v>
      </c>
      <c r="D4776" s="581" t="s">
        <v>182</v>
      </c>
      <c r="E4776" s="804" t="s">
        <v>12928</v>
      </c>
      <c r="F4776" s="804"/>
      <c r="G4776" s="580" t="s">
        <v>23</v>
      </c>
      <c r="H4776" s="579">
        <v>1</v>
      </c>
      <c r="I4776" s="578">
        <v>15.04</v>
      </c>
      <c r="J4776" s="578">
        <v>15.04</v>
      </c>
    </row>
    <row r="4777" spans="1:10" ht="25.5">
      <c r="A4777" s="572"/>
      <c r="B4777" s="572"/>
      <c r="C4777" s="572"/>
      <c r="D4777" s="572"/>
      <c r="E4777" s="572" t="s">
        <v>12923</v>
      </c>
      <c r="F4777" s="571">
        <v>6.5848092999999999</v>
      </c>
      <c r="G4777" s="572" t="s">
        <v>12922</v>
      </c>
      <c r="H4777" s="571">
        <v>5.54</v>
      </c>
      <c r="I4777" s="572" t="s">
        <v>12921</v>
      </c>
      <c r="J4777" s="571">
        <v>12.12</v>
      </c>
    </row>
    <row r="4778" spans="1:10" ht="15" thickBot="1">
      <c r="A4778" s="572"/>
      <c r="B4778" s="572"/>
      <c r="C4778" s="572"/>
      <c r="D4778" s="572"/>
      <c r="E4778" s="572" t="s">
        <v>12920</v>
      </c>
      <c r="F4778" s="571">
        <v>10.68</v>
      </c>
      <c r="G4778" s="572"/>
      <c r="H4778" s="801" t="s">
        <v>12919</v>
      </c>
      <c r="I4778" s="801"/>
      <c r="J4778" s="571">
        <v>48.5</v>
      </c>
    </row>
    <row r="4779" spans="1:10" ht="0.95" customHeight="1" thickTop="1">
      <c r="A4779" s="570"/>
      <c r="B4779" s="570"/>
      <c r="C4779" s="570"/>
      <c r="D4779" s="570"/>
      <c r="E4779" s="570"/>
      <c r="F4779" s="570"/>
      <c r="G4779" s="570"/>
      <c r="H4779" s="570"/>
      <c r="I4779" s="570"/>
      <c r="J4779" s="570"/>
    </row>
    <row r="4780" spans="1:10" ht="18" customHeight="1">
      <c r="A4780" s="590"/>
      <c r="B4780" s="588" t="s">
        <v>12942</v>
      </c>
      <c r="C4780" s="590" t="s">
        <v>12941</v>
      </c>
      <c r="D4780" s="590" t="s">
        <v>12940</v>
      </c>
      <c r="E4780" s="802" t="s">
        <v>12939</v>
      </c>
      <c r="F4780" s="802"/>
      <c r="G4780" s="589" t="s">
        <v>12938</v>
      </c>
      <c r="H4780" s="588" t="s">
        <v>12937</v>
      </c>
      <c r="I4780" s="588" t="s">
        <v>12936</v>
      </c>
      <c r="J4780" s="588" t="s">
        <v>12935</v>
      </c>
    </row>
    <row r="4781" spans="1:10" ht="48" customHeight="1">
      <c r="A4781" s="586" t="s">
        <v>12934</v>
      </c>
      <c r="B4781" s="587" t="s">
        <v>13012</v>
      </c>
      <c r="C4781" s="586" t="s">
        <v>7</v>
      </c>
      <c r="D4781" s="586" t="s">
        <v>106</v>
      </c>
      <c r="E4781" s="803" t="s">
        <v>12945</v>
      </c>
      <c r="F4781" s="803"/>
      <c r="G4781" s="585" t="s">
        <v>46</v>
      </c>
      <c r="H4781" s="584">
        <v>1</v>
      </c>
      <c r="I4781" s="583">
        <v>135.72999999999999</v>
      </c>
      <c r="J4781" s="583">
        <v>135.72999999999999</v>
      </c>
    </row>
    <row r="4782" spans="1:10" ht="48" customHeight="1">
      <c r="A4782" s="581" t="s">
        <v>12930</v>
      </c>
      <c r="B4782" s="582" t="s">
        <v>13010</v>
      </c>
      <c r="C4782" s="581" t="s">
        <v>7</v>
      </c>
      <c r="D4782" s="581" t="s">
        <v>101</v>
      </c>
      <c r="E4782" s="804" t="s">
        <v>12945</v>
      </c>
      <c r="F4782" s="804"/>
      <c r="G4782" s="580" t="s">
        <v>23</v>
      </c>
      <c r="H4782" s="579">
        <v>1</v>
      </c>
      <c r="I4782" s="578">
        <v>20.010000000000002</v>
      </c>
      <c r="J4782" s="578">
        <v>20.010000000000002</v>
      </c>
    </row>
    <row r="4783" spans="1:10" ht="48" customHeight="1">
      <c r="A4783" s="581" t="s">
        <v>12930</v>
      </c>
      <c r="B4783" s="582" t="s">
        <v>13006</v>
      </c>
      <c r="C4783" s="581" t="s">
        <v>7</v>
      </c>
      <c r="D4783" s="581" t="s">
        <v>104</v>
      </c>
      <c r="E4783" s="804" t="s">
        <v>12945</v>
      </c>
      <c r="F4783" s="804"/>
      <c r="G4783" s="580" t="s">
        <v>23</v>
      </c>
      <c r="H4783" s="579">
        <v>1</v>
      </c>
      <c r="I4783" s="578">
        <v>42.78</v>
      </c>
      <c r="J4783" s="578">
        <v>42.78</v>
      </c>
    </row>
    <row r="4784" spans="1:10" ht="48" customHeight="1">
      <c r="A4784" s="581" t="s">
        <v>12930</v>
      </c>
      <c r="B4784" s="582" t="s">
        <v>13009</v>
      </c>
      <c r="C4784" s="581" t="s">
        <v>7</v>
      </c>
      <c r="D4784" s="581" t="s">
        <v>103</v>
      </c>
      <c r="E4784" s="804" t="s">
        <v>12945</v>
      </c>
      <c r="F4784" s="804"/>
      <c r="G4784" s="580" t="s">
        <v>23</v>
      </c>
      <c r="H4784" s="579">
        <v>1</v>
      </c>
      <c r="I4784" s="578">
        <v>2.77</v>
      </c>
      <c r="J4784" s="578">
        <v>2.77</v>
      </c>
    </row>
    <row r="4785" spans="1:10" ht="48" customHeight="1">
      <c r="A4785" s="581" t="s">
        <v>12930</v>
      </c>
      <c r="B4785" s="582" t="s">
        <v>13008</v>
      </c>
      <c r="C4785" s="581" t="s">
        <v>7</v>
      </c>
      <c r="D4785" s="581" t="s">
        <v>60</v>
      </c>
      <c r="E4785" s="804" t="s">
        <v>12945</v>
      </c>
      <c r="F4785" s="804"/>
      <c r="G4785" s="580" t="s">
        <v>23</v>
      </c>
      <c r="H4785" s="579">
        <v>1</v>
      </c>
      <c r="I4785" s="578">
        <v>25.05</v>
      </c>
      <c r="J4785" s="578">
        <v>25.05</v>
      </c>
    </row>
    <row r="4786" spans="1:10" ht="24" customHeight="1">
      <c r="A4786" s="581" t="s">
        <v>12930</v>
      </c>
      <c r="B4786" s="582" t="s">
        <v>13011</v>
      </c>
      <c r="C4786" s="581" t="s">
        <v>7</v>
      </c>
      <c r="D4786" s="581" t="s">
        <v>182</v>
      </c>
      <c r="E4786" s="804" t="s">
        <v>12928</v>
      </c>
      <c r="F4786" s="804"/>
      <c r="G4786" s="580" t="s">
        <v>23</v>
      </c>
      <c r="H4786" s="579">
        <v>3</v>
      </c>
      <c r="I4786" s="578">
        <v>15.04</v>
      </c>
      <c r="J4786" s="578">
        <v>45.12</v>
      </c>
    </row>
    <row r="4787" spans="1:10" ht="25.5">
      <c r="A4787" s="572"/>
      <c r="B4787" s="572"/>
      <c r="C4787" s="572"/>
      <c r="D4787" s="572"/>
      <c r="E4787" s="572" t="s">
        <v>12923</v>
      </c>
      <c r="F4787" s="571">
        <v>19.7544279</v>
      </c>
      <c r="G4787" s="572" t="s">
        <v>12922</v>
      </c>
      <c r="H4787" s="571">
        <v>16.61</v>
      </c>
      <c r="I4787" s="572" t="s">
        <v>12921</v>
      </c>
      <c r="J4787" s="571">
        <v>36.36</v>
      </c>
    </row>
    <row r="4788" spans="1:10" ht="15" thickBot="1">
      <c r="A4788" s="572"/>
      <c r="B4788" s="572"/>
      <c r="C4788" s="572"/>
      <c r="D4788" s="572"/>
      <c r="E4788" s="572" t="s">
        <v>12920</v>
      </c>
      <c r="F4788" s="571">
        <v>38.33</v>
      </c>
      <c r="G4788" s="572"/>
      <c r="H4788" s="801" t="s">
        <v>12919</v>
      </c>
      <c r="I4788" s="801"/>
      <c r="J4788" s="571">
        <v>174.06</v>
      </c>
    </row>
    <row r="4789" spans="1:10" ht="0.95" customHeight="1" thickTop="1">
      <c r="A4789" s="570"/>
      <c r="B4789" s="570"/>
      <c r="C4789" s="570"/>
      <c r="D4789" s="570"/>
      <c r="E4789" s="570"/>
      <c r="F4789" s="570"/>
      <c r="G4789" s="570"/>
      <c r="H4789" s="570"/>
      <c r="I4789" s="570"/>
      <c r="J4789" s="570"/>
    </row>
    <row r="4790" spans="1:10" ht="18" customHeight="1">
      <c r="A4790" s="590"/>
      <c r="B4790" s="588" t="s">
        <v>12942</v>
      </c>
      <c r="C4790" s="590" t="s">
        <v>12941</v>
      </c>
      <c r="D4790" s="590" t="s">
        <v>12940</v>
      </c>
      <c r="E4790" s="802" t="s">
        <v>12939</v>
      </c>
      <c r="F4790" s="802"/>
      <c r="G4790" s="589" t="s">
        <v>12938</v>
      </c>
      <c r="H4790" s="588" t="s">
        <v>12937</v>
      </c>
      <c r="I4790" s="588" t="s">
        <v>12936</v>
      </c>
      <c r="J4790" s="588" t="s">
        <v>12935</v>
      </c>
    </row>
    <row r="4791" spans="1:10" ht="48" customHeight="1">
      <c r="A4791" s="586" t="s">
        <v>12934</v>
      </c>
      <c r="B4791" s="587" t="s">
        <v>13010</v>
      </c>
      <c r="C4791" s="586" t="s">
        <v>7</v>
      </c>
      <c r="D4791" s="586" t="s">
        <v>101</v>
      </c>
      <c r="E4791" s="803" t="s">
        <v>12945</v>
      </c>
      <c r="F4791" s="803"/>
      <c r="G4791" s="585" t="s">
        <v>23</v>
      </c>
      <c r="H4791" s="584">
        <v>1</v>
      </c>
      <c r="I4791" s="583">
        <v>20.010000000000002</v>
      </c>
      <c r="J4791" s="583">
        <v>20.010000000000002</v>
      </c>
    </row>
    <row r="4792" spans="1:10" ht="36" customHeight="1">
      <c r="A4792" s="576" t="s">
        <v>12926</v>
      </c>
      <c r="B4792" s="577" t="s">
        <v>13007</v>
      </c>
      <c r="C4792" s="576" t="s">
        <v>7</v>
      </c>
      <c r="D4792" s="576" t="s">
        <v>8122</v>
      </c>
      <c r="E4792" s="800" t="s">
        <v>12947</v>
      </c>
      <c r="F4792" s="800"/>
      <c r="G4792" s="575" t="s">
        <v>41</v>
      </c>
      <c r="H4792" s="574">
        <v>5.3300000000000001E-5</v>
      </c>
      <c r="I4792" s="573">
        <v>375604.15</v>
      </c>
      <c r="J4792" s="573">
        <v>20.010000000000002</v>
      </c>
    </row>
    <row r="4793" spans="1:10" ht="25.5">
      <c r="A4793" s="572"/>
      <c r="B4793" s="572"/>
      <c r="C4793" s="572"/>
      <c r="D4793" s="572"/>
      <c r="E4793" s="572" t="s">
        <v>12923</v>
      </c>
      <c r="F4793" s="571">
        <v>0</v>
      </c>
      <c r="G4793" s="572" t="s">
        <v>12922</v>
      </c>
      <c r="H4793" s="571">
        <v>0</v>
      </c>
      <c r="I4793" s="572" t="s">
        <v>12921</v>
      </c>
      <c r="J4793" s="571">
        <v>0</v>
      </c>
    </row>
    <row r="4794" spans="1:10" ht="15" thickBot="1">
      <c r="A4794" s="572"/>
      <c r="B4794" s="572"/>
      <c r="C4794" s="572"/>
      <c r="D4794" s="572"/>
      <c r="E4794" s="572" t="s">
        <v>12920</v>
      </c>
      <c r="F4794" s="571">
        <v>5.65</v>
      </c>
      <c r="G4794" s="572"/>
      <c r="H4794" s="801" t="s">
        <v>12919</v>
      </c>
      <c r="I4794" s="801"/>
      <c r="J4794" s="571">
        <v>25.66</v>
      </c>
    </row>
    <row r="4795" spans="1:10" ht="0.95" customHeight="1" thickTop="1">
      <c r="A4795" s="570"/>
      <c r="B4795" s="570"/>
      <c r="C4795" s="570"/>
      <c r="D4795" s="570"/>
      <c r="E4795" s="570"/>
      <c r="F4795" s="570"/>
      <c r="G4795" s="570"/>
      <c r="H4795" s="570"/>
      <c r="I4795" s="570"/>
      <c r="J4795" s="570"/>
    </row>
    <row r="4796" spans="1:10" ht="18" customHeight="1">
      <c r="A4796" s="590"/>
      <c r="B4796" s="588" t="s">
        <v>12942</v>
      </c>
      <c r="C4796" s="590" t="s">
        <v>12941</v>
      </c>
      <c r="D4796" s="590" t="s">
        <v>12940</v>
      </c>
      <c r="E4796" s="802" t="s">
        <v>12939</v>
      </c>
      <c r="F4796" s="802"/>
      <c r="G4796" s="589" t="s">
        <v>12938</v>
      </c>
      <c r="H4796" s="588" t="s">
        <v>12937</v>
      </c>
      <c r="I4796" s="588" t="s">
        <v>12936</v>
      </c>
      <c r="J4796" s="588" t="s">
        <v>12935</v>
      </c>
    </row>
    <row r="4797" spans="1:10" ht="48" customHeight="1">
      <c r="A4797" s="586" t="s">
        <v>12934</v>
      </c>
      <c r="B4797" s="587" t="s">
        <v>13009</v>
      </c>
      <c r="C4797" s="586" t="s">
        <v>7</v>
      </c>
      <c r="D4797" s="586" t="s">
        <v>103</v>
      </c>
      <c r="E4797" s="803" t="s">
        <v>12945</v>
      </c>
      <c r="F4797" s="803"/>
      <c r="G4797" s="585" t="s">
        <v>23</v>
      </c>
      <c r="H4797" s="584">
        <v>1</v>
      </c>
      <c r="I4797" s="583">
        <v>2.77</v>
      </c>
      <c r="J4797" s="583">
        <v>2.77</v>
      </c>
    </row>
    <row r="4798" spans="1:10" ht="36" customHeight="1">
      <c r="A4798" s="576" t="s">
        <v>12926</v>
      </c>
      <c r="B4798" s="577" t="s">
        <v>13007</v>
      </c>
      <c r="C4798" s="576" t="s">
        <v>7</v>
      </c>
      <c r="D4798" s="576" t="s">
        <v>8122</v>
      </c>
      <c r="E4798" s="800" t="s">
        <v>12947</v>
      </c>
      <c r="F4798" s="800"/>
      <c r="G4798" s="575" t="s">
        <v>41</v>
      </c>
      <c r="H4798" s="574">
        <v>7.4000000000000003E-6</v>
      </c>
      <c r="I4798" s="573">
        <v>375604.15</v>
      </c>
      <c r="J4798" s="573">
        <v>2.77</v>
      </c>
    </row>
    <row r="4799" spans="1:10" ht="25.5">
      <c r="A4799" s="572"/>
      <c r="B4799" s="572"/>
      <c r="C4799" s="572"/>
      <c r="D4799" s="572"/>
      <c r="E4799" s="572" t="s">
        <v>12923</v>
      </c>
      <c r="F4799" s="571">
        <v>0</v>
      </c>
      <c r="G4799" s="572" t="s">
        <v>12922</v>
      </c>
      <c r="H4799" s="571">
        <v>0</v>
      </c>
      <c r="I4799" s="572" t="s">
        <v>12921</v>
      </c>
      <c r="J4799" s="571">
        <v>0</v>
      </c>
    </row>
    <row r="4800" spans="1:10" ht="15" thickBot="1">
      <c r="A4800" s="572"/>
      <c r="B4800" s="572"/>
      <c r="C4800" s="572"/>
      <c r="D4800" s="572"/>
      <c r="E4800" s="572" t="s">
        <v>12920</v>
      </c>
      <c r="F4800" s="571">
        <v>0.78</v>
      </c>
      <c r="G4800" s="572"/>
      <c r="H4800" s="801" t="s">
        <v>12919</v>
      </c>
      <c r="I4800" s="801"/>
      <c r="J4800" s="571">
        <v>3.55</v>
      </c>
    </row>
    <row r="4801" spans="1:10" ht="0.95" customHeight="1" thickTop="1">
      <c r="A4801" s="570"/>
      <c r="B4801" s="570"/>
      <c r="C4801" s="570"/>
      <c r="D4801" s="570"/>
      <c r="E4801" s="570"/>
      <c r="F4801" s="570"/>
      <c r="G4801" s="570"/>
      <c r="H4801" s="570"/>
      <c r="I4801" s="570"/>
      <c r="J4801" s="570"/>
    </row>
    <row r="4802" spans="1:10" ht="18" customHeight="1">
      <c r="A4802" s="590"/>
      <c r="B4802" s="588" t="s">
        <v>12942</v>
      </c>
      <c r="C4802" s="590" t="s">
        <v>12941</v>
      </c>
      <c r="D4802" s="590" t="s">
        <v>12940</v>
      </c>
      <c r="E4802" s="802" t="s">
        <v>12939</v>
      </c>
      <c r="F4802" s="802"/>
      <c r="G4802" s="589" t="s">
        <v>12938</v>
      </c>
      <c r="H4802" s="588" t="s">
        <v>12937</v>
      </c>
      <c r="I4802" s="588" t="s">
        <v>12936</v>
      </c>
      <c r="J4802" s="588" t="s">
        <v>12935</v>
      </c>
    </row>
    <row r="4803" spans="1:10" ht="48" customHeight="1">
      <c r="A4803" s="586" t="s">
        <v>12934</v>
      </c>
      <c r="B4803" s="587" t="s">
        <v>13008</v>
      </c>
      <c r="C4803" s="586" t="s">
        <v>7</v>
      </c>
      <c r="D4803" s="586" t="s">
        <v>60</v>
      </c>
      <c r="E4803" s="803" t="s">
        <v>12945</v>
      </c>
      <c r="F4803" s="803"/>
      <c r="G4803" s="585" t="s">
        <v>23</v>
      </c>
      <c r="H4803" s="584">
        <v>1</v>
      </c>
      <c r="I4803" s="583">
        <v>25.05</v>
      </c>
      <c r="J4803" s="583">
        <v>25.05</v>
      </c>
    </row>
    <row r="4804" spans="1:10" ht="36" customHeight="1">
      <c r="A4804" s="576" t="s">
        <v>12926</v>
      </c>
      <c r="B4804" s="577" t="s">
        <v>13007</v>
      </c>
      <c r="C4804" s="576" t="s">
        <v>7</v>
      </c>
      <c r="D4804" s="576" t="s">
        <v>8122</v>
      </c>
      <c r="E4804" s="800" t="s">
        <v>12947</v>
      </c>
      <c r="F4804" s="800"/>
      <c r="G4804" s="575" t="s">
        <v>41</v>
      </c>
      <c r="H4804" s="574">
        <v>6.6699999999999995E-5</v>
      </c>
      <c r="I4804" s="573">
        <v>375604.15</v>
      </c>
      <c r="J4804" s="573">
        <v>25.05</v>
      </c>
    </row>
    <row r="4805" spans="1:10" ht="25.5">
      <c r="A4805" s="572"/>
      <c r="B4805" s="572"/>
      <c r="C4805" s="572"/>
      <c r="D4805" s="572"/>
      <c r="E4805" s="572" t="s">
        <v>12923</v>
      </c>
      <c r="F4805" s="571">
        <v>0</v>
      </c>
      <c r="G4805" s="572" t="s">
        <v>12922</v>
      </c>
      <c r="H4805" s="571">
        <v>0</v>
      </c>
      <c r="I4805" s="572" t="s">
        <v>12921</v>
      </c>
      <c r="J4805" s="571">
        <v>0</v>
      </c>
    </row>
    <row r="4806" spans="1:10" ht="15" thickBot="1">
      <c r="A4806" s="572"/>
      <c r="B4806" s="572"/>
      <c r="C4806" s="572"/>
      <c r="D4806" s="572"/>
      <c r="E4806" s="572" t="s">
        <v>12920</v>
      </c>
      <c r="F4806" s="571">
        <v>7.07</v>
      </c>
      <c r="G4806" s="572"/>
      <c r="H4806" s="801" t="s">
        <v>12919</v>
      </c>
      <c r="I4806" s="801"/>
      <c r="J4806" s="571">
        <v>32.119999999999997</v>
      </c>
    </row>
    <row r="4807" spans="1:10" ht="0.95" customHeight="1" thickTop="1">
      <c r="A4807" s="570"/>
      <c r="B4807" s="570"/>
      <c r="C4807" s="570"/>
      <c r="D4807" s="570"/>
      <c r="E4807" s="570"/>
      <c r="F4807" s="570"/>
      <c r="G4807" s="570"/>
      <c r="H4807" s="570"/>
      <c r="I4807" s="570"/>
      <c r="J4807" s="570"/>
    </row>
    <row r="4808" spans="1:10" ht="18" customHeight="1">
      <c r="A4808" s="590"/>
      <c r="B4808" s="588" t="s">
        <v>12942</v>
      </c>
      <c r="C4808" s="590" t="s">
        <v>12941</v>
      </c>
      <c r="D4808" s="590" t="s">
        <v>12940</v>
      </c>
      <c r="E4808" s="802" t="s">
        <v>12939</v>
      </c>
      <c r="F4808" s="802"/>
      <c r="G4808" s="589" t="s">
        <v>12938</v>
      </c>
      <c r="H4808" s="588" t="s">
        <v>12937</v>
      </c>
      <c r="I4808" s="588" t="s">
        <v>12936</v>
      </c>
      <c r="J4808" s="588" t="s">
        <v>12935</v>
      </c>
    </row>
    <row r="4809" spans="1:10" ht="48" customHeight="1">
      <c r="A4809" s="586" t="s">
        <v>12934</v>
      </c>
      <c r="B4809" s="587" t="s">
        <v>13006</v>
      </c>
      <c r="C4809" s="586" t="s">
        <v>7</v>
      </c>
      <c r="D4809" s="586" t="s">
        <v>104</v>
      </c>
      <c r="E4809" s="803" t="s">
        <v>12945</v>
      </c>
      <c r="F4809" s="803"/>
      <c r="G4809" s="585" t="s">
        <v>23</v>
      </c>
      <c r="H4809" s="584">
        <v>1</v>
      </c>
      <c r="I4809" s="583">
        <v>42.78</v>
      </c>
      <c r="J4809" s="583">
        <v>42.78</v>
      </c>
    </row>
    <row r="4810" spans="1:10" ht="24" customHeight="1">
      <c r="A4810" s="576" t="s">
        <v>12926</v>
      </c>
      <c r="B4810" s="577" t="s">
        <v>13005</v>
      </c>
      <c r="C4810" s="576" t="s">
        <v>7</v>
      </c>
      <c r="D4810" s="576" t="s">
        <v>7579</v>
      </c>
      <c r="E4810" s="800" t="s">
        <v>12924</v>
      </c>
      <c r="F4810" s="800"/>
      <c r="G4810" s="575" t="s">
        <v>58</v>
      </c>
      <c r="H4810" s="574">
        <v>9.5500000000000007</v>
      </c>
      <c r="I4810" s="573">
        <v>4.4800000000000004</v>
      </c>
      <c r="J4810" s="573">
        <v>42.78</v>
      </c>
    </row>
    <row r="4811" spans="1:10" ht="25.5">
      <c r="A4811" s="572"/>
      <c r="B4811" s="572"/>
      <c r="C4811" s="572"/>
      <c r="D4811" s="572"/>
      <c r="E4811" s="572" t="s">
        <v>12923</v>
      </c>
      <c r="F4811" s="571">
        <v>0</v>
      </c>
      <c r="G4811" s="572" t="s">
        <v>12922</v>
      </c>
      <c r="H4811" s="571">
        <v>0</v>
      </c>
      <c r="I4811" s="572" t="s">
        <v>12921</v>
      </c>
      <c r="J4811" s="571">
        <v>0</v>
      </c>
    </row>
    <row r="4812" spans="1:10" ht="15" thickBot="1">
      <c r="A4812" s="572"/>
      <c r="B4812" s="572"/>
      <c r="C4812" s="572"/>
      <c r="D4812" s="572"/>
      <c r="E4812" s="572" t="s">
        <v>12920</v>
      </c>
      <c r="F4812" s="571">
        <v>12.08</v>
      </c>
      <c r="G4812" s="572"/>
      <c r="H4812" s="801" t="s">
        <v>12919</v>
      </c>
      <c r="I4812" s="801"/>
      <c r="J4812" s="571">
        <v>54.86</v>
      </c>
    </row>
    <row r="4813" spans="1:10" ht="0.95" customHeight="1" thickTop="1">
      <c r="A4813" s="570"/>
      <c r="B4813" s="570"/>
      <c r="C4813" s="570"/>
      <c r="D4813" s="570"/>
      <c r="E4813" s="570"/>
      <c r="F4813" s="570"/>
      <c r="G4813" s="570"/>
      <c r="H4813" s="570"/>
      <c r="I4813" s="570"/>
      <c r="J4813" s="570"/>
    </row>
    <row r="4814" spans="1:10" ht="18" customHeight="1">
      <c r="A4814" s="590"/>
      <c r="B4814" s="588" t="s">
        <v>12942</v>
      </c>
      <c r="C4814" s="590" t="s">
        <v>12941</v>
      </c>
      <c r="D4814" s="590" t="s">
        <v>12940</v>
      </c>
      <c r="E4814" s="802" t="s">
        <v>12939</v>
      </c>
      <c r="F4814" s="802"/>
      <c r="G4814" s="589" t="s">
        <v>12938</v>
      </c>
      <c r="H4814" s="588" t="s">
        <v>12937</v>
      </c>
      <c r="I4814" s="588" t="s">
        <v>12936</v>
      </c>
      <c r="J4814" s="588" t="s">
        <v>12935</v>
      </c>
    </row>
    <row r="4815" spans="1:10" ht="36" customHeight="1">
      <c r="A4815" s="586" t="s">
        <v>12934</v>
      </c>
      <c r="B4815" s="587" t="s">
        <v>13004</v>
      </c>
      <c r="C4815" s="586" t="s">
        <v>7</v>
      </c>
      <c r="D4815" s="586" t="s">
        <v>2045</v>
      </c>
      <c r="E4815" s="803" t="s">
        <v>12945</v>
      </c>
      <c r="F4815" s="803"/>
      <c r="G4815" s="585" t="s">
        <v>61</v>
      </c>
      <c r="H4815" s="584">
        <v>1</v>
      </c>
      <c r="I4815" s="583">
        <v>15.16</v>
      </c>
      <c r="J4815" s="583">
        <v>15.16</v>
      </c>
    </row>
    <row r="4816" spans="1:10" ht="36" customHeight="1">
      <c r="A4816" s="581" t="s">
        <v>12930</v>
      </c>
      <c r="B4816" s="582" t="s">
        <v>13000</v>
      </c>
      <c r="C4816" s="581" t="s">
        <v>7</v>
      </c>
      <c r="D4816" s="581" t="s">
        <v>2041</v>
      </c>
      <c r="E4816" s="804" t="s">
        <v>12945</v>
      </c>
      <c r="F4816" s="804"/>
      <c r="G4816" s="580" t="s">
        <v>23</v>
      </c>
      <c r="H4816" s="579">
        <v>1</v>
      </c>
      <c r="I4816" s="578">
        <v>0.01</v>
      </c>
      <c r="J4816" s="578">
        <v>0.01</v>
      </c>
    </row>
    <row r="4817" spans="1:10" ht="36" customHeight="1">
      <c r="A4817" s="581" t="s">
        <v>12930</v>
      </c>
      <c r="B4817" s="582" t="s">
        <v>13001</v>
      </c>
      <c r="C4817" s="581" t="s">
        <v>7</v>
      </c>
      <c r="D4817" s="581" t="s">
        <v>2040</v>
      </c>
      <c r="E4817" s="804" t="s">
        <v>12945</v>
      </c>
      <c r="F4817" s="804"/>
      <c r="G4817" s="580" t="s">
        <v>23</v>
      </c>
      <c r="H4817" s="579">
        <v>1</v>
      </c>
      <c r="I4817" s="578">
        <v>0.09</v>
      </c>
      <c r="J4817" s="578">
        <v>0.09</v>
      </c>
    </row>
    <row r="4818" spans="1:10" ht="24" customHeight="1">
      <c r="A4818" s="581" t="s">
        <v>12930</v>
      </c>
      <c r="B4818" s="582" t="s">
        <v>13002</v>
      </c>
      <c r="C4818" s="581" t="s">
        <v>7</v>
      </c>
      <c r="D4818" s="581" t="s">
        <v>176</v>
      </c>
      <c r="E4818" s="804" t="s">
        <v>12928</v>
      </c>
      <c r="F4818" s="804"/>
      <c r="G4818" s="580" t="s">
        <v>23</v>
      </c>
      <c r="H4818" s="579">
        <v>1</v>
      </c>
      <c r="I4818" s="578">
        <v>15.06</v>
      </c>
      <c r="J4818" s="578">
        <v>15.06</v>
      </c>
    </row>
    <row r="4819" spans="1:10" ht="25.5">
      <c r="A4819" s="572"/>
      <c r="B4819" s="572"/>
      <c r="C4819" s="572"/>
      <c r="D4819" s="572"/>
      <c r="E4819" s="572" t="s">
        <v>12923</v>
      </c>
      <c r="F4819" s="571">
        <v>6.5956752999999999</v>
      </c>
      <c r="G4819" s="572" t="s">
        <v>12922</v>
      </c>
      <c r="H4819" s="571">
        <v>5.54</v>
      </c>
      <c r="I4819" s="572" t="s">
        <v>12921</v>
      </c>
      <c r="J4819" s="571">
        <v>12.14</v>
      </c>
    </row>
    <row r="4820" spans="1:10" ht="15" thickBot="1">
      <c r="A4820" s="572"/>
      <c r="B4820" s="572"/>
      <c r="C4820" s="572"/>
      <c r="D4820" s="572"/>
      <c r="E4820" s="572" t="s">
        <v>12920</v>
      </c>
      <c r="F4820" s="571">
        <v>4.28</v>
      </c>
      <c r="G4820" s="572"/>
      <c r="H4820" s="801" t="s">
        <v>12919</v>
      </c>
      <c r="I4820" s="801"/>
      <c r="J4820" s="571">
        <v>19.440000000000001</v>
      </c>
    </row>
    <row r="4821" spans="1:10" ht="0.95" customHeight="1" thickTop="1">
      <c r="A4821" s="570"/>
      <c r="B4821" s="570"/>
      <c r="C4821" s="570"/>
      <c r="D4821" s="570"/>
      <c r="E4821" s="570"/>
      <c r="F4821" s="570"/>
      <c r="G4821" s="570"/>
      <c r="H4821" s="570"/>
      <c r="I4821" s="570"/>
      <c r="J4821" s="570"/>
    </row>
    <row r="4822" spans="1:10" ht="18" customHeight="1">
      <c r="A4822" s="590"/>
      <c r="B4822" s="588" t="s">
        <v>12942</v>
      </c>
      <c r="C4822" s="590" t="s">
        <v>12941</v>
      </c>
      <c r="D4822" s="590" t="s">
        <v>12940</v>
      </c>
      <c r="E4822" s="802" t="s">
        <v>12939</v>
      </c>
      <c r="F4822" s="802"/>
      <c r="G4822" s="589" t="s">
        <v>12938</v>
      </c>
      <c r="H4822" s="588" t="s">
        <v>12937</v>
      </c>
      <c r="I4822" s="588" t="s">
        <v>12936</v>
      </c>
      <c r="J4822" s="588" t="s">
        <v>12935</v>
      </c>
    </row>
    <row r="4823" spans="1:10" ht="36" customHeight="1">
      <c r="A4823" s="586" t="s">
        <v>12934</v>
      </c>
      <c r="B4823" s="587" t="s">
        <v>13003</v>
      </c>
      <c r="C4823" s="586" t="s">
        <v>7</v>
      </c>
      <c r="D4823" s="586" t="s">
        <v>2044</v>
      </c>
      <c r="E4823" s="803" t="s">
        <v>12945</v>
      </c>
      <c r="F4823" s="803"/>
      <c r="G4823" s="585" t="s">
        <v>46</v>
      </c>
      <c r="H4823" s="584">
        <v>1</v>
      </c>
      <c r="I4823" s="583">
        <v>17.809999999999999</v>
      </c>
      <c r="J4823" s="583">
        <v>17.809999999999999</v>
      </c>
    </row>
    <row r="4824" spans="1:10" ht="36" customHeight="1">
      <c r="A4824" s="581" t="s">
        <v>12930</v>
      </c>
      <c r="B4824" s="582" t="s">
        <v>12999</v>
      </c>
      <c r="C4824" s="581" t="s">
        <v>7</v>
      </c>
      <c r="D4824" s="581" t="s">
        <v>2042</v>
      </c>
      <c r="E4824" s="804" t="s">
        <v>12945</v>
      </c>
      <c r="F4824" s="804"/>
      <c r="G4824" s="580" t="s">
        <v>23</v>
      </c>
      <c r="H4824" s="579">
        <v>1</v>
      </c>
      <c r="I4824" s="578">
        <v>0.06</v>
      </c>
      <c r="J4824" s="578">
        <v>0.06</v>
      </c>
    </row>
    <row r="4825" spans="1:10" ht="36" customHeight="1">
      <c r="A4825" s="581" t="s">
        <v>12930</v>
      </c>
      <c r="B4825" s="582" t="s">
        <v>13000</v>
      </c>
      <c r="C4825" s="581" t="s">
        <v>7</v>
      </c>
      <c r="D4825" s="581" t="s">
        <v>2041</v>
      </c>
      <c r="E4825" s="804" t="s">
        <v>12945</v>
      </c>
      <c r="F4825" s="804"/>
      <c r="G4825" s="580" t="s">
        <v>23</v>
      </c>
      <c r="H4825" s="579">
        <v>1</v>
      </c>
      <c r="I4825" s="578">
        <v>0.01</v>
      </c>
      <c r="J4825" s="578">
        <v>0.01</v>
      </c>
    </row>
    <row r="4826" spans="1:10" ht="36" customHeight="1">
      <c r="A4826" s="581" t="s">
        <v>12930</v>
      </c>
      <c r="B4826" s="582" t="s">
        <v>12997</v>
      </c>
      <c r="C4826" s="581" t="s">
        <v>7</v>
      </c>
      <c r="D4826" s="581" t="s">
        <v>2043</v>
      </c>
      <c r="E4826" s="804" t="s">
        <v>12945</v>
      </c>
      <c r="F4826" s="804"/>
      <c r="G4826" s="580" t="s">
        <v>23</v>
      </c>
      <c r="H4826" s="579">
        <v>1</v>
      </c>
      <c r="I4826" s="578">
        <v>2.59</v>
      </c>
      <c r="J4826" s="578">
        <v>2.59</v>
      </c>
    </row>
    <row r="4827" spans="1:10" ht="36" customHeight="1">
      <c r="A4827" s="581" t="s">
        <v>12930</v>
      </c>
      <c r="B4827" s="582" t="s">
        <v>13001</v>
      </c>
      <c r="C4827" s="581" t="s">
        <v>7</v>
      </c>
      <c r="D4827" s="581" t="s">
        <v>2040</v>
      </c>
      <c r="E4827" s="804" t="s">
        <v>12945</v>
      </c>
      <c r="F4827" s="804"/>
      <c r="G4827" s="580" t="s">
        <v>23</v>
      </c>
      <c r="H4827" s="579">
        <v>1</v>
      </c>
      <c r="I4827" s="578">
        <v>0.09</v>
      </c>
      <c r="J4827" s="578">
        <v>0.09</v>
      </c>
    </row>
    <row r="4828" spans="1:10" ht="24" customHeight="1">
      <c r="A4828" s="581" t="s">
        <v>12930</v>
      </c>
      <c r="B4828" s="582" t="s">
        <v>13002</v>
      </c>
      <c r="C4828" s="581" t="s">
        <v>7</v>
      </c>
      <c r="D4828" s="581" t="s">
        <v>176</v>
      </c>
      <c r="E4828" s="804" t="s">
        <v>12928</v>
      </c>
      <c r="F4828" s="804"/>
      <c r="G4828" s="580" t="s">
        <v>23</v>
      </c>
      <c r="H4828" s="579">
        <v>1</v>
      </c>
      <c r="I4828" s="578">
        <v>15.06</v>
      </c>
      <c r="J4828" s="578">
        <v>15.06</v>
      </c>
    </row>
    <row r="4829" spans="1:10" ht="25.5">
      <c r="A4829" s="572"/>
      <c r="B4829" s="572"/>
      <c r="C4829" s="572"/>
      <c r="D4829" s="572"/>
      <c r="E4829" s="572" t="s">
        <v>12923</v>
      </c>
      <c r="F4829" s="571">
        <v>6.5956752999999999</v>
      </c>
      <c r="G4829" s="572" t="s">
        <v>12922</v>
      </c>
      <c r="H4829" s="571">
        <v>5.54</v>
      </c>
      <c r="I4829" s="572" t="s">
        <v>12921</v>
      </c>
      <c r="J4829" s="571">
        <v>12.14</v>
      </c>
    </row>
    <row r="4830" spans="1:10" ht="15" thickBot="1">
      <c r="A4830" s="572"/>
      <c r="B4830" s="572"/>
      <c r="C4830" s="572"/>
      <c r="D4830" s="572"/>
      <c r="E4830" s="572" t="s">
        <v>12920</v>
      </c>
      <c r="F4830" s="571">
        <v>5.0199999999999996</v>
      </c>
      <c r="G4830" s="572"/>
      <c r="H4830" s="801" t="s">
        <v>12919</v>
      </c>
      <c r="I4830" s="801"/>
      <c r="J4830" s="571">
        <v>22.83</v>
      </c>
    </row>
    <row r="4831" spans="1:10" ht="0.95" customHeight="1" thickTop="1">
      <c r="A4831" s="570"/>
      <c r="B4831" s="570"/>
      <c r="C4831" s="570"/>
      <c r="D4831" s="570"/>
      <c r="E4831" s="570"/>
      <c r="F4831" s="570"/>
      <c r="G4831" s="570"/>
      <c r="H4831" s="570"/>
      <c r="I4831" s="570"/>
      <c r="J4831" s="570"/>
    </row>
    <row r="4832" spans="1:10" ht="18" customHeight="1">
      <c r="A4832" s="590"/>
      <c r="B4832" s="588" t="s">
        <v>12942</v>
      </c>
      <c r="C4832" s="590" t="s">
        <v>12941</v>
      </c>
      <c r="D4832" s="590" t="s">
        <v>12940</v>
      </c>
      <c r="E4832" s="802" t="s">
        <v>12939</v>
      </c>
      <c r="F4832" s="802"/>
      <c r="G4832" s="589" t="s">
        <v>12938</v>
      </c>
      <c r="H4832" s="588" t="s">
        <v>12937</v>
      </c>
      <c r="I4832" s="588" t="s">
        <v>12936</v>
      </c>
      <c r="J4832" s="588" t="s">
        <v>12935</v>
      </c>
    </row>
    <row r="4833" spans="1:10" ht="36" customHeight="1">
      <c r="A4833" s="586" t="s">
        <v>12934</v>
      </c>
      <c r="B4833" s="587" t="s">
        <v>13001</v>
      </c>
      <c r="C4833" s="586" t="s">
        <v>7</v>
      </c>
      <c r="D4833" s="586" t="s">
        <v>2040</v>
      </c>
      <c r="E4833" s="803" t="s">
        <v>12945</v>
      </c>
      <c r="F4833" s="803"/>
      <c r="G4833" s="585" t="s">
        <v>23</v>
      </c>
      <c r="H4833" s="584">
        <v>1</v>
      </c>
      <c r="I4833" s="583">
        <v>0.09</v>
      </c>
      <c r="J4833" s="583">
        <v>0.09</v>
      </c>
    </row>
    <row r="4834" spans="1:10" ht="36" customHeight="1">
      <c r="A4834" s="576" t="s">
        <v>12926</v>
      </c>
      <c r="B4834" s="577" t="s">
        <v>12998</v>
      </c>
      <c r="C4834" s="576" t="s">
        <v>7</v>
      </c>
      <c r="D4834" s="576" t="s">
        <v>8171</v>
      </c>
      <c r="E4834" s="800" t="s">
        <v>12924</v>
      </c>
      <c r="F4834" s="800"/>
      <c r="G4834" s="575" t="s">
        <v>41</v>
      </c>
      <c r="H4834" s="574">
        <v>7.2000000000000002E-5</v>
      </c>
      <c r="I4834" s="573">
        <v>1368.47</v>
      </c>
      <c r="J4834" s="573">
        <v>0.09</v>
      </c>
    </row>
    <row r="4835" spans="1:10" ht="25.5">
      <c r="A4835" s="572"/>
      <c r="B4835" s="572"/>
      <c r="C4835" s="572"/>
      <c r="D4835" s="572"/>
      <c r="E4835" s="572" t="s">
        <v>12923</v>
      </c>
      <c r="F4835" s="571">
        <v>0</v>
      </c>
      <c r="G4835" s="572" t="s">
        <v>12922</v>
      </c>
      <c r="H4835" s="571">
        <v>0</v>
      </c>
      <c r="I4835" s="572" t="s">
        <v>12921</v>
      </c>
      <c r="J4835" s="571">
        <v>0</v>
      </c>
    </row>
    <row r="4836" spans="1:10" ht="15" thickBot="1">
      <c r="A4836" s="572"/>
      <c r="B4836" s="572"/>
      <c r="C4836" s="572"/>
      <c r="D4836" s="572"/>
      <c r="E4836" s="572" t="s">
        <v>12920</v>
      </c>
      <c r="F4836" s="571">
        <v>0.02</v>
      </c>
      <c r="G4836" s="572"/>
      <c r="H4836" s="801" t="s">
        <v>12919</v>
      </c>
      <c r="I4836" s="801"/>
      <c r="J4836" s="571">
        <v>0.11</v>
      </c>
    </row>
    <row r="4837" spans="1:10" ht="0.95" customHeight="1" thickTop="1">
      <c r="A4837" s="570"/>
      <c r="B4837" s="570"/>
      <c r="C4837" s="570"/>
      <c r="D4837" s="570"/>
      <c r="E4837" s="570"/>
      <c r="F4837" s="570"/>
      <c r="G4837" s="570"/>
      <c r="H4837" s="570"/>
      <c r="I4837" s="570"/>
      <c r="J4837" s="570"/>
    </row>
    <row r="4838" spans="1:10" ht="18" customHeight="1">
      <c r="A4838" s="590"/>
      <c r="B4838" s="588" t="s">
        <v>12942</v>
      </c>
      <c r="C4838" s="590" t="s">
        <v>12941</v>
      </c>
      <c r="D4838" s="590" t="s">
        <v>12940</v>
      </c>
      <c r="E4838" s="802" t="s">
        <v>12939</v>
      </c>
      <c r="F4838" s="802"/>
      <c r="G4838" s="589" t="s">
        <v>12938</v>
      </c>
      <c r="H4838" s="588" t="s">
        <v>12937</v>
      </c>
      <c r="I4838" s="588" t="s">
        <v>12936</v>
      </c>
      <c r="J4838" s="588" t="s">
        <v>12935</v>
      </c>
    </row>
    <row r="4839" spans="1:10" ht="36" customHeight="1">
      <c r="A4839" s="586" t="s">
        <v>12934</v>
      </c>
      <c r="B4839" s="587" t="s">
        <v>13000</v>
      </c>
      <c r="C4839" s="586" t="s">
        <v>7</v>
      </c>
      <c r="D4839" s="586" t="s">
        <v>2041</v>
      </c>
      <c r="E4839" s="803" t="s">
        <v>12945</v>
      </c>
      <c r="F4839" s="803"/>
      <c r="G4839" s="585" t="s">
        <v>23</v>
      </c>
      <c r="H4839" s="584">
        <v>1</v>
      </c>
      <c r="I4839" s="583">
        <v>0.01</v>
      </c>
      <c r="J4839" s="583">
        <v>0.01</v>
      </c>
    </row>
    <row r="4840" spans="1:10" ht="36" customHeight="1">
      <c r="A4840" s="576" t="s">
        <v>12926</v>
      </c>
      <c r="B4840" s="577" t="s">
        <v>12998</v>
      </c>
      <c r="C4840" s="576" t="s">
        <v>7</v>
      </c>
      <c r="D4840" s="576" t="s">
        <v>8171</v>
      </c>
      <c r="E4840" s="800" t="s">
        <v>12924</v>
      </c>
      <c r="F4840" s="800"/>
      <c r="G4840" s="575" t="s">
        <v>41</v>
      </c>
      <c r="H4840" s="574">
        <v>1.4399999999999999E-5</v>
      </c>
      <c r="I4840" s="573">
        <v>1368.47</v>
      </c>
      <c r="J4840" s="573">
        <v>0.01</v>
      </c>
    </row>
    <row r="4841" spans="1:10" ht="25.5">
      <c r="A4841" s="572"/>
      <c r="B4841" s="572"/>
      <c r="C4841" s="572"/>
      <c r="D4841" s="572"/>
      <c r="E4841" s="572" t="s">
        <v>12923</v>
      </c>
      <c r="F4841" s="571">
        <v>0</v>
      </c>
      <c r="G4841" s="572" t="s">
        <v>12922</v>
      </c>
      <c r="H4841" s="571">
        <v>0</v>
      </c>
      <c r="I4841" s="572" t="s">
        <v>12921</v>
      </c>
      <c r="J4841" s="571">
        <v>0</v>
      </c>
    </row>
    <row r="4842" spans="1:10" ht="15" thickBot="1">
      <c r="A4842" s="572"/>
      <c r="B4842" s="572"/>
      <c r="C4842" s="572"/>
      <c r="D4842" s="572"/>
      <c r="E4842" s="572" t="s">
        <v>12920</v>
      </c>
      <c r="F4842" s="571">
        <v>0</v>
      </c>
      <c r="G4842" s="572"/>
      <c r="H4842" s="801" t="s">
        <v>12919</v>
      </c>
      <c r="I4842" s="801"/>
      <c r="J4842" s="571">
        <v>0.01</v>
      </c>
    </row>
    <row r="4843" spans="1:10" ht="0.95" customHeight="1" thickTop="1">
      <c r="A4843" s="570"/>
      <c r="B4843" s="570"/>
      <c r="C4843" s="570"/>
      <c r="D4843" s="570"/>
      <c r="E4843" s="570"/>
      <c r="F4843" s="570"/>
      <c r="G4843" s="570"/>
      <c r="H4843" s="570"/>
      <c r="I4843" s="570"/>
      <c r="J4843" s="570"/>
    </row>
    <row r="4844" spans="1:10" ht="18" customHeight="1">
      <c r="A4844" s="590"/>
      <c r="B4844" s="588" t="s">
        <v>12942</v>
      </c>
      <c r="C4844" s="590" t="s">
        <v>12941</v>
      </c>
      <c r="D4844" s="590" t="s">
        <v>12940</v>
      </c>
      <c r="E4844" s="802" t="s">
        <v>12939</v>
      </c>
      <c r="F4844" s="802"/>
      <c r="G4844" s="589" t="s">
        <v>12938</v>
      </c>
      <c r="H4844" s="588" t="s">
        <v>12937</v>
      </c>
      <c r="I4844" s="588" t="s">
        <v>12936</v>
      </c>
      <c r="J4844" s="588" t="s">
        <v>12935</v>
      </c>
    </row>
    <row r="4845" spans="1:10" ht="36" customHeight="1">
      <c r="A4845" s="586" t="s">
        <v>12934</v>
      </c>
      <c r="B4845" s="587" t="s">
        <v>12999</v>
      </c>
      <c r="C4845" s="586" t="s">
        <v>7</v>
      </c>
      <c r="D4845" s="586" t="s">
        <v>2042</v>
      </c>
      <c r="E4845" s="803" t="s">
        <v>12945</v>
      </c>
      <c r="F4845" s="803"/>
      <c r="G4845" s="585" t="s">
        <v>23</v>
      </c>
      <c r="H4845" s="584">
        <v>1</v>
      </c>
      <c r="I4845" s="583">
        <v>0.06</v>
      </c>
      <c r="J4845" s="583">
        <v>0.06</v>
      </c>
    </row>
    <row r="4846" spans="1:10" ht="36" customHeight="1">
      <c r="A4846" s="576" t="s">
        <v>12926</v>
      </c>
      <c r="B4846" s="577" t="s">
        <v>12998</v>
      </c>
      <c r="C4846" s="576" t="s">
        <v>7</v>
      </c>
      <c r="D4846" s="576" t="s">
        <v>8171</v>
      </c>
      <c r="E4846" s="800" t="s">
        <v>12924</v>
      </c>
      <c r="F4846" s="800"/>
      <c r="G4846" s="575" t="s">
        <v>41</v>
      </c>
      <c r="H4846" s="574">
        <v>5.0000000000000002E-5</v>
      </c>
      <c r="I4846" s="573">
        <v>1368.47</v>
      </c>
      <c r="J4846" s="573">
        <v>0.06</v>
      </c>
    </row>
    <row r="4847" spans="1:10" ht="25.5">
      <c r="A4847" s="572"/>
      <c r="B4847" s="572"/>
      <c r="C4847" s="572"/>
      <c r="D4847" s="572"/>
      <c r="E4847" s="572" t="s">
        <v>12923</v>
      </c>
      <c r="F4847" s="571">
        <v>0</v>
      </c>
      <c r="G4847" s="572" t="s">
        <v>12922</v>
      </c>
      <c r="H4847" s="571">
        <v>0</v>
      </c>
      <c r="I4847" s="572" t="s">
        <v>12921</v>
      </c>
      <c r="J4847" s="571">
        <v>0</v>
      </c>
    </row>
    <row r="4848" spans="1:10" ht="15" thickBot="1">
      <c r="A4848" s="572"/>
      <c r="B4848" s="572"/>
      <c r="C4848" s="572"/>
      <c r="D4848" s="572"/>
      <c r="E4848" s="572" t="s">
        <v>12920</v>
      </c>
      <c r="F4848" s="571">
        <v>0.01</v>
      </c>
      <c r="G4848" s="572"/>
      <c r="H4848" s="801" t="s">
        <v>12919</v>
      </c>
      <c r="I4848" s="801"/>
      <c r="J4848" s="571">
        <v>7.0000000000000007E-2</v>
      </c>
    </row>
    <row r="4849" spans="1:10" ht="0.95" customHeight="1" thickTop="1">
      <c r="A4849" s="570"/>
      <c r="B4849" s="570"/>
      <c r="C4849" s="570"/>
      <c r="D4849" s="570"/>
      <c r="E4849" s="570"/>
      <c r="F4849" s="570"/>
      <c r="G4849" s="570"/>
      <c r="H4849" s="570"/>
      <c r="I4849" s="570"/>
      <c r="J4849" s="570"/>
    </row>
    <row r="4850" spans="1:10" ht="18" customHeight="1">
      <c r="A4850" s="590"/>
      <c r="B4850" s="588" t="s">
        <v>12942</v>
      </c>
      <c r="C4850" s="590" t="s">
        <v>12941</v>
      </c>
      <c r="D4850" s="590" t="s">
        <v>12940</v>
      </c>
      <c r="E4850" s="802" t="s">
        <v>12939</v>
      </c>
      <c r="F4850" s="802"/>
      <c r="G4850" s="589" t="s">
        <v>12938</v>
      </c>
      <c r="H4850" s="588" t="s">
        <v>12937</v>
      </c>
      <c r="I4850" s="588" t="s">
        <v>12936</v>
      </c>
      <c r="J4850" s="588" t="s">
        <v>12935</v>
      </c>
    </row>
    <row r="4851" spans="1:10" ht="36" customHeight="1">
      <c r="A4851" s="586" t="s">
        <v>12934</v>
      </c>
      <c r="B4851" s="587" t="s">
        <v>12997</v>
      </c>
      <c r="C4851" s="586" t="s">
        <v>7</v>
      </c>
      <c r="D4851" s="586" t="s">
        <v>2043</v>
      </c>
      <c r="E4851" s="803" t="s">
        <v>12945</v>
      </c>
      <c r="F4851" s="803"/>
      <c r="G4851" s="585" t="s">
        <v>23</v>
      </c>
      <c r="H4851" s="584">
        <v>1</v>
      </c>
      <c r="I4851" s="583">
        <v>2.59</v>
      </c>
      <c r="J4851" s="583">
        <v>2.59</v>
      </c>
    </row>
    <row r="4852" spans="1:10" ht="24" customHeight="1">
      <c r="A4852" s="576" t="s">
        <v>12926</v>
      </c>
      <c r="B4852" s="577" t="s">
        <v>12944</v>
      </c>
      <c r="C4852" s="576" t="s">
        <v>7</v>
      </c>
      <c r="D4852" s="576" t="s">
        <v>6410</v>
      </c>
      <c r="E4852" s="800" t="s">
        <v>12924</v>
      </c>
      <c r="F4852" s="800"/>
      <c r="G4852" s="575" t="s">
        <v>12943</v>
      </c>
      <c r="H4852" s="574">
        <v>3.17</v>
      </c>
      <c r="I4852" s="573">
        <v>0.82</v>
      </c>
      <c r="J4852" s="573">
        <v>2.59</v>
      </c>
    </row>
    <row r="4853" spans="1:10" ht="25.5">
      <c r="A4853" s="572"/>
      <c r="B4853" s="572"/>
      <c r="C4853" s="572"/>
      <c r="D4853" s="572"/>
      <c r="E4853" s="572" t="s">
        <v>12923</v>
      </c>
      <c r="F4853" s="571">
        <v>0</v>
      </c>
      <c r="G4853" s="572" t="s">
        <v>12922</v>
      </c>
      <c r="H4853" s="571">
        <v>0</v>
      </c>
      <c r="I4853" s="572" t="s">
        <v>12921</v>
      </c>
      <c r="J4853" s="571">
        <v>0</v>
      </c>
    </row>
    <row r="4854" spans="1:10" ht="15" thickBot="1">
      <c r="A4854" s="572"/>
      <c r="B4854" s="572"/>
      <c r="C4854" s="572"/>
      <c r="D4854" s="572"/>
      <c r="E4854" s="572" t="s">
        <v>12920</v>
      </c>
      <c r="F4854" s="571">
        <v>0.73</v>
      </c>
      <c r="G4854" s="572"/>
      <c r="H4854" s="801" t="s">
        <v>12919</v>
      </c>
      <c r="I4854" s="801"/>
      <c r="J4854" s="571">
        <v>3.32</v>
      </c>
    </row>
    <row r="4855" spans="1:10" ht="0.95" customHeight="1" thickTop="1">
      <c r="A4855" s="570"/>
      <c r="B4855" s="570"/>
      <c r="C4855" s="570"/>
      <c r="D4855" s="570"/>
      <c r="E4855" s="570"/>
      <c r="F4855" s="570"/>
      <c r="G4855" s="570"/>
      <c r="H4855" s="570"/>
      <c r="I4855" s="570"/>
      <c r="J4855" s="570"/>
    </row>
    <row r="4856" spans="1:10" ht="18" customHeight="1">
      <c r="A4856" s="590"/>
      <c r="B4856" s="588" t="s">
        <v>12942</v>
      </c>
      <c r="C4856" s="590" t="s">
        <v>12941</v>
      </c>
      <c r="D4856" s="590" t="s">
        <v>12940</v>
      </c>
      <c r="E4856" s="802" t="s">
        <v>12939</v>
      </c>
      <c r="F4856" s="802"/>
      <c r="G4856" s="589" t="s">
        <v>12938</v>
      </c>
      <c r="H4856" s="588" t="s">
        <v>12937</v>
      </c>
      <c r="I4856" s="588" t="s">
        <v>12936</v>
      </c>
      <c r="J4856" s="588" t="s">
        <v>12935</v>
      </c>
    </row>
    <row r="4857" spans="1:10" ht="36" customHeight="1">
      <c r="A4857" s="586" t="s">
        <v>12934</v>
      </c>
      <c r="B4857" s="587" t="s">
        <v>12996</v>
      </c>
      <c r="C4857" s="586" t="s">
        <v>7</v>
      </c>
      <c r="D4857" s="586" t="s">
        <v>465</v>
      </c>
      <c r="E4857" s="803" t="s">
        <v>12971</v>
      </c>
      <c r="F4857" s="803"/>
      <c r="G4857" s="585" t="s">
        <v>41</v>
      </c>
      <c r="H4857" s="584">
        <v>1</v>
      </c>
      <c r="I4857" s="583">
        <v>5.66</v>
      </c>
      <c r="J4857" s="583">
        <v>5.66</v>
      </c>
    </row>
    <row r="4858" spans="1:10" ht="24" customHeight="1">
      <c r="A4858" s="581" t="s">
        <v>12930</v>
      </c>
      <c r="B4858" s="582" t="s">
        <v>12970</v>
      </c>
      <c r="C4858" s="581" t="s">
        <v>7</v>
      </c>
      <c r="D4858" s="581" t="s">
        <v>53</v>
      </c>
      <c r="E4858" s="804" t="s">
        <v>12928</v>
      </c>
      <c r="F4858" s="804"/>
      <c r="G4858" s="580" t="s">
        <v>23</v>
      </c>
      <c r="H4858" s="579">
        <v>0.124</v>
      </c>
      <c r="I4858" s="578">
        <v>20.6</v>
      </c>
      <c r="J4858" s="578">
        <v>2.5499999999999998</v>
      </c>
    </row>
    <row r="4859" spans="1:10" ht="24" customHeight="1">
      <c r="A4859" s="576" t="s">
        <v>12926</v>
      </c>
      <c r="B4859" s="577" t="s">
        <v>12995</v>
      </c>
      <c r="C4859" s="576" t="s">
        <v>7</v>
      </c>
      <c r="D4859" s="576" t="s">
        <v>6495</v>
      </c>
      <c r="E4859" s="800" t="s">
        <v>12924</v>
      </c>
      <c r="F4859" s="800"/>
      <c r="G4859" s="575" t="s">
        <v>41</v>
      </c>
      <c r="H4859" s="574">
        <v>1</v>
      </c>
      <c r="I4859" s="573">
        <v>2.0499999999999998</v>
      </c>
      <c r="J4859" s="573">
        <v>2.0499999999999998</v>
      </c>
    </row>
    <row r="4860" spans="1:10" ht="36" customHeight="1">
      <c r="A4860" s="576" t="s">
        <v>12926</v>
      </c>
      <c r="B4860" s="577" t="s">
        <v>12994</v>
      </c>
      <c r="C4860" s="576" t="s">
        <v>7</v>
      </c>
      <c r="D4860" s="576" t="s">
        <v>8224</v>
      </c>
      <c r="E4860" s="800" t="s">
        <v>12924</v>
      </c>
      <c r="F4860" s="800"/>
      <c r="G4860" s="575" t="s">
        <v>41</v>
      </c>
      <c r="H4860" s="574">
        <v>1</v>
      </c>
      <c r="I4860" s="573">
        <v>1.06</v>
      </c>
      <c r="J4860" s="573">
        <v>1.06</v>
      </c>
    </row>
    <row r="4861" spans="1:10" ht="25.5">
      <c r="A4861" s="572"/>
      <c r="B4861" s="572"/>
      <c r="C4861" s="572"/>
      <c r="D4861" s="572"/>
      <c r="E4861" s="572" t="s">
        <v>12923</v>
      </c>
      <c r="F4861" s="571">
        <v>1.1300662827338912</v>
      </c>
      <c r="G4861" s="572" t="s">
        <v>12922</v>
      </c>
      <c r="H4861" s="571">
        <v>0.95</v>
      </c>
      <c r="I4861" s="572" t="s">
        <v>12921</v>
      </c>
      <c r="J4861" s="571">
        <v>2.08</v>
      </c>
    </row>
    <row r="4862" spans="1:10" ht="15" thickBot="1">
      <c r="A4862" s="572"/>
      <c r="B4862" s="572"/>
      <c r="C4862" s="572"/>
      <c r="D4862" s="572"/>
      <c r="E4862" s="572" t="s">
        <v>12920</v>
      </c>
      <c r="F4862" s="571">
        <v>1.59</v>
      </c>
      <c r="G4862" s="572"/>
      <c r="H4862" s="801" t="s">
        <v>12919</v>
      </c>
      <c r="I4862" s="801"/>
      <c r="J4862" s="571">
        <v>7.25</v>
      </c>
    </row>
    <row r="4863" spans="1:10" ht="0.95" customHeight="1" thickTop="1">
      <c r="A4863" s="570"/>
      <c r="B4863" s="570"/>
      <c r="C4863" s="570"/>
      <c r="D4863" s="570"/>
      <c r="E4863" s="570"/>
      <c r="F4863" s="570"/>
      <c r="G4863" s="570"/>
      <c r="H4863" s="570"/>
      <c r="I4863" s="570"/>
      <c r="J4863" s="570"/>
    </row>
    <row r="4864" spans="1:10" ht="18" customHeight="1">
      <c r="A4864" s="590"/>
      <c r="B4864" s="588" t="s">
        <v>12942</v>
      </c>
      <c r="C4864" s="590" t="s">
        <v>12941</v>
      </c>
      <c r="D4864" s="590" t="s">
        <v>12940</v>
      </c>
      <c r="E4864" s="802" t="s">
        <v>12939</v>
      </c>
      <c r="F4864" s="802"/>
      <c r="G4864" s="589" t="s">
        <v>12938</v>
      </c>
      <c r="H4864" s="588" t="s">
        <v>12937</v>
      </c>
      <c r="I4864" s="588" t="s">
        <v>12936</v>
      </c>
      <c r="J4864" s="588" t="s">
        <v>12935</v>
      </c>
    </row>
    <row r="4865" spans="1:10" ht="24" customHeight="1">
      <c r="A4865" s="586" t="s">
        <v>12934</v>
      </c>
      <c r="B4865" s="587" t="s">
        <v>12993</v>
      </c>
      <c r="C4865" s="586" t="s">
        <v>7</v>
      </c>
      <c r="D4865" s="586" t="s">
        <v>9782</v>
      </c>
      <c r="E4865" s="803" t="s">
        <v>12932</v>
      </c>
      <c r="F4865" s="803"/>
      <c r="G4865" s="585" t="s">
        <v>41</v>
      </c>
      <c r="H4865" s="584">
        <v>1</v>
      </c>
      <c r="I4865" s="583">
        <v>618.71</v>
      </c>
      <c r="J4865" s="583">
        <v>618.71</v>
      </c>
    </row>
    <row r="4866" spans="1:10" ht="24" customHeight="1">
      <c r="A4866" s="581" t="s">
        <v>12930</v>
      </c>
      <c r="B4866" s="582" t="s">
        <v>12931</v>
      </c>
      <c r="C4866" s="581" t="s">
        <v>7</v>
      </c>
      <c r="D4866" s="581" t="s">
        <v>52</v>
      </c>
      <c r="E4866" s="804" t="s">
        <v>12928</v>
      </c>
      <c r="F4866" s="804"/>
      <c r="G4866" s="580" t="s">
        <v>23</v>
      </c>
      <c r="H4866" s="579">
        <v>1.7688999999999999</v>
      </c>
      <c r="I4866" s="578">
        <v>19.920000000000002</v>
      </c>
      <c r="J4866" s="578">
        <v>35.229999999999997</v>
      </c>
    </row>
    <row r="4867" spans="1:10" ht="24" customHeight="1">
      <c r="A4867" s="581" t="s">
        <v>12930</v>
      </c>
      <c r="B4867" s="582" t="s">
        <v>12929</v>
      </c>
      <c r="C4867" s="581" t="s">
        <v>7</v>
      </c>
      <c r="D4867" s="581" t="s">
        <v>25</v>
      </c>
      <c r="E4867" s="804" t="s">
        <v>12928</v>
      </c>
      <c r="F4867" s="804"/>
      <c r="G4867" s="580" t="s">
        <v>23</v>
      </c>
      <c r="H4867" s="579">
        <v>0.71109999999999995</v>
      </c>
      <c r="I4867" s="578">
        <v>15.65</v>
      </c>
      <c r="J4867" s="578">
        <v>11.12</v>
      </c>
    </row>
    <row r="4868" spans="1:10" ht="36" customHeight="1">
      <c r="A4868" s="576" t="s">
        <v>12926</v>
      </c>
      <c r="B4868" s="577" t="s">
        <v>12992</v>
      </c>
      <c r="C4868" s="576" t="s">
        <v>7</v>
      </c>
      <c r="D4868" s="576" t="s">
        <v>7669</v>
      </c>
      <c r="E4868" s="800" t="s">
        <v>12924</v>
      </c>
      <c r="F4868" s="800"/>
      <c r="G4868" s="575" t="s">
        <v>41</v>
      </c>
      <c r="H4868" s="574">
        <v>6</v>
      </c>
      <c r="I4868" s="573">
        <v>8.5500000000000007</v>
      </c>
      <c r="J4868" s="573">
        <v>51.3</v>
      </c>
    </row>
    <row r="4869" spans="1:10" ht="24" customHeight="1">
      <c r="A4869" s="576" t="s">
        <v>12926</v>
      </c>
      <c r="B4869" s="577" t="s">
        <v>12955</v>
      </c>
      <c r="C4869" s="576" t="s">
        <v>7</v>
      </c>
      <c r="D4869" s="576" t="s">
        <v>10755</v>
      </c>
      <c r="E4869" s="800" t="s">
        <v>12924</v>
      </c>
      <c r="F4869" s="800"/>
      <c r="G4869" s="575" t="s">
        <v>21</v>
      </c>
      <c r="H4869" s="574">
        <v>7.0199999999999999E-2</v>
      </c>
      <c r="I4869" s="573">
        <v>98.93</v>
      </c>
      <c r="J4869" s="573">
        <v>6.94</v>
      </c>
    </row>
    <row r="4870" spans="1:10" ht="24" customHeight="1">
      <c r="A4870" s="576" t="s">
        <v>12926</v>
      </c>
      <c r="B4870" s="577" t="s">
        <v>12991</v>
      </c>
      <c r="C4870" s="576" t="s">
        <v>7</v>
      </c>
      <c r="D4870" s="576" t="s">
        <v>8290</v>
      </c>
      <c r="E4870" s="800" t="s">
        <v>12924</v>
      </c>
      <c r="F4870" s="800"/>
      <c r="G4870" s="575" t="s">
        <v>41</v>
      </c>
      <c r="H4870" s="574">
        <v>1</v>
      </c>
      <c r="I4870" s="573">
        <v>514.12</v>
      </c>
      <c r="J4870" s="573">
        <v>514.12</v>
      </c>
    </row>
    <row r="4871" spans="1:10" ht="25.5">
      <c r="A4871" s="572"/>
      <c r="B4871" s="572"/>
      <c r="C4871" s="572"/>
      <c r="D4871" s="572"/>
      <c r="E4871" s="572" t="s">
        <v>12923</v>
      </c>
      <c r="F4871" s="571">
        <v>20.525915462349236</v>
      </c>
      <c r="G4871" s="572" t="s">
        <v>12922</v>
      </c>
      <c r="H4871" s="571">
        <v>17.25</v>
      </c>
      <c r="I4871" s="572" t="s">
        <v>12921</v>
      </c>
      <c r="J4871" s="571">
        <v>37.78</v>
      </c>
    </row>
    <row r="4872" spans="1:10" ht="15" thickBot="1">
      <c r="A4872" s="572"/>
      <c r="B4872" s="572"/>
      <c r="C4872" s="572"/>
      <c r="D4872" s="572"/>
      <c r="E4872" s="572" t="s">
        <v>12920</v>
      </c>
      <c r="F4872" s="571">
        <v>174.72</v>
      </c>
      <c r="G4872" s="572"/>
      <c r="H4872" s="801" t="s">
        <v>12919</v>
      </c>
      <c r="I4872" s="801"/>
      <c r="J4872" s="571">
        <v>793.43</v>
      </c>
    </row>
    <row r="4873" spans="1:10" ht="0.95" customHeight="1" thickTop="1">
      <c r="A4873" s="570"/>
      <c r="B4873" s="570"/>
      <c r="C4873" s="570"/>
      <c r="D4873" s="570"/>
      <c r="E4873" s="570"/>
      <c r="F4873" s="570"/>
      <c r="G4873" s="570"/>
      <c r="H4873" s="570"/>
      <c r="I4873" s="570"/>
      <c r="J4873" s="570"/>
    </row>
    <row r="4874" spans="1:10" ht="18" customHeight="1">
      <c r="A4874" s="590"/>
      <c r="B4874" s="588" t="s">
        <v>12942</v>
      </c>
      <c r="C4874" s="590" t="s">
        <v>12941</v>
      </c>
      <c r="D4874" s="590" t="s">
        <v>12940</v>
      </c>
      <c r="E4874" s="802" t="s">
        <v>12939</v>
      </c>
      <c r="F4874" s="802"/>
      <c r="G4874" s="589" t="s">
        <v>12938</v>
      </c>
      <c r="H4874" s="588" t="s">
        <v>12937</v>
      </c>
      <c r="I4874" s="588" t="s">
        <v>12936</v>
      </c>
      <c r="J4874" s="588" t="s">
        <v>12935</v>
      </c>
    </row>
    <row r="4875" spans="1:10" ht="24" customHeight="1">
      <c r="A4875" s="586" t="s">
        <v>12934</v>
      </c>
      <c r="B4875" s="587" t="s">
        <v>12990</v>
      </c>
      <c r="C4875" s="586" t="s">
        <v>7</v>
      </c>
      <c r="D4875" s="586" t="s">
        <v>195</v>
      </c>
      <c r="E4875" s="803" t="s">
        <v>12928</v>
      </c>
      <c r="F4875" s="803"/>
      <c r="G4875" s="585" t="s">
        <v>23</v>
      </c>
      <c r="H4875" s="584">
        <v>1</v>
      </c>
      <c r="I4875" s="583">
        <v>21.12</v>
      </c>
      <c r="J4875" s="583">
        <v>21.12</v>
      </c>
    </row>
    <row r="4876" spans="1:10" ht="24" customHeight="1">
      <c r="A4876" s="581" t="s">
        <v>12930</v>
      </c>
      <c r="B4876" s="582" t="s">
        <v>12989</v>
      </c>
      <c r="C4876" s="581" t="s">
        <v>7</v>
      </c>
      <c r="D4876" s="581" t="s">
        <v>2919</v>
      </c>
      <c r="E4876" s="804" t="s">
        <v>12928</v>
      </c>
      <c r="F4876" s="804"/>
      <c r="G4876" s="580" t="s">
        <v>23</v>
      </c>
      <c r="H4876" s="579">
        <v>1</v>
      </c>
      <c r="I4876" s="578">
        <v>0.14000000000000001</v>
      </c>
      <c r="J4876" s="578">
        <v>0.14000000000000001</v>
      </c>
    </row>
    <row r="4877" spans="1:10" ht="24" customHeight="1">
      <c r="A4877" s="576" t="s">
        <v>12926</v>
      </c>
      <c r="B4877" s="577" t="s">
        <v>12988</v>
      </c>
      <c r="C4877" s="576" t="s">
        <v>7</v>
      </c>
      <c r="D4877" s="576" t="s">
        <v>4852</v>
      </c>
      <c r="E4877" s="800" t="s">
        <v>12984</v>
      </c>
      <c r="F4877" s="800"/>
      <c r="G4877" s="575" t="s">
        <v>23</v>
      </c>
      <c r="H4877" s="574">
        <v>1</v>
      </c>
      <c r="I4877" s="573">
        <v>0.96</v>
      </c>
      <c r="J4877" s="573">
        <v>0.96</v>
      </c>
    </row>
    <row r="4878" spans="1:10" ht="24" customHeight="1">
      <c r="A4878" s="576" t="s">
        <v>12926</v>
      </c>
      <c r="B4878" s="577" t="s">
        <v>12987</v>
      </c>
      <c r="C4878" s="576" t="s">
        <v>7</v>
      </c>
      <c r="D4878" s="576" t="s">
        <v>6542</v>
      </c>
      <c r="E4878" s="800" t="s">
        <v>12947</v>
      </c>
      <c r="F4878" s="800"/>
      <c r="G4878" s="575" t="s">
        <v>23</v>
      </c>
      <c r="H4878" s="574">
        <v>1</v>
      </c>
      <c r="I4878" s="573">
        <v>0.38</v>
      </c>
      <c r="J4878" s="573">
        <v>0.38</v>
      </c>
    </row>
    <row r="4879" spans="1:10" ht="24" customHeight="1">
      <c r="A4879" s="576" t="s">
        <v>12926</v>
      </c>
      <c r="B4879" s="577" t="s">
        <v>12986</v>
      </c>
      <c r="C4879" s="576" t="s">
        <v>7</v>
      </c>
      <c r="D4879" s="576" t="s">
        <v>6434</v>
      </c>
      <c r="E4879" s="800" t="s">
        <v>12947</v>
      </c>
      <c r="F4879" s="800"/>
      <c r="G4879" s="575" t="s">
        <v>23</v>
      </c>
      <c r="H4879" s="574">
        <v>1</v>
      </c>
      <c r="I4879" s="573">
        <v>1.05</v>
      </c>
      <c r="J4879" s="573">
        <v>1.05</v>
      </c>
    </row>
    <row r="4880" spans="1:10" ht="24" customHeight="1">
      <c r="A4880" s="576" t="s">
        <v>12926</v>
      </c>
      <c r="B4880" s="577" t="s">
        <v>12985</v>
      </c>
      <c r="C4880" s="576" t="s">
        <v>7</v>
      </c>
      <c r="D4880" s="576" t="s">
        <v>6514</v>
      </c>
      <c r="E4880" s="800" t="s">
        <v>12984</v>
      </c>
      <c r="F4880" s="800"/>
      <c r="G4880" s="575" t="s">
        <v>23</v>
      </c>
      <c r="H4880" s="574">
        <v>1</v>
      </c>
      <c r="I4880" s="573">
        <v>0.55000000000000004</v>
      </c>
      <c r="J4880" s="573">
        <v>0.55000000000000004</v>
      </c>
    </row>
    <row r="4881" spans="1:10" ht="24" customHeight="1">
      <c r="A4881" s="576" t="s">
        <v>12926</v>
      </c>
      <c r="B4881" s="577" t="s">
        <v>12983</v>
      </c>
      <c r="C4881" s="576" t="s">
        <v>7</v>
      </c>
      <c r="D4881" s="576" t="s">
        <v>8150</v>
      </c>
      <c r="E4881" s="800" t="s">
        <v>12982</v>
      </c>
      <c r="F4881" s="800"/>
      <c r="G4881" s="575" t="s">
        <v>23</v>
      </c>
      <c r="H4881" s="574">
        <v>1</v>
      </c>
      <c r="I4881" s="573">
        <v>0.06</v>
      </c>
      <c r="J4881" s="573">
        <v>0.06</v>
      </c>
    </row>
    <row r="4882" spans="1:10" ht="24" customHeight="1">
      <c r="A4882" s="576" t="s">
        <v>12926</v>
      </c>
      <c r="B4882" s="577" t="s">
        <v>12981</v>
      </c>
      <c r="C4882" s="576" t="s">
        <v>7</v>
      </c>
      <c r="D4882" s="576" t="s">
        <v>8561</v>
      </c>
      <c r="E4882" s="800" t="s">
        <v>12980</v>
      </c>
      <c r="F4882" s="800"/>
      <c r="G4882" s="575" t="s">
        <v>23</v>
      </c>
      <c r="H4882" s="574">
        <v>1</v>
      </c>
      <c r="I4882" s="573">
        <v>17.27</v>
      </c>
      <c r="J4882" s="573">
        <v>17.27</v>
      </c>
    </row>
    <row r="4883" spans="1:10" ht="24" customHeight="1">
      <c r="A4883" s="576" t="s">
        <v>12926</v>
      </c>
      <c r="B4883" s="577" t="s">
        <v>12979</v>
      </c>
      <c r="C4883" s="576" t="s">
        <v>7</v>
      </c>
      <c r="D4883" s="576" t="s">
        <v>8679</v>
      </c>
      <c r="E4883" s="800" t="s">
        <v>12978</v>
      </c>
      <c r="F4883" s="800"/>
      <c r="G4883" s="575" t="s">
        <v>23</v>
      </c>
      <c r="H4883" s="574">
        <v>1</v>
      </c>
      <c r="I4883" s="573">
        <v>0.71</v>
      </c>
      <c r="J4883" s="573">
        <v>0.71</v>
      </c>
    </row>
    <row r="4884" spans="1:10" ht="25.5">
      <c r="A4884" s="572"/>
      <c r="B4884" s="572"/>
      <c r="C4884" s="572"/>
      <c r="D4884" s="572"/>
      <c r="E4884" s="572" t="s">
        <v>12923</v>
      </c>
      <c r="F4884" s="571">
        <v>9.4588721000000007</v>
      </c>
      <c r="G4884" s="572" t="s">
        <v>12922</v>
      </c>
      <c r="H4884" s="571">
        <v>7.95</v>
      </c>
      <c r="I4884" s="572" t="s">
        <v>12921</v>
      </c>
      <c r="J4884" s="571">
        <v>17.41</v>
      </c>
    </row>
    <row r="4885" spans="1:10" ht="15" thickBot="1">
      <c r="A4885" s="572"/>
      <c r="B4885" s="572"/>
      <c r="C4885" s="572"/>
      <c r="D4885" s="572"/>
      <c r="E4885" s="572" t="s">
        <v>12920</v>
      </c>
      <c r="F4885" s="571">
        <v>5.96</v>
      </c>
      <c r="G4885" s="572"/>
      <c r="H4885" s="801" t="s">
        <v>12919</v>
      </c>
      <c r="I4885" s="801"/>
      <c r="J4885" s="571">
        <v>27.08</v>
      </c>
    </row>
    <row r="4886" spans="1:10" ht="0.95" customHeight="1" thickTop="1">
      <c r="A4886" s="570"/>
      <c r="B4886" s="570"/>
      <c r="C4886" s="570"/>
      <c r="D4886" s="570"/>
      <c r="E4886" s="570"/>
      <c r="F4886" s="570"/>
      <c r="G4886" s="570"/>
      <c r="H4886" s="570"/>
      <c r="I4886" s="570"/>
      <c r="J4886" s="570"/>
    </row>
    <row r="4887" spans="1:10" ht="18" customHeight="1">
      <c r="A4887" s="590"/>
      <c r="B4887" s="588" t="s">
        <v>12942</v>
      </c>
      <c r="C4887" s="590" t="s">
        <v>12941</v>
      </c>
      <c r="D4887" s="590" t="s">
        <v>12940</v>
      </c>
      <c r="E4887" s="802" t="s">
        <v>12939</v>
      </c>
      <c r="F4887" s="802"/>
      <c r="G4887" s="589" t="s">
        <v>12938</v>
      </c>
      <c r="H4887" s="588" t="s">
        <v>12937</v>
      </c>
      <c r="I4887" s="588" t="s">
        <v>12936</v>
      </c>
      <c r="J4887" s="588" t="s">
        <v>12935</v>
      </c>
    </row>
    <row r="4888" spans="1:10" ht="36" customHeight="1">
      <c r="A4888" s="586" t="s">
        <v>12934</v>
      </c>
      <c r="B4888" s="587" t="s">
        <v>12977</v>
      </c>
      <c r="C4888" s="586" t="s">
        <v>7</v>
      </c>
      <c r="D4888" s="586" t="s">
        <v>57</v>
      </c>
      <c r="E4888" s="803" t="s">
        <v>12971</v>
      </c>
      <c r="F4888" s="803"/>
      <c r="G4888" s="585" t="s">
        <v>41</v>
      </c>
      <c r="H4888" s="584">
        <v>1</v>
      </c>
      <c r="I4888" s="583">
        <v>23.47</v>
      </c>
      <c r="J4888" s="583">
        <v>23.47</v>
      </c>
    </row>
    <row r="4889" spans="1:10" ht="24" customHeight="1">
      <c r="A4889" s="581" t="s">
        <v>12930</v>
      </c>
      <c r="B4889" s="582" t="s">
        <v>12970</v>
      </c>
      <c r="C4889" s="581" t="s">
        <v>7</v>
      </c>
      <c r="D4889" s="581" t="s">
        <v>53</v>
      </c>
      <c r="E4889" s="804" t="s">
        <v>12928</v>
      </c>
      <c r="F4889" s="804"/>
      <c r="G4889" s="580" t="s">
        <v>23</v>
      </c>
      <c r="H4889" s="579">
        <v>0.496</v>
      </c>
      <c r="I4889" s="578">
        <v>20.6</v>
      </c>
      <c r="J4889" s="578">
        <v>10.210000000000001</v>
      </c>
    </row>
    <row r="4890" spans="1:10" ht="24" customHeight="1">
      <c r="A4890" s="581" t="s">
        <v>12930</v>
      </c>
      <c r="B4890" s="582" t="s">
        <v>12969</v>
      </c>
      <c r="C4890" s="581" t="s">
        <v>7</v>
      </c>
      <c r="D4890" s="581" t="s">
        <v>55</v>
      </c>
      <c r="E4890" s="804" t="s">
        <v>12928</v>
      </c>
      <c r="F4890" s="804"/>
      <c r="G4890" s="580" t="s">
        <v>23</v>
      </c>
      <c r="H4890" s="579">
        <v>0.496</v>
      </c>
      <c r="I4890" s="578">
        <v>15.61</v>
      </c>
      <c r="J4890" s="578">
        <v>7.74</v>
      </c>
    </row>
    <row r="4891" spans="1:10" ht="24" customHeight="1">
      <c r="A4891" s="576" t="s">
        <v>12926</v>
      </c>
      <c r="B4891" s="577" t="s">
        <v>12973</v>
      </c>
      <c r="C4891" s="576" t="s">
        <v>7</v>
      </c>
      <c r="D4891" s="576" t="s">
        <v>8628</v>
      </c>
      <c r="E4891" s="800" t="s">
        <v>12924</v>
      </c>
      <c r="F4891" s="800"/>
      <c r="G4891" s="575" t="s">
        <v>41</v>
      </c>
      <c r="H4891" s="574">
        <v>1</v>
      </c>
      <c r="I4891" s="573">
        <v>5.52</v>
      </c>
      <c r="J4891" s="573">
        <v>5.52</v>
      </c>
    </row>
    <row r="4892" spans="1:10" ht="25.5">
      <c r="A4892" s="572"/>
      <c r="B4892" s="572"/>
      <c r="C4892" s="572"/>
      <c r="D4892" s="572"/>
      <c r="E4892" s="572" t="s">
        <v>12923</v>
      </c>
      <c r="F4892" s="571">
        <v>7.6985765511246331</v>
      </c>
      <c r="G4892" s="572" t="s">
        <v>12922</v>
      </c>
      <c r="H4892" s="571">
        <v>6.47</v>
      </c>
      <c r="I4892" s="572" t="s">
        <v>12921</v>
      </c>
      <c r="J4892" s="571">
        <v>14.17</v>
      </c>
    </row>
    <row r="4893" spans="1:10" ht="15" thickBot="1">
      <c r="A4893" s="572"/>
      <c r="B4893" s="572"/>
      <c r="C4893" s="572"/>
      <c r="D4893" s="572"/>
      <c r="E4893" s="572" t="s">
        <v>12920</v>
      </c>
      <c r="F4893" s="571">
        <v>6.62</v>
      </c>
      <c r="G4893" s="572"/>
      <c r="H4893" s="801" t="s">
        <v>12919</v>
      </c>
      <c r="I4893" s="801"/>
      <c r="J4893" s="571">
        <v>30.09</v>
      </c>
    </row>
    <row r="4894" spans="1:10" ht="0.95" customHeight="1" thickTop="1">
      <c r="A4894" s="570"/>
      <c r="B4894" s="570"/>
      <c r="C4894" s="570"/>
      <c r="D4894" s="570"/>
      <c r="E4894" s="570"/>
      <c r="F4894" s="570"/>
      <c r="G4894" s="570"/>
      <c r="H4894" s="570"/>
      <c r="I4894" s="570"/>
      <c r="J4894" s="570"/>
    </row>
    <row r="4895" spans="1:10" ht="18" customHeight="1">
      <c r="A4895" s="590"/>
      <c r="B4895" s="588" t="s">
        <v>12942</v>
      </c>
      <c r="C4895" s="590" t="s">
        <v>12941</v>
      </c>
      <c r="D4895" s="590" t="s">
        <v>12940</v>
      </c>
      <c r="E4895" s="802" t="s">
        <v>12939</v>
      </c>
      <c r="F4895" s="802"/>
      <c r="G4895" s="589" t="s">
        <v>12938</v>
      </c>
      <c r="H4895" s="588" t="s">
        <v>12937</v>
      </c>
      <c r="I4895" s="588" t="s">
        <v>12936</v>
      </c>
      <c r="J4895" s="588" t="s">
        <v>12935</v>
      </c>
    </row>
    <row r="4896" spans="1:10" ht="36" customHeight="1">
      <c r="A4896" s="586" t="s">
        <v>12934</v>
      </c>
      <c r="B4896" s="587" t="s">
        <v>12976</v>
      </c>
      <c r="C4896" s="586" t="s">
        <v>7</v>
      </c>
      <c r="D4896" s="586" t="s">
        <v>483</v>
      </c>
      <c r="E4896" s="803" t="s">
        <v>12971</v>
      </c>
      <c r="F4896" s="803"/>
      <c r="G4896" s="585" t="s">
        <v>41</v>
      </c>
      <c r="H4896" s="584">
        <v>1</v>
      </c>
      <c r="I4896" s="583">
        <v>14.02</v>
      </c>
      <c r="J4896" s="583">
        <v>14.02</v>
      </c>
    </row>
    <row r="4897" spans="1:10" ht="24" customHeight="1">
      <c r="A4897" s="581" t="s">
        <v>12930</v>
      </c>
      <c r="B4897" s="582" t="s">
        <v>12970</v>
      </c>
      <c r="C4897" s="581" t="s">
        <v>7</v>
      </c>
      <c r="D4897" s="581" t="s">
        <v>53</v>
      </c>
      <c r="E4897" s="804" t="s">
        <v>12928</v>
      </c>
      <c r="F4897" s="804"/>
      <c r="G4897" s="580" t="s">
        <v>23</v>
      </c>
      <c r="H4897" s="579">
        <v>0.23499999999999999</v>
      </c>
      <c r="I4897" s="578">
        <v>20.6</v>
      </c>
      <c r="J4897" s="578">
        <v>4.84</v>
      </c>
    </row>
    <row r="4898" spans="1:10" ht="24" customHeight="1">
      <c r="A4898" s="581" t="s">
        <v>12930</v>
      </c>
      <c r="B4898" s="582" t="s">
        <v>12969</v>
      </c>
      <c r="C4898" s="581" t="s">
        <v>7</v>
      </c>
      <c r="D4898" s="581" t="s">
        <v>55</v>
      </c>
      <c r="E4898" s="804" t="s">
        <v>12928</v>
      </c>
      <c r="F4898" s="804"/>
      <c r="G4898" s="580" t="s">
        <v>23</v>
      </c>
      <c r="H4898" s="579">
        <v>0.23499999999999999</v>
      </c>
      <c r="I4898" s="578">
        <v>15.61</v>
      </c>
      <c r="J4898" s="578">
        <v>3.66</v>
      </c>
    </row>
    <row r="4899" spans="1:10" ht="24" customHeight="1">
      <c r="A4899" s="576" t="s">
        <v>12926</v>
      </c>
      <c r="B4899" s="577" t="s">
        <v>12973</v>
      </c>
      <c r="C4899" s="576" t="s">
        <v>7</v>
      </c>
      <c r="D4899" s="576" t="s">
        <v>8628</v>
      </c>
      <c r="E4899" s="800" t="s">
        <v>12924</v>
      </c>
      <c r="F4899" s="800"/>
      <c r="G4899" s="575" t="s">
        <v>41</v>
      </c>
      <c r="H4899" s="574">
        <v>1</v>
      </c>
      <c r="I4899" s="573">
        <v>5.52</v>
      </c>
      <c r="J4899" s="573">
        <v>5.52</v>
      </c>
    </row>
    <row r="4900" spans="1:10" ht="25.5">
      <c r="A4900" s="572"/>
      <c r="B4900" s="572"/>
      <c r="C4900" s="572"/>
      <c r="D4900" s="572"/>
      <c r="E4900" s="572" t="s">
        <v>12923</v>
      </c>
      <c r="F4900" s="571">
        <v>3.6455503640117355</v>
      </c>
      <c r="G4900" s="572" t="s">
        <v>12922</v>
      </c>
      <c r="H4900" s="571">
        <v>3.06</v>
      </c>
      <c r="I4900" s="572" t="s">
        <v>12921</v>
      </c>
      <c r="J4900" s="571">
        <v>6.71</v>
      </c>
    </row>
    <row r="4901" spans="1:10" ht="15" thickBot="1">
      <c r="A4901" s="572"/>
      <c r="B4901" s="572"/>
      <c r="C4901" s="572"/>
      <c r="D4901" s="572"/>
      <c r="E4901" s="572" t="s">
        <v>12920</v>
      </c>
      <c r="F4901" s="571">
        <v>3.95</v>
      </c>
      <c r="G4901" s="572"/>
      <c r="H4901" s="801" t="s">
        <v>12919</v>
      </c>
      <c r="I4901" s="801"/>
      <c r="J4901" s="571">
        <v>17.97</v>
      </c>
    </row>
    <row r="4902" spans="1:10" ht="0.95" customHeight="1" thickTop="1">
      <c r="A4902" s="570"/>
      <c r="B4902" s="570"/>
      <c r="C4902" s="570"/>
      <c r="D4902" s="570"/>
      <c r="E4902" s="570"/>
      <c r="F4902" s="570"/>
      <c r="G4902" s="570"/>
      <c r="H4902" s="570"/>
      <c r="I4902" s="570"/>
      <c r="J4902" s="570"/>
    </row>
    <row r="4903" spans="1:10" ht="18" customHeight="1">
      <c r="A4903" s="590"/>
      <c r="B4903" s="588" t="s">
        <v>12942</v>
      </c>
      <c r="C4903" s="590" t="s">
        <v>12941</v>
      </c>
      <c r="D4903" s="590" t="s">
        <v>12940</v>
      </c>
      <c r="E4903" s="802" t="s">
        <v>12939</v>
      </c>
      <c r="F4903" s="802"/>
      <c r="G4903" s="589" t="s">
        <v>12938</v>
      </c>
      <c r="H4903" s="588" t="s">
        <v>12937</v>
      </c>
      <c r="I4903" s="588" t="s">
        <v>12936</v>
      </c>
      <c r="J4903" s="588" t="s">
        <v>12935</v>
      </c>
    </row>
    <row r="4904" spans="1:10" ht="36" customHeight="1">
      <c r="A4904" s="586" t="s">
        <v>12934</v>
      </c>
      <c r="B4904" s="587" t="s">
        <v>12975</v>
      </c>
      <c r="C4904" s="586" t="s">
        <v>7</v>
      </c>
      <c r="D4904" s="586" t="s">
        <v>2151</v>
      </c>
      <c r="E4904" s="803" t="s">
        <v>12971</v>
      </c>
      <c r="F4904" s="803"/>
      <c r="G4904" s="585" t="s">
        <v>41</v>
      </c>
      <c r="H4904" s="584">
        <v>1</v>
      </c>
      <c r="I4904" s="583">
        <v>25.84</v>
      </c>
      <c r="J4904" s="583">
        <v>25.84</v>
      </c>
    </row>
    <row r="4905" spans="1:10" ht="24" customHeight="1">
      <c r="A4905" s="581" t="s">
        <v>12930</v>
      </c>
      <c r="B4905" s="582" t="s">
        <v>12970</v>
      </c>
      <c r="C4905" s="581" t="s">
        <v>7</v>
      </c>
      <c r="D4905" s="581" t="s">
        <v>53</v>
      </c>
      <c r="E4905" s="804" t="s">
        <v>12928</v>
      </c>
      <c r="F4905" s="804"/>
      <c r="G4905" s="580" t="s">
        <v>23</v>
      </c>
      <c r="H4905" s="579">
        <v>0.40899999999999997</v>
      </c>
      <c r="I4905" s="578">
        <v>20.6</v>
      </c>
      <c r="J4905" s="578">
        <v>8.42</v>
      </c>
    </row>
    <row r="4906" spans="1:10" ht="24" customHeight="1">
      <c r="A4906" s="581" t="s">
        <v>12930</v>
      </c>
      <c r="B4906" s="582" t="s">
        <v>12969</v>
      </c>
      <c r="C4906" s="581" t="s">
        <v>7</v>
      </c>
      <c r="D4906" s="581" t="s">
        <v>55</v>
      </c>
      <c r="E4906" s="804" t="s">
        <v>12928</v>
      </c>
      <c r="F4906" s="804"/>
      <c r="G4906" s="580" t="s">
        <v>23</v>
      </c>
      <c r="H4906" s="579">
        <v>0.40899999999999997</v>
      </c>
      <c r="I4906" s="578">
        <v>15.61</v>
      </c>
      <c r="J4906" s="578">
        <v>6.38</v>
      </c>
    </row>
    <row r="4907" spans="1:10" ht="24" customHeight="1">
      <c r="A4907" s="576" t="s">
        <v>12926</v>
      </c>
      <c r="B4907" s="577" t="s">
        <v>12973</v>
      </c>
      <c r="C4907" s="576" t="s">
        <v>7</v>
      </c>
      <c r="D4907" s="576" t="s">
        <v>8628</v>
      </c>
      <c r="E4907" s="800" t="s">
        <v>12924</v>
      </c>
      <c r="F4907" s="800"/>
      <c r="G4907" s="575" t="s">
        <v>41</v>
      </c>
      <c r="H4907" s="574">
        <v>2</v>
      </c>
      <c r="I4907" s="573">
        <v>5.52</v>
      </c>
      <c r="J4907" s="573">
        <v>11.04</v>
      </c>
    </row>
    <row r="4908" spans="1:10" ht="25.5">
      <c r="A4908" s="572"/>
      <c r="B4908" s="572"/>
      <c r="C4908" s="572"/>
      <c r="D4908" s="572"/>
      <c r="E4908" s="572" t="s">
        <v>12923</v>
      </c>
      <c r="F4908" s="571">
        <v>6.3457568184287734</v>
      </c>
      <c r="G4908" s="572" t="s">
        <v>12922</v>
      </c>
      <c r="H4908" s="571">
        <v>5.33</v>
      </c>
      <c r="I4908" s="572" t="s">
        <v>12921</v>
      </c>
      <c r="J4908" s="571">
        <v>11.68</v>
      </c>
    </row>
    <row r="4909" spans="1:10" ht="15" thickBot="1">
      <c r="A4909" s="572"/>
      <c r="B4909" s="572"/>
      <c r="C4909" s="572"/>
      <c r="D4909" s="572"/>
      <c r="E4909" s="572" t="s">
        <v>12920</v>
      </c>
      <c r="F4909" s="571">
        <v>7.29</v>
      </c>
      <c r="G4909" s="572"/>
      <c r="H4909" s="801" t="s">
        <v>12919</v>
      </c>
      <c r="I4909" s="801"/>
      <c r="J4909" s="571">
        <v>33.130000000000003</v>
      </c>
    </row>
    <row r="4910" spans="1:10" ht="0.95" customHeight="1" thickTop="1">
      <c r="A4910" s="570"/>
      <c r="B4910" s="570"/>
      <c r="C4910" s="570"/>
      <c r="D4910" s="570"/>
      <c r="E4910" s="570"/>
      <c r="F4910" s="570"/>
      <c r="G4910" s="570"/>
      <c r="H4910" s="570"/>
      <c r="I4910" s="570"/>
      <c r="J4910" s="570"/>
    </row>
    <row r="4911" spans="1:10" ht="18" customHeight="1">
      <c r="A4911" s="590"/>
      <c r="B4911" s="588" t="s">
        <v>12942</v>
      </c>
      <c r="C4911" s="590" t="s">
        <v>12941</v>
      </c>
      <c r="D4911" s="590" t="s">
        <v>12940</v>
      </c>
      <c r="E4911" s="802" t="s">
        <v>12939</v>
      </c>
      <c r="F4911" s="802"/>
      <c r="G4911" s="589" t="s">
        <v>12938</v>
      </c>
      <c r="H4911" s="588" t="s">
        <v>12937</v>
      </c>
      <c r="I4911" s="588" t="s">
        <v>12936</v>
      </c>
      <c r="J4911" s="588" t="s">
        <v>12935</v>
      </c>
    </row>
    <row r="4912" spans="1:10" ht="36" customHeight="1">
      <c r="A4912" s="586" t="s">
        <v>12934</v>
      </c>
      <c r="B4912" s="587" t="s">
        <v>12974</v>
      </c>
      <c r="C4912" s="586" t="s">
        <v>7</v>
      </c>
      <c r="D4912" s="586" t="s">
        <v>481</v>
      </c>
      <c r="E4912" s="803" t="s">
        <v>12971</v>
      </c>
      <c r="F4912" s="803"/>
      <c r="G4912" s="585" t="s">
        <v>41</v>
      </c>
      <c r="H4912" s="584">
        <v>1</v>
      </c>
      <c r="I4912" s="583">
        <v>16.66</v>
      </c>
      <c r="J4912" s="583">
        <v>16.66</v>
      </c>
    </row>
    <row r="4913" spans="1:10" ht="24" customHeight="1">
      <c r="A4913" s="581" t="s">
        <v>12930</v>
      </c>
      <c r="B4913" s="582" t="s">
        <v>12970</v>
      </c>
      <c r="C4913" s="581" t="s">
        <v>7</v>
      </c>
      <c r="D4913" s="581" t="s">
        <v>53</v>
      </c>
      <c r="E4913" s="804" t="s">
        <v>12928</v>
      </c>
      <c r="F4913" s="804"/>
      <c r="G4913" s="580" t="s">
        <v>23</v>
      </c>
      <c r="H4913" s="579">
        <v>0.308</v>
      </c>
      <c r="I4913" s="578">
        <v>20.6</v>
      </c>
      <c r="J4913" s="578">
        <v>6.34</v>
      </c>
    </row>
    <row r="4914" spans="1:10" ht="24" customHeight="1">
      <c r="A4914" s="581" t="s">
        <v>12930</v>
      </c>
      <c r="B4914" s="582" t="s">
        <v>12969</v>
      </c>
      <c r="C4914" s="581" t="s">
        <v>7</v>
      </c>
      <c r="D4914" s="581" t="s">
        <v>55</v>
      </c>
      <c r="E4914" s="804" t="s">
        <v>12928</v>
      </c>
      <c r="F4914" s="804"/>
      <c r="G4914" s="580" t="s">
        <v>23</v>
      </c>
      <c r="H4914" s="579">
        <v>0.308</v>
      </c>
      <c r="I4914" s="578">
        <v>15.61</v>
      </c>
      <c r="J4914" s="578">
        <v>4.8</v>
      </c>
    </row>
    <row r="4915" spans="1:10" ht="24" customHeight="1">
      <c r="A4915" s="576" t="s">
        <v>12926</v>
      </c>
      <c r="B4915" s="577" t="s">
        <v>12973</v>
      </c>
      <c r="C4915" s="576" t="s">
        <v>7</v>
      </c>
      <c r="D4915" s="576" t="s">
        <v>8628</v>
      </c>
      <c r="E4915" s="800" t="s">
        <v>12924</v>
      </c>
      <c r="F4915" s="800"/>
      <c r="G4915" s="575" t="s">
        <v>41</v>
      </c>
      <c r="H4915" s="574">
        <v>1</v>
      </c>
      <c r="I4915" s="573">
        <v>5.52</v>
      </c>
      <c r="J4915" s="573">
        <v>5.52</v>
      </c>
    </row>
    <row r="4916" spans="1:10" ht="25.5">
      <c r="A4916" s="572"/>
      <c r="B4916" s="572"/>
      <c r="C4916" s="572"/>
      <c r="D4916" s="572"/>
      <c r="E4916" s="572" t="s">
        <v>12923</v>
      </c>
      <c r="F4916" s="571">
        <v>4.7810496577203088</v>
      </c>
      <c r="G4916" s="572" t="s">
        <v>12922</v>
      </c>
      <c r="H4916" s="571">
        <v>4.0199999999999996</v>
      </c>
      <c r="I4916" s="572" t="s">
        <v>12921</v>
      </c>
      <c r="J4916" s="571">
        <v>8.8000000000000007</v>
      </c>
    </row>
    <row r="4917" spans="1:10" ht="15" thickBot="1">
      <c r="A4917" s="572"/>
      <c r="B4917" s="572"/>
      <c r="C4917" s="572"/>
      <c r="D4917" s="572"/>
      <c r="E4917" s="572" t="s">
        <v>12920</v>
      </c>
      <c r="F4917" s="571">
        <v>4.7</v>
      </c>
      <c r="G4917" s="572"/>
      <c r="H4917" s="801" t="s">
        <v>12919</v>
      </c>
      <c r="I4917" s="801"/>
      <c r="J4917" s="571">
        <v>21.36</v>
      </c>
    </row>
    <row r="4918" spans="1:10" ht="0.95" customHeight="1" thickTop="1">
      <c r="A4918" s="570"/>
      <c r="B4918" s="570"/>
      <c r="C4918" s="570"/>
      <c r="D4918" s="570"/>
      <c r="E4918" s="570"/>
      <c r="F4918" s="570"/>
      <c r="G4918" s="570"/>
      <c r="H4918" s="570"/>
      <c r="I4918" s="570"/>
      <c r="J4918" s="570"/>
    </row>
    <row r="4919" spans="1:10" ht="18" customHeight="1">
      <c r="A4919" s="590"/>
      <c r="B4919" s="588" t="s">
        <v>12942</v>
      </c>
      <c r="C4919" s="590" t="s">
        <v>12941</v>
      </c>
      <c r="D4919" s="590" t="s">
        <v>12940</v>
      </c>
      <c r="E4919" s="802" t="s">
        <v>12939</v>
      </c>
      <c r="F4919" s="802"/>
      <c r="G4919" s="589" t="s">
        <v>12938</v>
      </c>
      <c r="H4919" s="588" t="s">
        <v>12937</v>
      </c>
      <c r="I4919" s="588" t="s">
        <v>12936</v>
      </c>
      <c r="J4919" s="588" t="s">
        <v>12935</v>
      </c>
    </row>
    <row r="4920" spans="1:10" ht="36" customHeight="1">
      <c r="A4920" s="586" t="s">
        <v>12934</v>
      </c>
      <c r="B4920" s="587" t="s">
        <v>12972</v>
      </c>
      <c r="C4920" s="586" t="s">
        <v>7</v>
      </c>
      <c r="D4920" s="586" t="s">
        <v>482</v>
      </c>
      <c r="E4920" s="803" t="s">
        <v>12971</v>
      </c>
      <c r="F4920" s="803"/>
      <c r="G4920" s="585" t="s">
        <v>41</v>
      </c>
      <c r="H4920" s="584">
        <v>1</v>
      </c>
      <c r="I4920" s="583">
        <v>18.2</v>
      </c>
      <c r="J4920" s="583">
        <v>18.2</v>
      </c>
    </row>
    <row r="4921" spans="1:10" ht="24" customHeight="1">
      <c r="A4921" s="581" t="s">
        <v>12930</v>
      </c>
      <c r="B4921" s="582" t="s">
        <v>12970</v>
      </c>
      <c r="C4921" s="581" t="s">
        <v>7</v>
      </c>
      <c r="D4921" s="581" t="s">
        <v>53</v>
      </c>
      <c r="E4921" s="804" t="s">
        <v>12928</v>
      </c>
      <c r="F4921" s="804"/>
      <c r="G4921" s="580" t="s">
        <v>23</v>
      </c>
      <c r="H4921" s="579">
        <v>0.308</v>
      </c>
      <c r="I4921" s="578">
        <v>20.6</v>
      </c>
      <c r="J4921" s="578">
        <v>6.34</v>
      </c>
    </row>
    <row r="4922" spans="1:10" ht="24" customHeight="1">
      <c r="A4922" s="581" t="s">
        <v>12930</v>
      </c>
      <c r="B4922" s="582" t="s">
        <v>12969</v>
      </c>
      <c r="C4922" s="581" t="s">
        <v>7</v>
      </c>
      <c r="D4922" s="581" t="s">
        <v>55</v>
      </c>
      <c r="E4922" s="804" t="s">
        <v>12928</v>
      </c>
      <c r="F4922" s="804"/>
      <c r="G4922" s="580" t="s">
        <v>23</v>
      </c>
      <c r="H4922" s="579">
        <v>0.308</v>
      </c>
      <c r="I4922" s="578">
        <v>15.61</v>
      </c>
      <c r="J4922" s="578">
        <v>4.8</v>
      </c>
    </row>
    <row r="4923" spans="1:10" ht="24" customHeight="1">
      <c r="A4923" s="576" t="s">
        <v>12926</v>
      </c>
      <c r="B4923" s="577" t="s">
        <v>12968</v>
      </c>
      <c r="C4923" s="576" t="s">
        <v>7</v>
      </c>
      <c r="D4923" s="576" t="s">
        <v>8632</v>
      </c>
      <c r="E4923" s="800" t="s">
        <v>12924</v>
      </c>
      <c r="F4923" s="800"/>
      <c r="G4923" s="575" t="s">
        <v>41</v>
      </c>
      <c r="H4923" s="574">
        <v>1</v>
      </c>
      <c r="I4923" s="573">
        <v>7.06</v>
      </c>
      <c r="J4923" s="573">
        <v>7.06</v>
      </c>
    </row>
    <row r="4924" spans="1:10" ht="25.5">
      <c r="A4924" s="572"/>
      <c r="B4924" s="572"/>
      <c r="C4924" s="572"/>
      <c r="D4924" s="572"/>
      <c r="E4924" s="572" t="s">
        <v>12923</v>
      </c>
      <c r="F4924" s="571">
        <v>4.7810496577203088</v>
      </c>
      <c r="G4924" s="572" t="s">
        <v>12922</v>
      </c>
      <c r="H4924" s="571">
        <v>4.0199999999999996</v>
      </c>
      <c r="I4924" s="572" t="s">
        <v>12921</v>
      </c>
      <c r="J4924" s="571">
        <v>8.8000000000000007</v>
      </c>
    </row>
    <row r="4925" spans="1:10" ht="15" thickBot="1">
      <c r="A4925" s="572"/>
      <c r="B4925" s="572"/>
      <c r="C4925" s="572"/>
      <c r="D4925" s="572"/>
      <c r="E4925" s="572" t="s">
        <v>12920</v>
      </c>
      <c r="F4925" s="571">
        <v>5.13</v>
      </c>
      <c r="G4925" s="572"/>
      <c r="H4925" s="801" t="s">
        <v>12919</v>
      </c>
      <c r="I4925" s="801"/>
      <c r="J4925" s="571">
        <v>23.33</v>
      </c>
    </row>
    <row r="4926" spans="1:10" ht="0.95" customHeight="1" thickTop="1">
      <c r="A4926" s="570"/>
      <c r="B4926" s="570"/>
      <c r="C4926" s="570"/>
      <c r="D4926" s="570"/>
      <c r="E4926" s="570"/>
      <c r="F4926" s="570"/>
      <c r="G4926" s="570"/>
      <c r="H4926" s="570"/>
      <c r="I4926" s="570"/>
      <c r="J4926" s="570"/>
    </row>
    <row r="4927" spans="1:10" ht="18" customHeight="1">
      <c r="A4927" s="590"/>
      <c r="B4927" s="588" t="s">
        <v>12942</v>
      </c>
      <c r="C4927" s="590" t="s">
        <v>12941</v>
      </c>
      <c r="D4927" s="590" t="s">
        <v>12940</v>
      </c>
      <c r="E4927" s="802" t="s">
        <v>12939</v>
      </c>
      <c r="F4927" s="802"/>
      <c r="G4927" s="589" t="s">
        <v>12938</v>
      </c>
      <c r="H4927" s="588" t="s">
        <v>12937</v>
      </c>
      <c r="I4927" s="588" t="s">
        <v>12936</v>
      </c>
      <c r="J4927" s="588" t="s">
        <v>12935</v>
      </c>
    </row>
    <row r="4928" spans="1:10" ht="24" customHeight="1">
      <c r="A4928" s="586" t="s">
        <v>12934</v>
      </c>
      <c r="B4928" s="587" t="s">
        <v>12967</v>
      </c>
      <c r="C4928" s="586" t="s">
        <v>7</v>
      </c>
      <c r="D4928" s="586" t="s">
        <v>9815</v>
      </c>
      <c r="E4928" s="803" t="s">
        <v>12932</v>
      </c>
      <c r="F4928" s="803"/>
      <c r="G4928" s="585" t="s">
        <v>41</v>
      </c>
      <c r="H4928" s="584">
        <v>1</v>
      </c>
      <c r="I4928" s="583">
        <v>39.67</v>
      </c>
      <c r="J4928" s="583">
        <v>39.67</v>
      </c>
    </row>
    <row r="4929" spans="1:10" ht="24" customHeight="1">
      <c r="A4929" s="581" t="s">
        <v>12930</v>
      </c>
      <c r="B4929" s="582" t="s">
        <v>12931</v>
      </c>
      <c r="C4929" s="581" t="s">
        <v>7</v>
      </c>
      <c r="D4929" s="581" t="s">
        <v>52</v>
      </c>
      <c r="E4929" s="804" t="s">
        <v>12928</v>
      </c>
      <c r="F4929" s="804"/>
      <c r="G4929" s="580" t="s">
        <v>23</v>
      </c>
      <c r="H4929" s="579">
        <v>0.1525</v>
      </c>
      <c r="I4929" s="578">
        <v>19.920000000000002</v>
      </c>
      <c r="J4929" s="578">
        <v>3.03</v>
      </c>
    </row>
    <row r="4930" spans="1:10" ht="24" customHeight="1">
      <c r="A4930" s="581" t="s">
        <v>12930</v>
      </c>
      <c r="B4930" s="582" t="s">
        <v>12929</v>
      </c>
      <c r="C4930" s="581" t="s">
        <v>7</v>
      </c>
      <c r="D4930" s="581" t="s">
        <v>25</v>
      </c>
      <c r="E4930" s="804" t="s">
        <v>12928</v>
      </c>
      <c r="F4930" s="804"/>
      <c r="G4930" s="580" t="s">
        <v>23</v>
      </c>
      <c r="H4930" s="579">
        <v>4.8099999999999997E-2</v>
      </c>
      <c r="I4930" s="578">
        <v>15.65</v>
      </c>
      <c r="J4930" s="578">
        <v>0.75</v>
      </c>
    </row>
    <row r="4931" spans="1:10" ht="24" customHeight="1">
      <c r="A4931" s="576" t="s">
        <v>12926</v>
      </c>
      <c r="B4931" s="577" t="s">
        <v>12927</v>
      </c>
      <c r="C4931" s="576" t="s">
        <v>7</v>
      </c>
      <c r="D4931" s="576" t="s">
        <v>3669</v>
      </c>
      <c r="E4931" s="800" t="s">
        <v>12924</v>
      </c>
      <c r="F4931" s="800"/>
      <c r="G4931" s="575" t="s">
        <v>41</v>
      </c>
      <c r="H4931" s="574">
        <v>2.1000000000000001E-2</v>
      </c>
      <c r="I4931" s="573">
        <v>4.97</v>
      </c>
      <c r="J4931" s="573">
        <v>0.1</v>
      </c>
    </row>
    <row r="4932" spans="1:10" ht="24" customHeight="1">
      <c r="A4932" s="576" t="s">
        <v>12926</v>
      </c>
      <c r="B4932" s="577" t="s">
        <v>12966</v>
      </c>
      <c r="C4932" s="576" t="s">
        <v>7</v>
      </c>
      <c r="D4932" s="576" t="s">
        <v>8647</v>
      </c>
      <c r="E4932" s="800" t="s">
        <v>12924</v>
      </c>
      <c r="F4932" s="800"/>
      <c r="G4932" s="575" t="s">
        <v>41</v>
      </c>
      <c r="H4932" s="574">
        <v>1</v>
      </c>
      <c r="I4932" s="573">
        <v>35.79</v>
      </c>
      <c r="J4932" s="573">
        <v>35.79</v>
      </c>
    </row>
    <row r="4933" spans="1:10" ht="25.5">
      <c r="A4933" s="572"/>
      <c r="B4933" s="572"/>
      <c r="C4933" s="572"/>
      <c r="D4933" s="572"/>
      <c r="E4933" s="572" t="s">
        <v>12923</v>
      </c>
      <c r="F4933" s="571">
        <v>1.6788003911767901</v>
      </c>
      <c r="G4933" s="572" t="s">
        <v>12922</v>
      </c>
      <c r="H4933" s="571">
        <v>1.41</v>
      </c>
      <c r="I4933" s="572" t="s">
        <v>12921</v>
      </c>
      <c r="J4933" s="571">
        <v>3.09</v>
      </c>
    </row>
    <row r="4934" spans="1:10" ht="15" thickBot="1">
      <c r="A4934" s="572"/>
      <c r="B4934" s="572"/>
      <c r="C4934" s="572"/>
      <c r="D4934" s="572"/>
      <c r="E4934" s="572" t="s">
        <v>12920</v>
      </c>
      <c r="F4934" s="571">
        <v>11.2</v>
      </c>
      <c r="G4934" s="572"/>
      <c r="H4934" s="801" t="s">
        <v>12919</v>
      </c>
      <c r="I4934" s="801"/>
      <c r="J4934" s="571">
        <v>50.87</v>
      </c>
    </row>
    <row r="4935" spans="1:10" ht="0.95" customHeight="1" thickTop="1">
      <c r="A4935" s="570"/>
      <c r="B4935" s="570"/>
      <c r="C4935" s="570"/>
      <c r="D4935" s="570"/>
      <c r="E4935" s="570"/>
      <c r="F4935" s="570"/>
      <c r="G4935" s="570"/>
      <c r="H4935" s="570"/>
      <c r="I4935" s="570"/>
      <c r="J4935" s="570"/>
    </row>
    <row r="4936" spans="1:10" ht="18" customHeight="1">
      <c r="A4936" s="590"/>
      <c r="B4936" s="588" t="s">
        <v>12942</v>
      </c>
      <c r="C4936" s="590" t="s">
        <v>12941</v>
      </c>
      <c r="D4936" s="590" t="s">
        <v>12940</v>
      </c>
      <c r="E4936" s="802" t="s">
        <v>12939</v>
      </c>
      <c r="F4936" s="802"/>
      <c r="G4936" s="589" t="s">
        <v>12938</v>
      </c>
      <c r="H4936" s="588" t="s">
        <v>12937</v>
      </c>
      <c r="I4936" s="588" t="s">
        <v>12936</v>
      </c>
      <c r="J4936" s="588" t="s">
        <v>12935</v>
      </c>
    </row>
    <row r="4937" spans="1:10" ht="24" customHeight="1">
      <c r="A4937" s="586" t="s">
        <v>12934</v>
      </c>
      <c r="B4937" s="587" t="s">
        <v>12965</v>
      </c>
      <c r="C4937" s="586" t="s">
        <v>7</v>
      </c>
      <c r="D4937" s="586" t="s">
        <v>2983</v>
      </c>
      <c r="E4937" s="803" t="s">
        <v>12964</v>
      </c>
      <c r="F4937" s="803"/>
      <c r="G4937" s="585" t="s">
        <v>12963</v>
      </c>
      <c r="H4937" s="584">
        <v>1</v>
      </c>
      <c r="I4937" s="583">
        <v>1.49</v>
      </c>
      <c r="J4937" s="583">
        <v>1.49</v>
      </c>
    </row>
    <row r="4938" spans="1:10" ht="60" customHeight="1">
      <c r="A4938" s="581" t="s">
        <v>12930</v>
      </c>
      <c r="B4938" s="582" t="s">
        <v>12962</v>
      </c>
      <c r="C4938" s="581" t="s">
        <v>7</v>
      </c>
      <c r="D4938" s="581" t="s">
        <v>799</v>
      </c>
      <c r="E4938" s="804" t="s">
        <v>12945</v>
      </c>
      <c r="F4938" s="804"/>
      <c r="G4938" s="580" t="s">
        <v>46</v>
      </c>
      <c r="H4938" s="579">
        <v>6.0000000000000001E-3</v>
      </c>
      <c r="I4938" s="578">
        <v>209.41</v>
      </c>
      <c r="J4938" s="578">
        <v>1.25</v>
      </c>
    </row>
    <row r="4939" spans="1:10" ht="60" customHeight="1">
      <c r="A4939" s="581" t="s">
        <v>12930</v>
      </c>
      <c r="B4939" s="582" t="s">
        <v>12961</v>
      </c>
      <c r="C4939" s="581" t="s">
        <v>7</v>
      </c>
      <c r="D4939" s="581" t="s">
        <v>800</v>
      </c>
      <c r="E4939" s="804" t="s">
        <v>12945</v>
      </c>
      <c r="F4939" s="804"/>
      <c r="G4939" s="580" t="s">
        <v>61</v>
      </c>
      <c r="H4939" s="579">
        <v>3.0000000000000001E-3</v>
      </c>
      <c r="I4939" s="578">
        <v>36.090000000000003</v>
      </c>
      <c r="J4939" s="578">
        <v>0.1</v>
      </c>
    </row>
    <row r="4940" spans="1:10" ht="24" customHeight="1">
      <c r="A4940" s="581" t="s">
        <v>12930</v>
      </c>
      <c r="B4940" s="582" t="s">
        <v>12929</v>
      </c>
      <c r="C4940" s="581" t="s">
        <v>7</v>
      </c>
      <c r="D4940" s="581" t="s">
        <v>25</v>
      </c>
      <c r="E4940" s="804" t="s">
        <v>12928</v>
      </c>
      <c r="F4940" s="804"/>
      <c r="G4940" s="580" t="s">
        <v>23</v>
      </c>
      <c r="H4940" s="579">
        <v>8.9999999999999993E-3</v>
      </c>
      <c r="I4940" s="578">
        <v>15.65</v>
      </c>
      <c r="J4940" s="578">
        <v>0.14000000000000001</v>
      </c>
    </row>
    <row r="4941" spans="1:10" ht="25.5">
      <c r="A4941" s="572"/>
      <c r="B4941" s="572"/>
      <c r="C4941" s="572"/>
      <c r="D4941" s="572"/>
      <c r="E4941" s="572" t="s">
        <v>12923</v>
      </c>
      <c r="F4941" s="571">
        <v>0.10866021949364338</v>
      </c>
      <c r="G4941" s="572" t="s">
        <v>12922</v>
      </c>
      <c r="H4941" s="571">
        <v>0.09</v>
      </c>
      <c r="I4941" s="572" t="s">
        <v>12921</v>
      </c>
      <c r="J4941" s="571">
        <v>0.2</v>
      </c>
    </row>
    <row r="4942" spans="1:10" ht="15" thickBot="1">
      <c r="A4942" s="572"/>
      <c r="B4942" s="572"/>
      <c r="C4942" s="572"/>
      <c r="D4942" s="572"/>
      <c r="E4942" s="572" t="s">
        <v>12920</v>
      </c>
      <c r="F4942" s="571">
        <v>0.42</v>
      </c>
      <c r="G4942" s="572"/>
      <c r="H4942" s="801" t="s">
        <v>12919</v>
      </c>
      <c r="I4942" s="801"/>
      <c r="J4942" s="571">
        <v>1.91</v>
      </c>
    </row>
    <row r="4943" spans="1:10" ht="0.95" customHeight="1" thickTop="1">
      <c r="A4943" s="570"/>
      <c r="B4943" s="570"/>
      <c r="C4943" s="570"/>
      <c r="D4943" s="570"/>
      <c r="E4943" s="570"/>
      <c r="F4943" s="570"/>
      <c r="G4943" s="570"/>
      <c r="H4943" s="570"/>
      <c r="I4943" s="570"/>
      <c r="J4943" s="570"/>
    </row>
    <row r="4944" spans="1:10" ht="18" customHeight="1">
      <c r="A4944" s="590"/>
      <c r="B4944" s="588" t="s">
        <v>12942</v>
      </c>
      <c r="C4944" s="590" t="s">
        <v>12941</v>
      </c>
      <c r="D4944" s="590" t="s">
        <v>12940</v>
      </c>
      <c r="E4944" s="802" t="s">
        <v>12939</v>
      </c>
      <c r="F4944" s="802"/>
      <c r="G4944" s="589" t="s">
        <v>12938</v>
      </c>
      <c r="H4944" s="588" t="s">
        <v>12937</v>
      </c>
      <c r="I4944" s="588" t="s">
        <v>12936</v>
      </c>
      <c r="J4944" s="588" t="s">
        <v>12935</v>
      </c>
    </row>
    <row r="4945" spans="1:10" ht="24" customHeight="1">
      <c r="A4945" s="586" t="s">
        <v>12934</v>
      </c>
      <c r="B4945" s="587" t="s">
        <v>12960</v>
      </c>
      <c r="C4945" s="586" t="s">
        <v>7</v>
      </c>
      <c r="D4945" s="586" t="s">
        <v>9847</v>
      </c>
      <c r="E4945" s="803" t="s">
        <v>12932</v>
      </c>
      <c r="F4945" s="803"/>
      <c r="G4945" s="585" t="s">
        <v>41</v>
      </c>
      <c r="H4945" s="584">
        <v>1</v>
      </c>
      <c r="I4945" s="583">
        <v>167.21</v>
      </c>
      <c r="J4945" s="583">
        <v>167.21</v>
      </c>
    </row>
    <row r="4946" spans="1:10" ht="24" customHeight="1">
      <c r="A4946" s="581" t="s">
        <v>12930</v>
      </c>
      <c r="B4946" s="582" t="s">
        <v>12931</v>
      </c>
      <c r="C4946" s="581" t="s">
        <v>7</v>
      </c>
      <c r="D4946" s="581" t="s">
        <v>52</v>
      </c>
      <c r="E4946" s="804" t="s">
        <v>12928</v>
      </c>
      <c r="F4946" s="804"/>
      <c r="G4946" s="580" t="s">
        <v>23</v>
      </c>
      <c r="H4946" s="579">
        <v>0.49680000000000002</v>
      </c>
      <c r="I4946" s="578">
        <v>19.920000000000002</v>
      </c>
      <c r="J4946" s="578">
        <v>9.89</v>
      </c>
    </row>
    <row r="4947" spans="1:10" ht="24" customHeight="1">
      <c r="A4947" s="581" t="s">
        <v>12930</v>
      </c>
      <c r="B4947" s="582" t="s">
        <v>12929</v>
      </c>
      <c r="C4947" s="581" t="s">
        <v>7</v>
      </c>
      <c r="D4947" s="581" t="s">
        <v>25</v>
      </c>
      <c r="E4947" s="804" t="s">
        <v>12928</v>
      </c>
      <c r="F4947" s="804"/>
      <c r="G4947" s="580" t="s">
        <v>23</v>
      </c>
      <c r="H4947" s="579">
        <v>0.34949999999999998</v>
      </c>
      <c r="I4947" s="578">
        <v>15.65</v>
      </c>
      <c r="J4947" s="578">
        <v>5.46</v>
      </c>
    </row>
    <row r="4948" spans="1:10" ht="24" customHeight="1">
      <c r="A4948" s="576" t="s">
        <v>12926</v>
      </c>
      <c r="B4948" s="577" t="s">
        <v>12959</v>
      </c>
      <c r="C4948" s="576" t="s">
        <v>7</v>
      </c>
      <c r="D4948" s="576" t="s">
        <v>5025</v>
      </c>
      <c r="E4948" s="800" t="s">
        <v>12924</v>
      </c>
      <c r="F4948" s="800"/>
      <c r="G4948" s="575" t="s">
        <v>41</v>
      </c>
      <c r="H4948" s="574">
        <v>1</v>
      </c>
      <c r="I4948" s="573">
        <v>117.75</v>
      </c>
      <c r="J4948" s="573">
        <v>117.75</v>
      </c>
    </row>
    <row r="4949" spans="1:10" ht="36" customHeight="1">
      <c r="A4949" s="576" t="s">
        <v>12926</v>
      </c>
      <c r="B4949" s="577" t="s">
        <v>12956</v>
      </c>
      <c r="C4949" s="576" t="s">
        <v>7</v>
      </c>
      <c r="D4949" s="576" t="s">
        <v>7668</v>
      </c>
      <c r="E4949" s="800" t="s">
        <v>12924</v>
      </c>
      <c r="F4949" s="800"/>
      <c r="G4949" s="575" t="s">
        <v>41</v>
      </c>
      <c r="H4949" s="574">
        <v>2</v>
      </c>
      <c r="I4949" s="573">
        <v>11.53</v>
      </c>
      <c r="J4949" s="573">
        <v>23.06</v>
      </c>
    </row>
    <row r="4950" spans="1:10" ht="24" customHeight="1">
      <c r="A4950" s="576" t="s">
        <v>12926</v>
      </c>
      <c r="B4950" s="577" t="s">
        <v>12955</v>
      </c>
      <c r="C4950" s="576" t="s">
        <v>7</v>
      </c>
      <c r="D4950" s="576" t="s">
        <v>10755</v>
      </c>
      <c r="E4950" s="800" t="s">
        <v>12924</v>
      </c>
      <c r="F4950" s="800"/>
      <c r="G4950" s="575" t="s">
        <v>21</v>
      </c>
      <c r="H4950" s="574">
        <v>8.8099999999999998E-2</v>
      </c>
      <c r="I4950" s="573">
        <v>98.93</v>
      </c>
      <c r="J4950" s="573">
        <v>8.7100000000000009</v>
      </c>
    </row>
    <row r="4951" spans="1:10" ht="24" customHeight="1">
      <c r="A4951" s="576" t="s">
        <v>12926</v>
      </c>
      <c r="B4951" s="577" t="s">
        <v>12954</v>
      </c>
      <c r="C4951" s="576" t="s">
        <v>7</v>
      </c>
      <c r="D4951" s="576" t="s">
        <v>9065</v>
      </c>
      <c r="E4951" s="800" t="s">
        <v>12924</v>
      </c>
      <c r="F4951" s="800"/>
      <c r="G4951" s="575" t="s">
        <v>41</v>
      </c>
      <c r="H4951" s="574">
        <v>1</v>
      </c>
      <c r="I4951" s="573">
        <v>2.34</v>
      </c>
      <c r="J4951" s="573">
        <v>2.34</v>
      </c>
    </row>
    <row r="4952" spans="1:10" ht="25.5">
      <c r="A4952" s="572"/>
      <c r="B4952" s="572"/>
      <c r="C4952" s="572"/>
      <c r="D4952" s="572"/>
      <c r="E4952" s="572" t="s">
        <v>12923</v>
      </c>
      <c r="F4952" s="571">
        <v>6.7315005976312081</v>
      </c>
      <c r="G4952" s="572" t="s">
        <v>12922</v>
      </c>
      <c r="H4952" s="571">
        <v>5.66</v>
      </c>
      <c r="I4952" s="572" t="s">
        <v>12921</v>
      </c>
      <c r="J4952" s="571">
        <v>12.39</v>
      </c>
    </row>
    <row r="4953" spans="1:10" ht="15" thickBot="1">
      <c r="A4953" s="572"/>
      <c r="B4953" s="572"/>
      <c r="C4953" s="572"/>
      <c r="D4953" s="572"/>
      <c r="E4953" s="572" t="s">
        <v>12920</v>
      </c>
      <c r="F4953" s="571">
        <v>47.22</v>
      </c>
      <c r="G4953" s="572"/>
      <c r="H4953" s="801" t="s">
        <v>12919</v>
      </c>
      <c r="I4953" s="801"/>
      <c r="J4953" s="571">
        <v>214.43</v>
      </c>
    </row>
    <row r="4954" spans="1:10" ht="0.95" customHeight="1" thickTop="1">
      <c r="A4954" s="570"/>
      <c r="B4954" s="570"/>
      <c r="C4954" s="570"/>
      <c r="D4954" s="570"/>
      <c r="E4954" s="570"/>
      <c r="F4954" s="570"/>
      <c r="G4954" s="570"/>
      <c r="H4954" s="570"/>
      <c r="I4954" s="570"/>
      <c r="J4954" s="570"/>
    </row>
    <row r="4955" spans="1:10" ht="18" customHeight="1">
      <c r="A4955" s="590"/>
      <c r="B4955" s="588" t="s">
        <v>12942</v>
      </c>
      <c r="C4955" s="590" t="s">
        <v>12941</v>
      </c>
      <c r="D4955" s="590" t="s">
        <v>12940</v>
      </c>
      <c r="E4955" s="802" t="s">
        <v>12939</v>
      </c>
      <c r="F4955" s="802"/>
      <c r="G4955" s="589" t="s">
        <v>12938</v>
      </c>
      <c r="H4955" s="588" t="s">
        <v>12937</v>
      </c>
      <c r="I4955" s="588" t="s">
        <v>12936</v>
      </c>
      <c r="J4955" s="588" t="s">
        <v>12935</v>
      </c>
    </row>
    <row r="4956" spans="1:10" ht="36" customHeight="1">
      <c r="A4956" s="586" t="s">
        <v>12934</v>
      </c>
      <c r="B4956" s="587" t="s">
        <v>12958</v>
      </c>
      <c r="C4956" s="586" t="s">
        <v>7</v>
      </c>
      <c r="D4956" s="586" t="s">
        <v>9848</v>
      </c>
      <c r="E4956" s="803" t="s">
        <v>12932</v>
      </c>
      <c r="F4956" s="803"/>
      <c r="G4956" s="585" t="s">
        <v>41</v>
      </c>
      <c r="H4956" s="584">
        <v>1</v>
      </c>
      <c r="I4956" s="583">
        <v>652.42999999999995</v>
      </c>
      <c r="J4956" s="583">
        <v>652.42999999999995</v>
      </c>
    </row>
    <row r="4957" spans="1:10" ht="24" customHeight="1">
      <c r="A4957" s="581" t="s">
        <v>12930</v>
      </c>
      <c r="B4957" s="582" t="s">
        <v>12931</v>
      </c>
      <c r="C4957" s="581" t="s">
        <v>7</v>
      </c>
      <c r="D4957" s="581" t="s">
        <v>52</v>
      </c>
      <c r="E4957" s="804" t="s">
        <v>12928</v>
      </c>
      <c r="F4957" s="804"/>
      <c r="G4957" s="580" t="s">
        <v>23</v>
      </c>
      <c r="H4957" s="579">
        <v>1.1539999999999999</v>
      </c>
      <c r="I4957" s="578">
        <v>19.920000000000002</v>
      </c>
      <c r="J4957" s="578">
        <v>22.98</v>
      </c>
    </row>
    <row r="4958" spans="1:10" ht="24" customHeight="1">
      <c r="A4958" s="581" t="s">
        <v>12930</v>
      </c>
      <c r="B4958" s="582" t="s">
        <v>12929</v>
      </c>
      <c r="C4958" s="581" t="s">
        <v>7</v>
      </c>
      <c r="D4958" s="581" t="s">
        <v>25</v>
      </c>
      <c r="E4958" s="804" t="s">
        <v>12928</v>
      </c>
      <c r="F4958" s="804"/>
      <c r="G4958" s="580" t="s">
        <v>23</v>
      </c>
      <c r="H4958" s="579">
        <v>0.55649999999999999</v>
      </c>
      <c r="I4958" s="578">
        <v>15.65</v>
      </c>
      <c r="J4958" s="578">
        <v>8.6999999999999993</v>
      </c>
    </row>
    <row r="4959" spans="1:10" ht="24" customHeight="1">
      <c r="A4959" s="576" t="s">
        <v>12926</v>
      </c>
      <c r="B4959" s="577" t="s">
        <v>12957</v>
      </c>
      <c r="C4959" s="576" t="s">
        <v>7</v>
      </c>
      <c r="D4959" s="576" t="s">
        <v>5027</v>
      </c>
      <c r="E4959" s="800" t="s">
        <v>12924</v>
      </c>
      <c r="F4959" s="800"/>
      <c r="G4959" s="575" t="s">
        <v>41</v>
      </c>
      <c r="H4959" s="574">
        <v>1</v>
      </c>
      <c r="I4959" s="573">
        <v>586.64</v>
      </c>
      <c r="J4959" s="573">
        <v>586.64</v>
      </c>
    </row>
    <row r="4960" spans="1:10" ht="36" customHeight="1">
      <c r="A4960" s="576" t="s">
        <v>12926</v>
      </c>
      <c r="B4960" s="577" t="s">
        <v>12956</v>
      </c>
      <c r="C4960" s="576" t="s">
        <v>7</v>
      </c>
      <c r="D4960" s="576" t="s">
        <v>7668</v>
      </c>
      <c r="E4960" s="800" t="s">
        <v>12924</v>
      </c>
      <c r="F4960" s="800"/>
      <c r="G4960" s="575" t="s">
        <v>41</v>
      </c>
      <c r="H4960" s="574">
        <v>2</v>
      </c>
      <c r="I4960" s="573">
        <v>11.53</v>
      </c>
      <c r="J4960" s="573">
        <v>23.06</v>
      </c>
    </row>
    <row r="4961" spans="1:10" ht="24" customHeight="1">
      <c r="A4961" s="576" t="s">
        <v>12926</v>
      </c>
      <c r="B4961" s="577" t="s">
        <v>12955</v>
      </c>
      <c r="C4961" s="576" t="s">
        <v>7</v>
      </c>
      <c r="D4961" s="576" t="s">
        <v>10755</v>
      </c>
      <c r="E4961" s="800" t="s">
        <v>12924</v>
      </c>
      <c r="F4961" s="800"/>
      <c r="G4961" s="575" t="s">
        <v>21</v>
      </c>
      <c r="H4961" s="574">
        <v>8.8099999999999998E-2</v>
      </c>
      <c r="I4961" s="573">
        <v>98.93</v>
      </c>
      <c r="J4961" s="573">
        <v>8.7100000000000009</v>
      </c>
    </row>
    <row r="4962" spans="1:10" ht="24" customHeight="1">
      <c r="A4962" s="576" t="s">
        <v>12926</v>
      </c>
      <c r="B4962" s="577" t="s">
        <v>12954</v>
      </c>
      <c r="C4962" s="576" t="s">
        <v>7</v>
      </c>
      <c r="D4962" s="576" t="s">
        <v>9065</v>
      </c>
      <c r="E4962" s="800" t="s">
        <v>12924</v>
      </c>
      <c r="F4962" s="800"/>
      <c r="G4962" s="575" t="s">
        <v>41</v>
      </c>
      <c r="H4962" s="574">
        <v>1</v>
      </c>
      <c r="I4962" s="573">
        <v>2.34</v>
      </c>
      <c r="J4962" s="573">
        <v>2.34</v>
      </c>
    </row>
    <row r="4963" spans="1:10" ht="25.5">
      <c r="A4963" s="572"/>
      <c r="B4963" s="572"/>
      <c r="C4963" s="572"/>
      <c r="D4963" s="572"/>
      <c r="E4963" s="572" t="s">
        <v>12923</v>
      </c>
      <c r="F4963" s="571">
        <v>13.995436270781267</v>
      </c>
      <c r="G4963" s="572" t="s">
        <v>12922</v>
      </c>
      <c r="H4963" s="571">
        <v>11.76</v>
      </c>
      <c r="I4963" s="572" t="s">
        <v>12921</v>
      </c>
      <c r="J4963" s="571">
        <v>25.76</v>
      </c>
    </row>
    <row r="4964" spans="1:10" ht="15" thickBot="1">
      <c r="A4964" s="572"/>
      <c r="B4964" s="572"/>
      <c r="C4964" s="572"/>
      <c r="D4964" s="572"/>
      <c r="E4964" s="572" t="s">
        <v>12920</v>
      </c>
      <c r="F4964" s="571">
        <v>184.24</v>
      </c>
      <c r="G4964" s="572"/>
      <c r="H4964" s="801" t="s">
        <v>12919</v>
      </c>
      <c r="I4964" s="801"/>
      <c r="J4964" s="571">
        <v>836.67</v>
      </c>
    </row>
    <row r="4965" spans="1:10" ht="0.95" customHeight="1" thickTop="1">
      <c r="A4965" s="570"/>
      <c r="B4965" s="570"/>
      <c r="C4965" s="570"/>
      <c r="D4965" s="570"/>
      <c r="E4965" s="570"/>
      <c r="F4965" s="570"/>
      <c r="G4965" s="570"/>
      <c r="H4965" s="570"/>
      <c r="I4965" s="570"/>
      <c r="J4965" s="570"/>
    </row>
    <row r="4966" spans="1:10" ht="18" customHeight="1">
      <c r="A4966" s="590"/>
      <c r="B4966" s="588" t="s">
        <v>12942</v>
      </c>
      <c r="C4966" s="590" t="s">
        <v>12941</v>
      </c>
      <c r="D4966" s="590" t="s">
        <v>12940</v>
      </c>
      <c r="E4966" s="802" t="s">
        <v>12939</v>
      </c>
      <c r="F4966" s="802"/>
      <c r="G4966" s="589" t="s">
        <v>12938</v>
      </c>
      <c r="H4966" s="588" t="s">
        <v>12937</v>
      </c>
      <c r="I4966" s="588" t="s">
        <v>12936</v>
      </c>
      <c r="J4966" s="588" t="s">
        <v>12935</v>
      </c>
    </row>
    <row r="4967" spans="1:10" ht="36" customHeight="1">
      <c r="A4967" s="586" t="s">
        <v>12934</v>
      </c>
      <c r="B4967" s="587" t="s">
        <v>12953</v>
      </c>
      <c r="C4967" s="586" t="s">
        <v>7</v>
      </c>
      <c r="D4967" s="586" t="s">
        <v>1823</v>
      </c>
      <c r="E4967" s="803" t="s">
        <v>12945</v>
      </c>
      <c r="F4967" s="803"/>
      <c r="G4967" s="585" t="s">
        <v>61</v>
      </c>
      <c r="H4967" s="584">
        <v>1</v>
      </c>
      <c r="I4967" s="583">
        <v>0.44</v>
      </c>
      <c r="J4967" s="583">
        <v>0.44</v>
      </c>
    </row>
    <row r="4968" spans="1:10" ht="36" customHeight="1">
      <c r="A4968" s="581" t="s">
        <v>12930</v>
      </c>
      <c r="B4968" s="582" t="s">
        <v>12950</v>
      </c>
      <c r="C4968" s="581" t="s">
        <v>7</v>
      </c>
      <c r="D4968" s="581" t="s">
        <v>1819</v>
      </c>
      <c r="E4968" s="804" t="s">
        <v>12945</v>
      </c>
      <c r="F4968" s="804"/>
      <c r="G4968" s="580" t="s">
        <v>23</v>
      </c>
      <c r="H4968" s="579">
        <v>1</v>
      </c>
      <c r="I4968" s="578">
        <v>0.04</v>
      </c>
      <c r="J4968" s="578">
        <v>0.04</v>
      </c>
    </row>
    <row r="4969" spans="1:10" ht="36" customHeight="1">
      <c r="A4969" s="581" t="s">
        <v>12930</v>
      </c>
      <c r="B4969" s="582" t="s">
        <v>12951</v>
      </c>
      <c r="C4969" s="581" t="s">
        <v>7</v>
      </c>
      <c r="D4969" s="581" t="s">
        <v>1818</v>
      </c>
      <c r="E4969" s="804" t="s">
        <v>12945</v>
      </c>
      <c r="F4969" s="804"/>
      <c r="G4969" s="580" t="s">
        <v>23</v>
      </c>
      <c r="H4969" s="579">
        <v>1</v>
      </c>
      <c r="I4969" s="578">
        <v>0.4</v>
      </c>
      <c r="J4969" s="578">
        <v>0.4</v>
      </c>
    </row>
    <row r="4970" spans="1:10" ht="25.5">
      <c r="A4970" s="572"/>
      <c r="B4970" s="572"/>
      <c r="C4970" s="572"/>
      <c r="D4970" s="572"/>
      <c r="E4970" s="572" t="s">
        <v>12923</v>
      </c>
      <c r="F4970" s="571">
        <v>0</v>
      </c>
      <c r="G4970" s="572" t="s">
        <v>12922</v>
      </c>
      <c r="H4970" s="571">
        <v>0</v>
      </c>
      <c r="I4970" s="572" t="s">
        <v>12921</v>
      </c>
      <c r="J4970" s="571">
        <v>0</v>
      </c>
    </row>
    <row r="4971" spans="1:10" ht="15" thickBot="1">
      <c r="A4971" s="572"/>
      <c r="B4971" s="572"/>
      <c r="C4971" s="572"/>
      <c r="D4971" s="572"/>
      <c r="E4971" s="572" t="s">
        <v>12920</v>
      </c>
      <c r="F4971" s="571">
        <v>0.12</v>
      </c>
      <c r="G4971" s="572"/>
      <c r="H4971" s="801" t="s">
        <v>12919</v>
      </c>
      <c r="I4971" s="801"/>
      <c r="J4971" s="571">
        <v>0.56000000000000005</v>
      </c>
    </row>
    <row r="4972" spans="1:10" ht="0.95" customHeight="1" thickTop="1">
      <c r="A4972" s="570"/>
      <c r="B4972" s="570"/>
      <c r="C4972" s="570"/>
      <c r="D4972" s="570"/>
      <c r="E4972" s="570"/>
      <c r="F4972" s="570"/>
      <c r="G4972" s="570"/>
      <c r="H4972" s="570"/>
      <c r="I4972" s="570"/>
      <c r="J4972" s="570"/>
    </row>
    <row r="4973" spans="1:10" ht="18" customHeight="1">
      <c r="A4973" s="590"/>
      <c r="B4973" s="588" t="s">
        <v>12942</v>
      </c>
      <c r="C4973" s="590" t="s">
        <v>12941</v>
      </c>
      <c r="D4973" s="590" t="s">
        <v>12940</v>
      </c>
      <c r="E4973" s="802" t="s">
        <v>12939</v>
      </c>
      <c r="F4973" s="802"/>
      <c r="G4973" s="589" t="s">
        <v>12938</v>
      </c>
      <c r="H4973" s="588" t="s">
        <v>12937</v>
      </c>
      <c r="I4973" s="588" t="s">
        <v>12936</v>
      </c>
      <c r="J4973" s="588" t="s">
        <v>12935</v>
      </c>
    </row>
    <row r="4974" spans="1:10" ht="36" customHeight="1">
      <c r="A4974" s="586" t="s">
        <v>12934</v>
      </c>
      <c r="B4974" s="587" t="s">
        <v>12952</v>
      </c>
      <c r="C4974" s="586" t="s">
        <v>7</v>
      </c>
      <c r="D4974" s="586" t="s">
        <v>1822</v>
      </c>
      <c r="E4974" s="803" t="s">
        <v>12945</v>
      </c>
      <c r="F4974" s="803"/>
      <c r="G4974" s="585" t="s">
        <v>46</v>
      </c>
      <c r="H4974" s="584">
        <v>1</v>
      </c>
      <c r="I4974" s="583">
        <v>1.77</v>
      </c>
      <c r="J4974" s="583">
        <v>1.77</v>
      </c>
    </row>
    <row r="4975" spans="1:10" ht="36" customHeight="1">
      <c r="A4975" s="581" t="s">
        <v>12930</v>
      </c>
      <c r="B4975" s="582" t="s">
        <v>12951</v>
      </c>
      <c r="C4975" s="581" t="s">
        <v>7</v>
      </c>
      <c r="D4975" s="581" t="s">
        <v>1818</v>
      </c>
      <c r="E4975" s="804" t="s">
        <v>12945</v>
      </c>
      <c r="F4975" s="804"/>
      <c r="G4975" s="580" t="s">
        <v>23</v>
      </c>
      <c r="H4975" s="579">
        <v>1</v>
      </c>
      <c r="I4975" s="578">
        <v>0.4</v>
      </c>
      <c r="J4975" s="578">
        <v>0.4</v>
      </c>
    </row>
    <row r="4976" spans="1:10" ht="36" customHeight="1">
      <c r="A4976" s="581" t="s">
        <v>12930</v>
      </c>
      <c r="B4976" s="582" t="s">
        <v>12949</v>
      </c>
      <c r="C4976" s="581" t="s">
        <v>7</v>
      </c>
      <c r="D4976" s="581" t="s">
        <v>1820</v>
      </c>
      <c r="E4976" s="804" t="s">
        <v>12945</v>
      </c>
      <c r="F4976" s="804"/>
      <c r="G4976" s="580" t="s">
        <v>23</v>
      </c>
      <c r="H4976" s="579">
        <v>1</v>
      </c>
      <c r="I4976" s="578">
        <v>0.31</v>
      </c>
      <c r="J4976" s="578">
        <v>0.31</v>
      </c>
    </row>
    <row r="4977" spans="1:10" ht="36" customHeight="1">
      <c r="A4977" s="581" t="s">
        <v>12930</v>
      </c>
      <c r="B4977" s="582" t="s">
        <v>12946</v>
      </c>
      <c r="C4977" s="581" t="s">
        <v>7</v>
      </c>
      <c r="D4977" s="581" t="s">
        <v>1821</v>
      </c>
      <c r="E4977" s="804" t="s">
        <v>12945</v>
      </c>
      <c r="F4977" s="804"/>
      <c r="G4977" s="580" t="s">
        <v>23</v>
      </c>
      <c r="H4977" s="579">
        <v>1</v>
      </c>
      <c r="I4977" s="578">
        <v>1.02</v>
      </c>
      <c r="J4977" s="578">
        <v>1.02</v>
      </c>
    </row>
    <row r="4978" spans="1:10" ht="36" customHeight="1">
      <c r="A4978" s="581" t="s">
        <v>12930</v>
      </c>
      <c r="B4978" s="582" t="s">
        <v>12950</v>
      </c>
      <c r="C4978" s="581" t="s">
        <v>7</v>
      </c>
      <c r="D4978" s="581" t="s">
        <v>1819</v>
      </c>
      <c r="E4978" s="804" t="s">
        <v>12945</v>
      </c>
      <c r="F4978" s="804"/>
      <c r="G4978" s="580" t="s">
        <v>23</v>
      </c>
      <c r="H4978" s="579">
        <v>1</v>
      </c>
      <c r="I4978" s="578">
        <v>0.04</v>
      </c>
      <c r="J4978" s="578">
        <v>0.04</v>
      </c>
    </row>
    <row r="4979" spans="1:10" ht="25.5">
      <c r="A4979" s="572"/>
      <c r="B4979" s="572"/>
      <c r="C4979" s="572"/>
      <c r="D4979" s="572"/>
      <c r="E4979" s="572" t="s">
        <v>12923</v>
      </c>
      <c r="F4979" s="571">
        <v>0</v>
      </c>
      <c r="G4979" s="572" t="s">
        <v>12922</v>
      </c>
      <c r="H4979" s="571">
        <v>0</v>
      </c>
      <c r="I4979" s="572" t="s">
        <v>12921</v>
      </c>
      <c r="J4979" s="571">
        <v>0</v>
      </c>
    </row>
    <row r="4980" spans="1:10" ht="15" thickBot="1">
      <c r="A4980" s="572"/>
      <c r="B4980" s="572"/>
      <c r="C4980" s="572"/>
      <c r="D4980" s="572"/>
      <c r="E4980" s="572" t="s">
        <v>12920</v>
      </c>
      <c r="F4980" s="571">
        <v>0.49</v>
      </c>
      <c r="G4980" s="572"/>
      <c r="H4980" s="801" t="s">
        <v>12919</v>
      </c>
      <c r="I4980" s="801"/>
      <c r="J4980" s="571">
        <v>2.2599999999999998</v>
      </c>
    </row>
    <row r="4981" spans="1:10" ht="0.95" customHeight="1" thickTop="1">
      <c r="A4981" s="570"/>
      <c r="B4981" s="570"/>
      <c r="C4981" s="570"/>
      <c r="D4981" s="570"/>
      <c r="E4981" s="570"/>
      <c r="F4981" s="570"/>
      <c r="G4981" s="570"/>
      <c r="H4981" s="570"/>
      <c r="I4981" s="570"/>
      <c r="J4981" s="570"/>
    </row>
    <row r="4982" spans="1:10" ht="18" customHeight="1">
      <c r="A4982" s="590"/>
      <c r="B4982" s="588" t="s">
        <v>12942</v>
      </c>
      <c r="C4982" s="590" t="s">
        <v>12941</v>
      </c>
      <c r="D4982" s="590" t="s">
        <v>12940</v>
      </c>
      <c r="E4982" s="802" t="s">
        <v>12939</v>
      </c>
      <c r="F4982" s="802"/>
      <c r="G4982" s="589" t="s">
        <v>12938</v>
      </c>
      <c r="H4982" s="588" t="s">
        <v>12937</v>
      </c>
      <c r="I4982" s="588" t="s">
        <v>12936</v>
      </c>
      <c r="J4982" s="588" t="s">
        <v>12935</v>
      </c>
    </row>
    <row r="4983" spans="1:10" ht="36" customHeight="1">
      <c r="A4983" s="586" t="s">
        <v>12934</v>
      </c>
      <c r="B4983" s="587" t="s">
        <v>12951</v>
      </c>
      <c r="C4983" s="586" t="s">
        <v>7</v>
      </c>
      <c r="D4983" s="586" t="s">
        <v>1818</v>
      </c>
      <c r="E4983" s="803" t="s">
        <v>12945</v>
      </c>
      <c r="F4983" s="803"/>
      <c r="G4983" s="585" t="s">
        <v>23</v>
      </c>
      <c r="H4983" s="584">
        <v>1</v>
      </c>
      <c r="I4983" s="583">
        <v>0.4</v>
      </c>
      <c r="J4983" s="583">
        <v>0.4</v>
      </c>
    </row>
    <row r="4984" spans="1:10" ht="24" customHeight="1">
      <c r="A4984" s="576" t="s">
        <v>12926</v>
      </c>
      <c r="B4984" s="577" t="s">
        <v>12948</v>
      </c>
      <c r="C4984" s="576" t="s">
        <v>7</v>
      </c>
      <c r="D4984" s="576" t="s">
        <v>9076</v>
      </c>
      <c r="E4984" s="800" t="s">
        <v>12947</v>
      </c>
      <c r="F4984" s="800"/>
      <c r="G4984" s="575" t="s">
        <v>41</v>
      </c>
      <c r="H4984" s="574">
        <v>1.2799999999999999E-4</v>
      </c>
      <c r="I4984" s="573">
        <v>3139.8</v>
      </c>
      <c r="J4984" s="573">
        <v>0.4</v>
      </c>
    </row>
    <row r="4985" spans="1:10" ht="25.5">
      <c r="A4985" s="572"/>
      <c r="B4985" s="572"/>
      <c r="C4985" s="572"/>
      <c r="D4985" s="572"/>
      <c r="E4985" s="572" t="s">
        <v>12923</v>
      </c>
      <c r="F4985" s="571">
        <v>0</v>
      </c>
      <c r="G4985" s="572" t="s">
        <v>12922</v>
      </c>
      <c r="H4985" s="571">
        <v>0</v>
      </c>
      <c r="I4985" s="572" t="s">
        <v>12921</v>
      </c>
      <c r="J4985" s="571">
        <v>0</v>
      </c>
    </row>
    <row r="4986" spans="1:10" ht="15" thickBot="1">
      <c r="A4986" s="572"/>
      <c r="B4986" s="572"/>
      <c r="C4986" s="572"/>
      <c r="D4986" s="572"/>
      <c r="E4986" s="572" t="s">
        <v>12920</v>
      </c>
      <c r="F4986" s="571">
        <v>0.11</v>
      </c>
      <c r="G4986" s="572"/>
      <c r="H4986" s="801" t="s">
        <v>12919</v>
      </c>
      <c r="I4986" s="801"/>
      <c r="J4986" s="571">
        <v>0.51</v>
      </c>
    </row>
    <row r="4987" spans="1:10" ht="0.95" customHeight="1" thickTop="1">
      <c r="A4987" s="570"/>
      <c r="B4987" s="570"/>
      <c r="C4987" s="570"/>
      <c r="D4987" s="570"/>
      <c r="E4987" s="570"/>
      <c r="F4987" s="570"/>
      <c r="G4987" s="570"/>
      <c r="H4987" s="570"/>
      <c r="I4987" s="570"/>
      <c r="J4987" s="570"/>
    </row>
    <row r="4988" spans="1:10" ht="18" customHeight="1">
      <c r="A4988" s="590"/>
      <c r="B4988" s="588" t="s">
        <v>12942</v>
      </c>
      <c r="C4988" s="590" t="s">
        <v>12941</v>
      </c>
      <c r="D4988" s="590" t="s">
        <v>12940</v>
      </c>
      <c r="E4988" s="802" t="s">
        <v>12939</v>
      </c>
      <c r="F4988" s="802"/>
      <c r="G4988" s="589" t="s">
        <v>12938</v>
      </c>
      <c r="H4988" s="588" t="s">
        <v>12937</v>
      </c>
      <c r="I4988" s="588" t="s">
        <v>12936</v>
      </c>
      <c r="J4988" s="588" t="s">
        <v>12935</v>
      </c>
    </row>
    <row r="4989" spans="1:10" ht="36" customHeight="1">
      <c r="A4989" s="586" t="s">
        <v>12934</v>
      </c>
      <c r="B4989" s="587" t="s">
        <v>12950</v>
      </c>
      <c r="C4989" s="586" t="s">
        <v>7</v>
      </c>
      <c r="D4989" s="586" t="s">
        <v>1819</v>
      </c>
      <c r="E4989" s="803" t="s">
        <v>12945</v>
      </c>
      <c r="F4989" s="803"/>
      <c r="G4989" s="585" t="s">
        <v>23</v>
      </c>
      <c r="H4989" s="584">
        <v>1</v>
      </c>
      <c r="I4989" s="583">
        <v>0.04</v>
      </c>
      <c r="J4989" s="583">
        <v>0.04</v>
      </c>
    </row>
    <row r="4990" spans="1:10" ht="24" customHeight="1">
      <c r="A4990" s="576" t="s">
        <v>12926</v>
      </c>
      <c r="B4990" s="577" t="s">
        <v>12948</v>
      </c>
      <c r="C4990" s="576" t="s">
        <v>7</v>
      </c>
      <c r="D4990" s="576" t="s">
        <v>9076</v>
      </c>
      <c r="E4990" s="800" t="s">
        <v>12947</v>
      </c>
      <c r="F4990" s="800"/>
      <c r="G4990" s="575" t="s">
        <v>41</v>
      </c>
      <c r="H4990" s="574">
        <v>1.5099999999999999E-5</v>
      </c>
      <c r="I4990" s="573">
        <v>3139.8</v>
      </c>
      <c r="J4990" s="573">
        <v>0.04</v>
      </c>
    </row>
    <row r="4991" spans="1:10" ht="25.5">
      <c r="A4991" s="572"/>
      <c r="B4991" s="572"/>
      <c r="C4991" s="572"/>
      <c r="D4991" s="572"/>
      <c r="E4991" s="572" t="s">
        <v>12923</v>
      </c>
      <c r="F4991" s="571">
        <v>0</v>
      </c>
      <c r="G4991" s="572" t="s">
        <v>12922</v>
      </c>
      <c r="H4991" s="571">
        <v>0</v>
      </c>
      <c r="I4991" s="572" t="s">
        <v>12921</v>
      </c>
      <c r="J4991" s="571">
        <v>0</v>
      </c>
    </row>
    <row r="4992" spans="1:10" ht="15" thickBot="1">
      <c r="A4992" s="572"/>
      <c r="B4992" s="572"/>
      <c r="C4992" s="572"/>
      <c r="D4992" s="572"/>
      <c r="E4992" s="572" t="s">
        <v>12920</v>
      </c>
      <c r="F4992" s="571">
        <v>0.01</v>
      </c>
      <c r="G4992" s="572"/>
      <c r="H4992" s="801" t="s">
        <v>12919</v>
      </c>
      <c r="I4992" s="801"/>
      <c r="J4992" s="571">
        <v>0.05</v>
      </c>
    </row>
    <row r="4993" spans="1:10" ht="0.95" customHeight="1" thickTop="1">
      <c r="A4993" s="570"/>
      <c r="B4993" s="570"/>
      <c r="C4993" s="570"/>
      <c r="D4993" s="570"/>
      <c r="E4993" s="570"/>
      <c r="F4993" s="570"/>
      <c r="G4993" s="570"/>
      <c r="H4993" s="570"/>
      <c r="I4993" s="570"/>
      <c r="J4993" s="570"/>
    </row>
    <row r="4994" spans="1:10" ht="18" customHeight="1">
      <c r="A4994" s="590"/>
      <c r="B4994" s="588" t="s">
        <v>12942</v>
      </c>
      <c r="C4994" s="590" t="s">
        <v>12941</v>
      </c>
      <c r="D4994" s="590" t="s">
        <v>12940</v>
      </c>
      <c r="E4994" s="802" t="s">
        <v>12939</v>
      </c>
      <c r="F4994" s="802"/>
      <c r="G4994" s="589" t="s">
        <v>12938</v>
      </c>
      <c r="H4994" s="588" t="s">
        <v>12937</v>
      </c>
      <c r="I4994" s="588" t="s">
        <v>12936</v>
      </c>
      <c r="J4994" s="588" t="s">
        <v>12935</v>
      </c>
    </row>
    <row r="4995" spans="1:10" ht="36" customHeight="1">
      <c r="A4995" s="586" t="s">
        <v>12934</v>
      </c>
      <c r="B4995" s="587" t="s">
        <v>12949</v>
      </c>
      <c r="C4995" s="586" t="s">
        <v>7</v>
      </c>
      <c r="D4995" s="586" t="s">
        <v>1820</v>
      </c>
      <c r="E4995" s="803" t="s">
        <v>12945</v>
      </c>
      <c r="F4995" s="803"/>
      <c r="G4995" s="585" t="s">
        <v>23</v>
      </c>
      <c r="H4995" s="584">
        <v>1</v>
      </c>
      <c r="I4995" s="583">
        <v>0.31</v>
      </c>
      <c r="J4995" s="583">
        <v>0.31</v>
      </c>
    </row>
    <row r="4996" spans="1:10" ht="24" customHeight="1">
      <c r="A4996" s="576" t="s">
        <v>12926</v>
      </c>
      <c r="B4996" s="577" t="s">
        <v>12948</v>
      </c>
      <c r="C4996" s="576" t="s">
        <v>7</v>
      </c>
      <c r="D4996" s="576" t="s">
        <v>9076</v>
      </c>
      <c r="E4996" s="800" t="s">
        <v>12947</v>
      </c>
      <c r="F4996" s="800"/>
      <c r="G4996" s="575" t="s">
        <v>41</v>
      </c>
      <c r="H4996" s="574">
        <v>1E-4</v>
      </c>
      <c r="I4996" s="573">
        <v>3139.8</v>
      </c>
      <c r="J4996" s="573">
        <v>0.31</v>
      </c>
    </row>
    <row r="4997" spans="1:10" ht="25.5">
      <c r="A4997" s="572"/>
      <c r="B4997" s="572"/>
      <c r="C4997" s="572"/>
      <c r="D4997" s="572"/>
      <c r="E4997" s="572" t="s">
        <v>12923</v>
      </c>
      <c r="F4997" s="571">
        <v>0</v>
      </c>
      <c r="G4997" s="572" t="s">
        <v>12922</v>
      </c>
      <c r="H4997" s="571">
        <v>0</v>
      </c>
      <c r="I4997" s="572" t="s">
        <v>12921</v>
      </c>
      <c r="J4997" s="571">
        <v>0</v>
      </c>
    </row>
    <row r="4998" spans="1:10" ht="15" thickBot="1">
      <c r="A4998" s="572"/>
      <c r="B4998" s="572"/>
      <c r="C4998" s="572"/>
      <c r="D4998" s="572"/>
      <c r="E4998" s="572" t="s">
        <v>12920</v>
      </c>
      <c r="F4998" s="571">
        <v>0.08</v>
      </c>
      <c r="G4998" s="572"/>
      <c r="H4998" s="801" t="s">
        <v>12919</v>
      </c>
      <c r="I4998" s="801"/>
      <c r="J4998" s="571">
        <v>0.39</v>
      </c>
    </row>
    <row r="4999" spans="1:10" ht="0.95" customHeight="1" thickTop="1">
      <c r="A4999" s="570"/>
      <c r="B4999" s="570"/>
      <c r="C4999" s="570"/>
      <c r="D4999" s="570"/>
      <c r="E4999" s="570"/>
      <c r="F4999" s="570"/>
      <c r="G4999" s="570"/>
      <c r="H4999" s="570"/>
      <c r="I4999" s="570"/>
      <c r="J4999" s="570"/>
    </row>
    <row r="5000" spans="1:10" ht="18" customHeight="1">
      <c r="A5000" s="590"/>
      <c r="B5000" s="588" t="s">
        <v>12942</v>
      </c>
      <c r="C5000" s="590" t="s">
        <v>12941</v>
      </c>
      <c r="D5000" s="590" t="s">
        <v>12940</v>
      </c>
      <c r="E5000" s="802" t="s">
        <v>12939</v>
      </c>
      <c r="F5000" s="802"/>
      <c r="G5000" s="589" t="s">
        <v>12938</v>
      </c>
      <c r="H5000" s="588" t="s">
        <v>12937</v>
      </c>
      <c r="I5000" s="588" t="s">
        <v>12936</v>
      </c>
      <c r="J5000" s="588" t="s">
        <v>12935</v>
      </c>
    </row>
    <row r="5001" spans="1:10" ht="36" customHeight="1">
      <c r="A5001" s="586" t="s">
        <v>12934</v>
      </c>
      <c r="B5001" s="587" t="s">
        <v>12946</v>
      </c>
      <c r="C5001" s="586" t="s">
        <v>7</v>
      </c>
      <c r="D5001" s="586" t="s">
        <v>1821</v>
      </c>
      <c r="E5001" s="803" t="s">
        <v>12945</v>
      </c>
      <c r="F5001" s="803"/>
      <c r="G5001" s="585" t="s">
        <v>23</v>
      </c>
      <c r="H5001" s="584">
        <v>1</v>
      </c>
      <c r="I5001" s="583">
        <v>1.02</v>
      </c>
      <c r="J5001" s="583">
        <v>1.02</v>
      </c>
    </row>
    <row r="5002" spans="1:10" ht="24" customHeight="1">
      <c r="A5002" s="576" t="s">
        <v>12926</v>
      </c>
      <c r="B5002" s="577" t="s">
        <v>12944</v>
      </c>
      <c r="C5002" s="576" t="s">
        <v>7</v>
      </c>
      <c r="D5002" s="576" t="s">
        <v>6410</v>
      </c>
      <c r="E5002" s="800" t="s">
        <v>12924</v>
      </c>
      <c r="F5002" s="800"/>
      <c r="G5002" s="575" t="s">
        <v>12943</v>
      </c>
      <c r="H5002" s="574">
        <v>1.25</v>
      </c>
      <c r="I5002" s="573">
        <v>0.82</v>
      </c>
      <c r="J5002" s="573">
        <v>1.02</v>
      </c>
    </row>
    <row r="5003" spans="1:10" ht="25.5">
      <c r="A5003" s="572"/>
      <c r="B5003" s="572"/>
      <c r="C5003" s="572"/>
      <c r="D5003" s="572"/>
      <c r="E5003" s="572" t="s">
        <v>12923</v>
      </c>
      <c r="F5003" s="571">
        <v>0</v>
      </c>
      <c r="G5003" s="572" t="s">
        <v>12922</v>
      </c>
      <c r="H5003" s="571">
        <v>0</v>
      </c>
      <c r="I5003" s="572" t="s">
        <v>12921</v>
      </c>
      <c r="J5003" s="571">
        <v>0</v>
      </c>
    </row>
    <row r="5004" spans="1:10" ht="15" thickBot="1">
      <c r="A5004" s="572"/>
      <c r="B5004" s="572"/>
      <c r="C5004" s="572"/>
      <c r="D5004" s="572"/>
      <c r="E5004" s="572" t="s">
        <v>12920</v>
      </c>
      <c r="F5004" s="571">
        <v>0.28000000000000003</v>
      </c>
      <c r="G5004" s="572"/>
      <c r="H5004" s="801" t="s">
        <v>12919</v>
      </c>
      <c r="I5004" s="801"/>
      <c r="J5004" s="571">
        <v>1.3</v>
      </c>
    </row>
    <row r="5005" spans="1:10" ht="0.95" customHeight="1" thickTop="1">
      <c r="A5005" s="570"/>
      <c r="B5005" s="570"/>
      <c r="C5005" s="570"/>
      <c r="D5005" s="570"/>
      <c r="E5005" s="570"/>
      <c r="F5005" s="570"/>
      <c r="G5005" s="570"/>
      <c r="H5005" s="570"/>
      <c r="I5005" s="570"/>
      <c r="J5005" s="570"/>
    </row>
    <row r="5006" spans="1:10" ht="18" customHeight="1">
      <c r="A5006" s="590"/>
      <c r="B5006" s="588" t="s">
        <v>12942</v>
      </c>
      <c r="C5006" s="590" t="s">
        <v>12941</v>
      </c>
      <c r="D5006" s="590" t="s">
        <v>12940</v>
      </c>
      <c r="E5006" s="802" t="s">
        <v>12939</v>
      </c>
      <c r="F5006" s="802"/>
      <c r="G5006" s="589" t="s">
        <v>12938</v>
      </c>
      <c r="H5006" s="588" t="s">
        <v>12937</v>
      </c>
      <c r="I5006" s="588" t="s">
        <v>12936</v>
      </c>
      <c r="J5006" s="588" t="s">
        <v>12935</v>
      </c>
    </row>
    <row r="5007" spans="1:10" ht="36" customHeight="1">
      <c r="A5007" s="586" t="s">
        <v>12934</v>
      </c>
      <c r="B5007" s="587" t="s">
        <v>12933</v>
      </c>
      <c r="C5007" s="586" t="s">
        <v>7</v>
      </c>
      <c r="D5007" s="586" t="s">
        <v>9786</v>
      </c>
      <c r="E5007" s="803" t="s">
        <v>12932</v>
      </c>
      <c r="F5007" s="803"/>
      <c r="G5007" s="585" t="s">
        <v>41</v>
      </c>
      <c r="H5007" s="584">
        <v>1</v>
      </c>
      <c r="I5007" s="583">
        <v>26.68</v>
      </c>
      <c r="J5007" s="583">
        <v>26.68</v>
      </c>
    </row>
    <row r="5008" spans="1:10" ht="24" customHeight="1">
      <c r="A5008" s="581" t="s">
        <v>12930</v>
      </c>
      <c r="B5008" s="582" t="s">
        <v>12931</v>
      </c>
      <c r="C5008" s="581" t="s">
        <v>7</v>
      </c>
      <c r="D5008" s="581" t="s">
        <v>52</v>
      </c>
      <c r="E5008" s="804" t="s">
        <v>12928</v>
      </c>
      <c r="F5008" s="804"/>
      <c r="G5008" s="580" t="s">
        <v>23</v>
      </c>
      <c r="H5008" s="579">
        <v>0.17399999999999999</v>
      </c>
      <c r="I5008" s="578">
        <v>19.920000000000002</v>
      </c>
      <c r="J5008" s="578">
        <v>3.46</v>
      </c>
    </row>
    <row r="5009" spans="1:10" ht="24" customHeight="1">
      <c r="A5009" s="581" t="s">
        <v>12930</v>
      </c>
      <c r="B5009" s="582" t="s">
        <v>12929</v>
      </c>
      <c r="C5009" s="581" t="s">
        <v>7</v>
      </c>
      <c r="D5009" s="581" t="s">
        <v>25</v>
      </c>
      <c r="E5009" s="804" t="s">
        <v>12928</v>
      </c>
      <c r="F5009" s="804"/>
      <c r="G5009" s="580" t="s">
        <v>23</v>
      </c>
      <c r="H5009" s="579">
        <v>5.4800000000000001E-2</v>
      </c>
      <c r="I5009" s="578">
        <v>15.65</v>
      </c>
      <c r="J5009" s="578">
        <v>0.85</v>
      </c>
    </row>
    <row r="5010" spans="1:10" ht="24" customHeight="1">
      <c r="A5010" s="576" t="s">
        <v>12926</v>
      </c>
      <c r="B5010" s="577" t="s">
        <v>12927</v>
      </c>
      <c r="C5010" s="576" t="s">
        <v>7</v>
      </c>
      <c r="D5010" s="576" t="s">
        <v>3669</v>
      </c>
      <c r="E5010" s="800" t="s">
        <v>12924</v>
      </c>
      <c r="F5010" s="800"/>
      <c r="G5010" s="575" t="s">
        <v>41</v>
      </c>
      <c r="H5010" s="574">
        <v>4.8000000000000001E-2</v>
      </c>
      <c r="I5010" s="573">
        <v>4.97</v>
      </c>
      <c r="J5010" s="573">
        <v>0.23</v>
      </c>
    </row>
    <row r="5011" spans="1:10" ht="24" customHeight="1">
      <c r="A5011" s="576" t="s">
        <v>12926</v>
      </c>
      <c r="B5011" s="577" t="s">
        <v>12925</v>
      </c>
      <c r="C5011" s="576" t="s">
        <v>7</v>
      </c>
      <c r="D5011" s="576" t="s">
        <v>9046</v>
      </c>
      <c r="E5011" s="800" t="s">
        <v>12924</v>
      </c>
      <c r="F5011" s="800"/>
      <c r="G5011" s="575" t="s">
        <v>41</v>
      </c>
      <c r="H5011" s="574">
        <v>1</v>
      </c>
      <c r="I5011" s="573">
        <v>22.14</v>
      </c>
      <c r="J5011" s="573">
        <v>22.14</v>
      </c>
    </row>
    <row r="5012" spans="1:10" ht="25.5">
      <c r="A5012" s="572"/>
      <c r="B5012" s="572"/>
      <c r="C5012" s="572"/>
      <c r="D5012" s="572"/>
      <c r="E5012" s="572" t="s">
        <v>12923</v>
      </c>
      <c r="F5012" s="571">
        <v>1.9178528740628056</v>
      </c>
      <c r="G5012" s="572" t="s">
        <v>12922</v>
      </c>
      <c r="H5012" s="571">
        <v>1.61</v>
      </c>
      <c r="I5012" s="572" t="s">
        <v>12921</v>
      </c>
      <c r="J5012" s="571">
        <v>3.53</v>
      </c>
    </row>
    <row r="5013" spans="1:10" ht="15" thickBot="1">
      <c r="A5013" s="572"/>
      <c r="B5013" s="572"/>
      <c r="C5013" s="572"/>
      <c r="D5013" s="572"/>
      <c r="E5013" s="572" t="s">
        <v>12920</v>
      </c>
      <c r="F5013" s="571">
        <v>7.53</v>
      </c>
      <c r="G5013" s="572"/>
      <c r="H5013" s="801" t="s">
        <v>12919</v>
      </c>
      <c r="I5013" s="801"/>
      <c r="J5013" s="571">
        <v>34.21</v>
      </c>
    </row>
    <row r="5014" spans="1:10" ht="0.95" customHeight="1" thickTop="1">
      <c r="A5014" s="570"/>
      <c r="B5014" s="570"/>
      <c r="C5014" s="570"/>
      <c r="D5014" s="570"/>
      <c r="E5014" s="570"/>
      <c r="F5014" s="570"/>
      <c r="G5014" s="570"/>
      <c r="H5014" s="570"/>
      <c r="I5014" s="570"/>
      <c r="J5014" s="570"/>
    </row>
  </sheetData>
  <mergeCells count="3896">
    <mergeCell ref="E6:F6"/>
    <mergeCell ref="E7:F7"/>
    <mergeCell ref="E8:F8"/>
    <mergeCell ref="E9:F9"/>
    <mergeCell ref="E10:F10"/>
    <mergeCell ref="E11:F11"/>
    <mergeCell ref="G1:H1"/>
    <mergeCell ref="I1:J1"/>
    <mergeCell ref="C2:D2"/>
    <mergeCell ref="E2:F2"/>
    <mergeCell ref="G2:H2"/>
    <mergeCell ref="I2:J2"/>
    <mergeCell ref="E28:F28"/>
    <mergeCell ref="E29:F29"/>
    <mergeCell ref="E30:F30"/>
    <mergeCell ref="E31:F31"/>
    <mergeCell ref="E32:F32"/>
    <mergeCell ref="C1:D1"/>
    <mergeCell ref="E1:F1"/>
    <mergeCell ref="A3:J3"/>
    <mergeCell ref="A4:J4"/>
    <mergeCell ref="E5:F5"/>
    <mergeCell ref="E20:F20"/>
    <mergeCell ref="E21:F21"/>
    <mergeCell ref="E22:F22"/>
    <mergeCell ref="E23:F23"/>
    <mergeCell ref="H25:I25"/>
    <mergeCell ref="E27:F27"/>
    <mergeCell ref="E12:F12"/>
    <mergeCell ref="H14:I14"/>
    <mergeCell ref="E16:F16"/>
    <mergeCell ref="E17:F17"/>
    <mergeCell ref="E18:F18"/>
    <mergeCell ref="E19:F19"/>
    <mergeCell ref="E46:F46"/>
    <mergeCell ref="E47:F47"/>
    <mergeCell ref="E48:F48"/>
    <mergeCell ref="E49:F49"/>
    <mergeCell ref="H51:I51"/>
    <mergeCell ref="E53:F53"/>
    <mergeCell ref="E40:F40"/>
    <mergeCell ref="E41:F41"/>
    <mergeCell ref="E42:F42"/>
    <mergeCell ref="E43:F43"/>
    <mergeCell ref="E44:F44"/>
    <mergeCell ref="E45:F45"/>
    <mergeCell ref="E68:F68"/>
    <mergeCell ref="E69:F69"/>
    <mergeCell ref="E70:F70"/>
    <mergeCell ref="E33:F33"/>
    <mergeCell ref="E34:F34"/>
    <mergeCell ref="E35:F35"/>
    <mergeCell ref="E36:F36"/>
    <mergeCell ref="H38:I38"/>
    <mergeCell ref="E60:F60"/>
    <mergeCell ref="E61:F61"/>
    <mergeCell ref="E62:F62"/>
    <mergeCell ref="E63:F63"/>
    <mergeCell ref="H65:I65"/>
    <mergeCell ref="E67:F67"/>
    <mergeCell ref="E54:F54"/>
    <mergeCell ref="E55:F55"/>
    <mergeCell ref="E56:F56"/>
    <mergeCell ref="E57:F57"/>
    <mergeCell ref="E58:F58"/>
    <mergeCell ref="E59:F59"/>
    <mergeCell ref="E92:F92"/>
    <mergeCell ref="E93:F93"/>
    <mergeCell ref="E94:F94"/>
    <mergeCell ref="H96:I96"/>
    <mergeCell ref="H81:I81"/>
    <mergeCell ref="E83:F83"/>
    <mergeCell ref="E84:F84"/>
    <mergeCell ref="E85:F85"/>
    <mergeCell ref="E86:F86"/>
    <mergeCell ref="H88:I88"/>
    <mergeCell ref="E114:F114"/>
    <mergeCell ref="E115:F115"/>
    <mergeCell ref="E116:F116"/>
    <mergeCell ref="E117:F117"/>
    <mergeCell ref="H119:I119"/>
    <mergeCell ref="H72:I72"/>
    <mergeCell ref="E74:F74"/>
    <mergeCell ref="E140:F140"/>
    <mergeCell ref="E141:F141"/>
    <mergeCell ref="E128:F128"/>
    <mergeCell ref="E129:F129"/>
    <mergeCell ref="E130:F130"/>
    <mergeCell ref="E131:F131"/>
    <mergeCell ref="H133:I133"/>
    <mergeCell ref="E135:F135"/>
    <mergeCell ref="E160:F160"/>
    <mergeCell ref="E161:F161"/>
    <mergeCell ref="E162:F162"/>
    <mergeCell ref="H164:I164"/>
    <mergeCell ref="E166:F166"/>
    <mergeCell ref="E75:F75"/>
    <mergeCell ref="E76:F76"/>
    <mergeCell ref="E77:F77"/>
    <mergeCell ref="E78:F78"/>
    <mergeCell ref="E79:F79"/>
    <mergeCell ref="E106:F106"/>
    <mergeCell ref="E107:F107"/>
    <mergeCell ref="E108:F108"/>
    <mergeCell ref="E109:F109"/>
    <mergeCell ref="E110:F110"/>
    <mergeCell ref="H112:I112"/>
    <mergeCell ref="E98:F98"/>
    <mergeCell ref="E99:F99"/>
    <mergeCell ref="E100:F100"/>
    <mergeCell ref="E101:F101"/>
    <mergeCell ref="H103:I103"/>
    <mergeCell ref="E105:F105"/>
    <mergeCell ref="E90:F90"/>
    <mergeCell ref="E91:F91"/>
    <mergeCell ref="E174:F174"/>
    <mergeCell ref="E175:F175"/>
    <mergeCell ref="E176:F176"/>
    <mergeCell ref="E177:F177"/>
    <mergeCell ref="E178:F178"/>
    <mergeCell ref="H180:I180"/>
    <mergeCell ref="H205:I205"/>
    <mergeCell ref="E207:F207"/>
    <mergeCell ref="E208:F208"/>
    <mergeCell ref="E209:F209"/>
    <mergeCell ref="E210:F210"/>
    <mergeCell ref="E121:F121"/>
    <mergeCell ref="E122:F122"/>
    <mergeCell ref="E123:F123"/>
    <mergeCell ref="E124:F124"/>
    <mergeCell ref="H126:I126"/>
    <mergeCell ref="E152:F152"/>
    <mergeCell ref="E153:F153"/>
    <mergeCell ref="E154:F154"/>
    <mergeCell ref="E155:F155"/>
    <mergeCell ref="H157:I157"/>
    <mergeCell ref="E159:F159"/>
    <mergeCell ref="H143:I143"/>
    <mergeCell ref="E145:F145"/>
    <mergeCell ref="E146:F146"/>
    <mergeCell ref="E147:F147"/>
    <mergeCell ref="E148:F148"/>
    <mergeCell ref="H150:I150"/>
    <mergeCell ref="E136:F136"/>
    <mergeCell ref="E137:F137"/>
    <mergeCell ref="E138:F138"/>
    <mergeCell ref="E139:F139"/>
    <mergeCell ref="H221:I221"/>
    <mergeCell ref="E223:F223"/>
    <mergeCell ref="E224:F224"/>
    <mergeCell ref="E225:F225"/>
    <mergeCell ref="E248:F248"/>
    <mergeCell ref="H250:I250"/>
    <mergeCell ref="E252:F252"/>
    <mergeCell ref="E253:F253"/>
    <mergeCell ref="E254:F254"/>
    <mergeCell ref="E167:F167"/>
    <mergeCell ref="E168:F168"/>
    <mergeCell ref="E169:F169"/>
    <mergeCell ref="H171:I171"/>
    <mergeCell ref="E173:F173"/>
    <mergeCell ref="E196:F196"/>
    <mergeCell ref="H198:I198"/>
    <mergeCell ref="E200:F200"/>
    <mergeCell ref="E201:F201"/>
    <mergeCell ref="E202:F202"/>
    <mergeCell ref="E203:F203"/>
    <mergeCell ref="H189:I189"/>
    <mergeCell ref="E191:F191"/>
    <mergeCell ref="E192:F192"/>
    <mergeCell ref="E193:F193"/>
    <mergeCell ref="E194:F194"/>
    <mergeCell ref="E195:F195"/>
    <mergeCell ref="E182:F182"/>
    <mergeCell ref="E183:F183"/>
    <mergeCell ref="E184:F184"/>
    <mergeCell ref="E185:F185"/>
    <mergeCell ref="E186:F186"/>
    <mergeCell ref="E187:F187"/>
    <mergeCell ref="E266:F266"/>
    <mergeCell ref="H268:I268"/>
    <mergeCell ref="E292:F292"/>
    <mergeCell ref="E293:F293"/>
    <mergeCell ref="E294:F294"/>
    <mergeCell ref="E295:F295"/>
    <mergeCell ref="H297:I297"/>
    <mergeCell ref="H212:I212"/>
    <mergeCell ref="E214:F214"/>
    <mergeCell ref="E215:F215"/>
    <mergeCell ref="E216:F216"/>
    <mergeCell ref="E217:F217"/>
    <mergeCell ref="E242:F242"/>
    <mergeCell ref="E243:F243"/>
    <mergeCell ref="E244:F244"/>
    <mergeCell ref="E245:F245"/>
    <mergeCell ref="E246:F246"/>
    <mergeCell ref="E247:F247"/>
    <mergeCell ref="H235:I235"/>
    <mergeCell ref="E237:F237"/>
    <mergeCell ref="E238:F238"/>
    <mergeCell ref="E239:F239"/>
    <mergeCell ref="E240:F240"/>
    <mergeCell ref="E241:F241"/>
    <mergeCell ref="E226:F226"/>
    <mergeCell ref="H228:I228"/>
    <mergeCell ref="E230:F230"/>
    <mergeCell ref="E231:F231"/>
    <mergeCell ref="E232:F232"/>
    <mergeCell ref="E233:F233"/>
    <mergeCell ref="E218:F218"/>
    <mergeCell ref="E219:F219"/>
    <mergeCell ref="E334:F334"/>
    <mergeCell ref="E335:F335"/>
    <mergeCell ref="E336:F336"/>
    <mergeCell ref="H338:I338"/>
    <mergeCell ref="E340:F340"/>
    <mergeCell ref="E255:F255"/>
    <mergeCell ref="E256:F256"/>
    <mergeCell ref="H258:I258"/>
    <mergeCell ref="E260:F260"/>
    <mergeCell ref="E261:F261"/>
    <mergeCell ref="E284:F284"/>
    <mergeCell ref="E285:F285"/>
    <mergeCell ref="E286:F286"/>
    <mergeCell ref="H288:I288"/>
    <mergeCell ref="E290:F290"/>
    <mergeCell ref="E291:F291"/>
    <mergeCell ref="E276:F276"/>
    <mergeCell ref="H278:I278"/>
    <mergeCell ref="E280:F280"/>
    <mergeCell ref="E281:F281"/>
    <mergeCell ref="E282:F282"/>
    <mergeCell ref="E283:F283"/>
    <mergeCell ref="E270:F270"/>
    <mergeCell ref="E271:F271"/>
    <mergeCell ref="E272:F272"/>
    <mergeCell ref="E273:F273"/>
    <mergeCell ref="E274:F274"/>
    <mergeCell ref="E275:F275"/>
    <mergeCell ref="E262:F262"/>
    <mergeCell ref="E263:F263"/>
    <mergeCell ref="E264:F264"/>
    <mergeCell ref="E265:F265"/>
    <mergeCell ref="E299:F299"/>
    <mergeCell ref="E300:F300"/>
    <mergeCell ref="E301:F301"/>
    <mergeCell ref="E302:F302"/>
    <mergeCell ref="E303:F303"/>
    <mergeCell ref="E326:F326"/>
    <mergeCell ref="E327:F327"/>
    <mergeCell ref="E328:F328"/>
    <mergeCell ref="H330:I330"/>
    <mergeCell ref="E332:F332"/>
    <mergeCell ref="E333:F333"/>
    <mergeCell ref="E318:F318"/>
    <mergeCell ref="H320:I320"/>
    <mergeCell ref="E322:F322"/>
    <mergeCell ref="E323:F323"/>
    <mergeCell ref="E324:F324"/>
    <mergeCell ref="E325:F325"/>
    <mergeCell ref="E312:F312"/>
    <mergeCell ref="E313:F313"/>
    <mergeCell ref="E314:F314"/>
    <mergeCell ref="E315:F315"/>
    <mergeCell ref="E316:F316"/>
    <mergeCell ref="E317:F317"/>
    <mergeCell ref="H305:I305"/>
    <mergeCell ref="E307:F307"/>
    <mergeCell ref="E308:F308"/>
    <mergeCell ref="E309:F309"/>
    <mergeCell ref="E310:F310"/>
    <mergeCell ref="E311:F311"/>
    <mergeCell ref="H355:I355"/>
    <mergeCell ref="E357:F357"/>
    <mergeCell ref="E358:F358"/>
    <mergeCell ref="E359:F359"/>
    <mergeCell ref="E360:F360"/>
    <mergeCell ref="E361:F361"/>
    <mergeCell ref="E346:F346"/>
    <mergeCell ref="H348:I348"/>
    <mergeCell ref="E350:F350"/>
    <mergeCell ref="E351:F351"/>
    <mergeCell ref="E352:F352"/>
    <mergeCell ref="E353:F353"/>
    <mergeCell ref="E378:F378"/>
    <mergeCell ref="E379:F379"/>
    <mergeCell ref="E380:F380"/>
    <mergeCell ref="E381:F381"/>
    <mergeCell ref="E382:F382"/>
    <mergeCell ref="H399:I399"/>
    <mergeCell ref="E401:F401"/>
    <mergeCell ref="E402:F402"/>
    <mergeCell ref="E403:F403"/>
    <mergeCell ref="H389:I389"/>
    <mergeCell ref="E391:F391"/>
    <mergeCell ref="E392:F392"/>
    <mergeCell ref="E393:F393"/>
    <mergeCell ref="E394:F394"/>
    <mergeCell ref="E395:F395"/>
    <mergeCell ref="E418:F418"/>
    <mergeCell ref="H420:I420"/>
    <mergeCell ref="E422:F422"/>
    <mergeCell ref="E423:F423"/>
    <mergeCell ref="E424:F424"/>
    <mergeCell ref="E341:F341"/>
    <mergeCell ref="E342:F342"/>
    <mergeCell ref="E343:F343"/>
    <mergeCell ref="E344:F344"/>
    <mergeCell ref="E345:F345"/>
    <mergeCell ref="E370:F370"/>
    <mergeCell ref="E371:F371"/>
    <mergeCell ref="E372:F372"/>
    <mergeCell ref="E373:F373"/>
    <mergeCell ref="E374:F374"/>
    <mergeCell ref="H376:I376"/>
    <mergeCell ref="E362:F362"/>
    <mergeCell ref="E363:F363"/>
    <mergeCell ref="H365:I365"/>
    <mergeCell ref="E367:F367"/>
    <mergeCell ref="E368:F368"/>
    <mergeCell ref="E369:F369"/>
    <mergeCell ref="E444:F444"/>
    <mergeCell ref="E445:F445"/>
    <mergeCell ref="E430:F430"/>
    <mergeCell ref="H432:I432"/>
    <mergeCell ref="E434:F434"/>
    <mergeCell ref="E435:F435"/>
    <mergeCell ref="E436:F436"/>
    <mergeCell ref="E437:F437"/>
    <mergeCell ref="E460:F460"/>
    <mergeCell ref="E461:F461"/>
    <mergeCell ref="E462:F462"/>
    <mergeCell ref="H464:I464"/>
    <mergeCell ref="E466:F466"/>
    <mergeCell ref="E383:F383"/>
    <mergeCell ref="E384:F384"/>
    <mergeCell ref="E385:F385"/>
    <mergeCell ref="E386:F386"/>
    <mergeCell ref="E387:F387"/>
    <mergeCell ref="E412:F412"/>
    <mergeCell ref="E413:F413"/>
    <mergeCell ref="E414:F414"/>
    <mergeCell ref="E415:F415"/>
    <mergeCell ref="E416:F416"/>
    <mergeCell ref="E417:F417"/>
    <mergeCell ref="E404:F404"/>
    <mergeCell ref="E405:F405"/>
    <mergeCell ref="E406:F406"/>
    <mergeCell ref="E407:F407"/>
    <mergeCell ref="H409:I409"/>
    <mergeCell ref="E411:F411"/>
    <mergeCell ref="E396:F396"/>
    <mergeCell ref="E397:F397"/>
    <mergeCell ref="E472:F472"/>
    <mergeCell ref="E473:F473"/>
    <mergeCell ref="E474:F474"/>
    <mergeCell ref="H476:I476"/>
    <mergeCell ref="E478:F478"/>
    <mergeCell ref="E479:F479"/>
    <mergeCell ref="E502:F502"/>
    <mergeCell ref="E503:F503"/>
    <mergeCell ref="E504:F504"/>
    <mergeCell ref="E505:F505"/>
    <mergeCell ref="H507:I507"/>
    <mergeCell ref="E425:F425"/>
    <mergeCell ref="E426:F426"/>
    <mergeCell ref="E427:F427"/>
    <mergeCell ref="E428:F428"/>
    <mergeCell ref="E429:F429"/>
    <mergeCell ref="H453:I453"/>
    <mergeCell ref="E455:F455"/>
    <mergeCell ref="E456:F456"/>
    <mergeCell ref="E457:F457"/>
    <mergeCell ref="E458:F458"/>
    <mergeCell ref="E459:F459"/>
    <mergeCell ref="E446:F446"/>
    <mergeCell ref="E447:F447"/>
    <mergeCell ref="E448:F448"/>
    <mergeCell ref="E449:F449"/>
    <mergeCell ref="E450:F450"/>
    <mergeCell ref="E451:F451"/>
    <mergeCell ref="E438:F438"/>
    <mergeCell ref="E439:F439"/>
    <mergeCell ref="E440:F440"/>
    <mergeCell ref="H442:I442"/>
    <mergeCell ref="H517:I517"/>
    <mergeCell ref="E519:F519"/>
    <mergeCell ref="E520:F520"/>
    <mergeCell ref="E521:F521"/>
    <mergeCell ref="E544:F544"/>
    <mergeCell ref="E545:F545"/>
    <mergeCell ref="E546:F546"/>
    <mergeCell ref="E547:F547"/>
    <mergeCell ref="H549:I549"/>
    <mergeCell ref="E467:F467"/>
    <mergeCell ref="E468:F468"/>
    <mergeCell ref="E469:F469"/>
    <mergeCell ref="E470:F470"/>
    <mergeCell ref="E471:F471"/>
    <mergeCell ref="E494:F494"/>
    <mergeCell ref="E495:F495"/>
    <mergeCell ref="H497:I497"/>
    <mergeCell ref="E499:F499"/>
    <mergeCell ref="E500:F500"/>
    <mergeCell ref="E501:F501"/>
    <mergeCell ref="H487:I487"/>
    <mergeCell ref="E489:F489"/>
    <mergeCell ref="E490:F490"/>
    <mergeCell ref="E491:F491"/>
    <mergeCell ref="E492:F492"/>
    <mergeCell ref="E493:F493"/>
    <mergeCell ref="E480:F480"/>
    <mergeCell ref="E481:F481"/>
    <mergeCell ref="E482:F482"/>
    <mergeCell ref="E483:F483"/>
    <mergeCell ref="E484:F484"/>
    <mergeCell ref="E485:F485"/>
    <mergeCell ref="E562:F562"/>
    <mergeCell ref="E563:F563"/>
    <mergeCell ref="E586:F586"/>
    <mergeCell ref="E587:F587"/>
    <mergeCell ref="E588:F588"/>
    <mergeCell ref="E589:F589"/>
    <mergeCell ref="E590:F590"/>
    <mergeCell ref="E509:F509"/>
    <mergeCell ref="E510:F510"/>
    <mergeCell ref="E511:F511"/>
    <mergeCell ref="E512:F512"/>
    <mergeCell ref="E513:F513"/>
    <mergeCell ref="E536:F536"/>
    <mergeCell ref="H538:I538"/>
    <mergeCell ref="E540:F540"/>
    <mergeCell ref="E541:F541"/>
    <mergeCell ref="E542:F542"/>
    <mergeCell ref="E543:F543"/>
    <mergeCell ref="E530:F530"/>
    <mergeCell ref="E531:F531"/>
    <mergeCell ref="E532:F532"/>
    <mergeCell ref="E533:F533"/>
    <mergeCell ref="E534:F534"/>
    <mergeCell ref="E535:F535"/>
    <mergeCell ref="E522:F522"/>
    <mergeCell ref="E523:F523"/>
    <mergeCell ref="E524:F524"/>
    <mergeCell ref="E525:F525"/>
    <mergeCell ref="E526:F526"/>
    <mergeCell ref="H528:I528"/>
    <mergeCell ref="E514:F514"/>
    <mergeCell ref="E515:F515"/>
    <mergeCell ref="E626:F626"/>
    <mergeCell ref="E627:F627"/>
    <mergeCell ref="E628:F628"/>
    <mergeCell ref="E629:F629"/>
    <mergeCell ref="E630:F630"/>
    <mergeCell ref="E551:F551"/>
    <mergeCell ref="E552:F552"/>
    <mergeCell ref="E553:F553"/>
    <mergeCell ref="E554:F554"/>
    <mergeCell ref="E555:F555"/>
    <mergeCell ref="E578:F578"/>
    <mergeCell ref="E579:F579"/>
    <mergeCell ref="E580:F580"/>
    <mergeCell ref="H582:I582"/>
    <mergeCell ref="E584:F584"/>
    <mergeCell ref="E585:F585"/>
    <mergeCell ref="E572:F572"/>
    <mergeCell ref="E573:F573"/>
    <mergeCell ref="E574:F574"/>
    <mergeCell ref="E575:F575"/>
    <mergeCell ref="E576:F576"/>
    <mergeCell ref="E577:F577"/>
    <mergeCell ref="E564:F564"/>
    <mergeCell ref="E565:F565"/>
    <mergeCell ref="E566:F566"/>
    <mergeCell ref="E567:F567"/>
    <mergeCell ref="E568:F568"/>
    <mergeCell ref="H570:I570"/>
    <mergeCell ref="E556:F556"/>
    <mergeCell ref="H558:I558"/>
    <mergeCell ref="E560:F560"/>
    <mergeCell ref="E561:F561"/>
    <mergeCell ref="E591:F591"/>
    <mergeCell ref="E592:F592"/>
    <mergeCell ref="E601:F601"/>
    <mergeCell ref="E602:F602"/>
    <mergeCell ref="E603:F603"/>
    <mergeCell ref="E618:F618"/>
    <mergeCell ref="E619:F619"/>
    <mergeCell ref="E620:F620"/>
    <mergeCell ref="H622:I622"/>
    <mergeCell ref="E624:F624"/>
    <mergeCell ref="E625:F625"/>
    <mergeCell ref="E612:F612"/>
    <mergeCell ref="E613:F613"/>
    <mergeCell ref="E614:F614"/>
    <mergeCell ref="E615:F615"/>
    <mergeCell ref="E616:F616"/>
    <mergeCell ref="E617:F617"/>
    <mergeCell ref="E604:F604"/>
    <mergeCell ref="E605:F605"/>
    <mergeCell ref="E606:F606"/>
    <mergeCell ref="H608:I608"/>
    <mergeCell ref="E610:F610"/>
    <mergeCell ref="E611:F611"/>
    <mergeCell ref="H594:I594"/>
    <mergeCell ref="E596:F596"/>
    <mergeCell ref="E597:F597"/>
    <mergeCell ref="E598:F598"/>
    <mergeCell ref="E599:F599"/>
    <mergeCell ref="E600:F600"/>
    <mergeCell ref="H644:I644"/>
    <mergeCell ref="E646:F646"/>
    <mergeCell ref="E647:F647"/>
    <mergeCell ref="E648:F648"/>
    <mergeCell ref="E649:F649"/>
    <mergeCell ref="E650:F650"/>
    <mergeCell ref="H633:I633"/>
    <mergeCell ref="E635:F635"/>
    <mergeCell ref="E636:F636"/>
    <mergeCell ref="E637:F637"/>
    <mergeCell ref="E638:F638"/>
    <mergeCell ref="E639:F639"/>
    <mergeCell ref="E668:F668"/>
    <mergeCell ref="E669:F669"/>
    <mergeCell ref="E670:F670"/>
    <mergeCell ref="E671:F671"/>
    <mergeCell ref="E672:F672"/>
    <mergeCell ref="E690:F690"/>
    <mergeCell ref="E691:F691"/>
    <mergeCell ref="H693:I693"/>
    <mergeCell ref="E695:F695"/>
    <mergeCell ref="H676:I676"/>
    <mergeCell ref="E678:F678"/>
    <mergeCell ref="E679:F679"/>
    <mergeCell ref="E680:F680"/>
    <mergeCell ref="E681:F681"/>
    <mergeCell ref="E682:F682"/>
    <mergeCell ref="E710:F710"/>
    <mergeCell ref="E711:F711"/>
    <mergeCell ref="E712:F712"/>
    <mergeCell ref="E713:F713"/>
    <mergeCell ref="E714:F714"/>
    <mergeCell ref="E631:F631"/>
    <mergeCell ref="E640:F640"/>
    <mergeCell ref="E641:F641"/>
    <mergeCell ref="E642:F642"/>
    <mergeCell ref="E651:F651"/>
    <mergeCell ref="E660:F660"/>
    <mergeCell ref="E661:F661"/>
    <mergeCell ref="E662:F662"/>
    <mergeCell ref="E663:F663"/>
    <mergeCell ref="H665:I665"/>
    <mergeCell ref="E667:F667"/>
    <mergeCell ref="E652:F652"/>
    <mergeCell ref="E653:F653"/>
    <mergeCell ref="H655:I655"/>
    <mergeCell ref="E657:F657"/>
    <mergeCell ref="E658:F658"/>
    <mergeCell ref="E659:F659"/>
    <mergeCell ref="E734:F734"/>
    <mergeCell ref="E735:F735"/>
    <mergeCell ref="E722:F722"/>
    <mergeCell ref="E723:F723"/>
    <mergeCell ref="E724:F724"/>
    <mergeCell ref="E725:F725"/>
    <mergeCell ref="E726:F726"/>
    <mergeCell ref="E727:F727"/>
    <mergeCell ref="E752:F752"/>
    <mergeCell ref="E753:F753"/>
    <mergeCell ref="E754:F754"/>
    <mergeCell ref="H756:I756"/>
    <mergeCell ref="E758:F758"/>
    <mergeCell ref="E673:F673"/>
    <mergeCell ref="E674:F674"/>
    <mergeCell ref="E683:F683"/>
    <mergeCell ref="E684:F684"/>
    <mergeCell ref="E685:F685"/>
    <mergeCell ref="E702:F702"/>
    <mergeCell ref="E703:F703"/>
    <mergeCell ref="H705:I705"/>
    <mergeCell ref="E707:F707"/>
    <mergeCell ref="E708:F708"/>
    <mergeCell ref="E709:F709"/>
    <mergeCell ref="E696:F696"/>
    <mergeCell ref="E697:F697"/>
    <mergeCell ref="E698:F698"/>
    <mergeCell ref="E699:F699"/>
    <mergeCell ref="E700:F700"/>
    <mergeCell ref="E701:F701"/>
    <mergeCell ref="H687:I687"/>
    <mergeCell ref="E689:F689"/>
    <mergeCell ref="E764:F764"/>
    <mergeCell ref="H766:I766"/>
    <mergeCell ref="E768:F768"/>
    <mergeCell ref="E769:F769"/>
    <mergeCell ref="E770:F770"/>
    <mergeCell ref="E771:F771"/>
    <mergeCell ref="E796:F796"/>
    <mergeCell ref="E797:F797"/>
    <mergeCell ref="E798:F798"/>
    <mergeCell ref="E799:F799"/>
    <mergeCell ref="E800:F800"/>
    <mergeCell ref="E715:F715"/>
    <mergeCell ref="H717:I717"/>
    <mergeCell ref="E719:F719"/>
    <mergeCell ref="E720:F720"/>
    <mergeCell ref="E721:F721"/>
    <mergeCell ref="E744:F744"/>
    <mergeCell ref="E745:F745"/>
    <mergeCell ref="E746:F746"/>
    <mergeCell ref="H748:I748"/>
    <mergeCell ref="E750:F750"/>
    <mergeCell ref="E751:F751"/>
    <mergeCell ref="E736:F736"/>
    <mergeCell ref="E737:F737"/>
    <mergeCell ref="E738:F738"/>
    <mergeCell ref="H740:I740"/>
    <mergeCell ref="E742:F742"/>
    <mergeCell ref="E743:F743"/>
    <mergeCell ref="H729:I729"/>
    <mergeCell ref="E731:F731"/>
    <mergeCell ref="E732:F732"/>
    <mergeCell ref="E733:F733"/>
    <mergeCell ref="H811:I811"/>
    <mergeCell ref="E813:F813"/>
    <mergeCell ref="E814:F814"/>
    <mergeCell ref="E815:F815"/>
    <mergeCell ref="E838:F838"/>
    <mergeCell ref="H840:I840"/>
    <mergeCell ref="E842:F842"/>
    <mergeCell ref="E843:F843"/>
    <mergeCell ref="E844:F844"/>
    <mergeCell ref="E759:F759"/>
    <mergeCell ref="E760:F760"/>
    <mergeCell ref="E761:F761"/>
    <mergeCell ref="E762:F762"/>
    <mergeCell ref="E763:F763"/>
    <mergeCell ref="E788:F788"/>
    <mergeCell ref="E789:F789"/>
    <mergeCell ref="E790:F790"/>
    <mergeCell ref="E791:F791"/>
    <mergeCell ref="H793:I793"/>
    <mergeCell ref="E795:F795"/>
    <mergeCell ref="E780:F780"/>
    <mergeCell ref="E781:F781"/>
    <mergeCell ref="E782:F782"/>
    <mergeCell ref="E783:F783"/>
    <mergeCell ref="H785:I785"/>
    <mergeCell ref="E787:F787"/>
    <mergeCell ref="E772:F772"/>
    <mergeCell ref="E773:F773"/>
    <mergeCell ref="E774:F774"/>
    <mergeCell ref="H776:I776"/>
    <mergeCell ref="E778:F778"/>
    <mergeCell ref="E779:F779"/>
    <mergeCell ref="E856:F856"/>
    <mergeCell ref="E857:F857"/>
    <mergeCell ref="E880:F880"/>
    <mergeCell ref="E881:F881"/>
    <mergeCell ref="E882:F882"/>
    <mergeCell ref="E883:F883"/>
    <mergeCell ref="E884:F884"/>
    <mergeCell ref="H802:I802"/>
    <mergeCell ref="E804:F804"/>
    <mergeCell ref="E805:F805"/>
    <mergeCell ref="E806:F806"/>
    <mergeCell ref="E807:F807"/>
    <mergeCell ref="E832:F832"/>
    <mergeCell ref="E833:F833"/>
    <mergeCell ref="E834:F834"/>
    <mergeCell ref="E835:F835"/>
    <mergeCell ref="E836:F836"/>
    <mergeCell ref="E837:F837"/>
    <mergeCell ref="E824:F824"/>
    <mergeCell ref="E825:F825"/>
    <mergeCell ref="E826:F826"/>
    <mergeCell ref="E827:F827"/>
    <mergeCell ref="E828:F828"/>
    <mergeCell ref="H830:I830"/>
    <mergeCell ref="E816:F816"/>
    <mergeCell ref="E817:F817"/>
    <mergeCell ref="H819:I819"/>
    <mergeCell ref="E821:F821"/>
    <mergeCell ref="E822:F822"/>
    <mergeCell ref="E823:F823"/>
    <mergeCell ref="E808:F808"/>
    <mergeCell ref="E809:F809"/>
    <mergeCell ref="E922:F922"/>
    <mergeCell ref="E923:F923"/>
    <mergeCell ref="E924:F924"/>
    <mergeCell ref="E925:F925"/>
    <mergeCell ref="E926:F926"/>
    <mergeCell ref="E845:F845"/>
    <mergeCell ref="E846:F846"/>
    <mergeCell ref="E847:F847"/>
    <mergeCell ref="E848:F848"/>
    <mergeCell ref="E849:F849"/>
    <mergeCell ref="E872:F872"/>
    <mergeCell ref="H874:I874"/>
    <mergeCell ref="E876:F876"/>
    <mergeCell ref="E877:F877"/>
    <mergeCell ref="E878:F878"/>
    <mergeCell ref="E879:F879"/>
    <mergeCell ref="E866:F866"/>
    <mergeCell ref="E867:F867"/>
    <mergeCell ref="E868:F868"/>
    <mergeCell ref="E869:F869"/>
    <mergeCell ref="E870:F870"/>
    <mergeCell ref="E871:F871"/>
    <mergeCell ref="E858:F858"/>
    <mergeCell ref="H860:I860"/>
    <mergeCell ref="E862:F862"/>
    <mergeCell ref="E863:F863"/>
    <mergeCell ref="E864:F864"/>
    <mergeCell ref="E865:F865"/>
    <mergeCell ref="E850:F850"/>
    <mergeCell ref="H852:I852"/>
    <mergeCell ref="E854:F854"/>
    <mergeCell ref="E855:F855"/>
    <mergeCell ref="E885:F885"/>
    <mergeCell ref="E886:F886"/>
    <mergeCell ref="E887:F887"/>
    <mergeCell ref="E896:F896"/>
    <mergeCell ref="E897:F897"/>
    <mergeCell ref="E914:F914"/>
    <mergeCell ref="E915:F915"/>
    <mergeCell ref="E916:F916"/>
    <mergeCell ref="H918:I918"/>
    <mergeCell ref="E920:F920"/>
    <mergeCell ref="E921:F921"/>
    <mergeCell ref="E906:F906"/>
    <mergeCell ref="E907:F907"/>
    <mergeCell ref="H909:I909"/>
    <mergeCell ref="E911:F911"/>
    <mergeCell ref="E912:F912"/>
    <mergeCell ref="E913:F913"/>
    <mergeCell ref="E898:F898"/>
    <mergeCell ref="H900:I900"/>
    <mergeCell ref="E902:F902"/>
    <mergeCell ref="E903:F903"/>
    <mergeCell ref="E904:F904"/>
    <mergeCell ref="E905:F905"/>
    <mergeCell ref="H889:I889"/>
    <mergeCell ref="E891:F891"/>
    <mergeCell ref="E892:F892"/>
    <mergeCell ref="E893:F893"/>
    <mergeCell ref="E894:F894"/>
    <mergeCell ref="E895:F895"/>
    <mergeCell ref="H939:I939"/>
    <mergeCell ref="E941:F941"/>
    <mergeCell ref="E942:F942"/>
    <mergeCell ref="E943:F943"/>
    <mergeCell ref="E944:F944"/>
    <mergeCell ref="E945:F945"/>
    <mergeCell ref="H929:I929"/>
    <mergeCell ref="E931:F931"/>
    <mergeCell ref="E932:F932"/>
    <mergeCell ref="E933:F933"/>
    <mergeCell ref="E934:F934"/>
    <mergeCell ref="E935:F935"/>
    <mergeCell ref="E964:F964"/>
    <mergeCell ref="E965:F965"/>
    <mergeCell ref="E966:F966"/>
    <mergeCell ref="E967:F967"/>
    <mergeCell ref="E968:F968"/>
    <mergeCell ref="E986:F986"/>
    <mergeCell ref="E987:F987"/>
    <mergeCell ref="E988:F988"/>
    <mergeCell ref="H990:I990"/>
    <mergeCell ref="E976:F976"/>
    <mergeCell ref="E977:F977"/>
    <mergeCell ref="E978:F978"/>
    <mergeCell ref="H980:I980"/>
    <mergeCell ref="E982:F982"/>
    <mergeCell ref="E983:F983"/>
    <mergeCell ref="E1006:F1006"/>
    <mergeCell ref="E1007:F1007"/>
    <mergeCell ref="E1008:F1008"/>
    <mergeCell ref="E1009:F1009"/>
    <mergeCell ref="H1011:I1011"/>
    <mergeCell ref="E927:F927"/>
    <mergeCell ref="E936:F936"/>
    <mergeCell ref="E937:F937"/>
    <mergeCell ref="E946:F946"/>
    <mergeCell ref="E947:F947"/>
    <mergeCell ref="E956:F956"/>
    <mergeCell ref="E957:F957"/>
    <mergeCell ref="E958:F958"/>
    <mergeCell ref="H960:I960"/>
    <mergeCell ref="E962:F962"/>
    <mergeCell ref="E963:F963"/>
    <mergeCell ref="E948:F948"/>
    <mergeCell ref="H950:I950"/>
    <mergeCell ref="E952:F952"/>
    <mergeCell ref="E953:F953"/>
    <mergeCell ref="E954:F954"/>
    <mergeCell ref="E955:F955"/>
    <mergeCell ref="H1031:I1031"/>
    <mergeCell ref="E1033:F1033"/>
    <mergeCell ref="E1018:F1018"/>
    <mergeCell ref="E1019:F1019"/>
    <mergeCell ref="H1021:I1021"/>
    <mergeCell ref="E1023:F1023"/>
    <mergeCell ref="E1024:F1024"/>
    <mergeCell ref="E1025:F1025"/>
    <mergeCell ref="E1048:F1048"/>
    <mergeCell ref="E1049:F1049"/>
    <mergeCell ref="E1050:F1050"/>
    <mergeCell ref="E1051:F1051"/>
    <mergeCell ref="H1053:I1053"/>
    <mergeCell ref="H970:I970"/>
    <mergeCell ref="E972:F972"/>
    <mergeCell ref="E973:F973"/>
    <mergeCell ref="E974:F974"/>
    <mergeCell ref="E975:F975"/>
    <mergeCell ref="E998:F998"/>
    <mergeCell ref="E999:F999"/>
    <mergeCell ref="H1001:I1001"/>
    <mergeCell ref="E1003:F1003"/>
    <mergeCell ref="E1004:F1004"/>
    <mergeCell ref="E1005:F1005"/>
    <mergeCell ref="E992:F992"/>
    <mergeCell ref="E993:F993"/>
    <mergeCell ref="E994:F994"/>
    <mergeCell ref="E995:F995"/>
    <mergeCell ref="E996:F996"/>
    <mergeCell ref="E997:F997"/>
    <mergeCell ref="E984:F984"/>
    <mergeCell ref="E985:F985"/>
    <mergeCell ref="E1060:F1060"/>
    <mergeCell ref="H1062:I1062"/>
    <mergeCell ref="E1064:F1064"/>
    <mergeCell ref="E1065:F1065"/>
    <mergeCell ref="E1066:F1066"/>
    <mergeCell ref="E1067:F1067"/>
    <mergeCell ref="E1090:F1090"/>
    <mergeCell ref="E1091:F1091"/>
    <mergeCell ref="E1092:F1092"/>
    <mergeCell ref="H1094:I1094"/>
    <mergeCell ref="E1096:F1096"/>
    <mergeCell ref="E1013:F1013"/>
    <mergeCell ref="E1014:F1014"/>
    <mergeCell ref="E1015:F1015"/>
    <mergeCell ref="E1016:F1016"/>
    <mergeCell ref="E1017:F1017"/>
    <mergeCell ref="E1040:F1040"/>
    <mergeCell ref="H1042:I1042"/>
    <mergeCell ref="E1044:F1044"/>
    <mergeCell ref="E1045:F1045"/>
    <mergeCell ref="E1046:F1046"/>
    <mergeCell ref="E1047:F1047"/>
    <mergeCell ref="E1034:F1034"/>
    <mergeCell ref="E1035:F1035"/>
    <mergeCell ref="E1036:F1036"/>
    <mergeCell ref="E1037:F1037"/>
    <mergeCell ref="E1038:F1038"/>
    <mergeCell ref="E1039:F1039"/>
    <mergeCell ref="E1026:F1026"/>
    <mergeCell ref="E1027:F1027"/>
    <mergeCell ref="E1028:F1028"/>
    <mergeCell ref="E1029:F1029"/>
    <mergeCell ref="E1106:F1106"/>
    <mergeCell ref="E1107:F1107"/>
    <mergeCell ref="E1108:F1108"/>
    <mergeCell ref="E1109:F1109"/>
    <mergeCell ref="E1132:F1132"/>
    <mergeCell ref="E1133:F1133"/>
    <mergeCell ref="E1134:F1134"/>
    <mergeCell ref="E1135:F1135"/>
    <mergeCell ref="E1136:F1136"/>
    <mergeCell ref="E1055:F1055"/>
    <mergeCell ref="E1056:F1056"/>
    <mergeCell ref="E1057:F1057"/>
    <mergeCell ref="E1058:F1058"/>
    <mergeCell ref="E1059:F1059"/>
    <mergeCell ref="E1082:F1082"/>
    <mergeCell ref="H1084:I1084"/>
    <mergeCell ref="E1086:F1086"/>
    <mergeCell ref="E1087:F1087"/>
    <mergeCell ref="E1088:F1088"/>
    <mergeCell ref="E1089:F1089"/>
    <mergeCell ref="E1076:F1076"/>
    <mergeCell ref="E1077:F1077"/>
    <mergeCell ref="E1078:F1078"/>
    <mergeCell ref="E1079:F1079"/>
    <mergeCell ref="E1080:F1080"/>
    <mergeCell ref="E1081:F1081"/>
    <mergeCell ref="E1068:F1068"/>
    <mergeCell ref="E1069:F1069"/>
    <mergeCell ref="E1070:F1070"/>
    <mergeCell ref="E1071:F1071"/>
    <mergeCell ref="H1073:I1073"/>
    <mergeCell ref="E1075:F1075"/>
    <mergeCell ref="H1147:I1147"/>
    <mergeCell ref="E1149:F1149"/>
    <mergeCell ref="E1172:F1172"/>
    <mergeCell ref="H1174:I1174"/>
    <mergeCell ref="E1176:F1176"/>
    <mergeCell ref="E1177:F1177"/>
    <mergeCell ref="E1178:F1178"/>
    <mergeCell ref="E1097:F1097"/>
    <mergeCell ref="E1098:F1098"/>
    <mergeCell ref="E1099:F1099"/>
    <mergeCell ref="E1100:F1100"/>
    <mergeCell ref="E1101:F1101"/>
    <mergeCell ref="E1124:F1124"/>
    <mergeCell ref="E1125:F1125"/>
    <mergeCell ref="E1126:F1126"/>
    <mergeCell ref="H1128:I1128"/>
    <mergeCell ref="E1130:F1130"/>
    <mergeCell ref="E1131:F1131"/>
    <mergeCell ref="E1118:F1118"/>
    <mergeCell ref="E1119:F1119"/>
    <mergeCell ref="E1120:F1120"/>
    <mergeCell ref="E1121:F1121"/>
    <mergeCell ref="E1122:F1122"/>
    <mergeCell ref="E1123:F1123"/>
    <mergeCell ref="E1110:F1110"/>
    <mergeCell ref="E1111:F1111"/>
    <mergeCell ref="E1112:F1112"/>
    <mergeCell ref="H1114:I1114"/>
    <mergeCell ref="E1116:F1116"/>
    <mergeCell ref="E1117:F1117"/>
    <mergeCell ref="E1102:F1102"/>
    <mergeCell ref="H1104:I1104"/>
    <mergeCell ref="E1216:F1216"/>
    <mergeCell ref="E1217:F1217"/>
    <mergeCell ref="E1218:F1218"/>
    <mergeCell ref="E1219:F1219"/>
    <mergeCell ref="H1221:I1221"/>
    <mergeCell ref="E1137:F1137"/>
    <mergeCell ref="E1138:F1138"/>
    <mergeCell ref="E1139:F1139"/>
    <mergeCell ref="E1140:F1140"/>
    <mergeCell ref="E1141:F1141"/>
    <mergeCell ref="H1165:I1165"/>
    <mergeCell ref="E1167:F1167"/>
    <mergeCell ref="E1168:F1168"/>
    <mergeCell ref="E1169:F1169"/>
    <mergeCell ref="E1170:F1170"/>
    <mergeCell ref="E1171:F1171"/>
    <mergeCell ref="E1158:F1158"/>
    <mergeCell ref="E1159:F1159"/>
    <mergeCell ref="E1160:F1160"/>
    <mergeCell ref="E1161:F1161"/>
    <mergeCell ref="E1162:F1162"/>
    <mergeCell ref="E1163:F1163"/>
    <mergeCell ref="E1150:F1150"/>
    <mergeCell ref="E1151:F1151"/>
    <mergeCell ref="E1152:F1152"/>
    <mergeCell ref="E1153:F1153"/>
    <mergeCell ref="E1154:F1154"/>
    <mergeCell ref="H1156:I1156"/>
    <mergeCell ref="E1142:F1142"/>
    <mergeCell ref="E1143:F1143"/>
    <mergeCell ref="E1144:F1144"/>
    <mergeCell ref="E1145:F1145"/>
    <mergeCell ref="E1179:F1179"/>
    <mergeCell ref="E1180:F1180"/>
    <mergeCell ref="E1181:F1181"/>
    <mergeCell ref="H1183:I1183"/>
    <mergeCell ref="E1185:F1185"/>
    <mergeCell ref="E1208:F1208"/>
    <mergeCell ref="H1210:I1210"/>
    <mergeCell ref="E1212:F1212"/>
    <mergeCell ref="E1213:F1213"/>
    <mergeCell ref="E1214:F1214"/>
    <mergeCell ref="E1215:F1215"/>
    <mergeCell ref="H1201:I1201"/>
    <mergeCell ref="E1203:F1203"/>
    <mergeCell ref="E1204:F1204"/>
    <mergeCell ref="E1205:F1205"/>
    <mergeCell ref="E1206:F1206"/>
    <mergeCell ref="E1207:F1207"/>
    <mergeCell ref="E1194:F1194"/>
    <mergeCell ref="E1195:F1195"/>
    <mergeCell ref="E1196:F1196"/>
    <mergeCell ref="E1197:F1197"/>
    <mergeCell ref="E1198:F1198"/>
    <mergeCell ref="E1199:F1199"/>
    <mergeCell ref="E1186:F1186"/>
    <mergeCell ref="E1187:F1187"/>
    <mergeCell ref="E1188:F1188"/>
    <mergeCell ref="E1189:F1189"/>
    <mergeCell ref="E1190:F1190"/>
    <mergeCell ref="H1192:I1192"/>
    <mergeCell ref="H1254:I1254"/>
    <mergeCell ref="E1256:F1256"/>
    <mergeCell ref="E1257:F1257"/>
    <mergeCell ref="H1243:I1243"/>
    <mergeCell ref="E1245:F1245"/>
    <mergeCell ref="E1246:F1246"/>
    <mergeCell ref="E1247:F1247"/>
    <mergeCell ref="E1248:F1248"/>
    <mergeCell ref="E1249:F1249"/>
    <mergeCell ref="E1236:F1236"/>
    <mergeCell ref="E1237:F1237"/>
    <mergeCell ref="E1238:F1238"/>
    <mergeCell ref="E1239:F1239"/>
    <mergeCell ref="E1240:F1240"/>
    <mergeCell ref="E1241:F1241"/>
    <mergeCell ref="E1228:F1228"/>
    <mergeCell ref="E1229:F1229"/>
    <mergeCell ref="E1230:F1230"/>
    <mergeCell ref="H1232:I1232"/>
    <mergeCell ref="E1234:F1234"/>
    <mergeCell ref="E1235:F1235"/>
    <mergeCell ref="E1268:F1268"/>
    <mergeCell ref="E1269:F1269"/>
    <mergeCell ref="E1270:F1270"/>
    <mergeCell ref="E1271:F1271"/>
    <mergeCell ref="E1300:F1300"/>
    <mergeCell ref="E1301:F1301"/>
    <mergeCell ref="E1302:F1302"/>
    <mergeCell ref="E1303:F1303"/>
    <mergeCell ref="E1304:F1304"/>
    <mergeCell ref="E1223:F1223"/>
    <mergeCell ref="E1224:F1224"/>
    <mergeCell ref="E1225:F1225"/>
    <mergeCell ref="E1226:F1226"/>
    <mergeCell ref="E1227:F1227"/>
    <mergeCell ref="E1250:F1250"/>
    <mergeCell ref="E1251:F1251"/>
    <mergeCell ref="E1252:F1252"/>
    <mergeCell ref="E1258:F1258"/>
    <mergeCell ref="E1259:F1259"/>
    <mergeCell ref="E1260:F1260"/>
    <mergeCell ref="E1261:F1261"/>
    <mergeCell ref="E1262:F1262"/>
    <mergeCell ref="E1316:F1316"/>
    <mergeCell ref="E1317:F1317"/>
    <mergeCell ref="E1340:F1340"/>
    <mergeCell ref="H1342:I1342"/>
    <mergeCell ref="E1344:F1344"/>
    <mergeCell ref="E1345:F1345"/>
    <mergeCell ref="E1346:F1346"/>
    <mergeCell ref="E1263:F1263"/>
    <mergeCell ref="E1272:F1272"/>
    <mergeCell ref="E1273:F1273"/>
    <mergeCell ref="E1274:F1274"/>
    <mergeCell ref="E1283:F1283"/>
    <mergeCell ref="E1292:F1292"/>
    <mergeCell ref="E1293:F1293"/>
    <mergeCell ref="E1294:F1294"/>
    <mergeCell ref="E1295:F1295"/>
    <mergeCell ref="E1296:F1296"/>
    <mergeCell ref="H1298:I1298"/>
    <mergeCell ref="E1284:F1284"/>
    <mergeCell ref="E1285:F1285"/>
    <mergeCell ref="H1287:I1287"/>
    <mergeCell ref="E1289:F1289"/>
    <mergeCell ref="E1290:F1290"/>
    <mergeCell ref="E1291:F1291"/>
    <mergeCell ref="H1276:I1276"/>
    <mergeCell ref="E1278:F1278"/>
    <mergeCell ref="E1279:F1279"/>
    <mergeCell ref="E1280:F1280"/>
    <mergeCell ref="E1281:F1281"/>
    <mergeCell ref="E1282:F1282"/>
    <mergeCell ref="H1265:I1265"/>
    <mergeCell ref="E1267:F1267"/>
    <mergeCell ref="E1382:F1382"/>
    <mergeCell ref="E1383:F1383"/>
    <mergeCell ref="E1384:F1384"/>
    <mergeCell ref="H1386:I1386"/>
    <mergeCell ref="E1388:F1388"/>
    <mergeCell ref="E1305:F1305"/>
    <mergeCell ref="E1306:F1306"/>
    <mergeCell ref="E1307:F1307"/>
    <mergeCell ref="H1309:I1309"/>
    <mergeCell ref="E1311:F1311"/>
    <mergeCell ref="E1334:F1334"/>
    <mergeCell ref="E1335:F1335"/>
    <mergeCell ref="E1336:F1336"/>
    <mergeCell ref="E1337:F1337"/>
    <mergeCell ref="E1338:F1338"/>
    <mergeCell ref="E1339:F1339"/>
    <mergeCell ref="E1326:F1326"/>
    <mergeCell ref="E1327:F1327"/>
    <mergeCell ref="E1328:F1328"/>
    <mergeCell ref="E1329:F1329"/>
    <mergeCell ref="H1331:I1331"/>
    <mergeCell ref="E1333:F1333"/>
    <mergeCell ref="E1318:F1318"/>
    <mergeCell ref="H1320:I1320"/>
    <mergeCell ref="E1322:F1322"/>
    <mergeCell ref="E1323:F1323"/>
    <mergeCell ref="E1324:F1324"/>
    <mergeCell ref="E1325:F1325"/>
    <mergeCell ref="E1312:F1312"/>
    <mergeCell ref="E1313:F1313"/>
    <mergeCell ref="E1314:F1314"/>
    <mergeCell ref="E1315:F1315"/>
    <mergeCell ref="E1347:F1347"/>
    <mergeCell ref="E1348:F1348"/>
    <mergeCell ref="E1349:F1349"/>
    <mergeCell ref="E1350:F1350"/>
    <mergeCell ref="E1351:F1351"/>
    <mergeCell ref="H1375:I1375"/>
    <mergeCell ref="E1377:F1377"/>
    <mergeCell ref="E1378:F1378"/>
    <mergeCell ref="E1379:F1379"/>
    <mergeCell ref="E1380:F1380"/>
    <mergeCell ref="E1381:F1381"/>
    <mergeCell ref="E1368:F1368"/>
    <mergeCell ref="E1369:F1369"/>
    <mergeCell ref="E1370:F1370"/>
    <mergeCell ref="E1371:F1371"/>
    <mergeCell ref="E1372:F1372"/>
    <mergeCell ref="E1373:F1373"/>
    <mergeCell ref="E1360:F1360"/>
    <mergeCell ref="E1361:F1361"/>
    <mergeCell ref="E1362:F1362"/>
    <mergeCell ref="H1364:I1364"/>
    <mergeCell ref="E1366:F1366"/>
    <mergeCell ref="E1367:F1367"/>
    <mergeCell ref="H1353:I1353"/>
    <mergeCell ref="E1355:F1355"/>
    <mergeCell ref="E1356:F1356"/>
    <mergeCell ref="E1357:F1357"/>
    <mergeCell ref="E1358:F1358"/>
    <mergeCell ref="E1359:F1359"/>
    <mergeCell ref="E1402:F1402"/>
    <mergeCell ref="E1403:F1403"/>
    <mergeCell ref="E1404:F1404"/>
    <mergeCell ref="E1405:F1405"/>
    <mergeCell ref="E1406:F1406"/>
    <mergeCell ref="H1408:I1408"/>
    <mergeCell ref="E1394:F1394"/>
    <mergeCell ref="E1395:F1395"/>
    <mergeCell ref="H1397:I1397"/>
    <mergeCell ref="E1399:F1399"/>
    <mergeCell ref="E1400:F1400"/>
    <mergeCell ref="E1401:F1401"/>
    <mergeCell ref="E1424:F1424"/>
    <mergeCell ref="E1425:F1425"/>
    <mergeCell ref="H1427:I1427"/>
    <mergeCell ref="E1429:F1429"/>
    <mergeCell ref="E1430:F1430"/>
    <mergeCell ref="E1448:F1448"/>
    <mergeCell ref="E1449:F1449"/>
    <mergeCell ref="E1450:F1450"/>
    <mergeCell ref="E1451:F1451"/>
    <mergeCell ref="H1436:I1436"/>
    <mergeCell ref="E1438:F1438"/>
    <mergeCell ref="E1439:F1439"/>
    <mergeCell ref="E1440:F1440"/>
    <mergeCell ref="E1441:F1441"/>
    <mergeCell ref="E1442:F1442"/>
    <mergeCell ref="E1468:F1468"/>
    <mergeCell ref="E1469:F1469"/>
    <mergeCell ref="E1470:F1470"/>
    <mergeCell ref="E1471:F1471"/>
    <mergeCell ref="E1472:F1472"/>
    <mergeCell ref="E1389:F1389"/>
    <mergeCell ref="E1390:F1390"/>
    <mergeCell ref="E1391:F1391"/>
    <mergeCell ref="E1392:F1392"/>
    <mergeCell ref="E1393:F1393"/>
    <mergeCell ref="E1416:F1416"/>
    <mergeCell ref="E1417:F1417"/>
    <mergeCell ref="H1419:I1419"/>
    <mergeCell ref="E1421:F1421"/>
    <mergeCell ref="E1422:F1422"/>
    <mergeCell ref="E1423:F1423"/>
    <mergeCell ref="E1410:F1410"/>
    <mergeCell ref="E1411:F1411"/>
    <mergeCell ref="E1412:F1412"/>
    <mergeCell ref="E1413:F1413"/>
    <mergeCell ref="E1414:F1414"/>
    <mergeCell ref="E1415:F1415"/>
    <mergeCell ref="E1492:F1492"/>
    <mergeCell ref="E1493:F1493"/>
    <mergeCell ref="E1480:F1480"/>
    <mergeCell ref="E1481:F1481"/>
    <mergeCell ref="E1482:F1482"/>
    <mergeCell ref="E1483:F1483"/>
    <mergeCell ref="E1484:F1484"/>
    <mergeCell ref="E1485:F1485"/>
    <mergeCell ref="H1509:I1509"/>
    <mergeCell ref="E1511:F1511"/>
    <mergeCell ref="E1512:F1512"/>
    <mergeCell ref="E1513:F1513"/>
    <mergeCell ref="E1514:F1514"/>
    <mergeCell ref="E1431:F1431"/>
    <mergeCell ref="E1432:F1432"/>
    <mergeCell ref="E1433:F1433"/>
    <mergeCell ref="E1434:F1434"/>
    <mergeCell ref="E1443:F1443"/>
    <mergeCell ref="E1460:F1460"/>
    <mergeCell ref="E1461:F1461"/>
    <mergeCell ref="E1462:F1462"/>
    <mergeCell ref="E1463:F1463"/>
    <mergeCell ref="H1465:I1465"/>
    <mergeCell ref="E1467:F1467"/>
    <mergeCell ref="E1452:F1452"/>
    <mergeCell ref="H1454:I1454"/>
    <mergeCell ref="E1456:F1456"/>
    <mergeCell ref="E1457:F1457"/>
    <mergeCell ref="E1458:F1458"/>
    <mergeCell ref="E1459:F1459"/>
    <mergeCell ref="H1445:I1445"/>
    <mergeCell ref="E1447:F1447"/>
    <mergeCell ref="E1522:F1522"/>
    <mergeCell ref="E1523:F1523"/>
    <mergeCell ref="E1524:F1524"/>
    <mergeCell ref="E1525:F1525"/>
    <mergeCell ref="E1526:F1526"/>
    <mergeCell ref="E1527:F1527"/>
    <mergeCell ref="H1551:I1551"/>
    <mergeCell ref="E1553:F1553"/>
    <mergeCell ref="E1554:F1554"/>
    <mergeCell ref="E1555:F1555"/>
    <mergeCell ref="E1556:F1556"/>
    <mergeCell ref="E1473:F1473"/>
    <mergeCell ref="E1474:F1474"/>
    <mergeCell ref="H1476:I1476"/>
    <mergeCell ref="E1478:F1478"/>
    <mergeCell ref="E1479:F1479"/>
    <mergeCell ref="E1502:F1502"/>
    <mergeCell ref="E1503:F1503"/>
    <mergeCell ref="E1504:F1504"/>
    <mergeCell ref="E1505:F1505"/>
    <mergeCell ref="E1506:F1506"/>
    <mergeCell ref="E1507:F1507"/>
    <mergeCell ref="E1494:F1494"/>
    <mergeCell ref="E1495:F1495"/>
    <mergeCell ref="E1496:F1496"/>
    <mergeCell ref="H1498:I1498"/>
    <mergeCell ref="E1500:F1500"/>
    <mergeCell ref="E1501:F1501"/>
    <mergeCell ref="H1487:I1487"/>
    <mergeCell ref="E1489:F1489"/>
    <mergeCell ref="E1490:F1490"/>
    <mergeCell ref="E1491:F1491"/>
    <mergeCell ref="E1563:F1563"/>
    <mergeCell ref="E1564:F1564"/>
    <mergeCell ref="E1565:F1565"/>
    <mergeCell ref="H1567:I1567"/>
    <mergeCell ref="E1596:F1596"/>
    <mergeCell ref="E1597:F1597"/>
    <mergeCell ref="E1598:F1598"/>
    <mergeCell ref="E1599:F1599"/>
    <mergeCell ref="E1600:F1600"/>
    <mergeCell ref="E1515:F1515"/>
    <mergeCell ref="E1516:F1516"/>
    <mergeCell ref="E1517:F1517"/>
    <mergeCell ref="E1518:F1518"/>
    <mergeCell ref="H1520:I1520"/>
    <mergeCell ref="E1544:F1544"/>
    <mergeCell ref="E1545:F1545"/>
    <mergeCell ref="E1546:F1546"/>
    <mergeCell ref="E1547:F1547"/>
    <mergeCell ref="E1548:F1548"/>
    <mergeCell ref="E1549:F1549"/>
    <mergeCell ref="E1536:F1536"/>
    <mergeCell ref="E1537:F1537"/>
    <mergeCell ref="E1538:F1538"/>
    <mergeCell ref="E1539:F1539"/>
    <mergeCell ref="E1540:F1540"/>
    <mergeCell ref="H1542:I1542"/>
    <mergeCell ref="E1528:F1528"/>
    <mergeCell ref="E1529:F1529"/>
    <mergeCell ref="H1531:I1531"/>
    <mergeCell ref="E1533:F1533"/>
    <mergeCell ref="E1534:F1534"/>
    <mergeCell ref="E1535:F1535"/>
    <mergeCell ref="E1614:F1614"/>
    <mergeCell ref="E1615:F1615"/>
    <mergeCell ref="E1640:F1640"/>
    <mergeCell ref="E1641:F1641"/>
    <mergeCell ref="E1642:F1642"/>
    <mergeCell ref="H1644:I1644"/>
    <mergeCell ref="E1646:F1646"/>
    <mergeCell ref="E1557:F1557"/>
    <mergeCell ref="E1558:F1558"/>
    <mergeCell ref="E1569:F1569"/>
    <mergeCell ref="E1570:F1570"/>
    <mergeCell ref="E1571:F1571"/>
    <mergeCell ref="E1588:F1588"/>
    <mergeCell ref="E1589:F1589"/>
    <mergeCell ref="E1590:F1590"/>
    <mergeCell ref="H1592:I1592"/>
    <mergeCell ref="E1594:F1594"/>
    <mergeCell ref="E1595:F1595"/>
    <mergeCell ref="E1580:F1580"/>
    <mergeCell ref="E1581:F1581"/>
    <mergeCell ref="H1583:I1583"/>
    <mergeCell ref="E1585:F1585"/>
    <mergeCell ref="E1586:F1586"/>
    <mergeCell ref="E1587:F1587"/>
    <mergeCell ref="E1572:F1572"/>
    <mergeCell ref="H1574:I1574"/>
    <mergeCell ref="E1576:F1576"/>
    <mergeCell ref="E1577:F1577"/>
    <mergeCell ref="E1578:F1578"/>
    <mergeCell ref="E1579:F1579"/>
    <mergeCell ref="H1560:I1560"/>
    <mergeCell ref="E1562:F1562"/>
    <mergeCell ref="E1684:F1684"/>
    <mergeCell ref="E1685:F1685"/>
    <mergeCell ref="E1686:F1686"/>
    <mergeCell ref="E1687:F1687"/>
    <mergeCell ref="H1689:I1689"/>
    <mergeCell ref="H1602:I1602"/>
    <mergeCell ref="E1604:F1604"/>
    <mergeCell ref="E1605:F1605"/>
    <mergeCell ref="E1606:F1606"/>
    <mergeCell ref="E1607:F1607"/>
    <mergeCell ref="E1632:F1632"/>
    <mergeCell ref="E1633:F1633"/>
    <mergeCell ref="E1634:F1634"/>
    <mergeCell ref="H1636:I1636"/>
    <mergeCell ref="E1638:F1638"/>
    <mergeCell ref="E1639:F1639"/>
    <mergeCell ref="E1624:F1624"/>
    <mergeCell ref="E1625:F1625"/>
    <mergeCell ref="E1626:F1626"/>
    <mergeCell ref="H1628:I1628"/>
    <mergeCell ref="E1630:F1630"/>
    <mergeCell ref="E1631:F1631"/>
    <mergeCell ref="E1616:F1616"/>
    <mergeCell ref="E1617:F1617"/>
    <mergeCell ref="E1618:F1618"/>
    <mergeCell ref="H1620:I1620"/>
    <mergeCell ref="E1622:F1622"/>
    <mergeCell ref="E1623:F1623"/>
    <mergeCell ref="E1608:F1608"/>
    <mergeCell ref="E1609:F1609"/>
    <mergeCell ref="H1611:I1611"/>
    <mergeCell ref="E1613:F1613"/>
    <mergeCell ref="E1647:F1647"/>
    <mergeCell ref="E1648:F1648"/>
    <mergeCell ref="E1649:F1649"/>
    <mergeCell ref="E1650:F1650"/>
    <mergeCell ref="E1651:F1651"/>
    <mergeCell ref="E1676:F1676"/>
    <mergeCell ref="E1677:F1677"/>
    <mergeCell ref="E1678:F1678"/>
    <mergeCell ref="H1680:I1680"/>
    <mergeCell ref="E1682:F1682"/>
    <mergeCell ref="E1683:F1683"/>
    <mergeCell ref="E1668:F1668"/>
    <mergeCell ref="E1669:F1669"/>
    <mergeCell ref="H1671:I1671"/>
    <mergeCell ref="E1673:F1673"/>
    <mergeCell ref="E1674:F1674"/>
    <mergeCell ref="E1675:F1675"/>
    <mergeCell ref="E1660:F1660"/>
    <mergeCell ref="H1662:I1662"/>
    <mergeCell ref="E1664:F1664"/>
    <mergeCell ref="E1665:F1665"/>
    <mergeCell ref="E1666:F1666"/>
    <mergeCell ref="E1667:F1667"/>
    <mergeCell ref="H1653:I1653"/>
    <mergeCell ref="E1655:F1655"/>
    <mergeCell ref="E1656:F1656"/>
    <mergeCell ref="E1657:F1657"/>
    <mergeCell ref="E1658:F1658"/>
    <mergeCell ref="E1659:F1659"/>
    <mergeCell ref="E1704:F1704"/>
    <mergeCell ref="E1705:F1705"/>
    <mergeCell ref="H1707:I1707"/>
    <mergeCell ref="E1709:F1709"/>
    <mergeCell ref="E1710:F1710"/>
    <mergeCell ref="E1711:F1711"/>
    <mergeCell ref="E1696:F1696"/>
    <mergeCell ref="H1698:I1698"/>
    <mergeCell ref="E1700:F1700"/>
    <mergeCell ref="E1701:F1701"/>
    <mergeCell ref="E1702:F1702"/>
    <mergeCell ref="E1703:F1703"/>
    <mergeCell ref="E1728:F1728"/>
    <mergeCell ref="E1729:F1729"/>
    <mergeCell ref="E1730:F1730"/>
    <mergeCell ref="E1731:F1731"/>
    <mergeCell ref="E1732:F1732"/>
    <mergeCell ref="E1752:F1752"/>
    <mergeCell ref="E1753:F1753"/>
    <mergeCell ref="E1754:F1754"/>
    <mergeCell ref="E1755:F1755"/>
    <mergeCell ref="E1740:F1740"/>
    <mergeCell ref="E1741:F1741"/>
    <mergeCell ref="H1743:I1743"/>
    <mergeCell ref="E1745:F1745"/>
    <mergeCell ref="E1746:F1746"/>
    <mergeCell ref="E1747:F1747"/>
    <mergeCell ref="E1774:F1774"/>
    <mergeCell ref="E1775:F1775"/>
    <mergeCell ref="E1776:F1776"/>
    <mergeCell ref="H1778:I1778"/>
    <mergeCell ref="E1780:F1780"/>
    <mergeCell ref="E1691:F1691"/>
    <mergeCell ref="E1692:F1692"/>
    <mergeCell ref="E1693:F1693"/>
    <mergeCell ref="E1694:F1694"/>
    <mergeCell ref="E1695:F1695"/>
    <mergeCell ref="E1720:F1720"/>
    <mergeCell ref="E1721:F1721"/>
    <mergeCell ref="E1722:F1722"/>
    <mergeCell ref="E1723:F1723"/>
    <mergeCell ref="H1725:I1725"/>
    <mergeCell ref="E1727:F1727"/>
    <mergeCell ref="E1712:F1712"/>
    <mergeCell ref="E1713:F1713"/>
    <mergeCell ref="E1714:F1714"/>
    <mergeCell ref="H1716:I1716"/>
    <mergeCell ref="E1718:F1718"/>
    <mergeCell ref="E1719:F1719"/>
    <mergeCell ref="E1802:F1802"/>
    <mergeCell ref="E1803:F1803"/>
    <mergeCell ref="E1788:F1788"/>
    <mergeCell ref="E1789:F1789"/>
    <mergeCell ref="E1790:F1790"/>
    <mergeCell ref="H1792:I1792"/>
    <mergeCell ref="E1794:F1794"/>
    <mergeCell ref="E1795:F1795"/>
    <mergeCell ref="E1820:F1820"/>
    <mergeCell ref="H1822:I1822"/>
    <mergeCell ref="E1824:F1824"/>
    <mergeCell ref="E1825:F1825"/>
    <mergeCell ref="E1826:F1826"/>
    <mergeCell ref="H1734:I1734"/>
    <mergeCell ref="E1736:F1736"/>
    <mergeCell ref="E1737:F1737"/>
    <mergeCell ref="E1738:F1738"/>
    <mergeCell ref="E1739:F1739"/>
    <mergeCell ref="E1766:F1766"/>
    <mergeCell ref="E1767:F1767"/>
    <mergeCell ref="E1768:F1768"/>
    <mergeCell ref="E1769:F1769"/>
    <mergeCell ref="H1771:I1771"/>
    <mergeCell ref="E1773:F1773"/>
    <mergeCell ref="H1757:I1757"/>
    <mergeCell ref="E1759:F1759"/>
    <mergeCell ref="E1760:F1760"/>
    <mergeCell ref="E1761:F1761"/>
    <mergeCell ref="E1762:F1762"/>
    <mergeCell ref="H1764:I1764"/>
    <mergeCell ref="E1748:F1748"/>
    <mergeCell ref="H1750:I1750"/>
    <mergeCell ref="E1834:F1834"/>
    <mergeCell ref="E1835:F1835"/>
    <mergeCell ref="E1836:F1836"/>
    <mergeCell ref="E1837:F1837"/>
    <mergeCell ref="E1838:F1838"/>
    <mergeCell ref="H1840:I1840"/>
    <mergeCell ref="E1864:F1864"/>
    <mergeCell ref="H1866:I1866"/>
    <mergeCell ref="E1868:F1868"/>
    <mergeCell ref="E1869:F1869"/>
    <mergeCell ref="E1870:F1870"/>
    <mergeCell ref="E1781:F1781"/>
    <mergeCell ref="E1782:F1782"/>
    <mergeCell ref="E1783:F1783"/>
    <mergeCell ref="H1785:I1785"/>
    <mergeCell ref="E1787:F1787"/>
    <mergeCell ref="H1813:I1813"/>
    <mergeCell ref="E1815:F1815"/>
    <mergeCell ref="E1816:F1816"/>
    <mergeCell ref="E1817:F1817"/>
    <mergeCell ref="E1818:F1818"/>
    <mergeCell ref="E1819:F1819"/>
    <mergeCell ref="E1804:F1804"/>
    <mergeCell ref="H1806:I1806"/>
    <mergeCell ref="E1808:F1808"/>
    <mergeCell ref="E1809:F1809"/>
    <mergeCell ref="E1810:F1810"/>
    <mergeCell ref="E1811:F1811"/>
    <mergeCell ref="E1796:F1796"/>
    <mergeCell ref="E1797:F1797"/>
    <mergeCell ref="H1799:I1799"/>
    <mergeCell ref="E1801:F1801"/>
    <mergeCell ref="E1880:F1880"/>
    <mergeCell ref="E1881:F1881"/>
    <mergeCell ref="E1882:F1882"/>
    <mergeCell ref="H1884:I1884"/>
    <mergeCell ref="E1908:F1908"/>
    <mergeCell ref="E1909:F1909"/>
    <mergeCell ref="H1911:I1911"/>
    <mergeCell ref="E1913:F1913"/>
    <mergeCell ref="E1914:F1914"/>
    <mergeCell ref="E1827:F1827"/>
    <mergeCell ref="E1828:F1828"/>
    <mergeCell ref="E1829:F1829"/>
    <mergeCell ref="H1831:I1831"/>
    <mergeCell ref="E1833:F1833"/>
    <mergeCell ref="H1857:I1857"/>
    <mergeCell ref="E1859:F1859"/>
    <mergeCell ref="E1860:F1860"/>
    <mergeCell ref="E1861:F1861"/>
    <mergeCell ref="E1862:F1862"/>
    <mergeCell ref="E1863:F1863"/>
    <mergeCell ref="E1850:F1850"/>
    <mergeCell ref="E1851:F1851"/>
    <mergeCell ref="E1852:F1852"/>
    <mergeCell ref="E1853:F1853"/>
    <mergeCell ref="E1854:F1854"/>
    <mergeCell ref="E1855:F1855"/>
    <mergeCell ref="E1842:F1842"/>
    <mergeCell ref="E1843:F1843"/>
    <mergeCell ref="E1844:F1844"/>
    <mergeCell ref="E1845:F1845"/>
    <mergeCell ref="E1846:F1846"/>
    <mergeCell ref="H1848:I1848"/>
    <mergeCell ref="E1926:F1926"/>
    <mergeCell ref="E1927:F1927"/>
    <mergeCell ref="E1952:F1952"/>
    <mergeCell ref="E1953:F1953"/>
    <mergeCell ref="H1955:I1955"/>
    <mergeCell ref="E1957:F1957"/>
    <mergeCell ref="E1958:F1958"/>
    <mergeCell ref="E1871:F1871"/>
    <mergeCell ref="E1872:F1872"/>
    <mergeCell ref="E1873:F1873"/>
    <mergeCell ref="H1875:I1875"/>
    <mergeCell ref="E1877:F1877"/>
    <mergeCell ref="E1900:F1900"/>
    <mergeCell ref="H1902:I1902"/>
    <mergeCell ref="E1904:F1904"/>
    <mergeCell ref="E1905:F1905"/>
    <mergeCell ref="E1906:F1906"/>
    <mergeCell ref="E1907:F1907"/>
    <mergeCell ref="H1893:I1893"/>
    <mergeCell ref="E1895:F1895"/>
    <mergeCell ref="E1896:F1896"/>
    <mergeCell ref="E1897:F1897"/>
    <mergeCell ref="E1898:F1898"/>
    <mergeCell ref="E1899:F1899"/>
    <mergeCell ref="E1886:F1886"/>
    <mergeCell ref="E1887:F1887"/>
    <mergeCell ref="E1888:F1888"/>
    <mergeCell ref="E1889:F1889"/>
    <mergeCell ref="E1890:F1890"/>
    <mergeCell ref="E1891:F1891"/>
    <mergeCell ref="E1878:F1878"/>
    <mergeCell ref="E1879:F1879"/>
    <mergeCell ref="E1996:F1996"/>
    <mergeCell ref="E1997:F1997"/>
    <mergeCell ref="E1998:F1998"/>
    <mergeCell ref="H2000:I2000"/>
    <mergeCell ref="E2002:F2002"/>
    <mergeCell ref="E1915:F1915"/>
    <mergeCell ref="E1916:F1916"/>
    <mergeCell ref="E1917:F1917"/>
    <mergeCell ref="E1918:F1918"/>
    <mergeCell ref="H1920:I1920"/>
    <mergeCell ref="E1944:F1944"/>
    <mergeCell ref="E1945:F1945"/>
    <mergeCell ref="H1947:I1947"/>
    <mergeCell ref="E1949:F1949"/>
    <mergeCell ref="E1950:F1950"/>
    <mergeCell ref="E1951:F1951"/>
    <mergeCell ref="E1936:F1936"/>
    <mergeCell ref="H1938:I1938"/>
    <mergeCell ref="E1940:F1940"/>
    <mergeCell ref="E1941:F1941"/>
    <mergeCell ref="E1942:F1942"/>
    <mergeCell ref="E1943:F1943"/>
    <mergeCell ref="H1929:I1929"/>
    <mergeCell ref="E1931:F1931"/>
    <mergeCell ref="E1932:F1932"/>
    <mergeCell ref="E1933:F1933"/>
    <mergeCell ref="E1934:F1934"/>
    <mergeCell ref="E1935:F1935"/>
    <mergeCell ref="E1922:F1922"/>
    <mergeCell ref="E1923:F1923"/>
    <mergeCell ref="E1924:F1924"/>
    <mergeCell ref="E1925:F1925"/>
    <mergeCell ref="E1959:F1959"/>
    <mergeCell ref="E1960:F1960"/>
    <mergeCell ref="E1961:F1961"/>
    <mergeCell ref="H1963:I1963"/>
    <mergeCell ref="E1965:F1965"/>
    <mergeCell ref="E1990:F1990"/>
    <mergeCell ref="E1991:F1991"/>
    <mergeCell ref="E1992:F1992"/>
    <mergeCell ref="E1993:F1993"/>
    <mergeCell ref="E1994:F1994"/>
    <mergeCell ref="E1995:F1995"/>
    <mergeCell ref="E1982:F1982"/>
    <mergeCell ref="E1983:F1983"/>
    <mergeCell ref="E1984:F1984"/>
    <mergeCell ref="E1985:F1985"/>
    <mergeCell ref="E1986:F1986"/>
    <mergeCell ref="H1988:I1988"/>
    <mergeCell ref="E1974:F1974"/>
    <mergeCell ref="E1975:F1975"/>
    <mergeCell ref="E1976:F1976"/>
    <mergeCell ref="E1977:F1977"/>
    <mergeCell ref="E1978:F1978"/>
    <mergeCell ref="H1980:I1980"/>
    <mergeCell ref="E1966:F1966"/>
    <mergeCell ref="E1967:F1967"/>
    <mergeCell ref="E1968:F1968"/>
    <mergeCell ref="E1969:F1969"/>
    <mergeCell ref="H1971:I1971"/>
    <mergeCell ref="E1973:F1973"/>
    <mergeCell ref="H2030:I2030"/>
    <mergeCell ref="E2016:F2016"/>
    <mergeCell ref="E2017:F2017"/>
    <mergeCell ref="E2018:F2018"/>
    <mergeCell ref="H2020:I2020"/>
    <mergeCell ref="E2022:F2022"/>
    <mergeCell ref="E2023:F2023"/>
    <mergeCell ref="E2008:F2008"/>
    <mergeCell ref="H2010:I2010"/>
    <mergeCell ref="E2012:F2012"/>
    <mergeCell ref="E2013:F2013"/>
    <mergeCell ref="E2014:F2014"/>
    <mergeCell ref="E2015:F2015"/>
    <mergeCell ref="E2038:F2038"/>
    <mergeCell ref="H2040:I2040"/>
    <mergeCell ref="E2042:F2042"/>
    <mergeCell ref="E2043:F2043"/>
    <mergeCell ref="E2053:F2053"/>
    <mergeCell ref="E2054:F2054"/>
    <mergeCell ref="E2055:F2055"/>
    <mergeCell ref="E2056:F2056"/>
    <mergeCell ref="E2082:F2082"/>
    <mergeCell ref="E2083:F2083"/>
    <mergeCell ref="E2084:F2084"/>
    <mergeCell ref="E2085:F2085"/>
    <mergeCell ref="E2086:F2086"/>
    <mergeCell ref="E2003:F2003"/>
    <mergeCell ref="E2004:F2004"/>
    <mergeCell ref="E2005:F2005"/>
    <mergeCell ref="E2006:F2006"/>
    <mergeCell ref="E2007:F2007"/>
    <mergeCell ref="E2032:F2032"/>
    <mergeCell ref="E2033:F2033"/>
    <mergeCell ref="E2034:F2034"/>
    <mergeCell ref="E2035:F2035"/>
    <mergeCell ref="E2036:F2036"/>
    <mergeCell ref="E2037:F2037"/>
    <mergeCell ref="E2024:F2024"/>
    <mergeCell ref="E2025:F2025"/>
    <mergeCell ref="E2026:F2026"/>
    <mergeCell ref="E2027:F2027"/>
    <mergeCell ref="E2028:F2028"/>
    <mergeCell ref="E2044:F2044"/>
    <mergeCell ref="H2099:I2099"/>
    <mergeCell ref="E2101:F2101"/>
    <mergeCell ref="E2126:F2126"/>
    <mergeCell ref="E2127:F2127"/>
    <mergeCell ref="E2128:F2128"/>
    <mergeCell ref="E2129:F2129"/>
    <mergeCell ref="E2130:F2130"/>
    <mergeCell ref="E2045:F2045"/>
    <mergeCell ref="E2046:F2046"/>
    <mergeCell ref="E2047:F2047"/>
    <mergeCell ref="E2048:F2048"/>
    <mergeCell ref="E2057:F2057"/>
    <mergeCell ref="E2074:F2074"/>
    <mergeCell ref="E2075:F2075"/>
    <mergeCell ref="H2077:I2077"/>
    <mergeCell ref="E2079:F2079"/>
    <mergeCell ref="E2080:F2080"/>
    <mergeCell ref="E2081:F2081"/>
    <mergeCell ref="E2066:F2066"/>
    <mergeCell ref="H2068:I2068"/>
    <mergeCell ref="E2070:F2070"/>
    <mergeCell ref="E2071:F2071"/>
    <mergeCell ref="E2072:F2072"/>
    <mergeCell ref="E2073:F2073"/>
    <mergeCell ref="H2059:I2059"/>
    <mergeCell ref="E2061:F2061"/>
    <mergeCell ref="E2062:F2062"/>
    <mergeCell ref="E2063:F2063"/>
    <mergeCell ref="E2064:F2064"/>
    <mergeCell ref="E2065:F2065"/>
    <mergeCell ref="H2050:I2050"/>
    <mergeCell ref="E2052:F2052"/>
    <mergeCell ref="H2169:I2169"/>
    <mergeCell ref="E2171:F2171"/>
    <mergeCell ref="E2172:F2172"/>
    <mergeCell ref="E2173:F2173"/>
    <mergeCell ref="E2174:F2174"/>
    <mergeCell ref="H2088:I2088"/>
    <mergeCell ref="E2090:F2090"/>
    <mergeCell ref="E2091:F2091"/>
    <mergeCell ref="E2092:F2092"/>
    <mergeCell ref="E2093:F2093"/>
    <mergeCell ref="E2118:F2118"/>
    <mergeCell ref="E2119:F2119"/>
    <mergeCell ref="E2120:F2120"/>
    <mergeCell ref="E2121:F2121"/>
    <mergeCell ref="H2123:I2123"/>
    <mergeCell ref="E2125:F2125"/>
    <mergeCell ref="E2110:F2110"/>
    <mergeCell ref="H2112:I2112"/>
    <mergeCell ref="E2114:F2114"/>
    <mergeCell ref="E2115:F2115"/>
    <mergeCell ref="E2116:F2116"/>
    <mergeCell ref="E2117:F2117"/>
    <mergeCell ref="E2102:F2102"/>
    <mergeCell ref="E2103:F2103"/>
    <mergeCell ref="H2105:I2105"/>
    <mergeCell ref="E2107:F2107"/>
    <mergeCell ref="E2108:F2108"/>
    <mergeCell ref="E2109:F2109"/>
    <mergeCell ref="E2094:F2094"/>
    <mergeCell ref="E2095:F2095"/>
    <mergeCell ref="E2096:F2096"/>
    <mergeCell ref="E2097:F2097"/>
    <mergeCell ref="H2132:I2132"/>
    <mergeCell ref="E2134:F2134"/>
    <mergeCell ref="E2135:F2135"/>
    <mergeCell ref="E2136:F2136"/>
    <mergeCell ref="E2137:F2137"/>
    <mergeCell ref="E2162:F2162"/>
    <mergeCell ref="E2163:F2163"/>
    <mergeCell ref="E2164:F2164"/>
    <mergeCell ref="E2165:F2165"/>
    <mergeCell ref="E2166:F2166"/>
    <mergeCell ref="E2167:F2167"/>
    <mergeCell ref="E2154:F2154"/>
    <mergeCell ref="E2155:F2155"/>
    <mergeCell ref="E2156:F2156"/>
    <mergeCell ref="E2157:F2157"/>
    <mergeCell ref="H2159:I2159"/>
    <mergeCell ref="E2161:F2161"/>
    <mergeCell ref="E2146:F2146"/>
    <mergeCell ref="E2147:F2147"/>
    <mergeCell ref="E2148:F2148"/>
    <mergeCell ref="H2150:I2150"/>
    <mergeCell ref="E2152:F2152"/>
    <mergeCell ref="E2153:F2153"/>
    <mergeCell ref="E2138:F2138"/>
    <mergeCell ref="H2140:I2140"/>
    <mergeCell ref="E2142:F2142"/>
    <mergeCell ref="E2143:F2143"/>
    <mergeCell ref="E2144:F2144"/>
    <mergeCell ref="E2145:F2145"/>
    <mergeCell ref="H2188:I2188"/>
    <mergeCell ref="E2190:F2190"/>
    <mergeCell ref="E2191:F2191"/>
    <mergeCell ref="E2192:F2192"/>
    <mergeCell ref="E2193:F2193"/>
    <mergeCell ref="E2194:F2194"/>
    <mergeCell ref="H2178:I2178"/>
    <mergeCell ref="E2180:F2180"/>
    <mergeCell ref="E2181:F2181"/>
    <mergeCell ref="E2182:F2182"/>
    <mergeCell ref="E2183:F2183"/>
    <mergeCell ref="E2184:F2184"/>
    <mergeCell ref="E2214:F2214"/>
    <mergeCell ref="E2215:F2215"/>
    <mergeCell ref="E2216:F2216"/>
    <mergeCell ref="E2217:F2217"/>
    <mergeCell ref="E2218:F2218"/>
    <mergeCell ref="E2234:F2234"/>
    <mergeCell ref="E2235:F2235"/>
    <mergeCell ref="E2236:F2236"/>
    <mergeCell ref="H2238:I2238"/>
    <mergeCell ref="H2225:I2225"/>
    <mergeCell ref="E2227:F2227"/>
    <mergeCell ref="E2228:F2228"/>
    <mergeCell ref="E2229:F2229"/>
    <mergeCell ref="E2230:F2230"/>
    <mergeCell ref="E2231:F2231"/>
    <mergeCell ref="E2254:F2254"/>
    <mergeCell ref="E2255:F2255"/>
    <mergeCell ref="E2256:F2256"/>
    <mergeCell ref="E2257:F2257"/>
    <mergeCell ref="E2258:F2258"/>
    <mergeCell ref="E2175:F2175"/>
    <mergeCell ref="E2176:F2176"/>
    <mergeCell ref="E2185:F2185"/>
    <mergeCell ref="E2186:F2186"/>
    <mergeCell ref="E2195:F2195"/>
    <mergeCell ref="E2206:F2206"/>
    <mergeCell ref="E2207:F2207"/>
    <mergeCell ref="E2208:F2208"/>
    <mergeCell ref="E2209:F2209"/>
    <mergeCell ref="E2210:F2210"/>
    <mergeCell ref="H2212:I2212"/>
    <mergeCell ref="H2197:I2197"/>
    <mergeCell ref="E2199:F2199"/>
    <mergeCell ref="E2200:F2200"/>
    <mergeCell ref="E2201:F2201"/>
    <mergeCell ref="E2202:F2202"/>
    <mergeCell ref="H2204:I2204"/>
    <mergeCell ref="H2277:I2277"/>
    <mergeCell ref="E2279:F2279"/>
    <mergeCell ref="H2264:I2264"/>
    <mergeCell ref="E2266:F2266"/>
    <mergeCell ref="E2267:F2267"/>
    <mergeCell ref="E2268:F2268"/>
    <mergeCell ref="E2269:F2269"/>
    <mergeCell ref="E2270:F2270"/>
    <mergeCell ref="E2294:F2294"/>
    <mergeCell ref="E2295:F2295"/>
    <mergeCell ref="E2296:F2296"/>
    <mergeCell ref="E2297:F2297"/>
    <mergeCell ref="E2298:F2298"/>
    <mergeCell ref="E2219:F2219"/>
    <mergeCell ref="E2220:F2220"/>
    <mergeCell ref="E2221:F2221"/>
    <mergeCell ref="E2222:F2222"/>
    <mergeCell ref="E2223:F2223"/>
    <mergeCell ref="E2246:F2246"/>
    <mergeCell ref="E2247:F2247"/>
    <mergeCell ref="E2248:F2248"/>
    <mergeCell ref="E2249:F2249"/>
    <mergeCell ref="H2251:I2251"/>
    <mergeCell ref="E2253:F2253"/>
    <mergeCell ref="E2240:F2240"/>
    <mergeCell ref="E2241:F2241"/>
    <mergeCell ref="E2242:F2242"/>
    <mergeCell ref="E2243:F2243"/>
    <mergeCell ref="E2244:F2244"/>
    <mergeCell ref="E2245:F2245"/>
    <mergeCell ref="E2232:F2232"/>
    <mergeCell ref="E2233:F2233"/>
    <mergeCell ref="H2303:I2303"/>
    <mergeCell ref="E2305:F2305"/>
    <mergeCell ref="E2306:F2306"/>
    <mergeCell ref="E2307:F2307"/>
    <mergeCell ref="E2308:F2308"/>
    <mergeCell ref="E2309:F2309"/>
    <mergeCell ref="E2334:F2334"/>
    <mergeCell ref="E2335:F2335"/>
    <mergeCell ref="E2336:F2336"/>
    <mergeCell ref="E2337:F2337"/>
    <mergeCell ref="E2338:F2338"/>
    <mergeCell ref="E2259:F2259"/>
    <mergeCell ref="E2260:F2260"/>
    <mergeCell ref="E2261:F2261"/>
    <mergeCell ref="E2262:F2262"/>
    <mergeCell ref="E2271:F2271"/>
    <mergeCell ref="E2286:F2286"/>
    <mergeCell ref="E2287:F2287"/>
    <mergeCell ref="E2288:F2288"/>
    <mergeCell ref="H2290:I2290"/>
    <mergeCell ref="E2292:F2292"/>
    <mergeCell ref="E2293:F2293"/>
    <mergeCell ref="E2280:F2280"/>
    <mergeCell ref="E2281:F2281"/>
    <mergeCell ref="E2282:F2282"/>
    <mergeCell ref="E2283:F2283"/>
    <mergeCell ref="E2284:F2284"/>
    <mergeCell ref="E2285:F2285"/>
    <mergeCell ref="E2272:F2272"/>
    <mergeCell ref="E2273:F2273"/>
    <mergeCell ref="E2274:F2274"/>
    <mergeCell ref="E2275:F2275"/>
    <mergeCell ref="E2348:F2348"/>
    <mergeCell ref="E2349:F2349"/>
    <mergeCell ref="E2350:F2350"/>
    <mergeCell ref="E2351:F2351"/>
    <mergeCell ref="E2374:F2374"/>
    <mergeCell ref="E2375:F2375"/>
    <mergeCell ref="E2376:F2376"/>
    <mergeCell ref="H2378:I2378"/>
    <mergeCell ref="E2380:F2380"/>
    <mergeCell ref="E2299:F2299"/>
    <mergeCell ref="E2300:F2300"/>
    <mergeCell ref="E2301:F2301"/>
    <mergeCell ref="E2310:F2310"/>
    <mergeCell ref="E2311:F2311"/>
    <mergeCell ref="E2326:F2326"/>
    <mergeCell ref="E2327:F2327"/>
    <mergeCell ref="H2329:I2329"/>
    <mergeCell ref="E2331:F2331"/>
    <mergeCell ref="E2332:F2332"/>
    <mergeCell ref="E2333:F2333"/>
    <mergeCell ref="E2320:F2320"/>
    <mergeCell ref="E2321:F2321"/>
    <mergeCell ref="E2322:F2322"/>
    <mergeCell ref="E2323:F2323"/>
    <mergeCell ref="E2324:F2324"/>
    <mergeCell ref="E2325:F2325"/>
    <mergeCell ref="E2312:F2312"/>
    <mergeCell ref="E2313:F2313"/>
    <mergeCell ref="E2314:F2314"/>
    <mergeCell ref="H2316:I2316"/>
    <mergeCell ref="E2318:F2318"/>
    <mergeCell ref="E2319:F2319"/>
    <mergeCell ref="E2391:F2391"/>
    <mergeCell ref="E2392:F2392"/>
    <mergeCell ref="E2420:F2420"/>
    <mergeCell ref="E2421:F2421"/>
    <mergeCell ref="E2422:F2422"/>
    <mergeCell ref="E2423:F2423"/>
    <mergeCell ref="E2424:F2424"/>
    <mergeCell ref="E2339:F2339"/>
    <mergeCell ref="E2340:F2340"/>
    <mergeCell ref="H2342:I2342"/>
    <mergeCell ref="E2344:F2344"/>
    <mergeCell ref="E2345:F2345"/>
    <mergeCell ref="E2366:F2366"/>
    <mergeCell ref="H2368:I2368"/>
    <mergeCell ref="E2370:F2370"/>
    <mergeCell ref="E2371:F2371"/>
    <mergeCell ref="E2372:F2372"/>
    <mergeCell ref="E2373:F2373"/>
    <mergeCell ref="E2360:F2360"/>
    <mergeCell ref="E2361:F2361"/>
    <mergeCell ref="E2362:F2362"/>
    <mergeCell ref="E2363:F2363"/>
    <mergeCell ref="E2364:F2364"/>
    <mergeCell ref="E2365:F2365"/>
    <mergeCell ref="E2352:F2352"/>
    <mergeCell ref="E2353:F2353"/>
    <mergeCell ref="H2355:I2355"/>
    <mergeCell ref="E2357:F2357"/>
    <mergeCell ref="E2358:F2358"/>
    <mergeCell ref="E2359:F2359"/>
    <mergeCell ref="E2346:F2346"/>
    <mergeCell ref="E2347:F2347"/>
    <mergeCell ref="E2462:F2462"/>
    <mergeCell ref="E2463:F2463"/>
    <mergeCell ref="E2464:F2464"/>
    <mergeCell ref="E2465:F2465"/>
    <mergeCell ref="E2466:F2466"/>
    <mergeCell ref="E2381:F2381"/>
    <mergeCell ref="E2382:F2382"/>
    <mergeCell ref="E2383:F2383"/>
    <mergeCell ref="E2384:F2384"/>
    <mergeCell ref="E2393:F2393"/>
    <mergeCell ref="E2412:F2412"/>
    <mergeCell ref="E2413:F2413"/>
    <mergeCell ref="E2414:F2414"/>
    <mergeCell ref="E2415:F2415"/>
    <mergeCell ref="H2417:I2417"/>
    <mergeCell ref="E2419:F2419"/>
    <mergeCell ref="E2404:F2404"/>
    <mergeCell ref="E2405:F2405"/>
    <mergeCell ref="E2406:F2406"/>
    <mergeCell ref="E2407:F2407"/>
    <mergeCell ref="H2409:I2409"/>
    <mergeCell ref="E2411:F2411"/>
    <mergeCell ref="H2395:I2395"/>
    <mergeCell ref="E2397:F2397"/>
    <mergeCell ref="E2398:F2398"/>
    <mergeCell ref="E2399:F2399"/>
    <mergeCell ref="H2401:I2401"/>
    <mergeCell ref="E2403:F2403"/>
    <mergeCell ref="H2386:I2386"/>
    <mergeCell ref="E2388:F2388"/>
    <mergeCell ref="E2389:F2389"/>
    <mergeCell ref="E2390:F2390"/>
    <mergeCell ref="H2426:I2426"/>
    <mergeCell ref="E2428:F2428"/>
    <mergeCell ref="E2429:F2429"/>
    <mergeCell ref="E2430:F2430"/>
    <mergeCell ref="E2431:F2431"/>
    <mergeCell ref="E2454:F2454"/>
    <mergeCell ref="E2455:F2455"/>
    <mergeCell ref="E2456:F2456"/>
    <mergeCell ref="H2458:I2458"/>
    <mergeCell ref="E2460:F2460"/>
    <mergeCell ref="E2461:F2461"/>
    <mergeCell ref="E2446:F2446"/>
    <mergeCell ref="E2447:F2447"/>
    <mergeCell ref="E2448:F2448"/>
    <mergeCell ref="H2450:I2450"/>
    <mergeCell ref="E2452:F2452"/>
    <mergeCell ref="E2453:F2453"/>
    <mergeCell ref="E2440:F2440"/>
    <mergeCell ref="E2441:F2441"/>
    <mergeCell ref="E2442:F2442"/>
    <mergeCell ref="E2443:F2443"/>
    <mergeCell ref="E2444:F2444"/>
    <mergeCell ref="E2445:F2445"/>
    <mergeCell ref="E2432:F2432"/>
    <mergeCell ref="E2433:F2433"/>
    <mergeCell ref="E2434:F2434"/>
    <mergeCell ref="E2435:F2435"/>
    <mergeCell ref="E2436:F2436"/>
    <mergeCell ref="H2438:I2438"/>
    <mergeCell ref="E2482:F2482"/>
    <mergeCell ref="E2483:F2483"/>
    <mergeCell ref="E2484:F2484"/>
    <mergeCell ref="E2485:F2485"/>
    <mergeCell ref="E2486:F2486"/>
    <mergeCell ref="H2488:I2488"/>
    <mergeCell ref="E2474:F2474"/>
    <mergeCell ref="E2475:F2475"/>
    <mergeCell ref="E2476:F2476"/>
    <mergeCell ref="H2478:I2478"/>
    <mergeCell ref="E2480:F2480"/>
    <mergeCell ref="E2481:F2481"/>
    <mergeCell ref="E2504:F2504"/>
    <mergeCell ref="E2505:F2505"/>
    <mergeCell ref="E2506:F2506"/>
    <mergeCell ref="E2507:F2507"/>
    <mergeCell ref="E2508:F2508"/>
    <mergeCell ref="E2524:F2524"/>
    <mergeCell ref="E2525:F2525"/>
    <mergeCell ref="E2526:F2526"/>
    <mergeCell ref="E2527:F2527"/>
    <mergeCell ref="E2514:F2514"/>
    <mergeCell ref="E2515:F2515"/>
    <mergeCell ref="E2516:F2516"/>
    <mergeCell ref="E2517:F2517"/>
    <mergeCell ref="H2519:I2519"/>
    <mergeCell ref="E2521:F2521"/>
    <mergeCell ref="E2540:F2540"/>
    <mergeCell ref="H2542:I2542"/>
    <mergeCell ref="E2544:F2544"/>
    <mergeCell ref="E2545:F2545"/>
    <mergeCell ref="E2546:F2546"/>
    <mergeCell ref="H2468:I2468"/>
    <mergeCell ref="E2470:F2470"/>
    <mergeCell ref="E2471:F2471"/>
    <mergeCell ref="E2472:F2472"/>
    <mergeCell ref="E2473:F2473"/>
    <mergeCell ref="E2496:F2496"/>
    <mergeCell ref="E2497:F2497"/>
    <mergeCell ref="E2498:F2498"/>
    <mergeCell ref="H2500:I2500"/>
    <mergeCell ref="E2502:F2502"/>
    <mergeCell ref="E2503:F2503"/>
    <mergeCell ref="E2490:F2490"/>
    <mergeCell ref="E2491:F2491"/>
    <mergeCell ref="E2492:F2492"/>
    <mergeCell ref="E2493:F2493"/>
    <mergeCell ref="E2494:F2494"/>
    <mergeCell ref="E2495:F2495"/>
    <mergeCell ref="E2566:F2566"/>
    <mergeCell ref="H2568:I2568"/>
    <mergeCell ref="E2554:F2554"/>
    <mergeCell ref="E2555:F2555"/>
    <mergeCell ref="E2556:F2556"/>
    <mergeCell ref="E2557:F2557"/>
    <mergeCell ref="H2559:I2559"/>
    <mergeCell ref="E2561:F2561"/>
    <mergeCell ref="H2585:I2585"/>
    <mergeCell ref="E2587:F2587"/>
    <mergeCell ref="E2588:F2588"/>
    <mergeCell ref="E2589:F2589"/>
    <mergeCell ref="E2590:F2590"/>
    <mergeCell ref="E2509:F2509"/>
    <mergeCell ref="E2510:F2510"/>
    <mergeCell ref="E2511:F2511"/>
    <mergeCell ref="E2512:F2512"/>
    <mergeCell ref="E2513:F2513"/>
    <mergeCell ref="E2534:F2534"/>
    <mergeCell ref="E2535:F2535"/>
    <mergeCell ref="E2536:F2536"/>
    <mergeCell ref="E2537:F2537"/>
    <mergeCell ref="E2538:F2538"/>
    <mergeCell ref="E2539:F2539"/>
    <mergeCell ref="E2528:F2528"/>
    <mergeCell ref="E2529:F2529"/>
    <mergeCell ref="E2530:F2530"/>
    <mergeCell ref="E2531:F2531"/>
    <mergeCell ref="E2532:F2532"/>
    <mergeCell ref="E2533:F2533"/>
    <mergeCell ref="E2522:F2522"/>
    <mergeCell ref="E2523:F2523"/>
    <mergeCell ref="E2598:F2598"/>
    <mergeCell ref="E2599:F2599"/>
    <mergeCell ref="E2600:F2600"/>
    <mergeCell ref="H2602:I2602"/>
    <mergeCell ref="E2604:F2604"/>
    <mergeCell ref="E2605:F2605"/>
    <mergeCell ref="E2628:F2628"/>
    <mergeCell ref="E2629:F2629"/>
    <mergeCell ref="H2631:I2631"/>
    <mergeCell ref="E2633:F2633"/>
    <mergeCell ref="E2634:F2634"/>
    <mergeCell ref="E2547:F2547"/>
    <mergeCell ref="E2548:F2548"/>
    <mergeCell ref="E2549:F2549"/>
    <mergeCell ref="H2551:I2551"/>
    <mergeCell ref="E2553:F2553"/>
    <mergeCell ref="H2577:I2577"/>
    <mergeCell ref="E2579:F2579"/>
    <mergeCell ref="E2580:F2580"/>
    <mergeCell ref="E2581:F2581"/>
    <mergeCell ref="E2582:F2582"/>
    <mergeCell ref="E2583:F2583"/>
    <mergeCell ref="E2570:F2570"/>
    <mergeCell ref="E2571:F2571"/>
    <mergeCell ref="E2572:F2572"/>
    <mergeCell ref="E2573:F2573"/>
    <mergeCell ref="E2574:F2574"/>
    <mergeCell ref="E2575:F2575"/>
    <mergeCell ref="E2562:F2562"/>
    <mergeCell ref="E2563:F2563"/>
    <mergeCell ref="E2564:F2564"/>
    <mergeCell ref="E2565:F2565"/>
    <mergeCell ref="H2643:I2643"/>
    <mergeCell ref="E2645:F2645"/>
    <mergeCell ref="E2646:F2646"/>
    <mergeCell ref="E2647:F2647"/>
    <mergeCell ref="E2670:F2670"/>
    <mergeCell ref="E2671:F2671"/>
    <mergeCell ref="H2673:I2673"/>
    <mergeCell ref="E2675:F2675"/>
    <mergeCell ref="E2676:F2676"/>
    <mergeCell ref="E2591:F2591"/>
    <mergeCell ref="H2593:I2593"/>
    <mergeCell ref="E2595:F2595"/>
    <mergeCell ref="E2596:F2596"/>
    <mergeCell ref="E2597:F2597"/>
    <mergeCell ref="E2622:F2622"/>
    <mergeCell ref="E2623:F2623"/>
    <mergeCell ref="E2624:F2624"/>
    <mergeCell ref="E2625:F2625"/>
    <mergeCell ref="E2626:F2626"/>
    <mergeCell ref="E2627:F2627"/>
    <mergeCell ref="E2614:F2614"/>
    <mergeCell ref="E2615:F2615"/>
    <mergeCell ref="E2616:F2616"/>
    <mergeCell ref="E2617:F2617"/>
    <mergeCell ref="H2619:I2619"/>
    <mergeCell ref="E2621:F2621"/>
    <mergeCell ref="E2606:F2606"/>
    <mergeCell ref="E2607:F2607"/>
    <mergeCell ref="E2608:F2608"/>
    <mergeCell ref="E2609:F2609"/>
    <mergeCell ref="H2611:I2611"/>
    <mergeCell ref="E2613:F2613"/>
    <mergeCell ref="E2688:F2688"/>
    <mergeCell ref="E2689:F2689"/>
    <mergeCell ref="E2714:F2714"/>
    <mergeCell ref="E2715:F2715"/>
    <mergeCell ref="E2716:F2716"/>
    <mergeCell ref="E2717:F2717"/>
    <mergeCell ref="H2719:I2719"/>
    <mergeCell ref="E2635:F2635"/>
    <mergeCell ref="E2636:F2636"/>
    <mergeCell ref="E2637:F2637"/>
    <mergeCell ref="E2638:F2638"/>
    <mergeCell ref="E2639:F2639"/>
    <mergeCell ref="E2662:F2662"/>
    <mergeCell ref="E2663:F2663"/>
    <mergeCell ref="H2665:I2665"/>
    <mergeCell ref="E2667:F2667"/>
    <mergeCell ref="E2668:F2668"/>
    <mergeCell ref="E2669:F2669"/>
    <mergeCell ref="H2655:I2655"/>
    <mergeCell ref="E2657:F2657"/>
    <mergeCell ref="E2658:F2658"/>
    <mergeCell ref="E2659:F2659"/>
    <mergeCell ref="E2660:F2660"/>
    <mergeCell ref="E2661:F2661"/>
    <mergeCell ref="E2648:F2648"/>
    <mergeCell ref="E2649:F2649"/>
    <mergeCell ref="E2650:F2650"/>
    <mergeCell ref="E2651:F2651"/>
    <mergeCell ref="E2652:F2652"/>
    <mergeCell ref="E2653:F2653"/>
    <mergeCell ref="E2640:F2640"/>
    <mergeCell ref="E2641:F2641"/>
    <mergeCell ref="E2756:F2756"/>
    <mergeCell ref="E2757:F2757"/>
    <mergeCell ref="E2758:F2758"/>
    <mergeCell ref="E2759:F2759"/>
    <mergeCell ref="H2761:I2761"/>
    <mergeCell ref="E2677:F2677"/>
    <mergeCell ref="E2678:F2678"/>
    <mergeCell ref="E2679:F2679"/>
    <mergeCell ref="E2680:F2680"/>
    <mergeCell ref="H2682:I2682"/>
    <mergeCell ref="E2706:F2706"/>
    <mergeCell ref="H2708:I2708"/>
    <mergeCell ref="E2710:F2710"/>
    <mergeCell ref="E2711:F2711"/>
    <mergeCell ref="E2712:F2712"/>
    <mergeCell ref="E2713:F2713"/>
    <mergeCell ref="E2698:F2698"/>
    <mergeCell ref="H2700:I2700"/>
    <mergeCell ref="E2702:F2702"/>
    <mergeCell ref="E2703:F2703"/>
    <mergeCell ref="E2704:F2704"/>
    <mergeCell ref="E2705:F2705"/>
    <mergeCell ref="E2690:F2690"/>
    <mergeCell ref="H2692:I2692"/>
    <mergeCell ref="E2694:F2694"/>
    <mergeCell ref="E2695:F2695"/>
    <mergeCell ref="E2696:F2696"/>
    <mergeCell ref="E2697:F2697"/>
    <mergeCell ref="E2684:F2684"/>
    <mergeCell ref="E2685:F2685"/>
    <mergeCell ref="E2686:F2686"/>
    <mergeCell ref="E2687:F2687"/>
    <mergeCell ref="E2721:F2721"/>
    <mergeCell ref="E2722:F2722"/>
    <mergeCell ref="E2723:F2723"/>
    <mergeCell ref="E2724:F2724"/>
    <mergeCell ref="E2725:F2725"/>
    <mergeCell ref="E2750:F2750"/>
    <mergeCell ref="E2751:F2751"/>
    <mergeCell ref="E2752:F2752"/>
    <mergeCell ref="E2753:F2753"/>
    <mergeCell ref="E2754:F2754"/>
    <mergeCell ref="E2755:F2755"/>
    <mergeCell ref="E2742:F2742"/>
    <mergeCell ref="E2743:F2743"/>
    <mergeCell ref="E2744:F2744"/>
    <mergeCell ref="E2745:F2745"/>
    <mergeCell ref="E2746:F2746"/>
    <mergeCell ref="H2748:I2748"/>
    <mergeCell ref="H2735:I2735"/>
    <mergeCell ref="E2737:F2737"/>
    <mergeCell ref="E2738:F2738"/>
    <mergeCell ref="E2739:F2739"/>
    <mergeCell ref="E2740:F2740"/>
    <mergeCell ref="E2741:F2741"/>
    <mergeCell ref="E2726:F2726"/>
    <mergeCell ref="H2728:I2728"/>
    <mergeCell ref="E2730:F2730"/>
    <mergeCell ref="E2731:F2731"/>
    <mergeCell ref="E2732:F2732"/>
    <mergeCell ref="E2733:F2733"/>
    <mergeCell ref="E2776:F2776"/>
    <mergeCell ref="E2777:F2777"/>
    <mergeCell ref="E2778:F2778"/>
    <mergeCell ref="E2779:F2779"/>
    <mergeCell ref="E2780:F2780"/>
    <mergeCell ref="E2781:F2781"/>
    <mergeCell ref="E2768:F2768"/>
    <mergeCell ref="E2769:F2769"/>
    <mergeCell ref="E2770:F2770"/>
    <mergeCell ref="E2771:F2771"/>
    <mergeCell ref="E2772:F2772"/>
    <mergeCell ref="H2774:I2774"/>
    <mergeCell ref="E2796:F2796"/>
    <mergeCell ref="E2797:F2797"/>
    <mergeCell ref="E2798:F2798"/>
    <mergeCell ref="H2800:I2800"/>
    <mergeCell ref="E2802:F2802"/>
    <mergeCell ref="E2818:F2818"/>
    <mergeCell ref="E2819:F2819"/>
    <mergeCell ref="E2820:F2820"/>
    <mergeCell ref="E2821:F2821"/>
    <mergeCell ref="E2808:F2808"/>
    <mergeCell ref="E2809:F2809"/>
    <mergeCell ref="E2810:F2810"/>
    <mergeCell ref="E2811:F2811"/>
    <mergeCell ref="H2813:I2813"/>
    <mergeCell ref="E2815:F2815"/>
    <mergeCell ref="E2836:F2836"/>
    <mergeCell ref="E2837:F2837"/>
    <mergeCell ref="H2839:I2839"/>
    <mergeCell ref="A2841:K2841"/>
    <mergeCell ref="E2842:F2842"/>
    <mergeCell ref="E2763:F2763"/>
    <mergeCell ref="E2764:F2764"/>
    <mergeCell ref="E2765:F2765"/>
    <mergeCell ref="E2766:F2766"/>
    <mergeCell ref="E2767:F2767"/>
    <mergeCell ref="E2790:F2790"/>
    <mergeCell ref="E2791:F2791"/>
    <mergeCell ref="E2792:F2792"/>
    <mergeCell ref="E2793:F2793"/>
    <mergeCell ref="E2794:F2794"/>
    <mergeCell ref="E2795:F2795"/>
    <mergeCell ref="E2782:F2782"/>
    <mergeCell ref="E2783:F2783"/>
    <mergeCell ref="E2784:F2784"/>
    <mergeCell ref="E2785:F2785"/>
    <mergeCell ref="H2787:I2787"/>
    <mergeCell ref="E2789:F2789"/>
    <mergeCell ref="E2862:F2862"/>
    <mergeCell ref="E2863:F2863"/>
    <mergeCell ref="E2848:F2848"/>
    <mergeCell ref="E2849:F2849"/>
    <mergeCell ref="E2850:F2850"/>
    <mergeCell ref="E2851:F2851"/>
    <mergeCell ref="H2853:I2853"/>
    <mergeCell ref="E2855:F2855"/>
    <mergeCell ref="E2882:F2882"/>
    <mergeCell ref="E2883:F2883"/>
    <mergeCell ref="H2885:I2885"/>
    <mergeCell ref="E2887:F2887"/>
    <mergeCell ref="E2888:F2888"/>
    <mergeCell ref="E2803:F2803"/>
    <mergeCell ref="E2804:F2804"/>
    <mergeCell ref="E2805:F2805"/>
    <mergeCell ref="E2806:F2806"/>
    <mergeCell ref="E2807:F2807"/>
    <mergeCell ref="E2830:F2830"/>
    <mergeCell ref="E2831:F2831"/>
    <mergeCell ref="E2832:F2832"/>
    <mergeCell ref="E2833:F2833"/>
    <mergeCell ref="E2834:F2834"/>
    <mergeCell ref="E2835:F2835"/>
    <mergeCell ref="E2822:F2822"/>
    <mergeCell ref="E2823:F2823"/>
    <mergeCell ref="E2824:F2824"/>
    <mergeCell ref="H2826:I2826"/>
    <mergeCell ref="E2828:F2828"/>
    <mergeCell ref="E2829:F2829"/>
    <mergeCell ref="E2816:F2816"/>
    <mergeCell ref="E2817:F2817"/>
    <mergeCell ref="E2896:F2896"/>
    <mergeCell ref="E2897:F2897"/>
    <mergeCell ref="E2898:F2898"/>
    <mergeCell ref="E2899:F2899"/>
    <mergeCell ref="E2900:F2900"/>
    <mergeCell ref="E2901:F2901"/>
    <mergeCell ref="E2924:F2924"/>
    <mergeCell ref="E2925:F2925"/>
    <mergeCell ref="E2926:F2926"/>
    <mergeCell ref="H2928:I2928"/>
    <mergeCell ref="E2930:F2930"/>
    <mergeCell ref="E2843:F2843"/>
    <mergeCell ref="E2844:F2844"/>
    <mergeCell ref="E2845:F2845"/>
    <mergeCell ref="E2846:F2846"/>
    <mergeCell ref="E2847:F2847"/>
    <mergeCell ref="E2874:F2874"/>
    <mergeCell ref="E2875:F2875"/>
    <mergeCell ref="E2876:F2876"/>
    <mergeCell ref="H2878:I2878"/>
    <mergeCell ref="E2880:F2880"/>
    <mergeCell ref="E2881:F2881"/>
    <mergeCell ref="E2864:F2864"/>
    <mergeCell ref="H2866:I2866"/>
    <mergeCell ref="E2868:F2868"/>
    <mergeCell ref="E2869:F2869"/>
    <mergeCell ref="E2870:F2870"/>
    <mergeCell ref="H2872:I2872"/>
    <mergeCell ref="E2856:F2856"/>
    <mergeCell ref="E2857:F2857"/>
    <mergeCell ref="E2858:F2858"/>
    <mergeCell ref="H2860:I2860"/>
    <mergeCell ref="H2939:I2939"/>
    <mergeCell ref="E2941:F2941"/>
    <mergeCell ref="E2942:F2942"/>
    <mergeCell ref="E2943:F2943"/>
    <mergeCell ref="H2967:I2967"/>
    <mergeCell ref="E2969:F2969"/>
    <mergeCell ref="E2970:F2970"/>
    <mergeCell ref="E2971:F2971"/>
    <mergeCell ref="E2972:F2972"/>
    <mergeCell ref="E2889:F2889"/>
    <mergeCell ref="E2890:F2890"/>
    <mergeCell ref="E2891:F2891"/>
    <mergeCell ref="E2892:F2892"/>
    <mergeCell ref="H2894:I2894"/>
    <mergeCell ref="E2918:F2918"/>
    <mergeCell ref="E2919:F2919"/>
    <mergeCell ref="E2920:F2920"/>
    <mergeCell ref="E2921:F2921"/>
    <mergeCell ref="E2922:F2922"/>
    <mergeCell ref="E2923:F2923"/>
    <mergeCell ref="E2910:F2910"/>
    <mergeCell ref="E2911:F2911"/>
    <mergeCell ref="E2912:F2912"/>
    <mergeCell ref="E2913:F2913"/>
    <mergeCell ref="E2914:F2914"/>
    <mergeCell ref="H2916:I2916"/>
    <mergeCell ref="E2902:F2902"/>
    <mergeCell ref="E2903:F2903"/>
    <mergeCell ref="H2905:I2905"/>
    <mergeCell ref="E2907:F2907"/>
    <mergeCell ref="E2908:F2908"/>
    <mergeCell ref="E2909:F2909"/>
    <mergeCell ref="E2982:F2982"/>
    <mergeCell ref="E2983:F2983"/>
    <mergeCell ref="E3010:F3010"/>
    <mergeCell ref="E3011:F3011"/>
    <mergeCell ref="E3012:F3012"/>
    <mergeCell ref="E3013:F3013"/>
    <mergeCell ref="E3014:F3014"/>
    <mergeCell ref="E2931:F2931"/>
    <mergeCell ref="E2932:F2932"/>
    <mergeCell ref="E2933:F2933"/>
    <mergeCell ref="E2934:F2934"/>
    <mergeCell ref="E2935:F2935"/>
    <mergeCell ref="H2959:I2959"/>
    <mergeCell ref="E2961:F2961"/>
    <mergeCell ref="E2962:F2962"/>
    <mergeCell ref="E2963:F2963"/>
    <mergeCell ref="E2964:F2964"/>
    <mergeCell ref="E2965:F2965"/>
    <mergeCell ref="E2952:F2952"/>
    <mergeCell ref="E2953:F2953"/>
    <mergeCell ref="E2954:F2954"/>
    <mergeCell ref="E2955:F2955"/>
    <mergeCell ref="E2956:F2956"/>
    <mergeCell ref="E2957:F2957"/>
    <mergeCell ref="E2944:F2944"/>
    <mergeCell ref="E2945:F2945"/>
    <mergeCell ref="E2946:F2946"/>
    <mergeCell ref="E2947:F2947"/>
    <mergeCell ref="H2949:I2949"/>
    <mergeCell ref="E2951:F2951"/>
    <mergeCell ref="E2936:F2936"/>
    <mergeCell ref="E2937:F2937"/>
    <mergeCell ref="H3053:I3053"/>
    <mergeCell ref="E3055:F3055"/>
    <mergeCell ref="E3056:F3056"/>
    <mergeCell ref="E3057:F3057"/>
    <mergeCell ref="E3058:F3058"/>
    <mergeCell ref="E2973:F2973"/>
    <mergeCell ref="E2974:F2974"/>
    <mergeCell ref="E2975:F2975"/>
    <mergeCell ref="E2984:F2984"/>
    <mergeCell ref="E2985:F2985"/>
    <mergeCell ref="E3002:F3002"/>
    <mergeCell ref="E3003:F3003"/>
    <mergeCell ref="E3004:F3004"/>
    <mergeCell ref="H3006:I3006"/>
    <mergeCell ref="E3008:F3008"/>
    <mergeCell ref="E3009:F3009"/>
    <mergeCell ref="E2994:F2994"/>
    <mergeCell ref="E2995:F2995"/>
    <mergeCell ref="E2996:F2996"/>
    <mergeCell ref="H2998:I2998"/>
    <mergeCell ref="E3000:F3000"/>
    <mergeCell ref="E3001:F3001"/>
    <mergeCell ref="H2987:I2987"/>
    <mergeCell ref="E2989:F2989"/>
    <mergeCell ref="E2990:F2990"/>
    <mergeCell ref="E2991:F2991"/>
    <mergeCell ref="E2992:F2992"/>
    <mergeCell ref="E2993:F2993"/>
    <mergeCell ref="H2977:I2977"/>
    <mergeCell ref="E2979:F2979"/>
    <mergeCell ref="E2980:F2980"/>
    <mergeCell ref="E2981:F2981"/>
    <mergeCell ref="H3016:I3016"/>
    <mergeCell ref="E3018:F3018"/>
    <mergeCell ref="E3019:F3019"/>
    <mergeCell ref="E3020:F3020"/>
    <mergeCell ref="E3021:F3021"/>
    <mergeCell ref="E3044:F3044"/>
    <mergeCell ref="H3046:I3046"/>
    <mergeCell ref="E3048:F3048"/>
    <mergeCell ref="E3049:F3049"/>
    <mergeCell ref="E3050:F3050"/>
    <mergeCell ref="E3051:F3051"/>
    <mergeCell ref="E3038:F3038"/>
    <mergeCell ref="E3039:F3039"/>
    <mergeCell ref="E3040:F3040"/>
    <mergeCell ref="E3041:F3041"/>
    <mergeCell ref="E3042:F3042"/>
    <mergeCell ref="E3043:F3043"/>
    <mergeCell ref="E3030:F3030"/>
    <mergeCell ref="E3031:F3031"/>
    <mergeCell ref="E3032:F3032"/>
    <mergeCell ref="H3034:I3034"/>
    <mergeCell ref="E3036:F3036"/>
    <mergeCell ref="E3037:F3037"/>
    <mergeCell ref="E3022:F3022"/>
    <mergeCell ref="E3023:F3023"/>
    <mergeCell ref="E3024:F3024"/>
    <mergeCell ref="H3026:I3026"/>
    <mergeCell ref="E3028:F3028"/>
    <mergeCell ref="E3029:F3029"/>
    <mergeCell ref="E3076:F3076"/>
    <mergeCell ref="E3077:F3077"/>
    <mergeCell ref="E3078:F3078"/>
    <mergeCell ref="H3080:I3080"/>
    <mergeCell ref="E3082:F3082"/>
    <mergeCell ref="E3083:F3083"/>
    <mergeCell ref="E3066:F3066"/>
    <mergeCell ref="H3068:I3068"/>
    <mergeCell ref="E3070:F3070"/>
    <mergeCell ref="E3071:F3071"/>
    <mergeCell ref="E3072:F3072"/>
    <mergeCell ref="H3074:I3074"/>
    <mergeCell ref="E3100:F3100"/>
    <mergeCell ref="H3102:I3102"/>
    <mergeCell ref="E3104:F3104"/>
    <mergeCell ref="E3105:F3105"/>
    <mergeCell ref="E3106:F3106"/>
    <mergeCell ref="E3128:F3128"/>
    <mergeCell ref="E3129:F3129"/>
    <mergeCell ref="E3130:F3130"/>
    <mergeCell ref="E3131:F3131"/>
    <mergeCell ref="E3116:F3116"/>
    <mergeCell ref="E3117:F3117"/>
    <mergeCell ref="E3118:F3118"/>
    <mergeCell ref="H3120:I3120"/>
    <mergeCell ref="E3122:F3122"/>
    <mergeCell ref="E3123:F3123"/>
    <mergeCell ref="E3146:F3146"/>
    <mergeCell ref="H3148:I3148"/>
    <mergeCell ref="E3150:F3150"/>
    <mergeCell ref="E3151:F3151"/>
    <mergeCell ref="E3152:F3152"/>
    <mergeCell ref="E3059:F3059"/>
    <mergeCell ref="E3060:F3060"/>
    <mergeCell ref="H3062:I3062"/>
    <mergeCell ref="E3064:F3064"/>
    <mergeCell ref="E3065:F3065"/>
    <mergeCell ref="H3093:I3093"/>
    <mergeCell ref="E3095:F3095"/>
    <mergeCell ref="E3096:F3096"/>
    <mergeCell ref="E3097:F3097"/>
    <mergeCell ref="E3098:F3098"/>
    <mergeCell ref="E3099:F3099"/>
    <mergeCell ref="E3084:F3084"/>
    <mergeCell ref="H3086:I3086"/>
    <mergeCell ref="E3088:F3088"/>
    <mergeCell ref="E3089:F3089"/>
    <mergeCell ref="E3090:F3090"/>
    <mergeCell ref="E3091:F3091"/>
    <mergeCell ref="H3173:I3173"/>
    <mergeCell ref="E3175:F3175"/>
    <mergeCell ref="H3159:I3159"/>
    <mergeCell ref="E3161:F3161"/>
    <mergeCell ref="E3162:F3162"/>
    <mergeCell ref="E3163:F3163"/>
    <mergeCell ref="E3164:F3164"/>
    <mergeCell ref="H3166:I3166"/>
    <mergeCell ref="H3193:I3193"/>
    <mergeCell ref="E3195:F3195"/>
    <mergeCell ref="E3196:F3196"/>
    <mergeCell ref="E3197:F3197"/>
    <mergeCell ref="E3198:F3198"/>
    <mergeCell ref="H3108:I3108"/>
    <mergeCell ref="E3110:F3110"/>
    <mergeCell ref="E3111:F3111"/>
    <mergeCell ref="E3112:F3112"/>
    <mergeCell ref="H3114:I3114"/>
    <mergeCell ref="H3139:I3139"/>
    <mergeCell ref="E3141:F3141"/>
    <mergeCell ref="E3142:F3142"/>
    <mergeCell ref="E3143:F3143"/>
    <mergeCell ref="E3144:F3144"/>
    <mergeCell ref="E3145:F3145"/>
    <mergeCell ref="E3132:F3132"/>
    <mergeCell ref="E3133:F3133"/>
    <mergeCell ref="E3134:F3134"/>
    <mergeCell ref="E3135:F3135"/>
    <mergeCell ref="E3136:F3136"/>
    <mergeCell ref="E3137:F3137"/>
    <mergeCell ref="E3124:F3124"/>
    <mergeCell ref="H3126:I3126"/>
    <mergeCell ref="E3206:F3206"/>
    <mergeCell ref="E3207:F3207"/>
    <mergeCell ref="E3208:F3208"/>
    <mergeCell ref="E3209:F3209"/>
    <mergeCell ref="E3210:F3210"/>
    <mergeCell ref="E3211:F3211"/>
    <mergeCell ref="E3238:F3238"/>
    <mergeCell ref="E3239:F3239"/>
    <mergeCell ref="H3241:I3241"/>
    <mergeCell ref="E3243:F3243"/>
    <mergeCell ref="E3244:F3244"/>
    <mergeCell ref="E3153:F3153"/>
    <mergeCell ref="E3154:F3154"/>
    <mergeCell ref="E3155:F3155"/>
    <mergeCell ref="E3156:F3156"/>
    <mergeCell ref="E3157:F3157"/>
    <mergeCell ref="E3184:F3184"/>
    <mergeCell ref="E3185:F3185"/>
    <mergeCell ref="H3187:I3187"/>
    <mergeCell ref="E3189:F3189"/>
    <mergeCell ref="E3190:F3190"/>
    <mergeCell ref="E3191:F3191"/>
    <mergeCell ref="E3176:F3176"/>
    <mergeCell ref="E3177:F3177"/>
    <mergeCell ref="E3178:F3178"/>
    <mergeCell ref="H3180:I3180"/>
    <mergeCell ref="E3182:F3182"/>
    <mergeCell ref="E3183:F3183"/>
    <mergeCell ref="E3168:F3168"/>
    <mergeCell ref="E3169:F3169"/>
    <mergeCell ref="E3170:F3170"/>
    <mergeCell ref="E3171:F3171"/>
    <mergeCell ref="E3254:F3254"/>
    <mergeCell ref="H3256:I3256"/>
    <mergeCell ref="E3258:F3258"/>
    <mergeCell ref="E3259:F3259"/>
    <mergeCell ref="E3284:F3284"/>
    <mergeCell ref="E3285:F3285"/>
    <mergeCell ref="E3286:F3286"/>
    <mergeCell ref="H3288:I3288"/>
    <mergeCell ref="E3290:F3290"/>
    <mergeCell ref="E3199:F3199"/>
    <mergeCell ref="E3200:F3200"/>
    <mergeCell ref="H3202:I3202"/>
    <mergeCell ref="E3204:F3204"/>
    <mergeCell ref="E3205:F3205"/>
    <mergeCell ref="E3230:F3230"/>
    <mergeCell ref="E3231:F3231"/>
    <mergeCell ref="E3232:F3232"/>
    <mergeCell ref="H3234:I3234"/>
    <mergeCell ref="E3236:F3236"/>
    <mergeCell ref="E3237:F3237"/>
    <mergeCell ref="E3222:F3222"/>
    <mergeCell ref="E3223:F3223"/>
    <mergeCell ref="E3224:F3224"/>
    <mergeCell ref="E3225:F3225"/>
    <mergeCell ref="H3227:I3227"/>
    <mergeCell ref="E3229:F3229"/>
    <mergeCell ref="H3213:I3213"/>
    <mergeCell ref="E3215:F3215"/>
    <mergeCell ref="E3216:F3216"/>
    <mergeCell ref="E3217:F3217"/>
    <mergeCell ref="E3218:F3218"/>
    <mergeCell ref="H3220:I3220"/>
    <mergeCell ref="E3304:F3304"/>
    <mergeCell ref="E3305:F3305"/>
    <mergeCell ref="H3331:I3331"/>
    <mergeCell ref="E3333:F3333"/>
    <mergeCell ref="E3334:F3334"/>
    <mergeCell ref="E3335:F3335"/>
    <mergeCell ref="H3337:I3337"/>
    <mergeCell ref="E3245:F3245"/>
    <mergeCell ref="H3247:I3247"/>
    <mergeCell ref="E3249:F3249"/>
    <mergeCell ref="E3250:F3250"/>
    <mergeCell ref="E3251:F3251"/>
    <mergeCell ref="E3276:F3276"/>
    <mergeCell ref="E3277:F3277"/>
    <mergeCell ref="E3278:F3278"/>
    <mergeCell ref="E3279:F3279"/>
    <mergeCell ref="H3281:I3281"/>
    <mergeCell ref="E3283:F3283"/>
    <mergeCell ref="H3267:I3267"/>
    <mergeCell ref="E3269:F3269"/>
    <mergeCell ref="E3270:F3270"/>
    <mergeCell ref="E3271:F3271"/>
    <mergeCell ref="E3272:F3272"/>
    <mergeCell ref="H3274:I3274"/>
    <mergeCell ref="E3260:F3260"/>
    <mergeCell ref="E3261:F3261"/>
    <mergeCell ref="E3262:F3262"/>
    <mergeCell ref="E3263:F3263"/>
    <mergeCell ref="E3264:F3264"/>
    <mergeCell ref="E3265:F3265"/>
    <mergeCell ref="E3252:F3252"/>
    <mergeCell ref="E3253:F3253"/>
    <mergeCell ref="E3380:F3380"/>
    <mergeCell ref="E3381:F3381"/>
    <mergeCell ref="H3383:I3383"/>
    <mergeCell ref="E3385:F3385"/>
    <mergeCell ref="E3386:F3386"/>
    <mergeCell ref="E3291:F3291"/>
    <mergeCell ref="E3292:F3292"/>
    <mergeCell ref="E3293:F3293"/>
    <mergeCell ref="H3295:I3295"/>
    <mergeCell ref="E3297:F3297"/>
    <mergeCell ref="E3322:F3322"/>
    <mergeCell ref="E3323:F3323"/>
    <mergeCell ref="H3325:I3325"/>
    <mergeCell ref="E3327:F3327"/>
    <mergeCell ref="E3328:F3328"/>
    <mergeCell ref="E3329:F3329"/>
    <mergeCell ref="E3314:F3314"/>
    <mergeCell ref="E3315:F3315"/>
    <mergeCell ref="E3316:F3316"/>
    <mergeCell ref="E3317:F3317"/>
    <mergeCell ref="H3319:I3319"/>
    <mergeCell ref="E3321:F3321"/>
    <mergeCell ref="E3306:F3306"/>
    <mergeCell ref="E3307:F3307"/>
    <mergeCell ref="H3309:I3309"/>
    <mergeCell ref="E3311:F3311"/>
    <mergeCell ref="E3312:F3312"/>
    <mergeCell ref="E3313:F3313"/>
    <mergeCell ref="E3298:F3298"/>
    <mergeCell ref="E3299:F3299"/>
    <mergeCell ref="H3301:I3301"/>
    <mergeCell ref="E3303:F3303"/>
    <mergeCell ref="E3339:F3339"/>
    <mergeCell ref="E3340:F3340"/>
    <mergeCell ref="E3341:F3341"/>
    <mergeCell ref="H3343:I3343"/>
    <mergeCell ref="E3345:F3345"/>
    <mergeCell ref="E3372:F3372"/>
    <mergeCell ref="E3373:F3373"/>
    <mergeCell ref="E3374:F3374"/>
    <mergeCell ref="E3375:F3375"/>
    <mergeCell ref="H3377:I3377"/>
    <mergeCell ref="E3379:F3379"/>
    <mergeCell ref="E3364:F3364"/>
    <mergeCell ref="E3365:F3365"/>
    <mergeCell ref="E3366:F3366"/>
    <mergeCell ref="H3368:I3368"/>
    <mergeCell ref="E3370:F3370"/>
    <mergeCell ref="E3371:F3371"/>
    <mergeCell ref="E3354:F3354"/>
    <mergeCell ref="H3356:I3356"/>
    <mergeCell ref="E3358:F3358"/>
    <mergeCell ref="E3359:F3359"/>
    <mergeCell ref="E3360:F3360"/>
    <mergeCell ref="H3362:I3362"/>
    <mergeCell ref="E3346:F3346"/>
    <mergeCell ref="E3347:F3347"/>
    <mergeCell ref="E3348:F3348"/>
    <mergeCell ref="H3350:I3350"/>
    <mergeCell ref="E3352:F3352"/>
    <mergeCell ref="E3353:F3353"/>
    <mergeCell ref="E3400:F3400"/>
    <mergeCell ref="E3401:F3401"/>
    <mergeCell ref="E3402:F3402"/>
    <mergeCell ref="E3403:F3403"/>
    <mergeCell ref="E3404:F3404"/>
    <mergeCell ref="E3405:F3405"/>
    <mergeCell ref="E3392:F3392"/>
    <mergeCell ref="E3393:F3393"/>
    <mergeCell ref="H3395:I3395"/>
    <mergeCell ref="E3397:F3397"/>
    <mergeCell ref="E3398:F3398"/>
    <mergeCell ref="E3399:F3399"/>
    <mergeCell ref="E3422:F3422"/>
    <mergeCell ref="E3423:F3423"/>
    <mergeCell ref="E3424:F3424"/>
    <mergeCell ref="E3425:F3425"/>
    <mergeCell ref="E3426:F3426"/>
    <mergeCell ref="E3444:F3444"/>
    <mergeCell ref="E3445:F3445"/>
    <mergeCell ref="H3447:I3447"/>
    <mergeCell ref="E3449:F3449"/>
    <mergeCell ref="E3434:F3434"/>
    <mergeCell ref="E3435:F3435"/>
    <mergeCell ref="E3436:F3436"/>
    <mergeCell ref="E3437:F3437"/>
    <mergeCell ref="E3438:F3438"/>
    <mergeCell ref="H3440:I3440"/>
    <mergeCell ref="E3466:F3466"/>
    <mergeCell ref="E3467:F3467"/>
    <mergeCell ref="H3469:I3469"/>
    <mergeCell ref="E3471:F3471"/>
    <mergeCell ref="E3472:F3472"/>
    <mergeCell ref="E3387:F3387"/>
    <mergeCell ref="E3388:F3388"/>
    <mergeCell ref="E3389:F3389"/>
    <mergeCell ref="E3390:F3390"/>
    <mergeCell ref="E3391:F3391"/>
    <mergeCell ref="E3414:F3414"/>
    <mergeCell ref="E3415:F3415"/>
    <mergeCell ref="E3416:F3416"/>
    <mergeCell ref="E3417:F3417"/>
    <mergeCell ref="H3419:I3419"/>
    <mergeCell ref="E3421:F3421"/>
    <mergeCell ref="H3407:I3407"/>
    <mergeCell ref="E3409:F3409"/>
    <mergeCell ref="E3410:F3410"/>
    <mergeCell ref="E3411:F3411"/>
    <mergeCell ref="E3412:F3412"/>
    <mergeCell ref="E3413:F3413"/>
    <mergeCell ref="E3494:F3494"/>
    <mergeCell ref="E3495:F3495"/>
    <mergeCell ref="E3480:F3480"/>
    <mergeCell ref="H3482:I3482"/>
    <mergeCell ref="E3484:F3484"/>
    <mergeCell ref="E3485:F3485"/>
    <mergeCell ref="E3486:F3486"/>
    <mergeCell ref="E3487:F3487"/>
    <mergeCell ref="H3513:I3513"/>
    <mergeCell ref="E3515:F3515"/>
    <mergeCell ref="E3516:F3516"/>
    <mergeCell ref="E3517:F3517"/>
    <mergeCell ref="E3518:F3518"/>
    <mergeCell ref="H3428:I3428"/>
    <mergeCell ref="E3430:F3430"/>
    <mergeCell ref="E3431:F3431"/>
    <mergeCell ref="E3432:F3432"/>
    <mergeCell ref="E3433:F3433"/>
    <mergeCell ref="E3458:F3458"/>
    <mergeCell ref="E3459:F3459"/>
    <mergeCell ref="E3460:F3460"/>
    <mergeCell ref="E3461:F3461"/>
    <mergeCell ref="H3463:I3463"/>
    <mergeCell ref="E3465:F3465"/>
    <mergeCell ref="E3450:F3450"/>
    <mergeCell ref="E3451:F3451"/>
    <mergeCell ref="E3452:F3452"/>
    <mergeCell ref="E3453:F3453"/>
    <mergeCell ref="E3454:F3454"/>
    <mergeCell ref="H3456:I3456"/>
    <mergeCell ref="E3442:F3442"/>
    <mergeCell ref="E3443:F3443"/>
    <mergeCell ref="E3526:F3526"/>
    <mergeCell ref="E3527:F3527"/>
    <mergeCell ref="H3529:I3529"/>
    <mergeCell ref="E3531:F3531"/>
    <mergeCell ref="E3532:F3532"/>
    <mergeCell ref="E3533:F3533"/>
    <mergeCell ref="E3560:F3560"/>
    <mergeCell ref="E3561:F3561"/>
    <mergeCell ref="H3563:I3563"/>
    <mergeCell ref="E3565:F3565"/>
    <mergeCell ref="E3566:F3566"/>
    <mergeCell ref="E3473:F3473"/>
    <mergeCell ref="E3474:F3474"/>
    <mergeCell ref="H3476:I3476"/>
    <mergeCell ref="E3478:F3478"/>
    <mergeCell ref="E3479:F3479"/>
    <mergeCell ref="H3505:I3505"/>
    <mergeCell ref="E3507:F3507"/>
    <mergeCell ref="E3508:F3508"/>
    <mergeCell ref="E3509:F3509"/>
    <mergeCell ref="E3510:F3510"/>
    <mergeCell ref="E3511:F3511"/>
    <mergeCell ref="H3497:I3497"/>
    <mergeCell ref="E3499:F3499"/>
    <mergeCell ref="E3500:F3500"/>
    <mergeCell ref="E3501:F3501"/>
    <mergeCell ref="E3502:F3502"/>
    <mergeCell ref="E3503:F3503"/>
    <mergeCell ref="E3488:F3488"/>
    <mergeCell ref="H3490:I3490"/>
    <mergeCell ref="E3492:F3492"/>
    <mergeCell ref="E3493:F3493"/>
    <mergeCell ref="E3578:F3578"/>
    <mergeCell ref="E3579:F3579"/>
    <mergeCell ref="H3581:I3581"/>
    <mergeCell ref="E3583:F3583"/>
    <mergeCell ref="H3611:I3611"/>
    <mergeCell ref="E3613:F3613"/>
    <mergeCell ref="E3614:F3614"/>
    <mergeCell ref="E3615:F3615"/>
    <mergeCell ref="H3617:I3617"/>
    <mergeCell ref="E3519:F3519"/>
    <mergeCell ref="H3521:I3521"/>
    <mergeCell ref="E3523:F3523"/>
    <mergeCell ref="E3524:F3524"/>
    <mergeCell ref="E3525:F3525"/>
    <mergeCell ref="H3551:I3551"/>
    <mergeCell ref="E3553:F3553"/>
    <mergeCell ref="E3554:F3554"/>
    <mergeCell ref="E3555:F3555"/>
    <mergeCell ref="H3557:I3557"/>
    <mergeCell ref="E3559:F3559"/>
    <mergeCell ref="E3542:F3542"/>
    <mergeCell ref="E3543:F3543"/>
    <mergeCell ref="H3545:I3545"/>
    <mergeCell ref="E3547:F3547"/>
    <mergeCell ref="E3548:F3548"/>
    <mergeCell ref="E3549:F3549"/>
    <mergeCell ref="E3534:F3534"/>
    <mergeCell ref="E3535:F3535"/>
    <mergeCell ref="H3537:I3537"/>
    <mergeCell ref="E3539:F3539"/>
    <mergeCell ref="E3540:F3540"/>
    <mergeCell ref="E3541:F3541"/>
    <mergeCell ref="E3632:F3632"/>
    <mergeCell ref="E3633:F3633"/>
    <mergeCell ref="E3662:F3662"/>
    <mergeCell ref="E3663:F3663"/>
    <mergeCell ref="H3665:I3665"/>
    <mergeCell ref="E3667:F3667"/>
    <mergeCell ref="E3668:F3668"/>
    <mergeCell ref="E3567:F3567"/>
    <mergeCell ref="H3569:I3569"/>
    <mergeCell ref="E3571:F3571"/>
    <mergeCell ref="E3572:F3572"/>
    <mergeCell ref="E3573:F3573"/>
    <mergeCell ref="E3602:F3602"/>
    <mergeCell ref="E3603:F3603"/>
    <mergeCell ref="H3605:I3605"/>
    <mergeCell ref="E3607:F3607"/>
    <mergeCell ref="E3608:F3608"/>
    <mergeCell ref="E3609:F3609"/>
    <mergeCell ref="H3593:I3593"/>
    <mergeCell ref="E3595:F3595"/>
    <mergeCell ref="E3596:F3596"/>
    <mergeCell ref="E3597:F3597"/>
    <mergeCell ref="H3599:I3599"/>
    <mergeCell ref="E3601:F3601"/>
    <mergeCell ref="E3584:F3584"/>
    <mergeCell ref="E3585:F3585"/>
    <mergeCell ref="H3587:I3587"/>
    <mergeCell ref="E3589:F3589"/>
    <mergeCell ref="E3590:F3590"/>
    <mergeCell ref="E3591:F3591"/>
    <mergeCell ref="H3575:I3575"/>
    <mergeCell ref="E3577:F3577"/>
    <mergeCell ref="H3713:I3713"/>
    <mergeCell ref="E3715:F3715"/>
    <mergeCell ref="E3716:F3716"/>
    <mergeCell ref="E3717:F3717"/>
    <mergeCell ref="H3719:I3719"/>
    <mergeCell ref="E3619:F3619"/>
    <mergeCell ref="E3620:F3620"/>
    <mergeCell ref="E3621:F3621"/>
    <mergeCell ref="H3623:I3623"/>
    <mergeCell ref="E3625:F3625"/>
    <mergeCell ref="H3653:I3653"/>
    <mergeCell ref="E3655:F3655"/>
    <mergeCell ref="E3656:F3656"/>
    <mergeCell ref="E3657:F3657"/>
    <mergeCell ref="H3659:I3659"/>
    <mergeCell ref="E3661:F3661"/>
    <mergeCell ref="E3644:F3644"/>
    <mergeCell ref="E3645:F3645"/>
    <mergeCell ref="H3647:I3647"/>
    <mergeCell ref="E3649:F3649"/>
    <mergeCell ref="E3650:F3650"/>
    <mergeCell ref="E3651:F3651"/>
    <mergeCell ref="H3635:I3635"/>
    <mergeCell ref="E3637:F3637"/>
    <mergeCell ref="E3638:F3638"/>
    <mergeCell ref="E3639:F3639"/>
    <mergeCell ref="H3641:I3641"/>
    <mergeCell ref="E3643:F3643"/>
    <mergeCell ref="E3626:F3626"/>
    <mergeCell ref="E3627:F3627"/>
    <mergeCell ref="H3629:I3629"/>
    <mergeCell ref="E3631:F3631"/>
    <mergeCell ref="E3669:F3669"/>
    <mergeCell ref="H3671:I3671"/>
    <mergeCell ref="E3673:F3673"/>
    <mergeCell ref="E3674:F3674"/>
    <mergeCell ref="E3675:F3675"/>
    <mergeCell ref="E3704:F3704"/>
    <mergeCell ref="E3705:F3705"/>
    <mergeCell ref="H3707:I3707"/>
    <mergeCell ref="E3709:F3709"/>
    <mergeCell ref="E3710:F3710"/>
    <mergeCell ref="E3711:F3711"/>
    <mergeCell ref="H3695:I3695"/>
    <mergeCell ref="E3697:F3697"/>
    <mergeCell ref="E3698:F3698"/>
    <mergeCell ref="E3699:F3699"/>
    <mergeCell ref="H3701:I3701"/>
    <mergeCell ref="E3703:F3703"/>
    <mergeCell ref="E3686:F3686"/>
    <mergeCell ref="E3687:F3687"/>
    <mergeCell ref="H3689:I3689"/>
    <mergeCell ref="E3691:F3691"/>
    <mergeCell ref="E3692:F3692"/>
    <mergeCell ref="E3693:F3693"/>
    <mergeCell ref="H3677:I3677"/>
    <mergeCell ref="E3679:F3679"/>
    <mergeCell ref="E3680:F3680"/>
    <mergeCell ref="E3681:F3681"/>
    <mergeCell ref="H3683:I3683"/>
    <mergeCell ref="E3685:F3685"/>
    <mergeCell ref="H3737:I3737"/>
    <mergeCell ref="E3739:F3739"/>
    <mergeCell ref="E3740:F3740"/>
    <mergeCell ref="E3741:F3741"/>
    <mergeCell ref="H3743:I3743"/>
    <mergeCell ref="E3745:F3745"/>
    <mergeCell ref="E3728:F3728"/>
    <mergeCell ref="E3729:F3729"/>
    <mergeCell ref="H3731:I3731"/>
    <mergeCell ref="E3733:F3733"/>
    <mergeCell ref="E3734:F3734"/>
    <mergeCell ref="E3735:F3735"/>
    <mergeCell ref="E3764:F3764"/>
    <mergeCell ref="E3765:F3765"/>
    <mergeCell ref="H3767:I3767"/>
    <mergeCell ref="E3769:F3769"/>
    <mergeCell ref="E3770:F3770"/>
    <mergeCell ref="E3790:F3790"/>
    <mergeCell ref="E3791:F3791"/>
    <mergeCell ref="H3793:I3793"/>
    <mergeCell ref="E3795:F3795"/>
    <mergeCell ref="H3779:I3779"/>
    <mergeCell ref="E3781:F3781"/>
    <mergeCell ref="E3782:F3782"/>
    <mergeCell ref="E3783:F3783"/>
    <mergeCell ref="H3785:I3785"/>
    <mergeCell ref="E3787:F3787"/>
    <mergeCell ref="E3812:F3812"/>
    <mergeCell ref="E3813:F3813"/>
    <mergeCell ref="H3815:I3815"/>
    <mergeCell ref="E3817:F3817"/>
    <mergeCell ref="E3818:F3818"/>
    <mergeCell ref="E3721:F3721"/>
    <mergeCell ref="E3722:F3722"/>
    <mergeCell ref="E3723:F3723"/>
    <mergeCell ref="H3725:I3725"/>
    <mergeCell ref="E3727:F3727"/>
    <mergeCell ref="H3755:I3755"/>
    <mergeCell ref="E3757:F3757"/>
    <mergeCell ref="E3758:F3758"/>
    <mergeCell ref="E3759:F3759"/>
    <mergeCell ref="H3761:I3761"/>
    <mergeCell ref="E3763:F3763"/>
    <mergeCell ref="E3746:F3746"/>
    <mergeCell ref="E3747:F3747"/>
    <mergeCell ref="H3749:I3749"/>
    <mergeCell ref="E3751:F3751"/>
    <mergeCell ref="E3752:F3752"/>
    <mergeCell ref="E3753:F3753"/>
    <mergeCell ref="H3839:I3839"/>
    <mergeCell ref="E3841:F3841"/>
    <mergeCell ref="H3821:I3821"/>
    <mergeCell ref="E3823:F3823"/>
    <mergeCell ref="E3824:F3824"/>
    <mergeCell ref="E3825:F3825"/>
    <mergeCell ref="H3827:I3827"/>
    <mergeCell ref="E3829:F3829"/>
    <mergeCell ref="E3856:F3856"/>
    <mergeCell ref="E3857:F3857"/>
    <mergeCell ref="E3858:F3858"/>
    <mergeCell ref="E3859:F3859"/>
    <mergeCell ref="E3860:F3860"/>
    <mergeCell ref="E3771:F3771"/>
    <mergeCell ref="H3773:I3773"/>
    <mergeCell ref="E3775:F3775"/>
    <mergeCell ref="E3776:F3776"/>
    <mergeCell ref="E3777:F3777"/>
    <mergeCell ref="H3803:I3803"/>
    <mergeCell ref="E3805:F3805"/>
    <mergeCell ref="E3806:F3806"/>
    <mergeCell ref="E3807:F3807"/>
    <mergeCell ref="H3809:I3809"/>
    <mergeCell ref="E3811:F3811"/>
    <mergeCell ref="E3796:F3796"/>
    <mergeCell ref="E3797:F3797"/>
    <mergeCell ref="E3798:F3798"/>
    <mergeCell ref="E3799:F3799"/>
    <mergeCell ref="E3800:F3800"/>
    <mergeCell ref="E3801:F3801"/>
    <mergeCell ref="E3788:F3788"/>
    <mergeCell ref="E3789:F3789"/>
    <mergeCell ref="H3863:I3863"/>
    <mergeCell ref="E3865:F3865"/>
    <mergeCell ref="E3866:F3866"/>
    <mergeCell ref="E3867:F3867"/>
    <mergeCell ref="E3868:F3868"/>
    <mergeCell ref="E3869:F3869"/>
    <mergeCell ref="E3898:F3898"/>
    <mergeCell ref="E3899:F3899"/>
    <mergeCell ref="E3900:F3900"/>
    <mergeCell ref="E3901:F3901"/>
    <mergeCell ref="E3902:F3902"/>
    <mergeCell ref="E3819:F3819"/>
    <mergeCell ref="E3830:F3830"/>
    <mergeCell ref="E3831:F3831"/>
    <mergeCell ref="E3832:F3832"/>
    <mergeCell ref="E3833:F3833"/>
    <mergeCell ref="E3848:F3848"/>
    <mergeCell ref="H3850:I3850"/>
    <mergeCell ref="E3852:F3852"/>
    <mergeCell ref="E3853:F3853"/>
    <mergeCell ref="E3854:F3854"/>
    <mergeCell ref="E3855:F3855"/>
    <mergeCell ref="E3842:F3842"/>
    <mergeCell ref="E3843:F3843"/>
    <mergeCell ref="E3844:F3844"/>
    <mergeCell ref="E3845:F3845"/>
    <mergeCell ref="E3846:F3846"/>
    <mergeCell ref="E3847:F3847"/>
    <mergeCell ref="E3834:F3834"/>
    <mergeCell ref="E3835:F3835"/>
    <mergeCell ref="E3836:F3836"/>
    <mergeCell ref="E3837:F3837"/>
    <mergeCell ref="E3912:F3912"/>
    <mergeCell ref="E3913:F3913"/>
    <mergeCell ref="E3914:F3914"/>
    <mergeCell ref="H3916:I3916"/>
    <mergeCell ref="E3942:F3942"/>
    <mergeCell ref="E3943:F3943"/>
    <mergeCell ref="E3944:F3944"/>
    <mergeCell ref="E3945:F3945"/>
    <mergeCell ref="E3946:F3946"/>
    <mergeCell ref="E3861:F3861"/>
    <mergeCell ref="E3870:F3870"/>
    <mergeCell ref="E3871:F3871"/>
    <mergeCell ref="E3872:F3872"/>
    <mergeCell ref="E3873:F3873"/>
    <mergeCell ref="E3890:F3890"/>
    <mergeCell ref="E3891:F3891"/>
    <mergeCell ref="E3892:F3892"/>
    <mergeCell ref="E3893:F3893"/>
    <mergeCell ref="E3894:F3894"/>
    <mergeCell ref="H3896:I3896"/>
    <mergeCell ref="E3882:F3882"/>
    <mergeCell ref="E3883:F3883"/>
    <mergeCell ref="E3884:F3884"/>
    <mergeCell ref="E3885:F3885"/>
    <mergeCell ref="E3886:F3886"/>
    <mergeCell ref="H3888:I3888"/>
    <mergeCell ref="H3875:I3875"/>
    <mergeCell ref="E3877:F3877"/>
    <mergeCell ref="E3878:F3878"/>
    <mergeCell ref="E3879:F3879"/>
    <mergeCell ref="E3880:F3880"/>
    <mergeCell ref="E3881:F3881"/>
    <mergeCell ref="E3960:F3960"/>
    <mergeCell ref="H3962:I3962"/>
    <mergeCell ref="H3989:I3989"/>
    <mergeCell ref="E3991:F3991"/>
    <mergeCell ref="E3992:F3992"/>
    <mergeCell ref="E3993:F3993"/>
    <mergeCell ref="H3995:I3995"/>
    <mergeCell ref="H3904:I3904"/>
    <mergeCell ref="E3906:F3906"/>
    <mergeCell ref="E3907:F3907"/>
    <mergeCell ref="E3908:F3908"/>
    <mergeCell ref="E3909:F3909"/>
    <mergeCell ref="E3934:F3934"/>
    <mergeCell ref="E3935:F3935"/>
    <mergeCell ref="E3936:F3936"/>
    <mergeCell ref="E3937:F3937"/>
    <mergeCell ref="E3938:F3938"/>
    <mergeCell ref="H3940:I3940"/>
    <mergeCell ref="E3926:F3926"/>
    <mergeCell ref="E3927:F3927"/>
    <mergeCell ref="E3928:F3928"/>
    <mergeCell ref="E3929:F3929"/>
    <mergeCell ref="E3930:F3930"/>
    <mergeCell ref="H3932:I3932"/>
    <mergeCell ref="E3918:F3918"/>
    <mergeCell ref="E3919:F3919"/>
    <mergeCell ref="E3920:F3920"/>
    <mergeCell ref="E3921:F3921"/>
    <mergeCell ref="E3922:F3922"/>
    <mergeCell ref="H3924:I3924"/>
    <mergeCell ref="E3910:F3910"/>
    <mergeCell ref="E3911:F3911"/>
    <mergeCell ref="E4036:F4036"/>
    <mergeCell ref="E4037:F4037"/>
    <mergeCell ref="H4039:I4039"/>
    <mergeCell ref="E4041:F4041"/>
    <mergeCell ref="E4042:F4042"/>
    <mergeCell ref="E3947:F3947"/>
    <mergeCell ref="E3948:F3948"/>
    <mergeCell ref="H3950:I3950"/>
    <mergeCell ref="E3952:F3952"/>
    <mergeCell ref="E3953:F3953"/>
    <mergeCell ref="E3980:F3980"/>
    <mergeCell ref="E3981:F3981"/>
    <mergeCell ref="H3983:I3983"/>
    <mergeCell ref="E3985:F3985"/>
    <mergeCell ref="E3986:F3986"/>
    <mergeCell ref="E3987:F3987"/>
    <mergeCell ref="E3972:F3972"/>
    <mergeCell ref="H3974:I3974"/>
    <mergeCell ref="E3976:F3976"/>
    <mergeCell ref="E3977:F3977"/>
    <mergeCell ref="E3978:F3978"/>
    <mergeCell ref="E3979:F3979"/>
    <mergeCell ref="E3964:F3964"/>
    <mergeCell ref="E3965:F3965"/>
    <mergeCell ref="E3966:F3966"/>
    <mergeCell ref="H3968:I3968"/>
    <mergeCell ref="E3970:F3970"/>
    <mergeCell ref="E3971:F3971"/>
    <mergeCell ref="E3954:F3954"/>
    <mergeCell ref="H3956:I3956"/>
    <mergeCell ref="E3958:F3958"/>
    <mergeCell ref="E3959:F3959"/>
    <mergeCell ref="E3997:F3997"/>
    <mergeCell ref="E3998:F3998"/>
    <mergeCell ref="E3999:F3999"/>
    <mergeCell ref="H4001:I4001"/>
    <mergeCell ref="E4003:F4003"/>
    <mergeCell ref="E4028:F4028"/>
    <mergeCell ref="E4029:F4029"/>
    <mergeCell ref="E4030:F4030"/>
    <mergeCell ref="E4031:F4031"/>
    <mergeCell ref="H4033:I4033"/>
    <mergeCell ref="E4035:F4035"/>
    <mergeCell ref="E4020:F4020"/>
    <mergeCell ref="H4022:I4022"/>
    <mergeCell ref="E4024:F4024"/>
    <mergeCell ref="E4025:F4025"/>
    <mergeCell ref="E4026:F4026"/>
    <mergeCell ref="E4027:F4027"/>
    <mergeCell ref="H4013:I4013"/>
    <mergeCell ref="E4015:F4015"/>
    <mergeCell ref="E4016:F4016"/>
    <mergeCell ref="E4017:F4017"/>
    <mergeCell ref="E4018:F4018"/>
    <mergeCell ref="E4019:F4019"/>
    <mergeCell ref="E4004:F4004"/>
    <mergeCell ref="E4005:F4005"/>
    <mergeCell ref="H4007:I4007"/>
    <mergeCell ref="E4009:F4009"/>
    <mergeCell ref="E4010:F4010"/>
    <mergeCell ref="E4011:F4011"/>
    <mergeCell ref="H4072:I4072"/>
    <mergeCell ref="E4074:F4074"/>
    <mergeCell ref="E4075:F4075"/>
    <mergeCell ref="E4100:F4100"/>
    <mergeCell ref="E4101:F4101"/>
    <mergeCell ref="E4102:F4102"/>
    <mergeCell ref="H4104:I4104"/>
    <mergeCell ref="E4106:F4106"/>
    <mergeCell ref="E4107:F4107"/>
    <mergeCell ref="E4060:F4060"/>
    <mergeCell ref="E4061:F4061"/>
    <mergeCell ref="H4063:I4063"/>
    <mergeCell ref="E4065:F4065"/>
    <mergeCell ref="E4066:F4066"/>
    <mergeCell ref="E4067:F4067"/>
    <mergeCell ref="H4051:I4051"/>
    <mergeCell ref="E4053:F4053"/>
    <mergeCell ref="E4054:F4054"/>
    <mergeCell ref="E4055:F4055"/>
    <mergeCell ref="H4057:I4057"/>
    <mergeCell ref="E4059:F4059"/>
    <mergeCell ref="H4083:I4083"/>
    <mergeCell ref="E4085:F4085"/>
    <mergeCell ref="E4086:F4086"/>
    <mergeCell ref="E4087:F4087"/>
    <mergeCell ref="E4088:F4088"/>
    <mergeCell ref="H4090:I4090"/>
    <mergeCell ref="E4092:F4092"/>
    <mergeCell ref="E4093:F4093"/>
    <mergeCell ref="E4094:F4094"/>
    <mergeCell ref="E4095:F4095"/>
    <mergeCell ref="H4097:I4097"/>
    <mergeCell ref="E4099:F4099"/>
    <mergeCell ref="E4124:F4124"/>
    <mergeCell ref="E4125:F4125"/>
    <mergeCell ref="H4127:I4127"/>
    <mergeCell ref="E4129:F4129"/>
    <mergeCell ref="E4130:F4130"/>
    <mergeCell ref="E4131:F4131"/>
    <mergeCell ref="H4155:I4155"/>
    <mergeCell ref="E4043:F4043"/>
    <mergeCell ref="H4045:I4045"/>
    <mergeCell ref="E4047:F4047"/>
    <mergeCell ref="E4048:F4048"/>
    <mergeCell ref="E4049:F4049"/>
    <mergeCell ref="E4076:F4076"/>
    <mergeCell ref="E4077:F4077"/>
    <mergeCell ref="E4078:F4078"/>
    <mergeCell ref="E4079:F4079"/>
    <mergeCell ref="E4080:F4080"/>
    <mergeCell ref="E4081:F4081"/>
    <mergeCell ref="E4108:F4108"/>
    <mergeCell ref="E4109:F4109"/>
    <mergeCell ref="H4111:I4111"/>
    <mergeCell ref="E4113:F4113"/>
    <mergeCell ref="E4068:F4068"/>
    <mergeCell ref="E4069:F4069"/>
    <mergeCell ref="E4070:F4070"/>
    <mergeCell ref="E4114:F4114"/>
    <mergeCell ref="E4115:F4115"/>
    <mergeCell ref="H4117:I4117"/>
    <mergeCell ref="E4119:F4119"/>
    <mergeCell ref="E4120:F4120"/>
    <mergeCell ref="E4121:F4121"/>
    <mergeCell ref="E4122:F4122"/>
    <mergeCell ref="E4123:F4123"/>
    <mergeCell ref="H4147:I4147"/>
    <mergeCell ref="E4149:F4149"/>
    <mergeCell ref="E4150:F4150"/>
    <mergeCell ref="E4151:F4151"/>
    <mergeCell ref="E4152:F4152"/>
    <mergeCell ref="E4153:F4153"/>
    <mergeCell ref="H4137:I4137"/>
    <mergeCell ref="E4139:F4139"/>
    <mergeCell ref="E4140:F4140"/>
    <mergeCell ref="E4141:F4141"/>
    <mergeCell ref="E4142:F4142"/>
    <mergeCell ref="E4143:F4143"/>
    <mergeCell ref="E4132:F4132"/>
    <mergeCell ref="E4133:F4133"/>
    <mergeCell ref="E4134:F4134"/>
    <mergeCell ref="E4174:F4174"/>
    <mergeCell ref="E4175:F4175"/>
    <mergeCell ref="E4176:F4176"/>
    <mergeCell ref="E4177:F4177"/>
    <mergeCell ref="E4178:F4178"/>
    <mergeCell ref="E4135:F4135"/>
    <mergeCell ref="E4144:F4144"/>
    <mergeCell ref="E4145:F4145"/>
    <mergeCell ref="E4166:F4166"/>
    <mergeCell ref="E4167:F4167"/>
    <mergeCell ref="E4168:F4168"/>
    <mergeCell ref="E4169:F4169"/>
    <mergeCell ref="E4170:F4170"/>
    <mergeCell ref="H4172:I4172"/>
    <mergeCell ref="E4158:F4158"/>
    <mergeCell ref="E4159:F4159"/>
    <mergeCell ref="E4160:F4160"/>
    <mergeCell ref="E4161:F4161"/>
    <mergeCell ref="E4162:F4162"/>
    <mergeCell ref="H4164:I4164"/>
    <mergeCell ref="E4157:F4157"/>
    <mergeCell ref="E4194:F4194"/>
    <mergeCell ref="E4195:F4195"/>
    <mergeCell ref="E4196:F4196"/>
    <mergeCell ref="E4197:F4197"/>
    <mergeCell ref="E4198:F4198"/>
    <mergeCell ref="E4199:F4199"/>
    <mergeCell ref="E4186:F4186"/>
    <mergeCell ref="H4188:I4188"/>
    <mergeCell ref="E4190:F4190"/>
    <mergeCell ref="E4191:F4191"/>
    <mergeCell ref="E4192:F4192"/>
    <mergeCell ref="E4193:F4193"/>
    <mergeCell ref="E4218:F4218"/>
    <mergeCell ref="E4219:F4219"/>
    <mergeCell ref="E4220:F4220"/>
    <mergeCell ref="H4222:I4222"/>
    <mergeCell ref="E4224:F4224"/>
    <mergeCell ref="E4244:F4244"/>
    <mergeCell ref="E4245:F4245"/>
    <mergeCell ref="E4246:F4246"/>
    <mergeCell ref="E4247:F4247"/>
    <mergeCell ref="E4232:F4232"/>
    <mergeCell ref="H4234:I4234"/>
    <mergeCell ref="E4236:F4236"/>
    <mergeCell ref="E4237:F4237"/>
    <mergeCell ref="E4238:F4238"/>
    <mergeCell ref="E4239:F4239"/>
    <mergeCell ref="E4266:F4266"/>
    <mergeCell ref="E4267:F4267"/>
    <mergeCell ref="H4269:I4269"/>
    <mergeCell ref="E4271:F4271"/>
    <mergeCell ref="E4272:F4272"/>
    <mergeCell ref="H4180:I4180"/>
    <mergeCell ref="E4182:F4182"/>
    <mergeCell ref="E4183:F4183"/>
    <mergeCell ref="E4184:F4184"/>
    <mergeCell ref="E4185:F4185"/>
    <mergeCell ref="E4208:F4208"/>
    <mergeCell ref="H4210:I4210"/>
    <mergeCell ref="E4212:F4212"/>
    <mergeCell ref="E4213:F4213"/>
    <mergeCell ref="E4214:F4214"/>
    <mergeCell ref="H4216:I4216"/>
    <mergeCell ref="H4201:I4201"/>
    <mergeCell ref="E4203:F4203"/>
    <mergeCell ref="E4204:F4204"/>
    <mergeCell ref="E4205:F4205"/>
    <mergeCell ref="E4206:F4206"/>
    <mergeCell ref="E4207:F4207"/>
    <mergeCell ref="E4294:F4294"/>
    <mergeCell ref="E4295:F4295"/>
    <mergeCell ref="E4280:F4280"/>
    <mergeCell ref="E4281:F4281"/>
    <mergeCell ref="E4282:F4282"/>
    <mergeCell ref="E4283:F4283"/>
    <mergeCell ref="H4285:I4285"/>
    <mergeCell ref="E4287:F4287"/>
    <mergeCell ref="E4314:F4314"/>
    <mergeCell ref="E4315:F4315"/>
    <mergeCell ref="H4317:I4317"/>
    <mergeCell ref="E4319:F4319"/>
    <mergeCell ref="E4320:F4320"/>
    <mergeCell ref="E4225:F4225"/>
    <mergeCell ref="E4226:F4226"/>
    <mergeCell ref="H4228:I4228"/>
    <mergeCell ref="E4230:F4230"/>
    <mergeCell ref="E4231:F4231"/>
    <mergeCell ref="H4257:I4257"/>
    <mergeCell ref="E4259:F4259"/>
    <mergeCell ref="E4260:F4260"/>
    <mergeCell ref="E4261:F4261"/>
    <mergeCell ref="H4263:I4263"/>
    <mergeCell ref="E4265:F4265"/>
    <mergeCell ref="E4248:F4248"/>
    <mergeCell ref="E4249:F4249"/>
    <mergeCell ref="H4251:I4251"/>
    <mergeCell ref="E4253:F4253"/>
    <mergeCell ref="E4254:F4254"/>
    <mergeCell ref="E4255:F4255"/>
    <mergeCell ref="E4240:F4240"/>
    <mergeCell ref="H4242:I4242"/>
    <mergeCell ref="H4327:I4327"/>
    <mergeCell ref="E4329:F4329"/>
    <mergeCell ref="E4330:F4330"/>
    <mergeCell ref="E4331:F4331"/>
    <mergeCell ref="H4333:I4333"/>
    <mergeCell ref="E4335:F4335"/>
    <mergeCell ref="E4360:F4360"/>
    <mergeCell ref="E4361:F4361"/>
    <mergeCell ref="E4362:F4362"/>
    <mergeCell ref="H4364:I4364"/>
    <mergeCell ref="E4366:F4366"/>
    <mergeCell ref="E4273:F4273"/>
    <mergeCell ref="E4274:F4274"/>
    <mergeCell ref="H4276:I4276"/>
    <mergeCell ref="E4278:F4278"/>
    <mergeCell ref="E4279:F4279"/>
    <mergeCell ref="E4306:F4306"/>
    <mergeCell ref="E4307:F4307"/>
    <mergeCell ref="H4309:I4309"/>
    <mergeCell ref="E4311:F4311"/>
    <mergeCell ref="E4312:F4312"/>
    <mergeCell ref="E4313:F4313"/>
    <mergeCell ref="H4297:I4297"/>
    <mergeCell ref="E4299:F4299"/>
    <mergeCell ref="E4300:F4300"/>
    <mergeCell ref="E4301:F4301"/>
    <mergeCell ref="H4303:I4303"/>
    <mergeCell ref="E4305:F4305"/>
    <mergeCell ref="E4288:F4288"/>
    <mergeCell ref="E4289:F4289"/>
    <mergeCell ref="H4291:I4291"/>
    <mergeCell ref="E4293:F4293"/>
    <mergeCell ref="E4374:F4374"/>
    <mergeCell ref="E4375:F4375"/>
    <mergeCell ref="H4377:I4377"/>
    <mergeCell ref="E4379:F4379"/>
    <mergeCell ref="E4400:F4400"/>
    <mergeCell ref="E4401:F4401"/>
    <mergeCell ref="H4403:I4403"/>
    <mergeCell ref="E4405:F4405"/>
    <mergeCell ref="E4406:F4406"/>
    <mergeCell ref="E4321:F4321"/>
    <mergeCell ref="E4322:F4322"/>
    <mergeCell ref="E4323:F4323"/>
    <mergeCell ref="E4324:F4324"/>
    <mergeCell ref="E4325:F4325"/>
    <mergeCell ref="E4354:F4354"/>
    <mergeCell ref="E4355:F4355"/>
    <mergeCell ref="E4356:F4356"/>
    <mergeCell ref="E4357:F4357"/>
    <mergeCell ref="E4358:F4358"/>
    <mergeCell ref="E4359:F4359"/>
    <mergeCell ref="H4345:I4345"/>
    <mergeCell ref="E4347:F4347"/>
    <mergeCell ref="E4348:F4348"/>
    <mergeCell ref="E4349:F4349"/>
    <mergeCell ref="H4351:I4351"/>
    <mergeCell ref="E4353:F4353"/>
    <mergeCell ref="E4336:F4336"/>
    <mergeCell ref="E4337:F4337"/>
    <mergeCell ref="H4339:I4339"/>
    <mergeCell ref="E4341:F4341"/>
    <mergeCell ref="E4342:F4342"/>
    <mergeCell ref="E4343:F4343"/>
    <mergeCell ref="E4418:F4418"/>
    <mergeCell ref="E4419:F4419"/>
    <mergeCell ref="E4440:F4440"/>
    <mergeCell ref="H4442:I4442"/>
    <mergeCell ref="E4444:F4444"/>
    <mergeCell ref="E4445:F4445"/>
    <mergeCell ref="E4446:F4446"/>
    <mergeCell ref="E4367:F4367"/>
    <mergeCell ref="E4368:F4368"/>
    <mergeCell ref="E4369:F4369"/>
    <mergeCell ref="E4370:F4370"/>
    <mergeCell ref="E4371:F4371"/>
    <mergeCell ref="E4394:F4394"/>
    <mergeCell ref="E4395:F4395"/>
    <mergeCell ref="E4396:F4396"/>
    <mergeCell ref="E4397:F4397"/>
    <mergeCell ref="E4398:F4398"/>
    <mergeCell ref="E4399:F4399"/>
    <mergeCell ref="E4386:F4386"/>
    <mergeCell ref="E4387:F4387"/>
    <mergeCell ref="E4388:F4388"/>
    <mergeCell ref="H4390:I4390"/>
    <mergeCell ref="E4392:F4392"/>
    <mergeCell ref="E4393:F4393"/>
    <mergeCell ref="E4380:F4380"/>
    <mergeCell ref="E4381:F4381"/>
    <mergeCell ref="E4382:F4382"/>
    <mergeCell ref="E4383:F4383"/>
    <mergeCell ref="E4384:F4384"/>
    <mergeCell ref="E4385:F4385"/>
    <mergeCell ref="E4372:F4372"/>
    <mergeCell ref="E4373:F4373"/>
    <mergeCell ref="H4481:I4481"/>
    <mergeCell ref="E4483:F4483"/>
    <mergeCell ref="E4484:F4484"/>
    <mergeCell ref="E4485:F4485"/>
    <mergeCell ref="E4486:F4486"/>
    <mergeCell ref="E4407:F4407"/>
    <mergeCell ref="E4408:F4408"/>
    <mergeCell ref="E4409:F4409"/>
    <mergeCell ref="E4410:F4410"/>
    <mergeCell ref="E4411:F4411"/>
    <mergeCell ref="E4434:F4434"/>
    <mergeCell ref="E4435:F4435"/>
    <mergeCell ref="E4436:F4436"/>
    <mergeCell ref="E4437:F4437"/>
    <mergeCell ref="E4438:F4438"/>
    <mergeCell ref="E4439:F4439"/>
    <mergeCell ref="E4426:F4426"/>
    <mergeCell ref="E4427:F4427"/>
    <mergeCell ref="H4429:I4429"/>
    <mergeCell ref="E4431:F4431"/>
    <mergeCell ref="E4432:F4432"/>
    <mergeCell ref="E4433:F4433"/>
    <mergeCell ref="E4420:F4420"/>
    <mergeCell ref="E4421:F4421"/>
    <mergeCell ref="E4422:F4422"/>
    <mergeCell ref="E4423:F4423"/>
    <mergeCell ref="E4424:F4424"/>
    <mergeCell ref="E4425:F4425"/>
    <mergeCell ref="E4412:F4412"/>
    <mergeCell ref="E4413:F4413"/>
    <mergeCell ref="E4414:F4414"/>
    <mergeCell ref="H4416:I4416"/>
    <mergeCell ref="E4447:F4447"/>
    <mergeCell ref="E4448:F4448"/>
    <mergeCell ref="E4449:F4449"/>
    <mergeCell ref="E4450:F4450"/>
    <mergeCell ref="E4451:F4451"/>
    <mergeCell ref="E4474:F4474"/>
    <mergeCell ref="E4475:F4475"/>
    <mergeCell ref="E4476:F4476"/>
    <mergeCell ref="E4477:F4477"/>
    <mergeCell ref="E4478:F4478"/>
    <mergeCell ref="E4479:F4479"/>
    <mergeCell ref="E4466:F4466"/>
    <mergeCell ref="H4468:I4468"/>
    <mergeCell ref="E4470:F4470"/>
    <mergeCell ref="E4471:F4471"/>
    <mergeCell ref="E4472:F4472"/>
    <mergeCell ref="E4473:F4473"/>
    <mergeCell ref="E4460:F4460"/>
    <mergeCell ref="E4461:F4461"/>
    <mergeCell ref="E4462:F4462"/>
    <mergeCell ref="E4463:F4463"/>
    <mergeCell ref="E4464:F4464"/>
    <mergeCell ref="E4465:F4465"/>
    <mergeCell ref="E4452:F4452"/>
    <mergeCell ref="E4453:F4453"/>
    <mergeCell ref="H4455:I4455"/>
    <mergeCell ref="E4457:F4457"/>
    <mergeCell ref="E4458:F4458"/>
    <mergeCell ref="E4459:F4459"/>
    <mergeCell ref="E4502:F4502"/>
    <mergeCell ref="E4503:F4503"/>
    <mergeCell ref="E4504:F4504"/>
    <mergeCell ref="H4506:I4506"/>
    <mergeCell ref="E4508:F4508"/>
    <mergeCell ref="E4509:F4509"/>
    <mergeCell ref="E4492:F4492"/>
    <mergeCell ref="H4494:I4494"/>
    <mergeCell ref="E4496:F4496"/>
    <mergeCell ref="E4497:F4497"/>
    <mergeCell ref="E4498:F4498"/>
    <mergeCell ref="H4500:I4500"/>
    <mergeCell ref="E4524:F4524"/>
    <mergeCell ref="E4525:F4525"/>
    <mergeCell ref="E4526:F4526"/>
    <mergeCell ref="E4527:F4527"/>
    <mergeCell ref="E4528:F4528"/>
    <mergeCell ref="E4544:F4544"/>
    <mergeCell ref="E4545:F4545"/>
    <mergeCell ref="E4546:F4546"/>
    <mergeCell ref="E4547:F4547"/>
    <mergeCell ref="E4536:F4536"/>
    <mergeCell ref="E4537:F4537"/>
    <mergeCell ref="E4538:F4538"/>
    <mergeCell ref="E4539:F4539"/>
    <mergeCell ref="E4540:F4540"/>
    <mergeCell ref="E4541:F4541"/>
    <mergeCell ref="H4563:I4563"/>
    <mergeCell ref="E4565:F4565"/>
    <mergeCell ref="E4566:F4566"/>
    <mergeCell ref="E4567:F4567"/>
    <mergeCell ref="E4568:F4568"/>
    <mergeCell ref="E4487:F4487"/>
    <mergeCell ref="E4488:F4488"/>
    <mergeCell ref="E4489:F4489"/>
    <mergeCell ref="E4490:F4490"/>
    <mergeCell ref="E4491:F4491"/>
    <mergeCell ref="E4518:F4518"/>
    <mergeCell ref="E4519:F4519"/>
    <mergeCell ref="E4520:F4520"/>
    <mergeCell ref="E4521:F4521"/>
    <mergeCell ref="E4522:F4522"/>
    <mergeCell ref="E4523:F4523"/>
    <mergeCell ref="E4510:F4510"/>
    <mergeCell ref="H4512:I4512"/>
    <mergeCell ref="E4514:F4514"/>
    <mergeCell ref="E4515:F4515"/>
    <mergeCell ref="E4516:F4516"/>
    <mergeCell ref="E4517:F4517"/>
    <mergeCell ref="H4591:I4591"/>
    <mergeCell ref="E4593:F4593"/>
    <mergeCell ref="E4576:F4576"/>
    <mergeCell ref="E4577:F4577"/>
    <mergeCell ref="H4579:I4579"/>
    <mergeCell ref="E4581:F4581"/>
    <mergeCell ref="E4582:F4582"/>
    <mergeCell ref="E4583:F4583"/>
    <mergeCell ref="E4612:F4612"/>
    <mergeCell ref="E4613:F4613"/>
    <mergeCell ref="H4615:I4615"/>
    <mergeCell ref="E4617:F4617"/>
    <mergeCell ref="E4618:F4618"/>
    <mergeCell ref="E4529:F4529"/>
    <mergeCell ref="H4531:I4531"/>
    <mergeCell ref="E4533:F4533"/>
    <mergeCell ref="E4534:F4534"/>
    <mergeCell ref="E4535:F4535"/>
    <mergeCell ref="E4556:F4556"/>
    <mergeCell ref="E4557:F4557"/>
    <mergeCell ref="E4558:F4558"/>
    <mergeCell ref="E4559:F4559"/>
    <mergeCell ref="E4560:F4560"/>
    <mergeCell ref="E4561:F4561"/>
    <mergeCell ref="E4548:F4548"/>
    <mergeCell ref="H4550:I4550"/>
    <mergeCell ref="E4552:F4552"/>
    <mergeCell ref="E4553:F4553"/>
    <mergeCell ref="E4554:F4554"/>
    <mergeCell ref="E4555:F4555"/>
    <mergeCell ref="E4542:F4542"/>
    <mergeCell ref="E4543:F4543"/>
    <mergeCell ref="H4627:I4627"/>
    <mergeCell ref="E4629:F4629"/>
    <mergeCell ref="E4630:F4630"/>
    <mergeCell ref="E4631:F4631"/>
    <mergeCell ref="E4632:F4632"/>
    <mergeCell ref="E4633:F4633"/>
    <mergeCell ref="E4656:F4656"/>
    <mergeCell ref="H4658:I4658"/>
    <mergeCell ref="E4660:F4660"/>
    <mergeCell ref="E4661:F4661"/>
    <mergeCell ref="E4662:F4662"/>
    <mergeCell ref="H4570:I4570"/>
    <mergeCell ref="E4572:F4572"/>
    <mergeCell ref="E4573:F4573"/>
    <mergeCell ref="E4574:F4574"/>
    <mergeCell ref="E4575:F4575"/>
    <mergeCell ref="H4603:I4603"/>
    <mergeCell ref="E4605:F4605"/>
    <mergeCell ref="E4606:F4606"/>
    <mergeCell ref="E4607:F4607"/>
    <mergeCell ref="H4609:I4609"/>
    <mergeCell ref="E4611:F4611"/>
    <mergeCell ref="E4594:F4594"/>
    <mergeCell ref="E4595:F4595"/>
    <mergeCell ref="H4597:I4597"/>
    <mergeCell ref="E4599:F4599"/>
    <mergeCell ref="E4600:F4600"/>
    <mergeCell ref="E4601:F4601"/>
    <mergeCell ref="H4585:I4585"/>
    <mergeCell ref="E4587:F4587"/>
    <mergeCell ref="E4588:F4588"/>
    <mergeCell ref="E4589:F4589"/>
    <mergeCell ref="E4672:F4672"/>
    <mergeCell ref="E4673:F4673"/>
    <mergeCell ref="E4674:F4674"/>
    <mergeCell ref="E4675:F4675"/>
    <mergeCell ref="E4702:F4702"/>
    <mergeCell ref="E4703:F4703"/>
    <mergeCell ref="E4704:F4704"/>
    <mergeCell ref="H4706:I4706"/>
    <mergeCell ref="E4708:F4708"/>
    <mergeCell ref="E4619:F4619"/>
    <mergeCell ref="H4621:I4621"/>
    <mergeCell ref="E4623:F4623"/>
    <mergeCell ref="E4624:F4624"/>
    <mergeCell ref="E4625:F4625"/>
    <mergeCell ref="E4650:F4650"/>
    <mergeCell ref="E4651:F4651"/>
    <mergeCell ref="E4652:F4652"/>
    <mergeCell ref="E4653:F4653"/>
    <mergeCell ref="E4654:F4654"/>
    <mergeCell ref="E4655:F4655"/>
    <mergeCell ref="E4642:F4642"/>
    <mergeCell ref="E4643:F4643"/>
    <mergeCell ref="E4644:F4644"/>
    <mergeCell ref="E4645:F4645"/>
    <mergeCell ref="E4646:F4646"/>
    <mergeCell ref="H4648:I4648"/>
    <mergeCell ref="E4634:F4634"/>
    <mergeCell ref="E4635:F4635"/>
    <mergeCell ref="E4636:F4636"/>
    <mergeCell ref="E4637:F4637"/>
    <mergeCell ref="H4639:I4639"/>
    <mergeCell ref="E4641:F4641"/>
    <mergeCell ref="E4720:F4720"/>
    <mergeCell ref="H4722:I4722"/>
    <mergeCell ref="E4750:F4750"/>
    <mergeCell ref="H4752:I4752"/>
    <mergeCell ref="E4754:F4754"/>
    <mergeCell ref="E4755:F4755"/>
    <mergeCell ref="E4756:F4756"/>
    <mergeCell ref="E4663:F4663"/>
    <mergeCell ref="E4664:F4664"/>
    <mergeCell ref="E4665:F4665"/>
    <mergeCell ref="E4666:F4666"/>
    <mergeCell ref="E4667:F4667"/>
    <mergeCell ref="E4692:F4692"/>
    <mergeCell ref="H4694:I4694"/>
    <mergeCell ref="E4696:F4696"/>
    <mergeCell ref="E4697:F4697"/>
    <mergeCell ref="E4698:F4698"/>
    <mergeCell ref="H4700:I4700"/>
    <mergeCell ref="E4684:F4684"/>
    <mergeCell ref="E4685:F4685"/>
    <mergeCell ref="E4686:F4686"/>
    <mergeCell ref="H4688:I4688"/>
    <mergeCell ref="E4690:F4690"/>
    <mergeCell ref="E4691:F4691"/>
    <mergeCell ref="E4676:F4676"/>
    <mergeCell ref="H4678:I4678"/>
    <mergeCell ref="E4680:F4680"/>
    <mergeCell ref="E4681:F4681"/>
    <mergeCell ref="E4682:F4682"/>
    <mergeCell ref="E4683:F4683"/>
    <mergeCell ref="E4668:F4668"/>
    <mergeCell ref="H4670:I4670"/>
    <mergeCell ref="E4798:F4798"/>
    <mergeCell ref="H4800:I4800"/>
    <mergeCell ref="E4802:F4802"/>
    <mergeCell ref="E4803:F4803"/>
    <mergeCell ref="E4804:F4804"/>
    <mergeCell ref="E4709:F4709"/>
    <mergeCell ref="E4710:F4710"/>
    <mergeCell ref="H4712:I4712"/>
    <mergeCell ref="E4714:F4714"/>
    <mergeCell ref="E4715:F4715"/>
    <mergeCell ref="E4742:F4742"/>
    <mergeCell ref="E4743:F4743"/>
    <mergeCell ref="E4744:F4744"/>
    <mergeCell ref="H4746:I4746"/>
    <mergeCell ref="E4748:F4748"/>
    <mergeCell ref="E4749:F4749"/>
    <mergeCell ref="E4732:F4732"/>
    <mergeCell ref="H4734:I4734"/>
    <mergeCell ref="E4736:F4736"/>
    <mergeCell ref="E4737:F4737"/>
    <mergeCell ref="E4738:F4738"/>
    <mergeCell ref="H4740:I4740"/>
    <mergeCell ref="E4724:F4724"/>
    <mergeCell ref="E4725:F4725"/>
    <mergeCell ref="E4726:F4726"/>
    <mergeCell ref="H4728:I4728"/>
    <mergeCell ref="E4730:F4730"/>
    <mergeCell ref="E4731:F4731"/>
    <mergeCell ref="E4716:F4716"/>
    <mergeCell ref="E4717:F4717"/>
    <mergeCell ref="E4718:F4718"/>
    <mergeCell ref="E4719:F4719"/>
    <mergeCell ref="H4758:I4758"/>
    <mergeCell ref="E4760:F4760"/>
    <mergeCell ref="E4761:F4761"/>
    <mergeCell ref="E4762:F4762"/>
    <mergeCell ref="H4764:I4764"/>
    <mergeCell ref="E4790:F4790"/>
    <mergeCell ref="E4791:F4791"/>
    <mergeCell ref="E4792:F4792"/>
    <mergeCell ref="H4794:I4794"/>
    <mergeCell ref="E4796:F4796"/>
    <mergeCell ref="E4797:F4797"/>
    <mergeCell ref="E4782:F4782"/>
    <mergeCell ref="E4783:F4783"/>
    <mergeCell ref="E4784:F4784"/>
    <mergeCell ref="E4785:F4785"/>
    <mergeCell ref="E4786:F4786"/>
    <mergeCell ref="H4788:I4788"/>
    <mergeCell ref="E4774:F4774"/>
    <mergeCell ref="E4775:F4775"/>
    <mergeCell ref="E4776:F4776"/>
    <mergeCell ref="H4778:I4778"/>
    <mergeCell ref="E4780:F4780"/>
    <mergeCell ref="E4781:F4781"/>
    <mergeCell ref="E4766:F4766"/>
    <mergeCell ref="E4767:F4767"/>
    <mergeCell ref="E4768:F4768"/>
    <mergeCell ref="H4770:I4770"/>
    <mergeCell ref="E4772:F4772"/>
    <mergeCell ref="E4773:F4773"/>
    <mergeCell ref="E4833:F4833"/>
    <mergeCell ref="E4834:F4834"/>
    <mergeCell ref="H4836:I4836"/>
    <mergeCell ref="E4864:F4864"/>
    <mergeCell ref="E4865:F4865"/>
    <mergeCell ref="E4866:F4866"/>
    <mergeCell ref="E4867:F4867"/>
    <mergeCell ref="E4868:F4868"/>
    <mergeCell ref="E4869:F4869"/>
    <mergeCell ref="E4822:F4822"/>
    <mergeCell ref="E4823:F4823"/>
    <mergeCell ref="E4824:F4824"/>
    <mergeCell ref="E4825:F4825"/>
    <mergeCell ref="E4826:F4826"/>
    <mergeCell ref="E4827:F4827"/>
    <mergeCell ref="E4814:F4814"/>
    <mergeCell ref="E4815:F4815"/>
    <mergeCell ref="E4816:F4816"/>
    <mergeCell ref="E4817:F4817"/>
    <mergeCell ref="E4818:F4818"/>
    <mergeCell ref="H4820:I4820"/>
    <mergeCell ref="E4846:F4846"/>
    <mergeCell ref="H4848:I4848"/>
    <mergeCell ref="E4850:F4850"/>
    <mergeCell ref="E4851:F4851"/>
    <mergeCell ref="E4852:F4852"/>
    <mergeCell ref="H4854:I4854"/>
    <mergeCell ref="E4856:F4856"/>
    <mergeCell ref="E4857:F4857"/>
    <mergeCell ref="E4858:F4858"/>
    <mergeCell ref="E4859:F4859"/>
    <mergeCell ref="E4860:F4860"/>
    <mergeCell ref="H4862:I4862"/>
    <mergeCell ref="H4885:I4885"/>
    <mergeCell ref="E4887:F4887"/>
    <mergeCell ref="E4888:F4888"/>
    <mergeCell ref="E4889:F4889"/>
    <mergeCell ref="E4890:F4890"/>
    <mergeCell ref="E4891:F4891"/>
    <mergeCell ref="H4917:I4917"/>
    <mergeCell ref="H4806:I4806"/>
    <mergeCell ref="E4808:F4808"/>
    <mergeCell ref="E4809:F4809"/>
    <mergeCell ref="E4810:F4810"/>
    <mergeCell ref="H4812:I4812"/>
    <mergeCell ref="E4838:F4838"/>
    <mergeCell ref="E4839:F4839"/>
    <mergeCell ref="E4840:F4840"/>
    <mergeCell ref="H4842:I4842"/>
    <mergeCell ref="E4844:F4844"/>
    <mergeCell ref="E4845:F4845"/>
    <mergeCell ref="E4870:F4870"/>
    <mergeCell ref="H4872:I4872"/>
    <mergeCell ref="E4874:F4874"/>
    <mergeCell ref="E4875:F4875"/>
    <mergeCell ref="E4828:F4828"/>
    <mergeCell ref="H4830:I4830"/>
    <mergeCell ref="E4832:F4832"/>
    <mergeCell ref="E4876:F4876"/>
    <mergeCell ref="E4877:F4877"/>
    <mergeCell ref="E4878:F4878"/>
    <mergeCell ref="E4879:F4879"/>
    <mergeCell ref="E4880:F4880"/>
    <mergeCell ref="E4881:F4881"/>
    <mergeCell ref="E4882:F4882"/>
    <mergeCell ref="E4883:F4883"/>
    <mergeCell ref="H4909:I4909"/>
    <mergeCell ref="E4911:F4911"/>
    <mergeCell ref="E4912:F4912"/>
    <mergeCell ref="E4913:F4913"/>
    <mergeCell ref="E4914:F4914"/>
    <mergeCell ref="E4915:F4915"/>
    <mergeCell ref="H4901:I4901"/>
    <mergeCell ref="E4903:F4903"/>
    <mergeCell ref="E4904:F4904"/>
    <mergeCell ref="E4905:F4905"/>
    <mergeCell ref="E4906:F4906"/>
    <mergeCell ref="E4907:F4907"/>
    <mergeCell ref="H4893:I4893"/>
    <mergeCell ref="E4895:F4895"/>
    <mergeCell ref="E4896:F4896"/>
    <mergeCell ref="E4936:F4936"/>
    <mergeCell ref="E4937:F4937"/>
    <mergeCell ref="E4938:F4938"/>
    <mergeCell ref="E4939:F4939"/>
    <mergeCell ref="E4940:F4940"/>
    <mergeCell ref="E4897:F4897"/>
    <mergeCell ref="E4898:F4898"/>
    <mergeCell ref="E4899:F4899"/>
    <mergeCell ref="E4928:F4928"/>
    <mergeCell ref="E4929:F4929"/>
    <mergeCell ref="E4930:F4930"/>
    <mergeCell ref="E4931:F4931"/>
    <mergeCell ref="E4932:F4932"/>
    <mergeCell ref="H4934:I4934"/>
    <mergeCell ref="E4920:F4920"/>
    <mergeCell ref="E4921:F4921"/>
    <mergeCell ref="E4922:F4922"/>
    <mergeCell ref="E4923:F4923"/>
    <mergeCell ref="H4925:I4925"/>
    <mergeCell ref="E4927:F4927"/>
    <mergeCell ref="E4919:F4919"/>
    <mergeCell ref="H4998:I4998"/>
    <mergeCell ref="E5000:F5000"/>
    <mergeCell ref="E5001:F5001"/>
    <mergeCell ref="E5002:F5002"/>
    <mergeCell ref="H5004:I5004"/>
    <mergeCell ref="E4956:F4956"/>
    <mergeCell ref="E4957:F4957"/>
    <mergeCell ref="E4958:F4958"/>
    <mergeCell ref="E4959:F4959"/>
    <mergeCell ref="E4960:F4960"/>
    <mergeCell ref="E4961:F4961"/>
    <mergeCell ref="E4948:F4948"/>
    <mergeCell ref="E4949:F4949"/>
    <mergeCell ref="E4950:F4950"/>
    <mergeCell ref="E4951:F4951"/>
    <mergeCell ref="H4953:I4953"/>
    <mergeCell ref="E4955:F4955"/>
    <mergeCell ref="E4978:F4978"/>
    <mergeCell ref="H4980:I4980"/>
    <mergeCell ref="E4982:F4982"/>
    <mergeCell ref="E4983:F4983"/>
    <mergeCell ref="E4984:F4984"/>
    <mergeCell ref="E5010:F5010"/>
    <mergeCell ref="E5011:F5011"/>
    <mergeCell ref="H5013:I5013"/>
    <mergeCell ref="H4986:I4986"/>
    <mergeCell ref="E4988:F4988"/>
    <mergeCell ref="E4989:F4989"/>
    <mergeCell ref="E4990:F4990"/>
    <mergeCell ref="H4992:I4992"/>
    <mergeCell ref="E4994:F4994"/>
    <mergeCell ref="E4995:F4995"/>
    <mergeCell ref="H4942:I4942"/>
    <mergeCell ref="E4944:F4944"/>
    <mergeCell ref="E4945:F4945"/>
    <mergeCell ref="E4946:F4946"/>
    <mergeCell ref="E4947:F4947"/>
    <mergeCell ref="H4971:I4971"/>
    <mergeCell ref="E4973:F4973"/>
    <mergeCell ref="E4974:F4974"/>
    <mergeCell ref="E4975:F4975"/>
    <mergeCell ref="E4976:F4976"/>
    <mergeCell ref="E4977:F4977"/>
    <mergeCell ref="E5006:F5006"/>
    <mergeCell ref="E5007:F5007"/>
    <mergeCell ref="E5008:F5008"/>
    <mergeCell ref="E5009:F5009"/>
    <mergeCell ref="E4962:F4962"/>
    <mergeCell ref="H4964:I4964"/>
    <mergeCell ref="E4966:F4966"/>
    <mergeCell ref="E4967:F4967"/>
    <mergeCell ref="E4968:F4968"/>
    <mergeCell ref="E4969:F4969"/>
    <mergeCell ref="E4996:F4996"/>
  </mergeCells>
  <pageMargins left="0.5" right="0.5" top="1" bottom="1" header="0.5" footer="0.5"/>
  <pageSetup paperSize="9" fitToHeight="0" orientation="landscape"/>
  <headerFooter>
    <oddHeader>&amp;L &amp;CMinha Empresa
CNPJ:  &amp;R</oddHeader>
    <oddFooter>&amp;L &amp;C  -  -  / MT
 /  &amp;R</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DC64C-DFE8-4BBB-824B-2A6E15D14FD4}">
  <dimension ref="D54:F56"/>
  <sheetViews>
    <sheetView view="pageBreakPreview" topLeftCell="A19" zoomScaleNormal="100" zoomScaleSheetLayoutView="100" workbookViewId="0">
      <selection activeCell="P58" sqref="P58"/>
    </sheetView>
  </sheetViews>
  <sheetFormatPr defaultRowHeight="14.25"/>
  <cols>
    <col min="1" max="5" width="9.140625" style="561"/>
    <col min="6" max="6" width="9.42578125" style="561" customWidth="1"/>
    <col min="7" max="12" width="9.140625" style="561"/>
    <col min="13" max="13" width="11.28515625" style="561" customWidth="1"/>
    <col min="14" max="16384" width="9.140625" style="561"/>
  </cols>
  <sheetData>
    <row r="54" spans="4:6">
      <c r="D54" s="809" t="str">
        <f>'2-ORÇAMENTO'!E462</f>
        <v>VITOR GUSTAVO VERHALEN</v>
      </c>
      <c r="E54" s="809"/>
      <c r="F54" s="809"/>
    </row>
    <row r="55" spans="4:6">
      <c r="D55" s="810" t="str">
        <f>'2-ORÇAMENTO'!E463</f>
        <v>ENGENHEIRO CIVIL</v>
      </c>
      <c r="E55" s="810"/>
      <c r="F55" s="810"/>
    </row>
    <row r="56" spans="4:6">
      <c r="D56" s="810" t="str">
        <f>'2-ORÇAMENTO'!E464</f>
        <v>CREA MT 49989</v>
      </c>
      <c r="E56" s="810"/>
      <c r="F56" s="810"/>
    </row>
  </sheetData>
  <mergeCells count="3">
    <mergeCell ref="D54:F54"/>
    <mergeCell ref="D55:F55"/>
    <mergeCell ref="D56:F56"/>
  </mergeCells>
  <pageMargins left="0.70866141732283472" right="0.51181102362204722" top="0.78740157480314965" bottom="0.78740157480314965"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SINAPI ABRIL 2021</vt:lpstr>
      <vt:lpstr>QUANT</vt:lpstr>
      <vt:lpstr>1-RESUMO</vt:lpstr>
      <vt:lpstr>2-ORÇAMENTO</vt:lpstr>
      <vt:lpstr>3-CRONOGRAMA</vt:lpstr>
      <vt:lpstr>4-BDI</vt:lpstr>
      <vt:lpstr>5-COMP. PROPRIA</vt:lpstr>
      <vt:lpstr>6-CPUs</vt:lpstr>
      <vt:lpstr>7-ENCARGOS SOCIAIS</vt:lpstr>
      <vt:lpstr>'1-RESUMO'!Area_de_impressao</vt:lpstr>
      <vt:lpstr>'2-ORÇAMENTO'!Area_de_impressao</vt:lpstr>
      <vt:lpstr>'3-CRONOGRAMA'!Area_de_impressao</vt:lpstr>
      <vt:lpstr>'4-BDI'!Area_de_impressao</vt:lpstr>
      <vt:lpstr>'5-COMP. PROPRIA'!Area_de_impressao</vt:lpstr>
      <vt:lpstr>'7-ENCARGOS SOCIAIS'!Area_de_impressao</vt:lpstr>
      <vt:lpstr>QUANT!Area_de_impressao</vt:lpstr>
      <vt:lpstr>'2-ORÇAMENTO'!Titulos_de_impressao</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HP PRO 400</cp:lastModifiedBy>
  <cp:lastPrinted>2021-06-02T12:17:12Z</cp:lastPrinted>
  <dcterms:created xsi:type="dcterms:W3CDTF">2009-03-07T19:28:34Z</dcterms:created>
  <dcterms:modified xsi:type="dcterms:W3CDTF">2021-06-02T12:17:27Z</dcterms:modified>
</cp:coreProperties>
</file>